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92F62C01-8234-4F8C-AC74-865BBA4523E2}" xr6:coauthVersionLast="47" xr6:coauthVersionMax="47" xr10:uidLastSave="{00000000-0000-0000-0000-000000000000}"/>
  <bookViews>
    <workbookView xWindow="2037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Estratégia!$A$1:$J$1527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1" l="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54" i="11"/>
  <c r="Y54" i="11"/>
  <c r="X54" i="11"/>
  <c r="W54" i="11"/>
  <c r="V54" i="11"/>
  <c r="U54" i="11"/>
  <c r="T54" i="11"/>
  <c r="S54" i="11"/>
  <c r="R54" i="11"/>
  <c r="Q54" i="11"/>
  <c r="AB54" i="11"/>
  <c r="AA54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52" i="11"/>
  <c r="Y52" i="11"/>
  <c r="X52" i="11"/>
  <c r="W52" i="11"/>
  <c r="V52" i="11"/>
  <c r="U52" i="11"/>
  <c r="T52" i="11"/>
  <c r="S52" i="11"/>
  <c r="R52" i="11"/>
  <c r="Q52" i="11"/>
  <c r="AB52" i="11"/>
  <c r="AA52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61" i="11"/>
  <c r="Y61" i="11"/>
  <c r="X61" i="11"/>
  <c r="W61" i="11"/>
  <c r="V61" i="11"/>
  <c r="U61" i="11"/>
  <c r="T61" i="11"/>
  <c r="S61" i="11"/>
  <c r="R61" i="11"/>
  <c r="Q61" i="11"/>
  <c r="AB61" i="11"/>
  <c r="AA61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53" i="11"/>
  <c r="Y53" i="11"/>
  <c r="X53" i="11"/>
  <c r="W53" i="11"/>
  <c r="V53" i="11"/>
  <c r="U53" i="11"/>
  <c r="T53" i="11"/>
  <c r="S53" i="11"/>
  <c r="R53" i="11"/>
  <c r="Q53" i="11"/>
  <c r="AB53" i="11"/>
  <c r="AA53" i="11"/>
  <c r="I6" i="11"/>
  <c r="I7" i="11"/>
  <c r="I12" i="11"/>
  <c r="H11" i="11"/>
  <c r="J6" i="11"/>
  <c r="I13" i="11"/>
  <c r="J14" i="11"/>
  <c r="H13" i="11"/>
  <c r="H4" i="11"/>
  <c r="G14" i="11"/>
  <c r="J13" i="11"/>
  <c r="I11" i="11"/>
  <c r="I5" i="11"/>
  <c r="D14" i="11"/>
  <c r="I8" i="11"/>
  <c r="I3" i="11"/>
  <c r="G13" i="11"/>
  <c r="D7" i="11"/>
  <c r="J8" i="11"/>
  <c r="J12" i="11"/>
  <c r="H14" i="11"/>
  <c r="H8" i="11"/>
  <c r="D6" i="11"/>
  <c r="G5" i="11"/>
  <c r="J7" i="11"/>
  <c r="J5" i="11"/>
  <c r="D4" i="11"/>
  <c r="J4" i="11"/>
  <c r="I14" i="11"/>
  <c r="J11" i="11"/>
  <c r="H3" i="11"/>
  <c r="G6" i="11"/>
  <c r="H5" i="11"/>
  <c r="G4" i="11"/>
  <c r="D3" i="11"/>
  <c r="D5" i="11"/>
  <c r="G7" i="11"/>
  <c r="I4" i="11"/>
  <c r="J3" i="11"/>
  <c r="D13" i="11"/>
  <c r="H12" i="11"/>
  <c r="D11" i="11"/>
  <c r="G11" i="11"/>
  <c r="D8" i="11"/>
  <c r="D12" i="11"/>
  <c r="G8" i="11"/>
  <c r="H6" i="11"/>
  <c r="H7" i="11"/>
  <c r="G12" i="11"/>
  <c r="G3" i="11"/>
  <c r="E14" i="11"/>
  <c r="E7" i="11"/>
  <c r="E6" i="11"/>
  <c r="E4" i="11"/>
  <c r="E13" i="11"/>
  <c r="E10" i="11"/>
  <c r="E12" i="11"/>
  <c r="E3" i="11"/>
  <c r="E11" i="11"/>
  <c r="E9" i="11"/>
  <c r="D9" i="11"/>
  <c r="I9" i="11"/>
  <c r="J9" i="11"/>
  <c r="J10" i="11"/>
  <c r="D10" i="11"/>
  <c r="G10" i="11"/>
  <c r="H10" i="11"/>
  <c r="G9" i="11"/>
  <c r="H9" i="11"/>
  <c r="I10" i="11"/>
  <c r="C20" i="11"/>
  <c r="C19" i="11"/>
  <c r="D23" i="11"/>
  <c r="C21" i="11"/>
  <c r="C24" i="11"/>
  <c r="D22" i="11"/>
  <c r="D21" i="11"/>
  <c r="D24" i="11"/>
  <c r="C23" i="11"/>
  <c r="C25" i="11"/>
  <c r="C26" i="11"/>
  <c r="D26" i="11"/>
  <c r="C22" i="11"/>
  <c r="D18" i="11"/>
  <c r="D25" i="11"/>
  <c r="D19" i="11"/>
  <c r="D20" i="11"/>
  <c r="C18" i="11"/>
  <c r="E8" i="11"/>
  <c r="E5" i="11"/>
  <c r="J36" i="11"/>
  <c r="J30" i="11"/>
  <c r="F29" i="11"/>
  <c r="P171" i="11"/>
  <c r="P167" i="11"/>
  <c r="P159" i="11"/>
  <c r="P158" i="11"/>
  <c r="P157" i="11"/>
  <c r="P156" i="11"/>
  <c r="P155" i="11"/>
  <c r="P154" i="11"/>
  <c r="AH153" i="1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P153" i="11"/>
  <c r="P152" i="11"/>
  <c r="P151" i="11"/>
  <c r="Y150" i="11"/>
  <c r="Y165" i="11" s="1"/>
  <c r="X150" i="11"/>
  <c r="X165" i="11" s="1"/>
  <c r="Q150" i="11"/>
  <c r="Q165" i="11" s="1"/>
  <c r="P146" i="11"/>
  <c r="P145" i="11"/>
  <c r="P144" i="11"/>
  <c r="P172" i="11" s="1"/>
  <c r="P143" i="11"/>
  <c r="P142" i="11"/>
  <c r="P141" i="11"/>
  <c r="AH140" i="1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P140" i="11"/>
  <c r="P139" i="11"/>
  <c r="P138" i="11"/>
  <c r="AB137" i="11"/>
  <c r="AA137" i="11"/>
  <c r="W137" i="11"/>
  <c r="S137" i="11"/>
  <c r="R137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B124" i="11"/>
  <c r="AA124" i="11"/>
  <c r="W124" i="11"/>
  <c r="S124" i="11"/>
  <c r="Q124" i="11"/>
  <c r="AB115" i="11"/>
  <c r="AB150" i="11" s="1"/>
  <c r="AB165" i="11" s="1"/>
  <c r="AA115" i="11"/>
  <c r="AA150" i="11" s="1"/>
  <c r="AA165" i="11" s="1"/>
  <c r="Z115" i="11"/>
  <c r="Z137" i="11" s="1"/>
  <c r="Y115" i="11"/>
  <c r="Y137" i="11" s="1"/>
  <c r="X115" i="11"/>
  <c r="X137" i="11" s="1"/>
  <c r="W115" i="11"/>
  <c r="W150" i="11" s="1"/>
  <c r="W165" i="11" s="1"/>
  <c r="V115" i="11"/>
  <c r="U115" i="11"/>
  <c r="U137" i="11" s="1"/>
  <c r="T115" i="11"/>
  <c r="T150" i="11" s="1"/>
  <c r="T165" i="11" s="1"/>
  <c r="S115" i="11"/>
  <c r="S150" i="11" s="1"/>
  <c r="S165" i="11" s="1"/>
  <c r="R115" i="11"/>
  <c r="Q115" i="11"/>
  <c r="Q137" i="11" s="1"/>
  <c r="AB101" i="11"/>
  <c r="AA101" i="11"/>
  <c r="Z101" i="11"/>
  <c r="Y101" i="11"/>
  <c r="X101" i="11"/>
  <c r="W101" i="11"/>
  <c r="V101" i="11"/>
  <c r="U101" i="11"/>
  <c r="T101" i="11"/>
  <c r="S101" i="11"/>
  <c r="R101" i="11"/>
  <c r="Q101" i="11"/>
  <c r="P98" i="11"/>
  <c r="O98" i="11"/>
  <c r="P97" i="11"/>
  <c r="O97" i="11"/>
  <c r="P96" i="11"/>
  <c r="O96" i="11"/>
  <c r="P95" i="11"/>
  <c r="AB94" i="11"/>
  <c r="Z94" i="11"/>
  <c r="Y94" i="11"/>
  <c r="X94" i="11"/>
  <c r="V94" i="11"/>
  <c r="U94" i="11"/>
  <c r="T94" i="11"/>
  <c r="R94" i="11"/>
  <c r="AC94" i="11" s="1"/>
  <c r="Q94" i="11"/>
  <c r="P94" i="11"/>
  <c r="AB93" i="11"/>
  <c r="AA93" i="11"/>
  <c r="Z93" i="11"/>
  <c r="X93" i="11"/>
  <c r="W93" i="11"/>
  <c r="V93" i="11"/>
  <c r="T93" i="11"/>
  <c r="S93" i="11"/>
  <c r="R93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AB58" i="11"/>
  <c r="Z58" i="11"/>
  <c r="Y58" i="11"/>
  <c r="X58" i="11"/>
  <c r="V58" i="11"/>
  <c r="U58" i="11"/>
  <c r="T58" i="11"/>
  <c r="R58" i="11"/>
  <c r="Q58" i="11"/>
  <c r="AC58" i="11" s="1"/>
  <c r="P58" i="11"/>
  <c r="P57" i="11"/>
  <c r="P56" i="11"/>
  <c r="P55" i="11"/>
  <c r="P54" i="11"/>
  <c r="P53" i="11"/>
  <c r="P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C45" i="11"/>
  <c r="AB45" i="11"/>
  <c r="AA45" i="11"/>
  <c r="AA94" i="11" s="1"/>
  <c r="Z45" i="11"/>
  <c r="Y45" i="11"/>
  <c r="X45" i="11"/>
  <c r="W45" i="11"/>
  <c r="W94" i="11" s="1"/>
  <c r="V45" i="11"/>
  <c r="U45" i="11"/>
  <c r="T45" i="11"/>
  <c r="S45" i="11"/>
  <c r="S94" i="11" s="1"/>
  <c r="R45" i="11"/>
  <c r="Q45" i="11"/>
  <c r="AC44" i="11"/>
  <c r="AB44" i="11"/>
  <c r="AA44" i="11"/>
  <c r="Z44" i="11"/>
  <c r="Y44" i="11"/>
  <c r="Y93" i="11" s="1"/>
  <c r="X44" i="11"/>
  <c r="W44" i="11"/>
  <c r="V44" i="11"/>
  <c r="U44" i="11"/>
  <c r="U93" i="11" s="1"/>
  <c r="T44" i="11"/>
  <c r="S44" i="11"/>
  <c r="R44" i="11"/>
  <c r="Q44" i="11"/>
  <c r="Q93" i="11" s="1"/>
  <c r="AC93" i="11" s="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AC41" i="11"/>
  <c r="AA41" i="11"/>
  <c r="Y41" i="11"/>
  <c r="X41" i="11"/>
  <c r="W41" i="11"/>
  <c r="V41" i="11"/>
  <c r="S41" i="11"/>
  <c r="R41" i="11"/>
  <c r="Q41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F40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F31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C9" i="11"/>
  <c r="AB9" i="11"/>
  <c r="AA9" i="11"/>
  <c r="AA58" i="11" s="1"/>
  <c r="Z9" i="11"/>
  <c r="Y9" i="11"/>
  <c r="X9" i="11"/>
  <c r="W9" i="11"/>
  <c r="W58" i="11" s="1"/>
  <c r="V9" i="11"/>
  <c r="U9" i="11"/>
  <c r="T9" i="11"/>
  <c r="S9" i="11"/>
  <c r="S58" i="11" s="1"/>
  <c r="R9" i="11"/>
  <c r="Q9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K23" i="11"/>
  <c r="K19" i="11"/>
  <c r="K26" i="11"/>
  <c r="K20" i="11"/>
  <c r="K18" i="11"/>
  <c r="K22" i="11"/>
  <c r="K21" i="11"/>
  <c r="K24" i="11"/>
  <c r="AI27" i="11"/>
  <c r="AI25" i="11"/>
  <c r="K25" i="11"/>
  <c r="AI17" i="11"/>
  <c r="AI8" i="11"/>
  <c r="AI7" i="11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I7078" i="11"/>
  <c r="AJ7075" i="11"/>
  <c r="AI7074" i="11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115" i="11"/>
  <c r="AJ7112" i="11"/>
  <c r="AI7111" i="11"/>
  <c r="AJ7108" i="11"/>
  <c r="AI7107" i="11"/>
  <c r="AJ7104" i="11"/>
  <c r="AI7103" i="11"/>
  <c r="AJ7100" i="11"/>
  <c r="AI7099" i="11"/>
  <c r="AJ7096" i="11"/>
  <c r="AI7095" i="11"/>
  <c r="AJ7092" i="11"/>
  <c r="AI7091" i="11"/>
  <c r="AJ7088" i="11"/>
  <c r="AI7087" i="11"/>
  <c r="AJ7084" i="11"/>
  <c r="AI7083" i="11"/>
  <c r="AJ7080" i="11"/>
  <c r="AI7079" i="11"/>
  <c r="AJ7076" i="11"/>
  <c r="AI7075" i="11"/>
  <c r="AJ7072" i="11"/>
  <c r="AJ7210" i="11"/>
  <c r="AI7205" i="11"/>
  <c r="AJ7194" i="11"/>
  <c r="AI7189" i="11"/>
  <c r="AJ7178" i="11"/>
  <c r="AI7173" i="11"/>
  <c r="AJ7162" i="11"/>
  <c r="AI7157" i="11"/>
  <c r="AJ7146" i="11"/>
  <c r="AI7141" i="11"/>
  <c r="AJ7130" i="11"/>
  <c r="AI7125" i="11"/>
  <c r="AJ7114" i="11"/>
  <c r="AI7109" i="11"/>
  <c r="AJ7098" i="11"/>
  <c r="AI7093" i="11"/>
  <c r="AJ7082" i="11"/>
  <c r="AI7077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J7214" i="11"/>
  <c r="AI7209" i="11"/>
  <c r="AJ7198" i="11"/>
  <c r="AI7193" i="11"/>
  <c r="AJ7182" i="11"/>
  <c r="AI7177" i="11"/>
  <c r="AJ7166" i="11"/>
  <c r="AI7161" i="11"/>
  <c r="AJ7150" i="11"/>
  <c r="AI7145" i="11"/>
  <c r="AJ7134" i="11"/>
  <c r="AI7129" i="11"/>
  <c r="AJ7118" i="11"/>
  <c r="AI7113" i="11"/>
  <c r="AJ7102" i="11"/>
  <c r="AI7097" i="11"/>
  <c r="AJ7086" i="11"/>
  <c r="AI7081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I7213" i="11"/>
  <c r="AJ7202" i="11"/>
  <c r="AI7181" i="11"/>
  <c r="AJ7170" i="11"/>
  <c r="AI7149" i="11"/>
  <c r="AJ7138" i="11"/>
  <c r="AI7117" i="11"/>
  <c r="AJ7106" i="11"/>
  <c r="AI7085" i="11"/>
  <c r="AJ7074" i="11"/>
  <c r="AI7070" i="11"/>
  <c r="AJ7067" i="11"/>
  <c r="AI7062" i="11"/>
  <c r="AJ7059" i="11"/>
  <c r="AI7054" i="11"/>
  <c r="AJ7051" i="11"/>
  <c r="AI7046" i="11"/>
  <c r="AJ7043" i="11"/>
  <c r="AI7038" i="11"/>
  <c r="AJ7035" i="11"/>
  <c r="AI7030" i="11"/>
  <c r="AJ7027" i="11"/>
  <c r="AI7022" i="11"/>
  <c r="AJ7019" i="11"/>
  <c r="AI7014" i="11"/>
  <c r="AJ7011" i="11"/>
  <c r="AI7006" i="11"/>
  <c r="AJ7003" i="11"/>
  <c r="AI6998" i="11"/>
  <c r="AJ6995" i="11"/>
  <c r="AI6990" i="11"/>
  <c r="AJ6987" i="11"/>
  <c r="AI6982" i="11"/>
  <c r="AJ6979" i="11"/>
  <c r="AI6974" i="11"/>
  <c r="AJ6971" i="11"/>
  <c r="AI6967" i="11"/>
  <c r="AI6965" i="11"/>
  <c r="AJ6963" i="11"/>
  <c r="AI6958" i="11"/>
  <c r="AJ6956" i="11"/>
  <c r="AJ6954" i="11"/>
  <c r="AI6951" i="11"/>
  <c r="AI6949" i="11"/>
  <c r="AJ6947" i="11"/>
  <c r="AI6942" i="11"/>
  <c r="AJ6940" i="11"/>
  <c r="AJ6938" i="11"/>
  <c r="AI6935" i="11"/>
  <c r="AI6933" i="11"/>
  <c r="AJ6931" i="11"/>
  <c r="AI6926" i="11"/>
  <c r="AJ6924" i="11"/>
  <c r="AJ6922" i="11"/>
  <c r="AI6919" i="11"/>
  <c r="AI6917" i="11"/>
  <c r="AJ6915" i="11"/>
  <c r="AI6910" i="11"/>
  <c r="AJ6908" i="11"/>
  <c r="AJ6906" i="11"/>
  <c r="AI6903" i="11"/>
  <c r="AI6901" i="11"/>
  <c r="AJ6899" i="11"/>
  <c r="AI6894" i="11"/>
  <c r="AJ6892" i="11"/>
  <c r="AJ6890" i="11"/>
  <c r="AI6887" i="11"/>
  <c r="AI6885" i="11"/>
  <c r="AJ6883" i="11"/>
  <c r="AI6878" i="11"/>
  <c r="AJ6876" i="11"/>
  <c r="AJ6874" i="11"/>
  <c r="AI6871" i="11"/>
  <c r="AI6869" i="11"/>
  <c r="AJ6867" i="11"/>
  <c r="AI6862" i="11"/>
  <c r="AJ6860" i="11"/>
  <c r="AJ6858" i="11"/>
  <c r="AI6855" i="11"/>
  <c r="AI6853" i="11"/>
  <c r="AJ6851" i="11"/>
  <c r="AI6846" i="11"/>
  <c r="AJ6844" i="11"/>
  <c r="AJ6842" i="11"/>
  <c r="AI6839" i="11"/>
  <c r="AI6837" i="11"/>
  <c r="AJ6835" i="11"/>
  <c r="AI6830" i="11"/>
  <c r="AJ6828" i="11"/>
  <c r="AJ6826" i="11"/>
  <c r="AI6823" i="11"/>
  <c r="AI6821" i="11"/>
  <c r="AJ6819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7201" i="11"/>
  <c r="AJ7190" i="11"/>
  <c r="AI7169" i="11"/>
  <c r="AJ7158" i="11"/>
  <c r="AI7137" i="11"/>
  <c r="AJ7126" i="11"/>
  <c r="AI7105" i="11"/>
  <c r="AJ7094" i="11"/>
  <c r="AI7073" i="11"/>
  <c r="AI7067" i="11"/>
  <c r="AJ7064" i="11"/>
  <c r="AI7059" i="11"/>
  <c r="AJ7056" i="11"/>
  <c r="AI7051" i="11"/>
  <c r="AJ7048" i="11"/>
  <c r="AI7043" i="11"/>
  <c r="AJ7040" i="11"/>
  <c r="AI7035" i="11"/>
  <c r="AJ7032" i="11"/>
  <c r="AI7027" i="11"/>
  <c r="AJ7024" i="11"/>
  <c r="AI7019" i="11"/>
  <c r="AJ7016" i="11"/>
  <c r="AI7011" i="11"/>
  <c r="AJ7008" i="11"/>
  <c r="AI7003" i="11"/>
  <c r="AJ7000" i="11"/>
  <c r="AI6995" i="11"/>
  <c r="AJ6992" i="11"/>
  <c r="AI6987" i="11"/>
  <c r="AJ6984" i="11"/>
  <c r="AI6979" i="11"/>
  <c r="AJ6976" i="11"/>
  <c r="AI6971" i="11"/>
  <c r="AJ6968" i="11"/>
  <c r="AJ6966" i="11"/>
  <c r="AI6963" i="11"/>
  <c r="AI6961" i="11"/>
  <c r="AJ6959" i="11"/>
  <c r="AI6954" i="11"/>
  <c r="AJ6952" i="11"/>
  <c r="AJ6950" i="11"/>
  <c r="AI6947" i="11"/>
  <c r="AI6945" i="11"/>
  <c r="AJ6943" i="11"/>
  <c r="AI6938" i="11"/>
  <c r="AJ6936" i="11"/>
  <c r="AJ6934" i="11"/>
  <c r="AI6931" i="11"/>
  <c r="AI6929" i="11"/>
  <c r="AJ6927" i="11"/>
  <c r="AI6922" i="11"/>
  <c r="AJ6920" i="11"/>
  <c r="AJ6918" i="11"/>
  <c r="AI6915" i="11"/>
  <c r="AI6913" i="11"/>
  <c r="AJ6911" i="11"/>
  <c r="AI6906" i="11"/>
  <c r="AJ6904" i="11"/>
  <c r="AJ6902" i="11"/>
  <c r="AI6899" i="11"/>
  <c r="AI6897" i="11"/>
  <c r="AJ6895" i="11"/>
  <c r="AI6890" i="11"/>
  <c r="AJ6888" i="11"/>
  <c r="AJ6886" i="11"/>
  <c r="AI6883" i="11"/>
  <c r="AI6881" i="11"/>
  <c r="AJ6879" i="11"/>
  <c r="AI6874" i="11"/>
  <c r="AJ6872" i="11"/>
  <c r="AJ6870" i="11"/>
  <c r="AJ7186" i="11"/>
  <c r="AI7165" i="11"/>
  <c r="AJ7122" i="11"/>
  <c r="AI7101" i="11"/>
  <c r="AJ7063" i="11"/>
  <c r="AI7058" i="11"/>
  <c r="AJ7047" i="11"/>
  <c r="AI7042" i="11"/>
  <c r="AJ7031" i="11"/>
  <c r="AI7026" i="11"/>
  <c r="AJ7015" i="11"/>
  <c r="AI7010" i="11"/>
  <c r="AJ6999" i="11"/>
  <c r="AI6994" i="11"/>
  <c r="AJ6983" i="11"/>
  <c r="AI6978" i="11"/>
  <c r="AJ6964" i="11"/>
  <c r="AI6957" i="11"/>
  <c r="AI6950" i="11"/>
  <c r="AJ6946" i="11"/>
  <c r="AI6943" i="11"/>
  <c r="AJ6939" i="11"/>
  <c r="AJ6932" i="11"/>
  <c r="AI6925" i="11"/>
  <c r="AI6918" i="11"/>
  <c r="AJ6914" i="11"/>
  <c r="AI6911" i="11"/>
  <c r="AJ6907" i="11"/>
  <c r="AJ6900" i="11"/>
  <c r="AI6893" i="11"/>
  <c r="AI6886" i="11"/>
  <c r="AJ6882" i="11"/>
  <c r="AI6879" i="11"/>
  <c r="AJ6875" i="11"/>
  <c r="AJ6868" i="11"/>
  <c r="AI6866" i="11"/>
  <c r="AJ6863" i="11"/>
  <c r="AI6861" i="11"/>
  <c r="AI6859" i="11"/>
  <c r="AJ6856" i="11"/>
  <c r="AI6854" i="11"/>
  <c r="AI6849" i="11"/>
  <c r="AI6847" i="11"/>
  <c r="AI6842" i="11"/>
  <c r="AI6835" i="11"/>
  <c r="AJ6830" i="11"/>
  <c r="AJ6823" i="11"/>
  <c r="AJ6818" i="11"/>
  <c r="AJ6816" i="11"/>
  <c r="AJ6814" i="11"/>
  <c r="AI6811" i="11"/>
  <c r="AI6809" i="11"/>
  <c r="AJ6807" i="11"/>
  <c r="AI6802" i="11"/>
  <c r="AJ6800" i="11"/>
  <c r="AJ6798" i="11"/>
  <c r="AI6795" i="11"/>
  <c r="AI6793" i="11"/>
  <c r="AJ6791" i="11"/>
  <c r="AI6786" i="11"/>
  <c r="AJ6784" i="11"/>
  <c r="AJ6782" i="11"/>
  <c r="AI6779" i="11"/>
  <c r="AI6777" i="11"/>
  <c r="AJ6775" i="11"/>
  <c r="AI6770" i="11"/>
  <c r="AJ6768" i="11"/>
  <c r="AJ6766" i="11"/>
  <c r="AI6763" i="11"/>
  <c r="AI6761" i="11"/>
  <c r="AJ6759" i="11"/>
  <c r="AI6754" i="11"/>
  <c r="AJ6752" i="11"/>
  <c r="AJ6750" i="11"/>
  <c r="AI6747" i="11"/>
  <c r="AI6745" i="11"/>
  <c r="AJ6743" i="11"/>
  <c r="AI6738" i="11"/>
  <c r="AJ6736" i="11"/>
  <c r="AJ6734" i="11"/>
  <c r="AI6731" i="11"/>
  <c r="AI6729" i="11"/>
  <c r="AJ6727" i="11"/>
  <c r="AI6722" i="11"/>
  <c r="AJ6720" i="11"/>
  <c r="AJ6718" i="11"/>
  <c r="AI6715" i="11"/>
  <c r="AI6713" i="11"/>
  <c r="AJ6711" i="11"/>
  <c r="AI6706" i="11"/>
  <c r="AJ6704" i="11"/>
  <c r="AJ6702" i="11"/>
  <c r="AI6699" i="11"/>
  <c r="AI6697" i="11"/>
  <c r="AJ6695" i="11"/>
  <c r="AI6690" i="11"/>
  <c r="AJ6688" i="11"/>
  <c r="AJ6686" i="11"/>
  <c r="AI6683" i="11"/>
  <c r="AI6681" i="11"/>
  <c r="AJ6679" i="11"/>
  <c r="AI6674" i="11"/>
  <c r="AJ6672" i="11"/>
  <c r="AJ6670" i="11"/>
  <c r="AI6667" i="11"/>
  <c r="AI6665" i="11"/>
  <c r="AJ6663" i="11"/>
  <c r="AI6658" i="11"/>
  <c r="AJ6656" i="11"/>
  <c r="AJ6654" i="11"/>
  <c r="AI6651" i="11"/>
  <c r="AI6649" i="11"/>
  <c r="AJ6647" i="11"/>
  <c r="AI6642" i="11"/>
  <c r="AJ6640" i="11"/>
  <c r="AJ6638" i="11"/>
  <c r="AI6635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6470" i="11"/>
  <c r="AI6469" i="11"/>
  <c r="AJ6466" i="11"/>
  <c r="AI6465" i="11"/>
  <c r="AJ6462" i="11"/>
  <c r="AI6461" i="11"/>
  <c r="AJ6458" i="11"/>
  <c r="AI6457" i="11"/>
  <c r="AJ6454" i="11"/>
  <c r="AI6453" i="11"/>
  <c r="AJ6450" i="11"/>
  <c r="AI6449" i="11"/>
  <c r="AJ6446" i="11"/>
  <c r="AI6445" i="11"/>
  <c r="AJ6442" i="11"/>
  <c r="AI6441" i="11"/>
  <c r="AJ6438" i="11"/>
  <c r="AI6437" i="11"/>
  <c r="AJ6434" i="11"/>
  <c r="AI6433" i="11"/>
  <c r="AJ6430" i="11"/>
  <c r="AI6429" i="11"/>
  <c r="AJ6426" i="11"/>
  <c r="AI6425" i="11"/>
  <c r="AJ6422" i="11"/>
  <c r="AI6421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J7206" i="11"/>
  <c r="AI7185" i="11"/>
  <c r="AJ7142" i="11"/>
  <c r="AI7121" i="11"/>
  <c r="AJ7078" i="11"/>
  <c r="AJ7068" i="11"/>
  <c r="AI7063" i="11"/>
  <c r="AJ7052" i="11"/>
  <c r="AI7047" i="11"/>
  <c r="AJ7036" i="11"/>
  <c r="AI7031" i="11"/>
  <c r="AJ7020" i="11"/>
  <c r="AI7015" i="11"/>
  <c r="AJ7004" i="11"/>
  <c r="AI6999" i="11"/>
  <c r="AJ6988" i="11"/>
  <c r="AI6983" i="11"/>
  <c r="AJ6972" i="11"/>
  <c r="AJ6967" i="11"/>
  <c r="AJ6960" i="11"/>
  <c r="AI6953" i="11"/>
  <c r="AI6946" i="11"/>
  <c r="AJ6942" i="11"/>
  <c r="AI6939" i="11"/>
  <c r="AJ6935" i="11"/>
  <c r="AJ6928" i="11"/>
  <c r="AI6921" i="11"/>
  <c r="AI6914" i="11"/>
  <c r="AJ6910" i="11"/>
  <c r="AI6907" i="11"/>
  <c r="AJ6903" i="11"/>
  <c r="AJ6896" i="11"/>
  <c r="AI6889" i="11"/>
  <c r="AI6882" i="11"/>
  <c r="AJ6878" i="11"/>
  <c r="AI6875" i="11"/>
  <c r="AJ6871" i="11"/>
  <c r="AI6865" i="11"/>
  <c r="AI6863" i="11"/>
  <c r="AI6858" i="11"/>
  <c r="AI6851" i="11"/>
  <c r="AJ6846" i="11"/>
  <c r="AJ6839" i="11"/>
  <c r="AJ6834" i="11"/>
  <c r="AJ6832" i="11"/>
  <c r="AJ6827" i="11"/>
  <c r="AI6825" i="11"/>
  <c r="AJ6822" i="11"/>
  <c r="AJ6820" i="11"/>
  <c r="AI6818" i="11"/>
  <c r="AI6814" i="11"/>
  <c r="AJ6812" i="11"/>
  <c r="AJ6810" i="11"/>
  <c r="AI6807" i="11"/>
  <c r="AI6805" i="11"/>
  <c r="AJ6803" i="11"/>
  <c r="AI6798" i="11"/>
  <c r="AJ6796" i="11"/>
  <c r="AJ6794" i="11"/>
  <c r="AI6791" i="11"/>
  <c r="AI6789" i="11"/>
  <c r="AJ6787" i="11"/>
  <c r="AI6782" i="11"/>
  <c r="AJ6780" i="11"/>
  <c r="AJ6778" i="11"/>
  <c r="AI6775" i="11"/>
  <c r="AI6773" i="11"/>
  <c r="AJ6771" i="11"/>
  <c r="AI6766" i="11"/>
  <c r="AJ6764" i="11"/>
  <c r="AJ6762" i="11"/>
  <c r="AI6759" i="11"/>
  <c r="AI6757" i="11"/>
  <c r="AJ6755" i="11"/>
  <c r="AI6750" i="11"/>
  <c r="AJ6748" i="11"/>
  <c r="AJ6746" i="11"/>
  <c r="AI6743" i="11"/>
  <c r="AI6741" i="11"/>
  <c r="AJ6739" i="11"/>
  <c r="AI6734" i="11"/>
  <c r="AJ6732" i="11"/>
  <c r="AJ6730" i="11"/>
  <c r="AI6727" i="11"/>
  <c r="AI6725" i="11"/>
  <c r="AJ6723" i="11"/>
  <c r="AI6718" i="11"/>
  <c r="AJ6716" i="11"/>
  <c r="AJ6714" i="11"/>
  <c r="AI6711" i="11"/>
  <c r="AI6709" i="11"/>
  <c r="AJ6707" i="11"/>
  <c r="AI6702" i="11"/>
  <c r="AJ6700" i="11"/>
  <c r="AJ6698" i="11"/>
  <c r="AI6695" i="11"/>
  <c r="AI6693" i="11"/>
  <c r="AJ6691" i="11"/>
  <c r="AI6686" i="11"/>
  <c r="AJ6684" i="11"/>
  <c r="AJ6682" i="11"/>
  <c r="AI6679" i="11"/>
  <c r="AI6677" i="11"/>
  <c r="AJ6675" i="11"/>
  <c r="AI6670" i="11"/>
  <c r="AJ6668" i="11"/>
  <c r="AJ6666" i="11"/>
  <c r="AI6663" i="11"/>
  <c r="AI6661" i="11"/>
  <c r="AJ6659" i="11"/>
  <c r="AI6654" i="11"/>
  <c r="AJ6652" i="11"/>
  <c r="AJ6650" i="11"/>
  <c r="AI6647" i="11"/>
  <c r="AI6645" i="11"/>
  <c r="AJ6643" i="11"/>
  <c r="AI6638" i="11"/>
  <c r="AJ6636" i="11"/>
  <c r="AJ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I7197" i="11"/>
  <c r="AJ7154" i="11"/>
  <c r="AJ7071" i="11"/>
  <c r="AI7050" i="11"/>
  <c r="AJ7039" i="11"/>
  <c r="AI7018" i="11"/>
  <c r="AJ7007" i="11"/>
  <c r="AI6986" i="11"/>
  <c r="AJ6975" i="11"/>
  <c r="AI6966" i="11"/>
  <c r="AI6959" i="11"/>
  <c r="AJ6930" i="11"/>
  <c r="AJ6923" i="11"/>
  <c r="AJ6916" i="11"/>
  <c r="AI6909" i="11"/>
  <c r="AI6902" i="11"/>
  <c r="AI6895" i="11"/>
  <c r="AI6867" i="11"/>
  <c r="AJ6862" i="11"/>
  <c r="AJ6848" i="11"/>
  <c r="AJ6843" i="11"/>
  <c r="AJ6838" i="11"/>
  <c r="AI6834" i="11"/>
  <c r="AI6829" i="11"/>
  <c r="AJ6824" i="11"/>
  <c r="AJ6815" i="11"/>
  <c r="AJ6808" i="11"/>
  <c r="AI6801" i="11"/>
  <c r="AI6794" i="11"/>
  <c r="AJ6790" i="11"/>
  <c r="AI6787" i="11"/>
  <c r="AJ6783" i="11"/>
  <c r="AJ6776" i="11"/>
  <c r="AI6769" i="11"/>
  <c r="AI6762" i="11"/>
  <c r="AJ6758" i="11"/>
  <c r="AI6755" i="11"/>
  <c r="AJ6751" i="11"/>
  <c r="AJ6744" i="11"/>
  <c r="AI6737" i="11"/>
  <c r="AI6730" i="11"/>
  <c r="AJ6726" i="11"/>
  <c r="AI6723" i="11"/>
  <c r="AJ6719" i="11"/>
  <c r="AJ6712" i="11"/>
  <c r="AI6705" i="11"/>
  <c r="AI6698" i="11"/>
  <c r="AJ6694" i="11"/>
  <c r="AI6691" i="11"/>
  <c r="AJ6687" i="11"/>
  <c r="AJ6680" i="11"/>
  <c r="AI6673" i="11"/>
  <c r="AI6666" i="11"/>
  <c r="AJ6662" i="11"/>
  <c r="AI6659" i="11"/>
  <c r="AJ6655" i="11"/>
  <c r="AJ6648" i="11"/>
  <c r="AI6641" i="11"/>
  <c r="AI6634" i="11"/>
  <c r="AI6631" i="11"/>
  <c r="AJ6628" i="11"/>
  <c r="AI6623" i="11"/>
  <c r="AJ6620" i="11"/>
  <c r="AI6615" i="11"/>
  <c r="AJ6612" i="11"/>
  <c r="AI6607" i="11"/>
  <c r="AJ6604" i="11"/>
  <c r="AI6599" i="11"/>
  <c r="AJ6596" i="11"/>
  <c r="AI6591" i="11"/>
  <c r="AJ6588" i="11"/>
  <c r="AI6583" i="11"/>
  <c r="AI6579" i="11"/>
  <c r="AJ6577" i="11"/>
  <c r="AJ6575" i="11"/>
  <c r="AI6572" i="11"/>
  <c r="AI6570" i="11"/>
  <c r="AJ6568" i="11"/>
  <c r="AI6563" i="11"/>
  <c r="AJ6561" i="11"/>
  <c r="AJ6559" i="11"/>
  <c r="AI6556" i="11"/>
  <c r="AI6554" i="11"/>
  <c r="AJ6552" i="11"/>
  <c r="AI6547" i="11"/>
  <c r="AJ6545" i="11"/>
  <c r="AJ6543" i="11"/>
  <c r="AI6540" i="11"/>
  <c r="AI6538" i="11"/>
  <c r="AJ6536" i="11"/>
  <c r="AI6531" i="11"/>
  <c r="AJ6529" i="11"/>
  <c r="AJ6527" i="11"/>
  <c r="AI6524" i="11"/>
  <c r="AI6522" i="11"/>
  <c r="AJ6520" i="11"/>
  <c r="AI6515" i="11"/>
  <c r="AJ6513" i="11"/>
  <c r="AJ6511" i="11"/>
  <c r="AI6508" i="11"/>
  <c r="AI6506" i="11"/>
  <c r="AJ6504" i="11"/>
  <c r="AI6499" i="11"/>
  <c r="AJ6497" i="11"/>
  <c r="AJ6495" i="11"/>
  <c r="AI6492" i="11"/>
  <c r="AI6490" i="11"/>
  <c r="AJ6488" i="11"/>
  <c r="AI6483" i="11"/>
  <c r="AJ6481" i="11"/>
  <c r="AJ6479" i="11"/>
  <c r="AI6476" i="11"/>
  <c r="AI6474" i="11"/>
  <c r="AJ6472" i="11"/>
  <c r="AI6467" i="11"/>
  <c r="AJ6465" i="11"/>
  <c r="AJ6463" i="11"/>
  <c r="AI6460" i="11"/>
  <c r="AI6458" i="11"/>
  <c r="AJ6456" i="11"/>
  <c r="AI6451" i="11"/>
  <c r="AJ6449" i="11"/>
  <c r="AJ6447" i="11"/>
  <c r="AI6444" i="11"/>
  <c r="AI6442" i="11"/>
  <c r="AJ6440" i="11"/>
  <c r="AI6435" i="11"/>
  <c r="AJ6433" i="11"/>
  <c r="AJ6431" i="11"/>
  <c r="AI6428" i="11"/>
  <c r="AI6426" i="11"/>
  <c r="AJ6424" i="11"/>
  <c r="AI6419" i="11"/>
  <c r="AJ6417" i="11"/>
  <c r="AJ6415" i="11"/>
  <c r="AI6412" i="11"/>
  <c r="AI6410" i="11"/>
  <c r="AJ6408" i="11"/>
  <c r="AI6403" i="11"/>
  <c r="AJ6401" i="11"/>
  <c r="AJ6399" i="11"/>
  <c r="AI6396" i="11"/>
  <c r="AI6394" i="11"/>
  <c r="AJ6392" i="11"/>
  <c r="AI6387" i="11"/>
  <c r="AJ6385" i="11"/>
  <c r="AJ6383" i="11"/>
  <c r="AI6380" i="11"/>
  <c r="AI6378" i="11"/>
  <c r="AJ6376" i="11"/>
  <c r="AI6371" i="11"/>
  <c r="AJ6369" i="11"/>
  <c r="AJ6367" i="11"/>
  <c r="AI6364" i="11"/>
  <c r="AI6362" i="11"/>
  <c r="AJ6360" i="11"/>
  <c r="AI6355" i="11"/>
  <c r="AJ6353" i="11"/>
  <c r="AJ6351" i="11"/>
  <c r="AI6348" i="11"/>
  <c r="AI6346" i="11"/>
  <c r="AJ6344" i="11"/>
  <c r="AI6339" i="11"/>
  <c r="AJ6337" i="11"/>
  <c r="AJ6335" i="11"/>
  <c r="AI6332" i="11"/>
  <c r="AI6330" i="11"/>
  <c r="AJ6328" i="11"/>
  <c r="AI6323" i="11"/>
  <c r="AJ6321" i="11"/>
  <c r="AJ6319" i="11"/>
  <c r="AI6316" i="11"/>
  <c r="AI6314" i="11"/>
  <c r="AJ6312" i="11"/>
  <c r="AI6307" i="11"/>
  <c r="AJ6305" i="11"/>
  <c r="AJ6303" i="11"/>
  <c r="AI6300" i="11"/>
  <c r="AI6298" i="11"/>
  <c r="AJ6296" i="11"/>
  <c r="AI6291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I7153" i="11"/>
  <c r="AJ7110" i="11"/>
  <c r="AI7071" i="11"/>
  <c r="AJ7060" i="11"/>
  <c r="AI7039" i="11"/>
  <c r="AJ7028" i="11"/>
  <c r="AI7007" i="11"/>
  <c r="AJ6996" i="11"/>
  <c r="AI6975" i="11"/>
  <c r="AJ6958" i="11"/>
  <c r="AJ6951" i="11"/>
  <c r="AJ6944" i="11"/>
  <c r="AI6937" i="11"/>
  <c r="AI6930" i="11"/>
  <c r="AI6923" i="11"/>
  <c r="AJ6894" i="11"/>
  <c r="AJ6887" i="11"/>
  <c r="AJ6880" i="11"/>
  <c r="AI6873" i="11"/>
  <c r="AJ6866" i="11"/>
  <c r="AI6857" i="11"/>
  <c r="AJ6852" i="11"/>
  <c r="AJ6847" i="11"/>
  <c r="AI6843" i="11"/>
  <c r="AI6838" i="11"/>
  <c r="AI6833" i="11"/>
  <c r="AI6819" i="11"/>
  <c r="AI6815" i="11"/>
  <c r="AJ6811" i="11"/>
  <c r="AJ6804" i="11"/>
  <c r="AI6797" i="11"/>
  <c r="AI6790" i="11"/>
  <c r="AJ6786" i="11"/>
  <c r="AI6783" i="11"/>
  <c r="AJ6779" i="11"/>
  <c r="AJ6772" i="11"/>
  <c r="AI6765" i="11"/>
  <c r="AI6758" i="11"/>
  <c r="AJ6754" i="11"/>
  <c r="AI6751" i="11"/>
  <c r="AJ6747" i="11"/>
  <c r="AJ6740" i="11"/>
  <c r="AI6733" i="11"/>
  <c r="AI6726" i="11"/>
  <c r="AJ6722" i="11"/>
  <c r="AI6719" i="11"/>
  <c r="AJ6715" i="11"/>
  <c r="AJ6708" i="11"/>
  <c r="AI6701" i="11"/>
  <c r="AI6694" i="11"/>
  <c r="AJ6690" i="11"/>
  <c r="AI6687" i="11"/>
  <c r="AJ6683" i="11"/>
  <c r="AJ6676" i="11"/>
  <c r="AI6669" i="11"/>
  <c r="AI6662" i="11"/>
  <c r="AJ6658" i="11"/>
  <c r="AI6655" i="11"/>
  <c r="AJ6651" i="11"/>
  <c r="AJ6644" i="11"/>
  <c r="AI6637" i="11"/>
  <c r="AI6628" i="11"/>
  <c r="AJ6625" i="11"/>
  <c r="AI6620" i="11"/>
  <c r="AJ6617" i="11"/>
  <c r="AI6612" i="11"/>
  <c r="AJ6609" i="11"/>
  <c r="AI6604" i="11"/>
  <c r="AJ6601" i="11"/>
  <c r="AI6596" i="11"/>
  <c r="AJ6593" i="11"/>
  <c r="AI6588" i="11"/>
  <c r="AJ6585" i="11"/>
  <c r="AJ6580" i="11"/>
  <c r="AI6575" i="11"/>
  <c r="AJ6573" i="11"/>
  <c r="AJ6571" i="11"/>
  <c r="AI6568" i="11"/>
  <c r="AI6566" i="11"/>
  <c r="AJ6564" i="11"/>
  <c r="AI6559" i="11"/>
  <c r="AJ6557" i="11"/>
  <c r="AJ6555" i="11"/>
  <c r="AI6552" i="11"/>
  <c r="AI6550" i="11"/>
  <c r="AJ6548" i="11"/>
  <c r="AI6543" i="11"/>
  <c r="AJ6541" i="11"/>
  <c r="AJ6539" i="11"/>
  <c r="AI6536" i="11"/>
  <c r="AI6534" i="11"/>
  <c r="AJ6532" i="11"/>
  <c r="AI6527" i="11"/>
  <c r="AJ6525" i="11"/>
  <c r="AJ6523" i="11"/>
  <c r="AI6520" i="11"/>
  <c r="AI6518" i="11"/>
  <c r="AJ6516" i="11"/>
  <c r="AI6511" i="11"/>
  <c r="AJ6509" i="11"/>
  <c r="AJ6507" i="11"/>
  <c r="AI6504" i="11"/>
  <c r="AI6502" i="11"/>
  <c r="AJ6500" i="11"/>
  <c r="AI6495" i="11"/>
  <c r="AJ6493" i="11"/>
  <c r="AJ6491" i="11"/>
  <c r="AI6488" i="11"/>
  <c r="AI6486" i="11"/>
  <c r="AJ6484" i="11"/>
  <c r="AI6479" i="11"/>
  <c r="AJ6477" i="11"/>
  <c r="AJ6475" i="11"/>
  <c r="AI6472" i="11"/>
  <c r="AI6470" i="11"/>
  <c r="AJ6468" i="11"/>
  <c r="AI6463" i="11"/>
  <c r="AJ6461" i="11"/>
  <c r="AJ6459" i="11"/>
  <c r="AI6456" i="11"/>
  <c r="AI6454" i="11"/>
  <c r="AJ6452" i="11"/>
  <c r="AI6447" i="11"/>
  <c r="AJ6445" i="11"/>
  <c r="AJ6443" i="11"/>
  <c r="AI6440" i="11"/>
  <c r="AI6438" i="11"/>
  <c r="AJ6436" i="11"/>
  <c r="AI6431" i="11"/>
  <c r="AJ6429" i="11"/>
  <c r="AJ6427" i="11"/>
  <c r="AI6424" i="11"/>
  <c r="AI6422" i="11"/>
  <c r="AJ6420" i="11"/>
  <c r="AI6415" i="11"/>
  <c r="AJ6413" i="11"/>
  <c r="AJ6411" i="11"/>
  <c r="AI6408" i="11"/>
  <c r="AI6406" i="11"/>
  <c r="AJ6404" i="11"/>
  <c r="AI6399" i="11"/>
  <c r="AJ6397" i="11"/>
  <c r="AJ6395" i="11"/>
  <c r="AI6392" i="11"/>
  <c r="AI6390" i="11"/>
  <c r="AJ6388" i="11"/>
  <c r="AJ7090" i="11"/>
  <c r="AJ7055" i="11"/>
  <c r="AI7034" i="11"/>
  <c r="AJ6991" i="11"/>
  <c r="AI6970" i="11"/>
  <c r="AJ6955" i="11"/>
  <c r="AI6941" i="11"/>
  <c r="AI6927" i="11"/>
  <c r="AJ6898" i="11"/>
  <c r="AJ6884" i="11"/>
  <c r="AI6870" i="11"/>
  <c r="AJ6850" i="11"/>
  <c r="AI6841" i="11"/>
  <c r="AJ6831" i="11"/>
  <c r="AI6822" i="11"/>
  <c r="AJ6806" i="11"/>
  <c r="AJ6799" i="11"/>
  <c r="AJ6792" i="11"/>
  <c r="AI6785" i="11"/>
  <c r="AI6778" i="11"/>
  <c r="AI6771" i="11"/>
  <c r="AJ6742" i="11"/>
  <c r="AJ6735" i="11"/>
  <c r="AJ6728" i="11"/>
  <c r="AI6721" i="11"/>
  <c r="AI6714" i="11"/>
  <c r="AI6707" i="11"/>
  <c r="AJ6678" i="11"/>
  <c r="AJ6671" i="11"/>
  <c r="AJ6664" i="11"/>
  <c r="AI6657" i="11"/>
  <c r="AI6650" i="11"/>
  <c r="AI6643" i="11"/>
  <c r="AJ6624" i="11"/>
  <c r="AI6619" i="11"/>
  <c r="AJ6608" i="11"/>
  <c r="AI6603" i="11"/>
  <c r="AJ6592" i="11"/>
  <c r="AI6587" i="11"/>
  <c r="AI6578" i="11"/>
  <c r="AI6571" i="11"/>
  <c r="AJ6567" i="11"/>
  <c r="AI6564" i="11"/>
  <c r="AJ6560" i="11"/>
  <c r="AJ6553" i="11"/>
  <c r="AI6546" i="11"/>
  <c r="AI6539" i="11"/>
  <c r="AJ6535" i="11"/>
  <c r="AI6532" i="11"/>
  <c r="AJ6528" i="11"/>
  <c r="AJ6521" i="11"/>
  <c r="AI6514" i="11"/>
  <c r="AI6507" i="11"/>
  <c r="AJ6503" i="11"/>
  <c r="AI6500" i="11"/>
  <c r="AJ6496" i="11"/>
  <c r="AJ6489" i="11"/>
  <c r="AI6482" i="11"/>
  <c r="AI6475" i="11"/>
  <c r="AJ6471" i="11"/>
  <c r="AI6468" i="11"/>
  <c r="AJ6464" i="11"/>
  <c r="AJ6457" i="11"/>
  <c r="AI6450" i="11"/>
  <c r="AI6443" i="11"/>
  <c r="AJ6439" i="11"/>
  <c r="AI6436" i="11"/>
  <c r="AJ6432" i="11"/>
  <c r="AJ6425" i="11"/>
  <c r="AI6418" i="11"/>
  <c r="AI6411" i="11"/>
  <c r="AJ6407" i="11"/>
  <c r="AI6404" i="11"/>
  <c r="AJ6400" i="11"/>
  <c r="AJ6393" i="11"/>
  <c r="AI6386" i="11"/>
  <c r="AI6384" i="11"/>
  <c r="AJ6381" i="11"/>
  <c r="AI6379" i="11"/>
  <c r="AI6374" i="11"/>
  <c r="AI6372" i="11"/>
  <c r="AI6367" i="11"/>
  <c r="AI6360" i="11"/>
  <c r="AJ6355" i="11"/>
  <c r="AJ6348" i="11"/>
  <c r="AJ6343" i="11"/>
  <c r="AJ6341" i="11"/>
  <c r="AJ6336" i="11"/>
  <c r="AI6334" i="11"/>
  <c r="AJ6331" i="11"/>
  <c r="AJ6329" i="11"/>
  <c r="AI6327" i="11"/>
  <c r="AJ6324" i="11"/>
  <c r="AI6322" i="11"/>
  <c r="AI6320" i="11"/>
  <c r="AJ6317" i="11"/>
  <c r="AI6315" i="11"/>
  <c r="AI6310" i="11"/>
  <c r="AI6308" i="11"/>
  <c r="AI6303" i="11"/>
  <c r="AI6296" i="11"/>
  <c r="AJ6291" i="11"/>
  <c r="AI6289" i="11"/>
  <c r="AJ6287" i="11"/>
  <c r="AI6282" i="11"/>
  <c r="AJ6280" i="11"/>
  <c r="AJ6278" i="11"/>
  <c r="AI6275" i="11"/>
  <c r="AI6273" i="11"/>
  <c r="AJ6271" i="11"/>
  <c r="AI6266" i="11"/>
  <c r="AJ6264" i="11"/>
  <c r="AJ6262" i="11"/>
  <c r="AI6259" i="11"/>
  <c r="AI6257" i="11"/>
  <c r="AJ6255" i="11"/>
  <c r="AI6250" i="11"/>
  <c r="AJ6248" i="11"/>
  <c r="AJ6246" i="11"/>
  <c r="AI6243" i="11"/>
  <c r="AI6241" i="11"/>
  <c r="AJ6239" i="11"/>
  <c r="AI6234" i="11"/>
  <c r="AJ6232" i="11"/>
  <c r="AJ6230" i="11"/>
  <c r="AI6227" i="11"/>
  <c r="AI6225" i="11"/>
  <c r="AJ6223" i="11"/>
  <c r="AI6218" i="11"/>
  <c r="AJ6216" i="11"/>
  <c r="AJ6214" i="11"/>
  <c r="AI6211" i="11"/>
  <c r="AI6209" i="11"/>
  <c r="AJ6207" i="11"/>
  <c r="AI6202" i="11"/>
  <c r="AJ6200" i="11"/>
  <c r="AJ6198" i="11"/>
  <c r="AI6195" i="11"/>
  <c r="AI6193" i="11"/>
  <c r="AJ6191" i="11"/>
  <c r="AI6186" i="11"/>
  <c r="AJ6184" i="11"/>
  <c r="AJ6182" i="11"/>
  <c r="AI6179" i="11"/>
  <c r="AI6177" i="11"/>
  <c r="AJ6175" i="11"/>
  <c r="AI6170" i="11"/>
  <c r="AJ6168" i="11"/>
  <c r="AJ6166" i="11"/>
  <c r="AI6163" i="11"/>
  <c r="AI6161" i="11"/>
  <c r="AJ6159" i="11"/>
  <c r="AI6154" i="11"/>
  <c r="AJ6152" i="11"/>
  <c r="AJ6150" i="11"/>
  <c r="AI6147" i="11"/>
  <c r="AI6145" i="11"/>
  <c r="AJ6143" i="11"/>
  <c r="AI6138" i="11"/>
  <c r="AJ6136" i="11"/>
  <c r="AJ6134" i="11"/>
  <c r="AI6131" i="11"/>
  <c r="AI6129" i="11"/>
  <c r="AJ6127" i="11"/>
  <c r="AI6122" i="11"/>
  <c r="AJ6120" i="11"/>
  <c r="AJ6118" i="11"/>
  <c r="AI6115" i="11"/>
  <c r="AI6113" i="11"/>
  <c r="AJ6111" i="11"/>
  <c r="AI6106" i="11"/>
  <c r="AJ6104" i="11"/>
  <c r="AJ6102" i="11"/>
  <c r="AI6099" i="11"/>
  <c r="AI6097" i="11"/>
  <c r="AJ6095" i="11"/>
  <c r="AI6090" i="11"/>
  <c r="AJ6088" i="11"/>
  <c r="AJ6086" i="11"/>
  <c r="AI6083" i="11"/>
  <c r="AJ7174" i="11"/>
  <c r="AI7089" i="11"/>
  <c r="AI7055" i="11"/>
  <c r="AJ7012" i="11"/>
  <c r="AI6991" i="11"/>
  <c r="AI6955" i="11"/>
  <c r="AJ6926" i="11"/>
  <c r="AJ6912" i="11"/>
  <c r="AI6898" i="11"/>
  <c r="AJ6859" i="11"/>
  <c r="AI6850" i="11"/>
  <c r="AJ6840" i="11"/>
  <c r="AI6831" i="11"/>
  <c r="AI6813" i="11"/>
  <c r="AI6806" i="11"/>
  <c r="AI6799" i="11"/>
  <c r="AJ6770" i="11"/>
  <c r="AJ6763" i="11"/>
  <c r="AJ6756" i="11"/>
  <c r="AI6749" i="11"/>
  <c r="AI6742" i="11"/>
  <c r="AI6735" i="11"/>
  <c r="AJ6706" i="11"/>
  <c r="AJ6699" i="11"/>
  <c r="AJ6692" i="11"/>
  <c r="AI6685" i="11"/>
  <c r="AI6678" i="11"/>
  <c r="AI6671" i="11"/>
  <c r="AJ6642" i="11"/>
  <c r="AJ6635" i="11"/>
  <c r="AJ6629" i="11"/>
  <c r="AI6624" i="11"/>
  <c r="AJ6613" i="11"/>
  <c r="AI6608" i="11"/>
  <c r="AJ6597" i="11"/>
  <c r="AI6592" i="11"/>
  <c r="AJ6581" i="11"/>
  <c r="AI6574" i="11"/>
  <c r="AI6567" i="11"/>
  <c r="AJ6563" i="11"/>
  <c r="AI6560" i="11"/>
  <c r="AJ6556" i="11"/>
  <c r="AJ6549" i="11"/>
  <c r="AI6542" i="11"/>
  <c r="AI6535" i="11"/>
  <c r="AJ6531" i="11"/>
  <c r="AI6528" i="11"/>
  <c r="AJ6524" i="11"/>
  <c r="AJ6517" i="11"/>
  <c r="AI6510" i="11"/>
  <c r="AI6503" i="11"/>
  <c r="AJ6499" i="11"/>
  <c r="AI6496" i="11"/>
  <c r="AJ6492" i="11"/>
  <c r="AJ6485" i="11"/>
  <c r="AI6478" i="11"/>
  <c r="AI6471" i="11"/>
  <c r="AJ6467" i="11"/>
  <c r="AI6464" i="11"/>
  <c r="AJ6460" i="11"/>
  <c r="AJ6453" i="11"/>
  <c r="AI6446" i="11"/>
  <c r="AI6439" i="11"/>
  <c r="AJ6435" i="11"/>
  <c r="AI6432" i="11"/>
  <c r="AJ6428" i="11"/>
  <c r="AJ6421" i="11"/>
  <c r="AI6414" i="11"/>
  <c r="AI6407" i="11"/>
  <c r="AJ6403" i="11"/>
  <c r="AI6400" i="11"/>
  <c r="AJ6396" i="11"/>
  <c r="AJ6389" i="11"/>
  <c r="AI6383" i="11"/>
  <c r="AI6376" i="11"/>
  <c r="AJ6371" i="11"/>
  <c r="AJ6364" i="11"/>
  <c r="AJ6359" i="11"/>
  <c r="AJ6357" i="11"/>
  <c r="AJ6352" i="11"/>
  <c r="AI6350" i="11"/>
  <c r="AJ6347" i="11"/>
  <c r="AJ6345" i="11"/>
  <c r="AI6343" i="11"/>
  <c r="AJ6340" i="11"/>
  <c r="AI6338" i="11"/>
  <c r="AI6336" i="11"/>
  <c r="AJ6333" i="11"/>
  <c r="AI6331" i="11"/>
  <c r="AI6326" i="11"/>
  <c r="AI6324" i="11"/>
  <c r="AI6319" i="11"/>
  <c r="AI6312" i="11"/>
  <c r="AJ6307" i="11"/>
  <c r="AJ6300" i="11"/>
  <c r="AJ6295" i="11"/>
  <c r="AJ6293" i="11"/>
  <c r="AI6287" i="11"/>
  <c r="AI6285" i="11"/>
  <c r="AJ6283" i="11"/>
  <c r="AI6278" i="11"/>
  <c r="AJ6276" i="11"/>
  <c r="AJ6274" i="11"/>
  <c r="AI6271" i="11"/>
  <c r="AI6269" i="11"/>
  <c r="AJ6267" i="11"/>
  <c r="AI6262" i="11"/>
  <c r="AJ6260" i="11"/>
  <c r="AJ6258" i="11"/>
  <c r="AI6255" i="11"/>
  <c r="AI6253" i="11"/>
  <c r="AJ6251" i="11"/>
  <c r="AI6246" i="11"/>
  <c r="AJ6244" i="11"/>
  <c r="AJ6242" i="11"/>
  <c r="AI6239" i="11"/>
  <c r="AI6237" i="11"/>
  <c r="AJ6235" i="11"/>
  <c r="AI6230" i="11"/>
  <c r="AJ6228" i="11"/>
  <c r="AJ6226" i="11"/>
  <c r="AI6223" i="11"/>
  <c r="AI6221" i="11"/>
  <c r="AJ6219" i="11"/>
  <c r="AI6214" i="11"/>
  <c r="AJ6212" i="11"/>
  <c r="AJ6210" i="11"/>
  <c r="AI6207" i="11"/>
  <c r="AI6205" i="11"/>
  <c r="AJ6203" i="11"/>
  <c r="AI6198" i="11"/>
  <c r="AJ6196" i="11"/>
  <c r="AJ6194" i="11"/>
  <c r="AI6191" i="11"/>
  <c r="AI6189" i="11"/>
  <c r="AJ6187" i="11"/>
  <c r="AI6182" i="11"/>
  <c r="AJ6180" i="11"/>
  <c r="AJ6178" i="11"/>
  <c r="AI6175" i="11"/>
  <c r="AI6173" i="11"/>
  <c r="AJ6171" i="11"/>
  <c r="AI6166" i="11"/>
  <c r="AJ6164" i="11"/>
  <c r="AJ6162" i="11"/>
  <c r="AI6159" i="11"/>
  <c r="AI6157" i="11"/>
  <c r="AJ6155" i="11"/>
  <c r="AI6150" i="11"/>
  <c r="AJ6148" i="11"/>
  <c r="AJ6146" i="11"/>
  <c r="AI6143" i="11"/>
  <c r="AI6141" i="11"/>
  <c r="AJ6139" i="11"/>
  <c r="AI6134" i="11"/>
  <c r="AJ6132" i="11"/>
  <c r="AJ6130" i="11"/>
  <c r="AI6127" i="11"/>
  <c r="AI6125" i="11"/>
  <c r="AJ6123" i="11"/>
  <c r="AI6118" i="11"/>
  <c r="AJ6116" i="11"/>
  <c r="AJ6114" i="11"/>
  <c r="AI6111" i="11"/>
  <c r="AI6109" i="11"/>
  <c r="AJ6107" i="11"/>
  <c r="AI6102" i="11"/>
  <c r="AJ6100" i="11"/>
  <c r="AJ6098" i="11"/>
  <c r="AI6095" i="11"/>
  <c r="AI6093" i="11"/>
  <c r="AJ6091" i="11"/>
  <c r="AI6086" i="11"/>
  <c r="AJ6084" i="11"/>
  <c r="AJ6082" i="11"/>
  <c r="AI6079" i="11"/>
  <c r="AI6077" i="11"/>
  <c r="AJ6075" i="11"/>
  <c r="AI6070" i="11"/>
  <c r="AJ6068" i="11"/>
  <c r="AJ6066" i="11"/>
  <c r="AI6063" i="11"/>
  <c r="AI6061" i="11"/>
  <c r="AJ6059" i="11"/>
  <c r="AI6054" i="11"/>
  <c r="AJ6052" i="11"/>
  <c r="AJ6050" i="11"/>
  <c r="AI6047" i="11"/>
  <c r="AI6045" i="11"/>
  <c r="AJ6043" i="11"/>
  <c r="AI6038" i="11"/>
  <c r="AJ6036" i="11"/>
  <c r="AJ6034" i="11"/>
  <c r="AI6031" i="11"/>
  <c r="AI6029" i="11"/>
  <c r="AJ6027" i="11"/>
  <c r="AI6022" i="11"/>
  <c r="AJ6020" i="11"/>
  <c r="AJ6018" i="11"/>
  <c r="AI7133" i="11"/>
  <c r="AI7066" i="11"/>
  <c r="AJ7023" i="11"/>
  <c r="AI7002" i="11"/>
  <c r="AJ6962" i="11"/>
  <c r="AJ6948" i="11"/>
  <c r="AI6934" i="11"/>
  <c r="AJ6891" i="11"/>
  <c r="AI6877" i="11"/>
  <c r="AJ6855" i="11"/>
  <c r="AJ6836" i="11"/>
  <c r="AI6827" i="11"/>
  <c r="AI6817" i="11"/>
  <c r="AI6810" i="11"/>
  <c r="AI6803" i="11"/>
  <c r="AJ6774" i="11"/>
  <c r="AJ6767" i="11"/>
  <c r="AJ6760" i="11"/>
  <c r="AI6753" i="11"/>
  <c r="AI6746" i="11"/>
  <c r="AI6739" i="11"/>
  <c r="AJ6710" i="11"/>
  <c r="AJ6703" i="11"/>
  <c r="AJ6696" i="11"/>
  <c r="AI6689" i="11"/>
  <c r="AI6682" i="11"/>
  <c r="AI6675" i="11"/>
  <c r="AJ6646" i="11"/>
  <c r="AJ6639" i="11"/>
  <c r="AJ6632" i="11"/>
  <c r="AI6627" i="11"/>
  <c r="AJ6616" i="11"/>
  <c r="AI6611" i="11"/>
  <c r="AJ6600" i="11"/>
  <c r="AI6595" i="11"/>
  <c r="AJ6584" i="11"/>
  <c r="AI6580" i="11"/>
  <c r="AJ6576" i="11"/>
  <c r="AJ6569" i="11"/>
  <c r="AI6562" i="11"/>
  <c r="AI6555" i="11"/>
  <c r="AJ6551" i="11"/>
  <c r="AI6548" i="11"/>
  <c r="AJ6544" i="11"/>
  <c r="AJ6537" i="11"/>
  <c r="AI6530" i="11"/>
  <c r="AI6523" i="11"/>
  <c r="AJ6519" i="11"/>
  <c r="AI6516" i="11"/>
  <c r="AJ6512" i="11"/>
  <c r="AJ6505" i="11"/>
  <c r="AI6498" i="11"/>
  <c r="AI6491" i="11"/>
  <c r="AJ6487" i="11"/>
  <c r="AI6484" i="11"/>
  <c r="AJ6480" i="11"/>
  <c r="AJ6473" i="11"/>
  <c r="AI6466" i="11"/>
  <c r="AI6459" i="11"/>
  <c r="AJ6455" i="11"/>
  <c r="AI6452" i="11"/>
  <c r="AJ6448" i="11"/>
  <c r="AJ6441" i="11"/>
  <c r="AI6434" i="11"/>
  <c r="AI6427" i="11"/>
  <c r="AJ6423" i="11"/>
  <c r="AI6420" i="11"/>
  <c r="AJ6416" i="11"/>
  <c r="AJ6409" i="11"/>
  <c r="AI6402" i="11"/>
  <c r="AI6395" i="11"/>
  <c r="AJ6391" i="11"/>
  <c r="AI6388" i="11"/>
  <c r="AJ6380" i="11"/>
  <c r="AJ6375" i="11"/>
  <c r="AJ6373" i="11"/>
  <c r="AJ6368" i="11"/>
  <c r="AI6366" i="11"/>
  <c r="AJ6363" i="11"/>
  <c r="AJ6361" i="11"/>
  <c r="AI6359" i="11"/>
  <c r="AJ6356" i="11"/>
  <c r="AI6354" i="11"/>
  <c r="AI6352" i="11"/>
  <c r="AJ6349" i="11"/>
  <c r="AI6347" i="11"/>
  <c r="AI6342" i="11"/>
  <c r="AI6340" i="11"/>
  <c r="AI6335" i="11"/>
  <c r="AI6328" i="11"/>
  <c r="AJ6323" i="11"/>
  <c r="AJ6316" i="11"/>
  <c r="AJ6311" i="11"/>
  <c r="AJ6309" i="11"/>
  <c r="AJ6304" i="11"/>
  <c r="AI6302" i="11"/>
  <c r="AJ6299" i="11"/>
  <c r="AJ6297" i="11"/>
  <c r="AI6295" i="11"/>
  <c r="AJ6292" i="11"/>
  <c r="AI6290" i="11"/>
  <c r="AJ6288" i="11"/>
  <c r="AJ6286" i="11"/>
  <c r="AI6283" i="11"/>
  <c r="AI6281" i="11"/>
  <c r="AJ6279" i="11"/>
  <c r="AI6274" i="11"/>
  <c r="AJ6272" i="11"/>
  <c r="AJ6270" i="11"/>
  <c r="AI6267" i="11"/>
  <c r="AI6265" i="11"/>
  <c r="AJ6263" i="11"/>
  <c r="AI6258" i="11"/>
  <c r="AJ6256" i="11"/>
  <c r="AJ6254" i="11"/>
  <c r="AI6251" i="11"/>
  <c r="AI6249" i="11"/>
  <c r="AJ6247" i="11"/>
  <c r="AI6242" i="11"/>
  <c r="AJ6240" i="11"/>
  <c r="AJ6238" i="11"/>
  <c r="AI6235" i="11"/>
  <c r="AI6233" i="11"/>
  <c r="AJ6231" i="11"/>
  <c r="AI6226" i="11"/>
  <c r="AJ6224" i="11"/>
  <c r="AJ6222" i="11"/>
  <c r="AI6219" i="11"/>
  <c r="AI6217" i="11"/>
  <c r="AJ6215" i="11"/>
  <c r="AI6210" i="11"/>
  <c r="AJ6208" i="11"/>
  <c r="AJ6206" i="11"/>
  <c r="AI6203" i="11"/>
  <c r="AI6201" i="11"/>
  <c r="AJ6199" i="11"/>
  <c r="AI6194" i="11"/>
  <c r="AJ6192" i="11"/>
  <c r="AJ6190" i="11"/>
  <c r="AI6187" i="11"/>
  <c r="AI6185" i="11"/>
  <c r="AJ6183" i="11"/>
  <c r="AI6178" i="11"/>
  <c r="AJ6176" i="11"/>
  <c r="AJ6174" i="11"/>
  <c r="AI6171" i="11"/>
  <c r="AI6169" i="11"/>
  <c r="AJ6167" i="11"/>
  <c r="AJ6802" i="11"/>
  <c r="AI6774" i="11"/>
  <c r="AI6717" i="11"/>
  <c r="AJ6660" i="11"/>
  <c r="AI6632" i="11"/>
  <c r="AJ6589" i="11"/>
  <c r="AJ6572" i="11"/>
  <c r="AI6558" i="11"/>
  <c r="AI6544" i="11"/>
  <c r="AJ6515" i="11"/>
  <c r="AJ6501" i="11"/>
  <c r="AI6487" i="11"/>
  <c r="AJ6444" i="11"/>
  <c r="AI6430" i="11"/>
  <c r="AI6416" i="11"/>
  <c r="AJ6387" i="11"/>
  <c r="AJ6377" i="11"/>
  <c r="AI6368" i="11"/>
  <c r="AI6358" i="11"/>
  <c r="AJ6339" i="11"/>
  <c r="AJ6320" i="11"/>
  <c r="AI6311" i="11"/>
  <c r="AJ6301" i="11"/>
  <c r="AI6292" i="11"/>
  <c r="AJ6284" i="11"/>
  <c r="AI6277" i="11"/>
  <c r="AI6270" i="11"/>
  <c r="AI6263" i="11"/>
  <c r="AJ6234" i="11"/>
  <c r="AJ6227" i="11"/>
  <c r="AJ6220" i="11"/>
  <c r="AI6213" i="11"/>
  <c r="AI6206" i="11"/>
  <c r="AI6199" i="11"/>
  <c r="AJ6170" i="11"/>
  <c r="AJ6160" i="11"/>
  <c r="AI6153" i="11"/>
  <c r="AI6146" i="11"/>
  <c r="AJ6142" i="11"/>
  <c r="AI6139" i="11"/>
  <c r="AJ6135" i="11"/>
  <c r="AJ6128" i="11"/>
  <c r="AI6121" i="11"/>
  <c r="AI6114" i="11"/>
  <c r="AJ6110" i="11"/>
  <c r="AI6107" i="11"/>
  <c r="AJ6103" i="11"/>
  <c r="AJ6096" i="11"/>
  <c r="AI6089" i="11"/>
  <c r="AI6082" i="11"/>
  <c r="AI6075" i="11"/>
  <c r="AJ6070" i="11"/>
  <c r="AJ6063" i="11"/>
  <c r="AJ6058" i="11"/>
  <c r="AJ6056" i="11"/>
  <c r="AJ6051" i="11"/>
  <c r="AI6049" i="11"/>
  <c r="AJ6046" i="11"/>
  <c r="AJ6044" i="11"/>
  <c r="AI6042" i="11"/>
  <c r="AJ6039" i="11"/>
  <c r="AI6037" i="11"/>
  <c r="AI6035" i="11"/>
  <c r="AJ6032" i="11"/>
  <c r="AI6030" i="11"/>
  <c r="AI6025" i="11"/>
  <c r="AI6023" i="11"/>
  <c r="AI6018" i="11"/>
  <c r="AJ6016" i="11"/>
  <c r="AJ6014" i="11"/>
  <c r="AI6011" i="11"/>
  <c r="AI6009" i="11"/>
  <c r="AJ6007" i="11"/>
  <c r="AI6002" i="11"/>
  <c r="AJ6000" i="11"/>
  <c r="AJ5998" i="11"/>
  <c r="AI5995" i="11"/>
  <c r="AI5993" i="11"/>
  <c r="AJ5991" i="11"/>
  <c r="AI5986" i="11"/>
  <c r="AJ5984" i="11"/>
  <c r="AJ5982" i="11"/>
  <c r="AI5979" i="11"/>
  <c r="AI5977" i="11"/>
  <c r="AJ5975" i="11"/>
  <c r="AI5970" i="11"/>
  <c r="AJ5968" i="11"/>
  <c r="AJ5966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6980" i="11"/>
  <c r="AJ6919" i="11"/>
  <c r="AJ6864" i="11"/>
  <c r="AI6826" i="11"/>
  <c r="AJ6795" i="11"/>
  <c r="AI6767" i="11"/>
  <c r="AJ6738" i="11"/>
  <c r="AI6710" i="11"/>
  <c r="AI6653" i="11"/>
  <c r="AJ6605" i="11"/>
  <c r="AI6584" i="11"/>
  <c r="AJ6540" i="11"/>
  <c r="AI6526" i="11"/>
  <c r="AI6512" i="11"/>
  <c r="AJ6483" i="11"/>
  <c r="AJ6469" i="11"/>
  <c r="AI6455" i="11"/>
  <c r="AJ6412" i="11"/>
  <c r="AI6398" i="11"/>
  <c r="AJ6384" i="11"/>
  <c r="AI6375" i="11"/>
  <c r="AJ6365" i="11"/>
  <c r="AI6356" i="11"/>
  <c r="AJ6327" i="11"/>
  <c r="AI6318" i="11"/>
  <c r="AJ6308" i="11"/>
  <c r="AI6299" i="11"/>
  <c r="AJ6282" i="11"/>
  <c r="AJ6275" i="11"/>
  <c r="AJ6268" i="11"/>
  <c r="AI6261" i="11"/>
  <c r="AI6254" i="11"/>
  <c r="AI6247" i="11"/>
  <c r="AJ6218" i="11"/>
  <c r="AJ6211" i="11"/>
  <c r="AJ6204" i="11"/>
  <c r="AI6197" i="11"/>
  <c r="AI6190" i="11"/>
  <c r="AI6183" i="11"/>
  <c r="AJ6163" i="11"/>
  <c r="AJ6156" i="11"/>
  <c r="AI6149" i="11"/>
  <c r="AI6142" i="11"/>
  <c r="AJ6138" i="11"/>
  <c r="AI6135" i="11"/>
  <c r="AJ6131" i="11"/>
  <c r="AJ6124" i="11"/>
  <c r="AI6117" i="11"/>
  <c r="AI6110" i="11"/>
  <c r="AJ6106" i="11"/>
  <c r="AI6103" i="11"/>
  <c r="AJ6099" i="11"/>
  <c r="AJ6092" i="11"/>
  <c r="AI6085" i="11"/>
  <c r="AJ6079" i="11"/>
  <c r="AJ6074" i="11"/>
  <c r="AJ6072" i="11"/>
  <c r="AJ6067" i="11"/>
  <c r="AI6065" i="11"/>
  <c r="AJ6062" i="11"/>
  <c r="AJ6060" i="11"/>
  <c r="AI6058" i="11"/>
  <c r="AJ6055" i="11"/>
  <c r="AI6053" i="11"/>
  <c r="AI6051" i="11"/>
  <c r="AJ6048" i="11"/>
  <c r="AI6046" i="11"/>
  <c r="AI6041" i="11"/>
  <c r="AI6039" i="11"/>
  <c r="AI6034" i="11"/>
  <c r="AI6027" i="11"/>
  <c r="AJ6022" i="11"/>
  <c r="AI6014" i="11"/>
  <c r="AJ6012" i="11"/>
  <c r="AJ6010" i="11"/>
  <c r="AI6007" i="11"/>
  <c r="AI6005" i="11"/>
  <c r="AJ6003" i="11"/>
  <c r="AI5998" i="11"/>
  <c r="AJ5996" i="11"/>
  <c r="AJ5994" i="11"/>
  <c r="AI5991" i="11"/>
  <c r="AI5989" i="11"/>
  <c r="AJ5987" i="11"/>
  <c r="AI5982" i="11"/>
  <c r="AJ5980" i="11"/>
  <c r="AJ5978" i="11"/>
  <c r="AI5975" i="11"/>
  <c r="AI5973" i="11"/>
  <c r="AJ5971" i="11"/>
  <c r="AI5966" i="11"/>
  <c r="AJ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7044" i="11"/>
  <c r="AI6962" i="11"/>
  <c r="AI6905" i="11"/>
  <c r="AJ6854" i="11"/>
  <c r="AJ6788" i="11"/>
  <c r="AJ6731" i="11"/>
  <c r="AI6703" i="11"/>
  <c r="AJ6674" i="11"/>
  <c r="AI6646" i="11"/>
  <c r="AJ6621" i="11"/>
  <c r="AI6600" i="11"/>
  <c r="AJ6579" i="11"/>
  <c r="AJ6565" i="11"/>
  <c r="AI6551" i="11"/>
  <c r="AJ6508" i="11"/>
  <c r="AI6494" i="11"/>
  <c r="AI6480" i="11"/>
  <c r="AJ6451" i="11"/>
  <c r="AJ6437" i="11"/>
  <c r="AI6423" i="11"/>
  <c r="AI6382" i="11"/>
  <c r="AJ6372" i="11"/>
  <c r="AI6363" i="11"/>
  <c r="AI6344" i="11"/>
  <c r="AI7023" i="11"/>
  <c r="AJ6533" i="11"/>
  <c r="AJ6476" i="11"/>
  <c r="AJ6419" i="11"/>
  <c r="AI6370" i="11"/>
  <c r="AJ6332" i="11"/>
  <c r="AJ6313" i="11"/>
  <c r="AI6294" i="11"/>
  <c r="AI6279" i="11"/>
  <c r="AJ6250" i="11"/>
  <c r="AJ6236" i="11"/>
  <c r="AI6222" i="11"/>
  <c r="AJ6179" i="11"/>
  <c r="AI6165" i="11"/>
  <c r="AI6158" i="11"/>
  <c r="AI6151" i="11"/>
  <c r="AJ6122" i="11"/>
  <c r="AJ6115" i="11"/>
  <c r="AJ6108" i="11"/>
  <c r="AI6101" i="11"/>
  <c r="AI6094" i="11"/>
  <c r="AI6087" i="11"/>
  <c r="AJ6080" i="11"/>
  <c r="AI6071" i="11"/>
  <c r="AI6066" i="11"/>
  <c r="AJ6047" i="11"/>
  <c r="AJ6042" i="11"/>
  <c r="AI6033" i="11"/>
  <c r="AJ6028" i="11"/>
  <c r="AJ6023" i="11"/>
  <c r="AI6019" i="11"/>
  <c r="AI6015" i="11"/>
  <c r="AJ6011" i="11"/>
  <c r="AJ6004" i="11"/>
  <c r="AI5997" i="11"/>
  <c r="AI5990" i="11"/>
  <c r="AJ5986" i="11"/>
  <c r="AI5983" i="11"/>
  <c r="AJ5979" i="11"/>
  <c r="AJ5972" i="11"/>
  <c r="AI5965" i="11"/>
  <c r="AI5962" i="11"/>
  <c r="AJ5959" i="11"/>
  <c r="AI5954" i="11"/>
  <c r="AJ5951" i="11"/>
  <c r="AI5946" i="11"/>
  <c r="AJ5943" i="11"/>
  <c r="AI5938" i="11"/>
  <c r="AJ5935" i="11"/>
  <c r="AI5930" i="11"/>
  <c r="AJ5927" i="11"/>
  <c r="AI5922" i="11"/>
  <c r="AJ5919" i="11"/>
  <c r="AI5914" i="11"/>
  <c r="AJ5911" i="11"/>
  <c r="AI5906" i="11"/>
  <c r="AJ5903" i="11"/>
  <c r="AI5898" i="11"/>
  <c r="AJ5895" i="11"/>
  <c r="AI5890" i="11"/>
  <c r="AJ5887" i="11"/>
  <c r="AI5882" i="11"/>
  <c r="AJ5879" i="11"/>
  <c r="AI5874" i="11"/>
  <c r="AJ5871" i="11"/>
  <c r="AI5866" i="11"/>
  <c r="AJ5863" i="11"/>
  <c r="AI5858" i="11"/>
  <c r="AJ5855" i="11"/>
  <c r="AI5850" i="11"/>
  <c r="AJ5847" i="11"/>
  <c r="AI5842" i="11"/>
  <c r="AJ5839" i="11"/>
  <c r="AI5834" i="11"/>
  <c r="AJ5831" i="11"/>
  <c r="AI5826" i="11"/>
  <c r="AJ5823" i="11"/>
  <c r="AI5818" i="11"/>
  <c r="AJ5815" i="11"/>
  <c r="AI5810" i="11"/>
  <c r="AJ5807" i="11"/>
  <c r="AI5802" i="11"/>
  <c r="AJ5799" i="11"/>
  <c r="AI5794" i="11"/>
  <c r="AJ5791" i="11"/>
  <c r="AI5786" i="11"/>
  <c r="AJ5783" i="11"/>
  <c r="AI5778" i="11"/>
  <c r="AJ5775" i="11"/>
  <c r="AI5770" i="11"/>
  <c r="AJ5767" i="11"/>
  <c r="AI5762" i="11"/>
  <c r="AJ5759" i="11"/>
  <c r="AI5754" i="11"/>
  <c r="AJ5751" i="11"/>
  <c r="AI5746" i="11"/>
  <c r="AJ5743" i="11"/>
  <c r="AI5741" i="11"/>
  <c r="AJ5739" i="11"/>
  <c r="AI5734" i="11"/>
  <c r="AJ5732" i="11"/>
  <c r="AJ5730" i="11"/>
  <c r="AI5727" i="11"/>
  <c r="AI5725" i="11"/>
  <c r="AJ5723" i="11"/>
  <c r="AI5718" i="11"/>
  <c r="AJ5716" i="11"/>
  <c r="AJ5714" i="11"/>
  <c r="AI5711" i="11"/>
  <c r="AI5709" i="11"/>
  <c r="AJ5707" i="11"/>
  <c r="AI5702" i="11"/>
  <c r="AJ5700" i="11"/>
  <c r="AJ5698" i="11"/>
  <c r="AI5695" i="11"/>
  <c r="AI5693" i="11"/>
  <c r="AJ5691" i="11"/>
  <c r="AI5686" i="11"/>
  <c r="AJ5684" i="11"/>
  <c r="AJ5682" i="11"/>
  <c r="AI5679" i="11"/>
  <c r="AI5677" i="11"/>
  <c r="AJ5675" i="11"/>
  <c r="AI5670" i="11"/>
  <c r="AJ5668" i="11"/>
  <c r="AJ5666" i="11"/>
  <c r="AI5663" i="11"/>
  <c r="AI5661" i="11"/>
  <c r="AJ5659" i="11"/>
  <c r="AI5654" i="11"/>
  <c r="AJ5652" i="11"/>
  <c r="AJ5650" i="11"/>
  <c r="AI5647" i="11"/>
  <c r="AI5645" i="11"/>
  <c r="AJ5643" i="11"/>
  <c r="AI5638" i="11"/>
  <c r="AJ5636" i="11"/>
  <c r="AJ5634" i="11"/>
  <c r="AI5631" i="11"/>
  <c r="AI5629" i="11"/>
  <c r="AJ5627" i="11"/>
  <c r="AI5622" i="11"/>
  <c r="AJ5620" i="11"/>
  <c r="AJ5618" i="11"/>
  <c r="AI5615" i="11"/>
  <c r="AI5613" i="11"/>
  <c r="AJ5611" i="11"/>
  <c r="AI5606" i="11"/>
  <c r="AJ5604" i="11"/>
  <c r="AJ5602" i="11"/>
  <c r="AI5599" i="11"/>
  <c r="AI5597" i="11"/>
  <c r="AJ5595" i="11"/>
  <c r="AI5590" i="11"/>
  <c r="AJ5588" i="11"/>
  <c r="AJ5586" i="11"/>
  <c r="AI5583" i="11"/>
  <c r="AI5581" i="11"/>
  <c r="AJ5579" i="11"/>
  <c r="AI5574" i="11"/>
  <c r="AJ5572" i="11"/>
  <c r="AJ5570" i="11"/>
  <c r="AI5567" i="11"/>
  <c r="AI5565" i="11"/>
  <c r="AJ5563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I6781" i="11"/>
  <c r="AJ6667" i="11"/>
  <c r="AI6576" i="11"/>
  <c r="AI6519" i="11"/>
  <c r="AI6462" i="11"/>
  <c r="AJ6405" i="11"/>
  <c r="AJ6325" i="11"/>
  <c r="AI6306" i="11"/>
  <c r="AJ6259" i="11"/>
  <c r="AI6245" i="11"/>
  <c r="AI6231" i="11"/>
  <c r="AJ6202" i="11"/>
  <c r="AJ6188" i="11"/>
  <c r="AI6174" i="11"/>
  <c r="AI6162" i="11"/>
  <c r="AI6155" i="11"/>
  <c r="AJ6126" i="11"/>
  <c r="AJ6119" i="11"/>
  <c r="AJ6112" i="11"/>
  <c r="AI6105" i="11"/>
  <c r="AI6098" i="11"/>
  <c r="AI6091" i="11"/>
  <c r="AJ6078" i="11"/>
  <c r="AI6074" i="11"/>
  <c r="AI6069" i="11"/>
  <c r="AJ6064" i="11"/>
  <c r="AI6055" i="11"/>
  <c r="AI6050" i="11"/>
  <c r="AJ6031" i="11"/>
  <c r="AJ6026" i="11"/>
  <c r="AI6017" i="11"/>
  <c r="AI6010" i="11"/>
  <c r="AJ6006" i="11"/>
  <c r="AI6003" i="11"/>
  <c r="AJ5999" i="11"/>
  <c r="AJ5992" i="11"/>
  <c r="AI5985" i="11"/>
  <c r="AI5978" i="11"/>
  <c r="AJ5974" i="11"/>
  <c r="AI5971" i="11"/>
  <c r="AJ5967" i="11"/>
  <c r="AI5961" i="11"/>
  <c r="AJ5958" i="11"/>
  <c r="AI5953" i="11"/>
  <c r="AJ5950" i="11"/>
  <c r="AI5945" i="11"/>
  <c r="AJ5942" i="11"/>
  <c r="AI5937" i="11"/>
  <c r="AJ5934" i="11"/>
  <c r="AI5929" i="11"/>
  <c r="AJ5926" i="11"/>
  <c r="AI5921" i="11"/>
  <c r="AJ5918" i="11"/>
  <c r="AI5913" i="11"/>
  <c r="AJ5910" i="11"/>
  <c r="AI5905" i="11"/>
  <c r="AJ5902" i="11"/>
  <c r="AI5897" i="11"/>
  <c r="AJ5894" i="11"/>
  <c r="AI5889" i="11"/>
  <c r="AJ5886" i="11"/>
  <c r="AI5881" i="11"/>
  <c r="AJ5878" i="11"/>
  <c r="AI5873" i="11"/>
  <c r="AJ5870" i="11"/>
  <c r="AI5865" i="11"/>
  <c r="AJ5862" i="11"/>
  <c r="AI5857" i="11"/>
  <c r="AJ5854" i="11"/>
  <c r="AI5849" i="11"/>
  <c r="AJ5846" i="11"/>
  <c r="AI5841" i="11"/>
  <c r="AJ5838" i="11"/>
  <c r="AI5833" i="11"/>
  <c r="AJ5830" i="11"/>
  <c r="AI5825" i="11"/>
  <c r="AJ5822" i="11"/>
  <c r="AI5817" i="11"/>
  <c r="AJ5814" i="11"/>
  <c r="AI5809" i="11"/>
  <c r="AJ5806" i="11"/>
  <c r="AI5801" i="11"/>
  <c r="AJ5798" i="11"/>
  <c r="AI5793" i="11"/>
  <c r="AJ5790" i="11"/>
  <c r="AI5785" i="11"/>
  <c r="AJ5782" i="11"/>
  <c r="AI5777" i="11"/>
  <c r="AJ5774" i="11"/>
  <c r="AI5769" i="11"/>
  <c r="AJ5766" i="11"/>
  <c r="AI5761" i="11"/>
  <c r="AJ5758" i="11"/>
  <c r="AI5753" i="11"/>
  <c r="AJ5750" i="11"/>
  <c r="AI5745" i="11"/>
  <c r="AJ5742" i="11"/>
  <c r="AI5739" i="11"/>
  <c r="AI5737" i="11"/>
  <c r="AJ5735" i="11"/>
  <c r="AI5730" i="11"/>
  <c r="AJ5728" i="11"/>
  <c r="AJ5726" i="11"/>
  <c r="AI5723" i="11"/>
  <c r="AI5721" i="11"/>
  <c r="AJ5719" i="11"/>
  <c r="AI5714" i="11"/>
  <c r="AJ5712" i="11"/>
  <c r="AJ5710" i="11"/>
  <c r="AI5707" i="11"/>
  <c r="AI5705" i="11"/>
  <c r="AJ5703" i="11"/>
  <c r="AI5698" i="11"/>
  <c r="AJ5696" i="11"/>
  <c r="AJ5694" i="11"/>
  <c r="AI5691" i="11"/>
  <c r="AI5689" i="11"/>
  <c r="AJ5687" i="11"/>
  <c r="AI5682" i="11"/>
  <c r="AJ5680" i="11"/>
  <c r="AJ5678" i="11"/>
  <c r="AI5675" i="11"/>
  <c r="AI5673" i="11"/>
  <c r="AJ5671" i="11"/>
  <c r="AI5666" i="11"/>
  <c r="AJ5664" i="11"/>
  <c r="AJ5662" i="11"/>
  <c r="AI5659" i="11"/>
  <c r="AI5657" i="11"/>
  <c r="AJ5655" i="11"/>
  <c r="AI5650" i="11"/>
  <c r="AJ5648" i="11"/>
  <c r="AJ5646" i="11"/>
  <c r="AI5643" i="11"/>
  <c r="AI5641" i="11"/>
  <c r="AJ5639" i="11"/>
  <c r="AI5634" i="11"/>
  <c r="AJ5632" i="11"/>
  <c r="AJ5630" i="11"/>
  <c r="AI5627" i="11"/>
  <c r="AI5625" i="11"/>
  <c r="AJ5623" i="11"/>
  <c r="AI5618" i="11"/>
  <c r="AJ5616" i="11"/>
  <c r="AJ5614" i="11"/>
  <c r="AI5611" i="11"/>
  <c r="AI5609" i="11"/>
  <c r="AJ5607" i="11"/>
  <c r="AI5602" i="11"/>
  <c r="AJ5600" i="11"/>
  <c r="AJ5598" i="11"/>
  <c r="AI5595" i="11"/>
  <c r="AI5593" i="11"/>
  <c r="AJ5591" i="11"/>
  <c r="AI5586" i="11"/>
  <c r="AJ5584" i="11"/>
  <c r="AJ5582" i="11"/>
  <c r="AI5579" i="11"/>
  <c r="AI5577" i="11"/>
  <c r="AJ5575" i="11"/>
  <c r="AI5570" i="11"/>
  <c r="AJ5568" i="11"/>
  <c r="AJ5566" i="11"/>
  <c r="AI5563" i="11"/>
  <c r="AI5561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I6891" i="11"/>
  <c r="AI6639" i="11"/>
  <c r="AI6448" i="11"/>
  <c r="AI6391" i="11"/>
  <c r="AI6351" i="11"/>
  <c r="AI6304" i="11"/>
  <c r="AI6286" i="11"/>
  <c r="AJ6243" i="11"/>
  <c r="AI6229" i="11"/>
  <c r="AI6215" i="11"/>
  <c r="AJ6186" i="11"/>
  <c r="AJ6172" i="11"/>
  <c r="AJ6154" i="11"/>
  <c r="AJ6147" i="11"/>
  <c r="AJ6140" i="11"/>
  <c r="AI6133" i="11"/>
  <c r="AI6126" i="11"/>
  <c r="AI6119" i="11"/>
  <c r="AJ6090" i="11"/>
  <c r="AJ6083" i="11"/>
  <c r="AI6078" i="11"/>
  <c r="AI6073" i="11"/>
  <c r="AI6059" i="11"/>
  <c r="AJ6054" i="11"/>
  <c r="AJ6040" i="11"/>
  <c r="AJ6035" i="11"/>
  <c r="AJ6030" i="11"/>
  <c r="AI6026" i="11"/>
  <c r="AI6021" i="11"/>
  <c r="AI6013" i="11"/>
  <c r="AI6006" i="11"/>
  <c r="AJ6002" i="11"/>
  <c r="AI5999" i="11"/>
  <c r="AJ5995" i="11"/>
  <c r="AJ5988" i="11"/>
  <c r="AI5981" i="11"/>
  <c r="AI5974" i="11"/>
  <c r="AJ5970" i="11"/>
  <c r="AI5967" i="11"/>
  <c r="AJ5963" i="11"/>
  <c r="AI5958" i="11"/>
  <c r="AJ5955" i="11"/>
  <c r="AI5950" i="11"/>
  <c r="AJ5947" i="11"/>
  <c r="AI5942" i="11"/>
  <c r="AJ5939" i="11"/>
  <c r="AI5934" i="11"/>
  <c r="AJ5931" i="11"/>
  <c r="AI5926" i="11"/>
  <c r="AJ5923" i="11"/>
  <c r="AI5918" i="11"/>
  <c r="AJ5915" i="11"/>
  <c r="AI5910" i="11"/>
  <c r="AJ5907" i="11"/>
  <c r="AI5902" i="11"/>
  <c r="AJ5899" i="11"/>
  <c r="AI5894" i="11"/>
  <c r="AJ5891" i="11"/>
  <c r="AI5886" i="11"/>
  <c r="AJ5883" i="11"/>
  <c r="AI5878" i="11"/>
  <c r="AJ5875" i="11"/>
  <c r="AI5870" i="11"/>
  <c r="AJ5867" i="11"/>
  <c r="AI5862" i="11"/>
  <c r="AJ5859" i="11"/>
  <c r="AI5854" i="11"/>
  <c r="AJ5851" i="11"/>
  <c r="AI5846" i="11"/>
  <c r="AJ5843" i="11"/>
  <c r="AI5838" i="11"/>
  <c r="AJ5835" i="11"/>
  <c r="AI5830" i="11"/>
  <c r="AJ5827" i="11"/>
  <c r="AI5822" i="11"/>
  <c r="AJ5819" i="11"/>
  <c r="AI5814" i="11"/>
  <c r="AJ5811" i="11"/>
  <c r="AI5806" i="11"/>
  <c r="AJ5803" i="11"/>
  <c r="AI5798" i="11"/>
  <c r="AJ5795" i="11"/>
  <c r="AI5790" i="11"/>
  <c r="AJ5787" i="11"/>
  <c r="AI5782" i="11"/>
  <c r="AJ5779" i="11"/>
  <c r="AI5774" i="11"/>
  <c r="AJ5771" i="11"/>
  <c r="AI5766" i="11"/>
  <c r="AJ5763" i="11"/>
  <c r="AI5758" i="11"/>
  <c r="AJ5755" i="11"/>
  <c r="AI5750" i="11"/>
  <c r="AJ5747" i="11"/>
  <c r="AI5742" i="11"/>
  <c r="AJ5740" i="11"/>
  <c r="AJ5738" i="11"/>
  <c r="AI5735" i="11"/>
  <c r="AI5733" i="11"/>
  <c r="AJ5731" i="11"/>
  <c r="AI5726" i="11"/>
  <c r="AJ5724" i="11"/>
  <c r="AJ5722" i="11"/>
  <c r="AI5719" i="11"/>
  <c r="AI5717" i="11"/>
  <c r="AJ5715" i="11"/>
  <c r="AI5710" i="11"/>
  <c r="AJ5708" i="11"/>
  <c r="AJ5706" i="11"/>
  <c r="AI5703" i="11"/>
  <c r="AI5701" i="11"/>
  <c r="AJ5699" i="11"/>
  <c r="AI5694" i="11"/>
  <c r="AJ5692" i="11"/>
  <c r="AJ5690" i="11"/>
  <c r="AI5687" i="11"/>
  <c r="AI5685" i="11"/>
  <c r="AJ5683" i="11"/>
  <c r="AI5678" i="11"/>
  <c r="AJ5676" i="11"/>
  <c r="AJ5674" i="11"/>
  <c r="AI5671" i="11"/>
  <c r="AI5669" i="11"/>
  <c r="AJ5667" i="11"/>
  <c r="AI5662" i="11"/>
  <c r="AJ5660" i="11"/>
  <c r="AJ5658" i="11"/>
  <c r="AI5655" i="11"/>
  <c r="AI5653" i="11"/>
  <c r="AJ5651" i="11"/>
  <c r="AI5646" i="11"/>
  <c r="AJ5644" i="11"/>
  <c r="AJ5642" i="11"/>
  <c r="AI5639" i="11"/>
  <c r="AI5637" i="11"/>
  <c r="AJ5635" i="11"/>
  <c r="AI5630" i="11"/>
  <c r="AJ5628" i="11"/>
  <c r="AJ5626" i="11"/>
  <c r="AI5623" i="11"/>
  <c r="AI5621" i="11"/>
  <c r="AJ5619" i="11"/>
  <c r="AI5614" i="11"/>
  <c r="AJ5612" i="11"/>
  <c r="AJ5610" i="11"/>
  <c r="AI5607" i="11"/>
  <c r="AI5605" i="11"/>
  <c r="AJ5603" i="11"/>
  <c r="AI5598" i="11"/>
  <c r="AJ5596" i="11"/>
  <c r="AJ5594" i="11"/>
  <c r="AI5591" i="11"/>
  <c r="AI5589" i="11"/>
  <c r="AJ5587" i="11"/>
  <c r="AI5582" i="11"/>
  <c r="AJ5580" i="11"/>
  <c r="AJ5578" i="11"/>
  <c r="AI5575" i="11"/>
  <c r="AI5573" i="11"/>
  <c r="AJ5571" i="11"/>
  <c r="AI5566" i="11"/>
  <c r="AJ5564" i="11"/>
  <c r="AJ5562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I6845" i="11"/>
  <c r="AJ6315" i="11"/>
  <c r="AJ6252" i="11"/>
  <c r="AJ6195" i="11"/>
  <c r="AJ6151" i="11"/>
  <c r="AI6123" i="11"/>
  <c r="AJ6094" i="11"/>
  <c r="AJ6071" i="11"/>
  <c r="AJ6015" i="11"/>
  <c r="AI6001" i="11"/>
  <c r="AI5987" i="11"/>
  <c r="AI5949" i="11"/>
  <c r="AJ5938" i="11"/>
  <c r="AI5917" i="11"/>
  <c r="AJ5906" i="11"/>
  <c r="AI5885" i="11"/>
  <c r="AJ5874" i="11"/>
  <c r="AI5853" i="11"/>
  <c r="AJ5842" i="11"/>
  <c r="AI5821" i="11"/>
  <c r="AJ5810" i="11"/>
  <c r="AI5789" i="11"/>
  <c r="AJ5778" i="11"/>
  <c r="AI5757" i="11"/>
  <c r="AJ5746" i="11"/>
  <c r="AI5738" i="11"/>
  <c r="AI5731" i="11"/>
  <c r="AJ5702" i="11"/>
  <c r="AJ5695" i="11"/>
  <c r="AJ5688" i="11"/>
  <c r="AI5681" i="11"/>
  <c r="AI5674" i="11"/>
  <c r="AI5667" i="11"/>
  <c r="AJ5638" i="11"/>
  <c r="AJ5631" i="11"/>
  <c r="AJ5624" i="11"/>
  <c r="AI5617" i="11"/>
  <c r="AI5610" i="11"/>
  <c r="AI5603" i="11"/>
  <c r="AJ5574" i="11"/>
  <c r="AJ5567" i="11"/>
  <c r="AJ5560" i="11"/>
  <c r="AJ5549" i="11"/>
  <c r="AI5544" i="11"/>
  <c r="AJ5533" i="11"/>
  <c r="AI5528" i="11"/>
  <c r="AJ5517" i="11"/>
  <c r="AI5512" i="11"/>
  <c r="AJ5501" i="11"/>
  <c r="AI5496" i="11"/>
  <c r="AJ5485" i="11"/>
  <c r="AI5480" i="11"/>
  <c r="AJ5469" i="11"/>
  <c r="AI5464" i="11"/>
  <c r="AJ5453" i="11"/>
  <c r="AI5448" i="11"/>
  <c r="AJ5437" i="11"/>
  <c r="AI5432" i="11"/>
  <c r="AJ5421" i="11"/>
  <c r="AI5416" i="11"/>
  <c r="AJ5405" i="11"/>
  <c r="AI5400" i="11"/>
  <c r="AJ5389" i="11"/>
  <c r="AI5384" i="11"/>
  <c r="AJ5373" i="11"/>
  <c r="AI5368" i="11"/>
  <c r="AJ5357" i="11"/>
  <c r="AI5352" i="11"/>
  <c r="AJ5341" i="11"/>
  <c r="AI5336" i="11"/>
  <c r="AJ5325" i="11"/>
  <c r="AI5320" i="11"/>
  <c r="AJ5309" i="11"/>
  <c r="AI5304" i="11"/>
  <c r="AJ5300" i="11"/>
  <c r="AI5295" i="11"/>
  <c r="AJ5292" i="11"/>
  <c r="AI5287" i="11"/>
  <c r="AJ5284" i="11"/>
  <c r="AI5279" i="11"/>
  <c r="AJ5276" i="11"/>
  <c r="AI5271" i="11"/>
  <c r="AJ5268" i="11"/>
  <c r="AI5263" i="11"/>
  <c r="AJ5260" i="11"/>
  <c r="AI5255" i="11"/>
  <c r="AJ5252" i="11"/>
  <c r="AI5247" i="11"/>
  <c r="AJ5244" i="11"/>
  <c r="AI5239" i="11"/>
  <c r="AJ5236" i="11"/>
  <c r="AI5231" i="11"/>
  <c r="AJ5228" i="11"/>
  <c r="AI5223" i="11"/>
  <c r="AJ5220" i="11"/>
  <c r="AI5215" i="11"/>
  <c r="AJ5212" i="11"/>
  <c r="AI5207" i="11"/>
  <c r="AJ5204" i="11"/>
  <c r="AI5199" i="11"/>
  <c r="AJ5196" i="11"/>
  <c r="AI5191" i="11"/>
  <c r="AJ5188" i="11"/>
  <c r="AI5183" i="11"/>
  <c r="AJ5180" i="11"/>
  <c r="AI5175" i="11"/>
  <c r="AJ5172" i="11"/>
  <c r="AI5167" i="11"/>
  <c r="AJ5164" i="11"/>
  <c r="AI5159" i="11"/>
  <c r="AJ5156" i="11"/>
  <c r="AI5151" i="11"/>
  <c r="AJ5148" i="11"/>
  <c r="AI5143" i="11"/>
  <c r="AJ5140" i="11"/>
  <c r="AI5135" i="11"/>
  <c r="AJ5132" i="11"/>
  <c r="AI5127" i="11"/>
  <c r="AJ5124" i="11"/>
  <c r="AI5119" i="11"/>
  <c r="AJ5116" i="11"/>
  <c r="AI5111" i="11"/>
  <c r="AJ5108" i="11"/>
  <c r="AI5103" i="11"/>
  <c r="AJ5100" i="11"/>
  <c r="AI5095" i="11"/>
  <c r="AJ5092" i="11"/>
  <c r="AI5087" i="11"/>
  <c r="AJ5084" i="11"/>
  <c r="AI5079" i="11"/>
  <c r="AJ5076" i="11"/>
  <c r="AI5071" i="11"/>
  <c r="AJ5068" i="11"/>
  <c r="AI5063" i="11"/>
  <c r="AJ5060" i="11"/>
  <c r="AI5055" i="11"/>
  <c r="AJ5052" i="11"/>
  <c r="AI5047" i="11"/>
  <c r="AJ5044" i="11"/>
  <c r="AI5039" i="11"/>
  <c r="AJ5036" i="11"/>
  <c r="AI5031" i="11"/>
  <c r="AJ5028" i="11"/>
  <c r="AI5023" i="11"/>
  <c r="AJ5020" i="11"/>
  <c r="AI5015" i="11"/>
  <c r="AJ5012" i="11"/>
  <c r="AI5007" i="11"/>
  <c r="AJ5004" i="11"/>
  <c r="AI4996" i="11"/>
  <c r="AJ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J6724" i="11"/>
  <c r="AI6238" i="11"/>
  <c r="AI6181" i="11"/>
  <c r="AJ6144" i="11"/>
  <c r="AJ6087" i="11"/>
  <c r="AI6067" i="11"/>
  <c r="AJ5983" i="11"/>
  <c r="AI5969" i="11"/>
  <c r="AI5957" i="11"/>
  <c r="AJ5946" i="11"/>
  <c r="AI5925" i="11"/>
  <c r="AJ5914" i="11"/>
  <c r="AI5893" i="11"/>
  <c r="AJ5882" i="11"/>
  <c r="AI5861" i="11"/>
  <c r="AJ5850" i="11"/>
  <c r="AI5829" i="11"/>
  <c r="AJ5818" i="11"/>
  <c r="AI5797" i="11"/>
  <c r="AJ5786" i="11"/>
  <c r="AI5765" i="11"/>
  <c r="AJ5754" i="11"/>
  <c r="AJ5736" i="11"/>
  <c r="AI5729" i="11"/>
  <c r="AI5722" i="11"/>
  <c r="AI5715" i="11"/>
  <c r="AJ5686" i="11"/>
  <c r="AJ5679" i="11"/>
  <c r="AJ5672" i="11"/>
  <c r="AI5665" i="11"/>
  <c r="AI5658" i="11"/>
  <c r="AI5651" i="11"/>
  <c r="AJ5622" i="11"/>
  <c r="AJ5615" i="11"/>
  <c r="AJ5608" i="11"/>
  <c r="AI5601" i="11"/>
  <c r="AI5594" i="11"/>
  <c r="AI5587" i="11"/>
  <c r="AJ5553" i="11"/>
  <c r="AI5548" i="11"/>
  <c r="AJ5537" i="11"/>
  <c r="AI5532" i="11"/>
  <c r="AJ5521" i="11"/>
  <c r="AI5516" i="11"/>
  <c r="AJ5505" i="11"/>
  <c r="AI5500" i="11"/>
  <c r="AJ5489" i="11"/>
  <c r="AI5484" i="11"/>
  <c r="AJ5473" i="11"/>
  <c r="AI5468" i="11"/>
  <c r="AJ5457" i="11"/>
  <c r="AI5452" i="11"/>
  <c r="AJ5441" i="11"/>
  <c r="AI5436" i="11"/>
  <c r="AJ5425" i="11"/>
  <c r="AI5420" i="11"/>
  <c r="AJ5409" i="11"/>
  <c r="AI5404" i="11"/>
  <c r="AJ5393" i="11"/>
  <c r="AI5388" i="11"/>
  <c r="AJ5377" i="11"/>
  <c r="AI5372" i="11"/>
  <c r="AJ5361" i="11"/>
  <c r="AI5356" i="11"/>
  <c r="AJ5345" i="11"/>
  <c r="AI5340" i="11"/>
  <c r="AJ5329" i="11"/>
  <c r="AI5324" i="11"/>
  <c r="AJ5313" i="11"/>
  <c r="AI5308" i="11"/>
  <c r="AI5300" i="11"/>
  <c r="AJ5297" i="11"/>
  <c r="AI5292" i="11"/>
  <c r="AJ5289" i="11"/>
  <c r="AI5284" i="11"/>
  <c r="AJ5281" i="11"/>
  <c r="AI5276" i="11"/>
  <c r="AJ5273" i="11"/>
  <c r="AI5268" i="11"/>
  <c r="AJ5265" i="11"/>
  <c r="AI5260" i="11"/>
  <c r="AJ5257" i="11"/>
  <c r="AI5252" i="11"/>
  <c r="AJ5249" i="11"/>
  <c r="AI5244" i="11"/>
  <c r="AJ5241" i="11"/>
  <c r="AI5236" i="11"/>
  <c r="AJ5233" i="11"/>
  <c r="AI5228" i="11"/>
  <c r="AJ5225" i="11"/>
  <c r="AI5220" i="11"/>
  <c r="AJ5217" i="11"/>
  <c r="AI5212" i="11"/>
  <c r="AJ5209" i="11"/>
  <c r="AI5204" i="11"/>
  <c r="AJ5201" i="11"/>
  <c r="AI5196" i="11"/>
  <c r="AJ5193" i="11"/>
  <c r="AI5188" i="11"/>
  <c r="AJ5185" i="11"/>
  <c r="AI5180" i="11"/>
  <c r="AJ5177" i="11"/>
  <c r="AI5172" i="11"/>
  <c r="AJ5169" i="11"/>
  <c r="AI5164" i="11"/>
  <c r="AJ5161" i="11"/>
  <c r="AI5156" i="11"/>
  <c r="AJ5153" i="11"/>
  <c r="AI5148" i="11"/>
  <c r="AJ5145" i="11"/>
  <c r="AI5140" i="11"/>
  <c r="AJ5137" i="11"/>
  <c r="AI5132" i="11"/>
  <c r="AJ5129" i="11"/>
  <c r="AI5124" i="11"/>
  <c r="AJ5121" i="11"/>
  <c r="AI5116" i="11"/>
  <c r="AJ5113" i="11"/>
  <c r="AI5108" i="11"/>
  <c r="AJ5105" i="11"/>
  <c r="AI5100" i="11"/>
  <c r="AJ5097" i="11"/>
  <c r="AI5092" i="11"/>
  <c r="AJ5089" i="11"/>
  <c r="AI5084" i="11"/>
  <c r="AJ5081" i="11"/>
  <c r="AI5076" i="11"/>
  <c r="AJ5073" i="11"/>
  <c r="AI5068" i="11"/>
  <c r="AJ5065" i="11"/>
  <c r="AI5060" i="11"/>
  <c r="AJ5057" i="11"/>
  <c r="AI5052" i="11"/>
  <c r="AJ5049" i="11"/>
  <c r="AI5044" i="11"/>
  <c r="AJ5041" i="11"/>
  <c r="AI5036" i="11"/>
  <c r="AJ5033" i="11"/>
  <c r="AI5028" i="11"/>
  <c r="AJ5025" i="11"/>
  <c r="AI5020" i="11"/>
  <c r="AJ5017" i="11"/>
  <c r="AI5012" i="11"/>
  <c r="AJ5009" i="11"/>
  <c r="AI5004" i="11"/>
  <c r="AJ5001" i="11"/>
  <c r="AI4999" i="11"/>
  <c r="AJ4997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6616" i="11"/>
  <c r="AJ6379" i="11"/>
  <c r="AI6167" i="11"/>
  <c r="AI6137" i="11"/>
  <c r="AI6081" i="11"/>
  <c r="AI6062" i="11"/>
  <c r="AI6043" i="11"/>
  <c r="AJ6024" i="11"/>
  <c r="AJ6008" i="11"/>
  <c r="AI5994" i="11"/>
  <c r="AJ5954" i="11"/>
  <c r="AI5933" i="11"/>
  <c r="AJ5922" i="11"/>
  <c r="AI5901" i="11"/>
  <c r="AJ5890" i="11"/>
  <c r="AI5869" i="11"/>
  <c r="AJ5858" i="11"/>
  <c r="AI5837" i="11"/>
  <c r="AJ5826" i="11"/>
  <c r="AI5805" i="11"/>
  <c r="AJ5794" i="11"/>
  <c r="AI5773" i="11"/>
  <c r="AJ5762" i="11"/>
  <c r="AJ5734" i="11"/>
  <c r="AJ5727" i="11"/>
  <c r="AJ5720" i="11"/>
  <c r="AI5713" i="11"/>
  <c r="AI5706" i="11"/>
  <c r="AI5699" i="11"/>
  <c r="AJ5670" i="11"/>
  <c r="AJ5663" i="11"/>
  <c r="AJ5656" i="11"/>
  <c r="AI5649" i="11"/>
  <c r="AI5642" i="11"/>
  <c r="AI5635" i="11"/>
  <c r="AJ5606" i="11"/>
  <c r="AJ5599" i="11"/>
  <c r="AJ5592" i="11"/>
  <c r="AI5585" i="11"/>
  <c r="AI5578" i="11"/>
  <c r="AI5571" i="11"/>
  <c r="AJ5557" i="11"/>
  <c r="AI5552" i="11"/>
  <c r="AJ5541" i="11"/>
  <c r="AI5536" i="11"/>
  <c r="AJ5525" i="11"/>
  <c r="AI5520" i="11"/>
  <c r="AJ5509" i="11"/>
  <c r="AI5504" i="11"/>
  <c r="AJ5493" i="11"/>
  <c r="AI5488" i="11"/>
  <c r="AJ5477" i="11"/>
  <c r="AI5472" i="11"/>
  <c r="AJ5461" i="11"/>
  <c r="AI5456" i="11"/>
  <c r="AJ5445" i="11"/>
  <c r="AI5440" i="11"/>
  <c r="AJ5429" i="11"/>
  <c r="AI5424" i="11"/>
  <c r="AJ5413" i="11"/>
  <c r="AI5408" i="11"/>
  <c r="AJ5397" i="11"/>
  <c r="AI5392" i="11"/>
  <c r="AJ5381" i="11"/>
  <c r="AI5376" i="11"/>
  <c r="AJ5365" i="11"/>
  <c r="AI5360" i="11"/>
  <c r="AJ5349" i="11"/>
  <c r="AI5344" i="11"/>
  <c r="AJ5333" i="11"/>
  <c r="AI5328" i="11"/>
  <c r="AJ5317" i="11"/>
  <c r="AI5312" i="11"/>
  <c r="AI5299" i="11"/>
  <c r="AJ5296" i="11"/>
  <c r="AI5291" i="11"/>
  <c r="AJ5288" i="11"/>
  <c r="AI5283" i="11"/>
  <c r="AJ5280" i="11"/>
  <c r="AI5275" i="11"/>
  <c r="AJ5272" i="11"/>
  <c r="AI5267" i="11"/>
  <c r="AJ5264" i="11"/>
  <c r="AI5259" i="11"/>
  <c r="AJ5256" i="11"/>
  <c r="AI5251" i="11"/>
  <c r="AJ5248" i="11"/>
  <c r="AI5243" i="11"/>
  <c r="AJ5240" i="11"/>
  <c r="AI5235" i="11"/>
  <c r="AJ5232" i="11"/>
  <c r="AI5227" i="11"/>
  <c r="AJ5224" i="11"/>
  <c r="AI5219" i="11"/>
  <c r="AJ5216" i="11"/>
  <c r="AI5211" i="11"/>
  <c r="AJ5208" i="11"/>
  <c r="AI5203" i="11"/>
  <c r="AJ5200" i="11"/>
  <c r="AI5195" i="11"/>
  <c r="AJ5192" i="11"/>
  <c r="AI5187" i="11"/>
  <c r="AJ5184" i="11"/>
  <c r="AI5179" i="11"/>
  <c r="AJ5176" i="11"/>
  <c r="AI5171" i="11"/>
  <c r="AJ5168" i="11"/>
  <c r="AI5163" i="11"/>
  <c r="AJ5160" i="11"/>
  <c r="AI5155" i="11"/>
  <c r="AJ5152" i="11"/>
  <c r="AI5147" i="11"/>
  <c r="AJ5144" i="11"/>
  <c r="AI5139" i="11"/>
  <c r="AJ5136" i="11"/>
  <c r="AI5131" i="11"/>
  <c r="AJ5128" i="11"/>
  <c r="AI5123" i="11"/>
  <c r="AJ5120" i="11"/>
  <c r="AI5115" i="11"/>
  <c r="AJ5112" i="11"/>
  <c r="AI5107" i="11"/>
  <c r="AJ5104" i="11"/>
  <c r="AI5099" i="11"/>
  <c r="AJ5096" i="11"/>
  <c r="AI5091" i="11"/>
  <c r="AJ5088" i="11"/>
  <c r="AI5083" i="11"/>
  <c r="AJ5080" i="11"/>
  <c r="AI5075" i="11"/>
  <c r="AJ5072" i="11"/>
  <c r="AI5067" i="11"/>
  <c r="AJ5064" i="11"/>
  <c r="AI5059" i="11"/>
  <c r="AJ5056" i="11"/>
  <c r="AI5051" i="11"/>
  <c r="AJ5048" i="11"/>
  <c r="AI5043" i="11"/>
  <c r="AJ5040" i="11"/>
  <c r="AI5035" i="11"/>
  <c r="AJ5032" i="11"/>
  <c r="AI5027" i="11"/>
  <c r="AJ5024" i="11"/>
  <c r="AI5019" i="11"/>
  <c r="AJ5016" i="11"/>
  <c r="AI5011" i="11"/>
  <c r="AJ5008" i="11"/>
  <c r="AI5003" i="11"/>
  <c r="AJ5000" i="11"/>
  <c r="AI4997" i="11"/>
  <c r="AI4995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6547" i="11"/>
  <c r="AJ6158" i="11"/>
  <c r="AI6057" i="11"/>
  <c r="AJ5990" i="11"/>
  <c r="AI5941" i="11"/>
  <c r="AJ5898" i="11"/>
  <c r="AI5813" i="11"/>
  <c r="AJ5770" i="11"/>
  <c r="AJ5704" i="11"/>
  <c r="AJ5647" i="11"/>
  <c r="AI5619" i="11"/>
  <c r="AJ5590" i="11"/>
  <c r="AI5562" i="11"/>
  <c r="AI5540" i="11"/>
  <c r="AJ5497" i="11"/>
  <c r="AI5476" i="11"/>
  <c r="AJ5433" i="11"/>
  <c r="AI5412" i="11"/>
  <c r="AJ5369" i="11"/>
  <c r="AI5348" i="11"/>
  <c r="AJ5305" i="11"/>
  <c r="AJ5293" i="11"/>
  <c r="AI5272" i="11"/>
  <c r="AJ5261" i="11"/>
  <c r="AI5240" i="11"/>
  <c r="AJ5229" i="11"/>
  <c r="AI5208" i="11"/>
  <c r="AJ5197" i="11"/>
  <c r="AI5176" i="11"/>
  <c r="AJ5165" i="11"/>
  <c r="AI5144" i="11"/>
  <c r="AJ5133" i="11"/>
  <c r="AI5112" i="11"/>
  <c r="AJ5101" i="11"/>
  <c r="AI5080" i="11"/>
  <c r="AJ5069" i="11"/>
  <c r="AI5048" i="11"/>
  <c r="AJ5037" i="11"/>
  <c r="AI5016" i="11"/>
  <c r="AJ5005" i="11"/>
  <c r="AJ4996" i="11"/>
  <c r="AJ4990" i="11"/>
  <c r="AI4985" i="11"/>
  <c r="AJ4974" i="11"/>
  <c r="AI4969" i="11"/>
  <c r="AJ4958" i="11"/>
  <c r="AI4953" i="11"/>
  <c r="AJ4942" i="11"/>
  <c r="AI4937" i="11"/>
  <c r="AJ4926" i="11"/>
  <c r="AI4921" i="11"/>
  <c r="AJ4910" i="11"/>
  <c r="AI4905" i="11"/>
  <c r="AJ4894" i="11"/>
  <c r="AI4889" i="11"/>
  <c r="AJ4878" i="11"/>
  <c r="AI4873" i="11"/>
  <c r="AJ4862" i="11"/>
  <c r="AI4857" i="11"/>
  <c r="AJ4846" i="11"/>
  <c r="AI4841" i="11"/>
  <c r="AJ4830" i="11"/>
  <c r="AI4825" i="11"/>
  <c r="AJ4814" i="11"/>
  <c r="AI4809" i="11"/>
  <c r="AJ4798" i="11"/>
  <c r="AI4793" i="11"/>
  <c r="AJ4782" i="11"/>
  <c r="AI4777" i="11"/>
  <c r="AJ4766" i="11"/>
  <c r="AI4761" i="11"/>
  <c r="AJ4750" i="11"/>
  <c r="AI4745" i="11"/>
  <c r="AJ4734" i="11"/>
  <c r="AI4729" i="11"/>
  <c r="AJ4718" i="11"/>
  <c r="AI4713" i="11"/>
  <c r="AJ4702" i="11"/>
  <c r="AI4697" i="11"/>
  <c r="AJ4686" i="11"/>
  <c r="AI4681" i="11"/>
  <c r="AJ4670" i="11"/>
  <c r="AI4665" i="11"/>
  <c r="AJ4654" i="11"/>
  <c r="AI4649" i="11"/>
  <c r="AJ4638" i="11"/>
  <c r="AI4633" i="11"/>
  <c r="AJ4622" i="11"/>
  <c r="AI4617" i="11"/>
  <c r="AJ4606" i="11"/>
  <c r="AI4601" i="11"/>
  <c r="AJ4590" i="11"/>
  <c r="AI4585" i="11"/>
  <c r="AJ4574" i="11"/>
  <c r="AI4569" i="11"/>
  <c r="AJ4558" i="11"/>
  <c r="AI4553" i="11"/>
  <c r="AJ4542" i="11"/>
  <c r="AI4537" i="11"/>
  <c r="AJ4526" i="11"/>
  <c r="AI4521" i="11"/>
  <c r="AJ4510" i="11"/>
  <c r="AI4505" i="11"/>
  <c r="AJ4494" i="11"/>
  <c r="AI4489" i="11"/>
  <c r="AJ4478" i="11"/>
  <c r="AI4473" i="11"/>
  <c r="AJ4462" i="11"/>
  <c r="AI4457" i="11"/>
  <c r="AJ4446" i="11"/>
  <c r="AI4441" i="11"/>
  <c r="AJ4430" i="11"/>
  <c r="AI4425" i="11"/>
  <c r="AJ4414" i="11"/>
  <c r="AI4409" i="11"/>
  <c r="AJ4398" i="11"/>
  <c r="AI4393" i="11"/>
  <c r="AJ4382" i="11"/>
  <c r="AI4377" i="11"/>
  <c r="AJ4366" i="11"/>
  <c r="AI4361" i="11"/>
  <c r="AJ4350" i="11"/>
  <c r="AI4345" i="11"/>
  <c r="AJ4334" i="11"/>
  <c r="AI4329" i="11"/>
  <c r="AJ4318" i="11"/>
  <c r="AI4313" i="11"/>
  <c r="AJ4302" i="11"/>
  <c r="AI4297" i="11"/>
  <c r="AJ4286" i="11"/>
  <c r="AI4281" i="11"/>
  <c r="AJ4270" i="11"/>
  <c r="AI4265" i="11"/>
  <c r="AJ4254" i="11"/>
  <c r="AI4249" i="11"/>
  <c r="AJ4238" i="11"/>
  <c r="AI4233" i="11"/>
  <c r="AJ4222" i="11"/>
  <c r="AI4217" i="11"/>
  <c r="AJ4206" i="11"/>
  <c r="AI4201" i="11"/>
  <c r="AJ4190" i="11"/>
  <c r="AI4185" i="11"/>
  <c r="AJ4174" i="11"/>
  <c r="AI4169" i="11"/>
  <c r="AJ4158" i="11"/>
  <c r="AI4153" i="11"/>
  <c r="AJ4142" i="11"/>
  <c r="AI4137" i="11"/>
  <c r="AI4129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I6130" i="11"/>
  <c r="AJ6038" i="11"/>
  <c r="AJ5976" i="11"/>
  <c r="AJ5930" i="11"/>
  <c r="AI5845" i="11"/>
  <c r="AJ5802" i="11"/>
  <c r="AI5697" i="11"/>
  <c r="AJ5640" i="11"/>
  <c r="AJ5583" i="11"/>
  <c r="AI5556" i="11"/>
  <c r="AJ5513" i="11"/>
  <c r="AI5492" i="11"/>
  <c r="AJ5449" i="11"/>
  <c r="AI5428" i="11"/>
  <c r="AJ5385" i="11"/>
  <c r="AI5364" i="11"/>
  <c r="AJ5321" i="11"/>
  <c r="AJ5301" i="11"/>
  <c r="AI5280" i="11"/>
  <c r="AJ5269" i="11"/>
  <c r="AI5248" i="11"/>
  <c r="AJ5237" i="11"/>
  <c r="AI5216" i="11"/>
  <c r="AJ5205" i="11"/>
  <c r="AI5184" i="11"/>
  <c r="AJ5173" i="11"/>
  <c r="AI5152" i="11"/>
  <c r="AJ5141" i="11"/>
  <c r="AI5120" i="11"/>
  <c r="AJ5109" i="11"/>
  <c r="AI5088" i="11"/>
  <c r="AJ5077" i="11"/>
  <c r="AI5056" i="11"/>
  <c r="AJ5045" i="11"/>
  <c r="AI5024" i="11"/>
  <c r="AJ5013" i="11"/>
  <c r="AI4989" i="11"/>
  <c r="AJ4978" i="11"/>
  <c r="AI4973" i="11"/>
  <c r="AJ4962" i="11"/>
  <c r="AI4957" i="11"/>
  <c r="AJ4946" i="11"/>
  <c r="AI4941" i="11"/>
  <c r="AJ4930" i="11"/>
  <c r="AI4925" i="11"/>
  <c r="AJ4914" i="11"/>
  <c r="AI4909" i="11"/>
  <c r="AJ4898" i="11"/>
  <c r="AI4893" i="11"/>
  <c r="AJ4882" i="11"/>
  <c r="AI4877" i="11"/>
  <c r="AJ4866" i="11"/>
  <c r="AI4861" i="11"/>
  <c r="AJ4850" i="11"/>
  <c r="AI4845" i="11"/>
  <c r="AJ4834" i="11"/>
  <c r="AI4829" i="11"/>
  <c r="AJ4818" i="11"/>
  <c r="AI4813" i="11"/>
  <c r="AJ4802" i="11"/>
  <c r="AI4797" i="11"/>
  <c r="AJ4786" i="11"/>
  <c r="AI4781" i="11"/>
  <c r="AJ4770" i="11"/>
  <c r="AI4765" i="11"/>
  <c r="AJ4754" i="11"/>
  <c r="AI4749" i="11"/>
  <c r="AJ4738" i="11"/>
  <c r="AI4733" i="11"/>
  <c r="AJ4722" i="11"/>
  <c r="AI4717" i="11"/>
  <c r="AJ4706" i="11"/>
  <c r="AI4701" i="11"/>
  <c r="AJ4690" i="11"/>
  <c r="AI4685" i="11"/>
  <c r="AJ4674" i="11"/>
  <c r="AI4669" i="11"/>
  <c r="AJ4658" i="11"/>
  <c r="AI4653" i="11"/>
  <c r="AJ4642" i="11"/>
  <c r="AI4637" i="11"/>
  <c r="AJ4626" i="11"/>
  <c r="AI4621" i="11"/>
  <c r="AJ4610" i="11"/>
  <c r="AI4605" i="11"/>
  <c r="AJ4594" i="11"/>
  <c r="AI4589" i="11"/>
  <c r="AJ4578" i="11"/>
  <c r="AI4573" i="11"/>
  <c r="AJ4562" i="11"/>
  <c r="AI4557" i="11"/>
  <c r="AJ4546" i="11"/>
  <c r="AI4541" i="11"/>
  <c r="AJ4530" i="11"/>
  <c r="AI4525" i="11"/>
  <c r="AJ4514" i="11"/>
  <c r="AI4509" i="11"/>
  <c r="AJ4498" i="11"/>
  <c r="AI4493" i="11"/>
  <c r="AJ4482" i="11"/>
  <c r="AI4477" i="11"/>
  <c r="AJ4466" i="11"/>
  <c r="AI4461" i="11"/>
  <c r="AJ4450" i="11"/>
  <c r="AI4445" i="11"/>
  <c r="AJ4434" i="11"/>
  <c r="AI4429" i="11"/>
  <c r="AJ4418" i="11"/>
  <c r="AI4413" i="11"/>
  <c r="AJ4402" i="11"/>
  <c r="AI4397" i="11"/>
  <c r="AJ4386" i="11"/>
  <c r="AI4381" i="11"/>
  <c r="AJ4370" i="11"/>
  <c r="AI4365" i="11"/>
  <c r="AJ4354" i="11"/>
  <c r="AI4349" i="11"/>
  <c r="AJ4338" i="11"/>
  <c r="AI4333" i="11"/>
  <c r="AJ4322" i="11"/>
  <c r="AI4317" i="11"/>
  <c r="AJ4306" i="11"/>
  <c r="AI4301" i="11"/>
  <c r="AJ4290" i="11"/>
  <c r="AI4285" i="11"/>
  <c r="AJ4274" i="11"/>
  <c r="AI4269" i="11"/>
  <c r="AJ4258" i="11"/>
  <c r="AI4253" i="11"/>
  <c r="AJ4242" i="11"/>
  <c r="AI4237" i="11"/>
  <c r="AJ4226" i="11"/>
  <c r="AI4221" i="11"/>
  <c r="AJ4210" i="11"/>
  <c r="AI4205" i="11"/>
  <c r="AJ4194" i="11"/>
  <c r="AI4189" i="11"/>
  <c r="AJ4178" i="11"/>
  <c r="AI4173" i="11"/>
  <c r="AJ4162" i="11"/>
  <c r="AI4157" i="11"/>
  <c r="AJ4146" i="11"/>
  <c r="AI4141" i="11"/>
  <c r="AJ4130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J6266" i="11"/>
  <c r="AJ6019" i="11"/>
  <c r="AJ5962" i="11"/>
  <c r="AI5877" i="11"/>
  <c r="AJ5834" i="11"/>
  <c r="AI5749" i="11"/>
  <c r="AJ5718" i="11"/>
  <c r="AI5690" i="11"/>
  <c r="AI5633" i="11"/>
  <c r="AJ5576" i="11"/>
  <c r="AJ5529" i="11"/>
  <c r="AI5508" i="11"/>
  <c r="AJ5465" i="11"/>
  <c r="AI5444" i="11"/>
  <c r="AJ5401" i="11"/>
  <c r="AI5380" i="11"/>
  <c r="AJ5337" i="11"/>
  <c r="AI5316" i="11"/>
  <c r="AI5288" i="11"/>
  <c r="AJ5277" i="11"/>
  <c r="AI5256" i="11"/>
  <c r="AJ5245" i="11"/>
  <c r="AI5224" i="11"/>
  <c r="AJ5213" i="11"/>
  <c r="AI5192" i="11"/>
  <c r="AJ5181" i="11"/>
  <c r="AI5160" i="11"/>
  <c r="AJ5149" i="11"/>
  <c r="AI5128" i="11"/>
  <c r="AJ5117" i="11"/>
  <c r="AI5096" i="11"/>
  <c r="AJ5085" i="11"/>
  <c r="AI5064" i="11"/>
  <c r="AJ5053" i="11"/>
  <c r="AI5032" i="11"/>
  <c r="AJ5021" i="11"/>
  <c r="AI5000" i="11"/>
  <c r="AI4993" i="11"/>
  <c r="AJ4982" i="11"/>
  <c r="AI4977" i="11"/>
  <c r="AJ4966" i="11"/>
  <c r="AI4961" i="11"/>
  <c r="AJ4950" i="11"/>
  <c r="AI4945" i="11"/>
  <c r="AJ4934" i="11"/>
  <c r="AI4929" i="11"/>
  <c r="AJ4918" i="11"/>
  <c r="AI4913" i="11"/>
  <c r="AJ4902" i="11"/>
  <c r="AI4897" i="11"/>
  <c r="AJ4886" i="11"/>
  <c r="AI4881" i="11"/>
  <c r="AJ4870" i="11"/>
  <c r="AI4865" i="11"/>
  <c r="AJ4854" i="11"/>
  <c r="AI4849" i="11"/>
  <c r="AJ4838" i="11"/>
  <c r="AI4833" i="11"/>
  <c r="AJ4822" i="11"/>
  <c r="AI4817" i="11"/>
  <c r="AJ4806" i="11"/>
  <c r="AI4801" i="11"/>
  <c r="AJ4790" i="11"/>
  <c r="AI4785" i="11"/>
  <c r="AJ4774" i="11"/>
  <c r="AI4769" i="11"/>
  <c r="AJ4758" i="11"/>
  <c r="AI4753" i="11"/>
  <c r="AJ4742" i="11"/>
  <c r="AI4737" i="11"/>
  <c r="AJ4726" i="11"/>
  <c r="AI4721" i="11"/>
  <c r="AJ4710" i="11"/>
  <c r="AI4705" i="11"/>
  <c r="AJ4694" i="11"/>
  <c r="AI4689" i="11"/>
  <c r="AJ4678" i="11"/>
  <c r="AI4673" i="11"/>
  <c r="AJ4662" i="11"/>
  <c r="AI4657" i="11"/>
  <c r="AJ4646" i="11"/>
  <c r="AI4641" i="11"/>
  <c r="AJ4630" i="11"/>
  <c r="AI4625" i="11"/>
  <c r="AJ4614" i="11"/>
  <c r="AI4609" i="11"/>
  <c r="AJ4598" i="11"/>
  <c r="AI4593" i="11"/>
  <c r="AJ4582" i="11"/>
  <c r="AI4577" i="11"/>
  <c r="AJ4566" i="11"/>
  <c r="AI4561" i="11"/>
  <c r="AJ4550" i="11"/>
  <c r="AI4545" i="11"/>
  <c r="AJ4534" i="11"/>
  <c r="AI4529" i="11"/>
  <c r="AJ4518" i="11"/>
  <c r="AI4513" i="11"/>
  <c r="AJ4502" i="11"/>
  <c r="AI4497" i="11"/>
  <c r="AJ4486" i="11"/>
  <c r="AI4481" i="11"/>
  <c r="AJ4470" i="11"/>
  <c r="AI4465" i="11"/>
  <c r="AJ4454" i="11"/>
  <c r="AI4449" i="11"/>
  <c r="AJ4438" i="11"/>
  <c r="AI4433" i="11"/>
  <c r="AJ4422" i="11"/>
  <c r="AI4417" i="11"/>
  <c r="AJ4406" i="11"/>
  <c r="AI4401" i="11"/>
  <c r="AJ4390" i="11"/>
  <c r="AI4385" i="11"/>
  <c r="AJ4374" i="11"/>
  <c r="AI4369" i="11"/>
  <c r="AJ4358" i="11"/>
  <c r="AI4353" i="11"/>
  <c r="AJ4342" i="11"/>
  <c r="AI4337" i="11"/>
  <c r="AJ4326" i="11"/>
  <c r="AI4321" i="11"/>
  <c r="AJ4310" i="11"/>
  <c r="AI4305" i="11"/>
  <c r="AJ4294" i="11"/>
  <c r="AI4289" i="11"/>
  <c r="AJ4278" i="11"/>
  <c r="AI4273" i="11"/>
  <c r="AJ4262" i="11"/>
  <c r="AI4257" i="11"/>
  <c r="AJ4246" i="11"/>
  <c r="AI4241" i="11"/>
  <c r="AJ4230" i="11"/>
  <c r="AI4225" i="11"/>
  <c r="AJ4214" i="11"/>
  <c r="AI4209" i="11"/>
  <c r="AJ4198" i="11"/>
  <c r="AI4193" i="11"/>
  <c r="AJ4182" i="11"/>
  <c r="AI4177" i="11"/>
  <c r="AJ4166" i="11"/>
  <c r="AI4161" i="11"/>
  <c r="AJ4150" i="11"/>
  <c r="AI4145" i="11"/>
  <c r="AJ4134" i="11"/>
  <c r="AI4130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I5909" i="11"/>
  <c r="AI5626" i="11"/>
  <c r="AI5524" i="11"/>
  <c r="AJ5353" i="11"/>
  <c r="AJ5285" i="11"/>
  <c r="AI5200" i="11"/>
  <c r="AJ5157" i="11"/>
  <c r="AI5072" i="11"/>
  <c r="AJ5029" i="11"/>
  <c r="AJ4970" i="11"/>
  <c r="AI4949" i="11"/>
  <c r="AJ4906" i="11"/>
  <c r="AI4885" i="11"/>
  <c r="AJ4842" i="11"/>
  <c r="AI4821" i="11"/>
  <c r="AJ4778" i="11"/>
  <c r="AI4757" i="11"/>
  <c r="AJ4714" i="11"/>
  <c r="AI4693" i="11"/>
  <c r="AJ4650" i="11"/>
  <c r="AI4629" i="11"/>
  <c r="AJ4586" i="11"/>
  <c r="AI4565" i="11"/>
  <c r="AJ4522" i="11"/>
  <c r="AI4501" i="11"/>
  <c r="AJ4458" i="11"/>
  <c r="AI4437" i="11"/>
  <c r="AJ4394" i="11"/>
  <c r="AI4373" i="11"/>
  <c r="AJ4330" i="11"/>
  <c r="AI4309" i="11"/>
  <c r="AJ4266" i="11"/>
  <c r="AI4245" i="11"/>
  <c r="AJ4202" i="11"/>
  <c r="AI4181" i="11"/>
  <c r="AJ4138" i="11"/>
  <c r="AJ4126" i="11"/>
  <c r="AI4121" i="11"/>
  <c r="AJ4110" i="11"/>
  <c r="AI4105" i="11"/>
  <c r="AJ4094" i="11"/>
  <c r="AI4089" i="11"/>
  <c r="AJ4078" i="11"/>
  <c r="AI4073" i="11"/>
  <c r="AJ4062" i="11"/>
  <c r="AI4057" i="11"/>
  <c r="AJ4046" i="11"/>
  <c r="AI4041" i="11"/>
  <c r="AJ4030" i="11"/>
  <c r="AI4025" i="11"/>
  <c r="AJ4014" i="11"/>
  <c r="AI4009" i="11"/>
  <c r="AJ3998" i="11"/>
  <c r="AI3993" i="11"/>
  <c r="AJ3982" i="11"/>
  <c r="AI3977" i="11"/>
  <c r="AJ3966" i="11"/>
  <c r="AI3961" i="11"/>
  <c r="AJ3950" i="11"/>
  <c r="AI3945" i="11"/>
  <c r="AJ3934" i="11"/>
  <c r="AI3929" i="11"/>
  <c r="AJ3918" i="11"/>
  <c r="AI3913" i="11"/>
  <c r="AJ3902" i="11"/>
  <c r="AI3897" i="11"/>
  <c r="AJ3886" i="11"/>
  <c r="AI3881" i="11"/>
  <c r="AJ3870" i="11"/>
  <c r="AI3865" i="11"/>
  <c r="AJ3854" i="11"/>
  <c r="AI3849" i="11"/>
  <c r="AJ3838" i="11"/>
  <c r="AI3833" i="11"/>
  <c r="AJ3822" i="11"/>
  <c r="AI3817" i="11"/>
  <c r="AJ3806" i="11"/>
  <c r="AI3801" i="11"/>
  <c r="AJ3790" i="11"/>
  <c r="AI3785" i="11"/>
  <c r="AJ3774" i="11"/>
  <c r="AI3769" i="11"/>
  <c r="AJ3758" i="11"/>
  <c r="AI3753" i="11"/>
  <c r="AJ3742" i="11"/>
  <c r="AI3737" i="11"/>
  <c r="AJ3726" i="11"/>
  <c r="AI3721" i="11"/>
  <c r="AJ3710" i="11"/>
  <c r="AI3705" i="11"/>
  <c r="AJ3694" i="11"/>
  <c r="AI3689" i="11"/>
  <c r="AJ3678" i="11"/>
  <c r="AI3673" i="11"/>
  <c r="AJ3662" i="11"/>
  <c r="AI3657" i="11"/>
  <c r="AJ3646" i="11"/>
  <c r="AI3641" i="11"/>
  <c r="AJ3630" i="11"/>
  <c r="AI3625" i="11"/>
  <c r="AJ3614" i="11"/>
  <c r="AI3609" i="11"/>
  <c r="AJ3598" i="11"/>
  <c r="AI3593" i="11"/>
  <c r="AJ3582" i="11"/>
  <c r="AI3577" i="11"/>
  <c r="AJ3566" i="11"/>
  <c r="AI3561" i="11"/>
  <c r="AJ3550" i="11"/>
  <c r="AI3545" i="11"/>
  <c r="AJ3534" i="11"/>
  <c r="AI3529" i="11"/>
  <c r="AJ3518" i="11"/>
  <c r="AI3513" i="11"/>
  <c r="AJ3502" i="11"/>
  <c r="AI3497" i="11"/>
  <c r="AJ3486" i="11"/>
  <c r="AI3481" i="11"/>
  <c r="AJ3470" i="11"/>
  <c r="AI3465" i="11"/>
  <c r="AJ3461" i="11"/>
  <c r="AI3456" i="11"/>
  <c r="AJ3453" i="11"/>
  <c r="AI3448" i="11"/>
  <c r="AJ3445" i="11"/>
  <c r="AI3440" i="11"/>
  <c r="AJ3437" i="11"/>
  <c r="AI3432" i="11"/>
  <c r="AJ3429" i="11"/>
  <c r="AI3424" i="11"/>
  <c r="AJ3421" i="11"/>
  <c r="AI3416" i="11"/>
  <c r="AJ3413" i="11"/>
  <c r="AI3408" i="11"/>
  <c r="AJ3405" i="11"/>
  <c r="AI3400" i="11"/>
  <c r="AJ3397" i="11"/>
  <c r="AI3392" i="11"/>
  <c r="AJ3389" i="11"/>
  <c r="AI3384" i="11"/>
  <c r="AJ3381" i="11"/>
  <c r="AI3376" i="11"/>
  <c r="AJ3373" i="11"/>
  <c r="AI3368" i="11"/>
  <c r="AJ3365" i="11"/>
  <c r="AI3360" i="11"/>
  <c r="AJ3357" i="11"/>
  <c r="AI3352" i="11"/>
  <c r="AJ3349" i="11"/>
  <c r="AI3344" i="11"/>
  <c r="AJ3341" i="11"/>
  <c r="AI3336" i="11"/>
  <c r="AJ3333" i="11"/>
  <c r="AI3328" i="11"/>
  <c r="AJ3326" i="11"/>
  <c r="AJ3324" i="11"/>
  <c r="AI3321" i="11"/>
  <c r="AI3319" i="11"/>
  <c r="AJ3317" i="11"/>
  <c r="AI3312" i="11"/>
  <c r="AJ3310" i="11"/>
  <c r="AJ3308" i="11"/>
  <c r="AI3305" i="11"/>
  <c r="AI3303" i="11"/>
  <c r="AJ3301" i="11"/>
  <c r="AI3296" i="11"/>
  <c r="AJ3294" i="11"/>
  <c r="AJ3292" i="11"/>
  <c r="AI3289" i="11"/>
  <c r="AI3287" i="11"/>
  <c r="AJ3285" i="11"/>
  <c r="AI3280" i="11"/>
  <c r="AJ3278" i="11"/>
  <c r="AJ3276" i="11"/>
  <c r="AI3273" i="11"/>
  <c r="AI3271" i="11"/>
  <c r="AJ3269" i="11"/>
  <c r="AI3264" i="11"/>
  <c r="AJ3262" i="11"/>
  <c r="AJ3260" i="11"/>
  <c r="AI3257" i="11"/>
  <c r="AI3255" i="11"/>
  <c r="AJ3253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J6076" i="11"/>
  <c r="AJ5866" i="11"/>
  <c r="AJ5711" i="11"/>
  <c r="AJ5417" i="11"/>
  <c r="AI5332" i="11"/>
  <c r="AI5232" i="11"/>
  <c r="AJ5189" i="11"/>
  <c r="AI5104" i="11"/>
  <c r="AJ5061" i="11"/>
  <c r="AJ4986" i="11"/>
  <c r="AI4965" i="11"/>
  <c r="AJ4922" i="11"/>
  <c r="AI4901" i="11"/>
  <c r="AJ4858" i="11"/>
  <c r="AI4837" i="11"/>
  <c r="AJ4794" i="11"/>
  <c r="AI4773" i="11"/>
  <c r="AJ4730" i="11"/>
  <c r="AI4709" i="11"/>
  <c r="AJ4666" i="11"/>
  <c r="AI4645" i="11"/>
  <c r="AJ4602" i="11"/>
  <c r="AI4581" i="11"/>
  <c r="AJ4538" i="11"/>
  <c r="AI4517" i="11"/>
  <c r="AJ4474" i="11"/>
  <c r="AI4453" i="11"/>
  <c r="AJ4410" i="11"/>
  <c r="AI4389" i="11"/>
  <c r="AJ4346" i="11"/>
  <c r="AI4325" i="11"/>
  <c r="AJ4282" i="11"/>
  <c r="AI4261" i="11"/>
  <c r="AJ4218" i="11"/>
  <c r="AI4197" i="11"/>
  <c r="AJ4154" i="11"/>
  <c r="AI4133" i="11"/>
  <c r="AI4125" i="11"/>
  <c r="AJ4114" i="11"/>
  <c r="AI4109" i="11"/>
  <c r="AJ4098" i="11"/>
  <c r="AI4093" i="11"/>
  <c r="AJ4082" i="11"/>
  <c r="AI4077" i="11"/>
  <c r="AJ4066" i="11"/>
  <c r="AI4061" i="11"/>
  <c r="AJ4050" i="11"/>
  <c r="AI4045" i="11"/>
  <c r="AJ4034" i="11"/>
  <c r="AI4029" i="11"/>
  <c r="AJ4018" i="11"/>
  <c r="AI4013" i="11"/>
  <c r="AJ4002" i="11"/>
  <c r="AI3997" i="11"/>
  <c r="AJ3986" i="11"/>
  <c r="AI3981" i="11"/>
  <c r="AJ3970" i="11"/>
  <c r="AI3965" i="11"/>
  <c r="AJ3954" i="11"/>
  <c r="AI3949" i="11"/>
  <c r="AJ3938" i="11"/>
  <c r="AI3933" i="11"/>
  <c r="AJ3922" i="11"/>
  <c r="AI3917" i="11"/>
  <c r="AJ3906" i="11"/>
  <c r="AI3901" i="11"/>
  <c r="AJ3890" i="11"/>
  <c r="AI3885" i="11"/>
  <c r="AJ3874" i="11"/>
  <c r="AI3869" i="11"/>
  <c r="AJ3858" i="11"/>
  <c r="AI3853" i="11"/>
  <c r="AJ3842" i="11"/>
  <c r="AI3837" i="11"/>
  <c r="AJ3826" i="11"/>
  <c r="AI3821" i="11"/>
  <c r="AJ3810" i="11"/>
  <c r="AI3805" i="11"/>
  <c r="AJ3794" i="11"/>
  <c r="AI3789" i="11"/>
  <c r="AJ3778" i="11"/>
  <c r="AI3773" i="11"/>
  <c r="AJ3762" i="11"/>
  <c r="AI3757" i="11"/>
  <c r="AJ3746" i="11"/>
  <c r="AI3741" i="11"/>
  <c r="AJ3730" i="11"/>
  <c r="AI3725" i="11"/>
  <c r="AJ3714" i="11"/>
  <c r="AI3709" i="11"/>
  <c r="AJ3698" i="11"/>
  <c r="AI3693" i="11"/>
  <c r="AJ3682" i="11"/>
  <c r="AI3677" i="11"/>
  <c r="AJ3666" i="11"/>
  <c r="AI3661" i="11"/>
  <c r="AJ3650" i="11"/>
  <c r="AI3645" i="11"/>
  <c r="AJ3634" i="11"/>
  <c r="AI3629" i="11"/>
  <c r="AJ3618" i="11"/>
  <c r="AI3613" i="11"/>
  <c r="AJ3602" i="11"/>
  <c r="AI3597" i="11"/>
  <c r="AJ3586" i="11"/>
  <c r="AI3581" i="11"/>
  <c r="AJ3570" i="11"/>
  <c r="AI3565" i="11"/>
  <c r="AJ3554" i="11"/>
  <c r="AI3549" i="11"/>
  <c r="AJ3538" i="11"/>
  <c r="AI3533" i="11"/>
  <c r="AJ3522" i="11"/>
  <c r="AI3517" i="11"/>
  <c r="AJ3506" i="11"/>
  <c r="AI3501" i="11"/>
  <c r="AJ3490" i="11"/>
  <c r="AI3485" i="11"/>
  <c r="AJ3474" i="11"/>
  <c r="AI3469" i="11"/>
  <c r="AI3461" i="11"/>
  <c r="AJ3458" i="11"/>
  <c r="AI3453" i="11"/>
  <c r="AJ3450" i="11"/>
  <c r="AI3445" i="11"/>
  <c r="AJ3442" i="11"/>
  <c r="AI3437" i="11"/>
  <c r="AJ3434" i="11"/>
  <c r="AI3429" i="11"/>
  <c r="AJ3426" i="11"/>
  <c r="AI3421" i="11"/>
  <c r="AJ3418" i="11"/>
  <c r="AI3413" i="11"/>
  <c r="AJ3410" i="11"/>
  <c r="AI3405" i="11"/>
  <c r="AJ3402" i="11"/>
  <c r="AI3397" i="11"/>
  <c r="AJ3394" i="11"/>
  <c r="AI3389" i="11"/>
  <c r="AJ3386" i="11"/>
  <c r="AI3381" i="11"/>
  <c r="AJ3378" i="11"/>
  <c r="AI3373" i="11"/>
  <c r="AJ3370" i="11"/>
  <c r="AI3365" i="11"/>
  <c r="AJ3362" i="11"/>
  <c r="AI3357" i="11"/>
  <c r="AJ3354" i="11"/>
  <c r="AI3349" i="11"/>
  <c r="AJ3346" i="11"/>
  <c r="AI3341" i="11"/>
  <c r="AJ3338" i="11"/>
  <c r="AI3333" i="11"/>
  <c r="AJ3330" i="11"/>
  <c r="AI3324" i="11"/>
  <c r="AJ3322" i="11"/>
  <c r="AJ3320" i="11"/>
  <c r="AI3317" i="11"/>
  <c r="AI3315" i="11"/>
  <c r="AJ3313" i="11"/>
  <c r="AI3308" i="11"/>
  <c r="AJ3306" i="11"/>
  <c r="AJ3304" i="11"/>
  <c r="AI3301" i="11"/>
  <c r="AI3299" i="11"/>
  <c r="AJ3297" i="11"/>
  <c r="AI3292" i="11"/>
  <c r="AJ3290" i="11"/>
  <c r="AJ3288" i="11"/>
  <c r="AI3285" i="11"/>
  <c r="AI3283" i="11"/>
  <c r="AJ3281" i="11"/>
  <c r="AI3276" i="11"/>
  <c r="AJ3274" i="11"/>
  <c r="AJ3272" i="11"/>
  <c r="AI3269" i="11"/>
  <c r="AI3267" i="11"/>
  <c r="AJ3265" i="11"/>
  <c r="AI3260" i="11"/>
  <c r="AJ3258" i="11"/>
  <c r="AJ3256" i="11"/>
  <c r="AI3253" i="11"/>
  <c r="AI3251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I5683" i="11"/>
  <c r="AI5569" i="11"/>
  <c r="AJ5481" i="11"/>
  <c r="AI5396" i="11"/>
  <c r="AI5264" i="11"/>
  <c r="AJ5221" i="11"/>
  <c r="AI5136" i="11"/>
  <c r="AJ5093" i="11"/>
  <c r="AI5008" i="11"/>
  <c r="AI4981" i="11"/>
  <c r="AJ4938" i="11"/>
  <c r="AI4917" i="11"/>
  <c r="AJ4874" i="11"/>
  <c r="AI4853" i="11"/>
  <c r="AJ4810" i="11"/>
  <c r="AI4789" i="11"/>
  <c r="AJ4746" i="11"/>
  <c r="AI4725" i="11"/>
  <c r="AJ4682" i="11"/>
  <c r="AI4661" i="11"/>
  <c r="AJ4618" i="11"/>
  <c r="AI4597" i="11"/>
  <c r="AJ4554" i="11"/>
  <c r="AI4533" i="11"/>
  <c r="AJ4490" i="11"/>
  <c r="AI4469" i="11"/>
  <c r="AJ4426" i="11"/>
  <c r="AI4405" i="11"/>
  <c r="AJ4362" i="11"/>
  <c r="AI4341" i="11"/>
  <c r="AJ4298" i="11"/>
  <c r="AI4277" i="11"/>
  <c r="AJ4234" i="11"/>
  <c r="AI4213" i="11"/>
  <c r="AJ4170" i="11"/>
  <c r="AI4149" i="11"/>
  <c r="AJ4129" i="11"/>
  <c r="AJ4118" i="11"/>
  <c r="AI4113" i="11"/>
  <c r="AJ4102" i="11"/>
  <c r="AI4097" i="11"/>
  <c r="AJ4086" i="11"/>
  <c r="AI4081" i="11"/>
  <c r="AJ4070" i="11"/>
  <c r="AI4065" i="11"/>
  <c r="AJ4054" i="11"/>
  <c r="AI4049" i="11"/>
  <c r="AJ4038" i="11"/>
  <c r="AI4033" i="11"/>
  <c r="AJ4022" i="11"/>
  <c r="AI4017" i="11"/>
  <c r="AJ4006" i="11"/>
  <c r="AI4001" i="11"/>
  <c r="AJ3990" i="11"/>
  <c r="AI3985" i="11"/>
  <c r="AJ3974" i="11"/>
  <c r="AI3969" i="11"/>
  <c r="AJ3958" i="11"/>
  <c r="AI3953" i="11"/>
  <c r="AJ3942" i="11"/>
  <c r="AI3937" i="11"/>
  <c r="AJ3926" i="11"/>
  <c r="AI3921" i="11"/>
  <c r="AJ3910" i="11"/>
  <c r="AI3905" i="11"/>
  <c r="AJ3894" i="11"/>
  <c r="AI3889" i="11"/>
  <c r="AJ3878" i="11"/>
  <c r="AI3873" i="11"/>
  <c r="AJ3862" i="11"/>
  <c r="AI3857" i="11"/>
  <c r="AJ3846" i="11"/>
  <c r="AI3841" i="11"/>
  <c r="AJ3830" i="11"/>
  <c r="AI3825" i="11"/>
  <c r="AJ3814" i="11"/>
  <c r="AI3809" i="11"/>
  <c r="AJ3798" i="11"/>
  <c r="AI3793" i="11"/>
  <c r="AJ3782" i="11"/>
  <c r="AI3777" i="11"/>
  <c r="AJ3766" i="11"/>
  <c r="AI3761" i="11"/>
  <c r="AJ3750" i="11"/>
  <c r="AI3745" i="11"/>
  <c r="AJ3734" i="11"/>
  <c r="AI3729" i="11"/>
  <c r="AJ3718" i="11"/>
  <c r="AI3713" i="11"/>
  <c r="AJ3702" i="11"/>
  <c r="AI3697" i="11"/>
  <c r="AJ3686" i="11"/>
  <c r="AI3681" i="11"/>
  <c r="AJ3670" i="11"/>
  <c r="AI3665" i="11"/>
  <c r="AJ3654" i="11"/>
  <c r="AI3649" i="11"/>
  <c r="AJ3638" i="11"/>
  <c r="AI3633" i="11"/>
  <c r="AJ3622" i="11"/>
  <c r="AI3617" i="11"/>
  <c r="AJ3606" i="11"/>
  <c r="AI3601" i="11"/>
  <c r="AJ3590" i="11"/>
  <c r="AI3585" i="11"/>
  <c r="AJ3574" i="11"/>
  <c r="AI3569" i="11"/>
  <c r="AJ3558" i="11"/>
  <c r="AI3553" i="11"/>
  <c r="AJ3542" i="11"/>
  <c r="AI3537" i="11"/>
  <c r="AJ3526" i="11"/>
  <c r="AI3521" i="11"/>
  <c r="AJ3510" i="11"/>
  <c r="AI3505" i="11"/>
  <c r="AJ3494" i="11"/>
  <c r="AI3489" i="11"/>
  <c r="AJ3478" i="11"/>
  <c r="AI3473" i="11"/>
  <c r="AI3460" i="11"/>
  <c r="AJ3457" i="11"/>
  <c r="AI3452" i="11"/>
  <c r="AJ3449" i="11"/>
  <c r="AI3444" i="11"/>
  <c r="AJ3441" i="11"/>
  <c r="AI3436" i="11"/>
  <c r="AJ3433" i="11"/>
  <c r="AI3428" i="11"/>
  <c r="AJ3425" i="11"/>
  <c r="AI3420" i="11"/>
  <c r="AJ3417" i="11"/>
  <c r="AI3412" i="11"/>
  <c r="AJ3409" i="11"/>
  <c r="AI3404" i="11"/>
  <c r="AJ3401" i="11"/>
  <c r="AI3396" i="11"/>
  <c r="AJ3393" i="11"/>
  <c r="AI3388" i="11"/>
  <c r="AJ3385" i="11"/>
  <c r="AI3380" i="11"/>
  <c r="AI5460" i="11"/>
  <c r="AI5040" i="11"/>
  <c r="AI4933" i="11"/>
  <c r="AJ4762" i="11"/>
  <c r="AI4677" i="11"/>
  <c r="AJ4506" i="11"/>
  <c r="AI4421" i="11"/>
  <c r="AJ4250" i="11"/>
  <c r="AI4165" i="11"/>
  <c r="AI4117" i="11"/>
  <c r="AJ4074" i="11"/>
  <c r="AI4053" i="11"/>
  <c r="AJ4010" i="11"/>
  <c r="AI3989" i="11"/>
  <c r="AJ3946" i="11"/>
  <c r="AI3925" i="11"/>
  <c r="AJ3882" i="11"/>
  <c r="AI3861" i="11"/>
  <c r="AJ3818" i="11"/>
  <c r="AI3797" i="11"/>
  <c r="AJ3754" i="11"/>
  <c r="AI3733" i="11"/>
  <c r="AJ3690" i="11"/>
  <c r="AI3669" i="11"/>
  <c r="AJ3626" i="11"/>
  <c r="AI3605" i="11"/>
  <c r="AJ3562" i="11"/>
  <c r="AI3541" i="11"/>
  <c r="AJ3498" i="11"/>
  <c r="AI3477" i="11"/>
  <c r="AI3449" i="11"/>
  <c r="AJ3438" i="11"/>
  <c r="AI3417" i="11"/>
  <c r="AJ3406" i="11"/>
  <c r="AI3385" i="11"/>
  <c r="AI5781" i="11"/>
  <c r="AI5168" i="11"/>
  <c r="AJ4998" i="11"/>
  <c r="AJ4826" i="11"/>
  <c r="AI4741" i="11"/>
  <c r="AJ4570" i="11"/>
  <c r="AI4485" i="11"/>
  <c r="AJ4314" i="11"/>
  <c r="AI4229" i="11"/>
  <c r="AJ4090" i="11"/>
  <c r="AI4069" i="11"/>
  <c r="AJ4026" i="11"/>
  <c r="AI4005" i="11"/>
  <c r="AJ3962" i="11"/>
  <c r="AI3941" i="11"/>
  <c r="AJ3898" i="11"/>
  <c r="AI3877" i="11"/>
  <c r="AJ3834" i="11"/>
  <c r="AI3813" i="11"/>
  <c r="AJ3770" i="11"/>
  <c r="AI3749" i="11"/>
  <c r="AJ3706" i="11"/>
  <c r="AI3685" i="11"/>
  <c r="AJ3642" i="11"/>
  <c r="AI3621" i="11"/>
  <c r="AJ3578" i="11"/>
  <c r="AI3557" i="11"/>
  <c r="AJ3514" i="11"/>
  <c r="AI3493" i="11"/>
  <c r="AI3457" i="11"/>
  <c r="AJ3446" i="11"/>
  <c r="AI3425" i="11"/>
  <c r="AJ3414" i="11"/>
  <c r="AI3393" i="11"/>
  <c r="AJ3382" i="11"/>
  <c r="AJ3369" i="11"/>
  <c r="AI3364" i="11"/>
  <c r="AJ3353" i="11"/>
  <c r="AI3348" i="11"/>
  <c r="AJ3337" i="11"/>
  <c r="AI3332" i="11"/>
  <c r="AI3327" i="11"/>
  <c r="AI3320" i="11"/>
  <c r="AJ3316" i="11"/>
  <c r="AI3313" i="11"/>
  <c r="AJ3309" i="11"/>
  <c r="AJ3302" i="11"/>
  <c r="AI3295" i="11"/>
  <c r="AI3288" i="11"/>
  <c r="AJ3284" i="11"/>
  <c r="AI3281" i="11"/>
  <c r="AJ3277" i="11"/>
  <c r="AJ3270" i="11"/>
  <c r="AI3263" i="11"/>
  <c r="AI3256" i="11"/>
  <c r="AJ3252" i="11"/>
  <c r="AI3249" i="11"/>
  <c r="AJ3246" i="11"/>
  <c r="AI3241" i="11"/>
  <c r="AJ3238" i="11"/>
  <c r="AI3233" i="11"/>
  <c r="AJ3230" i="11"/>
  <c r="AI3225" i="11"/>
  <c r="AJ3222" i="11"/>
  <c r="AI3217" i="11"/>
  <c r="AJ3214" i="11"/>
  <c r="AI3209" i="11"/>
  <c r="AJ3206" i="11"/>
  <c r="AI3201" i="11"/>
  <c r="AJ3198" i="11"/>
  <c r="AI3193" i="11"/>
  <c r="AJ3190" i="11"/>
  <c r="AI3185" i="11"/>
  <c r="AJ3182" i="11"/>
  <c r="AI3177" i="11"/>
  <c r="AJ3174" i="11"/>
  <c r="AI3169" i="11"/>
  <c r="AJ3166" i="11"/>
  <c r="AI3161" i="11"/>
  <c r="AJ3158" i="11"/>
  <c r="AI3153" i="11"/>
  <c r="AJ3150" i="11"/>
  <c r="AI3145" i="11"/>
  <c r="AJ3142" i="11"/>
  <c r="AI3137" i="11"/>
  <c r="AJ3134" i="11"/>
  <c r="AI3129" i="11"/>
  <c r="AJ3126" i="11"/>
  <c r="AI3121" i="11"/>
  <c r="AJ3118" i="11"/>
  <c r="AI3113" i="11"/>
  <c r="AJ3110" i="11"/>
  <c r="AI3105" i="11"/>
  <c r="AJ3102" i="11"/>
  <c r="AI3097" i="11"/>
  <c r="AJ3094" i="11"/>
  <c r="AI3089" i="11"/>
  <c r="AJ3086" i="11"/>
  <c r="AI3081" i="11"/>
  <c r="AJ3078" i="11"/>
  <c r="AI3073" i="11"/>
  <c r="AJ3070" i="11"/>
  <c r="AI3065" i="11"/>
  <c r="AJ3062" i="11"/>
  <c r="AI3057" i="11"/>
  <c r="AJ3054" i="11"/>
  <c r="AI3049" i="11"/>
  <c r="AJ3046" i="11"/>
  <c r="AI3041" i="11"/>
  <c r="AJ3038" i="11"/>
  <c r="AI3033" i="11"/>
  <c r="AJ3030" i="11"/>
  <c r="AI3025" i="11"/>
  <c r="AJ3022" i="11"/>
  <c r="AI3017" i="11"/>
  <c r="AJ3014" i="11"/>
  <c r="AI3009" i="11"/>
  <c r="AJ3006" i="11"/>
  <c r="AI3001" i="11"/>
  <c r="AJ2998" i="11"/>
  <c r="AI2993" i="11"/>
  <c r="AJ2990" i="11"/>
  <c r="AI2985" i="11"/>
  <c r="AJ2982" i="11"/>
  <c r="AI2977" i="11"/>
  <c r="AJ2974" i="11"/>
  <c r="AI2969" i="11"/>
  <c r="AJ2966" i="11"/>
  <c r="AI2961" i="11"/>
  <c r="AJ2958" i="11"/>
  <c r="AI2953" i="11"/>
  <c r="AJ2950" i="11"/>
  <c r="AI2945" i="11"/>
  <c r="AJ2942" i="11"/>
  <c r="AI2937" i="11"/>
  <c r="AJ2934" i="11"/>
  <c r="AI2929" i="11"/>
  <c r="AJ2926" i="11"/>
  <c r="AI2921" i="11"/>
  <c r="AJ2918" i="11"/>
  <c r="AI2913" i="11"/>
  <c r="AJ2910" i="11"/>
  <c r="AI2905" i="11"/>
  <c r="AJ2902" i="11"/>
  <c r="AI2897" i="11"/>
  <c r="AJ2894" i="11"/>
  <c r="AI2889" i="11"/>
  <c r="AJ2886" i="11"/>
  <c r="AI2881" i="11"/>
  <c r="AJ2878" i="11"/>
  <c r="AI2873" i="11"/>
  <c r="AJ2870" i="11"/>
  <c r="AI2865" i="11"/>
  <c r="AJ2862" i="11"/>
  <c r="AI2857" i="11"/>
  <c r="AJ2854" i="11"/>
  <c r="AI2849" i="11"/>
  <c r="AJ2846" i="11"/>
  <c r="AI2841" i="11"/>
  <c r="AJ2838" i="11"/>
  <c r="AI2833" i="11"/>
  <c r="AJ2830" i="11"/>
  <c r="AI2825" i="11"/>
  <c r="AJ2822" i="11"/>
  <c r="AI2817" i="11"/>
  <c r="AJ2814" i="11"/>
  <c r="AI2809" i="11"/>
  <c r="AJ2806" i="11"/>
  <c r="AI2801" i="11"/>
  <c r="AJ2798" i="11"/>
  <c r="AI2793" i="11"/>
  <c r="AJ2790" i="11"/>
  <c r="AI2785" i="11"/>
  <c r="AJ2782" i="11"/>
  <c r="AI2777" i="11"/>
  <c r="AJ2774" i="11"/>
  <c r="AI2769" i="11"/>
  <c r="AJ2766" i="11"/>
  <c r="AI2761" i="11"/>
  <c r="AJ2758" i="11"/>
  <c r="AI2753" i="11"/>
  <c r="AJ2750" i="11"/>
  <c r="AI2745" i="11"/>
  <c r="AJ2742" i="11"/>
  <c r="AI2737" i="11"/>
  <c r="AJ2734" i="11"/>
  <c r="AI2729" i="11"/>
  <c r="AJ2726" i="11"/>
  <c r="AI2721" i="11"/>
  <c r="AJ2718" i="11"/>
  <c r="AI2713" i="11"/>
  <c r="AJ2710" i="11"/>
  <c r="AI2705" i="11"/>
  <c r="AJ2702" i="11"/>
  <c r="AI2697" i="11"/>
  <c r="AJ2694" i="11"/>
  <c r="AI2689" i="11"/>
  <c r="AJ2686" i="11"/>
  <c r="AI2681" i="11"/>
  <c r="AJ2678" i="11"/>
  <c r="AI2673" i="11"/>
  <c r="AJ2670" i="11"/>
  <c r="AI2665" i="11"/>
  <c r="AJ2662" i="11"/>
  <c r="AI2657" i="11"/>
  <c r="AJ2654" i="11"/>
  <c r="AI2649" i="11"/>
  <c r="AJ2646" i="11"/>
  <c r="AI2641" i="11"/>
  <c r="AJ2638" i="11"/>
  <c r="AI2633" i="11"/>
  <c r="AJ2630" i="11"/>
  <c r="AI2625" i="11"/>
  <c r="AJ2622" i="11"/>
  <c r="AI2617" i="11"/>
  <c r="AJ2614" i="11"/>
  <c r="AI2609" i="11"/>
  <c r="AJ2606" i="11"/>
  <c r="AI2601" i="11"/>
  <c r="AJ2598" i="11"/>
  <c r="AI2593" i="11"/>
  <c r="AJ2590" i="11"/>
  <c r="AI2585" i="11"/>
  <c r="AJ2582" i="11"/>
  <c r="AI2577" i="11"/>
  <c r="AJ2574" i="11"/>
  <c r="AI2569" i="11"/>
  <c r="AJ2566" i="11"/>
  <c r="AI2561" i="11"/>
  <c r="AJ2558" i="11"/>
  <c r="AI2553" i="11"/>
  <c r="AJ2550" i="11"/>
  <c r="AI2545" i="11"/>
  <c r="AJ2542" i="11"/>
  <c r="AI2537" i="11"/>
  <c r="AJ2534" i="11"/>
  <c r="AI2529" i="11"/>
  <c r="AJ2526" i="11"/>
  <c r="AI2521" i="11"/>
  <c r="AJ2518" i="11"/>
  <c r="AI2513" i="11"/>
  <c r="AJ2510" i="11"/>
  <c r="AI2505" i="11"/>
  <c r="AJ2502" i="11"/>
  <c r="AI2497" i="11"/>
  <c r="AJ2494" i="11"/>
  <c r="AI2489" i="11"/>
  <c r="AJ2486" i="11"/>
  <c r="AI2481" i="11"/>
  <c r="AJ2478" i="11"/>
  <c r="AI2473" i="11"/>
  <c r="AJ2470" i="11"/>
  <c r="AI2465" i="11"/>
  <c r="AJ2462" i="11"/>
  <c r="AI2457" i="11"/>
  <c r="AJ2454" i="11"/>
  <c r="AI2449" i="11"/>
  <c r="AJ2446" i="11"/>
  <c r="AI2441" i="11"/>
  <c r="AJ2438" i="11"/>
  <c r="AI2433" i="11"/>
  <c r="AJ2430" i="11"/>
  <c r="AI2425" i="11"/>
  <c r="AJ2422" i="11"/>
  <c r="AI2417" i="11"/>
  <c r="AJ2414" i="11"/>
  <c r="AI2409" i="11"/>
  <c r="AJ2406" i="11"/>
  <c r="AI2401" i="11"/>
  <c r="AJ2398" i="11"/>
  <c r="AI2393" i="11"/>
  <c r="AJ2390" i="11"/>
  <c r="AI2385" i="11"/>
  <c r="AJ2382" i="11"/>
  <c r="AI2377" i="11"/>
  <c r="AJ2374" i="11"/>
  <c r="AI2369" i="11"/>
  <c r="AJ2366" i="11"/>
  <c r="AI2361" i="11"/>
  <c r="AJ2358" i="11"/>
  <c r="AI2353" i="11"/>
  <c r="AJ2350" i="11"/>
  <c r="AI2345" i="11"/>
  <c r="AJ2342" i="11"/>
  <c r="AI2337" i="11"/>
  <c r="AJ2334" i="11"/>
  <c r="AI2329" i="11"/>
  <c r="AJ2326" i="11"/>
  <c r="AI2321" i="11"/>
  <c r="AJ2318" i="11"/>
  <c r="AI2313" i="11"/>
  <c r="AJ2310" i="11"/>
  <c r="AI2305" i="11"/>
  <c r="AJ2302" i="11"/>
  <c r="AI2297" i="11"/>
  <c r="AJ2294" i="11"/>
  <c r="AI2289" i="11"/>
  <c r="AJ2286" i="11"/>
  <c r="AI2281" i="11"/>
  <c r="AJ2278" i="11"/>
  <c r="AI2273" i="11"/>
  <c r="AJ2270" i="11"/>
  <c r="AI2265" i="11"/>
  <c r="AJ2262" i="11"/>
  <c r="AI2257" i="11"/>
  <c r="AJ2254" i="11"/>
  <c r="AI2249" i="11"/>
  <c r="AJ2246" i="11"/>
  <c r="AI2241" i="11"/>
  <c r="AJ2238" i="11"/>
  <c r="AI2233" i="11"/>
  <c r="AJ2230" i="11"/>
  <c r="AI2225" i="11"/>
  <c r="AJ2222" i="11"/>
  <c r="AI2217" i="11"/>
  <c r="AJ2214" i="11"/>
  <c r="AI2209" i="11"/>
  <c r="AJ2206" i="11"/>
  <c r="AI2201" i="11"/>
  <c r="AJ2198" i="11"/>
  <c r="AI2193" i="11"/>
  <c r="AJ2190" i="11"/>
  <c r="AI2185" i="11"/>
  <c r="AJ2182" i="11"/>
  <c r="AI2177" i="11"/>
  <c r="AJ2174" i="11"/>
  <c r="AI2169" i="11"/>
  <c r="AJ2166" i="11"/>
  <c r="AI2161" i="11"/>
  <c r="AJ2158" i="11"/>
  <c r="AI2153" i="11"/>
  <c r="AJ2150" i="11"/>
  <c r="AI2145" i="11"/>
  <c r="AJ2142" i="11"/>
  <c r="AI2137" i="11"/>
  <c r="AJ2134" i="11"/>
  <c r="AI2129" i="11"/>
  <c r="AJ2126" i="11"/>
  <c r="AI2121" i="11"/>
  <c r="AJ2118" i="11"/>
  <c r="AI2113" i="11"/>
  <c r="AJ2110" i="11"/>
  <c r="AI2105" i="11"/>
  <c r="AJ2102" i="11"/>
  <c r="AI2097" i="11"/>
  <c r="AJ2094" i="11"/>
  <c r="AI2089" i="11"/>
  <c r="AJ2086" i="11"/>
  <c r="AI2081" i="11"/>
  <c r="AJ2078" i="11"/>
  <c r="AI2073" i="11"/>
  <c r="AJ2070" i="11"/>
  <c r="AI2065" i="11"/>
  <c r="AJ2062" i="11"/>
  <c r="AI2057" i="11"/>
  <c r="AJ2054" i="11"/>
  <c r="AI2049" i="11"/>
  <c r="AJ2046" i="11"/>
  <c r="AI2041" i="11"/>
  <c r="AJ2038" i="11"/>
  <c r="AI2033" i="11"/>
  <c r="AJ2030" i="11"/>
  <c r="AI2025" i="11"/>
  <c r="AJ2022" i="11"/>
  <c r="AI2017" i="11"/>
  <c r="AJ2014" i="11"/>
  <c r="AI2009" i="11"/>
  <c r="AJ2006" i="11"/>
  <c r="AI2001" i="11"/>
  <c r="AJ1998" i="11"/>
  <c r="AI1993" i="11"/>
  <c r="AJ1990" i="11"/>
  <c r="AI1985" i="11"/>
  <c r="AJ1982" i="11"/>
  <c r="AI1977" i="11"/>
  <c r="AJ1974" i="11"/>
  <c r="AI1969" i="11"/>
  <c r="AJ1966" i="11"/>
  <c r="AI1961" i="11"/>
  <c r="AJ1958" i="11"/>
  <c r="AI1953" i="11"/>
  <c r="AJ1950" i="11"/>
  <c r="AI1945" i="11"/>
  <c r="AJ1942" i="11"/>
  <c r="AI1937" i="11"/>
  <c r="AJ1934" i="11"/>
  <c r="AI1929" i="11"/>
  <c r="AJ1926" i="11"/>
  <c r="AI1921" i="11"/>
  <c r="AJ1918" i="11"/>
  <c r="AI1913" i="11"/>
  <c r="AJ1910" i="11"/>
  <c r="AI1905" i="11"/>
  <c r="AJ1902" i="11"/>
  <c r="AI1897" i="11"/>
  <c r="AJ1894" i="11"/>
  <c r="AI1889" i="11"/>
  <c r="AJ1886" i="11"/>
  <c r="AI1881" i="11"/>
  <c r="AJ1878" i="11"/>
  <c r="AI1873" i="11"/>
  <c r="AJ1870" i="11"/>
  <c r="AI1865" i="11"/>
  <c r="AJ1862" i="11"/>
  <c r="AI1857" i="11"/>
  <c r="AJ1854" i="11"/>
  <c r="AI1849" i="11"/>
  <c r="AJ1846" i="11"/>
  <c r="AI1841" i="11"/>
  <c r="AJ1838" i="11"/>
  <c r="AI1833" i="11"/>
  <c r="AJ1830" i="11"/>
  <c r="AI1825" i="11"/>
  <c r="AJ1822" i="11"/>
  <c r="AI1817" i="11"/>
  <c r="AJ1814" i="11"/>
  <c r="AI1809" i="11"/>
  <c r="AJ1806" i="11"/>
  <c r="AI1801" i="11"/>
  <c r="AJ1798" i="11"/>
  <c r="AI1793" i="11"/>
  <c r="AJ1790" i="11"/>
  <c r="AI1785" i="11"/>
  <c r="AJ1782" i="11"/>
  <c r="AI1777" i="11"/>
  <c r="AJ1774" i="11"/>
  <c r="AI1769" i="11"/>
  <c r="AJ1766" i="11"/>
  <c r="AI1761" i="11"/>
  <c r="AJ1758" i="11"/>
  <c r="AI1753" i="11"/>
  <c r="AJ1750" i="11"/>
  <c r="AI1745" i="11"/>
  <c r="AJ1742" i="11"/>
  <c r="AI1737" i="11"/>
  <c r="AJ1734" i="11"/>
  <c r="AI1729" i="11"/>
  <c r="AJ1726" i="11"/>
  <c r="AI1721" i="11"/>
  <c r="AJ1718" i="11"/>
  <c r="AI1713" i="11"/>
  <c r="AJ1710" i="11"/>
  <c r="AI1705" i="11"/>
  <c r="AJ1702" i="11"/>
  <c r="AI1697" i="11"/>
  <c r="AJ1694" i="11"/>
  <c r="AI1689" i="11"/>
  <c r="AJ1686" i="11"/>
  <c r="AI1681" i="11"/>
  <c r="AJ1678" i="11"/>
  <c r="AI1673" i="11"/>
  <c r="AJ1670" i="11"/>
  <c r="AI1665" i="11"/>
  <c r="AJ1662" i="11"/>
  <c r="AI1657" i="11"/>
  <c r="AJ1654" i="11"/>
  <c r="AI1649" i="11"/>
  <c r="AJ1646" i="11"/>
  <c r="AI1641" i="11"/>
  <c r="AJ1638" i="11"/>
  <c r="AI1633" i="11"/>
  <c r="AJ1630" i="11"/>
  <c r="AI1625" i="11"/>
  <c r="AJ1622" i="11"/>
  <c r="AI1617" i="11"/>
  <c r="AJ1614" i="11"/>
  <c r="AI1609" i="11"/>
  <c r="AJ1606" i="11"/>
  <c r="AI1601" i="11"/>
  <c r="AJ1598" i="11"/>
  <c r="AI1593" i="11"/>
  <c r="AJ1590" i="11"/>
  <c r="AI1585" i="11"/>
  <c r="AJ1582" i="11"/>
  <c r="AI1577" i="11"/>
  <c r="AJ1574" i="11"/>
  <c r="AI1569" i="11"/>
  <c r="AJ1566" i="11"/>
  <c r="AI1561" i="11"/>
  <c r="AJ1558" i="11"/>
  <c r="AI1553" i="11"/>
  <c r="AJ1550" i="11"/>
  <c r="AI1545" i="11"/>
  <c r="AJ1542" i="11"/>
  <c r="AI1537" i="11"/>
  <c r="AJ1534" i="11"/>
  <c r="AI1529" i="11"/>
  <c r="AJ1526" i="11"/>
  <c r="AI1521" i="11"/>
  <c r="AJ1518" i="11"/>
  <c r="AI1513" i="11"/>
  <c r="AJ1510" i="11"/>
  <c r="AI1505" i="11"/>
  <c r="AJ1502" i="11"/>
  <c r="AI1497" i="11"/>
  <c r="AJ1494" i="11"/>
  <c r="AI1489" i="11"/>
  <c r="AJ1486" i="11"/>
  <c r="AI1481" i="11"/>
  <c r="AJ1478" i="11"/>
  <c r="AI1473" i="11"/>
  <c r="AJ1470" i="11"/>
  <c r="AI1465" i="11"/>
  <c r="AJ1462" i="11"/>
  <c r="AI1457" i="11"/>
  <c r="AJ1454" i="11"/>
  <c r="AI1449" i="11"/>
  <c r="AJ1446" i="11"/>
  <c r="AI1441" i="11"/>
  <c r="AJ1438" i="11"/>
  <c r="AI1433" i="11"/>
  <c r="AJ1430" i="11"/>
  <c r="AI1425" i="11"/>
  <c r="AJ1422" i="11"/>
  <c r="AI1417" i="11"/>
  <c r="AJ1414" i="11"/>
  <c r="AI1409" i="11"/>
  <c r="AJ1406" i="11"/>
  <c r="AI1401" i="11"/>
  <c r="AJ1398" i="11"/>
  <c r="AI1393" i="11"/>
  <c r="AJ1390" i="11"/>
  <c r="AI1385" i="11"/>
  <c r="AJ1382" i="11"/>
  <c r="AI1377" i="11"/>
  <c r="AJ1374" i="11"/>
  <c r="AI1369" i="11"/>
  <c r="AJ1366" i="11"/>
  <c r="AI1361" i="11"/>
  <c r="AJ1358" i="11"/>
  <c r="AI1353" i="11"/>
  <c r="AJ1350" i="11"/>
  <c r="AI1345" i="11"/>
  <c r="AJ1342" i="11"/>
  <c r="AI1337" i="11"/>
  <c r="AJ1334" i="11"/>
  <c r="AI1329" i="11"/>
  <c r="AJ1326" i="11"/>
  <c r="AI1321" i="11"/>
  <c r="AJ1318" i="11"/>
  <c r="AI1313" i="11"/>
  <c r="AJ1310" i="11"/>
  <c r="AI1305" i="11"/>
  <c r="AJ1302" i="11"/>
  <c r="AI1297" i="11"/>
  <c r="AJ1294" i="11"/>
  <c r="AI1289" i="11"/>
  <c r="AJ1286" i="11"/>
  <c r="AI1281" i="11"/>
  <c r="AJ1278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J180" i="11"/>
  <c r="AI179" i="11"/>
  <c r="AJ176" i="11"/>
  <c r="AI175" i="11"/>
  <c r="AI174" i="11"/>
  <c r="AJ173" i="11"/>
  <c r="AI170" i="11"/>
  <c r="AJ169" i="11"/>
  <c r="AI166" i="11"/>
  <c r="AJ165" i="11"/>
  <c r="AI164" i="11"/>
  <c r="AJ161" i="11"/>
  <c r="AI160" i="11"/>
  <c r="AI159" i="11"/>
  <c r="AJ158" i="11"/>
  <c r="AI155" i="11"/>
  <c r="AJ154" i="11"/>
  <c r="AJ5654" i="11"/>
  <c r="AI5296" i="11"/>
  <c r="AJ5125" i="11"/>
  <c r="AJ4890" i="11"/>
  <c r="AI4805" i="11"/>
  <c r="AJ4634" i="11"/>
  <c r="AI4549" i="11"/>
  <c r="AJ4378" i="11"/>
  <c r="AI4293" i="11"/>
  <c r="AJ4106" i="11"/>
  <c r="AI4085" i="11"/>
  <c r="AJ4042" i="11"/>
  <c r="AI4021" i="11"/>
  <c r="AJ3978" i="11"/>
  <c r="AI3957" i="11"/>
  <c r="AJ3914" i="11"/>
  <c r="AI3893" i="11"/>
  <c r="AJ3850" i="11"/>
  <c r="AI3829" i="11"/>
  <c r="AJ3786" i="11"/>
  <c r="AI3765" i="11"/>
  <c r="AJ3722" i="11"/>
  <c r="AI3701" i="11"/>
  <c r="AJ3658" i="11"/>
  <c r="AI3637" i="11"/>
  <c r="AJ3594" i="11"/>
  <c r="AI3573" i="11"/>
  <c r="AJ3530" i="11"/>
  <c r="AI3509" i="11"/>
  <c r="AJ3466" i="11"/>
  <c r="AJ3454" i="11"/>
  <c r="AI3433" i="11"/>
  <c r="AJ3422" i="11"/>
  <c r="AI3401" i="11"/>
  <c r="AJ3390" i="11"/>
  <c r="AJ3374" i="11"/>
  <c r="AI3369" i="11"/>
  <c r="AJ3358" i="11"/>
  <c r="AI3353" i="11"/>
  <c r="AJ3342" i="11"/>
  <c r="AI3337" i="11"/>
  <c r="AI3323" i="11"/>
  <c r="AI3316" i="11"/>
  <c r="AJ3312" i="11"/>
  <c r="AI3309" i="11"/>
  <c r="AJ3305" i="11"/>
  <c r="AJ3298" i="11"/>
  <c r="AI3291" i="11"/>
  <c r="AI3284" i="11"/>
  <c r="AJ3280" i="11"/>
  <c r="AI3277" i="11"/>
  <c r="AJ3273" i="11"/>
  <c r="AJ3266" i="11"/>
  <c r="AI3259" i="11"/>
  <c r="AI3252" i="11"/>
  <c r="AI3246" i="11"/>
  <c r="AJ3243" i="11"/>
  <c r="AI3238" i="11"/>
  <c r="AJ3235" i="11"/>
  <c r="AI3230" i="11"/>
  <c r="AJ3227" i="11"/>
  <c r="AI3222" i="11"/>
  <c r="AJ3219" i="11"/>
  <c r="AI3214" i="11"/>
  <c r="AJ3211" i="11"/>
  <c r="AI3206" i="11"/>
  <c r="AJ3203" i="11"/>
  <c r="AI3198" i="11"/>
  <c r="AJ3195" i="11"/>
  <c r="AI3190" i="11"/>
  <c r="AJ3187" i="11"/>
  <c r="AI3182" i="11"/>
  <c r="AJ3179" i="11"/>
  <c r="AI3174" i="11"/>
  <c r="AJ3171" i="11"/>
  <c r="AI3166" i="11"/>
  <c r="AJ3163" i="11"/>
  <c r="AI3158" i="11"/>
  <c r="AJ3155" i="11"/>
  <c r="AI3150" i="11"/>
  <c r="AJ3147" i="11"/>
  <c r="AI3142" i="11"/>
  <c r="AJ3139" i="11"/>
  <c r="AI3134" i="11"/>
  <c r="AJ3131" i="11"/>
  <c r="AI3126" i="11"/>
  <c r="AJ3123" i="11"/>
  <c r="AI3118" i="11"/>
  <c r="AJ3115" i="11"/>
  <c r="AI3110" i="11"/>
  <c r="AJ3107" i="11"/>
  <c r="AI3102" i="11"/>
  <c r="AJ3099" i="11"/>
  <c r="AI3094" i="11"/>
  <c r="AJ3091" i="11"/>
  <c r="AI3086" i="11"/>
  <c r="AJ3083" i="11"/>
  <c r="AI3078" i="11"/>
  <c r="AJ3075" i="11"/>
  <c r="AI3070" i="11"/>
  <c r="AJ3067" i="11"/>
  <c r="AI3062" i="11"/>
  <c r="AJ3059" i="11"/>
  <c r="AI3054" i="11"/>
  <c r="AJ3051" i="11"/>
  <c r="AI3046" i="11"/>
  <c r="AJ3043" i="11"/>
  <c r="AI3038" i="11"/>
  <c r="AJ3035" i="11"/>
  <c r="AI3030" i="11"/>
  <c r="AJ3027" i="11"/>
  <c r="AI3022" i="11"/>
  <c r="AJ3019" i="11"/>
  <c r="AI3014" i="11"/>
  <c r="AJ3011" i="11"/>
  <c r="AI3006" i="11"/>
  <c r="AJ3003" i="11"/>
  <c r="AI2998" i="11"/>
  <c r="AJ2995" i="11"/>
  <c r="AI2990" i="11"/>
  <c r="AJ2987" i="11"/>
  <c r="AI2982" i="11"/>
  <c r="AJ2979" i="11"/>
  <c r="AI2974" i="11"/>
  <c r="AJ2971" i="11"/>
  <c r="AI2966" i="11"/>
  <c r="AJ2963" i="11"/>
  <c r="AI2958" i="11"/>
  <c r="AJ2955" i="11"/>
  <c r="AI2950" i="11"/>
  <c r="AJ2947" i="11"/>
  <c r="AI2942" i="11"/>
  <c r="AJ2939" i="11"/>
  <c r="AI2934" i="11"/>
  <c r="AJ2931" i="11"/>
  <c r="AI2926" i="11"/>
  <c r="AJ2923" i="11"/>
  <c r="AI2918" i="11"/>
  <c r="AJ2915" i="11"/>
  <c r="AI2910" i="11"/>
  <c r="AJ2907" i="11"/>
  <c r="AI2902" i="11"/>
  <c r="AJ2899" i="11"/>
  <c r="AI2894" i="11"/>
  <c r="AJ2891" i="11"/>
  <c r="AI2886" i="11"/>
  <c r="AJ2883" i="11"/>
  <c r="AI2878" i="11"/>
  <c r="AJ2875" i="11"/>
  <c r="AI2870" i="11"/>
  <c r="AJ2867" i="11"/>
  <c r="AI2862" i="11"/>
  <c r="AJ2859" i="11"/>
  <c r="AI2854" i="11"/>
  <c r="AJ2851" i="11"/>
  <c r="AI2846" i="11"/>
  <c r="AJ2843" i="11"/>
  <c r="AI2838" i="11"/>
  <c r="AJ2835" i="11"/>
  <c r="AI2830" i="11"/>
  <c r="AJ2827" i="11"/>
  <c r="AI2822" i="11"/>
  <c r="AJ2819" i="11"/>
  <c r="AI2814" i="11"/>
  <c r="AJ2811" i="11"/>
  <c r="AI2806" i="11"/>
  <c r="AJ2803" i="11"/>
  <c r="AI2798" i="11"/>
  <c r="AJ2795" i="11"/>
  <c r="AI2790" i="11"/>
  <c r="AJ2787" i="11"/>
  <c r="AI2782" i="11"/>
  <c r="AJ2779" i="11"/>
  <c r="AI2774" i="11"/>
  <c r="AJ2771" i="11"/>
  <c r="AI2766" i="11"/>
  <c r="AJ2763" i="11"/>
  <c r="AI2758" i="11"/>
  <c r="AJ2755" i="11"/>
  <c r="AI2750" i="11"/>
  <c r="AJ2747" i="11"/>
  <c r="AI2742" i="11"/>
  <c r="AJ2739" i="11"/>
  <c r="AI2734" i="11"/>
  <c r="AJ2731" i="11"/>
  <c r="AI2726" i="11"/>
  <c r="AJ2723" i="11"/>
  <c r="AI2718" i="11"/>
  <c r="AJ2715" i="11"/>
  <c r="AI2710" i="11"/>
  <c r="AJ2707" i="11"/>
  <c r="AI2702" i="11"/>
  <c r="AJ2699" i="11"/>
  <c r="AI2694" i="11"/>
  <c r="AJ2691" i="11"/>
  <c r="AI2686" i="11"/>
  <c r="AJ2683" i="11"/>
  <c r="AI2678" i="11"/>
  <c r="AJ2675" i="11"/>
  <c r="AI2670" i="11"/>
  <c r="AJ2667" i="11"/>
  <c r="AI2662" i="11"/>
  <c r="AJ2659" i="11"/>
  <c r="AI2654" i="11"/>
  <c r="AJ2651" i="11"/>
  <c r="AI2646" i="11"/>
  <c r="AJ2643" i="11"/>
  <c r="AI2638" i="11"/>
  <c r="AJ2635" i="11"/>
  <c r="AI2630" i="11"/>
  <c r="AJ2627" i="11"/>
  <c r="AI2622" i="11"/>
  <c r="AJ2619" i="11"/>
  <c r="AI2614" i="11"/>
  <c r="AJ2611" i="11"/>
  <c r="AI2606" i="11"/>
  <c r="AJ2603" i="11"/>
  <c r="AI2598" i="11"/>
  <c r="AJ2595" i="11"/>
  <c r="AI2590" i="11"/>
  <c r="AJ2587" i="11"/>
  <c r="AI2582" i="11"/>
  <c r="AJ2579" i="11"/>
  <c r="AI2574" i="11"/>
  <c r="AJ2571" i="11"/>
  <c r="AI2566" i="11"/>
  <c r="AJ2563" i="11"/>
  <c r="AI2558" i="11"/>
  <c r="AJ2555" i="11"/>
  <c r="AI2550" i="11"/>
  <c r="AJ2547" i="11"/>
  <c r="AI2542" i="11"/>
  <c r="AJ2539" i="11"/>
  <c r="AI2534" i="11"/>
  <c r="AJ2531" i="11"/>
  <c r="AI2526" i="11"/>
  <c r="AJ2523" i="11"/>
  <c r="AI2518" i="11"/>
  <c r="AJ2515" i="11"/>
  <c r="AI2510" i="11"/>
  <c r="AJ2507" i="11"/>
  <c r="AI2502" i="11"/>
  <c r="AJ2499" i="11"/>
  <c r="AI2494" i="11"/>
  <c r="AJ2491" i="11"/>
  <c r="AI2486" i="11"/>
  <c r="AJ2483" i="11"/>
  <c r="AI2478" i="11"/>
  <c r="AJ2475" i="11"/>
  <c r="AI2470" i="11"/>
  <c r="AJ2467" i="11"/>
  <c r="AI2462" i="11"/>
  <c r="AJ2459" i="11"/>
  <c r="AI2454" i="11"/>
  <c r="AJ2451" i="11"/>
  <c r="AI2446" i="11"/>
  <c r="AJ2443" i="11"/>
  <c r="AI2438" i="11"/>
  <c r="AJ2435" i="11"/>
  <c r="AI2430" i="11"/>
  <c r="AJ2427" i="11"/>
  <c r="AI2422" i="11"/>
  <c r="AJ2419" i="11"/>
  <c r="AI2414" i="11"/>
  <c r="AJ2411" i="11"/>
  <c r="AI2406" i="11"/>
  <c r="AJ2403" i="11"/>
  <c r="AI2398" i="11"/>
  <c r="AJ2395" i="11"/>
  <c r="AI2390" i="11"/>
  <c r="AJ2387" i="11"/>
  <c r="AI2382" i="11"/>
  <c r="AJ2379" i="11"/>
  <c r="AI2374" i="11"/>
  <c r="AJ2371" i="11"/>
  <c r="AI2366" i="11"/>
  <c r="AJ2363" i="11"/>
  <c r="AI2358" i="11"/>
  <c r="AJ2355" i="11"/>
  <c r="AI2350" i="11"/>
  <c r="AJ2347" i="11"/>
  <c r="AI2342" i="11"/>
  <c r="AJ2339" i="11"/>
  <c r="AI2334" i="11"/>
  <c r="AJ2331" i="11"/>
  <c r="AI2326" i="11"/>
  <c r="AJ2323" i="11"/>
  <c r="AI2318" i="11"/>
  <c r="AJ2315" i="11"/>
  <c r="AI2310" i="11"/>
  <c r="AJ2307" i="11"/>
  <c r="AI2302" i="11"/>
  <c r="AJ2299" i="11"/>
  <c r="AI2294" i="11"/>
  <c r="AJ2291" i="11"/>
  <c r="AI2286" i="11"/>
  <c r="AJ2283" i="11"/>
  <c r="AI2278" i="11"/>
  <c r="AJ2275" i="11"/>
  <c r="AI2270" i="11"/>
  <c r="AJ2267" i="11"/>
  <c r="AI2262" i="11"/>
  <c r="AJ2259" i="11"/>
  <c r="AI2254" i="11"/>
  <c r="AJ2251" i="11"/>
  <c r="AI2246" i="11"/>
  <c r="AJ2243" i="11"/>
  <c r="AI2238" i="11"/>
  <c r="AJ2235" i="11"/>
  <c r="AI2230" i="11"/>
  <c r="AJ2227" i="11"/>
  <c r="AI2222" i="11"/>
  <c r="AJ2219" i="11"/>
  <c r="AI2214" i="11"/>
  <c r="AJ2211" i="11"/>
  <c r="AI2206" i="11"/>
  <c r="AJ2203" i="11"/>
  <c r="AI2198" i="11"/>
  <c r="AJ2195" i="11"/>
  <c r="AI2190" i="11"/>
  <c r="AJ2187" i="11"/>
  <c r="AI2182" i="11"/>
  <c r="AJ2179" i="11"/>
  <c r="AI2174" i="11"/>
  <c r="AJ2171" i="11"/>
  <c r="AI2166" i="11"/>
  <c r="AJ2163" i="11"/>
  <c r="AI2158" i="11"/>
  <c r="AJ2155" i="11"/>
  <c r="AI2150" i="11"/>
  <c r="AJ2147" i="11"/>
  <c r="AI2142" i="11"/>
  <c r="AJ2139" i="11"/>
  <c r="AI2134" i="11"/>
  <c r="AJ2131" i="11"/>
  <c r="AI2126" i="11"/>
  <c r="AJ2123" i="11"/>
  <c r="AI2118" i="11"/>
  <c r="AJ2115" i="11"/>
  <c r="AI2110" i="11"/>
  <c r="AJ2107" i="11"/>
  <c r="AI2102" i="11"/>
  <c r="AJ2099" i="11"/>
  <c r="AJ5545" i="11"/>
  <c r="AI4869" i="11"/>
  <c r="AJ4186" i="11"/>
  <c r="AJ4058" i="11"/>
  <c r="AI3973" i="11"/>
  <c r="AJ3802" i="11"/>
  <c r="AI3717" i="11"/>
  <c r="AJ3546" i="11"/>
  <c r="AJ3462" i="11"/>
  <c r="AJ3377" i="11"/>
  <c r="AI3356" i="11"/>
  <c r="AJ3345" i="11"/>
  <c r="AJ3325" i="11"/>
  <c r="AJ3318" i="11"/>
  <c r="AI3311" i="11"/>
  <c r="AI3304" i="11"/>
  <c r="AI3297" i="11"/>
  <c r="AJ3268" i="11"/>
  <c r="AJ3261" i="11"/>
  <c r="AJ3254" i="11"/>
  <c r="AJ3242" i="11"/>
  <c r="AI3237" i="11"/>
  <c r="AJ3226" i="11"/>
  <c r="AI3221" i="11"/>
  <c r="AJ3210" i="11"/>
  <c r="AI3205" i="11"/>
  <c r="AJ3194" i="11"/>
  <c r="AI3189" i="11"/>
  <c r="AJ3178" i="11"/>
  <c r="AI3173" i="11"/>
  <c r="AJ3162" i="11"/>
  <c r="AI3157" i="11"/>
  <c r="AJ3146" i="11"/>
  <c r="AI3141" i="11"/>
  <c r="AJ3130" i="11"/>
  <c r="AI3125" i="11"/>
  <c r="AJ3114" i="11"/>
  <c r="AI3109" i="11"/>
  <c r="AJ3098" i="11"/>
  <c r="AI3093" i="11"/>
  <c r="AJ3082" i="11"/>
  <c r="AI3077" i="11"/>
  <c r="AJ3066" i="11"/>
  <c r="AI3061" i="11"/>
  <c r="AJ3050" i="11"/>
  <c r="AI3045" i="11"/>
  <c r="AJ3034" i="11"/>
  <c r="AI3029" i="11"/>
  <c r="AJ3018" i="11"/>
  <c r="AI3013" i="11"/>
  <c r="AJ3002" i="11"/>
  <c r="AI2997" i="11"/>
  <c r="AJ2986" i="11"/>
  <c r="AI2981" i="11"/>
  <c r="AJ2970" i="11"/>
  <c r="AI2965" i="11"/>
  <c r="AJ2954" i="11"/>
  <c r="AI2949" i="11"/>
  <c r="AJ2938" i="11"/>
  <c r="AI2933" i="11"/>
  <c r="AJ2922" i="11"/>
  <c r="AI2917" i="11"/>
  <c r="AJ2906" i="11"/>
  <c r="AI2901" i="11"/>
  <c r="AJ2890" i="11"/>
  <c r="AI2885" i="11"/>
  <c r="AJ2874" i="11"/>
  <c r="AI2869" i="11"/>
  <c r="AJ2858" i="11"/>
  <c r="AI2853" i="11"/>
  <c r="AJ2842" i="11"/>
  <c r="AI2837" i="11"/>
  <c r="AJ2826" i="11"/>
  <c r="AI2821" i="11"/>
  <c r="AJ2810" i="11"/>
  <c r="AI2805" i="11"/>
  <c r="AJ2794" i="11"/>
  <c r="AI2789" i="11"/>
  <c r="AJ2778" i="11"/>
  <c r="AI2773" i="11"/>
  <c r="AJ2762" i="11"/>
  <c r="AI2757" i="11"/>
  <c r="AJ2746" i="11"/>
  <c r="AI2741" i="11"/>
  <c r="AJ2730" i="11"/>
  <c r="AI2725" i="11"/>
  <c r="AJ2714" i="11"/>
  <c r="AI2709" i="11"/>
  <c r="AJ2698" i="11"/>
  <c r="AI2693" i="11"/>
  <c r="AJ2682" i="11"/>
  <c r="AI2677" i="11"/>
  <c r="AJ2666" i="11"/>
  <c r="AI2661" i="11"/>
  <c r="AJ2650" i="11"/>
  <c r="AI2645" i="11"/>
  <c r="AJ2634" i="11"/>
  <c r="AI2629" i="11"/>
  <c r="AJ2618" i="11"/>
  <c r="AI2613" i="11"/>
  <c r="AJ2602" i="11"/>
  <c r="AI2597" i="11"/>
  <c r="AJ2586" i="11"/>
  <c r="AI2581" i="11"/>
  <c r="AJ2570" i="11"/>
  <c r="AI2565" i="11"/>
  <c r="AJ2554" i="11"/>
  <c r="AI2549" i="11"/>
  <c r="AJ2538" i="11"/>
  <c r="AI2533" i="11"/>
  <c r="AJ2522" i="11"/>
  <c r="AI2517" i="11"/>
  <c r="AJ2506" i="11"/>
  <c r="AI2501" i="11"/>
  <c r="AJ2490" i="11"/>
  <c r="AI2485" i="11"/>
  <c r="AJ2474" i="11"/>
  <c r="AI2469" i="11"/>
  <c r="AJ2458" i="11"/>
  <c r="AI2453" i="11"/>
  <c r="AJ2442" i="11"/>
  <c r="AI2437" i="11"/>
  <c r="AJ2426" i="11"/>
  <c r="AI2421" i="11"/>
  <c r="AJ2410" i="11"/>
  <c r="AI2405" i="11"/>
  <c r="AJ2394" i="11"/>
  <c r="AI2389" i="11"/>
  <c r="AJ2378" i="11"/>
  <c r="AI2373" i="11"/>
  <c r="AJ2362" i="11"/>
  <c r="AI2357" i="11"/>
  <c r="AJ2346" i="11"/>
  <c r="AI2341" i="11"/>
  <c r="AJ2330" i="11"/>
  <c r="AI2325" i="11"/>
  <c r="AJ2314" i="11"/>
  <c r="AI2309" i="11"/>
  <c r="AJ2298" i="11"/>
  <c r="AI2293" i="11"/>
  <c r="AJ2282" i="11"/>
  <c r="AI2277" i="11"/>
  <c r="AJ2266" i="11"/>
  <c r="AI2261" i="11"/>
  <c r="AJ2250" i="11"/>
  <c r="AI2245" i="11"/>
  <c r="AJ2234" i="11"/>
  <c r="AI2229" i="11"/>
  <c r="AJ2218" i="11"/>
  <c r="AI2213" i="11"/>
  <c r="AJ2202" i="11"/>
  <c r="AI2197" i="11"/>
  <c r="AJ2186" i="11"/>
  <c r="AI2181" i="11"/>
  <c r="AJ2170" i="11"/>
  <c r="AI2165" i="11"/>
  <c r="AJ2154" i="11"/>
  <c r="AI2149" i="11"/>
  <c r="AJ2138" i="11"/>
  <c r="AI2133" i="11"/>
  <c r="AJ2122" i="11"/>
  <c r="AI2117" i="11"/>
  <c r="AJ2106" i="11"/>
  <c r="AI2101" i="11"/>
  <c r="AI2093" i="11"/>
  <c r="AI2090" i="11"/>
  <c r="AI2086" i="11"/>
  <c r="AJ2082" i="11"/>
  <c r="AJ2079" i="11"/>
  <c r="AJ2075" i="11"/>
  <c r="AI2061" i="11"/>
  <c r="AI2058" i="11"/>
  <c r="AI2054" i="11"/>
  <c r="AJ2050" i="11"/>
  <c r="AJ2047" i="11"/>
  <c r="AJ2043" i="11"/>
  <c r="AI2029" i="11"/>
  <c r="AI2026" i="11"/>
  <c r="AI2022" i="11"/>
  <c r="AJ2018" i="11"/>
  <c r="AJ2015" i="11"/>
  <c r="AJ2011" i="11"/>
  <c r="AI1997" i="11"/>
  <c r="AI1994" i="11"/>
  <c r="AI1990" i="11"/>
  <c r="AJ1986" i="11"/>
  <c r="AJ1983" i="11"/>
  <c r="AJ1979" i="11"/>
  <c r="AI1965" i="11"/>
  <c r="AI1962" i="11"/>
  <c r="AI1958" i="11"/>
  <c r="AJ1954" i="11"/>
  <c r="AJ1951" i="11"/>
  <c r="AJ1947" i="11"/>
  <c r="AI1933" i="11"/>
  <c r="AI1930" i="11"/>
  <c r="AI1926" i="11"/>
  <c r="AJ1922" i="11"/>
  <c r="AJ1919" i="11"/>
  <c r="AJ1915" i="11"/>
  <c r="AI1901" i="11"/>
  <c r="AI1898" i="11"/>
  <c r="AI1894" i="11"/>
  <c r="AJ1890" i="11"/>
  <c r="AJ1887" i="11"/>
  <c r="AJ1883" i="11"/>
  <c r="AI1869" i="11"/>
  <c r="AI1866" i="11"/>
  <c r="AI1862" i="11"/>
  <c r="AJ1858" i="11"/>
  <c r="AJ1855" i="11"/>
  <c r="AJ1851" i="11"/>
  <c r="AI1837" i="11"/>
  <c r="AI1834" i="11"/>
  <c r="AI1830" i="11"/>
  <c r="AJ1826" i="11"/>
  <c r="AJ1823" i="11"/>
  <c r="AJ1819" i="11"/>
  <c r="AI1805" i="11"/>
  <c r="AI1802" i="11"/>
  <c r="AI1798" i="11"/>
  <c r="AJ1794" i="11"/>
  <c r="AJ1791" i="11"/>
  <c r="AJ1787" i="11"/>
  <c r="AI1773" i="11"/>
  <c r="AI1770" i="11"/>
  <c r="AI1766" i="11"/>
  <c r="AJ1762" i="11"/>
  <c r="AJ1759" i="11"/>
  <c r="AJ1755" i="11"/>
  <c r="AI1741" i="11"/>
  <c r="AI1738" i="11"/>
  <c r="AI1734" i="11"/>
  <c r="AJ1730" i="11"/>
  <c r="AJ1727" i="11"/>
  <c r="AJ1723" i="11"/>
  <c r="AI1709" i="11"/>
  <c r="AI1706" i="11"/>
  <c r="AI1702" i="11"/>
  <c r="AJ1698" i="11"/>
  <c r="AJ1695" i="11"/>
  <c r="AJ1691" i="11"/>
  <c r="AI1677" i="11"/>
  <c r="AI1674" i="11"/>
  <c r="AI1670" i="11"/>
  <c r="AJ1666" i="11"/>
  <c r="AJ1663" i="11"/>
  <c r="AJ1659" i="11"/>
  <c r="AI1645" i="11"/>
  <c r="AI1642" i="11"/>
  <c r="AI1638" i="11"/>
  <c r="AJ1634" i="11"/>
  <c r="AJ1631" i="11"/>
  <c r="AJ1627" i="11"/>
  <c r="AI1613" i="11"/>
  <c r="AI1610" i="11"/>
  <c r="AI1606" i="11"/>
  <c r="AJ1602" i="11"/>
  <c r="AJ1599" i="11"/>
  <c r="AJ1595" i="11"/>
  <c r="AI1581" i="11"/>
  <c r="AI1578" i="11"/>
  <c r="AI1574" i="11"/>
  <c r="AJ1570" i="11"/>
  <c r="AJ1567" i="11"/>
  <c r="AJ1563" i="11"/>
  <c r="AI1549" i="11"/>
  <c r="AI1546" i="11"/>
  <c r="AI1542" i="11"/>
  <c r="AJ1538" i="11"/>
  <c r="AJ1535" i="11"/>
  <c r="AJ1531" i="11"/>
  <c r="AI1517" i="11"/>
  <c r="AI1514" i="11"/>
  <c r="AI1510" i="11"/>
  <c r="AJ1506" i="11"/>
  <c r="AJ1503" i="11"/>
  <c r="AJ1499" i="11"/>
  <c r="AI1485" i="11"/>
  <c r="AI1482" i="11"/>
  <c r="AI1478" i="11"/>
  <c r="AJ1474" i="11"/>
  <c r="AJ1471" i="11"/>
  <c r="AJ1467" i="11"/>
  <c r="AI1453" i="11"/>
  <c r="AI1450" i="11"/>
  <c r="AI1446" i="11"/>
  <c r="AJ1442" i="11"/>
  <c r="AJ1439" i="11"/>
  <c r="AJ1435" i="11"/>
  <c r="AI1421" i="11"/>
  <c r="AI1418" i="11"/>
  <c r="AI1414" i="11"/>
  <c r="AJ1410" i="11"/>
  <c r="AJ1407" i="11"/>
  <c r="AJ1403" i="11"/>
  <c r="AI1389" i="11"/>
  <c r="AI1386" i="11"/>
  <c r="AI1382" i="11"/>
  <c r="AJ1378" i="11"/>
  <c r="AJ1375" i="11"/>
  <c r="AJ1371" i="11"/>
  <c r="AI1357" i="11"/>
  <c r="AI1354" i="11"/>
  <c r="AI1350" i="11"/>
  <c r="AJ1346" i="11"/>
  <c r="AJ1343" i="11"/>
  <c r="AJ1339" i="11"/>
  <c r="AI1325" i="11"/>
  <c r="AI1322" i="11"/>
  <c r="AI1318" i="11"/>
  <c r="AJ1314" i="11"/>
  <c r="AJ1311" i="11"/>
  <c r="AJ1307" i="11"/>
  <c r="AI1293" i="11"/>
  <c r="AI1290" i="11"/>
  <c r="AI1286" i="11"/>
  <c r="AJ1282" i="11"/>
  <c r="AJ1279" i="11"/>
  <c r="AI1276" i="11"/>
  <c r="AJ1274" i="11"/>
  <c r="AI1269" i="11"/>
  <c r="AJ1267" i="11"/>
  <c r="AJ1265" i="11"/>
  <c r="AI1262" i="11"/>
  <c r="AI1260" i="11"/>
  <c r="AJ1258" i="11"/>
  <c r="AI1253" i="11"/>
  <c r="AJ1251" i="11"/>
  <c r="AJ1249" i="11"/>
  <c r="AI1246" i="11"/>
  <c r="AI1244" i="11"/>
  <c r="AJ1242" i="11"/>
  <c r="AI1237" i="11"/>
  <c r="AJ1235" i="11"/>
  <c r="AJ1233" i="11"/>
  <c r="AI1230" i="11"/>
  <c r="AI1228" i="11"/>
  <c r="AJ1226" i="11"/>
  <c r="AI1221" i="11"/>
  <c r="AJ1219" i="11"/>
  <c r="AJ1217" i="11"/>
  <c r="AI1214" i="11"/>
  <c r="AI1212" i="11"/>
  <c r="AJ1210" i="11"/>
  <c r="AI1205" i="11"/>
  <c r="AJ1203" i="11"/>
  <c r="AJ1201" i="11"/>
  <c r="AI1198" i="11"/>
  <c r="AI1196" i="11"/>
  <c r="AJ1194" i="11"/>
  <c r="AI1189" i="11"/>
  <c r="AJ1187" i="11"/>
  <c r="AJ1185" i="11"/>
  <c r="AI1182" i="11"/>
  <c r="AI1180" i="11"/>
  <c r="AJ1178" i="11"/>
  <c r="AI1173" i="11"/>
  <c r="AJ1171" i="11"/>
  <c r="AJ1169" i="11"/>
  <c r="AI1166" i="11"/>
  <c r="AI1164" i="11"/>
  <c r="AJ1162" i="11"/>
  <c r="AI1157" i="11"/>
  <c r="AJ1155" i="11"/>
  <c r="AJ1153" i="11"/>
  <c r="AI1150" i="11"/>
  <c r="AI1148" i="11"/>
  <c r="AJ1146" i="11"/>
  <c r="AI1141" i="11"/>
  <c r="AJ1139" i="11"/>
  <c r="AJ1137" i="11"/>
  <c r="AI1134" i="11"/>
  <c r="AI1132" i="11"/>
  <c r="AJ1130" i="11"/>
  <c r="AI1125" i="11"/>
  <c r="AJ1123" i="11"/>
  <c r="AJ1121" i="11"/>
  <c r="AI1118" i="11"/>
  <c r="AI1116" i="11"/>
  <c r="AJ1114" i="11"/>
  <c r="AI1109" i="11"/>
  <c r="AJ1107" i="11"/>
  <c r="AJ1105" i="11"/>
  <c r="AI1102" i="11"/>
  <c r="AI1100" i="11"/>
  <c r="AJ1098" i="11"/>
  <c r="AI1093" i="11"/>
  <c r="AJ1091" i="11"/>
  <c r="AJ1089" i="11"/>
  <c r="AI1086" i="11"/>
  <c r="AI1084" i="11"/>
  <c r="AJ1082" i="11"/>
  <c r="AI1077" i="11"/>
  <c r="AJ1075" i="11"/>
  <c r="AJ1073" i="11"/>
  <c r="AI1070" i="11"/>
  <c r="AI1068" i="11"/>
  <c r="AJ1066" i="11"/>
  <c r="AI1061" i="11"/>
  <c r="AJ1059" i="11"/>
  <c r="AJ1057" i="11"/>
  <c r="AI1054" i="11"/>
  <c r="AI1052" i="11"/>
  <c r="AJ1050" i="11"/>
  <c r="AI1045" i="11"/>
  <c r="AJ1043" i="11"/>
  <c r="AJ1041" i="11"/>
  <c r="AI1038" i="11"/>
  <c r="AI1036" i="11"/>
  <c r="AJ1034" i="11"/>
  <c r="AI1029" i="11"/>
  <c r="AJ1027" i="11"/>
  <c r="AJ1025" i="11"/>
  <c r="AI1022" i="11"/>
  <c r="AI1020" i="11"/>
  <c r="AJ1018" i="11"/>
  <c r="AI1013" i="11"/>
  <c r="AJ1011" i="11"/>
  <c r="AJ1009" i="11"/>
  <c r="AI1006" i="11"/>
  <c r="AI1004" i="11"/>
  <c r="AJ1002" i="11"/>
  <c r="AI997" i="11"/>
  <c r="AJ995" i="11"/>
  <c r="AJ993" i="11"/>
  <c r="AI990" i="11"/>
  <c r="AI988" i="11"/>
  <c r="AJ986" i="11"/>
  <c r="AI981" i="11"/>
  <c r="AJ979" i="11"/>
  <c r="AJ977" i="11"/>
  <c r="AI974" i="11"/>
  <c r="AI972" i="11"/>
  <c r="AJ970" i="11"/>
  <c r="AI965" i="11"/>
  <c r="AJ963" i="11"/>
  <c r="AJ961" i="11"/>
  <c r="AI958" i="11"/>
  <c r="AI956" i="11"/>
  <c r="AJ954" i="11"/>
  <c r="AI949" i="11"/>
  <c r="AJ947" i="11"/>
  <c r="AJ945" i="11"/>
  <c r="AI942" i="11"/>
  <c r="AI940" i="11"/>
  <c r="AJ938" i="11"/>
  <c r="AI933" i="11"/>
  <c r="AJ931" i="11"/>
  <c r="AJ929" i="11"/>
  <c r="AI926" i="11"/>
  <c r="AI924" i="11"/>
  <c r="AJ922" i="11"/>
  <c r="AI917" i="11"/>
  <c r="AJ915" i="11"/>
  <c r="AJ913" i="11"/>
  <c r="AI910" i="11"/>
  <c r="AI908" i="11"/>
  <c r="AJ906" i="11"/>
  <c r="AI901" i="11"/>
  <c r="AJ899" i="11"/>
  <c r="AJ897" i="11"/>
  <c r="AI894" i="11"/>
  <c r="AI892" i="11"/>
  <c r="AJ890" i="11"/>
  <c r="AI885" i="11"/>
  <c r="AJ883" i="11"/>
  <c r="AJ881" i="11"/>
  <c r="AI878" i="11"/>
  <c r="AI876" i="11"/>
  <c r="AJ874" i="11"/>
  <c r="AI869" i="11"/>
  <c r="AJ867" i="11"/>
  <c r="AJ865" i="11"/>
  <c r="AI862" i="11"/>
  <c r="AI860" i="11"/>
  <c r="AJ858" i="11"/>
  <c r="AI853" i="11"/>
  <c r="AJ851" i="11"/>
  <c r="AJ849" i="11"/>
  <c r="AI846" i="11"/>
  <c r="AI844" i="11"/>
  <c r="AJ842" i="11"/>
  <c r="AI837" i="11"/>
  <c r="AJ835" i="11"/>
  <c r="AJ833" i="11"/>
  <c r="AI830" i="11"/>
  <c r="AI828" i="11"/>
  <c r="AJ826" i="11"/>
  <c r="AI821" i="11"/>
  <c r="AJ819" i="11"/>
  <c r="AJ817" i="11"/>
  <c r="AI814" i="11"/>
  <c r="AI812" i="11"/>
  <c r="AJ810" i="11"/>
  <c r="AI805" i="11"/>
  <c r="AJ803" i="11"/>
  <c r="AJ801" i="11"/>
  <c r="AI798" i="11"/>
  <c r="AI796" i="11"/>
  <c r="AJ794" i="11"/>
  <c r="AI789" i="11"/>
  <c r="AJ787" i="11"/>
  <c r="AJ785" i="11"/>
  <c r="AI782" i="11"/>
  <c r="AI780" i="11"/>
  <c r="AJ778" i="11"/>
  <c r="AI773" i="11"/>
  <c r="AJ771" i="11"/>
  <c r="AJ769" i="11"/>
  <c r="AI766" i="11"/>
  <c r="AI764" i="11"/>
  <c r="AJ762" i="11"/>
  <c r="AI757" i="11"/>
  <c r="AJ755" i="11"/>
  <c r="AJ753" i="11"/>
  <c r="AI750" i="11"/>
  <c r="AI748" i="11"/>
  <c r="AJ746" i="11"/>
  <c r="AI741" i="11"/>
  <c r="AJ739" i="11"/>
  <c r="AJ737" i="11"/>
  <c r="AI734" i="11"/>
  <c r="AI732" i="11"/>
  <c r="AJ730" i="11"/>
  <c r="AI725" i="11"/>
  <c r="AJ723" i="11"/>
  <c r="AJ721" i="11"/>
  <c r="AI718" i="11"/>
  <c r="AI716" i="11"/>
  <c r="AJ714" i="11"/>
  <c r="AI709" i="11"/>
  <c r="AJ707" i="11"/>
  <c r="AJ705" i="11"/>
  <c r="AI702" i="11"/>
  <c r="AI700" i="11"/>
  <c r="AJ698" i="11"/>
  <c r="AI693" i="11"/>
  <c r="AJ691" i="11"/>
  <c r="AJ689" i="11"/>
  <c r="AI686" i="11"/>
  <c r="AI684" i="11"/>
  <c r="AJ682" i="11"/>
  <c r="AI677" i="11"/>
  <c r="AJ675" i="11"/>
  <c r="AJ673" i="11"/>
  <c r="AI670" i="11"/>
  <c r="AI668" i="11"/>
  <c r="AJ666" i="11"/>
  <c r="AI661" i="11"/>
  <c r="AJ659" i="11"/>
  <c r="AJ657" i="11"/>
  <c r="AI654" i="11"/>
  <c r="AI652" i="11"/>
  <c r="AJ650" i="11"/>
  <c r="AI645" i="11"/>
  <c r="AJ643" i="11"/>
  <c r="AJ641" i="11"/>
  <c r="AI638" i="11"/>
  <c r="AI636" i="11"/>
  <c r="AJ634" i="11"/>
  <c r="AI629" i="11"/>
  <c r="AJ627" i="11"/>
  <c r="AJ625" i="11"/>
  <c r="AI622" i="11"/>
  <c r="AI620" i="11"/>
  <c r="AJ618" i="11"/>
  <c r="AI613" i="11"/>
  <c r="AJ611" i="11"/>
  <c r="AJ609" i="11"/>
  <c r="AI606" i="11"/>
  <c r="AI604" i="11"/>
  <c r="AJ602" i="11"/>
  <c r="AI597" i="11"/>
  <c r="AJ595" i="11"/>
  <c r="AJ593" i="11"/>
  <c r="AI590" i="11"/>
  <c r="AI588" i="11"/>
  <c r="AJ586" i="11"/>
  <c r="AI581" i="11"/>
  <c r="AJ579" i="11"/>
  <c r="AJ577" i="11"/>
  <c r="AI574" i="11"/>
  <c r="AI572" i="11"/>
  <c r="AJ570" i="11"/>
  <c r="AI565" i="11"/>
  <c r="AJ563" i="11"/>
  <c r="AJ561" i="11"/>
  <c r="AI558" i="11"/>
  <c r="AI556" i="11"/>
  <c r="AJ554" i="11"/>
  <c r="AI549" i="11"/>
  <c r="AJ547" i="11"/>
  <c r="AJ545" i="11"/>
  <c r="AI542" i="11"/>
  <c r="AI540" i="11"/>
  <c r="AJ538" i="11"/>
  <c r="AI533" i="11"/>
  <c r="AJ531" i="11"/>
  <c r="AJ529" i="11"/>
  <c r="AI526" i="11"/>
  <c r="AI524" i="11"/>
  <c r="AJ522" i="11"/>
  <c r="AI517" i="11"/>
  <c r="AJ515" i="11"/>
  <c r="AJ513" i="11"/>
  <c r="AI510" i="11"/>
  <c r="AI508" i="11"/>
  <c r="AJ506" i="11"/>
  <c r="AI501" i="11"/>
  <c r="AJ499" i="11"/>
  <c r="AJ497" i="11"/>
  <c r="AI494" i="11"/>
  <c r="AI492" i="11"/>
  <c r="AJ490" i="11"/>
  <c r="AI485" i="11"/>
  <c r="AJ483" i="11"/>
  <c r="AJ481" i="11"/>
  <c r="AI478" i="11"/>
  <c r="AI476" i="11"/>
  <c r="AJ474" i="11"/>
  <c r="AI469" i="11"/>
  <c r="AJ467" i="11"/>
  <c r="AJ465" i="11"/>
  <c r="AI462" i="11"/>
  <c r="AI460" i="11"/>
  <c r="AJ458" i="11"/>
  <c r="AI453" i="11"/>
  <c r="AJ451" i="11"/>
  <c r="AJ449" i="11"/>
  <c r="AI446" i="11"/>
  <c r="AI444" i="11"/>
  <c r="AJ442" i="11"/>
  <c r="AI437" i="11"/>
  <c r="AJ435" i="11"/>
  <c r="AJ433" i="11"/>
  <c r="AI430" i="11"/>
  <c r="AI428" i="11"/>
  <c r="AJ426" i="11"/>
  <c r="AI421" i="11"/>
  <c r="AJ419" i="11"/>
  <c r="AJ417" i="11"/>
  <c r="AI414" i="11"/>
  <c r="AI412" i="11"/>
  <c r="AJ410" i="11"/>
  <c r="AI405" i="11"/>
  <c r="AJ403" i="11"/>
  <c r="AJ401" i="11"/>
  <c r="AI398" i="11"/>
  <c r="AI396" i="11"/>
  <c r="AJ394" i="11"/>
  <c r="AI389" i="11"/>
  <c r="AJ387" i="11"/>
  <c r="AJ385" i="11"/>
  <c r="AI382" i="11"/>
  <c r="AI380" i="11"/>
  <c r="AJ378" i="11"/>
  <c r="AI373" i="11"/>
  <c r="AJ371" i="11"/>
  <c r="AJ369" i="11"/>
  <c r="AI366" i="11"/>
  <c r="AI364" i="11"/>
  <c r="AJ362" i="11"/>
  <c r="AI357" i="11"/>
  <c r="AJ355" i="11"/>
  <c r="AJ353" i="11"/>
  <c r="AI350" i="11"/>
  <c r="AI348" i="11"/>
  <c r="AJ346" i="11"/>
  <c r="AI341" i="11"/>
  <c r="AJ339" i="11"/>
  <c r="AJ337" i="11"/>
  <c r="AI334" i="11"/>
  <c r="AI332" i="11"/>
  <c r="AJ330" i="11"/>
  <c r="AI325" i="11"/>
  <c r="AJ323" i="11"/>
  <c r="AJ321" i="11"/>
  <c r="AI318" i="11"/>
  <c r="AI316" i="11"/>
  <c r="AJ314" i="11"/>
  <c r="AI309" i="11"/>
  <c r="AJ307" i="11"/>
  <c r="AJ305" i="11"/>
  <c r="AI302" i="11"/>
  <c r="AI300" i="11"/>
  <c r="AJ298" i="11"/>
  <c r="AI293" i="11"/>
  <c r="AJ291" i="11"/>
  <c r="AJ289" i="11"/>
  <c r="AI286" i="11"/>
  <c r="AI284" i="11"/>
  <c r="AJ282" i="11"/>
  <c r="AI277" i="11"/>
  <c r="AJ275" i="11"/>
  <c r="AJ273" i="11"/>
  <c r="AI270" i="11"/>
  <c r="AI268" i="11"/>
  <c r="AJ266" i="11"/>
  <c r="AI261" i="11"/>
  <c r="AJ259" i="11"/>
  <c r="AJ257" i="11"/>
  <c r="AI254" i="11"/>
  <c r="AI252" i="11"/>
  <c r="AJ250" i="11"/>
  <c r="AI245" i="11"/>
  <c r="AJ243" i="11"/>
  <c r="AJ241" i="11"/>
  <c r="AI238" i="11"/>
  <c r="AI236" i="11"/>
  <c r="AJ234" i="11"/>
  <c r="AI229" i="11"/>
  <c r="AJ227" i="11"/>
  <c r="AJ225" i="11"/>
  <c r="AI222" i="11"/>
  <c r="AI220" i="11"/>
  <c r="AJ218" i="11"/>
  <c r="AI213" i="11"/>
  <c r="AJ211" i="11"/>
  <c r="AJ209" i="11"/>
  <c r="AI206" i="11"/>
  <c r="AI204" i="11"/>
  <c r="AJ202" i="11"/>
  <c r="AI197" i="11"/>
  <c r="AJ195" i="11"/>
  <c r="AJ193" i="11"/>
  <c r="AI190" i="11"/>
  <c r="AI188" i="11"/>
  <c r="AJ186" i="11"/>
  <c r="AI181" i="11"/>
  <c r="AJ179" i="11"/>
  <c r="AJ177" i="11"/>
  <c r="AI171" i="11"/>
  <c r="AJ170" i="11"/>
  <c r="AI165" i="11"/>
  <c r="AI162" i="11"/>
  <c r="AJ157" i="11"/>
  <c r="AJ153" i="11"/>
  <c r="AI151" i="11"/>
  <c r="AJ150" i="11"/>
  <c r="AI149" i="11"/>
  <c r="AI144" i="11"/>
  <c r="AJ143" i="11"/>
  <c r="AI140" i="11"/>
  <c r="AJ139" i="11"/>
  <c r="AJ135" i="11"/>
  <c r="AI134" i="11"/>
  <c r="AI133" i="11"/>
  <c r="AI132" i="11"/>
  <c r="AI131" i="11"/>
  <c r="AI130" i="11"/>
  <c r="AI129" i="11"/>
  <c r="AI128" i="11"/>
  <c r="AI127" i="11"/>
  <c r="AI126" i="11"/>
  <c r="AI125" i="11"/>
  <c r="AI124" i="11"/>
  <c r="AJ121" i="11"/>
  <c r="AI120" i="11"/>
  <c r="AJ116" i="11"/>
  <c r="AJ115" i="11"/>
  <c r="AI114" i="11"/>
  <c r="AJ100" i="11"/>
  <c r="AI99" i="11"/>
  <c r="AI98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J67" i="11"/>
  <c r="AJ65" i="11"/>
  <c r="AJ63" i="11"/>
  <c r="AJ61" i="11"/>
  <c r="AJ59" i="11"/>
  <c r="AJ57" i="11"/>
  <c r="AJ55" i="11"/>
  <c r="AJ53" i="11"/>
  <c r="AJ51" i="11"/>
  <c r="AI50" i="11"/>
  <c r="AJ5253" i="11"/>
  <c r="AJ4442" i="11"/>
  <c r="AJ4122" i="11"/>
  <c r="AI4037" i="11"/>
  <c r="AJ3866" i="11"/>
  <c r="AI3781" i="11"/>
  <c r="AJ3610" i="11"/>
  <c r="AI3525" i="11"/>
  <c r="AI3409" i="11"/>
  <c r="AI3377" i="11"/>
  <c r="AJ3366" i="11"/>
  <c r="AI3345" i="11"/>
  <c r="AJ3334" i="11"/>
  <c r="AI3325" i="11"/>
  <c r="AJ3296" i="11"/>
  <c r="AJ3289" i="11"/>
  <c r="AJ3282" i="11"/>
  <c r="AI3275" i="11"/>
  <c r="AI3268" i="11"/>
  <c r="AI3261" i="11"/>
  <c r="AJ3247" i="11"/>
  <c r="AI3242" i="11"/>
  <c r="AJ3231" i="11"/>
  <c r="AI3226" i="11"/>
  <c r="AJ3215" i="11"/>
  <c r="AI3210" i="11"/>
  <c r="AJ3199" i="11"/>
  <c r="AI3194" i="11"/>
  <c r="AJ3183" i="11"/>
  <c r="AI3178" i="11"/>
  <c r="AJ3167" i="11"/>
  <c r="AI3162" i="11"/>
  <c r="AJ3151" i="11"/>
  <c r="AI3146" i="11"/>
  <c r="AJ3135" i="11"/>
  <c r="AI3130" i="11"/>
  <c r="AJ3119" i="11"/>
  <c r="AI3114" i="11"/>
  <c r="AJ3103" i="11"/>
  <c r="AI3098" i="11"/>
  <c r="AJ3087" i="11"/>
  <c r="AI3082" i="11"/>
  <c r="AJ3071" i="11"/>
  <c r="AI3066" i="11"/>
  <c r="AJ3055" i="11"/>
  <c r="AI3050" i="11"/>
  <c r="AJ3039" i="11"/>
  <c r="AI3034" i="11"/>
  <c r="AJ3023" i="11"/>
  <c r="AI3018" i="11"/>
  <c r="AJ3007" i="11"/>
  <c r="AI3002" i="11"/>
  <c r="AJ2991" i="11"/>
  <c r="AI2986" i="11"/>
  <c r="AJ2975" i="11"/>
  <c r="AI2970" i="11"/>
  <c r="AJ2959" i="11"/>
  <c r="AI2954" i="11"/>
  <c r="AJ2943" i="11"/>
  <c r="AI2938" i="11"/>
  <c r="AJ2927" i="11"/>
  <c r="AI2922" i="11"/>
  <c r="AJ2911" i="11"/>
  <c r="AI2906" i="11"/>
  <c r="AJ2895" i="11"/>
  <c r="AI2890" i="11"/>
  <c r="AJ2879" i="11"/>
  <c r="AI2874" i="11"/>
  <c r="AJ2863" i="11"/>
  <c r="AI2858" i="11"/>
  <c r="AJ2847" i="11"/>
  <c r="AI2842" i="11"/>
  <c r="AJ2831" i="11"/>
  <c r="AI2826" i="11"/>
  <c r="AJ2815" i="11"/>
  <c r="AI2810" i="11"/>
  <c r="AJ2799" i="11"/>
  <c r="AI2794" i="11"/>
  <c r="AJ2783" i="11"/>
  <c r="AI2778" i="11"/>
  <c r="AJ2767" i="11"/>
  <c r="AI2762" i="11"/>
  <c r="AJ2751" i="11"/>
  <c r="AI2746" i="11"/>
  <c r="AJ2735" i="11"/>
  <c r="AI2730" i="11"/>
  <c r="AJ2719" i="11"/>
  <c r="AI2714" i="11"/>
  <c r="AJ2703" i="11"/>
  <c r="AI2698" i="11"/>
  <c r="AJ2687" i="11"/>
  <c r="AI2682" i="11"/>
  <c r="AJ2671" i="11"/>
  <c r="AI2666" i="11"/>
  <c r="AJ2655" i="11"/>
  <c r="AI2650" i="11"/>
  <c r="AJ2639" i="11"/>
  <c r="AI2634" i="11"/>
  <c r="AJ2623" i="11"/>
  <c r="AI2618" i="11"/>
  <c r="AJ2607" i="11"/>
  <c r="AI2602" i="11"/>
  <c r="AJ2591" i="11"/>
  <c r="AI2586" i="11"/>
  <c r="AJ2575" i="11"/>
  <c r="AI2570" i="11"/>
  <c r="AJ2559" i="11"/>
  <c r="AI2554" i="11"/>
  <c r="AJ2543" i="11"/>
  <c r="AI2538" i="11"/>
  <c r="AJ2527" i="11"/>
  <c r="AI2522" i="11"/>
  <c r="AJ2511" i="11"/>
  <c r="AI2506" i="11"/>
  <c r="AJ2495" i="11"/>
  <c r="AI2490" i="11"/>
  <c r="AJ2479" i="11"/>
  <c r="AI2474" i="11"/>
  <c r="AJ2463" i="11"/>
  <c r="AI2458" i="11"/>
  <c r="AJ2447" i="11"/>
  <c r="AI2442" i="11"/>
  <c r="AJ2431" i="11"/>
  <c r="AI2426" i="11"/>
  <c r="AJ2415" i="11"/>
  <c r="AI2410" i="11"/>
  <c r="AJ2399" i="11"/>
  <c r="AI2394" i="11"/>
  <c r="AJ2383" i="11"/>
  <c r="AI2378" i="11"/>
  <c r="AJ2367" i="11"/>
  <c r="AI2362" i="11"/>
  <c r="AJ2351" i="11"/>
  <c r="AI2346" i="11"/>
  <c r="AJ2335" i="11"/>
  <c r="AI2330" i="11"/>
  <c r="AJ2319" i="11"/>
  <c r="AI2314" i="11"/>
  <c r="AJ2303" i="11"/>
  <c r="AI2298" i="11"/>
  <c r="AJ2287" i="11"/>
  <c r="AI2282" i="11"/>
  <c r="AJ2271" i="11"/>
  <c r="AI2266" i="11"/>
  <c r="AJ2255" i="11"/>
  <c r="AI2250" i="11"/>
  <c r="AJ2239" i="11"/>
  <c r="AI2234" i="11"/>
  <c r="AJ2223" i="11"/>
  <c r="AI2218" i="11"/>
  <c r="AJ2207" i="11"/>
  <c r="AI2202" i="11"/>
  <c r="AJ2191" i="11"/>
  <c r="AI2186" i="11"/>
  <c r="AJ2175" i="11"/>
  <c r="AI2170" i="11"/>
  <c r="AJ2159" i="11"/>
  <c r="AI2154" i="11"/>
  <c r="AJ2143" i="11"/>
  <c r="AI2138" i="11"/>
  <c r="AJ2127" i="11"/>
  <c r="AI2122" i="11"/>
  <c r="AJ2111" i="11"/>
  <c r="AI2106" i="11"/>
  <c r="AI2085" i="11"/>
  <c r="AI2082" i="11"/>
  <c r="AI2078" i="11"/>
  <c r="AJ2074" i="11"/>
  <c r="AJ2071" i="11"/>
  <c r="AJ2067" i="11"/>
  <c r="AI2053" i="11"/>
  <c r="AI2050" i="11"/>
  <c r="AI2046" i="11"/>
  <c r="AJ2042" i="11"/>
  <c r="AJ2039" i="11"/>
  <c r="AJ2035" i="11"/>
  <c r="AI2021" i="11"/>
  <c r="AI2018" i="11"/>
  <c r="AI2014" i="11"/>
  <c r="AJ2010" i="11"/>
  <c r="AJ2007" i="11"/>
  <c r="AJ2003" i="11"/>
  <c r="AI1989" i="11"/>
  <c r="AI1986" i="11"/>
  <c r="AI1982" i="11"/>
  <c r="AJ1978" i="11"/>
  <c r="AJ1975" i="11"/>
  <c r="AJ1971" i="11"/>
  <c r="AI1957" i="11"/>
  <c r="AI1954" i="11"/>
  <c r="AI1950" i="11"/>
  <c r="AJ1946" i="11"/>
  <c r="AJ1943" i="11"/>
  <c r="AJ1939" i="11"/>
  <c r="AI1925" i="11"/>
  <c r="AI1922" i="11"/>
  <c r="AI1918" i="11"/>
  <c r="AJ1914" i="11"/>
  <c r="AJ1911" i="11"/>
  <c r="AJ1907" i="11"/>
  <c r="AI1893" i="11"/>
  <c r="AI1890" i="11"/>
  <c r="AI1886" i="11"/>
  <c r="AJ1882" i="11"/>
  <c r="AJ1879" i="11"/>
  <c r="AJ1875" i="11"/>
  <c r="AI1861" i="11"/>
  <c r="AI1858" i="11"/>
  <c r="AI1854" i="11"/>
  <c r="AJ1850" i="11"/>
  <c r="AJ1847" i="11"/>
  <c r="AJ1843" i="11"/>
  <c r="AI1829" i="11"/>
  <c r="AI1826" i="11"/>
  <c r="AI1822" i="11"/>
  <c r="AJ1818" i="11"/>
  <c r="AJ1815" i="11"/>
  <c r="AJ1811" i="11"/>
  <c r="AI1797" i="11"/>
  <c r="AI1794" i="11"/>
  <c r="AI1790" i="11"/>
  <c r="AJ1786" i="11"/>
  <c r="AJ1783" i="11"/>
  <c r="AJ1779" i="11"/>
  <c r="AI1765" i="11"/>
  <c r="AI1762" i="11"/>
  <c r="AI1758" i="11"/>
  <c r="AJ1754" i="11"/>
  <c r="AJ1751" i="11"/>
  <c r="AJ1747" i="11"/>
  <c r="AI1733" i="11"/>
  <c r="AI1730" i="11"/>
  <c r="AI1726" i="11"/>
  <c r="AJ1722" i="11"/>
  <c r="AJ1719" i="11"/>
  <c r="AJ1715" i="11"/>
  <c r="AI1701" i="11"/>
  <c r="AI1698" i="11"/>
  <c r="AI1694" i="11"/>
  <c r="AJ1690" i="11"/>
  <c r="AJ1687" i="11"/>
  <c r="AJ1683" i="11"/>
  <c r="AI1669" i="11"/>
  <c r="AI1666" i="11"/>
  <c r="AI1662" i="11"/>
  <c r="AJ1658" i="11"/>
  <c r="AJ1655" i="11"/>
  <c r="AJ1651" i="11"/>
  <c r="AI1637" i="11"/>
  <c r="AI1634" i="11"/>
  <c r="AI1630" i="11"/>
  <c r="AJ1626" i="11"/>
  <c r="AJ1623" i="11"/>
  <c r="AJ1619" i="11"/>
  <c r="AI1605" i="11"/>
  <c r="AI1602" i="11"/>
  <c r="AI1598" i="11"/>
  <c r="AJ1594" i="11"/>
  <c r="AJ1591" i="11"/>
  <c r="AJ1587" i="11"/>
  <c r="AI1573" i="11"/>
  <c r="AI1570" i="11"/>
  <c r="AI1566" i="11"/>
  <c r="AJ1562" i="11"/>
  <c r="AJ1559" i="11"/>
  <c r="AJ1555" i="11"/>
  <c r="AI1541" i="11"/>
  <c r="AI1538" i="11"/>
  <c r="AI1534" i="11"/>
  <c r="AJ1530" i="11"/>
  <c r="AJ1527" i="11"/>
  <c r="AJ1523" i="11"/>
  <c r="AI1509" i="11"/>
  <c r="AI1506" i="11"/>
  <c r="AI1502" i="11"/>
  <c r="AJ1498" i="11"/>
  <c r="AJ1495" i="11"/>
  <c r="AJ1491" i="11"/>
  <c r="AI1477" i="11"/>
  <c r="AI1474" i="11"/>
  <c r="AI1470" i="11"/>
  <c r="AJ1466" i="11"/>
  <c r="AJ1463" i="11"/>
  <c r="AJ1459" i="11"/>
  <c r="AI1445" i="11"/>
  <c r="AI1442" i="11"/>
  <c r="AI1438" i="11"/>
  <c r="AJ1434" i="11"/>
  <c r="AJ1431" i="11"/>
  <c r="AJ1427" i="11"/>
  <c r="AI1413" i="11"/>
  <c r="AI1410" i="11"/>
  <c r="AI1406" i="11"/>
  <c r="AJ1402" i="11"/>
  <c r="AJ1399" i="11"/>
  <c r="AJ1395" i="11"/>
  <c r="AI1381" i="11"/>
  <c r="AI1378" i="11"/>
  <c r="AI1374" i="11"/>
  <c r="AJ1370" i="11"/>
  <c r="AJ1367" i="11"/>
  <c r="AJ1363" i="11"/>
  <c r="AI1349" i="11"/>
  <c r="AI1346" i="11"/>
  <c r="AI1342" i="11"/>
  <c r="AJ1338" i="11"/>
  <c r="AJ1335" i="11"/>
  <c r="AJ1331" i="11"/>
  <c r="AI1317" i="11"/>
  <c r="AI1314" i="11"/>
  <c r="AI1310" i="11"/>
  <c r="AJ1306" i="11"/>
  <c r="AJ1303" i="11"/>
  <c r="AJ1299" i="11"/>
  <c r="AI1285" i="11"/>
  <c r="AI1282" i="11"/>
  <c r="AI1278" i="11"/>
  <c r="AI1274" i="11"/>
  <c r="AI1272" i="11"/>
  <c r="AJ1270" i="11"/>
  <c r="AI1265" i="11"/>
  <c r="AJ1263" i="11"/>
  <c r="AJ1261" i="11"/>
  <c r="AI1258" i="11"/>
  <c r="AI1256" i="11"/>
  <c r="AJ1254" i="11"/>
  <c r="AI1249" i="11"/>
  <c r="AJ1247" i="11"/>
  <c r="AJ1245" i="11"/>
  <c r="AI1242" i="11"/>
  <c r="AI1240" i="11"/>
  <c r="AJ1238" i="11"/>
  <c r="AI1233" i="11"/>
  <c r="AJ1231" i="11"/>
  <c r="AJ1229" i="11"/>
  <c r="AI1226" i="11"/>
  <c r="AI1224" i="11"/>
  <c r="AJ1222" i="11"/>
  <c r="AI1217" i="11"/>
  <c r="AJ1215" i="11"/>
  <c r="AJ1213" i="11"/>
  <c r="AI1210" i="11"/>
  <c r="AI1208" i="11"/>
  <c r="AJ1206" i="11"/>
  <c r="AI1201" i="11"/>
  <c r="AJ1199" i="11"/>
  <c r="AJ1197" i="11"/>
  <c r="AI1194" i="11"/>
  <c r="AI1192" i="11"/>
  <c r="AJ1190" i="11"/>
  <c r="AI1185" i="11"/>
  <c r="AJ1183" i="11"/>
  <c r="AJ1181" i="11"/>
  <c r="AI1178" i="11"/>
  <c r="AI1176" i="11"/>
  <c r="AJ1174" i="11"/>
  <c r="AI1169" i="11"/>
  <c r="AJ1167" i="11"/>
  <c r="AJ1165" i="11"/>
  <c r="AI1162" i="11"/>
  <c r="AI1160" i="11"/>
  <c r="AJ1158" i="11"/>
  <c r="AI1153" i="11"/>
  <c r="AJ1151" i="11"/>
  <c r="AJ1149" i="11"/>
  <c r="AI1146" i="11"/>
  <c r="AI1144" i="11"/>
  <c r="AJ1142" i="11"/>
  <c r="AI1137" i="11"/>
  <c r="AJ1135" i="11"/>
  <c r="AJ1133" i="11"/>
  <c r="AI1130" i="11"/>
  <c r="AI1128" i="11"/>
  <c r="AJ1126" i="11"/>
  <c r="AI1121" i="11"/>
  <c r="AJ1119" i="11"/>
  <c r="AJ1117" i="11"/>
  <c r="AI1114" i="11"/>
  <c r="AI1112" i="11"/>
  <c r="AJ1110" i="11"/>
  <c r="AI1105" i="11"/>
  <c r="AJ1103" i="11"/>
  <c r="AJ1101" i="11"/>
  <c r="AI1098" i="11"/>
  <c r="AI1096" i="11"/>
  <c r="AJ1094" i="11"/>
  <c r="AI1089" i="11"/>
  <c r="AJ1087" i="11"/>
  <c r="AJ1085" i="11"/>
  <c r="AI1082" i="11"/>
  <c r="AI1080" i="11"/>
  <c r="AJ1078" i="11"/>
  <c r="AI1073" i="11"/>
  <c r="AJ1071" i="11"/>
  <c r="AJ1069" i="11"/>
  <c r="AI1066" i="11"/>
  <c r="AI1064" i="11"/>
  <c r="AJ1062" i="11"/>
  <c r="AI1057" i="11"/>
  <c r="AJ1055" i="11"/>
  <c r="AJ1053" i="11"/>
  <c r="AI1050" i="11"/>
  <c r="AI1048" i="11"/>
  <c r="AJ1046" i="11"/>
  <c r="AI1041" i="11"/>
  <c r="AJ1039" i="11"/>
  <c r="AJ1037" i="11"/>
  <c r="AI1034" i="11"/>
  <c r="AI1032" i="11"/>
  <c r="AJ1030" i="11"/>
  <c r="AI1025" i="11"/>
  <c r="AJ1023" i="11"/>
  <c r="AJ1021" i="11"/>
  <c r="AI1018" i="11"/>
  <c r="AI1016" i="11"/>
  <c r="AJ1014" i="11"/>
  <c r="AI1009" i="11"/>
  <c r="AJ1007" i="11"/>
  <c r="AJ1005" i="11"/>
  <c r="AI1002" i="11"/>
  <c r="AI1000" i="11"/>
  <c r="AJ998" i="11"/>
  <c r="AI993" i="11"/>
  <c r="AJ991" i="11"/>
  <c r="AJ989" i="11"/>
  <c r="AI986" i="11"/>
  <c r="AI984" i="11"/>
  <c r="AJ982" i="11"/>
  <c r="AI977" i="11"/>
  <c r="AJ975" i="11"/>
  <c r="AJ973" i="11"/>
  <c r="AI970" i="11"/>
  <c r="AI968" i="11"/>
  <c r="AJ966" i="11"/>
  <c r="AI961" i="11"/>
  <c r="AJ959" i="11"/>
  <c r="AJ957" i="11"/>
  <c r="AI954" i="11"/>
  <c r="AI952" i="11"/>
  <c r="AJ950" i="11"/>
  <c r="AI945" i="11"/>
  <c r="AJ943" i="11"/>
  <c r="AJ941" i="11"/>
  <c r="AI938" i="11"/>
  <c r="AI936" i="11"/>
  <c r="AJ934" i="11"/>
  <c r="AI929" i="11"/>
  <c r="AJ927" i="11"/>
  <c r="AJ925" i="11"/>
  <c r="AI922" i="11"/>
  <c r="AI920" i="11"/>
  <c r="AJ918" i="11"/>
  <c r="AI913" i="11"/>
  <c r="AJ911" i="11"/>
  <c r="AJ909" i="11"/>
  <c r="AI906" i="11"/>
  <c r="AI904" i="11"/>
  <c r="AJ902" i="11"/>
  <c r="AI897" i="11"/>
  <c r="AJ895" i="11"/>
  <c r="AJ893" i="11"/>
  <c r="AI890" i="11"/>
  <c r="AI888" i="11"/>
  <c r="AJ886" i="11"/>
  <c r="AI881" i="11"/>
  <c r="AJ879" i="11"/>
  <c r="AJ877" i="11"/>
  <c r="AI874" i="11"/>
  <c r="AI872" i="11"/>
  <c r="AJ870" i="11"/>
  <c r="AI865" i="11"/>
  <c r="AJ863" i="11"/>
  <c r="AJ861" i="11"/>
  <c r="AI858" i="11"/>
  <c r="AI856" i="11"/>
  <c r="AJ854" i="11"/>
  <c r="AI849" i="11"/>
  <c r="AJ847" i="11"/>
  <c r="AJ845" i="11"/>
  <c r="AI842" i="11"/>
  <c r="AI840" i="11"/>
  <c r="AJ838" i="11"/>
  <c r="AI833" i="11"/>
  <c r="AJ831" i="11"/>
  <c r="AJ829" i="11"/>
  <c r="AI826" i="11"/>
  <c r="AI824" i="11"/>
  <c r="AJ822" i="11"/>
  <c r="AI817" i="11"/>
  <c r="AJ815" i="11"/>
  <c r="AJ813" i="11"/>
  <c r="AI810" i="11"/>
  <c r="AI808" i="11"/>
  <c r="AJ806" i="11"/>
  <c r="AI801" i="11"/>
  <c r="AJ799" i="11"/>
  <c r="AJ797" i="11"/>
  <c r="AI794" i="11"/>
  <c r="AI792" i="11"/>
  <c r="AJ790" i="11"/>
  <c r="AI785" i="11"/>
  <c r="AJ783" i="11"/>
  <c r="AJ781" i="11"/>
  <c r="AI778" i="11"/>
  <c r="AI776" i="11"/>
  <c r="AJ774" i="11"/>
  <c r="AI769" i="11"/>
  <c r="AJ767" i="11"/>
  <c r="AJ765" i="11"/>
  <c r="AI762" i="11"/>
  <c r="AI760" i="11"/>
  <c r="AJ758" i="11"/>
  <c r="AI753" i="11"/>
  <c r="AJ751" i="11"/>
  <c r="AJ749" i="11"/>
  <c r="AI746" i="11"/>
  <c r="AI744" i="11"/>
  <c r="AJ742" i="11"/>
  <c r="AI737" i="11"/>
  <c r="AJ735" i="11"/>
  <c r="AJ733" i="11"/>
  <c r="AI730" i="11"/>
  <c r="AI728" i="11"/>
  <c r="AJ726" i="11"/>
  <c r="AI721" i="11"/>
  <c r="AJ719" i="11"/>
  <c r="AJ717" i="11"/>
  <c r="AI714" i="11"/>
  <c r="AI712" i="11"/>
  <c r="AJ710" i="11"/>
  <c r="AI705" i="11"/>
  <c r="AJ703" i="11"/>
  <c r="AJ701" i="11"/>
  <c r="AI698" i="11"/>
  <c r="AI696" i="11"/>
  <c r="AJ694" i="11"/>
  <c r="AI689" i="11"/>
  <c r="AJ687" i="11"/>
  <c r="AJ685" i="11"/>
  <c r="AI682" i="11"/>
  <c r="AI680" i="11"/>
  <c r="AJ678" i="11"/>
  <c r="AI673" i="11"/>
  <c r="AJ671" i="11"/>
  <c r="AJ669" i="11"/>
  <c r="AI666" i="11"/>
  <c r="AI664" i="11"/>
  <c r="AJ662" i="11"/>
  <c r="AI657" i="11"/>
  <c r="AJ655" i="11"/>
  <c r="AJ653" i="11"/>
  <c r="AI650" i="11"/>
  <c r="AI648" i="11"/>
  <c r="AJ646" i="11"/>
  <c r="AI641" i="11"/>
  <c r="AJ639" i="11"/>
  <c r="AJ637" i="11"/>
  <c r="AI634" i="11"/>
  <c r="AI632" i="11"/>
  <c r="AJ630" i="11"/>
  <c r="AI625" i="11"/>
  <c r="AJ623" i="11"/>
  <c r="AJ621" i="11"/>
  <c r="AI618" i="11"/>
  <c r="AI616" i="11"/>
  <c r="AJ614" i="11"/>
  <c r="AI609" i="11"/>
  <c r="AJ607" i="11"/>
  <c r="AJ605" i="11"/>
  <c r="AI602" i="11"/>
  <c r="AI600" i="11"/>
  <c r="AJ598" i="11"/>
  <c r="AI593" i="11"/>
  <c r="AJ591" i="11"/>
  <c r="AJ589" i="11"/>
  <c r="AI586" i="11"/>
  <c r="AI584" i="11"/>
  <c r="AJ582" i="11"/>
  <c r="AI577" i="11"/>
  <c r="AJ575" i="11"/>
  <c r="AJ573" i="11"/>
  <c r="AI570" i="11"/>
  <c r="AI568" i="11"/>
  <c r="AJ566" i="11"/>
  <c r="AI561" i="11"/>
  <c r="AJ559" i="11"/>
  <c r="AJ557" i="11"/>
  <c r="AI554" i="11"/>
  <c r="AI552" i="11"/>
  <c r="AJ550" i="11"/>
  <c r="AI545" i="11"/>
  <c r="AJ543" i="11"/>
  <c r="AJ541" i="11"/>
  <c r="AI538" i="11"/>
  <c r="AI536" i="11"/>
  <c r="AJ534" i="11"/>
  <c r="AI529" i="11"/>
  <c r="AJ527" i="11"/>
  <c r="AJ525" i="11"/>
  <c r="AI522" i="11"/>
  <c r="AI520" i="11"/>
  <c r="AJ518" i="11"/>
  <c r="AI513" i="11"/>
  <c r="AJ511" i="11"/>
  <c r="AJ509" i="11"/>
  <c r="AI506" i="11"/>
  <c r="AI504" i="11"/>
  <c r="AJ502" i="11"/>
  <c r="AI497" i="11"/>
  <c r="AJ495" i="11"/>
  <c r="AJ493" i="11"/>
  <c r="AI490" i="11"/>
  <c r="AI488" i="11"/>
  <c r="AJ486" i="11"/>
  <c r="AI481" i="11"/>
  <c r="AJ479" i="11"/>
  <c r="AJ477" i="11"/>
  <c r="AI474" i="11"/>
  <c r="AI472" i="11"/>
  <c r="AJ470" i="11"/>
  <c r="AI465" i="11"/>
  <c r="AJ463" i="11"/>
  <c r="AJ461" i="11"/>
  <c r="AI458" i="11"/>
  <c r="AI456" i="11"/>
  <c r="AJ454" i="11"/>
  <c r="AI449" i="11"/>
  <c r="AJ447" i="11"/>
  <c r="AJ445" i="11"/>
  <c r="AI442" i="11"/>
  <c r="AI440" i="11"/>
  <c r="AJ438" i="11"/>
  <c r="AI433" i="11"/>
  <c r="AJ431" i="11"/>
  <c r="AJ429" i="11"/>
  <c r="AI426" i="11"/>
  <c r="AI424" i="11"/>
  <c r="AJ422" i="11"/>
  <c r="AI417" i="11"/>
  <c r="AJ415" i="11"/>
  <c r="AJ413" i="11"/>
  <c r="AI410" i="11"/>
  <c r="AI408" i="11"/>
  <c r="AJ406" i="11"/>
  <c r="AI401" i="11"/>
  <c r="AJ399" i="11"/>
  <c r="AJ397" i="11"/>
  <c r="AI394" i="11"/>
  <c r="AI392" i="11"/>
  <c r="AJ390" i="11"/>
  <c r="AI385" i="11"/>
  <c r="AJ383" i="11"/>
  <c r="AJ381" i="11"/>
  <c r="AI378" i="11"/>
  <c r="AI376" i="11"/>
  <c r="AJ374" i="11"/>
  <c r="AI369" i="11"/>
  <c r="AJ367" i="11"/>
  <c r="AJ365" i="11"/>
  <c r="AI362" i="11"/>
  <c r="AI360" i="11"/>
  <c r="AJ358" i="11"/>
  <c r="AI353" i="11"/>
  <c r="AJ351" i="11"/>
  <c r="AJ349" i="11"/>
  <c r="AI346" i="11"/>
  <c r="AI344" i="11"/>
  <c r="AJ342" i="11"/>
  <c r="AI337" i="11"/>
  <c r="AJ335" i="11"/>
  <c r="AJ333" i="11"/>
  <c r="AI330" i="11"/>
  <c r="AI328" i="11"/>
  <c r="AJ326" i="11"/>
  <c r="AI321" i="11"/>
  <c r="AJ319" i="11"/>
  <c r="AJ317" i="11"/>
  <c r="AI314" i="11"/>
  <c r="AI312" i="11"/>
  <c r="AJ310" i="11"/>
  <c r="AI305" i="11"/>
  <c r="AJ303" i="11"/>
  <c r="AJ301" i="11"/>
  <c r="AI298" i="11"/>
  <c r="AI296" i="11"/>
  <c r="AJ294" i="11"/>
  <c r="AI289" i="11"/>
  <c r="AJ287" i="11"/>
  <c r="AJ285" i="11"/>
  <c r="AI282" i="11"/>
  <c r="AI280" i="11"/>
  <c r="AJ278" i="11"/>
  <c r="AI273" i="11"/>
  <c r="AJ271" i="11"/>
  <c r="AJ269" i="11"/>
  <c r="AI266" i="11"/>
  <c r="AI264" i="11"/>
  <c r="AJ262" i="11"/>
  <c r="AI257" i="11"/>
  <c r="AJ255" i="11"/>
  <c r="AJ253" i="11"/>
  <c r="AI250" i="11"/>
  <c r="AI248" i="11"/>
  <c r="AJ246" i="11"/>
  <c r="AI241" i="11"/>
  <c r="AJ239" i="11"/>
  <c r="AJ237" i="11"/>
  <c r="AI234" i="11"/>
  <c r="AI232" i="11"/>
  <c r="AJ230" i="11"/>
  <c r="AI225" i="11"/>
  <c r="AJ223" i="11"/>
  <c r="AJ221" i="11"/>
  <c r="AI218" i="11"/>
  <c r="AI216" i="11"/>
  <c r="AJ214" i="11"/>
  <c r="AI209" i="11"/>
  <c r="AJ207" i="11"/>
  <c r="AJ205" i="11"/>
  <c r="AI202" i="11"/>
  <c r="AI200" i="11"/>
  <c r="AJ198" i="11"/>
  <c r="AI193" i="11"/>
  <c r="AJ191" i="11"/>
  <c r="AJ189" i="11"/>
  <c r="AI186" i="11"/>
  <c r="AI184" i="11"/>
  <c r="AJ182" i="11"/>
  <c r="AI177" i="11"/>
  <c r="AJ175" i="11"/>
  <c r="AJ174" i="11"/>
  <c r="AI169" i="11"/>
  <c r="AJ168" i="11"/>
  <c r="AJ163" i="11"/>
  <c r="AI157" i="11"/>
  <c r="AJ156" i="11"/>
  <c r="AI153" i="11"/>
  <c r="AI150" i="11"/>
  <c r="AJ147" i="11"/>
  <c r="AJ146" i="11"/>
  <c r="AI143" i="11"/>
  <c r="AJ4698" i="11"/>
  <c r="AI4357" i="11"/>
  <c r="AI4101" i="11"/>
  <c r="AJ3930" i="11"/>
  <c r="AI3845" i="11"/>
  <c r="AJ3674" i="11"/>
  <c r="AI3589" i="11"/>
  <c r="AI3441" i="11"/>
  <c r="AJ3398" i="11"/>
  <c r="AI3372" i="11"/>
  <c r="AJ3361" i="11"/>
  <c r="AI3340" i="11"/>
  <c r="AJ3329" i="11"/>
  <c r="AJ3300" i="11"/>
  <c r="AJ3293" i="11"/>
  <c r="AJ3286" i="11"/>
  <c r="AI3279" i="11"/>
  <c r="AI3272" i="11"/>
  <c r="AI3265" i="11"/>
  <c r="AI3245" i="11"/>
  <c r="AJ3234" i="11"/>
  <c r="AI3229" i="11"/>
  <c r="AJ3218" i="11"/>
  <c r="AI3213" i="11"/>
  <c r="AJ3202" i="11"/>
  <c r="AI3197" i="11"/>
  <c r="AJ3186" i="11"/>
  <c r="AI3181" i="11"/>
  <c r="AJ3170" i="11"/>
  <c r="AI3165" i="11"/>
  <c r="AJ3154" i="11"/>
  <c r="AI3149" i="11"/>
  <c r="AJ3138" i="11"/>
  <c r="AI3133" i="11"/>
  <c r="AJ3122" i="11"/>
  <c r="AI3117" i="11"/>
  <c r="AJ3106" i="11"/>
  <c r="AI3101" i="11"/>
  <c r="AJ3090" i="11"/>
  <c r="AI3085" i="11"/>
  <c r="AJ3074" i="11"/>
  <c r="AI3069" i="11"/>
  <c r="AJ3058" i="11"/>
  <c r="AI3053" i="11"/>
  <c r="AJ3042" i="11"/>
  <c r="AI3037" i="11"/>
  <c r="AJ3026" i="11"/>
  <c r="AI3021" i="11"/>
  <c r="AJ3010" i="11"/>
  <c r="AI3005" i="11"/>
  <c r="AJ2994" i="11"/>
  <c r="AI2989" i="11"/>
  <c r="AJ2978" i="11"/>
  <c r="AI2973" i="11"/>
  <c r="AJ2962" i="11"/>
  <c r="AI2957" i="11"/>
  <c r="AJ2946" i="11"/>
  <c r="AI2941" i="11"/>
  <c r="AJ2930" i="11"/>
  <c r="AI2925" i="11"/>
  <c r="AJ2914" i="11"/>
  <c r="AI2909" i="11"/>
  <c r="AJ2898" i="11"/>
  <c r="AI2893" i="11"/>
  <c r="AJ2882" i="11"/>
  <c r="AI2877" i="11"/>
  <c r="AJ2866" i="11"/>
  <c r="AI2861" i="11"/>
  <c r="AJ2850" i="11"/>
  <c r="AI2845" i="11"/>
  <c r="AJ2834" i="11"/>
  <c r="AI2829" i="11"/>
  <c r="AJ2818" i="11"/>
  <c r="AI2813" i="11"/>
  <c r="AJ2802" i="11"/>
  <c r="AI2797" i="11"/>
  <c r="AJ2786" i="11"/>
  <c r="AI2781" i="11"/>
  <c r="AJ2770" i="11"/>
  <c r="AI2765" i="11"/>
  <c r="AJ2754" i="11"/>
  <c r="AI2749" i="11"/>
  <c r="AJ2738" i="11"/>
  <c r="AI2733" i="11"/>
  <c r="AJ2722" i="11"/>
  <c r="AI2717" i="11"/>
  <c r="AJ2706" i="11"/>
  <c r="AI2701" i="11"/>
  <c r="AJ2690" i="11"/>
  <c r="AI2685" i="11"/>
  <c r="AJ2674" i="11"/>
  <c r="AI2669" i="11"/>
  <c r="AJ2658" i="11"/>
  <c r="AI2653" i="11"/>
  <c r="AJ2642" i="11"/>
  <c r="AI2637" i="11"/>
  <c r="AJ2626" i="11"/>
  <c r="AI2621" i="11"/>
  <c r="AJ2610" i="11"/>
  <c r="AI2605" i="11"/>
  <c r="AJ2594" i="11"/>
  <c r="AI2589" i="11"/>
  <c r="AJ2578" i="11"/>
  <c r="AI2573" i="11"/>
  <c r="AJ2562" i="11"/>
  <c r="AI2557" i="11"/>
  <c r="AJ2546" i="11"/>
  <c r="AI2541" i="11"/>
  <c r="AJ2530" i="11"/>
  <c r="AI2525" i="11"/>
  <c r="AJ2514" i="11"/>
  <c r="AI2509" i="11"/>
  <c r="AJ2498" i="11"/>
  <c r="AI2493" i="11"/>
  <c r="AJ2482" i="11"/>
  <c r="AI2477" i="11"/>
  <c r="AJ2466" i="11"/>
  <c r="AI2461" i="11"/>
  <c r="AJ2450" i="11"/>
  <c r="AI2445" i="11"/>
  <c r="AJ2434" i="11"/>
  <c r="AI2429" i="11"/>
  <c r="AJ2418" i="11"/>
  <c r="AI2413" i="11"/>
  <c r="AJ2402" i="11"/>
  <c r="AI2397" i="11"/>
  <c r="AJ2386" i="11"/>
  <c r="AI2381" i="11"/>
  <c r="AJ2370" i="11"/>
  <c r="AI2365" i="11"/>
  <c r="AJ2354" i="11"/>
  <c r="AI2349" i="11"/>
  <c r="AJ2338" i="11"/>
  <c r="AI2333" i="11"/>
  <c r="AJ2322" i="11"/>
  <c r="AI2317" i="11"/>
  <c r="AJ2306" i="11"/>
  <c r="AI2301" i="11"/>
  <c r="AJ2290" i="11"/>
  <c r="AI2285" i="11"/>
  <c r="AJ2274" i="11"/>
  <c r="AI2269" i="11"/>
  <c r="AJ2258" i="11"/>
  <c r="AI2253" i="11"/>
  <c r="AJ2242" i="11"/>
  <c r="AI2237" i="11"/>
  <c r="AJ2226" i="11"/>
  <c r="AI2221" i="11"/>
  <c r="AJ2210" i="11"/>
  <c r="AI2205" i="11"/>
  <c r="AJ2194" i="11"/>
  <c r="AI2189" i="11"/>
  <c r="AJ2178" i="11"/>
  <c r="AI2173" i="11"/>
  <c r="AJ2162" i="11"/>
  <c r="AI2157" i="11"/>
  <c r="AJ2146" i="11"/>
  <c r="AI2141" i="11"/>
  <c r="AJ2130" i="11"/>
  <c r="AI2125" i="11"/>
  <c r="AJ2114" i="11"/>
  <c r="AI2109" i="11"/>
  <c r="AJ2098" i="11"/>
  <c r="AJ2095" i="11"/>
  <c r="AJ2091" i="11"/>
  <c r="AI2077" i="11"/>
  <c r="AI2074" i="11"/>
  <c r="AI2070" i="11"/>
  <c r="AJ2066" i="11"/>
  <c r="AJ2063" i="11"/>
  <c r="AJ2059" i="11"/>
  <c r="AI2045" i="11"/>
  <c r="AI2042" i="11"/>
  <c r="AI2038" i="11"/>
  <c r="AJ2034" i="11"/>
  <c r="AJ2031" i="11"/>
  <c r="AJ2027" i="11"/>
  <c r="AI2013" i="11"/>
  <c r="AI2010" i="11"/>
  <c r="AI2006" i="11"/>
  <c r="AJ2002" i="11"/>
  <c r="AJ1999" i="11"/>
  <c r="AJ1995" i="11"/>
  <c r="AI1981" i="11"/>
  <c r="AI1978" i="11"/>
  <c r="AI1974" i="11"/>
  <c r="AJ1970" i="11"/>
  <c r="AJ1967" i="11"/>
  <c r="AJ1963" i="11"/>
  <c r="AI1949" i="11"/>
  <c r="AI1946" i="11"/>
  <c r="AI1942" i="11"/>
  <c r="AJ1938" i="11"/>
  <c r="AJ1935" i="11"/>
  <c r="AJ1931" i="11"/>
  <c r="AI1917" i="11"/>
  <c r="AI1914" i="11"/>
  <c r="AI1910" i="11"/>
  <c r="AJ1906" i="11"/>
  <c r="AJ1903" i="11"/>
  <c r="AJ1899" i="11"/>
  <c r="AI1885" i="11"/>
  <c r="AI1882" i="11"/>
  <c r="AI1878" i="11"/>
  <c r="AJ1874" i="11"/>
  <c r="AJ1871" i="11"/>
  <c r="AJ1867" i="11"/>
  <c r="AI1853" i="11"/>
  <c r="AI1850" i="11"/>
  <c r="AI1846" i="11"/>
  <c r="AJ1842" i="11"/>
  <c r="AJ1839" i="11"/>
  <c r="AJ1835" i="11"/>
  <c r="AI1821" i="11"/>
  <c r="AI1818" i="11"/>
  <c r="AI1814" i="11"/>
  <c r="AJ1810" i="11"/>
  <c r="AJ1807" i="11"/>
  <c r="AJ1803" i="11"/>
  <c r="AI1789" i="11"/>
  <c r="AI1786" i="11"/>
  <c r="AI1782" i="11"/>
  <c r="AJ1778" i="11"/>
  <c r="AJ1775" i="11"/>
  <c r="AJ1771" i="11"/>
  <c r="AI1757" i="11"/>
  <c r="AI1754" i="11"/>
  <c r="AI1750" i="11"/>
  <c r="AJ1746" i="11"/>
  <c r="AJ1743" i="11"/>
  <c r="AJ1739" i="11"/>
  <c r="AI1725" i="11"/>
  <c r="AI1722" i="11"/>
  <c r="AI1718" i="11"/>
  <c r="AJ1714" i="11"/>
  <c r="AJ1711" i="11"/>
  <c r="AJ1707" i="11"/>
  <c r="AI1693" i="11"/>
  <c r="AI1690" i="11"/>
  <c r="AI1686" i="11"/>
  <c r="AJ1682" i="11"/>
  <c r="AJ1679" i="11"/>
  <c r="AJ1675" i="11"/>
  <c r="AI1661" i="11"/>
  <c r="AI1658" i="11"/>
  <c r="AI1654" i="11"/>
  <c r="AJ1650" i="11"/>
  <c r="AJ1647" i="11"/>
  <c r="AJ1643" i="11"/>
  <c r="AI1629" i="11"/>
  <c r="AI1626" i="11"/>
  <c r="AI1622" i="11"/>
  <c r="AJ1618" i="11"/>
  <c r="AJ1615" i="11"/>
  <c r="AJ1611" i="11"/>
  <c r="AI1597" i="11"/>
  <c r="AI1594" i="11"/>
  <c r="AI1590" i="11"/>
  <c r="AJ1586" i="11"/>
  <c r="AJ1583" i="11"/>
  <c r="AJ1579" i="11"/>
  <c r="AI1565" i="11"/>
  <c r="AI1562" i="11"/>
  <c r="AI1558" i="11"/>
  <c r="AJ1554" i="11"/>
  <c r="AJ1551" i="11"/>
  <c r="AJ1547" i="11"/>
  <c r="AI1533" i="11"/>
  <c r="AI1530" i="11"/>
  <c r="AI1526" i="11"/>
  <c r="AJ1522" i="11"/>
  <c r="AJ1519" i="11"/>
  <c r="AJ1515" i="11"/>
  <c r="AI1501" i="11"/>
  <c r="AI1498" i="11"/>
  <c r="AI1494" i="11"/>
  <c r="AJ1490" i="11"/>
  <c r="AJ1487" i="11"/>
  <c r="AJ1483" i="11"/>
  <c r="AI1469" i="11"/>
  <c r="AI1466" i="11"/>
  <c r="AI1462" i="11"/>
  <c r="AJ1458" i="11"/>
  <c r="AJ1455" i="11"/>
  <c r="AJ1451" i="11"/>
  <c r="AI1437" i="11"/>
  <c r="AI1434" i="11"/>
  <c r="AI1430" i="11"/>
  <c r="AJ1426" i="11"/>
  <c r="AJ1423" i="11"/>
  <c r="AJ1419" i="11"/>
  <c r="AI1405" i="11"/>
  <c r="AI1402" i="11"/>
  <c r="AI1398" i="11"/>
  <c r="AJ1394" i="11"/>
  <c r="AJ1391" i="11"/>
  <c r="AJ1387" i="11"/>
  <c r="AI1373" i="11"/>
  <c r="AI1370" i="11"/>
  <c r="AI1366" i="11"/>
  <c r="AJ1362" i="11"/>
  <c r="AJ1359" i="11"/>
  <c r="AJ1355" i="11"/>
  <c r="AI1341" i="11"/>
  <c r="AI1338" i="11"/>
  <c r="AI1334" i="11"/>
  <c r="AJ1330" i="11"/>
  <c r="AJ1327" i="11"/>
  <c r="AJ1323" i="11"/>
  <c r="AI1309" i="11"/>
  <c r="AI1306" i="11"/>
  <c r="AI1302" i="11"/>
  <c r="AJ1298" i="11"/>
  <c r="AJ1295" i="11"/>
  <c r="AJ1291" i="11"/>
  <c r="AJ1277" i="11"/>
  <c r="AJ1275" i="11"/>
  <c r="AJ1273" i="11"/>
  <c r="AI1270" i="11"/>
  <c r="AI1268" i="11"/>
  <c r="AJ1266" i="11"/>
  <c r="AI1261" i="11"/>
  <c r="AJ1259" i="11"/>
  <c r="AJ1257" i="11"/>
  <c r="AI1254" i="11"/>
  <c r="AI1252" i="11"/>
  <c r="AJ1250" i="11"/>
  <c r="AI1245" i="11"/>
  <c r="AJ1243" i="11"/>
  <c r="AJ1241" i="11"/>
  <c r="AI1238" i="11"/>
  <c r="AI1236" i="11"/>
  <c r="AJ1234" i="11"/>
  <c r="AI1229" i="11"/>
  <c r="AJ1227" i="11"/>
  <c r="AJ1225" i="11"/>
  <c r="AI1222" i="11"/>
  <c r="AI1220" i="11"/>
  <c r="AJ1218" i="11"/>
  <c r="AI1213" i="11"/>
  <c r="AJ1211" i="11"/>
  <c r="AJ1209" i="11"/>
  <c r="AI1206" i="11"/>
  <c r="AI1204" i="11"/>
  <c r="AJ1202" i="11"/>
  <c r="AI1197" i="11"/>
  <c r="AJ1195" i="11"/>
  <c r="AJ1193" i="11"/>
  <c r="AI1190" i="11"/>
  <c r="AI1188" i="11"/>
  <c r="AJ1186" i="11"/>
  <c r="AI1181" i="11"/>
  <c r="AJ1179" i="11"/>
  <c r="AJ1177" i="11"/>
  <c r="AI1174" i="11"/>
  <c r="AI1172" i="11"/>
  <c r="AJ1170" i="11"/>
  <c r="AI1165" i="11"/>
  <c r="AJ1163" i="11"/>
  <c r="AJ1161" i="11"/>
  <c r="AI1158" i="11"/>
  <c r="AI1156" i="11"/>
  <c r="AJ1154" i="11"/>
  <c r="AI1149" i="11"/>
  <c r="AJ1147" i="11"/>
  <c r="AJ1145" i="11"/>
  <c r="AI1142" i="11"/>
  <c r="AI1140" i="11"/>
  <c r="AJ1138" i="11"/>
  <c r="AI1133" i="11"/>
  <c r="AJ1131" i="11"/>
  <c r="AJ1129" i="11"/>
  <c r="AI1126" i="11"/>
  <c r="AI1124" i="11"/>
  <c r="AJ1122" i="11"/>
  <c r="AI1117" i="11"/>
  <c r="AJ1115" i="11"/>
  <c r="AJ1113" i="11"/>
  <c r="AI1110" i="11"/>
  <c r="AI1108" i="11"/>
  <c r="AJ1106" i="11"/>
  <c r="AI1101" i="11"/>
  <c r="AJ1099" i="11"/>
  <c r="AJ1097" i="11"/>
  <c r="AI1094" i="11"/>
  <c r="AI1092" i="11"/>
  <c r="AJ1090" i="11"/>
  <c r="AI1085" i="11"/>
  <c r="AJ1083" i="11"/>
  <c r="AJ1081" i="11"/>
  <c r="AI1078" i="11"/>
  <c r="AI1076" i="11"/>
  <c r="AJ1074" i="11"/>
  <c r="AI1069" i="11"/>
  <c r="AJ1067" i="11"/>
  <c r="AJ1065" i="11"/>
  <c r="AI1062" i="11"/>
  <c r="AI1060" i="11"/>
  <c r="AJ1058" i="11"/>
  <c r="AI1053" i="11"/>
  <c r="AJ1051" i="11"/>
  <c r="AJ1049" i="11"/>
  <c r="AI1046" i="11"/>
  <c r="AI1044" i="11"/>
  <c r="AJ1042" i="11"/>
  <c r="AI1037" i="11"/>
  <c r="AJ1035" i="11"/>
  <c r="AJ1033" i="11"/>
  <c r="AI1030" i="11"/>
  <c r="AI1028" i="11"/>
  <c r="AJ1026" i="11"/>
  <c r="AI1021" i="11"/>
  <c r="AJ1019" i="11"/>
  <c r="AJ1017" i="11"/>
  <c r="AI1014" i="11"/>
  <c r="AI1012" i="11"/>
  <c r="AJ1010" i="11"/>
  <c r="AI1005" i="11"/>
  <c r="AJ1003" i="11"/>
  <c r="AJ1001" i="11"/>
  <c r="AI998" i="11"/>
  <c r="AI996" i="11"/>
  <c r="AJ994" i="11"/>
  <c r="AI989" i="11"/>
  <c r="AJ987" i="11"/>
  <c r="AJ985" i="11"/>
  <c r="AI982" i="11"/>
  <c r="AI980" i="11"/>
  <c r="AJ978" i="11"/>
  <c r="AI973" i="11"/>
  <c r="AJ971" i="11"/>
  <c r="AJ969" i="11"/>
  <c r="AI966" i="11"/>
  <c r="AI964" i="11"/>
  <c r="AJ962" i="11"/>
  <c r="AI957" i="11"/>
  <c r="AJ955" i="11"/>
  <c r="AJ953" i="11"/>
  <c r="AI950" i="11"/>
  <c r="AI948" i="11"/>
  <c r="AJ946" i="11"/>
  <c r="AI941" i="11"/>
  <c r="AJ939" i="11"/>
  <c r="AJ937" i="11"/>
  <c r="AI934" i="11"/>
  <c r="AI932" i="11"/>
  <c r="AJ930" i="11"/>
  <c r="AI925" i="11"/>
  <c r="AJ923" i="11"/>
  <c r="AJ921" i="11"/>
  <c r="AI918" i="11"/>
  <c r="AI916" i="11"/>
  <c r="AJ914" i="11"/>
  <c r="AI909" i="11"/>
  <c r="AJ907" i="11"/>
  <c r="AJ905" i="11"/>
  <c r="AI902" i="11"/>
  <c r="AI900" i="11"/>
  <c r="AJ898" i="11"/>
  <c r="AI893" i="11"/>
  <c r="AJ891" i="11"/>
  <c r="AJ889" i="11"/>
  <c r="AI886" i="11"/>
  <c r="AI884" i="11"/>
  <c r="AJ882" i="11"/>
  <c r="AI877" i="11"/>
  <c r="AJ875" i="11"/>
  <c r="AJ873" i="11"/>
  <c r="AI870" i="11"/>
  <c r="AI868" i="11"/>
  <c r="AJ866" i="11"/>
  <c r="AI861" i="11"/>
  <c r="AJ859" i="11"/>
  <c r="AJ857" i="11"/>
  <c r="AI854" i="11"/>
  <c r="AI852" i="11"/>
  <c r="AJ850" i="11"/>
  <c r="AI845" i="11"/>
  <c r="AJ843" i="11"/>
  <c r="AJ841" i="11"/>
  <c r="AI838" i="11"/>
  <c r="AI836" i="11"/>
  <c r="AJ834" i="11"/>
  <c r="AI829" i="11"/>
  <c r="AJ827" i="11"/>
  <c r="AJ825" i="11"/>
  <c r="AI822" i="11"/>
  <c r="AI820" i="11"/>
  <c r="AJ818" i="11"/>
  <c r="AI813" i="11"/>
  <c r="AJ811" i="11"/>
  <c r="AJ809" i="11"/>
  <c r="AI806" i="11"/>
  <c r="AI804" i="11"/>
  <c r="AJ802" i="11"/>
  <c r="AI797" i="11"/>
  <c r="AJ795" i="11"/>
  <c r="AJ793" i="11"/>
  <c r="AI790" i="11"/>
  <c r="AI788" i="11"/>
  <c r="AJ786" i="11"/>
  <c r="AI781" i="11"/>
  <c r="AJ779" i="11"/>
  <c r="AJ777" i="11"/>
  <c r="AI774" i="11"/>
  <c r="AI772" i="11"/>
  <c r="AJ770" i="11"/>
  <c r="AI765" i="11"/>
  <c r="AJ763" i="11"/>
  <c r="AJ761" i="11"/>
  <c r="AI758" i="11"/>
  <c r="AI756" i="11"/>
  <c r="AJ754" i="11"/>
  <c r="AI749" i="11"/>
  <c r="AJ747" i="11"/>
  <c r="AJ745" i="11"/>
  <c r="AI742" i="11"/>
  <c r="AI740" i="11"/>
  <c r="AJ738" i="11"/>
  <c r="AI733" i="11"/>
  <c r="AJ731" i="11"/>
  <c r="AJ729" i="11"/>
  <c r="AI726" i="11"/>
  <c r="AI724" i="11"/>
  <c r="AJ722" i="11"/>
  <c r="AI717" i="11"/>
  <c r="AJ715" i="11"/>
  <c r="AJ713" i="11"/>
  <c r="AI710" i="11"/>
  <c r="AI708" i="11"/>
  <c r="AJ706" i="11"/>
  <c r="AI701" i="11"/>
  <c r="AJ699" i="11"/>
  <c r="AJ697" i="11"/>
  <c r="AI694" i="11"/>
  <c r="AI692" i="11"/>
  <c r="AJ690" i="11"/>
  <c r="AI685" i="11"/>
  <c r="AJ683" i="11"/>
  <c r="AJ681" i="11"/>
  <c r="AI678" i="11"/>
  <c r="AI676" i="11"/>
  <c r="AJ674" i="11"/>
  <c r="AI669" i="11"/>
  <c r="AJ667" i="11"/>
  <c r="AJ665" i="11"/>
  <c r="AI662" i="11"/>
  <c r="AI660" i="11"/>
  <c r="AJ658" i="11"/>
  <c r="AI653" i="11"/>
  <c r="AJ651" i="11"/>
  <c r="AJ649" i="11"/>
  <c r="AI646" i="11"/>
  <c r="AI644" i="11"/>
  <c r="AJ642" i="11"/>
  <c r="AI637" i="11"/>
  <c r="AJ635" i="11"/>
  <c r="AJ633" i="11"/>
  <c r="AI630" i="11"/>
  <c r="AI628" i="11"/>
  <c r="AJ626" i="11"/>
  <c r="AI621" i="11"/>
  <c r="AJ619" i="11"/>
  <c r="AJ617" i="11"/>
  <c r="AI614" i="11"/>
  <c r="AI612" i="11"/>
  <c r="AJ610" i="11"/>
  <c r="AI605" i="11"/>
  <c r="AJ603" i="11"/>
  <c r="AJ601" i="11"/>
  <c r="AI598" i="11"/>
  <c r="AI596" i="11"/>
  <c r="AJ594" i="11"/>
  <c r="AI589" i="11"/>
  <c r="AJ587" i="11"/>
  <c r="AJ585" i="11"/>
  <c r="AI582" i="11"/>
  <c r="AI580" i="11"/>
  <c r="AJ578" i="11"/>
  <c r="AI573" i="11"/>
  <c r="AJ571" i="11"/>
  <c r="AJ569" i="11"/>
  <c r="AI566" i="11"/>
  <c r="AI564" i="11"/>
  <c r="AJ4954" i="11"/>
  <c r="AJ3994" i="11"/>
  <c r="AI3653" i="11"/>
  <c r="AI3307" i="11"/>
  <c r="AJ3250" i="11"/>
  <c r="AJ3207" i="11"/>
  <c r="AI3186" i="11"/>
  <c r="AJ3143" i="11"/>
  <c r="AI3122" i="11"/>
  <c r="AJ3079" i="11"/>
  <c r="AI3058" i="11"/>
  <c r="AJ3015" i="11"/>
  <c r="AI2994" i="11"/>
  <c r="AJ2951" i="11"/>
  <c r="AI2930" i="11"/>
  <c r="AJ2887" i="11"/>
  <c r="AI2866" i="11"/>
  <c r="AJ2823" i="11"/>
  <c r="AI2802" i="11"/>
  <c r="AJ2759" i="11"/>
  <c r="AI2738" i="11"/>
  <c r="AJ2695" i="11"/>
  <c r="AI2674" i="11"/>
  <c r="AJ2631" i="11"/>
  <c r="AI2610" i="11"/>
  <c r="AJ2567" i="11"/>
  <c r="AI2546" i="11"/>
  <c r="AJ2503" i="11"/>
  <c r="AI2482" i="11"/>
  <c r="AJ2439" i="11"/>
  <c r="AI2418" i="11"/>
  <c r="AJ2375" i="11"/>
  <c r="AI2354" i="11"/>
  <c r="AJ2311" i="11"/>
  <c r="AI2290" i="11"/>
  <c r="AJ2247" i="11"/>
  <c r="AI2226" i="11"/>
  <c r="AJ2183" i="11"/>
  <c r="AI2162" i="11"/>
  <c r="AJ2119" i="11"/>
  <c r="AI2098" i="11"/>
  <c r="AJ2083" i="11"/>
  <c r="AI2069" i="11"/>
  <c r="AJ2055" i="11"/>
  <c r="AJ2026" i="11"/>
  <c r="AI1998" i="11"/>
  <c r="AI1970" i="11"/>
  <c r="AJ1955" i="11"/>
  <c r="AI1941" i="11"/>
  <c r="AJ1927" i="11"/>
  <c r="AJ1898" i="11"/>
  <c r="AI1870" i="11"/>
  <c r="AI1842" i="11"/>
  <c r="AJ1827" i="11"/>
  <c r="AI1813" i="11"/>
  <c r="AJ1799" i="11"/>
  <c r="AJ1770" i="11"/>
  <c r="AI1742" i="11"/>
  <c r="AI1714" i="11"/>
  <c r="AJ1699" i="11"/>
  <c r="AI1685" i="11"/>
  <c r="AJ1671" i="11"/>
  <c r="AJ1642" i="11"/>
  <c r="AI1614" i="11"/>
  <c r="AI1586" i="11"/>
  <c r="AJ1571" i="11"/>
  <c r="AI1557" i="11"/>
  <c r="AJ1543" i="11"/>
  <c r="AJ1514" i="11"/>
  <c r="AI1486" i="11"/>
  <c r="AI1458" i="11"/>
  <c r="AJ1443" i="11"/>
  <c r="AI1429" i="11"/>
  <c r="AJ1415" i="11"/>
  <c r="AJ1386" i="11"/>
  <c r="AI1358" i="11"/>
  <c r="AI1330" i="11"/>
  <c r="AJ1315" i="11"/>
  <c r="AI1301" i="11"/>
  <c r="AJ1287" i="11"/>
  <c r="AJ1253" i="11"/>
  <c r="AJ1246" i="11"/>
  <c r="AJ1239" i="11"/>
  <c r="AI1232" i="11"/>
  <c r="AI1225" i="11"/>
  <c r="AI1218" i="11"/>
  <c r="AJ1189" i="11"/>
  <c r="AJ1182" i="11"/>
  <c r="AJ1175" i="11"/>
  <c r="AI1168" i="11"/>
  <c r="AI1161" i="11"/>
  <c r="AI1154" i="11"/>
  <c r="AJ1125" i="11"/>
  <c r="AJ1118" i="11"/>
  <c r="AJ1111" i="11"/>
  <c r="AI1104" i="11"/>
  <c r="AI1097" i="11"/>
  <c r="AI1090" i="11"/>
  <c r="AJ1061" i="11"/>
  <c r="AJ1054" i="11"/>
  <c r="AJ1047" i="11"/>
  <c r="AI1040" i="11"/>
  <c r="AI1033" i="11"/>
  <c r="AI1026" i="11"/>
  <c r="AJ997" i="11"/>
  <c r="AJ990" i="11"/>
  <c r="AJ983" i="11"/>
  <c r="AI976" i="11"/>
  <c r="AI969" i="11"/>
  <c r="AI962" i="11"/>
  <c r="AJ933" i="11"/>
  <c r="AJ926" i="11"/>
  <c r="AJ919" i="11"/>
  <c r="AI912" i="11"/>
  <c r="AI905" i="11"/>
  <c r="AI898" i="11"/>
  <c r="AJ869" i="11"/>
  <c r="AJ862" i="11"/>
  <c r="AJ855" i="11"/>
  <c r="AI848" i="11"/>
  <c r="AI841" i="11"/>
  <c r="AI834" i="11"/>
  <c r="AJ805" i="11"/>
  <c r="AJ798" i="11"/>
  <c r="AJ791" i="11"/>
  <c r="AI784" i="11"/>
  <c r="AI777" i="11"/>
  <c r="AI770" i="11"/>
  <c r="AJ741" i="11"/>
  <c r="AJ734" i="11"/>
  <c r="AJ727" i="11"/>
  <c r="AI720" i="11"/>
  <c r="AI713" i="11"/>
  <c r="AI706" i="11"/>
  <c r="AJ677" i="11"/>
  <c r="AJ670" i="11"/>
  <c r="AJ663" i="11"/>
  <c r="AI656" i="11"/>
  <c r="AI649" i="11"/>
  <c r="AI642" i="11"/>
  <c r="AJ613" i="11"/>
  <c r="AJ606" i="11"/>
  <c r="AJ599" i="11"/>
  <c r="AI592" i="11"/>
  <c r="AI585" i="11"/>
  <c r="AI578" i="11"/>
  <c r="AI560" i="11"/>
  <c r="AI553" i="11"/>
  <c r="AJ549" i="11"/>
  <c r="AI546" i="11"/>
  <c r="AJ542" i="11"/>
  <c r="AJ535" i="11"/>
  <c r="AI528" i="11"/>
  <c r="AI521" i="11"/>
  <c r="AJ517" i="11"/>
  <c r="AI514" i="11"/>
  <c r="AJ510" i="11"/>
  <c r="AJ503" i="11"/>
  <c r="AI496" i="11"/>
  <c r="AI489" i="11"/>
  <c r="AJ485" i="11"/>
  <c r="AI482" i="11"/>
  <c r="AJ478" i="11"/>
  <c r="AJ471" i="11"/>
  <c r="AI464" i="11"/>
  <c r="AI457" i="11"/>
  <c r="AJ453" i="11"/>
  <c r="AI450" i="11"/>
  <c r="AJ446" i="11"/>
  <c r="AJ439" i="11"/>
  <c r="AI432" i="11"/>
  <c r="AI425" i="11"/>
  <c r="AJ421" i="11"/>
  <c r="AI418" i="11"/>
  <c r="AJ414" i="11"/>
  <c r="AJ407" i="11"/>
  <c r="AI400" i="11"/>
  <c r="AI393" i="11"/>
  <c r="AJ389" i="11"/>
  <c r="AI386" i="11"/>
  <c r="AJ382" i="11"/>
  <c r="AJ375" i="11"/>
  <c r="AI368" i="11"/>
  <c r="AI361" i="11"/>
  <c r="AJ357" i="11"/>
  <c r="AI354" i="11"/>
  <c r="AJ350" i="11"/>
  <c r="AJ343" i="11"/>
  <c r="AI336" i="11"/>
  <c r="AI329" i="11"/>
  <c r="AJ325" i="11"/>
  <c r="AI322" i="11"/>
  <c r="AJ318" i="11"/>
  <c r="AJ311" i="11"/>
  <c r="AI304" i="11"/>
  <c r="AI297" i="11"/>
  <c r="AJ293" i="11"/>
  <c r="AI290" i="11"/>
  <c r="AJ286" i="11"/>
  <c r="AJ279" i="11"/>
  <c r="AI272" i="11"/>
  <c r="AI265" i="11"/>
  <c r="AJ261" i="11"/>
  <c r="AI258" i="11"/>
  <c r="AJ254" i="11"/>
  <c r="AJ247" i="11"/>
  <c r="AI240" i="11"/>
  <c r="AI233" i="11"/>
  <c r="AJ229" i="11"/>
  <c r="AI226" i="11"/>
  <c r="AJ222" i="11"/>
  <c r="AJ215" i="11"/>
  <c r="AI208" i="11"/>
  <c r="AI201" i="11"/>
  <c r="AJ197" i="11"/>
  <c r="AI194" i="11"/>
  <c r="AJ190" i="11"/>
  <c r="AJ183" i="11"/>
  <c r="AI176" i="11"/>
  <c r="AI172" i="11"/>
  <c r="AI167" i="11"/>
  <c r="AJ162" i="11"/>
  <c r="AI158" i="11"/>
  <c r="AI154" i="11"/>
  <c r="AJ148" i="11"/>
  <c r="AI145" i="11"/>
  <c r="AJ144" i="11"/>
  <c r="AJ142" i="11"/>
  <c r="AJ138" i="11"/>
  <c r="AJ136" i="11"/>
  <c r="AJ123" i="11"/>
  <c r="AJ117" i="11"/>
  <c r="AI116" i="11"/>
  <c r="AI115" i="11"/>
  <c r="AJ113" i="11"/>
  <c r="AJ112" i="11"/>
  <c r="AI111" i="11"/>
  <c r="AI110" i="11"/>
  <c r="AI109" i="11"/>
  <c r="AI4613" i="11"/>
  <c r="AI3909" i="11"/>
  <c r="AI3329" i="11"/>
  <c r="AI3300" i="11"/>
  <c r="AJ3223" i="11"/>
  <c r="AI3202" i="11"/>
  <c r="AJ3159" i="11"/>
  <c r="AI3138" i="11"/>
  <c r="AJ3095" i="11"/>
  <c r="AI3074" i="11"/>
  <c r="AJ3031" i="11"/>
  <c r="AI3010" i="11"/>
  <c r="AJ2967" i="11"/>
  <c r="AI2946" i="11"/>
  <c r="AJ2903" i="11"/>
  <c r="AI2882" i="11"/>
  <c r="AJ2839" i="11"/>
  <c r="AI2818" i="11"/>
  <c r="AJ2775" i="11"/>
  <c r="AI2754" i="11"/>
  <c r="AJ2711" i="11"/>
  <c r="AI2690" i="11"/>
  <c r="AJ2647" i="11"/>
  <c r="AI2626" i="11"/>
  <c r="AJ2583" i="11"/>
  <c r="AI2562" i="11"/>
  <c r="AJ2519" i="11"/>
  <c r="AI2498" i="11"/>
  <c r="AJ2455" i="11"/>
  <c r="AI2434" i="11"/>
  <c r="AJ2391" i="11"/>
  <c r="AI2370" i="11"/>
  <c r="AJ2327" i="11"/>
  <c r="AI2306" i="11"/>
  <c r="AJ2263" i="11"/>
  <c r="AI2242" i="11"/>
  <c r="AJ2199" i="11"/>
  <c r="AI2178" i="11"/>
  <c r="AJ2135" i="11"/>
  <c r="AI2114" i="11"/>
  <c r="AI2094" i="11"/>
  <c r="AI2066" i="11"/>
  <c r="AJ2051" i="11"/>
  <c r="AI2037" i="11"/>
  <c r="AJ2023" i="11"/>
  <c r="AJ1994" i="11"/>
  <c r="AI1966" i="11"/>
  <c r="AI1938" i="11"/>
  <c r="AJ1923" i="11"/>
  <c r="AI1909" i="11"/>
  <c r="AJ1895" i="11"/>
  <c r="AJ1866" i="11"/>
  <c r="AI1838" i="11"/>
  <c r="AI1810" i="11"/>
  <c r="AJ1795" i="11"/>
  <c r="AI1781" i="11"/>
  <c r="AJ1767" i="11"/>
  <c r="AJ1738" i="11"/>
  <c r="AI1710" i="11"/>
  <c r="AI1682" i="11"/>
  <c r="AJ1667" i="11"/>
  <c r="AI1653" i="11"/>
  <c r="AJ1639" i="11"/>
  <c r="AJ1610" i="11"/>
  <c r="AI1582" i="11"/>
  <c r="AI1554" i="11"/>
  <c r="AJ1539" i="11"/>
  <c r="AI1525" i="11"/>
  <c r="AJ1511" i="11"/>
  <c r="AJ1482" i="11"/>
  <c r="AI1454" i="11"/>
  <c r="AI1426" i="11"/>
  <c r="AJ1411" i="11"/>
  <c r="AI1397" i="11"/>
  <c r="AJ1383" i="11"/>
  <c r="AJ1354" i="11"/>
  <c r="AI1326" i="11"/>
  <c r="AI1298" i="11"/>
  <c r="AJ1283" i="11"/>
  <c r="AI1273" i="11"/>
  <c r="AI1266" i="11"/>
  <c r="AJ1237" i="11"/>
  <c r="AJ1230" i="11"/>
  <c r="AJ1223" i="11"/>
  <c r="AI1216" i="11"/>
  <c r="AI1209" i="11"/>
  <c r="AI1202" i="11"/>
  <c r="AJ1173" i="11"/>
  <c r="AJ1166" i="11"/>
  <c r="AJ1159" i="11"/>
  <c r="AI1152" i="11"/>
  <c r="AI1145" i="11"/>
  <c r="AI1138" i="11"/>
  <c r="AJ1109" i="11"/>
  <c r="AJ1102" i="11"/>
  <c r="AJ1095" i="11"/>
  <c r="AI1088" i="11"/>
  <c r="AI1081" i="11"/>
  <c r="AI1074" i="11"/>
  <c r="AJ1045" i="11"/>
  <c r="AJ1038" i="11"/>
  <c r="AJ1031" i="11"/>
  <c r="AI1024" i="11"/>
  <c r="AI1017" i="11"/>
  <c r="AI1010" i="11"/>
  <c r="AJ981" i="11"/>
  <c r="AJ974" i="11"/>
  <c r="AJ967" i="11"/>
  <c r="AI960" i="11"/>
  <c r="AI953" i="11"/>
  <c r="AI946" i="11"/>
  <c r="AJ917" i="11"/>
  <c r="AJ910" i="11"/>
  <c r="AJ903" i="11"/>
  <c r="AI896" i="11"/>
  <c r="AI889" i="11"/>
  <c r="AI882" i="11"/>
  <c r="AJ853" i="11"/>
  <c r="AJ846" i="11"/>
  <c r="AJ839" i="11"/>
  <c r="AI832" i="11"/>
  <c r="AI825" i="11"/>
  <c r="AI818" i="11"/>
  <c r="AJ789" i="11"/>
  <c r="AJ782" i="11"/>
  <c r="AJ775" i="11"/>
  <c r="AI768" i="11"/>
  <c r="AI761" i="11"/>
  <c r="AI754" i="11"/>
  <c r="AJ725" i="11"/>
  <c r="AJ718" i="11"/>
  <c r="AJ711" i="11"/>
  <c r="AI704" i="11"/>
  <c r="AI697" i="11"/>
  <c r="AI690" i="11"/>
  <c r="AJ661" i="11"/>
  <c r="AJ654" i="11"/>
  <c r="AJ647" i="11"/>
  <c r="AI640" i="11"/>
  <c r="AI633" i="11"/>
  <c r="AI626" i="11"/>
  <c r="AJ597" i="11"/>
  <c r="AJ590" i="11"/>
  <c r="AJ583" i="11"/>
  <c r="AI576" i="11"/>
  <c r="AI569" i="11"/>
  <c r="AJ562" i="11"/>
  <c r="AJ555" i="11"/>
  <c r="AI548" i="11"/>
  <c r="AI541" i="11"/>
  <c r="AJ537" i="11"/>
  <c r="AI534" i="11"/>
  <c r="AJ530" i="11"/>
  <c r="AJ523" i="11"/>
  <c r="AI516" i="11"/>
  <c r="AI509" i="11"/>
  <c r="AJ505" i="11"/>
  <c r="AI502" i="11"/>
  <c r="AJ498" i="11"/>
  <c r="AJ491" i="11"/>
  <c r="AI484" i="11"/>
  <c r="AI477" i="11"/>
  <c r="AJ473" i="11"/>
  <c r="AI470" i="11"/>
  <c r="AJ466" i="11"/>
  <c r="AJ459" i="11"/>
  <c r="AI452" i="11"/>
  <c r="AI445" i="11"/>
  <c r="AJ441" i="11"/>
  <c r="AI438" i="11"/>
  <c r="AJ434" i="11"/>
  <c r="AJ427" i="11"/>
  <c r="AI420" i="11"/>
  <c r="AI413" i="11"/>
  <c r="AJ409" i="11"/>
  <c r="AI406" i="11"/>
  <c r="AJ402" i="11"/>
  <c r="AJ395" i="11"/>
  <c r="AI388" i="11"/>
  <c r="AI381" i="11"/>
  <c r="AJ377" i="11"/>
  <c r="AI374" i="11"/>
  <c r="AJ370" i="11"/>
  <c r="AJ363" i="11"/>
  <c r="AI356" i="11"/>
  <c r="AI349" i="11"/>
  <c r="AJ345" i="11"/>
  <c r="AI342" i="11"/>
  <c r="AJ338" i="11"/>
  <c r="AJ331" i="11"/>
  <c r="AI324" i="11"/>
  <c r="AI317" i="11"/>
  <c r="AJ313" i="11"/>
  <c r="AI310" i="11"/>
  <c r="AJ306" i="11"/>
  <c r="AJ299" i="11"/>
  <c r="AI292" i="11"/>
  <c r="AI285" i="11"/>
  <c r="AJ281" i="11"/>
  <c r="AI278" i="11"/>
  <c r="AJ274" i="11"/>
  <c r="AJ267" i="11"/>
  <c r="AI260" i="11"/>
  <c r="AI253" i="11"/>
  <c r="AJ249" i="11"/>
  <c r="AI246" i="11"/>
  <c r="AJ242" i="11"/>
  <c r="AJ235" i="11"/>
  <c r="AI228" i="11"/>
  <c r="AI221" i="11"/>
  <c r="AJ217" i="11"/>
  <c r="AI214" i="11"/>
  <c r="AJ210" i="11"/>
  <c r="AJ203" i="11"/>
  <c r="AI196" i="11"/>
  <c r="AI189" i="11"/>
  <c r="AJ185" i="11"/>
  <c r="AI182" i="11"/>
  <c r="AJ178" i="11"/>
  <c r="AI173" i="11"/>
  <c r="AI168" i="11"/>
  <c r="AJ159" i="11"/>
  <c r="AJ155" i="11"/>
  <c r="AI148" i="11"/>
  <c r="AI142" i="11"/>
  <c r="AJ141" i="11"/>
  <c r="AI138" i="11"/>
  <c r="AJ137" i="11"/>
  <c r="AI136" i="11"/>
  <c r="AJ134" i="11"/>
  <c r="AJ133" i="11"/>
  <c r="AJ132" i="11"/>
  <c r="AJ131" i="11"/>
  <c r="AJ130" i="11"/>
  <c r="AJ129" i="11"/>
  <c r="AJ128" i="11"/>
  <c r="AJ127" i="11"/>
  <c r="AJ126" i="11"/>
  <c r="AJ125" i="11"/>
  <c r="AJ124" i="11"/>
  <c r="AI123" i="11"/>
  <c r="AI121" i="11"/>
  <c r="AJ118" i="11"/>
  <c r="AI117" i="11"/>
  <c r="AI113" i="11"/>
  <c r="AI112" i="11"/>
  <c r="AJ3482" i="11"/>
  <c r="AI3361" i="11"/>
  <c r="AJ3321" i="11"/>
  <c r="AI3293" i="11"/>
  <c r="AJ3264" i="11"/>
  <c r="AJ3239" i="11"/>
  <c r="AI3218" i="11"/>
  <c r="AJ3175" i="11"/>
  <c r="AI3154" i="11"/>
  <c r="AJ3111" i="11"/>
  <c r="AI3090" i="11"/>
  <c r="AJ3047" i="11"/>
  <c r="AI3026" i="11"/>
  <c r="AJ2983" i="11"/>
  <c r="AI2962" i="11"/>
  <c r="AJ2919" i="11"/>
  <c r="AI2898" i="11"/>
  <c r="AJ2855" i="11"/>
  <c r="AI2834" i="11"/>
  <c r="AJ2791" i="11"/>
  <c r="AI2770" i="11"/>
  <c r="AJ2727" i="11"/>
  <c r="AI2706" i="11"/>
  <c r="AJ2663" i="11"/>
  <c r="AI2642" i="11"/>
  <c r="AJ2599" i="11"/>
  <c r="AI2578" i="11"/>
  <c r="AJ2535" i="11"/>
  <c r="AI2514" i="11"/>
  <c r="AJ2471" i="11"/>
  <c r="AI2450" i="11"/>
  <c r="AJ2407" i="11"/>
  <c r="AI2386" i="11"/>
  <c r="AJ2343" i="11"/>
  <c r="AI2322" i="11"/>
  <c r="AJ2279" i="11"/>
  <c r="AI2258" i="11"/>
  <c r="AJ2215" i="11"/>
  <c r="AI2194" i="11"/>
  <c r="AJ2151" i="11"/>
  <c r="AI2130" i="11"/>
  <c r="AJ2090" i="11"/>
  <c r="AI2062" i="11"/>
  <c r="AI2034" i="11"/>
  <c r="AJ2019" i="11"/>
  <c r="AI2005" i="11"/>
  <c r="AJ1991" i="11"/>
  <c r="AJ1962" i="11"/>
  <c r="AI1934" i="11"/>
  <c r="AI1906" i="11"/>
  <c r="AJ1891" i="11"/>
  <c r="AI1877" i="11"/>
  <c r="AJ1863" i="11"/>
  <c r="AJ1834" i="11"/>
  <c r="AI1806" i="11"/>
  <c r="AI1778" i="11"/>
  <c r="AJ1763" i="11"/>
  <c r="AI1749" i="11"/>
  <c r="AJ1735" i="11"/>
  <c r="AJ1706" i="11"/>
  <c r="AI1678" i="11"/>
  <c r="AI1650" i="11"/>
  <c r="AJ1635" i="11"/>
  <c r="AI1621" i="11"/>
  <c r="AJ1607" i="11"/>
  <c r="AJ1578" i="11"/>
  <c r="AI1550" i="11"/>
  <c r="AI1522" i="11"/>
  <c r="AJ1507" i="11"/>
  <c r="AI1493" i="11"/>
  <c r="AJ1479" i="11"/>
  <c r="AJ1450" i="11"/>
  <c r="AI1422" i="11"/>
  <c r="AI1394" i="11"/>
  <c r="AJ1379" i="11"/>
  <c r="AI1365" i="11"/>
  <c r="AJ1351" i="11"/>
  <c r="AJ1322" i="11"/>
  <c r="AI1294" i="11"/>
  <c r="AJ1271" i="11"/>
  <c r="AI1264" i="11"/>
  <c r="AI1257" i="11"/>
  <c r="AI1250" i="11"/>
  <c r="AJ1221" i="11"/>
  <c r="AJ1214" i="11"/>
  <c r="AJ1207" i="11"/>
  <c r="AI1200" i="11"/>
  <c r="AI1193" i="11"/>
  <c r="AI1186" i="11"/>
  <c r="AJ1157" i="11"/>
  <c r="AJ1150" i="11"/>
  <c r="AJ1143" i="11"/>
  <c r="AI1136" i="11"/>
  <c r="AI1129" i="11"/>
  <c r="AI1122" i="11"/>
  <c r="AJ1093" i="11"/>
  <c r="AJ1086" i="11"/>
  <c r="AJ1079" i="11"/>
  <c r="AI1072" i="11"/>
  <c r="AI1065" i="11"/>
  <c r="AI1058" i="11"/>
  <c r="AJ1029" i="11"/>
  <c r="AJ1022" i="11"/>
  <c r="AJ1015" i="11"/>
  <c r="AI1008" i="11"/>
  <c r="AI1001" i="11"/>
  <c r="AI994" i="11"/>
  <c r="AJ965" i="11"/>
  <c r="AJ958" i="11"/>
  <c r="AJ951" i="11"/>
  <c r="AI944" i="11"/>
  <c r="AI937" i="11"/>
  <c r="AI930" i="11"/>
  <c r="AJ901" i="11"/>
  <c r="AJ894" i="11"/>
  <c r="AJ887" i="11"/>
  <c r="AI880" i="11"/>
  <c r="AI873" i="11"/>
  <c r="AI866" i="11"/>
  <c r="AJ837" i="11"/>
  <c r="AJ830" i="11"/>
  <c r="AJ823" i="11"/>
  <c r="AI816" i="11"/>
  <c r="AI809" i="11"/>
  <c r="AI802" i="11"/>
  <c r="AJ773" i="11"/>
  <c r="AJ766" i="11"/>
  <c r="AJ759" i="11"/>
  <c r="AI752" i="11"/>
  <c r="AI745" i="11"/>
  <c r="AI738" i="11"/>
  <c r="AJ709" i="11"/>
  <c r="AJ702" i="11"/>
  <c r="AJ695" i="11"/>
  <c r="AI688" i="11"/>
  <c r="AI681" i="11"/>
  <c r="AI674" i="11"/>
  <c r="AJ645" i="11"/>
  <c r="AJ638" i="11"/>
  <c r="AJ631" i="11"/>
  <c r="AI624" i="11"/>
  <c r="AI617" i="11"/>
  <c r="AI610" i="11"/>
  <c r="AJ581" i="11"/>
  <c r="AJ574" i="11"/>
  <c r="AJ567" i="11"/>
  <c r="AI562" i="11"/>
  <c r="AJ558" i="11"/>
  <c r="AJ551" i="11"/>
  <c r="AI544" i="11"/>
  <c r="AI537" i="11"/>
  <c r="AJ533" i="11"/>
  <c r="AI530" i="11"/>
  <c r="AJ526" i="11"/>
  <c r="AJ519" i="11"/>
  <c r="AI512" i="11"/>
  <c r="AI505" i="11"/>
  <c r="AJ501" i="11"/>
  <c r="AI498" i="11"/>
  <c r="AJ494" i="11"/>
  <c r="AJ487" i="11"/>
  <c r="AI480" i="11"/>
  <c r="AI473" i="11"/>
  <c r="AJ469" i="11"/>
  <c r="AI466" i="11"/>
  <c r="AJ462" i="11"/>
  <c r="AJ455" i="11"/>
  <c r="AI448" i="11"/>
  <c r="AI441" i="11"/>
  <c r="AJ437" i="11"/>
  <c r="AI434" i="11"/>
  <c r="AJ430" i="11"/>
  <c r="AJ423" i="11"/>
  <c r="AI416" i="11"/>
  <c r="AI409" i="11"/>
  <c r="AJ405" i="11"/>
  <c r="AI402" i="11"/>
  <c r="AJ398" i="11"/>
  <c r="AJ391" i="11"/>
  <c r="AI384" i="11"/>
  <c r="AI377" i="11"/>
  <c r="AJ373" i="11"/>
  <c r="AI370" i="11"/>
  <c r="AJ366" i="11"/>
  <c r="AJ359" i="11"/>
  <c r="AI352" i="11"/>
  <c r="AI345" i="11"/>
  <c r="AJ341" i="11"/>
  <c r="AI338" i="11"/>
  <c r="AJ334" i="11"/>
  <c r="AJ327" i="11"/>
  <c r="AI320" i="11"/>
  <c r="AI313" i="11"/>
  <c r="AJ309" i="11"/>
  <c r="AI306" i="11"/>
  <c r="AJ302" i="11"/>
  <c r="AJ295" i="11"/>
  <c r="AI288" i="11"/>
  <c r="AI281" i="11"/>
  <c r="AJ277" i="11"/>
  <c r="AI274" i="11"/>
  <c r="AJ270" i="11"/>
  <c r="AJ263" i="11"/>
  <c r="AI256" i="11"/>
  <c r="AI249" i="11"/>
  <c r="AJ245" i="11"/>
  <c r="AI242" i="11"/>
  <c r="AJ238" i="11"/>
  <c r="AJ231" i="11"/>
  <c r="AI224" i="11"/>
  <c r="AI217" i="11"/>
  <c r="AJ213" i="11"/>
  <c r="AI210" i="11"/>
  <c r="AJ206" i="11"/>
  <c r="AJ199" i="11"/>
  <c r="AI192" i="11"/>
  <c r="AI185" i="11"/>
  <c r="AJ181" i="11"/>
  <c r="AI178" i="11"/>
  <c r="AJ171" i="11"/>
  <c r="AJ166" i="11"/>
  <c r="AJ164" i="11"/>
  <c r="AI161" i="11"/>
  <c r="AI156" i="11"/>
  <c r="AJ152" i="11"/>
  <c r="AI147" i="11"/>
  <c r="AI146" i="11"/>
  <c r="AI141" i="11"/>
  <c r="AJ140" i="11"/>
  <c r="AI137" i="11"/>
  <c r="AJ122" i="11"/>
  <c r="AI118" i="11"/>
  <c r="AJ114" i="11"/>
  <c r="AJ3738" i="11"/>
  <c r="AJ3430" i="11"/>
  <c r="AJ3350" i="11"/>
  <c r="AJ3314" i="11"/>
  <c r="AJ3257" i="11"/>
  <c r="AI3234" i="11"/>
  <c r="AJ3191" i="11"/>
  <c r="AI3170" i="11"/>
  <c r="AJ3127" i="11"/>
  <c r="AI3106" i="11"/>
  <c r="AJ3063" i="11"/>
  <c r="AI3042" i="11"/>
  <c r="AJ2999" i="11"/>
  <c r="AI2978" i="11"/>
  <c r="AJ2935" i="11"/>
  <c r="AI2914" i="11"/>
  <c r="AJ2871" i="11"/>
  <c r="AI2850" i="11"/>
  <c r="AJ2807" i="11"/>
  <c r="AI2786" i="11"/>
  <c r="AJ2743" i="11"/>
  <c r="AI2722" i="11"/>
  <c r="AJ2679" i="11"/>
  <c r="AI2658" i="11"/>
  <c r="AJ2615" i="11"/>
  <c r="AI2594" i="11"/>
  <c r="AJ2551" i="11"/>
  <c r="AI2530" i="11"/>
  <c r="AJ2487" i="11"/>
  <c r="AI2466" i="11"/>
  <c r="AJ2423" i="11"/>
  <c r="AI2402" i="11"/>
  <c r="AJ2359" i="11"/>
  <c r="AI2338" i="11"/>
  <c r="AJ2295" i="11"/>
  <c r="AI2274" i="11"/>
  <c r="AJ2231" i="11"/>
  <c r="AI2210" i="11"/>
  <c r="AJ2167" i="11"/>
  <c r="AI2146" i="11"/>
  <c r="AJ2103" i="11"/>
  <c r="AJ2087" i="11"/>
  <c r="AJ2058" i="11"/>
  <c r="AI2030" i="11"/>
  <c r="AI2002" i="11"/>
  <c r="AJ1987" i="11"/>
  <c r="AI1973" i="11"/>
  <c r="AJ1959" i="11"/>
  <c r="AJ1930" i="11"/>
  <c r="AI1902" i="11"/>
  <c r="AI1874" i="11"/>
  <c r="AJ1859" i="11"/>
  <c r="AI1845" i="11"/>
  <c r="AJ1831" i="11"/>
  <c r="AJ1802" i="11"/>
  <c r="AI1774" i="11"/>
  <c r="AI1746" i="11"/>
  <c r="AJ1731" i="11"/>
  <c r="AI1717" i="11"/>
  <c r="AJ1703" i="11"/>
  <c r="AJ1674" i="11"/>
  <c r="AI1646" i="11"/>
  <c r="AI1618" i="11"/>
  <c r="AJ1603" i="11"/>
  <c r="AI1589" i="11"/>
  <c r="AJ1575" i="11"/>
  <c r="AJ1546" i="11"/>
  <c r="AI1518" i="11"/>
  <c r="AI1490" i="11"/>
  <c r="AJ1475" i="11"/>
  <c r="AI1461" i="11"/>
  <c r="AJ1447" i="11"/>
  <c r="AJ1418" i="11"/>
  <c r="AI1390" i="11"/>
  <c r="AI1362" i="11"/>
  <c r="AJ1347" i="11"/>
  <c r="AI1333" i="11"/>
  <c r="AJ1319" i="11"/>
  <c r="AJ1290" i="11"/>
  <c r="AI1277" i="11"/>
  <c r="AJ1269" i="11"/>
  <c r="AJ1262" i="11"/>
  <c r="AJ1255" i="11"/>
  <c r="AI1248" i="11"/>
  <c r="AI1241" i="11"/>
  <c r="AI1234" i="11"/>
  <c r="AJ1205" i="11"/>
  <c r="AJ1198" i="11"/>
  <c r="AJ1191" i="11"/>
  <c r="AI1184" i="11"/>
  <c r="AI1177" i="11"/>
  <c r="AI1170" i="11"/>
  <c r="AJ1141" i="11"/>
  <c r="AJ1134" i="11"/>
  <c r="AJ1127" i="11"/>
  <c r="AI1120" i="11"/>
  <c r="AI1113" i="11"/>
  <c r="AI1106" i="11"/>
  <c r="AJ1077" i="11"/>
  <c r="AJ1070" i="11"/>
  <c r="AJ1063" i="11"/>
  <c r="AI1056" i="11"/>
  <c r="AI1049" i="11"/>
  <c r="AI1042" i="11"/>
  <c r="AJ1013" i="11"/>
  <c r="AJ1006" i="11"/>
  <c r="AJ999" i="11"/>
  <c r="AI992" i="11"/>
  <c r="AI985" i="11"/>
  <c r="AI978" i="11"/>
  <c r="AJ949" i="11"/>
  <c r="AJ942" i="11"/>
  <c r="AJ935" i="11"/>
  <c r="AI928" i="11"/>
  <c r="AI921" i="11"/>
  <c r="AI914" i="11"/>
  <c r="AJ885" i="11"/>
  <c r="AJ878" i="11"/>
  <c r="AJ871" i="11"/>
  <c r="AI864" i="11"/>
  <c r="AI857" i="11"/>
  <c r="AI850" i="11"/>
  <c r="AJ821" i="11"/>
  <c r="AJ814" i="11"/>
  <c r="AJ807" i="11"/>
  <c r="AI800" i="11"/>
  <c r="AI793" i="11"/>
  <c r="AI786" i="11"/>
  <c r="AJ757" i="11"/>
  <c r="AJ750" i="11"/>
  <c r="AJ743" i="11"/>
  <c r="AI736" i="11"/>
  <c r="AI729" i="11"/>
  <c r="AI722" i="11"/>
  <c r="AJ693" i="11"/>
  <c r="AJ686" i="11"/>
  <c r="AJ679" i="11"/>
  <c r="AI672" i="11"/>
  <c r="AI665" i="11"/>
  <c r="AI658" i="11"/>
  <c r="AJ629" i="11"/>
  <c r="AJ622" i="11"/>
  <c r="AJ615" i="11"/>
  <c r="AI608" i="11"/>
  <c r="AI601" i="11"/>
  <c r="AI594" i="11"/>
  <c r="AJ565" i="11"/>
  <c r="AJ6" i="11"/>
  <c r="AJ10" i="11"/>
  <c r="AJ7" i="11"/>
  <c r="AJ8" i="11"/>
  <c r="AJ9" i="11"/>
  <c r="AJ18" i="11"/>
  <c r="AJ24" i="11"/>
  <c r="AJ26" i="11"/>
  <c r="AJ31" i="11"/>
  <c r="AJ4" i="11"/>
  <c r="AJ5" i="11"/>
  <c r="AJ11" i="11"/>
  <c r="AJ12" i="11"/>
  <c r="AJ13" i="11"/>
  <c r="AJ20" i="11"/>
  <c r="AJ22" i="11"/>
  <c r="AJ28" i="11"/>
  <c r="AJ30" i="11"/>
  <c r="AJ33" i="11"/>
  <c r="AJ37" i="11"/>
  <c r="AJ60" i="11"/>
  <c r="AJ76" i="11"/>
  <c r="AJ78" i="11"/>
  <c r="AJ23" i="11"/>
  <c r="AJ32" i="11"/>
  <c r="AI32" i="11"/>
  <c r="AI33" i="11"/>
  <c r="AI4" i="11"/>
  <c r="AI11" i="11"/>
  <c r="AI12" i="11"/>
  <c r="AI15" i="11"/>
  <c r="AI21" i="11"/>
  <c r="AI22" i="11"/>
  <c r="AI18" i="11"/>
  <c r="AI26" i="11"/>
  <c r="AI28" i="11"/>
  <c r="AI31" i="11"/>
  <c r="AI10" i="11"/>
  <c r="AI16" i="11"/>
  <c r="AI23" i="11"/>
  <c r="AI6" i="11"/>
  <c r="AI14" i="11"/>
  <c r="AI19" i="11"/>
  <c r="AI30" i="11"/>
  <c r="AI29" i="11"/>
  <c r="AI34" i="11"/>
  <c r="AI36" i="11"/>
  <c r="AI49" i="11"/>
  <c r="AI58" i="11"/>
  <c r="AI64" i="11"/>
  <c r="AI81" i="11"/>
  <c r="AI82" i="11"/>
  <c r="AI5" i="11"/>
  <c r="AI9" i="11"/>
  <c r="AJ19" i="11"/>
  <c r="AJ27" i="11"/>
  <c r="W125" i="11" l="1"/>
  <c r="F13" i="11"/>
  <c r="L25" i="11"/>
  <c r="W129" i="11"/>
  <c r="X95" i="11"/>
  <c r="S95" i="11"/>
  <c r="AB95" i="11"/>
  <c r="W95" i="11"/>
  <c r="R95" i="11"/>
  <c r="T95" i="11"/>
  <c r="AA95" i="11"/>
  <c r="Z95" i="11"/>
  <c r="V95" i="11"/>
  <c r="AC63" i="11"/>
  <c r="E18" i="11"/>
  <c r="F18" i="11" s="1"/>
  <c r="Y133" i="11"/>
  <c r="L24" i="11"/>
  <c r="E26" i="11"/>
  <c r="F26" i="11" s="1"/>
  <c r="F9" i="11"/>
  <c r="F10" i="11"/>
  <c r="F11" i="11"/>
  <c r="S131" i="11"/>
  <c r="W131" i="11"/>
  <c r="AA131" i="11"/>
  <c r="L21" i="11"/>
  <c r="E25" i="11"/>
  <c r="F25" i="11" s="1"/>
  <c r="AC83" i="11"/>
  <c r="AC53" i="11"/>
  <c r="F5" i="11"/>
  <c r="F6" i="11"/>
  <c r="F7" i="11"/>
  <c r="S125" i="11"/>
  <c r="AA125" i="11"/>
  <c r="F14" i="11"/>
  <c r="E21" i="11"/>
  <c r="F21" i="11" s="1"/>
  <c r="S129" i="11"/>
  <c r="AA129" i="11"/>
  <c r="AC55" i="11"/>
  <c r="AC61" i="11"/>
  <c r="E20" i="11"/>
  <c r="U133" i="11"/>
  <c r="L22" i="11"/>
  <c r="AC57" i="11"/>
  <c r="U130" i="11"/>
  <c r="Y130" i="11"/>
  <c r="AC65" i="11"/>
  <c r="L18" i="11"/>
  <c r="L20" i="11"/>
  <c r="E22" i="11"/>
  <c r="F22" i="11" s="1"/>
  <c r="E24" i="11"/>
  <c r="AC73" i="11"/>
  <c r="L26" i="11"/>
  <c r="AC81" i="11"/>
  <c r="AC87" i="11"/>
  <c r="Q128" i="11"/>
  <c r="Q99" i="11"/>
  <c r="AC52" i="11"/>
  <c r="AB128" i="11"/>
  <c r="AB99" i="11"/>
  <c r="T127" i="11"/>
  <c r="Z125" i="11"/>
  <c r="T130" i="11"/>
  <c r="V131" i="11"/>
  <c r="AC68" i="11"/>
  <c r="Z133" i="11"/>
  <c r="T129" i="11"/>
  <c r="F3" i="11"/>
  <c r="F4" i="11"/>
  <c r="S127" i="11"/>
  <c r="W127" i="11"/>
  <c r="AA127" i="11"/>
  <c r="F8" i="11"/>
  <c r="F12" i="11"/>
  <c r="AC67" i="11"/>
  <c r="E19" i="11"/>
  <c r="F19" i="11" s="1"/>
  <c r="L19" i="11"/>
  <c r="F20" i="11"/>
  <c r="AC71" i="11"/>
  <c r="E23" i="11"/>
  <c r="F23" i="11" s="1"/>
  <c r="L23" i="11"/>
  <c r="F24" i="11"/>
  <c r="AC75" i="11"/>
  <c r="AC77" i="11"/>
  <c r="AC79" i="11"/>
  <c r="AC89" i="11"/>
  <c r="R128" i="11"/>
  <c r="R99" i="11"/>
  <c r="X127" i="11"/>
  <c r="T125" i="11"/>
  <c r="X130" i="11"/>
  <c r="X131" i="11"/>
  <c r="AC66" i="11"/>
  <c r="Z129" i="11"/>
  <c r="AC84" i="11"/>
  <c r="AC86" i="11"/>
  <c r="AC85" i="11"/>
  <c r="AC91" i="11"/>
  <c r="V128" i="11"/>
  <c r="V99" i="11"/>
  <c r="Y127" i="11"/>
  <c r="U125" i="11"/>
  <c r="Z130" i="11"/>
  <c r="Q131" i="11"/>
  <c r="AC60" i="11"/>
  <c r="AB131" i="11"/>
  <c r="X128" i="11"/>
  <c r="X99" i="11"/>
  <c r="R127" i="11"/>
  <c r="Y125" i="11"/>
  <c r="S130" i="11"/>
  <c r="R131" i="11"/>
  <c r="S133" i="11"/>
  <c r="AC70" i="11"/>
  <c r="T128" i="11"/>
  <c r="T99" i="11"/>
  <c r="Y128" i="11"/>
  <c r="Y99" i="11"/>
  <c r="U127" i="11"/>
  <c r="Z127" i="11"/>
  <c r="Q125" i="11"/>
  <c r="AC125" i="11" s="1"/>
  <c r="AC134" i="11" s="1"/>
  <c r="AC56" i="11"/>
  <c r="V125" i="11"/>
  <c r="AB125" i="11"/>
  <c r="V130" i="11"/>
  <c r="AA130" i="11"/>
  <c r="T131" i="11"/>
  <c r="Y131" i="11"/>
  <c r="AC64" i="11"/>
  <c r="T133" i="11"/>
  <c r="U129" i="11"/>
  <c r="AC78" i="11"/>
  <c r="U128" i="11"/>
  <c r="U99" i="11"/>
  <c r="Z128" i="11"/>
  <c r="Z99" i="11"/>
  <c r="Q127" i="11"/>
  <c r="AC54" i="11"/>
  <c r="V127" i="11"/>
  <c r="AB127" i="11"/>
  <c r="R125" i="11"/>
  <c r="X125" i="11"/>
  <c r="R130" i="11"/>
  <c r="W130" i="11"/>
  <c r="AB130" i="11"/>
  <c r="U131" i="11"/>
  <c r="Z131" i="11"/>
  <c r="AC62" i="11"/>
  <c r="X133" i="11"/>
  <c r="Y129" i="11"/>
  <c r="AC76" i="11"/>
  <c r="AC92" i="11"/>
  <c r="V133" i="11"/>
  <c r="AA133" i="11"/>
  <c r="Q129" i="11"/>
  <c r="AC74" i="11"/>
  <c r="V129" i="11"/>
  <c r="AB129" i="11"/>
  <c r="AC82" i="11"/>
  <c r="AC90" i="11"/>
  <c r="R133" i="11"/>
  <c r="W133" i="11"/>
  <c r="AB133" i="11"/>
  <c r="AC72" i="11"/>
  <c r="R129" i="11"/>
  <c r="X129" i="11"/>
  <c r="AC80" i="11"/>
  <c r="AC88" i="11"/>
  <c r="H32" i="11"/>
  <c r="H36" i="11"/>
  <c r="H38" i="11" s="1"/>
  <c r="Q95" i="11"/>
  <c r="AC95" i="11" s="1"/>
  <c r="U95" i="11"/>
  <c r="Y95" i="11"/>
  <c r="S128" i="11"/>
  <c r="S99" i="11"/>
  <c r="W128" i="11"/>
  <c r="W99" i="11"/>
  <c r="AA128" i="11"/>
  <c r="AA99" i="11"/>
  <c r="S134" i="11"/>
  <c r="W134" i="11"/>
  <c r="AA134" i="11"/>
  <c r="AC59" i="11"/>
  <c r="Q130" i="11"/>
  <c r="AC69" i="11"/>
  <c r="Q133" i="11"/>
  <c r="Q134" i="11"/>
  <c r="T134" i="11"/>
  <c r="U134" i="11"/>
  <c r="V134" i="11"/>
  <c r="Y134" i="11"/>
  <c r="Z134" i="11"/>
  <c r="AB134" i="11"/>
  <c r="P173" i="11"/>
  <c r="X124" i="11"/>
  <c r="P168" i="11"/>
  <c r="T124" i="11"/>
  <c r="Y124" i="11"/>
  <c r="T137" i="11"/>
  <c r="P169" i="11"/>
  <c r="R124" i="11"/>
  <c r="R150" i="11"/>
  <c r="R165" i="11" s="1"/>
  <c r="V124" i="11"/>
  <c r="V150" i="11"/>
  <c r="V165" i="11" s="1"/>
  <c r="Z124" i="11"/>
  <c r="Z150" i="11"/>
  <c r="Z165" i="11" s="1"/>
  <c r="U124" i="11"/>
  <c r="V137" i="11"/>
  <c r="P170" i="11"/>
  <c r="U150" i="11"/>
  <c r="U165" i="11" s="1"/>
  <c r="P166" i="11"/>
  <c r="P174" i="11"/>
  <c r="G12" i="7"/>
  <c r="R17" i="19"/>
  <c r="R15" i="19"/>
  <c r="R29" i="19"/>
  <c r="R2" i="19"/>
  <c r="R23" i="19"/>
  <c r="R14" i="19"/>
  <c r="R11" i="19"/>
  <c r="R26" i="19"/>
  <c r="R13" i="19"/>
  <c r="R28" i="19"/>
  <c r="R5" i="19"/>
  <c r="R24" i="19"/>
  <c r="R18" i="19"/>
  <c r="R10" i="19"/>
  <c r="R8" i="19"/>
  <c r="R16" i="19"/>
  <c r="R12" i="19"/>
  <c r="R6" i="19"/>
  <c r="R30" i="19"/>
  <c r="R25" i="19"/>
  <c r="R21" i="19"/>
  <c r="R7" i="19"/>
  <c r="R9" i="19"/>
  <c r="R4" i="19"/>
  <c r="R3" i="19"/>
  <c r="R20" i="19"/>
  <c r="E8" i="19"/>
  <c r="E4" i="19"/>
  <c r="E15" i="19"/>
  <c r="E7" i="19"/>
  <c r="I5" i="19"/>
  <c r="I7" i="19"/>
  <c r="I13" i="19"/>
  <c r="H12" i="19"/>
  <c r="I14" i="19"/>
  <c r="J5" i="19"/>
  <c r="H14" i="19"/>
  <c r="I6" i="19"/>
  <c r="H3" i="19"/>
  <c r="J14" i="19"/>
  <c r="I12" i="19"/>
  <c r="G6" i="19"/>
  <c r="I4" i="19"/>
  <c r="I8" i="19"/>
  <c r="I2" i="19"/>
  <c r="G14" i="19"/>
  <c r="D7" i="19"/>
  <c r="J8" i="19"/>
  <c r="J13" i="19"/>
  <c r="H8" i="19"/>
  <c r="D5" i="19"/>
  <c r="G4" i="19"/>
  <c r="J7" i="19"/>
  <c r="J4" i="19"/>
  <c r="D3" i="19"/>
  <c r="J3" i="19"/>
  <c r="D6" i="19"/>
  <c r="J12" i="19"/>
  <c r="J6" i="19"/>
  <c r="H2" i="19"/>
  <c r="G5" i="19"/>
  <c r="H4" i="19"/>
  <c r="G3" i="19"/>
  <c r="D2" i="19"/>
  <c r="D4" i="19"/>
  <c r="G7" i="19"/>
  <c r="I3" i="19"/>
  <c r="J2" i="19"/>
  <c r="D14" i="19"/>
  <c r="H13" i="19"/>
  <c r="D12" i="19"/>
  <c r="H6" i="19"/>
  <c r="G12" i="19"/>
  <c r="D8" i="19"/>
  <c r="D13" i="19"/>
  <c r="G8" i="19"/>
  <c r="H5" i="19"/>
  <c r="H7" i="19"/>
  <c r="R22" i="19"/>
  <c r="G13" i="19"/>
  <c r="G2" i="19"/>
  <c r="R19" i="19"/>
  <c r="R27" i="19"/>
  <c r="E6" i="19"/>
  <c r="E14" i="19"/>
  <c r="E5" i="19"/>
  <c r="E3" i="19"/>
  <c r="E11" i="19"/>
  <c r="E13" i="19"/>
  <c r="E2" i="19"/>
  <c r="E12" i="19"/>
  <c r="E9" i="19"/>
  <c r="E10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5" i="19"/>
  <c r="I24" i="19"/>
  <c r="E25" i="19"/>
  <c r="H25" i="19"/>
  <c r="D10" i="19"/>
  <c r="J15" i="19"/>
  <c r="I10" i="19"/>
  <c r="G15" i="19"/>
  <c r="I9" i="19"/>
  <c r="D15" i="19"/>
  <c r="J10" i="19"/>
  <c r="J11" i="19"/>
  <c r="H15" i="19"/>
  <c r="G9" i="19"/>
  <c r="D11" i="19"/>
  <c r="H11" i="19"/>
  <c r="G11" i="19"/>
  <c r="I15" i="19"/>
  <c r="G10" i="19"/>
  <c r="J9" i="19"/>
  <c r="H10" i="19"/>
  <c r="I11" i="19"/>
  <c r="H9" i="19"/>
  <c r="D9" i="19"/>
  <c r="H10" i="2"/>
  <c r="M14" i="2"/>
  <c r="H12" i="2"/>
  <c r="K11" i="2"/>
  <c r="H9" i="2"/>
  <c r="J5" i="2"/>
  <c r="M4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E9" i="7"/>
  <c r="J6" i="2"/>
  <c r="H7" i="2"/>
  <c r="K16" i="2"/>
  <c r="K6" i="2"/>
  <c r="M16" i="2"/>
  <c r="H16" i="2"/>
  <c r="J16" i="2"/>
  <c r="J7" i="2"/>
  <c r="M7" i="2"/>
  <c r="K7" i="2"/>
  <c r="H6" i="2"/>
  <c r="M6" i="2"/>
  <c r="G11" i="7"/>
  <c r="G8" i="7"/>
  <c r="G7" i="7"/>
  <c r="E10" i="7"/>
  <c r="G6" i="7"/>
  <c r="G9" i="7"/>
  <c r="E8" i="7"/>
  <c r="B7" i="2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E21" i="17"/>
  <c r="E22" i="17"/>
  <c r="E23" i="17"/>
  <c r="E24" i="17"/>
  <c r="E25" i="17"/>
  <c r="E26" i="17"/>
  <c r="E27" i="17"/>
  <c r="E28" i="17"/>
  <c r="E29" i="17"/>
  <c r="E30" i="17"/>
  <c r="E31" i="17"/>
  <c r="F21" i="17"/>
  <c r="F22" i="17"/>
  <c r="F23" i="17"/>
  <c r="F24" i="17"/>
  <c r="F25" i="17"/>
  <c r="F26" i="17"/>
  <c r="F27" i="17"/>
  <c r="F28" i="17"/>
  <c r="F29" i="17"/>
  <c r="F30" i="17"/>
  <c r="F31" i="17"/>
  <c r="D21" i="17"/>
  <c r="D22" i="17"/>
  <c r="D23" i="17"/>
  <c r="D24" i="17"/>
  <c r="D25" i="17"/>
  <c r="D26" i="17"/>
  <c r="D27" i="17"/>
  <c r="D28" i="17"/>
  <c r="D29" i="17"/>
  <c r="D30" i="17"/>
  <c r="D31" i="17"/>
  <c r="J10" i="17"/>
  <c r="J11" i="17"/>
  <c r="J12" i="17"/>
  <c r="J13" i="17"/>
  <c r="J14" i="17"/>
  <c r="J15" i="17"/>
  <c r="J6" i="17"/>
  <c r="J7" i="17"/>
  <c r="J8" i="17"/>
  <c r="J9" i="17"/>
  <c r="K10" i="17"/>
  <c r="K11" i="17"/>
  <c r="K12" i="17"/>
  <c r="K13" i="17"/>
  <c r="K14" i="17"/>
  <c r="K15" i="17"/>
  <c r="K6" i="17"/>
  <c r="K7" i="17"/>
  <c r="K8" i="17"/>
  <c r="K9" i="17"/>
  <c r="H10" i="17"/>
  <c r="H11" i="17"/>
  <c r="H12" i="17"/>
  <c r="H13" i="17"/>
  <c r="H14" i="17"/>
  <c r="H15" i="17"/>
  <c r="H6" i="17"/>
  <c r="H7" i="17"/>
  <c r="H8" i="17"/>
  <c r="H9" i="17"/>
  <c r="I10" i="17"/>
  <c r="I11" i="17"/>
  <c r="I12" i="17"/>
  <c r="I13" i="17"/>
  <c r="I14" i="17"/>
  <c r="I15" i="17"/>
  <c r="I6" i="17"/>
  <c r="I7" i="17"/>
  <c r="I8" i="17"/>
  <c r="I9" i="17"/>
  <c r="C21" i="17"/>
  <c r="C22" i="17"/>
  <c r="C23" i="17"/>
  <c r="C24" i="17"/>
  <c r="C25" i="17"/>
  <c r="C26" i="17"/>
  <c r="C27" i="17"/>
  <c r="C28" i="17"/>
  <c r="C29" i="17"/>
  <c r="C30" i="17"/>
  <c r="C31" i="17"/>
  <c r="B4" i="2"/>
  <c r="B3" i="2"/>
  <c r="K3" i="2"/>
  <c r="B5" i="2"/>
  <c r="J3" i="2"/>
  <c r="I15" i="2"/>
  <c r="I10" i="2"/>
  <c r="I5" i="2"/>
  <c r="I3" i="2"/>
  <c r="I13" i="2"/>
  <c r="I9" i="2"/>
  <c r="I8" i="2"/>
  <c r="I14" i="2"/>
  <c r="I6" i="2"/>
  <c r="I11" i="2"/>
  <c r="I4" i="2"/>
  <c r="I7" i="2"/>
  <c r="I12" i="2"/>
  <c r="I16" i="2"/>
  <c r="AC133" i="11" l="1"/>
  <c r="AC130" i="11"/>
  <c r="H37" i="11"/>
  <c r="I37" i="11" s="1"/>
  <c r="I38" i="11"/>
  <c r="H31" i="11"/>
  <c r="I32" i="11"/>
  <c r="AC129" i="11"/>
  <c r="X134" i="11"/>
  <c r="R134" i="11"/>
  <c r="AC127" i="11"/>
  <c r="AC131" i="11"/>
  <c r="AC99" i="11"/>
  <c r="AD74" i="11" s="1"/>
  <c r="AD52" i="11"/>
  <c r="AC128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15" i="2"/>
  <c r="AD12" i="2"/>
  <c r="AD4" i="2"/>
  <c r="AD8" i="2"/>
  <c r="AD6" i="2"/>
  <c r="AD13" i="2"/>
  <c r="AD20" i="2"/>
  <c r="AD19" i="2"/>
  <c r="AD17" i="2"/>
  <c r="AD7" i="2"/>
  <c r="AD9" i="2"/>
  <c r="AD18" i="2"/>
  <c r="AD16" i="2"/>
  <c r="AD11" i="2"/>
  <c r="AD14" i="2"/>
  <c r="AD10" i="2"/>
  <c r="AD5" i="2"/>
  <c r="AD3" i="2"/>
  <c r="AD83" i="11" l="1"/>
  <c r="AD81" i="11"/>
  <c r="AD95" i="11"/>
  <c r="AD75" i="11"/>
  <c r="AD92" i="11"/>
  <c r="AD55" i="11"/>
  <c r="AD94" i="11"/>
  <c r="AD58" i="11"/>
  <c r="AD93" i="11"/>
  <c r="AD61" i="11"/>
  <c r="AD68" i="11"/>
  <c r="AD76" i="11"/>
  <c r="AD80" i="11"/>
  <c r="AD89" i="11"/>
  <c r="AD60" i="11"/>
  <c r="AD56" i="11"/>
  <c r="AD82" i="11"/>
  <c r="AD65" i="11"/>
  <c r="AD77" i="11"/>
  <c r="AD91" i="11"/>
  <c r="AD90" i="11"/>
  <c r="I31" i="11"/>
  <c r="J32" i="11" s="1"/>
  <c r="F33" i="11" s="1"/>
  <c r="J38" i="11"/>
  <c r="F32" i="11" s="1"/>
  <c r="AD57" i="11"/>
  <c r="AD84" i="11"/>
  <c r="AD87" i="11"/>
  <c r="AD72" i="11"/>
  <c r="AD67" i="11"/>
  <c r="AD66" i="11"/>
  <c r="AD59" i="11"/>
  <c r="AD62" i="11"/>
  <c r="AD73" i="11"/>
  <c r="AD79" i="11"/>
  <c r="AD54" i="11"/>
  <c r="AD69" i="11"/>
  <c r="AD53" i="11"/>
  <c r="AD86" i="11"/>
  <c r="AD70" i="11"/>
  <c r="AD88" i="11"/>
  <c r="AD71" i="11"/>
  <c r="AD85" i="11"/>
  <c r="AD78" i="11"/>
  <c r="AD63" i="11"/>
  <c r="AD64" i="1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G20" i="2"/>
  <c r="U9" i="2"/>
  <c r="T9" i="2"/>
  <c r="G24" i="11" l="1"/>
  <c r="G22" i="11"/>
  <c r="G25" i="11"/>
  <c r="G19" i="11"/>
  <c r="G21" i="11"/>
  <c r="G23" i="11"/>
  <c r="G20" i="11"/>
  <c r="G26" i="11"/>
  <c r="G18" i="11"/>
  <c r="F34" i="11"/>
  <c r="F36" i="11"/>
  <c r="F37" i="11" s="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T10" i="2"/>
  <c r="U10" i="2"/>
  <c r="H25" i="11" l="1"/>
  <c r="H19" i="11"/>
  <c r="H21" i="11"/>
  <c r="H24" i="11"/>
  <c r="H22" i="11"/>
  <c r="H20" i="11"/>
  <c r="H26" i="11"/>
  <c r="H18" i="11"/>
  <c r="H23" i="1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2" i="19"/>
  <c r="D25" i="19"/>
  <c r="U11" i="2"/>
  <c r="T11" i="2"/>
  <c r="D26" i="19"/>
  <c r="D27" i="19"/>
  <c r="D20" i="19"/>
  <c r="D23" i="19"/>
  <c r="D21" i="19"/>
  <c r="D24" i="19"/>
  <c r="I26" i="11" l="1"/>
  <c r="J26" i="11"/>
  <c r="I21" i="11"/>
  <c r="M21" i="11" s="1"/>
  <c r="J21" i="11"/>
  <c r="I20" i="11"/>
  <c r="J20" i="11"/>
  <c r="J19" i="11"/>
  <c r="I19" i="11"/>
  <c r="J18" i="11"/>
  <c r="I18" i="11"/>
  <c r="M18" i="11" s="1"/>
  <c r="I24" i="11"/>
  <c r="M24" i="11" s="1"/>
  <c r="J24" i="11"/>
  <c r="J23" i="11"/>
  <c r="I23" i="11"/>
  <c r="M23" i="11" s="1"/>
  <c r="J22" i="11"/>
  <c r="I22" i="11"/>
  <c r="J25" i="11"/>
  <c r="I25" i="11"/>
  <c r="M25" i="11" s="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T12" i="2"/>
  <c r="U12" i="2"/>
  <c r="Q108" i="11" l="1"/>
  <c r="U108" i="11"/>
  <c r="Y108" i="11"/>
  <c r="V108" i="11"/>
  <c r="S108" i="11"/>
  <c r="AA108" i="11"/>
  <c r="Z108" i="11"/>
  <c r="W108" i="11"/>
  <c r="X108" i="11"/>
  <c r="T108" i="11"/>
  <c r="R108" i="11"/>
  <c r="AB108" i="11"/>
  <c r="M22" i="11"/>
  <c r="M19" i="11"/>
  <c r="Y107" i="11"/>
  <c r="Q107" i="11"/>
  <c r="U107" i="11"/>
  <c r="AA107" i="11"/>
  <c r="X107" i="11"/>
  <c r="W107" i="11"/>
  <c r="V107" i="11"/>
  <c r="S107" i="11"/>
  <c r="Z107" i="11"/>
  <c r="R107" i="11"/>
  <c r="T107" i="11"/>
  <c r="AB107" i="11"/>
  <c r="U102" i="11"/>
  <c r="Y102" i="11"/>
  <c r="Q102" i="11"/>
  <c r="Z102" i="11"/>
  <c r="AB102" i="11"/>
  <c r="V102" i="11"/>
  <c r="T102" i="11"/>
  <c r="W102" i="11"/>
  <c r="S102" i="11"/>
  <c r="AA102" i="11"/>
  <c r="X102" i="11"/>
  <c r="R102" i="11"/>
  <c r="Q105" i="11"/>
  <c r="U105" i="11"/>
  <c r="Y105" i="11"/>
  <c r="V105" i="11"/>
  <c r="S105" i="11"/>
  <c r="X105" i="11"/>
  <c r="Z105" i="11"/>
  <c r="AB105" i="11"/>
  <c r="R105" i="11"/>
  <c r="T105" i="11"/>
  <c r="W105" i="11"/>
  <c r="AA105" i="11"/>
  <c r="X98" i="11"/>
  <c r="X132" i="11" s="1"/>
  <c r="Q109" i="11"/>
  <c r="AB98" i="11"/>
  <c r="AB132" i="11" s="1"/>
  <c r="U109" i="11"/>
  <c r="T109" i="11"/>
  <c r="Y109" i="11"/>
  <c r="T98" i="11"/>
  <c r="T132" i="11" s="1"/>
  <c r="AB109" i="11"/>
  <c r="Z109" i="11"/>
  <c r="R98" i="11"/>
  <c r="R132" i="11" s="1"/>
  <c r="X109" i="11"/>
  <c r="V98" i="11"/>
  <c r="V132" i="11" s="1"/>
  <c r="Z98" i="11"/>
  <c r="Z132" i="11" s="1"/>
  <c r="AA98" i="11"/>
  <c r="AA132" i="11" s="1"/>
  <c r="V109" i="11"/>
  <c r="Y98" i="11"/>
  <c r="Y132" i="11" s="1"/>
  <c r="U98" i="11"/>
  <c r="U132" i="11" s="1"/>
  <c r="W98" i="11"/>
  <c r="W132" i="11" s="1"/>
  <c r="S109" i="11"/>
  <c r="W109" i="11"/>
  <c r="AA109" i="11"/>
  <c r="Q98" i="11"/>
  <c r="S98" i="11"/>
  <c r="S132" i="11" s="1"/>
  <c r="R109" i="11"/>
  <c r="M20" i="11"/>
  <c r="M26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3" i="2"/>
  <c r="U13" i="2"/>
  <c r="T110" i="11" l="1"/>
  <c r="U110" i="11"/>
  <c r="W110" i="11"/>
  <c r="X110" i="11"/>
  <c r="Y110" i="11"/>
  <c r="R110" i="11"/>
  <c r="AB110" i="11"/>
  <c r="Z110" i="11"/>
  <c r="Q110" i="11"/>
  <c r="S110" i="11"/>
  <c r="AA110" i="11"/>
  <c r="V110" i="11"/>
  <c r="AC98" i="11"/>
  <c r="AD98" i="11" s="1"/>
  <c r="Q132" i="11"/>
  <c r="AC109" i="11"/>
  <c r="AC107" i="11"/>
  <c r="AC105" i="11"/>
  <c r="Y103" i="11"/>
  <c r="R96" i="11"/>
  <c r="R126" i="11" s="1"/>
  <c r="V96" i="11"/>
  <c r="V126" i="11" s="1"/>
  <c r="Q103" i="11"/>
  <c r="Z96" i="11"/>
  <c r="Z126" i="11" s="1"/>
  <c r="U103" i="11"/>
  <c r="U111" i="11" s="1"/>
  <c r="AA103" i="11"/>
  <c r="Z103" i="11"/>
  <c r="Z111" i="11" s="1"/>
  <c r="R103" i="11"/>
  <c r="R111" i="11" s="1"/>
  <c r="T96" i="11"/>
  <c r="T126" i="11" s="1"/>
  <c r="X96" i="11"/>
  <c r="X126" i="11" s="1"/>
  <c r="V103" i="11"/>
  <c r="V111" i="11" s="1"/>
  <c r="T103" i="11"/>
  <c r="W96" i="11"/>
  <c r="W126" i="11" s="1"/>
  <c r="Q96" i="11"/>
  <c r="S96" i="11"/>
  <c r="S126" i="11" s="1"/>
  <c r="U96" i="11"/>
  <c r="U126" i="11" s="1"/>
  <c r="S103" i="11"/>
  <c r="S111" i="11" s="1"/>
  <c r="AA96" i="11"/>
  <c r="AA126" i="11" s="1"/>
  <c r="X103" i="11"/>
  <c r="X111" i="11" s="1"/>
  <c r="AB103" i="11"/>
  <c r="AB111" i="11" s="1"/>
  <c r="Y96" i="11"/>
  <c r="Y126" i="11" s="1"/>
  <c r="AB96" i="11"/>
  <c r="AB126" i="11" s="1"/>
  <c r="W103" i="11"/>
  <c r="X139" i="11" s="1"/>
  <c r="S97" i="11"/>
  <c r="W97" i="11"/>
  <c r="Q104" i="11"/>
  <c r="AA97" i="11"/>
  <c r="U104" i="11"/>
  <c r="Y104" i="11"/>
  <c r="Y111" i="11" s="1"/>
  <c r="AA104" i="11"/>
  <c r="AA111" i="11" s="1"/>
  <c r="Q97" i="11"/>
  <c r="S104" i="11"/>
  <c r="U97" i="11"/>
  <c r="Y97" i="11"/>
  <c r="V97" i="11"/>
  <c r="X104" i="11"/>
  <c r="V104" i="11"/>
  <c r="Z104" i="11"/>
  <c r="W104" i="11"/>
  <c r="X138" i="11" s="1"/>
  <c r="R97" i="11"/>
  <c r="T97" i="11"/>
  <c r="X97" i="11"/>
  <c r="Z97" i="11"/>
  <c r="AB97" i="11"/>
  <c r="T104" i="11"/>
  <c r="R104" i="11"/>
  <c r="AB104" i="11"/>
  <c r="AB140" i="11" s="1"/>
  <c r="AB153" i="11" s="1"/>
  <c r="AB168" i="11" s="1"/>
  <c r="AC102" i="11"/>
  <c r="U106" i="11"/>
  <c r="Y106" i="11"/>
  <c r="Q106" i="11"/>
  <c r="Y144" i="11" s="1"/>
  <c r="Y157" i="11" s="1"/>
  <c r="Y172" i="11" s="1"/>
  <c r="T106" i="11"/>
  <c r="T111" i="11" s="1"/>
  <c r="W106" i="11"/>
  <c r="R106" i="11"/>
  <c r="Z106" i="11"/>
  <c r="AA106" i="11"/>
  <c r="X106" i="11"/>
  <c r="V106" i="11"/>
  <c r="S106" i="11"/>
  <c r="AB106" i="11"/>
  <c r="AC108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U14" i="2"/>
  <c r="T14" i="2"/>
  <c r="X116" i="11" l="1"/>
  <c r="X112" i="11"/>
  <c r="X113" i="11"/>
  <c r="AA116" i="11"/>
  <c r="AA112" i="11"/>
  <c r="AA113" i="11"/>
  <c r="Z112" i="11"/>
  <c r="Z113" i="11"/>
  <c r="Z116" i="11"/>
  <c r="Y113" i="11"/>
  <c r="Y112" i="11"/>
  <c r="Y116" i="11"/>
  <c r="S112" i="11"/>
  <c r="S113" i="11"/>
  <c r="S116" i="11"/>
  <c r="U116" i="11"/>
  <c r="U112" i="11"/>
  <c r="U113" i="11"/>
  <c r="X151" i="11"/>
  <c r="V116" i="11"/>
  <c r="V112" i="11"/>
  <c r="V113" i="11"/>
  <c r="T116" i="11"/>
  <c r="T113" i="11"/>
  <c r="T112" i="11"/>
  <c r="AB116" i="11"/>
  <c r="AB112" i="11"/>
  <c r="AB113" i="11"/>
  <c r="R113" i="11"/>
  <c r="R112" i="11"/>
  <c r="R116" i="11"/>
  <c r="Z144" i="11"/>
  <c r="Z157" i="11" s="1"/>
  <c r="Z172" i="11" s="1"/>
  <c r="Z141" i="11"/>
  <c r="Z154" i="11" s="1"/>
  <c r="Z169" i="11" s="1"/>
  <c r="AA144" i="11"/>
  <c r="AA157" i="11" s="1"/>
  <c r="AA172" i="11" s="1"/>
  <c r="Z140" i="11"/>
  <c r="Z153" i="11" s="1"/>
  <c r="Z168" i="11" s="1"/>
  <c r="AC97" i="11"/>
  <c r="AD97" i="11" s="1"/>
  <c r="AC103" i="11"/>
  <c r="U146" i="11" s="1"/>
  <c r="U159" i="11" s="1"/>
  <c r="U174" i="11" s="1"/>
  <c r="Z138" i="11"/>
  <c r="Q111" i="11"/>
  <c r="Y140" i="11"/>
  <c r="Y153" i="11" s="1"/>
  <c r="Y168" i="11" s="1"/>
  <c r="AA139" i="11"/>
  <c r="Z139" i="11"/>
  <c r="X141" i="11"/>
  <c r="X154" i="11" s="1"/>
  <c r="X169" i="11" s="1"/>
  <c r="AB146" i="11"/>
  <c r="AB159" i="11" s="1"/>
  <c r="AB174" i="11" s="1"/>
  <c r="AA141" i="11"/>
  <c r="AA154" i="11" s="1"/>
  <c r="AA169" i="11" s="1"/>
  <c r="X144" i="11"/>
  <c r="X157" i="11" s="1"/>
  <c r="X172" i="11" s="1"/>
  <c r="AB141" i="11"/>
  <c r="AB154" i="11" s="1"/>
  <c r="AB169" i="11" s="1"/>
  <c r="Z145" i="11"/>
  <c r="Z158" i="11" s="1"/>
  <c r="Z173" i="11" s="1"/>
  <c r="AB145" i="11"/>
  <c r="AB158" i="11" s="1"/>
  <c r="AB173" i="11" s="1"/>
  <c r="X146" i="11"/>
  <c r="X159" i="11" s="1"/>
  <c r="X174" i="11" s="1"/>
  <c r="AB143" i="11"/>
  <c r="AB156" i="11" s="1"/>
  <c r="AB171" i="11" s="1"/>
  <c r="AC104" i="11"/>
  <c r="AC111" i="11" s="1"/>
  <c r="AA152" i="11"/>
  <c r="AA167" i="11" s="1"/>
  <c r="AC96" i="11"/>
  <c r="AD96" i="11" s="1"/>
  <c r="Q126" i="11"/>
  <c r="X152" i="11"/>
  <c r="X167" i="11" s="1"/>
  <c r="X175" i="11" s="1"/>
  <c r="AC132" i="11"/>
  <c r="AC106" i="11"/>
  <c r="U144" i="11" s="1"/>
  <c r="U157" i="11" s="1"/>
  <c r="U172" i="11" s="1"/>
  <c r="Z143" i="11"/>
  <c r="Z156" i="11" s="1"/>
  <c r="Z171" i="11" s="1"/>
  <c r="X142" i="11"/>
  <c r="X155" i="11" s="1"/>
  <c r="X170" i="11" s="1"/>
  <c r="Y139" i="11"/>
  <c r="AA143" i="11"/>
  <c r="AA156" i="11" s="1"/>
  <c r="AA171" i="11" s="1"/>
  <c r="S139" i="11"/>
  <c r="S152" i="11" s="1"/>
  <c r="S167" i="11" s="1"/>
  <c r="Y141" i="11"/>
  <c r="Y154" i="11" s="1"/>
  <c r="Y169" i="11" s="1"/>
  <c r="Z146" i="11"/>
  <c r="Z159" i="11" s="1"/>
  <c r="Z174" i="11" s="1"/>
  <c r="AB142" i="11"/>
  <c r="AB155" i="11" s="1"/>
  <c r="AB170" i="11" s="1"/>
  <c r="X145" i="11"/>
  <c r="X158" i="11" s="1"/>
  <c r="X173" i="11" s="1"/>
  <c r="AA142" i="11"/>
  <c r="AA155" i="11" s="1"/>
  <c r="AA170" i="11" s="1"/>
  <c r="Y146" i="11"/>
  <c r="Y159" i="11" s="1"/>
  <c r="Y174" i="11" s="1"/>
  <c r="X140" i="11"/>
  <c r="X153" i="11" s="1"/>
  <c r="X168" i="11" s="1"/>
  <c r="R144" i="11"/>
  <c r="R157" i="11" s="1"/>
  <c r="R172" i="11" s="1"/>
  <c r="AA140" i="11"/>
  <c r="AA153" i="11" s="1"/>
  <c r="AA168" i="11" s="1"/>
  <c r="AB139" i="11"/>
  <c r="AB152" i="11" s="1"/>
  <c r="AB167" i="11" s="1"/>
  <c r="AB175" i="11" s="1"/>
  <c r="R145" i="11"/>
  <c r="R158" i="11" s="1"/>
  <c r="R173" i="11" s="1"/>
  <c r="X143" i="11"/>
  <c r="X156" i="11" s="1"/>
  <c r="X171" i="11" s="1"/>
  <c r="W141" i="11"/>
  <c r="W154" i="11" s="1"/>
  <c r="W169" i="11" s="1"/>
  <c r="Y145" i="11"/>
  <c r="Y158" i="11" s="1"/>
  <c r="Y173" i="11" s="1"/>
  <c r="V142" i="11"/>
  <c r="V155" i="11" s="1"/>
  <c r="V170" i="11" s="1"/>
  <c r="AA145" i="11"/>
  <c r="AA158" i="11" s="1"/>
  <c r="AA173" i="11" s="1"/>
  <c r="T138" i="11"/>
  <c r="Y152" i="11"/>
  <c r="Y167" i="11" s="1"/>
  <c r="Y175" i="11" s="1"/>
  <c r="W111" i="11"/>
  <c r="AB138" i="11"/>
  <c r="AC110" i="11"/>
  <c r="W143" i="11" s="1"/>
  <c r="W156" i="11" s="1"/>
  <c r="W171" i="11" s="1"/>
  <c r="V139" i="11"/>
  <c r="V152" i="11" s="1"/>
  <c r="V167" i="11" s="1"/>
  <c r="Q144" i="11"/>
  <c r="AB144" i="11"/>
  <c r="AB157" i="11" s="1"/>
  <c r="AB172" i="11" s="1"/>
  <c r="AA146" i="11"/>
  <c r="AA159" i="11" s="1"/>
  <c r="AA174" i="11" s="1"/>
  <c r="Z142" i="11"/>
  <c r="Z155" i="11" s="1"/>
  <c r="Z170" i="11" s="1"/>
  <c r="W142" i="11"/>
  <c r="W155" i="11" s="1"/>
  <c r="W170" i="11" s="1"/>
  <c r="T144" i="11"/>
  <c r="T157" i="11" s="1"/>
  <c r="T172" i="11" s="1"/>
  <c r="S146" i="11"/>
  <c r="S159" i="11" s="1"/>
  <c r="S174" i="11" s="1"/>
  <c r="V143" i="11"/>
  <c r="V156" i="11" s="1"/>
  <c r="V171" i="11" s="1"/>
  <c r="Y143" i="11"/>
  <c r="Y156" i="11" s="1"/>
  <c r="Y171" i="11" s="1"/>
  <c r="T140" i="11"/>
  <c r="T153" i="11" s="1"/>
  <c r="T168" i="11" s="1"/>
  <c r="S141" i="11"/>
  <c r="S154" i="11" s="1"/>
  <c r="S169" i="11" s="1"/>
  <c r="Y142" i="11"/>
  <c r="Y155" i="11" s="1"/>
  <c r="Y170" i="11" s="1"/>
  <c r="W145" i="11"/>
  <c r="W158" i="11" s="1"/>
  <c r="W173" i="11" s="1"/>
  <c r="Q146" i="11"/>
  <c r="W144" i="11"/>
  <c r="W157" i="11" s="1"/>
  <c r="W172" i="11" s="1"/>
  <c r="R141" i="11"/>
  <c r="R154" i="11" s="1"/>
  <c r="R169" i="11" s="1"/>
  <c r="T145" i="11"/>
  <c r="T158" i="11" s="1"/>
  <c r="T173" i="11" s="1"/>
  <c r="Q141" i="11"/>
  <c r="V144" i="11"/>
  <c r="V157" i="11" s="1"/>
  <c r="V172" i="11" s="1"/>
  <c r="V141" i="11"/>
  <c r="V154" i="11" s="1"/>
  <c r="V169" i="11" s="1"/>
  <c r="Q140" i="11"/>
  <c r="Q138" i="11"/>
  <c r="Q145" i="11"/>
  <c r="Q158" i="11" s="1"/>
  <c r="Z152" i="11"/>
  <c r="Z167" i="11" s="1"/>
  <c r="Z175" i="11" s="1"/>
  <c r="W138" i="11"/>
  <c r="Y138" i="11"/>
  <c r="AA138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U15" i="2"/>
  <c r="T15" i="2"/>
  <c r="Q173" i="11" l="1"/>
  <c r="Q151" i="11"/>
  <c r="Q153" i="11"/>
  <c r="Q157" i="11"/>
  <c r="W116" i="11"/>
  <c r="W112" i="11"/>
  <c r="W113" i="11"/>
  <c r="U143" i="11"/>
  <c r="U156" i="11" s="1"/>
  <c r="U171" i="11" s="1"/>
  <c r="AC126" i="11"/>
  <c r="U139" i="11"/>
  <c r="U152" i="11" s="1"/>
  <c r="U167" i="11" s="1"/>
  <c r="V140" i="11"/>
  <c r="V153" i="11" s="1"/>
  <c r="V168" i="11" s="1"/>
  <c r="V175" i="11" s="1"/>
  <c r="T143" i="11"/>
  <c r="T156" i="11" s="1"/>
  <c r="T171" i="11" s="1"/>
  <c r="R138" i="11"/>
  <c r="AC138" i="11" s="1"/>
  <c r="Q142" i="11"/>
  <c r="R117" i="11"/>
  <c r="R118" i="11"/>
  <c r="T117" i="11"/>
  <c r="T118" i="11"/>
  <c r="X160" i="11"/>
  <c r="X166" i="11"/>
  <c r="U117" i="11"/>
  <c r="U118" i="11"/>
  <c r="Y117" i="11"/>
  <c r="Y118" i="11"/>
  <c r="AA118" i="11"/>
  <c r="AA117" i="11"/>
  <c r="T151" i="11"/>
  <c r="V138" i="11"/>
  <c r="U142" i="11"/>
  <c r="U155" i="11" s="1"/>
  <c r="U170" i="11" s="1"/>
  <c r="U140" i="11"/>
  <c r="U153" i="11" s="1"/>
  <c r="U168" i="11" s="1"/>
  <c r="R143" i="11"/>
  <c r="R156" i="11" s="1"/>
  <c r="R171" i="11" s="1"/>
  <c r="S143" i="11"/>
  <c r="S156" i="11" s="1"/>
  <c r="S171" i="11" s="1"/>
  <c r="S144" i="11"/>
  <c r="S157" i="11" s="1"/>
  <c r="S172" i="11" s="1"/>
  <c r="Q116" i="11"/>
  <c r="Q112" i="11"/>
  <c r="Q113" i="11"/>
  <c r="AC113" i="11" s="1"/>
  <c r="Z147" i="11"/>
  <c r="Z151" i="11"/>
  <c r="AB118" i="11"/>
  <c r="AB117" i="11"/>
  <c r="X147" i="11"/>
  <c r="S118" i="11"/>
  <c r="S117" i="11"/>
  <c r="AA147" i="11"/>
  <c r="AA151" i="11"/>
  <c r="Y147" i="11"/>
  <c r="Y151" i="11"/>
  <c r="R140" i="11"/>
  <c r="R153" i="11" s="1"/>
  <c r="R168" i="11" s="1"/>
  <c r="W146" i="11"/>
  <c r="W159" i="11" s="1"/>
  <c r="W174" i="11" s="1"/>
  <c r="AA175" i="11"/>
  <c r="W140" i="11"/>
  <c r="W153" i="11" s="1"/>
  <c r="W168" i="11" s="1"/>
  <c r="U141" i="11"/>
  <c r="U154" i="11" s="1"/>
  <c r="U169" i="11" s="1"/>
  <c r="Q139" i="11"/>
  <c r="Q143" i="11"/>
  <c r="V145" i="11"/>
  <c r="V158" i="11" s="1"/>
  <c r="V173" i="11" s="1"/>
  <c r="U145" i="11"/>
  <c r="U158" i="11" s="1"/>
  <c r="U173" i="11" s="1"/>
  <c r="S138" i="11"/>
  <c r="R139" i="11"/>
  <c r="R152" i="11" s="1"/>
  <c r="R167" i="11" s="1"/>
  <c r="R175" i="11" s="1"/>
  <c r="T141" i="11"/>
  <c r="T154" i="11" s="1"/>
  <c r="T169" i="11" s="1"/>
  <c r="V146" i="11"/>
  <c r="V159" i="11" s="1"/>
  <c r="V174" i="11" s="1"/>
  <c r="T142" i="11"/>
  <c r="T155" i="11" s="1"/>
  <c r="T170" i="11" s="1"/>
  <c r="S142" i="11"/>
  <c r="S155" i="11" s="1"/>
  <c r="S170" i="11" s="1"/>
  <c r="W139" i="11"/>
  <c r="W152" i="11" s="1"/>
  <c r="W167" i="11" s="1"/>
  <c r="W175" i="11" s="1"/>
  <c r="R146" i="11"/>
  <c r="R159" i="11" s="1"/>
  <c r="R174" i="11" s="1"/>
  <c r="R142" i="11"/>
  <c r="R155" i="11" s="1"/>
  <c r="R170" i="11" s="1"/>
  <c r="W147" i="11"/>
  <c r="W151" i="11"/>
  <c r="AC141" i="11"/>
  <c r="Q154" i="11"/>
  <c r="Q159" i="11"/>
  <c r="AB147" i="11"/>
  <c r="AB151" i="11"/>
  <c r="S140" i="11"/>
  <c r="S153" i="11" s="1"/>
  <c r="S168" i="11" s="1"/>
  <c r="S175" i="11" s="1"/>
  <c r="T146" i="11"/>
  <c r="T159" i="11" s="1"/>
  <c r="T174" i="11" s="1"/>
  <c r="S145" i="11"/>
  <c r="S158" i="11" s="1"/>
  <c r="S173" i="11" s="1"/>
  <c r="T139" i="11"/>
  <c r="T152" i="11" s="1"/>
  <c r="T167" i="11" s="1"/>
  <c r="T175" i="11" s="1"/>
  <c r="U138" i="11"/>
  <c r="V117" i="11"/>
  <c r="V118" i="11"/>
  <c r="Z117" i="11"/>
  <c r="Z118" i="11"/>
  <c r="X117" i="11"/>
  <c r="X118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T16" i="2"/>
  <c r="U16" i="2"/>
  <c r="U147" i="11" l="1"/>
  <c r="U151" i="11"/>
  <c r="AC146" i="11"/>
  <c r="AC143" i="11"/>
  <c r="Q156" i="11"/>
  <c r="Y160" i="11"/>
  <c r="Y166" i="11"/>
  <c r="T160" i="11"/>
  <c r="T166" i="11"/>
  <c r="W117" i="11"/>
  <c r="W118" i="11"/>
  <c r="AC140" i="11"/>
  <c r="AC173" i="11"/>
  <c r="AB160" i="11"/>
  <c r="AB166" i="11"/>
  <c r="AC154" i="11"/>
  <c r="Q169" i="11"/>
  <c r="AC169" i="11" s="1"/>
  <c r="S147" i="11"/>
  <c r="S151" i="11"/>
  <c r="AC139" i="11"/>
  <c r="AC147" i="11" s="1"/>
  <c r="Z166" i="11"/>
  <c r="Z160" i="11"/>
  <c r="Q117" i="11"/>
  <c r="Q118" i="11"/>
  <c r="AC116" i="11"/>
  <c r="T147" i="11"/>
  <c r="X161" i="11"/>
  <c r="X162" i="11"/>
  <c r="Q172" i="11"/>
  <c r="AC172" i="11" s="1"/>
  <c r="AC157" i="11"/>
  <c r="AC158" i="11"/>
  <c r="AA166" i="11"/>
  <c r="AA160" i="11"/>
  <c r="AC142" i="11"/>
  <c r="Q155" i="11"/>
  <c r="U175" i="11"/>
  <c r="AC144" i="11"/>
  <c r="Q147" i="11"/>
  <c r="AC159" i="11"/>
  <c r="Q174" i="11"/>
  <c r="AC174" i="11" s="1"/>
  <c r="W160" i="11"/>
  <c r="W166" i="11"/>
  <c r="AC145" i="11"/>
  <c r="V147" i="11"/>
  <c r="V151" i="11"/>
  <c r="R147" i="11"/>
  <c r="R151" i="11"/>
  <c r="Q152" i="11"/>
  <c r="Q168" i="11"/>
  <c r="AC168" i="11" s="1"/>
  <c r="AC153" i="11"/>
  <c r="Q166" i="11"/>
  <c r="AC166" i="11" s="1"/>
  <c r="Q160" i="11"/>
  <c r="AC151" i="11"/>
  <c r="AC160" i="11" s="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AC152" i="11" l="1"/>
  <c r="Q167" i="11"/>
  <c r="R160" i="11"/>
  <c r="R166" i="11"/>
  <c r="Q162" i="11"/>
  <c r="Q161" i="11"/>
  <c r="S166" i="11"/>
  <c r="S160" i="11"/>
  <c r="Z162" i="11"/>
  <c r="Z161" i="11"/>
  <c r="AB161" i="11"/>
  <c r="AB162" i="11"/>
  <c r="Y162" i="11"/>
  <c r="Y161" i="11"/>
  <c r="U166" i="11"/>
  <c r="U160" i="11"/>
  <c r="AC155" i="11"/>
  <c r="Q170" i="11"/>
  <c r="AC170" i="11" s="1"/>
  <c r="V160" i="11"/>
  <c r="V166" i="11"/>
  <c r="W161" i="11"/>
  <c r="W162" i="11"/>
  <c r="AA161" i="11"/>
  <c r="AA162" i="11"/>
  <c r="Q171" i="11"/>
  <c r="AC171" i="11" s="1"/>
  <c r="AC156" i="11"/>
  <c r="T161" i="11"/>
  <c r="T162" i="1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U162" i="11" l="1"/>
  <c r="U161" i="11"/>
  <c r="S162" i="11"/>
  <c r="S161" i="11"/>
  <c r="V162" i="11"/>
  <c r="V161" i="11"/>
  <c r="R161" i="11"/>
  <c r="R162" i="11"/>
  <c r="Q175" i="11"/>
  <c r="AC167" i="11"/>
  <c r="AC175" i="11" s="1"/>
  <c r="S19" i="2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T19" i="2"/>
  <c r="U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U20" i="2"/>
  <c r="T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T23" i="2"/>
  <c r="U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P21" i="17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T25" i="2"/>
  <c r="U25" i="2"/>
  <c r="O38" i="17" l="1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T26" i="2"/>
  <c r="U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U27" i="2"/>
  <c r="T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U29" i="2"/>
  <c r="T29" i="2"/>
  <c r="S30" i="2" l="1"/>
  <c r="U30" i="2"/>
  <c r="T30" i="2"/>
  <c r="S31" i="2" l="1"/>
  <c r="T31" i="2"/>
  <c r="U31" i="2"/>
  <c r="S32" i="2" l="1"/>
  <c r="U32" i="2"/>
  <c r="T32" i="2"/>
  <c r="S33" i="2" l="1"/>
  <c r="U33" i="2"/>
  <c r="T33" i="2"/>
  <c r="S34" i="2" l="1"/>
  <c r="T34" i="2"/>
  <c r="U34" i="2"/>
  <c r="S35" i="2" l="1"/>
  <c r="T35" i="2"/>
  <c r="U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T45" i="2"/>
  <c r="U45" i="2"/>
  <c r="S46" i="2" l="1"/>
  <c r="U46" i="2"/>
  <c r="T46" i="2"/>
  <c r="S47" i="2" l="1"/>
  <c r="U47" i="2"/>
  <c r="T47" i="2"/>
  <c r="S48" i="2" l="1"/>
  <c r="U48" i="2"/>
  <c r="T48" i="2"/>
  <c r="S49" i="2" l="1"/>
  <c r="U49" i="2"/>
  <c r="T49" i="2"/>
  <c r="S50" i="2" l="1"/>
  <c r="T50" i="2"/>
  <c r="U50" i="2"/>
  <c r="S51" i="2" l="1"/>
  <c r="T51" i="2"/>
  <c r="U51" i="2"/>
  <c r="S52" i="2" l="1"/>
  <c r="U52" i="2"/>
  <c r="T52" i="2"/>
  <c r="S53" i="2" l="1"/>
  <c r="T53" i="2"/>
  <c r="U53" i="2"/>
  <c r="S54" i="2" l="1"/>
  <c r="T54" i="2"/>
  <c r="U54" i="2"/>
  <c r="S55" i="2" l="1"/>
  <c r="U55" i="2"/>
  <c r="T55" i="2"/>
  <c r="S56" i="2" l="1"/>
  <c r="T56" i="2"/>
  <c r="U56" i="2"/>
  <c r="S57" i="2" l="1"/>
  <c r="U57" i="2"/>
  <c r="T57" i="2"/>
  <c r="S58" i="2" l="1"/>
  <c r="U58" i="2"/>
  <c r="T58" i="2"/>
  <c r="S59" i="2" l="1"/>
  <c r="T59" i="2"/>
  <c r="U59" i="2"/>
  <c r="S60" i="2" l="1"/>
  <c r="T60" i="2"/>
  <c r="U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T66" i="2"/>
  <c r="U66" i="2"/>
  <c r="S67" i="2" l="1"/>
  <c r="U67" i="2"/>
  <c r="T67" i="2"/>
  <c r="S68" i="2" l="1"/>
  <c r="U68" i="2"/>
  <c r="T68" i="2"/>
  <c r="S69" i="2" l="1"/>
  <c r="U69" i="2"/>
  <c r="T69" i="2"/>
  <c r="S70" i="2" l="1"/>
  <c r="T70" i="2"/>
  <c r="U70" i="2"/>
  <c r="S71" i="2" l="1"/>
  <c r="U71" i="2"/>
  <c r="T71" i="2"/>
  <c r="S72" i="2" l="1"/>
  <c r="U72" i="2"/>
  <c r="T72" i="2"/>
  <c r="S73" i="2" l="1"/>
  <c r="U73" i="2"/>
  <c r="T73" i="2"/>
  <c r="S74" i="2" l="1"/>
  <c r="T74" i="2"/>
  <c r="U74" i="2"/>
  <c r="S75" i="2" l="1"/>
  <c r="U75" i="2"/>
  <c r="T75" i="2"/>
  <c r="S76" i="2" l="1"/>
  <c r="U76" i="2"/>
  <c r="T76" i="2"/>
  <c r="S77" i="2" l="1"/>
  <c r="U77" i="2"/>
  <c r="T77" i="2"/>
  <c r="S78" i="2" l="1"/>
  <c r="T78" i="2"/>
  <c r="U78" i="2"/>
  <c r="S79" i="2" l="1"/>
  <c r="U79" i="2"/>
  <c r="T79" i="2"/>
  <c r="S80" i="2" l="1"/>
  <c r="U80" i="2"/>
  <c r="T80" i="2"/>
  <c r="S81" i="2" l="1"/>
  <c r="U81" i="2"/>
  <c r="T81" i="2"/>
  <c r="S82" i="2" l="1"/>
  <c r="T82" i="2"/>
  <c r="U82" i="2"/>
  <c r="S83" i="2" l="1"/>
  <c r="U83" i="2"/>
  <c r="T83" i="2"/>
  <c r="S84" i="2" l="1"/>
  <c r="U84" i="2"/>
  <c r="T84" i="2"/>
  <c r="S85" i="2" l="1"/>
  <c r="U85" i="2"/>
  <c r="T85" i="2"/>
  <c r="S86" i="2" l="1"/>
  <c r="T86" i="2"/>
  <c r="U86" i="2"/>
  <c r="S87" i="2" l="1"/>
  <c r="U87" i="2"/>
  <c r="T87" i="2"/>
  <c r="S88" i="2" l="1"/>
  <c r="U88" i="2"/>
  <c r="T88" i="2"/>
  <c r="S89" i="2" l="1"/>
  <c r="U89" i="2"/>
  <c r="T89" i="2"/>
  <c r="S90" i="2" l="1"/>
  <c r="T90" i="2"/>
  <c r="U90" i="2"/>
  <c r="S91" i="2" l="1"/>
  <c r="U91" i="2"/>
  <c r="T91" i="2"/>
  <c r="S92" i="2" l="1"/>
  <c r="U92" i="2"/>
  <c r="T92" i="2"/>
  <c r="S93" i="2" l="1"/>
  <c r="T93" i="2"/>
  <c r="U93" i="2"/>
  <c r="S94" i="2" l="1"/>
  <c r="U94" i="2"/>
  <c r="T94" i="2"/>
  <c r="S95" i="2" l="1"/>
  <c r="U95" i="2"/>
  <c r="T95" i="2"/>
  <c r="S96" i="2" l="1"/>
  <c r="U96" i="2"/>
  <c r="T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U101" i="2"/>
  <c r="T101" i="2"/>
  <c r="S102" i="2" l="1"/>
  <c r="T102" i="2"/>
  <c r="U102" i="2"/>
  <c r="S103" i="2" l="1"/>
  <c r="U103" i="2"/>
  <c r="T103" i="2"/>
  <c r="S104" i="2" l="1"/>
  <c r="T104" i="2"/>
  <c r="U104" i="2"/>
  <c r="S105" i="2" l="1"/>
  <c r="T105" i="2"/>
  <c r="U105" i="2"/>
  <c r="S106" i="2" l="1"/>
  <c r="U106" i="2"/>
  <c r="T106" i="2"/>
  <c r="S107" i="2" l="1"/>
  <c r="T107" i="2"/>
  <c r="U107" i="2"/>
  <c r="S108" i="2" l="1"/>
  <c r="U108" i="2"/>
  <c r="T108" i="2"/>
  <c r="S109" i="2" l="1"/>
  <c r="U109" i="2"/>
  <c r="T109" i="2"/>
  <c r="S110" i="2" l="1"/>
  <c r="U110" i="2"/>
  <c r="T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T116" i="2"/>
  <c r="U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T124" i="2"/>
  <c r="U124" i="2"/>
  <c r="S125" i="2" l="1"/>
  <c r="U125" i="2"/>
  <c r="T125" i="2"/>
  <c r="S126" i="2" l="1"/>
  <c r="T126" i="2"/>
  <c r="U126" i="2"/>
  <c r="S127" i="2" l="1"/>
  <c r="T127" i="2"/>
  <c r="U127" i="2"/>
  <c r="S128" i="2" l="1"/>
  <c r="U128" i="2"/>
  <c r="T128" i="2"/>
  <c r="S129" i="2" l="1"/>
  <c r="T129" i="2"/>
  <c r="U129" i="2"/>
  <c r="S130" i="2" l="1"/>
  <c r="T130" i="2"/>
  <c r="U130" i="2"/>
  <c r="S131" i="2" l="1"/>
  <c r="T131" i="2"/>
  <c r="U131" i="2"/>
  <c r="S132" i="2" l="1"/>
  <c r="T132" i="2"/>
  <c r="U132" i="2"/>
  <c r="S133" i="2" l="1"/>
  <c r="U133" i="2"/>
  <c r="T133" i="2"/>
  <c r="S134" i="2" l="1"/>
  <c r="U134" i="2"/>
  <c r="T134" i="2"/>
  <c r="S135" i="2" l="1"/>
  <c r="U135" i="2"/>
  <c r="T135" i="2"/>
  <c r="S136" i="2" l="1"/>
  <c r="U136" i="2"/>
  <c r="T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U145" i="2"/>
  <c r="T145" i="2"/>
  <c r="S146" i="2" l="1"/>
  <c r="U146" i="2"/>
  <c r="T146" i="2"/>
  <c r="S147" i="2" l="1"/>
  <c r="U147" i="2"/>
  <c r="T147" i="2"/>
  <c r="S148" i="2" l="1"/>
  <c r="T148" i="2"/>
  <c r="U148" i="2"/>
  <c r="S149" i="2" l="1"/>
  <c r="U149" i="2"/>
  <c r="T149" i="2"/>
  <c r="S150" i="2" l="1"/>
  <c r="U150" i="2"/>
  <c r="T150" i="2"/>
  <c r="S151" i="2" l="1"/>
  <c r="U151" i="2"/>
  <c r="T151" i="2"/>
  <c r="S152" i="2" l="1"/>
  <c r="U152" i="2"/>
  <c r="T152" i="2"/>
  <c r="S153" i="2" l="1"/>
  <c r="U153" i="2"/>
  <c r="T153" i="2"/>
  <c r="S154" i="2" l="1"/>
  <c r="T154" i="2"/>
  <c r="U154" i="2"/>
  <c r="S155" i="2" l="1"/>
  <c r="U155" i="2"/>
  <c r="T155" i="2"/>
  <c r="S156" i="2" l="1"/>
  <c r="T156" i="2"/>
  <c r="U156" i="2"/>
  <c r="S157" i="2" l="1"/>
  <c r="U157" i="2"/>
  <c r="T157" i="2"/>
  <c r="S158" i="2" l="1"/>
  <c r="T158" i="2"/>
  <c r="U158" i="2"/>
  <c r="S159" i="2" l="1"/>
  <c r="U159" i="2"/>
  <c r="T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T169" i="2"/>
  <c r="U169" i="2"/>
  <c r="S170" i="2" l="1"/>
  <c r="T170" i="2"/>
  <c r="U170" i="2"/>
  <c r="S171" i="2" l="1"/>
  <c r="U171" i="2"/>
  <c r="T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U176" i="2"/>
  <c r="T176" i="2"/>
  <c r="S177" i="2" l="1"/>
  <c r="U177" i="2"/>
  <c r="T177" i="2"/>
  <c r="S178" i="2" l="1"/>
  <c r="U178" i="2"/>
  <c r="T178" i="2"/>
  <c r="S179" i="2" l="1"/>
  <c r="U179" i="2"/>
  <c r="T179" i="2"/>
  <c r="S180" i="2" l="1"/>
  <c r="T180" i="2"/>
  <c r="U180" i="2"/>
  <c r="S181" i="2" l="1"/>
  <c r="U181" i="2"/>
  <c r="T181" i="2"/>
  <c r="S182" i="2" l="1"/>
  <c r="U182" i="2"/>
  <c r="T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T188" i="2"/>
  <c r="U188" i="2"/>
  <c r="S189" i="2" l="1"/>
  <c r="U189" i="2"/>
  <c r="T189" i="2"/>
  <c r="S190" i="2" l="1"/>
  <c r="T190" i="2"/>
  <c r="U190" i="2"/>
  <c r="S191" i="2" l="1"/>
  <c r="U191" i="2"/>
  <c r="T191" i="2"/>
  <c r="S192" i="2" l="1"/>
  <c r="T192" i="2"/>
  <c r="U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T202" i="2"/>
  <c r="U202" i="2"/>
  <c r="S203" i="2" l="1"/>
  <c r="T203" i="2"/>
  <c r="U203" i="2"/>
  <c r="S204" i="2" l="1"/>
  <c r="T204" i="2"/>
  <c r="U204" i="2"/>
  <c r="S205" i="2" l="1"/>
  <c r="U205" i="2"/>
  <c r="T205" i="2"/>
  <c r="S206" i="2" l="1"/>
  <c r="U206" i="2"/>
  <c r="T206" i="2"/>
  <c r="S207" i="2" l="1"/>
  <c r="U207" i="2"/>
  <c r="T207" i="2"/>
  <c r="S208" i="2" l="1"/>
  <c r="U208" i="2"/>
  <c r="T208" i="2"/>
  <c r="S209" i="2" l="1"/>
  <c r="U209" i="2"/>
  <c r="T209" i="2"/>
  <c r="S210" i="2" l="1"/>
  <c r="U210" i="2"/>
  <c r="T210" i="2"/>
  <c r="S211" i="2" l="1"/>
  <c r="T211" i="2"/>
  <c r="U211" i="2"/>
  <c r="S212" i="2" l="1"/>
  <c r="T212" i="2"/>
  <c r="U212" i="2"/>
  <c r="S213" i="2" l="1"/>
  <c r="U213" i="2"/>
  <c r="T213" i="2"/>
  <c r="S214" i="2" l="1"/>
  <c r="U214" i="2"/>
  <c r="T214" i="2"/>
  <c r="S215" i="2" l="1"/>
  <c r="T215" i="2"/>
  <c r="U215" i="2"/>
  <c r="S216" i="2" l="1"/>
  <c r="U216" i="2"/>
  <c r="T216" i="2"/>
  <c r="S217" i="2" l="1"/>
  <c r="U217" i="2"/>
  <c r="T217" i="2"/>
  <c r="S218" i="2" l="1"/>
  <c r="U218" i="2"/>
  <c r="T218" i="2"/>
  <c r="S219" i="2" l="1"/>
  <c r="T219" i="2"/>
  <c r="U219" i="2"/>
  <c r="S220" i="2" l="1"/>
  <c r="U220" i="2"/>
  <c r="T220" i="2"/>
  <c r="S221" i="2" l="1"/>
  <c r="U221" i="2"/>
  <c r="T221" i="2"/>
  <c r="S222" i="2" l="1"/>
  <c r="T222" i="2"/>
  <c r="U222" i="2"/>
  <c r="S223" i="2" l="1"/>
  <c r="U223" i="2"/>
  <c r="T223" i="2"/>
  <c r="S224" i="2" l="1"/>
  <c r="U224" i="2"/>
  <c r="T224" i="2"/>
  <c r="S225" i="2" l="1"/>
  <c r="U225" i="2"/>
  <c r="T225" i="2"/>
  <c r="S226" i="2" l="1"/>
  <c r="T226" i="2"/>
  <c r="U226" i="2"/>
  <c r="S227" i="2" l="1"/>
  <c r="U227" i="2"/>
  <c r="T227" i="2"/>
  <c r="S228" i="2" l="1"/>
  <c r="U228" i="2"/>
  <c r="T228" i="2"/>
  <c r="S229" i="2" l="1"/>
  <c r="U229" i="2"/>
  <c r="T229" i="2"/>
  <c r="S230" i="2" l="1"/>
  <c r="T230" i="2"/>
  <c r="U230" i="2"/>
  <c r="S231" i="2" l="1"/>
  <c r="T231" i="2"/>
  <c r="U231" i="2"/>
  <c r="S232" i="2" l="1"/>
  <c r="T232" i="2"/>
  <c r="U232" i="2"/>
  <c r="S233" i="2" l="1"/>
  <c r="T233" i="2"/>
  <c r="U233" i="2"/>
  <c r="S234" i="2" l="1"/>
  <c r="T234" i="2"/>
  <c r="U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U245" i="2"/>
  <c r="T245" i="2"/>
  <c r="S246" i="2" l="1"/>
  <c r="U246" i="2"/>
  <c r="T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U253" i="2"/>
  <c r="T253" i="2"/>
  <c r="S254" i="2" l="1"/>
  <c r="U254" i="2"/>
  <c r="T254" i="2"/>
  <c r="S255" i="2" l="1"/>
  <c r="T255" i="2"/>
  <c r="U255" i="2"/>
  <c r="S256" i="2" l="1"/>
  <c r="U256" i="2"/>
  <c r="T256" i="2"/>
  <c r="S257" i="2" l="1"/>
  <c r="U257" i="2"/>
  <c r="T257" i="2"/>
  <c r="S258" i="2" l="1"/>
  <c r="U258" i="2"/>
  <c r="T258" i="2"/>
  <c r="S259" i="2" l="1"/>
  <c r="U259" i="2"/>
  <c r="T259" i="2"/>
  <c r="S260" i="2" l="1"/>
  <c r="U260" i="2"/>
  <c r="T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T269" i="2"/>
  <c r="U269" i="2"/>
  <c r="S270" i="2" l="1"/>
  <c r="T270" i="2"/>
  <c r="U270" i="2"/>
  <c r="S271" i="2" l="1"/>
  <c r="U271" i="2"/>
  <c r="T271" i="2"/>
  <c r="S272" i="2" l="1"/>
  <c r="T272" i="2"/>
  <c r="U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T282" i="2"/>
  <c r="U282" i="2"/>
  <c r="S283" i="2" l="1"/>
  <c r="T283" i="2"/>
  <c r="U283" i="2"/>
  <c r="S284" i="2" l="1"/>
  <c r="T284" i="2"/>
  <c r="U284" i="2"/>
  <c r="S285" i="2" l="1"/>
  <c r="T285" i="2"/>
  <c r="U285" i="2"/>
  <c r="S286" i="2" l="1"/>
  <c r="U286" i="2"/>
  <c r="T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U293" i="2"/>
  <c r="T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T304" i="2"/>
  <c r="U304" i="2"/>
  <c r="S305" i="2" l="1"/>
  <c r="U305" i="2"/>
  <c r="T305" i="2"/>
  <c r="S306" i="2" l="1"/>
  <c r="U306" i="2"/>
  <c r="T306" i="2"/>
  <c r="S307" i="2" l="1"/>
  <c r="U307" i="2"/>
  <c r="T307" i="2"/>
  <c r="S308" i="2" l="1"/>
  <c r="U308" i="2"/>
  <c r="T308" i="2"/>
  <c r="S309" i="2" l="1"/>
  <c r="U309" i="2"/>
  <c r="T309" i="2"/>
  <c r="S310" i="2" l="1"/>
  <c r="U310" i="2"/>
  <c r="T310" i="2"/>
  <c r="S311" i="2" l="1"/>
  <c r="U311" i="2"/>
  <c r="T311" i="2"/>
  <c r="S312" i="2" l="1"/>
  <c r="U312" i="2"/>
  <c r="T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U317" i="2"/>
  <c r="T317" i="2"/>
  <c r="S318" i="2" l="1"/>
  <c r="U318" i="2"/>
  <c r="T318" i="2"/>
  <c r="S319" i="2" l="1"/>
  <c r="U319" i="2"/>
  <c r="T319" i="2"/>
  <c r="S320" i="2" l="1"/>
  <c r="T320" i="2"/>
  <c r="U320" i="2"/>
  <c r="S321" i="2" l="1"/>
  <c r="T321" i="2"/>
  <c r="U321" i="2"/>
  <c r="S322" i="2" l="1"/>
  <c r="U322" i="2"/>
  <c r="T322" i="2"/>
  <c r="S323" i="2" l="1"/>
  <c r="U323" i="2"/>
  <c r="T323" i="2"/>
  <c r="S324" i="2" l="1"/>
  <c r="U324" i="2"/>
  <c r="T324" i="2"/>
  <c r="S325" i="2" l="1"/>
  <c r="U325" i="2"/>
  <c r="T325" i="2"/>
  <c r="S326" i="2" l="1"/>
  <c r="U326" i="2"/>
  <c r="T326" i="2"/>
  <c r="S327" i="2" l="1"/>
  <c r="U327" i="2"/>
  <c r="T327" i="2"/>
  <c r="S328" i="2" l="1"/>
  <c r="U328" i="2"/>
  <c r="T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U335" i="2"/>
  <c r="T335" i="2"/>
  <c r="S336" i="2" l="1"/>
  <c r="U336" i="2"/>
  <c r="T336" i="2"/>
  <c r="S337" i="2" l="1"/>
  <c r="U337" i="2"/>
  <c r="T337" i="2"/>
  <c r="S338" i="2" l="1"/>
  <c r="U338" i="2"/>
  <c r="T338" i="2"/>
  <c r="S339" i="2" l="1"/>
  <c r="T339" i="2"/>
  <c r="U339" i="2"/>
  <c r="S340" i="2" l="1"/>
  <c r="U340" i="2"/>
  <c r="T340" i="2"/>
  <c r="S341" i="2" l="1"/>
  <c r="U341" i="2"/>
  <c r="T341" i="2"/>
  <c r="S342" i="2" l="1"/>
  <c r="U342" i="2"/>
  <c r="T342" i="2"/>
  <c r="S343" i="2" l="1"/>
  <c r="T343" i="2"/>
  <c r="U343" i="2"/>
  <c r="S344" i="2" l="1"/>
  <c r="U344" i="2"/>
  <c r="T344" i="2"/>
  <c r="S345" i="2" l="1"/>
  <c r="T345" i="2"/>
  <c r="U345" i="2"/>
  <c r="S346" i="2" l="1"/>
  <c r="T346" i="2"/>
  <c r="U346" i="2"/>
  <c r="S347" i="2" l="1"/>
  <c r="U347" i="2"/>
  <c r="T347" i="2"/>
  <c r="S348" i="2" l="1"/>
  <c r="U348" i="2"/>
  <c r="T348" i="2"/>
  <c r="S349" i="2" l="1"/>
  <c r="U349" i="2"/>
  <c r="T349" i="2"/>
  <c r="S350" i="2" l="1"/>
  <c r="U350" i="2"/>
  <c r="T350" i="2"/>
  <c r="S351" i="2" l="1"/>
  <c r="T351" i="2"/>
  <c r="U351" i="2"/>
  <c r="S352" i="2" l="1"/>
  <c r="T352" i="2"/>
  <c r="U352" i="2"/>
  <c r="S353" i="2" l="1"/>
  <c r="U353" i="2"/>
  <c r="T353" i="2"/>
  <c r="S354" i="2" l="1"/>
  <c r="T354" i="2"/>
  <c r="U354" i="2"/>
  <c r="S355" i="2" l="1"/>
  <c r="U355" i="2"/>
  <c r="T355" i="2"/>
  <c r="S356" i="2" l="1"/>
  <c r="T356" i="2"/>
  <c r="U356" i="2"/>
  <c r="S357" i="2" l="1"/>
  <c r="T357" i="2"/>
  <c r="U357" i="2"/>
  <c r="S358" i="2" l="1"/>
  <c r="U358" i="2"/>
  <c r="T358" i="2"/>
  <c r="S359" i="2" l="1"/>
  <c r="T359" i="2"/>
  <c r="U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T365" i="2"/>
  <c r="U365" i="2"/>
  <c r="S366" i="2" l="1"/>
  <c r="U366" i="2"/>
  <c r="T366" i="2"/>
  <c r="S367" i="2" l="1"/>
  <c r="U367" i="2"/>
  <c r="T367" i="2"/>
  <c r="S368" i="2" l="1"/>
  <c r="T368" i="2"/>
  <c r="U368" i="2"/>
  <c r="S369" i="2" l="1"/>
  <c r="U369" i="2"/>
  <c r="T369" i="2"/>
  <c r="S370" i="2" l="1"/>
  <c r="U370" i="2"/>
  <c r="T370" i="2"/>
  <c r="S371" i="2" l="1"/>
  <c r="U371" i="2"/>
  <c r="T371" i="2"/>
  <c r="S372" i="2" l="1"/>
  <c r="U372" i="2"/>
  <c r="T372" i="2"/>
  <c r="S373" i="2" l="1"/>
  <c r="U373" i="2"/>
  <c r="T373" i="2"/>
  <c r="S374" i="2" l="1"/>
  <c r="T374" i="2"/>
  <c r="U374" i="2"/>
  <c r="S375" i="2" l="1"/>
  <c r="U375" i="2"/>
  <c r="T375" i="2"/>
  <c r="S376" i="2" l="1"/>
  <c r="T376" i="2"/>
  <c r="U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U384" i="2"/>
  <c r="T384" i="2"/>
  <c r="S385" i="2" l="1"/>
  <c r="U385" i="2"/>
  <c r="T385" i="2"/>
  <c r="S386" i="2" l="1"/>
  <c r="T386" i="2"/>
  <c r="U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U394" i="2"/>
  <c r="T394" i="2"/>
  <c r="S395" i="2" l="1"/>
  <c r="U395" i="2"/>
  <c r="T395" i="2"/>
  <c r="S396" i="2" l="1"/>
  <c r="T396" i="2"/>
  <c r="U396" i="2"/>
  <c r="S397" i="2" l="1"/>
  <c r="T397" i="2"/>
  <c r="U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U410" i="2"/>
  <c r="T410" i="2"/>
  <c r="S411" i="2" l="1"/>
  <c r="U411" i="2"/>
  <c r="T411" i="2"/>
  <c r="S412" i="2" l="1"/>
  <c r="T412" i="2"/>
  <c r="U412" i="2"/>
  <c r="S413" i="2" l="1"/>
  <c r="U413" i="2"/>
  <c r="T413" i="2"/>
  <c r="S414" i="2" l="1"/>
  <c r="T414" i="2"/>
  <c r="U414" i="2"/>
  <c r="S415" i="2" l="1"/>
  <c r="U415" i="2"/>
  <c r="T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U420" i="2"/>
  <c r="T420" i="2"/>
  <c r="S421" i="2" l="1"/>
  <c r="U421" i="2"/>
  <c r="T421" i="2"/>
  <c r="S422" i="2" l="1"/>
  <c r="T422" i="2"/>
  <c r="U422" i="2"/>
  <c r="S423" i="2" l="1"/>
  <c r="U423" i="2"/>
  <c r="T423" i="2"/>
  <c r="S424" i="2" l="1"/>
  <c r="U424" i="2"/>
  <c r="T424" i="2"/>
  <c r="S425" i="2" l="1"/>
  <c r="U425" i="2"/>
  <c r="T425" i="2"/>
  <c r="S426" i="2" l="1"/>
  <c r="U426" i="2"/>
  <c r="T426" i="2"/>
  <c r="S427" i="2" l="1"/>
  <c r="U427" i="2"/>
  <c r="T427" i="2"/>
  <c r="S428" i="2" l="1"/>
  <c r="U428" i="2"/>
  <c r="T428" i="2"/>
  <c r="S429" i="2" l="1"/>
  <c r="T429" i="2"/>
  <c r="U429" i="2"/>
  <c r="S430" i="2" l="1"/>
  <c r="U430" i="2"/>
  <c r="T430" i="2"/>
  <c r="S431" i="2" l="1"/>
  <c r="T431" i="2"/>
  <c r="U431" i="2"/>
  <c r="S432" i="2" l="1"/>
  <c r="U432" i="2"/>
  <c r="T432" i="2"/>
  <c r="S433" i="2" l="1"/>
  <c r="T433" i="2"/>
  <c r="U433" i="2"/>
  <c r="S434" i="2" l="1"/>
  <c r="U434" i="2"/>
  <c r="T434" i="2"/>
  <c r="S435" i="2" l="1"/>
  <c r="U435" i="2"/>
  <c r="T435" i="2"/>
  <c r="S436" i="2" l="1"/>
  <c r="U436" i="2"/>
  <c r="T436" i="2"/>
  <c r="S437" i="2" l="1"/>
  <c r="U437" i="2"/>
  <c r="T437" i="2"/>
  <c r="S438" i="2" l="1"/>
  <c r="U438" i="2"/>
  <c r="T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U444" i="2"/>
  <c r="T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U452" i="2"/>
  <c r="T452" i="2"/>
  <c r="S453" i="2" l="1"/>
  <c r="T453" i="2"/>
  <c r="U453" i="2"/>
  <c r="S454" i="2" l="1"/>
  <c r="T454" i="2"/>
  <c r="U454" i="2"/>
  <c r="S455" i="2" l="1"/>
  <c r="T455" i="2"/>
  <c r="U455" i="2"/>
  <c r="S456" i="2" l="1"/>
  <c r="U456" i="2"/>
  <c r="T456" i="2"/>
  <c r="S457" i="2" l="1"/>
  <c r="U457" i="2"/>
  <c r="T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T464" i="2"/>
  <c r="U464" i="2"/>
  <c r="S465" i="2" l="1"/>
  <c r="T465" i="2"/>
  <c r="U465" i="2"/>
  <c r="S466" i="2" l="1"/>
  <c r="T466" i="2"/>
  <c r="U466" i="2"/>
  <c r="S467" i="2" l="1"/>
  <c r="U467" i="2"/>
  <c r="T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T475" i="2"/>
  <c r="U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T488" i="2"/>
  <c r="U488" i="2"/>
  <c r="S489" i="2" l="1"/>
  <c r="T489" i="2"/>
  <c r="U489" i="2"/>
  <c r="S490" i="2" l="1"/>
  <c r="U490" i="2"/>
  <c r="T490" i="2"/>
  <c r="S491" i="2" l="1"/>
  <c r="U491" i="2"/>
  <c r="T491" i="2"/>
  <c r="S492" i="2" l="1"/>
  <c r="U492" i="2"/>
  <c r="T492" i="2"/>
  <c r="S493" i="2" l="1"/>
  <c r="T493" i="2"/>
  <c r="U493" i="2"/>
  <c r="S494" i="2" l="1"/>
  <c r="T494" i="2"/>
  <c r="U494" i="2"/>
  <c r="S495" i="2" l="1"/>
  <c r="T495" i="2"/>
  <c r="U495" i="2"/>
  <c r="S496" i="2" l="1"/>
  <c r="U496" i="2"/>
  <c r="T496" i="2"/>
  <c r="S497" i="2" l="1"/>
  <c r="U497" i="2"/>
  <c r="T497" i="2"/>
  <c r="S498" i="2" l="1"/>
  <c r="T498" i="2"/>
  <c r="U498" i="2"/>
  <c r="S499" i="2" l="1"/>
  <c r="U499" i="2"/>
  <c r="T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U507" i="2"/>
  <c r="T507" i="2"/>
  <c r="S508" i="2" l="1"/>
  <c r="T508" i="2"/>
  <c r="U508" i="2"/>
  <c r="S509" i="2" l="1"/>
  <c r="T509" i="2"/>
  <c r="U509" i="2"/>
  <c r="S510" i="2" l="1"/>
  <c r="U510" i="2"/>
  <c r="T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T515" i="2"/>
  <c r="U515" i="2"/>
  <c r="S516" i="2" l="1"/>
  <c r="U516" i="2"/>
  <c r="T516" i="2"/>
  <c r="S517" i="2" l="1"/>
  <c r="U517" i="2"/>
  <c r="T517" i="2"/>
  <c r="S518" i="2" l="1"/>
  <c r="U518" i="2"/>
  <c r="T518" i="2"/>
  <c r="S519" i="2" l="1"/>
  <c r="U519" i="2"/>
  <c r="T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U524" i="2"/>
  <c r="T524" i="2"/>
  <c r="S525" i="2" l="1"/>
  <c r="U525" i="2"/>
  <c r="T525" i="2"/>
  <c r="S526" i="2" l="1"/>
  <c r="T526" i="2"/>
  <c r="U526" i="2"/>
  <c r="S527" i="2" l="1"/>
  <c r="T527" i="2"/>
  <c r="U527" i="2"/>
  <c r="S528" i="2" l="1"/>
  <c r="T528" i="2"/>
  <c r="U528" i="2"/>
  <c r="S529" i="2" l="1"/>
  <c r="T529" i="2"/>
  <c r="U529" i="2"/>
  <c r="S530" i="2" l="1"/>
  <c r="U530" i="2"/>
  <c r="T530" i="2"/>
  <c r="S531" i="2" l="1"/>
  <c r="U531" i="2"/>
  <c r="T531" i="2"/>
  <c r="S532" i="2" l="1"/>
  <c r="T532" i="2"/>
  <c r="U532" i="2"/>
  <c r="S533" i="2" l="1"/>
  <c r="T533" i="2"/>
  <c r="U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U540" i="2"/>
  <c r="T540" i="2"/>
  <c r="S541" i="2" l="1"/>
  <c r="T541" i="2"/>
  <c r="U541" i="2"/>
  <c r="S542" i="2" l="1"/>
  <c r="U542" i="2"/>
  <c r="T542" i="2"/>
  <c r="S543" i="2" l="1"/>
  <c r="U543" i="2"/>
  <c r="T543" i="2"/>
  <c r="S544" i="2" l="1"/>
  <c r="T544" i="2"/>
  <c r="U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U551" i="2"/>
  <c r="T551" i="2"/>
  <c r="S552" i="2" l="1"/>
  <c r="T552" i="2"/>
  <c r="U552" i="2"/>
  <c r="S553" i="2" l="1"/>
  <c r="T553" i="2"/>
  <c r="U553" i="2"/>
  <c r="S554" i="2" l="1"/>
  <c r="U554" i="2"/>
  <c r="T554" i="2"/>
  <c r="S555" i="2" l="1"/>
  <c r="U555" i="2"/>
  <c r="T555" i="2"/>
  <c r="S556" i="2" l="1"/>
  <c r="T556" i="2"/>
  <c r="U556" i="2"/>
  <c r="S557" i="2" l="1"/>
  <c r="T557" i="2"/>
  <c r="U557" i="2"/>
  <c r="S558" i="2" l="1"/>
  <c r="U558" i="2"/>
  <c r="T558" i="2"/>
  <c r="S559" i="2" l="1"/>
  <c r="U559" i="2"/>
  <c r="T559" i="2"/>
  <c r="S560" i="2" l="1"/>
  <c r="U560" i="2"/>
  <c r="T560" i="2"/>
  <c r="S561" i="2" l="1"/>
  <c r="T561" i="2"/>
  <c r="U561" i="2"/>
  <c r="S562" i="2" l="1"/>
  <c r="U562" i="2"/>
  <c r="T562" i="2"/>
  <c r="S563" i="2" l="1"/>
  <c r="T563" i="2"/>
  <c r="U563" i="2"/>
  <c r="S564" i="2" l="1"/>
  <c r="U564" i="2"/>
  <c r="T564" i="2"/>
  <c r="S565" i="2" l="1"/>
  <c r="U565" i="2"/>
  <c r="T565" i="2"/>
  <c r="S566" i="2" l="1"/>
  <c r="T566" i="2"/>
  <c r="U566" i="2"/>
  <c r="S567" i="2" l="1"/>
  <c r="T567" i="2"/>
  <c r="U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T576" i="2"/>
  <c r="U576" i="2"/>
  <c r="S577" i="2" l="1"/>
  <c r="U577" i="2"/>
  <c r="T577" i="2"/>
  <c r="S578" i="2" l="1"/>
  <c r="T578" i="2"/>
  <c r="U578" i="2"/>
  <c r="S579" i="2" l="1"/>
  <c r="U579" i="2"/>
  <c r="T579" i="2"/>
  <c r="S580" i="2" l="1"/>
  <c r="T580" i="2"/>
  <c r="U580" i="2"/>
  <c r="S581" i="2" l="1"/>
  <c r="U581" i="2"/>
  <c r="T581" i="2"/>
  <c r="S582" i="2" l="1"/>
  <c r="T582" i="2"/>
  <c r="U582" i="2"/>
  <c r="S583" i="2" l="1"/>
  <c r="U583" i="2"/>
  <c r="T583" i="2"/>
  <c r="S584" i="2" l="1"/>
  <c r="T584" i="2"/>
  <c r="U584" i="2"/>
  <c r="S585" i="2" l="1"/>
  <c r="T585" i="2"/>
  <c r="U585" i="2"/>
  <c r="S586" i="2" l="1"/>
  <c r="U586" i="2"/>
  <c r="T586" i="2"/>
  <c r="S587" i="2" l="1"/>
  <c r="T587" i="2"/>
  <c r="U587" i="2"/>
  <c r="S588" i="2" l="1"/>
  <c r="U588" i="2"/>
  <c r="T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T596" i="2"/>
  <c r="U596" i="2"/>
  <c r="S597" i="2" l="1"/>
  <c r="U597" i="2"/>
  <c r="T597" i="2"/>
  <c r="S598" i="2" l="1"/>
  <c r="U598" i="2"/>
  <c r="T598" i="2"/>
  <c r="S599" i="2" l="1"/>
  <c r="T599" i="2"/>
  <c r="U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T604" i="2"/>
  <c r="U604" i="2"/>
  <c r="S605" i="2" l="1"/>
  <c r="U605" i="2"/>
  <c r="T605" i="2"/>
  <c r="S606" i="2" l="1"/>
  <c r="U606" i="2"/>
  <c r="T606" i="2"/>
  <c r="S607" i="2" l="1"/>
  <c r="U607" i="2"/>
  <c r="T607" i="2"/>
  <c r="S608" i="2" l="1"/>
  <c r="T608" i="2"/>
  <c r="U608" i="2"/>
  <c r="S609" i="2" l="1"/>
  <c r="U609" i="2"/>
  <c r="T609" i="2"/>
  <c r="S610" i="2" l="1"/>
  <c r="U610" i="2"/>
  <c r="T610" i="2"/>
  <c r="S611" i="2" l="1"/>
  <c r="U611" i="2"/>
  <c r="T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T616" i="2"/>
  <c r="U616" i="2"/>
  <c r="S617" i="2" l="1"/>
  <c r="T617" i="2"/>
  <c r="U617" i="2"/>
  <c r="S618" i="2" l="1"/>
  <c r="U618" i="2"/>
  <c r="T618" i="2"/>
  <c r="S619" i="2" l="1"/>
  <c r="U619" i="2"/>
  <c r="T619" i="2"/>
  <c r="S620" i="2" l="1"/>
  <c r="T620" i="2"/>
  <c r="U620" i="2"/>
  <c r="S621" i="2" l="1"/>
  <c r="U621" i="2"/>
  <c r="T621" i="2"/>
  <c r="S622" i="2" l="1"/>
  <c r="U622" i="2"/>
  <c r="T622" i="2"/>
  <c r="S623" i="2" l="1"/>
  <c r="T623" i="2"/>
  <c r="U623" i="2"/>
  <c r="S624" i="2" l="1"/>
  <c r="T624" i="2"/>
  <c r="U624" i="2"/>
  <c r="S625" i="2" l="1"/>
  <c r="U625" i="2"/>
  <c r="T625" i="2"/>
  <c r="S626" i="2" l="1"/>
  <c r="U626" i="2"/>
  <c r="T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T632" i="2"/>
  <c r="U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U637" i="2"/>
  <c r="T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U642" i="2"/>
  <c r="T642" i="2"/>
  <c r="S643" i="2" l="1"/>
  <c r="T643" i="2"/>
  <c r="U643" i="2"/>
  <c r="S644" i="2" l="1"/>
  <c r="T644" i="2"/>
  <c r="U644" i="2"/>
  <c r="S645" i="2" l="1"/>
  <c r="U645" i="2"/>
  <c r="T645" i="2"/>
  <c r="S646" i="2" l="1"/>
  <c r="T646" i="2"/>
  <c r="U646" i="2"/>
  <c r="S647" i="2" l="1"/>
  <c r="T647" i="2"/>
  <c r="U647" i="2"/>
  <c r="S648" i="2" l="1"/>
  <c r="T648" i="2"/>
  <c r="U648" i="2"/>
  <c r="S649" i="2" l="1"/>
  <c r="U649" i="2"/>
  <c r="T649" i="2"/>
  <c r="S650" i="2" l="1"/>
  <c r="T650" i="2"/>
  <c r="U650" i="2"/>
  <c r="S651" i="2" l="1"/>
  <c r="U651" i="2"/>
  <c r="T651" i="2"/>
  <c r="S652" i="2" l="1"/>
  <c r="T652" i="2"/>
  <c r="U652" i="2"/>
  <c r="S653" i="2" l="1"/>
  <c r="U653" i="2"/>
  <c r="T653" i="2"/>
  <c r="S654" i="2" l="1"/>
  <c r="U654" i="2"/>
  <c r="T654" i="2"/>
  <c r="S655" i="2" l="1"/>
  <c r="T655" i="2"/>
  <c r="U655" i="2"/>
  <c r="S656" i="2" l="1"/>
  <c r="T656" i="2"/>
  <c r="U656" i="2"/>
  <c r="S657" i="2" l="1"/>
  <c r="U657" i="2"/>
  <c r="T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U665" i="2"/>
  <c r="T665" i="2"/>
  <c r="S666" i="2" l="1"/>
  <c r="U666" i="2"/>
  <c r="T666" i="2"/>
  <c r="S667" i="2" l="1"/>
  <c r="T667" i="2"/>
  <c r="U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U672" i="2"/>
  <c r="T672" i="2"/>
  <c r="S673" i="2" l="1"/>
  <c r="T673" i="2"/>
  <c r="U673" i="2"/>
  <c r="S674" i="2" l="1"/>
  <c r="T674" i="2"/>
  <c r="U674" i="2"/>
  <c r="S675" i="2" l="1"/>
  <c r="U675" i="2"/>
  <c r="T675" i="2"/>
  <c r="S676" i="2" l="1"/>
  <c r="T676" i="2"/>
  <c r="U676" i="2"/>
  <c r="S677" i="2" l="1"/>
  <c r="T677" i="2"/>
  <c r="U677" i="2"/>
  <c r="S678" i="2" l="1"/>
  <c r="T678" i="2"/>
  <c r="U678" i="2"/>
  <c r="S679" i="2" l="1"/>
  <c r="U679" i="2"/>
  <c r="T679" i="2"/>
  <c r="S680" i="2" l="1"/>
  <c r="T680" i="2"/>
  <c r="U680" i="2"/>
  <c r="S681" i="2" l="1"/>
  <c r="U681" i="2"/>
  <c r="T681" i="2"/>
  <c r="S682" i="2" l="1"/>
  <c r="T682" i="2"/>
  <c r="U682" i="2"/>
  <c r="S683" i="2" l="1"/>
  <c r="U683" i="2"/>
  <c r="T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U697" i="2"/>
  <c r="T697" i="2"/>
  <c r="S698" i="2" l="1"/>
  <c r="U698" i="2"/>
  <c r="T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U707" i="2"/>
  <c r="T707" i="2"/>
  <c r="S708" i="2" l="1"/>
  <c r="T708" i="2"/>
  <c r="U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U715" i="2"/>
  <c r="T715" i="2"/>
  <c r="S716" i="2" l="1"/>
  <c r="T716" i="2"/>
  <c r="U716" i="2"/>
  <c r="S717" i="2" l="1"/>
  <c r="T717" i="2"/>
  <c r="U717" i="2"/>
  <c r="S718" i="2" l="1"/>
  <c r="U718" i="2"/>
  <c r="T718" i="2"/>
  <c r="S719" i="2" l="1"/>
  <c r="U719" i="2"/>
  <c r="T719" i="2"/>
  <c r="S720" i="2" l="1"/>
  <c r="T720" i="2"/>
  <c r="U720" i="2"/>
  <c r="S721" i="2" l="1"/>
  <c r="U721" i="2"/>
  <c r="T721" i="2"/>
  <c r="S722" i="2" l="1"/>
  <c r="T722" i="2"/>
  <c r="U722" i="2"/>
  <c r="S723" i="2" l="1"/>
  <c r="U723" i="2"/>
  <c r="T723" i="2"/>
  <c r="S724" i="2" l="1"/>
  <c r="T724" i="2"/>
  <c r="U724" i="2"/>
  <c r="S725" i="2" l="1"/>
  <c r="U725" i="2"/>
  <c r="T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U733" i="2"/>
  <c r="T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U738" i="2"/>
  <c r="T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T749" i="2"/>
  <c r="U749" i="2"/>
  <c r="S750" i="2" l="1"/>
  <c r="U750" i="2"/>
  <c r="T750" i="2"/>
  <c r="S751" i="2" l="1"/>
  <c r="T751" i="2"/>
  <c r="U751" i="2"/>
  <c r="S752" i="2" l="1"/>
  <c r="T752" i="2"/>
  <c r="U752" i="2"/>
  <c r="S753" i="2" l="1"/>
  <c r="U753" i="2"/>
  <c r="T753" i="2"/>
  <c r="S754" i="2" l="1"/>
  <c r="U754" i="2"/>
  <c r="T754" i="2"/>
  <c r="S755" i="2" l="1"/>
  <c r="T755" i="2"/>
  <c r="U755" i="2"/>
  <c r="S756" i="2" l="1"/>
  <c r="U756" i="2"/>
  <c r="T756" i="2"/>
  <c r="S757" i="2" l="1"/>
  <c r="T757" i="2"/>
  <c r="U757" i="2"/>
  <c r="S758" i="2" l="1"/>
  <c r="T758" i="2"/>
  <c r="U758" i="2"/>
  <c r="S759" i="2" l="1"/>
  <c r="U759" i="2"/>
  <c r="T759" i="2"/>
  <c r="S760" i="2" l="1"/>
  <c r="T760" i="2"/>
  <c r="U760" i="2"/>
  <c r="S761" i="2" l="1"/>
  <c r="U761" i="2"/>
  <c r="T761" i="2"/>
  <c r="S762" i="2" l="1"/>
  <c r="T762" i="2"/>
  <c r="U762" i="2"/>
  <c r="S763" i="2" l="1"/>
  <c r="U763" i="2"/>
  <c r="T763" i="2"/>
  <c r="S764" i="2" l="1"/>
  <c r="U764" i="2"/>
  <c r="T764" i="2"/>
  <c r="S765" i="2" l="1"/>
  <c r="U765" i="2"/>
  <c r="T765" i="2"/>
  <c r="S766" i="2" l="1"/>
  <c r="T766" i="2"/>
  <c r="U766" i="2"/>
  <c r="S767" i="2" l="1"/>
  <c r="U767" i="2"/>
  <c r="T767" i="2"/>
  <c r="S768" i="2" l="1"/>
  <c r="T768" i="2"/>
  <c r="U768" i="2"/>
  <c r="S769" i="2" l="1"/>
  <c r="U769" i="2"/>
  <c r="T769" i="2"/>
  <c r="S770" i="2" l="1"/>
  <c r="U770" i="2"/>
  <c r="T770" i="2"/>
  <c r="S771" i="2" l="1"/>
  <c r="T771" i="2"/>
  <c r="U771" i="2"/>
  <c r="S772" i="2" l="1"/>
  <c r="T772" i="2"/>
  <c r="U772" i="2"/>
  <c r="S773" i="2" l="1"/>
  <c r="U773" i="2"/>
  <c r="T773" i="2"/>
  <c r="S774" i="2" l="1"/>
  <c r="U774" i="2"/>
  <c r="T774" i="2"/>
  <c r="S775" i="2" l="1"/>
  <c r="U775" i="2"/>
  <c r="T775" i="2"/>
  <c r="S776" i="2" l="1"/>
  <c r="U776" i="2"/>
  <c r="T776" i="2"/>
  <c r="S777" i="2" l="1"/>
  <c r="U777" i="2"/>
  <c r="T777" i="2"/>
  <c r="S778" i="2" l="1"/>
  <c r="U778" i="2"/>
  <c r="T778" i="2"/>
  <c r="S779" i="2" l="1"/>
  <c r="T779" i="2"/>
  <c r="U779" i="2"/>
  <c r="S780" i="2" l="1"/>
  <c r="U780" i="2"/>
  <c r="T780" i="2"/>
  <c r="S781" i="2" l="1"/>
  <c r="T781" i="2"/>
  <c r="U781" i="2"/>
  <c r="S782" i="2" l="1"/>
  <c r="T782" i="2"/>
  <c r="U782" i="2"/>
  <c r="S783" i="2" l="1"/>
  <c r="T783" i="2"/>
  <c r="U783" i="2"/>
  <c r="S784" i="2" l="1"/>
  <c r="T784" i="2"/>
  <c r="U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U792" i="2"/>
  <c r="T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T800" i="2"/>
  <c r="U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U816" i="2"/>
  <c r="T816" i="2"/>
  <c r="S817" i="2" l="1"/>
  <c r="T817" i="2"/>
  <c r="U817" i="2"/>
  <c r="S818" i="2" l="1"/>
  <c r="U818" i="2"/>
  <c r="T818" i="2"/>
  <c r="S819" i="2" l="1"/>
  <c r="U819" i="2"/>
  <c r="T819" i="2"/>
  <c r="S820" i="2" l="1"/>
  <c r="T820" i="2"/>
  <c r="U820" i="2"/>
  <c r="S821" i="2" l="1"/>
  <c r="T821" i="2"/>
  <c r="U821" i="2"/>
  <c r="S822" i="2" l="1"/>
  <c r="U822" i="2"/>
  <c r="T822" i="2"/>
  <c r="S823" i="2" l="1"/>
  <c r="T823" i="2"/>
  <c r="U823" i="2"/>
  <c r="S824" i="2" l="1"/>
  <c r="T824" i="2"/>
  <c r="U824" i="2"/>
  <c r="S825" i="2" l="1"/>
  <c r="U825" i="2"/>
  <c r="T825" i="2"/>
  <c r="S826" i="2" l="1"/>
  <c r="U826" i="2"/>
  <c r="T826" i="2"/>
  <c r="S827" i="2" l="1"/>
  <c r="U827" i="2"/>
  <c r="T827" i="2"/>
  <c r="S828" i="2" l="1"/>
  <c r="U828" i="2"/>
  <c r="T828" i="2"/>
  <c r="S829" i="2" l="1"/>
  <c r="U829" i="2"/>
  <c r="T829" i="2"/>
  <c r="S830" i="2" l="1"/>
  <c r="U830" i="2"/>
  <c r="T830" i="2"/>
  <c r="S831" i="2" l="1"/>
  <c r="U831" i="2"/>
  <c r="T831" i="2"/>
  <c r="S832" i="2" l="1"/>
  <c r="T832" i="2"/>
  <c r="U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U837" i="2"/>
  <c r="T837" i="2"/>
  <c r="S838" i="2" l="1"/>
  <c r="T838" i="2"/>
  <c r="U838" i="2"/>
  <c r="S839" i="2" l="1"/>
  <c r="U839" i="2"/>
  <c r="T839" i="2"/>
  <c r="S840" i="2" l="1"/>
  <c r="T840" i="2"/>
  <c r="U840" i="2"/>
  <c r="S841" i="2" l="1"/>
  <c r="T841" i="2"/>
  <c r="U841" i="2"/>
  <c r="S842" i="2" l="1"/>
  <c r="U842" i="2"/>
  <c r="T842" i="2"/>
  <c r="S843" i="2" l="1"/>
  <c r="T843" i="2"/>
  <c r="U843" i="2"/>
  <c r="S844" i="2" l="1"/>
  <c r="T844" i="2"/>
  <c r="U844" i="2"/>
  <c r="S845" i="2" l="1"/>
  <c r="T845" i="2"/>
  <c r="U845" i="2"/>
  <c r="S846" i="2" l="1"/>
  <c r="U846" i="2"/>
  <c r="T846" i="2"/>
  <c r="S847" i="2" l="1"/>
  <c r="T847" i="2"/>
  <c r="U847" i="2"/>
  <c r="S848" i="2" l="1"/>
  <c r="T848" i="2"/>
  <c r="U848" i="2"/>
  <c r="S849" i="2" l="1"/>
  <c r="U849" i="2"/>
  <c r="T849" i="2"/>
  <c r="S850" i="2" l="1"/>
  <c r="T850" i="2"/>
  <c r="U850" i="2"/>
  <c r="S851" i="2" l="1"/>
  <c r="U851" i="2"/>
  <c r="T851" i="2"/>
  <c r="S852" i="2" l="1"/>
  <c r="U852" i="2"/>
  <c r="T852" i="2"/>
  <c r="S853" i="2" l="1"/>
  <c r="U853" i="2"/>
  <c r="T853" i="2"/>
  <c r="S854" i="2" l="1"/>
  <c r="T854" i="2"/>
  <c r="U854" i="2"/>
  <c r="S855" i="2" l="1"/>
  <c r="T855" i="2"/>
  <c r="U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U860" i="2"/>
  <c r="T860" i="2"/>
  <c r="S861" i="2" l="1"/>
  <c r="U861" i="2"/>
  <c r="T861" i="2"/>
  <c r="S862" i="2" l="1"/>
  <c r="U862" i="2"/>
  <c r="T862" i="2"/>
  <c r="S863" i="2" l="1"/>
  <c r="U863" i="2"/>
  <c r="T863" i="2"/>
  <c r="S864" i="2" l="1"/>
  <c r="T864" i="2"/>
  <c r="U864" i="2"/>
  <c r="S865" i="2" l="1"/>
  <c r="U865" i="2"/>
  <c r="T865" i="2"/>
  <c r="S866" i="2" l="1"/>
  <c r="T866" i="2"/>
  <c r="U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U872" i="2"/>
  <c r="T872" i="2"/>
  <c r="S873" i="2" l="1"/>
  <c r="T873" i="2"/>
  <c r="U873" i="2"/>
  <c r="S874" i="2" l="1"/>
  <c r="T874" i="2"/>
  <c r="U874" i="2"/>
  <c r="S875" i="2" l="1"/>
  <c r="U875" i="2"/>
  <c r="T875" i="2"/>
  <c r="S876" i="2" l="1"/>
  <c r="U876" i="2"/>
  <c r="T876" i="2"/>
  <c r="S877" i="2" l="1"/>
  <c r="T877" i="2"/>
  <c r="U877" i="2"/>
  <c r="S878" i="2" l="1"/>
  <c r="U878" i="2"/>
  <c r="T878" i="2"/>
  <c r="S879" i="2" l="1"/>
  <c r="U879" i="2"/>
  <c r="T879" i="2"/>
  <c r="S880" i="2" l="1"/>
  <c r="U880" i="2"/>
  <c r="T880" i="2"/>
  <c r="S881" i="2" l="1"/>
  <c r="T881" i="2"/>
  <c r="U881" i="2"/>
  <c r="S882" i="2" l="1"/>
  <c r="T882" i="2"/>
  <c r="U882" i="2"/>
  <c r="S883" i="2" l="1"/>
  <c r="U883" i="2"/>
  <c r="T883" i="2"/>
  <c r="S884" i="2" l="1"/>
  <c r="U884" i="2"/>
  <c r="T884" i="2"/>
  <c r="S885" i="2" l="1"/>
  <c r="T885" i="2"/>
  <c r="U885" i="2"/>
  <c r="S886" i="2" l="1"/>
  <c r="U886" i="2"/>
  <c r="T886" i="2"/>
  <c r="S887" i="2" l="1"/>
  <c r="T887" i="2"/>
  <c r="U887" i="2"/>
  <c r="S888" i="2" l="1"/>
  <c r="U888" i="2"/>
  <c r="T888" i="2"/>
  <c r="S889" i="2" l="1"/>
  <c r="T889" i="2"/>
  <c r="U889" i="2"/>
  <c r="S890" i="2" l="1"/>
  <c r="T890" i="2"/>
  <c r="U890" i="2"/>
  <c r="S891" i="2" l="1"/>
  <c r="U891" i="2"/>
  <c r="T891" i="2"/>
  <c r="S892" i="2" l="1"/>
  <c r="T892" i="2"/>
  <c r="U892" i="2"/>
  <c r="S893" i="2" l="1"/>
  <c r="T893" i="2"/>
  <c r="U893" i="2"/>
  <c r="S894" i="2" l="1"/>
  <c r="T894" i="2"/>
  <c r="U894" i="2"/>
  <c r="S895" i="2" l="1"/>
  <c r="U895" i="2"/>
  <c r="T895" i="2"/>
  <c r="S896" i="2" l="1"/>
  <c r="U896" i="2"/>
  <c r="T896" i="2"/>
  <c r="S897" i="2" l="1"/>
  <c r="U897" i="2"/>
  <c r="T897" i="2"/>
  <c r="S898" i="2" l="1"/>
  <c r="T898" i="2"/>
  <c r="U898" i="2"/>
  <c r="S899" i="2" l="1"/>
  <c r="U899" i="2"/>
  <c r="T899" i="2"/>
  <c r="S900" i="2" l="1"/>
  <c r="U900" i="2"/>
  <c r="T900" i="2"/>
  <c r="S901" i="2" l="1"/>
  <c r="U901" i="2"/>
  <c r="T901" i="2"/>
  <c r="S902" i="2" l="1"/>
  <c r="U902" i="2"/>
  <c r="T902" i="2"/>
  <c r="S903" i="2" l="1"/>
  <c r="U903" i="2"/>
  <c r="T903" i="2"/>
  <c r="S904" i="2" l="1"/>
  <c r="T904" i="2"/>
  <c r="U904" i="2"/>
  <c r="S905" i="2" l="1"/>
  <c r="U905" i="2"/>
  <c r="T905" i="2"/>
  <c r="S906" i="2" l="1"/>
  <c r="U906" i="2"/>
  <c r="T906" i="2"/>
  <c r="S907" i="2" l="1"/>
  <c r="U907" i="2"/>
  <c r="T907" i="2"/>
  <c r="S908" i="2" l="1"/>
  <c r="U908" i="2"/>
  <c r="T908" i="2"/>
  <c r="S909" i="2" l="1"/>
  <c r="T909" i="2"/>
  <c r="U909" i="2"/>
  <c r="S910" i="2" l="1"/>
  <c r="U910" i="2"/>
  <c r="T910" i="2"/>
  <c r="S911" i="2" l="1"/>
  <c r="U911" i="2"/>
  <c r="T911" i="2"/>
  <c r="S912" i="2" l="1"/>
  <c r="U912" i="2"/>
  <c r="T912" i="2"/>
  <c r="S913" i="2" l="1"/>
  <c r="U913" i="2"/>
  <c r="T913" i="2"/>
  <c r="S914" i="2" l="1"/>
  <c r="T914" i="2"/>
  <c r="U914" i="2"/>
  <c r="S915" i="2" l="1"/>
  <c r="T915" i="2"/>
  <c r="U915" i="2"/>
  <c r="S916" i="2" l="1"/>
  <c r="U916" i="2"/>
  <c r="T916" i="2"/>
  <c r="S917" i="2" l="1"/>
  <c r="T917" i="2"/>
  <c r="U917" i="2"/>
  <c r="S918" i="2" l="1"/>
  <c r="T918" i="2"/>
  <c r="U918" i="2"/>
  <c r="S919" i="2" l="1"/>
  <c r="U919" i="2"/>
  <c r="T919" i="2"/>
  <c r="S920" i="2" l="1"/>
  <c r="U920" i="2"/>
  <c r="T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T926" i="2"/>
  <c r="U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U935" i="2"/>
  <c r="T935" i="2"/>
  <c r="S936" i="2" l="1"/>
  <c r="U936" i="2"/>
  <c r="T936" i="2"/>
  <c r="S937" i="2" l="1"/>
  <c r="T937" i="2"/>
  <c r="U937" i="2"/>
  <c r="S938" i="2" l="1"/>
  <c r="U938" i="2"/>
  <c r="T938" i="2"/>
  <c r="S939" i="2" l="1"/>
  <c r="U939" i="2"/>
  <c r="T939" i="2"/>
  <c r="S940" i="2" l="1"/>
  <c r="T940" i="2"/>
  <c r="U940" i="2"/>
  <c r="S941" i="2" l="1"/>
  <c r="U941" i="2"/>
  <c r="T941" i="2"/>
  <c r="S942" i="2" l="1"/>
  <c r="U942" i="2"/>
  <c r="T942" i="2"/>
  <c r="S943" i="2" l="1"/>
  <c r="T943" i="2"/>
  <c r="U943" i="2"/>
  <c r="S944" i="2" l="1"/>
  <c r="T944" i="2"/>
  <c r="U944" i="2"/>
  <c r="S945" i="2" l="1"/>
  <c r="T945" i="2"/>
  <c r="U945" i="2"/>
  <c r="S946" i="2" l="1"/>
  <c r="U946" i="2"/>
  <c r="T946" i="2"/>
  <c r="S947" i="2" l="1"/>
  <c r="U947" i="2"/>
  <c r="T947" i="2"/>
  <c r="S948" i="2" l="1"/>
  <c r="U948" i="2"/>
  <c r="T948" i="2"/>
  <c r="S949" i="2" l="1"/>
  <c r="T949" i="2"/>
  <c r="U949" i="2"/>
  <c r="S950" i="2" l="1"/>
  <c r="U950" i="2"/>
  <c r="T950" i="2"/>
  <c r="S951" i="2" l="1"/>
  <c r="T951" i="2"/>
  <c r="U951" i="2"/>
  <c r="S952" i="2" l="1"/>
  <c r="U952" i="2"/>
  <c r="T952" i="2"/>
  <c r="S953" i="2" l="1"/>
  <c r="T953" i="2"/>
  <c r="U953" i="2"/>
  <c r="S954" i="2" l="1"/>
  <c r="U954" i="2"/>
  <c r="T954" i="2"/>
  <c r="S955" i="2" l="1"/>
  <c r="U955" i="2"/>
  <c r="T955" i="2"/>
  <c r="S956" i="2" l="1"/>
  <c r="U956" i="2"/>
  <c r="T956" i="2"/>
  <c r="S957" i="2" l="1"/>
  <c r="T957" i="2"/>
  <c r="U957" i="2"/>
  <c r="S958" i="2" l="1"/>
  <c r="U958" i="2"/>
  <c r="T958" i="2"/>
  <c r="S959" i="2" l="1"/>
  <c r="U959" i="2"/>
  <c r="T959" i="2"/>
  <c r="S960" i="2" l="1"/>
  <c r="U960" i="2"/>
  <c r="T960" i="2"/>
  <c r="S961" i="2" l="1"/>
  <c r="T961" i="2"/>
  <c r="U961" i="2"/>
  <c r="S962" i="2" l="1"/>
  <c r="U962" i="2"/>
  <c r="T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U969" i="2"/>
  <c r="T969" i="2"/>
  <c r="S970" i="2" l="1"/>
  <c r="U970" i="2"/>
  <c r="T970" i="2"/>
  <c r="S971" i="2" l="1"/>
  <c r="U971" i="2"/>
  <c r="T971" i="2"/>
  <c r="S972" i="2" l="1"/>
  <c r="T972" i="2"/>
  <c r="U972" i="2"/>
  <c r="S973" i="2" l="1"/>
  <c r="T973" i="2"/>
  <c r="U973" i="2"/>
  <c r="S974" i="2" l="1"/>
  <c r="U974" i="2"/>
  <c r="T974" i="2"/>
  <c r="S975" i="2" l="1"/>
  <c r="T975" i="2"/>
  <c r="U975" i="2"/>
  <c r="S976" i="2" l="1"/>
  <c r="T976" i="2"/>
  <c r="U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T985" i="2"/>
  <c r="U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T991" i="2"/>
  <c r="U991" i="2"/>
  <c r="S992" i="2" l="1"/>
  <c r="T992" i="2"/>
  <c r="U992" i="2"/>
  <c r="S993" i="2" l="1"/>
  <c r="T993" i="2"/>
  <c r="U993" i="2"/>
  <c r="S994" i="2" l="1"/>
  <c r="U994" i="2"/>
  <c r="T994" i="2"/>
  <c r="S995" i="2" l="1"/>
  <c r="U995" i="2"/>
  <c r="T995" i="2"/>
  <c r="S996" i="2" l="1"/>
  <c r="U996" i="2"/>
  <c r="T996" i="2"/>
  <c r="S997" i="2" l="1"/>
  <c r="U997" i="2"/>
  <c r="T997" i="2"/>
  <c r="S998" i="2" l="1"/>
  <c r="U998" i="2"/>
  <c r="T998" i="2"/>
  <c r="S999" i="2" l="1"/>
  <c r="U999" i="2"/>
  <c r="T999" i="2"/>
  <c r="S1000" i="2" l="1"/>
  <c r="T1000" i="2"/>
  <c r="U1000" i="2"/>
  <c r="S1001" i="2" l="1"/>
  <c r="T1001" i="2"/>
  <c r="U1001" i="2"/>
  <c r="S1002" i="2" l="1"/>
  <c r="U1002" i="2"/>
  <c r="T1002" i="2"/>
  <c r="S1003" i="2" l="1"/>
  <c r="T1003" i="2"/>
  <c r="U1003" i="2"/>
  <c r="S1004" i="2" l="1"/>
  <c r="U1004" i="2"/>
  <c r="T1004" i="2"/>
  <c r="S1005" i="2" l="1"/>
  <c r="U1005" i="2"/>
  <c r="T1005" i="2"/>
  <c r="S1006" i="2" l="1"/>
  <c r="T1006" i="2"/>
  <c r="U1006" i="2"/>
  <c r="S1007" i="2" l="1"/>
  <c r="T1007" i="2"/>
  <c r="U1007" i="2"/>
  <c r="S1008" i="2" l="1"/>
  <c r="T1008" i="2"/>
  <c r="U1008" i="2"/>
  <c r="S1009" i="2" l="1"/>
  <c r="T1009" i="2"/>
  <c r="U1009" i="2"/>
  <c r="S1010" i="2" l="1"/>
  <c r="T1010" i="2"/>
  <c r="U1010" i="2"/>
  <c r="S1011" i="2" l="1"/>
  <c r="U1011" i="2"/>
  <c r="T1011" i="2"/>
  <c r="S1012" i="2" l="1"/>
  <c r="T1012" i="2"/>
  <c r="U1012" i="2"/>
  <c r="S1013" i="2" l="1"/>
  <c r="T1013" i="2"/>
  <c r="U1013" i="2"/>
  <c r="S1014" i="2" l="1"/>
  <c r="T1014" i="2"/>
  <c r="U1014" i="2"/>
  <c r="S1015" i="2" l="1"/>
  <c r="T1015" i="2"/>
  <c r="U1015" i="2"/>
  <c r="S1016" i="2" l="1"/>
  <c r="U1016" i="2"/>
  <c r="T1016" i="2"/>
  <c r="S1017" i="2" l="1"/>
  <c r="T1017" i="2"/>
  <c r="U1017" i="2"/>
  <c r="S1018" i="2" l="1"/>
  <c r="U1018" i="2"/>
  <c r="T1018" i="2"/>
  <c r="S1019" i="2" l="1"/>
  <c r="U1019" i="2"/>
  <c r="T1019" i="2"/>
  <c r="S1020" i="2" l="1"/>
  <c r="T1020" i="2"/>
  <c r="U1020" i="2"/>
  <c r="S1021" i="2" l="1"/>
  <c r="U1021" i="2"/>
  <c r="T1021" i="2"/>
  <c r="S1022" i="2" l="1"/>
  <c r="U1022" i="2"/>
  <c r="T1022" i="2"/>
  <c r="S1023" i="2" l="1"/>
  <c r="U1023" i="2"/>
  <c r="T1023" i="2"/>
  <c r="S1024" i="2" l="1"/>
  <c r="U1024" i="2"/>
  <c r="T1024" i="2"/>
  <c r="S1025" i="2" l="1"/>
  <c r="U1025" i="2"/>
  <c r="T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T1031" i="2"/>
  <c r="U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U1038" i="2"/>
  <c r="T1038" i="2"/>
  <c r="S1039" i="2" l="1"/>
  <c r="T1039" i="2"/>
  <c r="U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U1044" i="2"/>
  <c r="T1044" i="2"/>
  <c r="S1045" i="2" l="1"/>
  <c r="T1045" i="2"/>
  <c r="U1045" i="2"/>
  <c r="S1046" i="2" l="1"/>
  <c r="U1046" i="2"/>
  <c r="T1046" i="2"/>
  <c r="S1047" i="2" l="1"/>
  <c r="U1047" i="2"/>
  <c r="T1047" i="2"/>
  <c r="S1048" i="2" l="1"/>
  <c r="U1048" i="2"/>
  <c r="T1048" i="2"/>
  <c r="S1049" i="2" l="1"/>
  <c r="T1049" i="2"/>
  <c r="U1049" i="2"/>
  <c r="S1050" i="2" l="1"/>
  <c r="U1050" i="2"/>
  <c r="T1050" i="2"/>
  <c r="S1051" i="2" l="1"/>
  <c r="U1051" i="2"/>
  <c r="T1051" i="2"/>
  <c r="S1052" i="2" l="1"/>
  <c r="T1052" i="2"/>
  <c r="U1052" i="2"/>
  <c r="S1053" i="2" l="1"/>
  <c r="T1053" i="2"/>
  <c r="U1053" i="2"/>
  <c r="S1054" i="2" l="1"/>
  <c r="T1054" i="2"/>
  <c r="U1054" i="2"/>
  <c r="S1055" i="2" l="1"/>
  <c r="T1055" i="2"/>
  <c r="U1055" i="2"/>
  <c r="S1056" i="2" l="1"/>
  <c r="U1056" i="2"/>
  <c r="T1056" i="2"/>
  <c r="S1057" i="2" l="1"/>
  <c r="T1057" i="2"/>
  <c r="U1057" i="2"/>
  <c r="S1058" i="2" l="1"/>
  <c r="U1058" i="2"/>
  <c r="T1058" i="2"/>
  <c r="S1059" i="2" l="1"/>
  <c r="U1059" i="2"/>
  <c r="T1059" i="2"/>
  <c r="S1060" i="2" l="1"/>
  <c r="U1060" i="2"/>
  <c r="T1060" i="2"/>
  <c r="S1061" i="2" l="1"/>
  <c r="T1061" i="2"/>
  <c r="U1061" i="2"/>
  <c r="S1062" i="2" l="1"/>
  <c r="U1062" i="2"/>
  <c r="T1062" i="2"/>
  <c r="S1063" i="2" l="1"/>
  <c r="U1063" i="2"/>
  <c r="T1063" i="2"/>
  <c r="S1064" i="2" l="1"/>
  <c r="U1064" i="2"/>
  <c r="T1064" i="2"/>
  <c r="S1065" i="2" l="1"/>
  <c r="T1065" i="2"/>
  <c r="U1065" i="2"/>
  <c r="S1066" i="2" l="1"/>
  <c r="U1066" i="2"/>
  <c r="T1066" i="2"/>
  <c r="S1067" i="2" l="1"/>
  <c r="T1067" i="2"/>
  <c r="U1067" i="2"/>
  <c r="S1068" i="2" l="1"/>
  <c r="T1068" i="2"/>
  <c r="U1068" i="2"/>
  <c r="S1069" i="2" l="1"/>
  <c r="U1069" i="2"/>
  <c r="T1069" i="2"/>
  <c r="S1070" i="2" l="1"/>
  <c r="U1070" i="2"/>
  <c r="T1070" i="2"/>
  <c r="S1071" i="2" l="1"/>
  <c r="U1071" i="2"/>
  <c r="T1071" i="2"/>
  <c r="S1072" i="2" l="1"/>
  <c r="U1072" i="2"/>
  <c r="T1072" i="2"/>
  <c r="S1073" i="2" l="1"/>
  <c r="T1073" i="2"/>
  <c r="U1073" i="2"/>
  <c r="S1074" i="2" l="1"/>
  <c r="U1074" i="2"/>
  <c r="T1074" i="2"/>
  <c r="S1075" i="2" l="1"/>
  <c r="U1075" i="2"/>
  <c r="T1075" i="2"/>
  <c r="S1076" i="2" l="1"/>
  <c r="U1076" i="2"/>
  <c r="T1076" i="2"/>
  <c r="S1077" i="2" l="1"/>
  <c r="U1077" i="2"/>
  <c r="T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T1082" i="2"/>
  <c r="U1082" i="2"/>
  <c r="S1083" i="2" l="1"/>
  <c r="U1083" i="2"/>
  <c r="T1083" i="2"/>
  <c r="S1084" i="2" l="1"/>
  <c r="T1084" i="2"/>
  <c r="U1084" i="2"/>
  <c r="S1085" i="2" l="1"/>
  <c r="T1085" i="2"/>
  <c r="U1085" i="2"/>
  <c r="S1086" i="2" l="1"/>
  <c r="U1086" i="2"/>
  <c r="T1086" i="2"/>
  <c r="S1087" i="2" l="1"/>
  <c r="U1087" i="2"/>
  <c r="T1087" i="2"/>
  <c r="S1088" i="2" l="1"/>
  <c r="T1088" i="2"/>
  <c r="U1088" i="2"/>
  <c r="S1089" i="2" l="1"/>
  <c r="U1089" i="2"/>
  <c r="T1089" i="2"/>
  <c r="S1090" i="2" l="1"/>
  <c r="T1090" i="2"/>
  <c r="U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T1096" i="2"/>
  <c r="U1096" i="2"/>
  <c r="S1097" i="2" l="1"/>
  <c r="T1097" i="2"/>
  <c r="U1097" i="2"/>
  <c r="S1098" i="2" l="1"/>
  <c r="U1098" i="2"/>
  <c r="T1098" i="2"/>
  <c r="S1099" i="2" l="1"/>
  <c r="T1099" i="2"/>
  <c r="U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T1109" i="2"/>
  <c r="U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U1118" i="2"/>
  <c r="T1118" i="2"/>
  <c r="S1119" i="2" l="1"/>
  <c r="T1119" i="2"/>
  <c r="U1119" i="2"/>
  <c r="S1120" i="2" l="1"/>
  <c r="U1120" i="2"/>
  <c r="T1120" i="2"/>
  <c r="S1121" i="2" l="1"/>
  <c r="U1121" i="2"/>
  <c r="T1121" i="2"/>
  <c r="S1122" i="2" l="1"/>
  <c r="T1122" i="2"/>
  <c r="U1122" i="2"/>
  <c r="S1123" i="2" l="1"/>
  <c r="U1123" i="2"/>
  <c r="T1123" i="2"/>
  <c r="S1124" i="2" l="1"/>
  <c r="U1124" i="2"/>
  <c r="T1124" i="2"/>
  <c r="S1125" i="2" l="1"/>
  <c r="U1125" i="2"/>
  <c r="T1125" i="2"/>
  <c r="S1126" i="2" l="1"/>
  <c r="T1126" i="2"/>
  <c r="U1126" i="2"/>
  <c r="S1127" i="2" l="1"/>
  <c r="U1127" i="2"/>
  <c r="T1127" i="2"/>
  <c r="S1128" i="2" l="1"/>
  <c r="T1128" i="2"/>
  <c r="U1128" i="2"/>
  <c r="S1129" i="2" l="1"/>
  <c r="T1129" i="2"/>
  <c r="U1129" i="2"/>
  <c r="S1130" i="2" l="1"/>
  <c r="T1130" i="2"/>
  <c r="U1130" i="2"/>
  <c r="S1131" i="2" l="1"/>
  <c r="T1131" i="2"/>
  <c r="U1131" i="2"/>
  <c r="S1132" i="2" l="1"/>
  <c r="T1132" i="2"/>
  <c r="U1132" i="2"/>
  <c r="S1133" i="2" l="1"/>
  <c r="U1133" i="2"/>
  <c r="T1133" i="2"/>
  <c r="S1134" i="2" l="1"/>
  <c r="T1134" i="2"/>
  <c r="U1134" i="2"/>
  <c r="S1135" i="2" l="1"/>
  <c r="T1135" i="2"/>
  <c r="U1135" i="2"/>
  <c r="S1136" i="2" l="1"/>
  <c r="U1136" i="2"/>
  <c r="T1136" i="2"/>
  <c r="S1137" i="2" l="1"/>
  <c r="T1137" i="2"/>
  <c r="U1137" i="2"/>
  <c r="S1138" i="2" l="1"/>
  <c r="T1138" i="2"/>
  <c r="U1138" i="2"/>
  <c r="S1139" i="2" l="1"/>
  <c r="U1139" i="2"/>
  <c r="T1139" i="2"/>
  <c r="S1140" i="2" l="1"/>
  <c r="T1140" i="2"/>
  <c r="U1140" i="2"/>
  <c r="S1141" i="2" l="1"/>
  <c r="U1141" i="2"/>
  <c r="T1141" i="2"/>
  <c r="S1142" i="2" l="1"/>
  <c r="U1142" i="2"/>
  <c r="T1142" i="2"/>
  <c r="S1143" i="2" l="1"/>
  <c r="T1143" i="2"/>
  <c r="U1143" i="2"/>
  <c r="S1144" i="2" l="1"/>
  <c r="U1144" i="2"/>
  <c r="T1144" i="2"/>
  <c r="S1145" i="2" l="1"/>
  <c r="U1145" i="2"/>
  <c r="T1145" i="2"/>
  <c r="S1146" i="2" l="1"/>
  <c r="U1146" i="2"/>
  <c r="T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U1152" i="2"/>
  <c r="T1152" i="2"/>
  <c r="S1153" i="2" l="1"/>
  <c r="T1153" i="2"/>
  <c r="U1153" i="2"/>
  <c r="S1154" i="2" l="1"/>
  <c r="U1154" i="2"/>
  <c r="T1154" i="2"/>
  <c r="S1155" i="2" l="1"/>
  <c r="T1155" i="2"/>
  <c r="U1155" i="2"/>
  <c r="S1156" i="2" l="1"/>
  <c r="U1156" i="2"/>
  <c r="T1156" i="2"/>
  <c r="S1157" i="2" l="1"/>
  <c r="T1157" i="2"/>
  <c r="U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T1166" i="2"/>
  <c r="U1166" i="2"/>
  <c r="S1167" i="2" l="1"/>
  <c r="U1167" i="2"/>
  <c r="T1167" i="2"/>
  <c r="S1168" i="2" l="1"/>
  <c r="U1168" i="2"/>
  <c r="T1168" i="2"/>
  <c r="S1169" i="2" l="1"/>
  <c r="T1169" i="2"/>
  <c r="U1169" i="2"/>
  <c r="S1170" i="2" l="1"/>
  <c r="T1170" i="2"/>
  <c r="U1170" i="2"/>
  <c r="S1171" i="2" l="1"/>
  <c r="T1171" i="2"/>
  <c r="U1171" i="2"/>
  <c r="S1172" i="2" l="1"/>
  <c r="U1172" i="2"/>
  <c r="T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T1177" i="2"/>
  <c r="U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T1184" i="2"/>
  <c r="U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T1190" i="2"/>
  <c r="U1190" i="2"/>
  <c r="S1191" i="2" l="1"/>
  <c r="U1191" i="2"/>
  <c r="T1191" i="2"/>
  <c r="S1192" i="2" l="1"/>
  <c r="U1192" i="2"/>
  <c r="T1192" i="2"/>
  <c r="S1193" i="2" l="1"/>
  <c r="T1193" i="2"/>
  <c r="U1193" i="2"/>
  <c r="S1194" i="2" l="1"/>
  <c r="U1194" i="2"/>
  <c r="T1194" i="2"/>
  <c r="S1195" i="2" l="1"/>
  <c r="U1195" i="2"/>
  <c r="T1195" i="2"/>
  <c r="S1196" i="2" l="1"/>
  <c r="U1196" i="2"/>
  <c r="T1196" i="2"/>
  <c r="S1197" i="2" l="1"/>
  <c r="T1197" i="2"/>
  <c r="U1197" i="2"/>
  <c r="S1198" i="2" l="1"/>
  <c r="U1198" i="2"/>
  <c r="T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U1208" i="2"/>
  <c r="T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U1217" i="2"/>
  <c r="T1217" i="2"/>
  <c r="S1218" i="2" l="1"/>
  <c r="U1218" i="2"/>
  <c r="T1218" i="2"/>
  <c r="S1219" i="2" l="1"/>
  <c r="U1219" i="2"/>
  <c r="T1219" i="2"/>
  <c r="S1220" i="2" l="1"/>
  <c r="U1220" i="2"/>
  <c r="T1220" i="2"/>
  <c r="S1221" i="2" l="1"/>
  <c r="T1221" i="2"/>
  <c r="U1221" i="2"/>
  <c r="S1222" i="2" l="1"/>
  <c r="U1222" i="2"/>
  <c r="T1222" i="2"/>
  <c r="S1223" i="2" l="1"/>
  <c r="U1223" i="2"/>
  <c r="T1223" i="2"/>
  <c r="S1224" i="2" l="1"/>
  <c r="T1224" i="2"/>
  <c r="U1224" i="2"/>
  <c r="S1225" i="2" l="1"/>
  <c r="T1225" i="2"/>
  <c r="U1225" i="2"/>
  <c r="S1226" i="2" l="1"/>
  <c r="U1226" i="2"/>
  <c r="T1226" i="2"/>
  <c r="S1227" i="2" l="1"/>
  <c r="U1227" i="2"/>
  <c r="T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U1232" i="2"/>
  <c r="T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T1237" i="2"/>
  <c r="U1237" i="2"/>
  <c r="S1238" i="2" l="1"/>
  <c r="U1238" i="2"/>
  <c r="T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U1245" i="2"/>
  <c r="T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U1251" i="2"/>
  <c r="T1251" i="2"/>
  <c r="S1252" i="2" l="1"/>
  <c r="U1252" i="2"/>
  <c r="T1252" i="2"/>
  <c r="S1253" i="2" l="1"/>
  <c r="T1253" i="2"/>
  <c r="U1253" i="2"/>
  <c r="S1254" i="2" l="1"/>
  <c r="T1254" i="2"/>
  <c r="U1254" i="2"/>
  <c r="S1255" i="2" l="1"/>
  <c r="T1255" i="2"/>
  <c r="U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T1261" i="2"/>
  <c r="U1261" i="2"/>
  <c r="S1262" i="2" l="1"/>
  <c r="U1262" i="2"/>
  <c r="T1262" i="2"/>
  <c r="S1263" i="2" l="1"/>
  <c r="T1263" i="2"/>
  <c r="U1263" i="2"/>
  <c r="S1264" i="2" l="1"/>
  <c r="T1264" i="2"/>
  <c r="U1264" i="2"/>
  <c r="S1265" i="2" l="1"/>
  <c r="U1265" i="2"/>
  <c r="T1265" i="2"/>
  <c r="S1266" i="2" l="1"/>
  <c r="T1266" i="2"/>
  <c r="U1266" i="2"/>
  <c r="S1267" i="2" l="1"/>
  <c r="U1267" i="2"/>
  <c r="T1267" i="2"/>
  <c r="S1268" i="2" l="1"/>
  <c r="U1268" i="2"/>
  <c r="T1268" i="2"/>
  <c r="S1269" i="2" l="1"/>
  <c r="T1269" i="2"/>
  <c r="U1269" i="2"/>
  <c r="S1270" i="2" l="1"/>
  <c r="U1270" i="2"/>
  <c r="T1270" i="2"/>
  <c r="S1271" i="2" l="1"/>
  <c r="U1271" i="2"/>
  <c r="T1271" i="2"/>
  <c r="S1272" i="2" l="1"/>
  <c r="U1272" i="2"/>
  <c r="T1272" i="2"/>
  <c r="S1273" i="2" l="1"/>
  <c r="T1273" i="2"/>
  <c r="U1273" i="2"/>
  <c r="S1274" i="2" l="1"/>
  <c r="T1274" i="2"/>
  <c r="U1274" i="2"/>
  <c r="S1275" i="2" l="1"/>
  <c r="U1275" i="2"/>
  <c r="T1275" i="2"/>
  <c r="S1276" i="2" l="1"/>
  <c r="T1276" i="2"/>
  <c r="U1276" i="2"/>
  <c r="S1277" i="2" l="1"/>
  <c r="U1277" i="2"/>
  <c r="T1277" i="2"/>
  <c r="S1278" i="2" l="1"/>
  <c r="T1278" i="2"/>
  <c r="U1278" i="2"/>
  <c r="S1279" i="2" l="1"/>
  <c r="T1279" i="2"/>
  <c r="U1279" i="2"/>
  <c r="S1280" i="2" l="1"/>
  <c r="U1280" i="2"/>
  <c r="T1280" i="2"/>
  <c r="S1281" i="2" l="1"/>
  <c r="T1281" i="2"/>
  <c r="U1281" i="2"/>
  <c r="S1282" i="2" l="1"/>
  <c r="U1282" i="2"/>
  <c r="T1282" i="2"/>
  <c r="S1283" i="2" l="1"/>
  <c r="T1283" i="2"/>
  <c r="U1283" i="2"/>
  <c r="S1284" i="2" l="1"/>
  <c r="T1284" i="2"/>
  <c r="U1284" i="2"/>
  <c r="S1285" i="2" l="1"/>
  <c r="U1285" i="2"/>
  <c r="T1285" i="2"/>
  <c r="S1286" i="2" l="1"/>
  <c r="U1286" i="2"/>
  <c r="T1286" i="2"/>
  <c r="S1287" i="2" l="1"/>
  <c r="T1287" i="2"/>
  <c r="U1287" i="2"/>
  <c r="S1288" i="2" l="1"/>
  <c r="U1288" i="2"/>
  <c r="T1288" i="2"/>
  <c r="S1289" i="2" l="1"/>
  <c r="U1289" i="2"/>
  <c r="T1289" i="2"/>
  <c r="S1290" i="2" l="1"/>
  <c r="T1290" i="2"/>
  <c r="U1290" i="2"/>
  <c r="S1291" i="2" l="1"/>
  <c r="T1291" i="2"/>
  <c r="U1291" i="2"/>
  <c r="S1292" i="2" l="1"/>
  <c r="U1292" i="2"/>
  <c r="T1292" i="2"/>
  <c r="S1293" i="2" l="1"/>
  <c r="T1293" i="2"/>
  <c r="U1293" i="2"/>
  <c r="S1294" i="2" l="1"/>
  <c r="U1294" i="2"/>
  <c r="T1294" i="2"/>
  <c r="S1295" i="2" l="1"/>
  <c r="T1295" i="2"/>
  <c r="U1295" i="2"/>
  <c r="S1296" i="2" l="1"/>
  <c r="U1296" i="2"/>
  <c r="T1296" i="2"/>
  <c r="S1297" i="2" l="1"/>
  <c r="T1297" i="2"/>
  <c r="U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U1307" i="2"/>
  <c r="T1307" i="2"/>
  <c r="S1308" i="2" l="1"/>
  <c r="T1308" i="2"/>
  <c r="U1308" i="2"/>
  <c r="S1309" i="2" l="1"/>
  <c r="U1309" i="2"/>
  <c r="T1309" i="2"/>
  <c r="S1310" i="2" l="1"/>
  <c r="U1310" i="2"/>
  <c r="T1310" i="2"/>
  <c r="S1311" i="2" l="1"/>
  <c r="U1311" i="2"/>
  <c r="T1311" i="2"/>
  <c r="S1312" i="2" l="1"/>
  <c r="T1312" i="2"/>
  <c r="U1312" i="2"/>
  <c r="S1313" i="2" l="1"/>
  <c r="T1313" i="2"/>
  <c r="U1313" i="2"/>
  <c r="S1314" i="2" l="1"/>
  <c r="T1314" i="2"/>
  <c r="U1314" i="2"/>
  <c r="S1315" i="2" l="1"/>
  <c r="T1315" i="2"/>
  <c r="U1315" i="2"/>
  <c r="S1316" i="2" l="1"/>
  <c r="U1316" i="2"/>
  <c r="T1316" i="2"/>
  <c r="S1317" i="2" l="1"/>
  <c r="T1317" i="2"/>
  <c r="U1317" i="2"/>
  <c r="S1318" i="2" l="1"/>
  <c r="U1318" i="2"/>
  <c r="T1318" i="2"/>
  <c r="S1319" i="2" l="1"/>
  <c r="U1319" i="2"/>
  <c r="T1319" i="2"/>
  <c r="S1320" i="2" l="1"/>
  <c r="T1320" i="2"/>
  <c r="U1320" i="2"/>
  <c r="S1321" i="2" l="1"/>
  <c r="U1321" i="2"/>
  <c r="T1321" i="2"/>
  <c r="S1322" i="2" l="1"/>
  <c r="U1322" i="2"/>
  <c r="T1322" i="2"/>
  <c r="S1323" i="2" l="1"/>
  <c r="U1323" i="2"/>
  <c r="T1323" i="2"/>
  <c r="S1324" i="2" l="1"/>
  <c r="U1324" i="2"/>
  <c r="T1324" i="2"/>
  <c r="S1325" i="2" l="1"/>
  <c r="T1325" i="2"/>
  <c r="U1325" i="2"/>
  <c r="S1326" i="2" l="1"/>
  <c r="U1326" i="2"/>
  <c r="T1326" i="2"/>
  <c r="S1327" i="2" l="1"/>
  <c r="U1327" i="2"/>
  <c r="T1327" i="2"/>
  <c r="S1328" i="2" l="1"/>
  <c r="T1328" i="2"/>
  <c r="U1328" i="2"/>
  <c r="S1329" i="2" l="1"/>
  <c r="T1329" i="2"/>
  <c r="U1329" i="2"/>
  <c r="S1330" i="2" l="1"/>
  <c r="U1330" i="2"/>
  <c r="T1330" i="2"/>
  <c r="S1331" i="2" l="1"/>
  <c r="T1331" i="2"/>
  <c r="U1331" i="2"/>
  <c r="S1332" i="2" l="1"/>
  <c r="U1332" i="2"/>
  <c r="T1332" i="2"/>
  <c r="S1333" i="2" l="1"/>
  <c r="T1333" i="2"/>
  <c r="U1333" i="2"/>
  <c r="S1334" i="2" l="1"/>
  <c r="T1334" i="2"/>
  <c r="U1334" i="2"/>
  <c r="S1335" i="2" l="1"/>
  <c r="T1335" i="2"/>
  <c r="U1335" i="2"/>
  <c r="S1336" i="2" l="1"/>
  <c r="U1336" i="2"/>
  <c r="T1336" i="2"/>
  <c r="S1337" i="2" l="1"/>
  <c r="T1337" i="2"/>
  <c r="U1337" i="2"/>
  <c r="S1338" i="2" l="1"/>
  <c r="U1338" i="2"/>
  <c r="T1338" i="2"/>
  <c r="S1339" i="2" l="1"/>
  <c r="U1339" i="2"/>
  <c r="T1339" i="2"/>
  <c r="S1340" i="2" l="1"/>
  <c r="T1340" i="2"/>
  <c r="U1340" i="2"/>
  <c r="S1341" i="2" l="1"/>
  <c r="T1341" i="2"/>
  <c r="U1341" i="2"/>
  <c r="S1342" i="2" l="1"/>
  <c r="U1342" i="2"/>
  <c r="T1342" i="2"/>
  <c r="S1343" i="2" l="1"/>
  <c r="T1343" i="2"/>
  <c r="U1343" i="2"/>
  <c r="S1344" i="2" l="1"/>
  <c r="U1344" i="2"/>
  <c r="T1344" i="2"/>
  <c r="S1345" i="2" l="1"/>
  <c r="T1345" i="2"/>
  <c r="U1345" i="2"/>
  <c r="S1346" i="2" l="1"/>
  <c r="U1346" i="2"/>
  <c r="T1346" i="2"/>
  <c r="S1347" i="2" l="1"/>
  <c r="T1347" i="2"/>
  <c r="U1347" i="2"/>
  <c r="S1348" i="2" l="1"/>
  <c r="U1348" i="2"/>
  <c r="T1348" i="2"/>
  <c r="S1349" i="2" l="1"/>
  <c r="U1349" i="2"/>
  <c r="T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T1366" i="2"/>
  <c r="U1366" i="2"/>
  <c r="S1367" i="2" l="1"/>
  <c r="U1367" i="2"/>
  <c r="T1367" i="2"/>
  <c r="S1368" i="2" l="1"/>
  <c r="U1368" i="2"/>
  <c r="T1368" i="2"/>
  <c r="S1369" i="2" l="1"/>
  <c r="T1369" i="2"/>
  <c r="U1369" i="2"/>
  <c r="S1370" i="2" l="1"/>
  <c r="U1370" i="2"/>
  <c r="T1370" i="2"/>
  <c r="S1371" i="2" l="1"/>
  <c r="T1371" i="2"/>
  <c r="U1371" i="2"/>
  <c r="S1372" i="2" l="1"/>
  <c r="U1372" i="2"/>
  <c r="T1372" i="2"/>
  <c r="S1373" i="2" l="1"/>
  <c r="T1373" i="2"/>
  <c r="U1373" i="2"/>
  <c r="S1374" i="2" l="1"/>
  <c r="U1374" i="2"/>
  <c r="T1374" i="2"/>
  <c r="S1375" i="2" l="1"/>
  <c r="U1375" i="2"/>
  <c r="T1375" i="2"/>
  <c r="S1376" i="2" l="1"/>
  <c r="T1376" i="2"/>
  <c r="U1376" i="2"/>
  <c r="S1377" i="2" l="1"/>
  <c r="U1377" i="2"/>
  <c r="T1377" i="2"/>
  <c r="S1378" i="2" l="1"/>
  <c r="T1378" i="2"/>
  <c r="U1378" i="2"/>
  <c r="S1379" i="2" l="1"/>
  <c r="U1379" i="2"/>
  <c r="T1379" i="2"/>
  <c r="S1380" i="2" l="1"/>
  <c r="U1380" i="2"/>
  <c r="T1380" i="2"/>
  <c r="S1381" i="2" l="1"/>
  <c r="U1381" i="2"/>
  <c r="T1381" i="2"/>
  <c r="S1382" i="2" l="1"/>
  <c r="U1382" i="2"/>
  <c r="T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T1389" i="2"/>
  <c r="U1389" i="2"/>
  <c r="S1390" i="2" l="1"/>
  <c r="U1390" i="2"/>
  <c r="T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U1395" i="2"/>
  <c r="T1395" i="2"/>
  <c r="S1396" i="2" l="1"/>
  <c r="U1396" i="2"/>
  <c r="T1396" i="2"/>
  <c r="S1397" i="2" l="1"/>
  <c r="T1397" i="2"/>
  <c r="U1397" i="2"/>
  <c r="S1398" i="2" l="1"/>
  <c r="U1398" i="2"/>
  <c r="T1398" i="2"/>
  <c r="S1399" i="2" l="1"/>
  <c r="U1399" i="2"/>
  <c r="T1399" i="2"/>
  <c r="S1400" i="2" l="1"/>
  <c r="U1400" i="2"/>
  <c r="T1400" i="2"/>
  <c r="S1401" i="2" l="1"/>
  <c r="U1401" i="2"/>
  <c r="T1401" i="2"/>
  <c r="S1402" i="2" l="1"/>
  <c r="T1402" i="2"/>
  <c r="U1402" i="2"/>
  <c r="S1403" i="2" l="1"/>
  <c r="U1403" i="2"/>
  <c r="T1403" i="2"/>
  <c r="S1404" i="2" l="1"/>
  <c r="U1404" i="2"/>
  <c r="T1404" i="2"/>
  <c r="S1405" i="2" l="1"/>
  <c r="T1405" i="2"/>
  <c r="U1405" i="2"/>
  <c r="S1406" i="2" l="1"/>
  <c r="U1406" i="2"/>
  <c r="T1406" i="2"/>
  <c r="S1407" i="2" l="1"/>
  <c r="U1407" i="2"/>
  <c r="T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T1413" i="2"/>
  <c r="U1413" i="2"/>
  <c r="S1414" i="2" l="1"/>
  <c r="U1414" i="2"/>
  <c r="T1414" i="2"/>
  <c r="S1415" i="2" l="1"/>
  <c r="U1415" i="2"/>
  <c r="T1415" i="2"/>
  <c r="S1416" i="2" l="1"/>
  <c r="U1416" i="2"/>
  <c r="T1416" i="2"/>
  <c r="S1417" i="2" l="1"/>
  <c r="T1417" i="2"/>
  <c r="U1417" i="2"/>
  <c r="S1418" i="2" l="1"/>
  <c r="U1418" i="2"/>
  <c r="T1418" i="2"/>
  <c r="S1419" i="2" l="1"/>
  <c r="T1419" i="2"/>
  <c r="U1419" i="2"/>
  <c r="S1420" i="2" l="1"/>
  <c r="U1420" i="2"/>
  <c r="T1420" i="2"/>
  <c r="S1421" i="2" l="1"/>
  <c r="T1421" i="2"/>
  <c r="U1421" i="2"/>
  <c r="S1422" i="2" l="1"/>
  <c r="U1422" i="2"/>
  <c r="T1422" i="2"/>
  <c r="S1423" i="2" l="1"/>
  <c r="U1423" i="2"/>
  <c r="T1423" i="2"/>
  <c r="S1424" i="2" l="1"/>
  <c r="T1424" i="2"/>
  <c r="U1424" i="2"/>
  <c r="S1425" i="2" l="1"/>
  <c r="U1425" i="2"/>
  <c r="T1425" i="2"/>
  <c r="S1426" i="2" l="1"/>
  <c r="U1426" i="2"/>
  <c r="T1426" i="2"/>
  <c r="S1427" i="2" l="1"/>
  <c r="U1427" i="2"/>
  <c r="T1427" i="2"/>
  <c r="S1428" i="2" l="1"/>
  <c r="U1428" i="2"/>
  <c r="T1428" i="2"/>
  <c r="S1429" i="2" l="1"/>
  <c r="T1429" i="2"/>
  <c r="U1429" i="2"/>
  <c r="S1430" i="2" l="1"/>
  <c r="U1430" i="2"/>
  <c r="T1430" i="2"/>
  <c r="S1431" i="2" l="1"/>
  <c r="U1431" i="2"/>
  <c r="T1431" i="2"/>
  <c r="S1432" i="2" l="1"/>
  <c r="U1432" i="2"/>
  <c r="T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U1439" i="2"/>
  <c r="T1439" i="2"/>
  <c r="S1440" i="2" l="1"/>
  <c r="U1440" i="2"/>
  <c r="T1440" i="2"/>
  <c r="S1441" i="2" l="1"/>
  <c r="U1441" i="2"/>
  <c r="T1441" i="2"/>
  <c r="S1442" i="2" l="1"/>
  <c r="U1442" i="2"/>
  <c r="T1442" i="2"/>
  <c r="S1443" i="2" l="1"/>
  <c r="T1443" i="2"/>
  <c r="U1443" i="2"/>
  <c r="S1444" i="2" l="1"/>
  <c r="T1444" i="2"/>
  <c r="U1444" i="2"/>
  <c r="S1445" i="2" l="1"/>
  <c r="U1445" i="2"/>
  <c r="T1445" i="2"/>
  <c r="S1446" i="2" l="1"/>
  <c r="U1446" i="2"/>
  <c r="T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T1453" i="2"/>
  <c r="U1453" i="2"/>
  <c r="S1454" i="2" l="1"/>
  <c r="U1454" i="2"/>
  <c r="T1454" i="2"/>
  <c r="S1455" i="2" l="1"/>
  <c r="U1455" i="2"/>
  <c r="T1455" i="2"/>
  <c r="S1456" i="2" l="1"/>
  <c r="U1456" i="2"/>
  <c r="T1456" i="2"/>
  <c r="S1457" i="2" l="1"/>
  <c r="T1457" i="2"/>
  <c r="U1457" i="2"/>
  <c r="S1458" i="2" l="1"/>
  <c r="T1458" i="2"/>
  <c r="U1458" i="2"/>
  <c r="S1459" i="2" l="1"/>
  <c r="T1459" i="2"/>
  <c r="U1459" i="2"/>
  <c r="S1460" i="2" l="1"/>
  <c r="U1460" i="2"/>
  <c r="T1460" i="2"/>
  <c r="S1461" i="2" l="1"/>
  <c r="T1461" i="2"/>
  <c r="U1461" i="2"/>
  <c r="S1462" i="2" l="1"/>
  <c r="U1462" i="2"/>
  <c r="T1462" i="2"/>
  <c r="S1463" i="2" l="1"/>
  <c r="U1463" i="2"/>
  <c r="T1463" i="2"/>
  <c r="S1464" i="2" l="1"/>
  <c r="U1464" i="2"/>
  <c r="T1464" i="2"/>
  <c r="S1465" i="2" l="1"/>
  <c r="T1465" i="2"/>
  <c r="U1465" i="2"/>
  <c r="S1466" i="2" l="1"/>
  <c r="U1466" i="2"/>
  <c r="T1466" i="2"/>
  <c r="S1467" i="2" l="1"/>
  <c r="U1467" i="2"/>
  <c r="T1467" i="2"/>
  <c r="S1468" i="2" l="1"/>
  <c r="U1468" i="2"/>
  <c r="T1468" i="2"/>
  <c r="S1469" i="2" l="1"/>
  <c r="T1469" i="2"/>
  <c r="U1469" i="2"/>
  <c r="S1470" i="2" l="1"/>
  <c r="U1470" i="2"/>
  <c r="T1470" i="2"/>
  <c r="S1471" i="2" l="1"/>
  <c r="U1471" i="2"/>
  <c r="T1471" i="2"/>
  <c r="S1472" i="2" l="1"/>
  <c r="U1472" i="2"/>
  <c r="T1472" i="2"/>
  <c r="S1473" i="2" l="1"/>
  <c r="T1473" i="2"/>
  <c r="U1473" i="2"/>
  <c r="S1474" i="2" l="1"/>
  <c r="T1474" i="2"/>
  <c r="U1474" i="2"/>
  <c r="S1475" i="2" l="1"/>
  <c r="U1475" i="2"/>
  <c r="T1475" i="2"/>
  <c r="S1476" i="2" l="1"/>
  <c r="T1476" i="2"/>
  <c r="U1476" i="2"/>
  <c r="S1477" i="2" l="1"/>
  <c r="T1477" i="2"/>
  <c r="U1477" i="2"/>
  <c r="S1478" i="2" l="1"/>
  <c r="U1478" i="2"/>
  <c r="T1478" i="2"/>
  <c r="S1479" i="2" l="1"/>
  <c r="U1479" i="2"/>
  <c r="T1479" i="2"/>
  <c r="S1480" i="2" l="1"/>
  <c r="U1480" i="2"/>
  <c r="T1480" i="2"/>
  <c r="S1481" i="2" l="1"/>
  <c r="U1481" i="2"/>
  <c r="T1481" i="2"/>
  <c r="S1482" i="2" l="1"/>
  <c r="U1482" i="2"/>
  <c r="T1482" i="2"/>
  <c r="S1483" i="2" l="1"/>
  <c r="T1483" i="2"/>
  <c r="U1483" i="2"/>
  <c r="S1484" i="2" l="1"/>
  <c r="U1484" i="2"/>
  <c r="T1484" i="2"/>
  <c r="S1485" i="2" l="1"/>
  <c r="U1485" i="2"/>
  <c r="T1485" i="2"/>
  <c r="S1486" i="2" l="1"/>
  <c r="U1486" i="2"/>
  <c r="T1486" i="2"/>
  <c r="S1487" i="2" l="1"/>
  <c r="U1487" i="2"/>
  <c r="T1487" i="2"/>
  <c r="S1488" i="2" l="1"/>
  <c r="U1488" i="2"/>
  <c r="T1488" i="2"/>
  <c r="S1489" i="2" l="1"/>
  <c r="T1489" i="2"/>
  <c r="U1489" i="2"/>
  <c r="S1490" i="2" l="1"/>
  <c r="U1490" i="2"/>
  <c r="T1490" i="2"/>
  <c r="S1491" i="2" l="1"/>
  <c r="T1491" i="2"/>
  <c r="U1491" i="2"/>
  <c r="S1492" i="2" l="1"/>
  <c r="U1492" i="2"/>
  <c r="T1492" i="2"/>
  <c r="S1493" i="2" l="1"/>
  <c r="U1493" i="2"/>
  <c r="T1493" i="2"/>
  <c r="S1494" i="2" l="1"/>
  <c r="U1494" i="2"/>
  <c r="T1494" i="2"/>
  <c r="S1495" i="2" l="1"/>
  <c r="T1495" i="2"/>
  <c r="U1495" i="2"/>
  <c r="S1496" i="2" l="1"/>
  <c r="U1496" i="2"/>
  <c r="T1496" i="2"/>
  <c r="S1497" i="2" l="1"/>
  <c r="U1497" i="2"/>
  <c r="T1497" i="2"/>
  <c r="S1498" i="2" l="1"/>
  <c r="T1498" i="2"/>
  <c r="U1498" i="2"/>
  <c r="S1499" i="2" l="1"/>
  <c r="U1499" i="2"/>
  <c r="T1499" i="2"/>
  <c r="S1500" i="2" l="1"/>
  <c r="U1500" i="2"/>
  <c r="T1500" i="2"/>
  <c r="S1501" i="2" l="1"/>
  <c r="T1501" i="2"/>
  <c r="U1501" i="2"/>
  <c r="S1502" i="2" l="1"/>
  <c r="U1502" i="2"/>
  <c r="T1502" i="2"/>
  <c r="S1503" i="2" l="1"/>
  <c r="T1503" i="2"/>
  <c r="U1503" i="2"/>
  <c r="S1504" i="2" l="1"/>
  <c r="T1504" i="2"/>
  <c r="U1504" i="2"/>
  <c r="S1505" i="2" l="1"/>
  <c r="T1505" i="2"/>
  <c r="U1505" i="2"/>
  <c r="S1506" i="2" l="1"/>
  <c r="U1506" i="2"/>
  <c r="T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T1514" i="2"/>
  <c r="U1514" i="2"/>
  <c r="S1515" i="2" l="1"/>
  <c r="T1515" i="2"/>
  <c r="U1515" i="2"/>
  <c r="S1516" i="2" l="1"/>
  <c r="U1516" i="2"/>
  <c r="T1516" i="2"/>
  <c r="S1517" i="2" l="1"/>
  <c r="U1517" i="2"/>
  <c r="T1517" i="2"/>
  <c r="S1518" i="2" l="1"/>
  <c r="T1518" i="2"/>
  <c r="U1518" i="2"/>
  <c r="S1519" i="2" l="1"/>
  <c r="U1519" i="2"/>
  <c r="T1519" i="2"/>
  <c r="S1520" i="2" l="1"/>
  <c r="U1520" i="2"/>
  <c r="T1520" i="2"/>
  <c r="S1521" i="2" l="1"/>
  <c r="U1521" i="2"/>
  <c r="T1521" i="2"/>
  <c r="S1522" i="2" l="1"/>
  <c r="T1522" i="2"/>
  <c r="U1522" i="2"/>
  <c r="S1523" i="2" l="1"/>
  <c r="T1523" i="2"/>
  <c r="U1523" i="2"/>
  <c r="S1524" i="2" l="1"/>
  <c r="U1524" i="2"/>
  <c r="T1524" i="2"/>
  <c r="S1525" i="2" l="1"/>
  <c r="T1525" i="2"/>
  <c r="U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U1531" i="2"/>
  <c r="T1531" i="2"/>
  <c r="S1532" i="2" l="1"/>
  <c r="U1532" i="2"/>
  <c r="T1532" i="2"/>
  <c r="S1533" i="2" l="1"/>
  <c r="T1533" i="2"/>
  <c r="U1533" i="2"/>
  <c r="S1534" i="2" l="1"/>
  <c r="U1534" i="2"/>
  <c r="T1534" i="2"/>
  <c r="S1535" i="2" l="1"/>
  <c r="U1535" i="2"/>
  <c r="T1535" i="2"/>
  <c r="S1536" i="2" l="1"/>
  <c r="U1536" i="2"/>
  <c r="T1536" i="2"/>
  <c r="S1537" i="2" l="1"/>
  <c r="U1537" i="2"/>
  <c r="T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U1544" i="2"/>
  <c r="T1544" i="2"/>
  <c r="S1545" i="2" l="1"/>
  <c r="T1545" i="2"/>
  <c r="U1545" i="2"/>
  <c r="S1546" i="2" l="1"/>
  <c r="T1546" i="2"/>
  <c r="U1546" i="2"/>
  <c r="S1547" i="2" l="1"/>
  <c r="U1547" i="2"/>
  <c r="T1547" i="2"/>
  <c r="S1548" i="2" l="1"/>
  <c r="U1548" i="2"/>
  <c r="T1548" i="2"/>
  <c r="S1549" i="2" l="1"/>
  <c r="T1549" i="2"/>
  <c r="U1549" i="2"/>
  <c r="S1550" i="2" l="1"/>
  <c r="T1550" i="2"/>
  <c r="U1550" i="2"/>
  <c r="S1551" i="2" l="1"/>
  <c r="U1551" i="2"/>
  <c r="T1551" i="2"/>
  <c r="S1552" i="2" l="1"/>
  <c r="U1552" i="2"/>
  <c r="T1552" i="2"/>
  <c r="S1553" i="2" l="1"/>
  <c r="U1553" i="2"/>
  <c r="T1553" i="2"/>
  <c r="S1554" i="2" l="1"/>
  <c r="T1554" i="2"/>
  <c r="U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U1570" i="2"/>
  <c r="T1570" i="2"/>
  <c r="S1571" i="2" l="1"/>
  <c r="T1571" i="2"/>
  <c r="U1571" i="2"/>
  <c r="S1572" i="2" l="1"/>
  <c r="U1572" i="2"/>
  <c r="T1572" i="2"/>
  <c r="S1573" i="2" l="1"/>
  <c r="T1573" i="2"/>
  <c r="U1573" i="2"/>
  <c r="S1574" i="2" l="1"/>
  <c r="U1574" i="2"/>
  <c r="T1574" i="2"/>
  <c r="S1575" i="2" l="1"/>
  <c r="T1575" i="2"/>
  <c r="U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U1580" i="2"/>
  <c r="T1580" i="2"/>
  <c r="S1581" i="2" l="1"/>
  <c r="T1581" i="2"/>
  <c r="U1581" i="2"/>
  <c r="S1582" i="2" l="1"/>
  <c r="U1582" i="2"/>
  <c r="T1582" i="2"/>
  <c r="S1583" i="2" l="1"/>
  <c r="U1583" i="2"/>
  <c r="T1583" i="2"/>
  <c r="S1584" i="2" l="1"/>
  <c r="U1584" i="2"/>
  <c r="T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T1590" i="2"/>
  <c r="U1590" i="2"/>
  <c r="S1591" i="2" l="1"/>
  <c r="T1591" i="2"/>
  <c r="U1591" i="2"/>
  <c r="S1592" i="2" l="1"/>
  <c r="T1592" i="2"/>
  <c r="U1592" i="2"/>
  <c r="S1593" i="2" l="1"/>
  <c r="T1593" i="2"/>
  <c r="U1593" i="2"/>
  <c r="S1594" i="2" l="1"/>
  <c r="U1594" i="2"/>
  <c r="T1594" i="2"/>
  <c r="S1595" i="2" l="1"/>
  <c r="T1595" i="2"/>
  <c r="U1595" i="2"/>
  <c r="S1596" i="2" l="1"/>
  <c r="T1596" i="2"/>
  <c r="U1596" i="2"/>
  <c r="S1597" i="2" l="1"/>
  <c r="U1597" i="2"/>
  <c r="T1597" i="2"/>
  <c r="S1598" i="2" l="1"/>
  <c r="T1598" i="2"/>
  <c r="U1598" i="2"/>
  <c r="S1599" i="2" l="1"/>
  <c r="T1599" i="2"/>
  <c r="U1599" i="2"/>
  <c r="S1600" i="2" l="1"/>
  <c r="T1600" i="2"/>
  <c r="U1600" i="2"/>
  <c r="S1601" i="2" l="1"/>
  <c r="U1601" i="2"/>
  <c r="T1601" i="2"/>
  <c r="S1602" i="2" l="1"/>
  <c r="T1602" i="2"/>
  <c r="U1602" i="2"/>
  <c r="S1603" i="2" l="1"/>
  <c r="T1603" i="2"/>
  <c r="U1603" i="2"/>
  <c r="S1604" i="2" l="1"/>
  <c r="U1604" i="2"/>
  <c r="T1604" i="2"/>
  <c r="S1605" i="2" l="1"/>
  <c r="U1605" i="2"/>
  <c r="T1605" i="2"/>
  <c r="S1606" i="2" l="1"/>
  <c r="U1606" i="2"/>
  <c r="T1606" i="2"/>
  <c r="S1607" i="2" l="1"/>
  <c r="U1607" i="2"/>
  <c r="T1607" i="2"/>
  <c r="S1608" i="2" l="1"/>
  <c r="U1608" i="2"/>
  <c r="T1608" i="2"/>
  <c r="S1609" i="2" l="1"/>
  <c r="T1609" i="2"/>
  <c r="U1609" i="2"/>
  <c r="S1610" i="2" l="1"/>
  <c r="T1610" i="2"/>
  <c r="U1610" i="2"/>
  <c r="S1611" i="2" l="1"/>
  <c r="U1611" i="2"/>
  <c r="T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U1619" i="2"/>
  <c r="T1619" i="2"/>
  <c r="S1620" i="2" l="1"/>
  <c r="U1620" i="2"/>
  <c r="T1620" i="2"/>
  <c r="S1621" i="2" l="1"/>
  <c r="T1621" i="2"/>
  <c r="U1621" i="2"/>
  <c r="S1622" i="2" l="1"/>
  <c r="U1622" i="2"/>
  <c r="T1622" i="2"/>
  <c r="S1623" i="2" l="1"/>
  <c r="T1623" i="2"/>
  <c r="U1623" i="2"/>
  <c r="S1624" i="2" l="1"/>
  <c r="U1624" i="2"/>
  <c r="T1624" i="2"/>
  <c r="S1625" i="2" l="1"/>
  <c r="U1625" i="2"/>
  <c r="T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U1637" i="2"/>
  <c r="T1637" i="2"/>
  <c r="S1638" i="2" l="1"/>
  <c r="U1638" i="2"/>
  <c r="T1638" i="2"/>
  <c r="S1639" i="2" l="1"/>
  <c r="U1639" i="2"/>
  <c r="T1639" i="2"/>
  <c r="S1640" i="2" l="1"/>
  <c r="U1640" i="2"/>
  <c r="T1640" i="2"/>
  <c r="S1641" i="2" l="1"/>
  <c r="T1641" i="2"/>
  <c r="U1641" i="2"/>
  <c r="S1642" i="2" l="1"/>
  <c r="U1642" i="2"/>
  <c r="T1642" i="2"/>
  <c r="S1643" i="2" l="1"/>
  <c r="U1643" i="2"/>
  <c r="T1643" i="2"/>
  <c r="S1644" i="2" l="1"/>
  <c r="T1644" i="2"/>
  <c r="U1644" i="2"/>
  <c r="S1645" i="2" l="1"/>
  <c r="U1645" i="2"/>
  <c r="T1645" i="2"/>
  <c r="S1646" i="2" l="1"/>
  <c r="T1646" i="2"/>
  <c r="U1646" i="2"/>
  <c r="S1647" i="2" l="1"/>
  <c r="U1647" i="2"/>
  <c r="T1647" i="2"/>
  <c r="S1648" i="2" l="1"/>
  <c r="T1648" i="2"/>
  <c r="U1648" i="2"/>
  <c r="S1649" i="2" l="1"/>
  <c r="U1649" i="2"/>
  <c r="T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U1666" i="2"/>
  <c r="T1666" i="2"/>
  <c r="S1667" i="2" l="1"/>
  <c r="U1667" i="2"/>
  <c r="T1667" i="2"/>
  <c r="S1668" i="2" l="1"/>
  <c r="U1668" i="2"/>
  <c r="T1668" i="2"/>
  <c r="S1669" i="2" l="1"/>
  <c r="U1669" i="2"/>
  <c r="T1669" i="2"/>
  <c r="S1670" i="2" l="1"/>
  <c r="U1670" i="2"/>
  <c r="T1670" i="2"/>
  <c r="S1671" i="2" l="1"/>
  <c r="T1671" i="2"/>
  <c r="U1671" i="2"/>
  <c r="S1672" i="2" l="1"/>
  <c r="U1672" i="2"/>
  <c r="T1672" i="2"/>
  <c r="S1673" i="2" l="1"/>
  <c r="T1673" i="2"/>
  <c r="U1673" i="2"/>
  <c r="S1674" i="2" l="1"/>
  <c r="T1674" i="2"/>
  <c r="U1674" i="2"/>
  <c r="S1675" i="2" l="1"/>
  <c r="U1675" i="2"/>
  <c r="T1675" i="2"/>
  <c r="S1676" i="2" l="1"/>
  <c r="U1676" i="2"/>
  <c r="T1676" i="2"/>
  <c r="S1677" i="2" l="1"/>
  <c r="T1677" i="2"/>
  <c r="U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U1684" i="2"/>
  <c r="T1684" i="2"/>
  <c r="S1685" i="2" l="1"/>
  <c r="U1685" i="2"/>
  <c r="T1685" i="2"/>
  <c r="S1686" i="2" l="1"/>
  <c r="T1686" i="2"/>
  <c r="U1686" i="2"/>
  <c r="S1687" i="2" l="1"/>
  <c r="T1687" i="2"/>
  <c r="U1687" i="2"/>
  <c r="S1688" i="2" l="1"/>
  <c r="U1688" i="2"/>
  <c r="T1688" i="2"/>
  <c r="S1689" i="2" l="1"/>
  <c r="T1689" i="2"/>
  <c r="U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U1699" i="2"/>
  <c r="T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T1709" i="2"/>
  <c r="U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T1716" i="2"/>
  <c r="U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T1729" i="2"/>
  <c r="U1729" i="2"/>
  <c r="S1730" i="2" l="1"/>
  <c r="U1730" i="2"/>
  <c r="T1730" i="2"/>
  <c r="S1731" i="2" l="1"/>
  <c r="T1731" i="2"/>
  <c r="U1731" i="2"/>
  <c r="S1732" i="2" l="1"/>
  <c r="U1732" i="2"/>
  <c r="T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T1737" i="2"/>
  <c r="U1737" i="2"/>
  <c r="S1738" i="2" l="1"/>
  <c r="U1738" i="2"/>
  <c r="T1738" i="2"/>
  <c r="S1739" i="2" l="1"/>
  <c r="U1739" i="2"/>
  <c r="T1739" i="2"/>
  <c r="S1740" i="2" l="1"/>
  <c r="T1740" i="2"/>
  <c r="U1740" i="2"/>
  <c r="S1741" i="2" l="1"/>
  <c r="U1741" i="2"/>
  <c r="T1741" i="2"/>
  <c r="S1742" i="2" l="1"/>
  <c r="T1742" i="2"/>
  <c r="U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U1747" i="2"/>
  <c r="T1747" i="2"/>
  <c r="S1748" i="2" l="1"/>
  <c r="U1748" i="2"/>
  <c r="T1748" i="2"/>
  <c r="S1749" i="2" l="1"/>
  <c r="T1749" i="2"/>
  <c r="U1749" i="2"/>
  <c r="S1750" i="2" l="1"/>
  <c r="U1750" i="2"/>
  <c r="T1750" i="2"/>
  <c r="S1751" i="2" l="1"/>
  <c r="T1751" i="2"/>
  <c r="U1751" i="2"/>
  <c r="S1752" i="2" l="1"/>
  <c r="U1752" i="2"/>
  <c r="T1752" i="2"/>
  <c r="S1753" i="2" l="1"/>
  <c r="T1753" i="2"/>
  <c r="U1753" i="2"/>
  <c r="S1754" i="2" l="1"/>
  <c r="U1754" i="2"/>
  <c r="T1754" i="2"/>
  <c r="S1755" i="2" l="1"/>
  <c r="U1755" i="2"/>
  <c r="T1755" i="2"/>
  <c r="S1756" i="2" l="1"/>
  <c r="U1756" i="2"/>
  <c r="T1756" i="2"/>
  <c r="S1757" i="2" l="1"/>
  <c r="T1757" i="2"/>
  <c r="U1757" i="2"/>
  <c r="S1758" i="2" l="1"/>
  <c r="U1758" i="2"/>
  <c r="T1758" i="2"/>
  <c r="S1759" i="2" l="1"/>
  <c r="U1759" i="2"/>
  <c r="T1759" i="2"/>
  <c r="S1760" i="2" l="1"/>
  <c r="U1760" i="2"/>
  <c r="T1760" i="2"/>
  <c r="S1761" i="2" l="1"/>
  <c r="T1761" i="2"/>
  <c r="U1761" i="2"/>
  <c r="S1762" i="2" l="1"/>
  <c r="U1762" i="2"/>
  <c r="T1762" i="2"/>
  <c r="S1763" i="2" l="1"/>
  <c r="U1763" i="2"/>
  <c r="T1763" i="2"/>
  <c r="S1764" i="2" l="1"/>
  <c r="T1764" i="2"/>
  <c r="U1764" i="2"/>
  <c r="S1765" i="2" l="1"/>
  <c r="T1765" i="2"/>
  <c r="U1765" i="2"/>
  <c r="S1766" i="2" l="1"/>
  <c r="U1766" i="2"/>
  <c r="T1766" i="2"/>
  <c r="S1767" i="2" l="1"/>
  <c r="T1767" i="2"/>
  <c r="U1767" i="2"/>
  <c r="S1768" i="2" l="1"/>
  <c r="U1768" i="2"/>
  <c r="T1768" i="2"/>
  <c r="S1769" i="2" l="1"/>
  <c r="T1769" i="2"/>
  <c r="U1769" i="2"/>
  <c r="S1770" i="2" l="1"/>
  <c r="U1770" i="2"/>
  <c r="T1770" i="2"/>
  <c r="S1771" i="2" l="1"/>
  <c r="U1771" i="2"/>
  <c r="T1771" i="2"/>
  <c r="S1772" i="2" l="1"/>
  <c r="T1772" i="2"/>
  <c r="U1772" i="2"/>
  <c r="S1773" i="2" l="1"/>
  <c r="T1773" i="2"/>
  <c r="U1773" i="2"/>
  <c r="S1774" i="2" l="1"/>
  <c r="U1774" i="2"/>
  <c r="T1774" i="2"/>
  <c r="S1775" i="2" l="1"/>
  <c r="U1775" i="2"/>
  <c r="T1775" i="2"/>
  <c r="S1776" i="2" l="1"/>
  <c r="U1776" i="2"/>
  <c r="T1776" i="2"/>
  <c r="S1777" i="2" l="1"/>
  <c r="T1777" i="2"/>
  <c r="U1777" i="2"/>
  <c r="S1778" i="2" l="1"/>
  <c r="U1778" i="2"/>
  <c r="T1778" i="2"/>
  <c r="S1779" i="2" l="1"/>
  <c r="U1779" i="2"/>
  <c r="T1779" i="2"/>
  <c r="S1780" i="2" l="1"/>
  <c r="U1780" i="2"/>
  <c r="T1780" i="2"/>
  <c r="S1781" i="2" l="1"/>
  <c r="T1781" i="2"/>
  <c r="U1781" i="2"/>
  <c r="S1782" i="2" l="1"/>
  <c r="U1782" i="2"/>
  <c r="T1782" i="2"/>
  <c r="S1783" i="2" l="1"/>
  <c r="U1783" i="2"/>
  <c r="T1783" i="2"/>
  <c r="S1784" i="2" l="1"/>
  <c r="U1784" i="2"/>
  <c r="T1784" i="2"/>
  <c r="S1785" i="2" l="1"/>
  <c r="T1785" i="2"/>
  <c r="U1785" i="2"/>
  <c r="S1786" i="2" l="1"/>
  <c r="U1786" i="2"/>
  <c r="T1786" i="2"/>
  <c r="S1787" i="2" l="1"/>
  <c r="T1787" i="2"/>
  <c r="U1787" i="2"/>
  <c r="S1788" i="2" l="1"/>
  <c r="U1788" i="2"/>
  <c r="T1788" i="2"/>
  <c r="S1789" i="2" l="1"/>
  <c r="T1789" i="2"/>
  <c r="U1789" i="2"/>
  <c r="S1790" i="2" l="1"/>
  <c r="U1790" i="2"/>
  <c r="T1790" i="2"/>
  <c r="S1791" i="2" l="1"/>
  <c r="U1791" i="2"/>
  <c r="T1791" i="2"/>
  <c r="S1792" i="2" l="1"/>
  <c r="U1792" i="2"/>
  <c r="T1792" i="2"/>
  <c r="S1793" i="2" l="1"/>
  <c r="U1793" i="2"/>
  <c r="T1793" i="2"/>
  <c r="S1794" i="2" l="1"/>
  <c r="U1794" i="2"/>
  <c r="T1794" i="2"/>
  <c r="S1795" i="2" l="1"/>
  <c r="U1795" i="2"/>
  <c r="T1795" i="2"/>
  <c r="S1796" i="2" l="1"/>
  <c r="U1796" i="2"/>
  <c r="T1796" i="2"/>
  <c r="S1797" i="2" l="1"/>
  <c r="T1797" i="2"/>
  <c r="U1797" i="2"/>
  <c r="S1798" i="2" l="1"/>
  <c r="U1798" i="2"/>
  <c r="T1798" i="2"/>
  <c r="S1799" i="2" l="1"/>
  <c r="U1799" i="2"/>
  <c r="T1799" i="2"/>
  <c r="S1800" i="2" l="1"/>
  <c r="U1800" i="2"/>
  <c r="T1800" i="2"/>
  <c r="S1801" i="2" l="1"/>
  <c r="T1801" i="2"/>
  <c r="U1801" i="2"/>
  <c r="S1802" i="2" l="1"/>
  <c r="U1802" i="2"/>
  <c r="T1802" i="2"/>
  <c r="S1803" i="2" l="1"/>
  <c r="U1803" i="2"/>
  <c r="T1803" i="2"/>
  <c r="S1804" i="2" l="1"/>
  <c r="U1804" i="2"/>
  <c r="T1804" i="2"/>
  <c r="S1805" i="2" l="1"/>
  <c r="U1805" i="2"/>
  <c r="T1805" i="2"/>
  <c r="S1806" i="2" l="1"/>
  <c r="U1806" i="2"/>
  <c r="T1806" i="2"/>
  <c r="S1807" i="2" l="1"/>
  <c r="U1807" i="2"/>
  <c r="T1807" i="2"/>
  <c r="S1808" i="2" l="1"/>
  <c r="U1808" i="2"/>
  <c r="T1808" i="2"/>
  <c r="S1809" i="2" l="1"/>
  <c r="T1809" i="2"/>
  <c r="U1809" i="2"/>
  <c r="S1810" i="2" l="1"/>
  <c r="U1810" i="2"/>
  <c r="T1810" i="2"/>
  <c r="S1811" i="2" l="1"/>
  <c r="U1811" i="2"/>
  <c r="T1811" i="2"/>
  <c r="S1812" i="2" l="1"/>
  <c r="U1812" i="2"/>
  <c r="T1812" i="2"/>
  <c r="S1813" i="2" l="1"/>
  <c r="U1813" i="2"/>
  <c r="T1813" i="2"/>
  <c r="S1814" i="2" l="1"/>
  <c r="U1814" i="2"/>
  <c r="T1814" i="2"/>
  <c r="S1815" i="2" l="1"/>
  <c r="U1815" i="2"/>
  <c r="T1815" i="2"/>
  <c r="S1816" i="2" l="1"/>
  <c r="U1816" i="2"/>
  <c r="T1816" i="2"/>
  <c r="S1817" i="2" l="1"/>
  <c r="T1817" i="2"/>
  <c r="U1817" i="2"/>
  <c r="S1818" i="2" l="1"/>
  <c r="U1818" i="2"/>
  <c r="T1818" i="2"/>
  <c r="S1819" i="2" l="1"/>
  <c r="T1819" i="2"/>
  <c r="U1819" i="2"/>
  <c r="S1820" i="2" l="1"/>
  <c r="T1820" i="2"/>
  <c r="U1820" i="2"/>
  <c r="S1821" i="2" l="1"/>
  <c r="T1821" i="2"/>
  <c r="U1821" i="2"/>
  <c r="S1822" i="2" l="1"/>
  <c r="U1822" i="2"/>
  <c r="T1822" i="2"/>
  <c r="S1823" i="2" l="1"/>
  <c r="T1823" i="2"/>
  <c r="U1823" i="2"/>
  <c r="S1824" i="2" l="1"/>
  <c r="T1824" i="2"/>
  <c r="U1824" i="2"/>
  <c r="S1825" i="2" l="1"/>
  <c r="T1825" i="2"/>
  <c r="U1825" i="2"/>
  <c r="S1826" i="2" l="1"/>
  <c r="U1826" i="2"/>
  <c r="T1826" i="2"/>
  <c r="S1827" i="2" l="1"/>
  <c r="U1827" i="2"/>
  <c r="T1827" i="2"/>
  <c r="S1828" i="2" l="1"/>
  <c r="T1828" i="2"/>
  <c r="U1828" i="2"/>
  <c r="S1829" i="2" l="1"/>
  <c r="U1829" i="2"/>
  <c r="T1829" i="2"/>
  <c r="S1830" i="2" l="1"/>
  <c r="U1830" i="2"/>
  <c r="T1830" i="2"/>
  <c r="S1831" i="2" l="1"/>
  <c r="T1831" i="2"/>
  <c r="U1831" i="2"/>
  <c r="S1832" i="2" l="1"/>
  <c r="U1832" i="2"/>
  <c r="T1832" i="2"/>
  <c r="S1833" i="2" l="1"/>
  <c r="T1833" i="2"/>
  <c r="U1833" i="2"/>
  <c r="S1834" i="2" l="1"/>
  <c r="T1834" i="2"/>
  <c r="U1834" i="2"/>
  <c r="S1835" i="2" l="1"/>
  <c r="U1835" i="2"/>
  <c r="T1835" i="2"/>
  <c r="S1836" i="2" l="1"/>
  <c r="U1836" i="2"/>
  <c r="T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T1841" i="2"/>
  <c r="U1841" i="2"/>
  <c r="S1842" i="2" l="1"/>
  <c r="U1842" i="2"/>
  <c r="T1842" i="2"/>
  <c r="S1843" i="2" l="1"/>
  <c r="U1843" i="2"/>
  <c r="T1843" i="2"/>
  <c r="S1844" i="2" l="1"/>
  <c r="T1844" i="2"/>
  <c r="U1844" i="2"/>
  <c r="S1845" i="2" l="1"/>
  <c r="T1845" i="2"/>
  <c r="U1845" i="2"/>
  <c r="S1846" i="2" l="1"/>
  <c r="U1846" i="2"/>
  <c r="T1846" i="2"/>
  <c r="S1847" i="2" l="1"/>
  <c r="T1847" i="2"/>
  <c r="U1847" i="2"/>
  <c r="S1848" i="2" l="1"/>
  <c r="U1848" i="2"/>
  <c r="T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U1862" i="2"/>
  <c r="T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U1875" i="2"/>
  <c r="T1875" i="2"/>
  <c r="S1876" i="2" l="1"/>
  <c r="U1876" i="2"/>
  <c r="T1876" i="2"/>
  <c r="S1877" i="2" l="1"/>
  <c r="T1877" i="2"/>
  <c r="U1877" i="2"/>
  <c r="S1878" i="2" l="1"/>
  <c r="U1878" i="2"/>
  <c r="T1878" i="2"/>
  <c r="S1879" i="2" l="1"/>
  <c r="T1879" i="2"/>
  <c r="U1879" i="2"/>
  <c r="S1880" i="2" l="1"/>
  <c r="U1880" i="2"/>
  <c r="T1880" i="2"/>
  <c r="S1881" i="2" l="1"/>
  <c r="T1881" i="2"/>
  <c r="U1881" i="2"/>
  <c r="S1882" i="2" l="1"/>
  <c r="U1882" i="2"/>
  <c r="T1882" i="2"/>
  <c r="S1883" i="2" l="1"/>
  <c r="U1883" i="2"/>
  <c r="T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U1889" i="2"/>
  <c r="T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T1902" i="2"/>
  <c r="U1902" i="2"/>
  <c r="S1903" i="2" l="1"/>
  <c r="T1903" i="2"/>
  <c r="U1903" i="2"/>
  <c r="S1904" i="2" l="1"/>
  <c r="U1904" i="2"/>
  <c r="T1904" i="2"/>
  <c r="S1905" i="2" l="1"/>
  <c r="T1905" i="2"/>
  <c r="U1905" i="2"/>
  <c r="S1906" i="2" l="1"/>
  <c r="U1906" i="2"/>
  <c r="T1906" i="2"/>
  <c r="S1907" i="2" l="1"/>
  <c r="T1907" i="2"/>
  <c r="U1907" i="2"/>
  <c r="S1908" i="2" l="1"/>
  <c r="T1908" i="2"/>
  <c r="U1908" i="2"/>
  <c r="S1909" i="2" l="1"/>
  <c r="T1909" i="2"/>
  <c r="U1909" i="2"/>
  <c r="S1910" i="2" l="1"/>
  <c r="U1910" i="2"/>
  <c r="T1910" i="2"/>
  <c r="S1911" i="2" l="1"/>
  <c r="T1911" i="2"/>
  <c r="U1911" i="2"/>
  <c r="S1912" i="2" l="1"/>
  <c r="U1912" i="2"/>
  <c r="T1912" i="2"/>
  <c r="S1913" i="2" l="1"/>
  <c r="T1913" i="2"/>
  <c r="U1913" i="2"/>
  <c r="S1914" i="2" l="1"/>
  <c r="T1914" i="2"/>
  <c r="U1914" i="2"/>
  <c r="S1915" i="2" l="1"/>
  <c r="U1915" i="2"/>
  <c r="T1915" i="2"/>
  <c r="S1916" i="2" l="1"/>
  <c r="U1916" i="2"/>
  <c r="T1916" i="2"/>
  <c r="S1917" i="2" l="1"/>
  <c r="T1917" i="2"/>
  <c r="U1917" i="2"/>
  <c r="S1918" i="2" l="1"/>
  <c r="U1918" i="2"/>
  <c r="T1918" i="2"/>
  <c r="S1919" i="2" l="1"/>
  <c r="T1919" i="2"/>
  <c r="U1919" i="2"/>
  <c r="S1920" i="2" l="1"/>
  <c r="U1920" i="2"/>
  <c r="T1920" i="2"/>
  <c r="S1921" i="2" l="1"/>
  <c r="T1921" i="2"/>
  <c r="U1921" i="2"/>
  <c r="S1922" i="2" l="1"/>
  <c r="U1922" i="2"/>
  <c r="T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U1935" i="2"/>
  <c r="T1935" i="2"/>
  <c r="S1936" i="2" l="1"/>
  <c r="U1936" i="2"/>
  <c r="T1936" i="2"/>
  <c r="S1937" i="2" l="1"/>
  <c r="U1937" i="2"/>
  <c r="T1937" i="2"/>
  <c r="S1938" i="2" l="1"/>
  <c r="U1938" i="2"/>
  <c r="T1938" i="2"/>
  <c r="S1939" i="2" l="1"/>
  <c r="T1939" i="2"/>
  <c r="U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T1955" i="2"/>
  <c r="U1955" i="2"/>
  <c r="S1956" i="2" l="1"/>
  <c r="U1956" i="2"/>
  <c r="T1956" i="2"/>
  <c r="S1957" i="2" l="1"/>
  <c r="T1957" i="2"/>
  <c r="U1957" i="2"/>
  <c r="S1958" i="2" l="1"/>
  <c r="U1958" i="2"/>
  <c r="T1958" i="2"/>
  <c r="S1959" i="2" l="1"/>
  <c r="U1959" i="2"/>
  <c r="T1959" i="2"/>
  <c r="S1960" i="2" l="1"/>
  <c r="U1960" i="2"/>
  <c r="T1960" i="2"/>
  <c r="S1961" i="2" l="1"/>
  <c r="T1961" i="2"/>
  <c r="U1961" i="2"/>
  <c r="S1962" i="2" l="1"/>
  <c r="U1962" i="2"/>
  <c r="T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T1993" i="2"/>
  <c r="U1993" i="2"/>
  <c r="S1994" i="2" l="1"/>
  <c r="U1994" i="2"/>
  <c r="T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T2002" i="2"/>
  <c r="U2002" i="2"/>
  <c r="S2003" i="2" l="1"/>
  <c r="U2003" i="2"/>
  <c r="T2003" i="2"/>
  <c r="S2004" i="2" l="1"/>
  <c r="T2004" i="2"/>
  <c r="U2004" i="2"/>
  <c r="S2005" i="2" l="1"/>
  <c r="U2005" i="2"/>
  <c r="T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U2019" i="2"/>
  <c r="T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U2028" i="2"/>
  <c r="T2028" i="2"/>
  <c r="S2029" i="2" l="1"/>
  <c r="T2029" i="2"/>
  <c r="U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T2056" i="2"/>
  <c r="U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U2062" i="2"/>
  <c r="T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U2074" i="2"/>
  <c r="T2074" i="2"/>
  <c r="S2075" i="2" l="1"/>
  <c r="U2075" i="2"/>
  <c r="T2075" i="2"/>
  <c r="S2076" i="2" l="1"/>
  <c r="U2076" i="2"/>
  <c r="T2076" i="2"/>
  <c r="S2077" i="2" l="1"/>
  <c r="U2077" i="2"/>
  <c r="T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T2095" i="2"/>
  <c r="U2095" i="2"/>
  <c r="S2096" i="2" l="1"/>
  <c r="T2096" i="2"/>
  <c r="U2096" i="2"/>
  <c r="S2097" i="2" l="1"/>
  <c r="T2097" i="2"/>
  <c r="U2097" i="2"/>
  <c r="S2098" i="2" l="1"/>
  <c r="T2098" i="2"/>
  <c r="U2098" i="2"/>
  <c r="S2099" i="2" l="1"/>
  <c r="U2099" i="2"/>
  <c r="T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U2129" i="2"/>
  <c r="T2129" i="2"/>
  <c r="S2130" i="2" l="1"/>
  <c r="T2130" i="2"/>
  <c r="U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T2135" i="2"/>
  <c r="U2135" i="2"/>
  <c r="S2136" i="2" l="1"/>
  <c r="U2136" i="2"/>
  <c r="T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T2142" i="2"/>
  <c r="U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U2147" i="2"/>
  <c r="T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T2162" i="2"/>
  <c r="U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T2171" i="2"/>
  <c r="U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T2177" i="2"/>
  <c r="U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U2185" i="2"/>
  <c r="T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U2192" i="2"/>
  <c r="T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T2197" i="2"/>
  <c r="U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T2233" i="2"/>
  <c r="U2233" i="2"/>
  <c r="S2234" i="2" l="1"/>
  <c r="T2234" i="2"/>
  <c r="U2234" i="2"/>
  <c r="S2235" i="2" l="1"/>
  <c r="U2235" i="2"/>
  <c r="T2235" i="2"/>
  <c r="S2236" i="2" l="1"/>
  <c r="U2236" i="2"/>
  <c r="T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U2246" i="2"/>
  <c r="T2246" i="2"/>
  <c r="S2247" i="2" l="1"/>
  <c r="U2247" i="2"/>
  <c r="T2247" i="2"/>
  <c r="S2248" i="2" l="1"/>
  <c r="U2248" i="2"/>
  <c r="T2248" i="2"/>
  <c r="S2249" i="2" l="1"/>
  <c r="T2249" i="2"/>
  <c r="U2249" i="2"/>
  <c r="S2250" i="2" l="1"/>
  <c r="U2250" i="2"/>
  <c r="T2250" i="2"/>
  <c r="S2251" i="2" l="1"/>
  <c r="U2251" i="2"/>
  <c r="T2251" i="2"/>
  <c r="S2252" i="2" l="1"/>
  <c r="T2252" i="2"/>
  <c r="U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U2271" i="2"/>
  <c r="T2271" i="2"/>
  <c r="S2272" i="2" l="1"/>
  <c r="T2272" i="2"/>
  <c r="U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T2277" i="2"/>
  <c r="U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U2286" i="2"/>
  <c r="T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T2291" i="2"/>
  <c r="U2291" i="2"/>
  <c r="S2292" i="2" l="1"/>
  <c r="U2292" i="2"/>
  <c r="T2292" i="2"/>
  <c r="S2293" i="2" l="1"/>
  <c r="T2293" i="2"/>
  <c r="U2293" i="2"/>
  <c r="S2294" i="2" l="1"/>
  <c r="T2294" i="2"/>
  <c r="U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T2310" i="2"/>
  <c r="U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T2335" i="2"/>
  <c r="U2335" i="2"/>
  <c r="S2336" i="2" l="1"/>
  <c r="U2336" i="2"/>
  <c r="T2336" i="2"/>
  <c r="S2337" i="2" l="1"/>
  <c r="U2337" i="2"/>
  <c r="T2337" i="2"/>
  <c r="S2338" i="2" l="1"/>
  <c r="U2338" i="2"/>
  <c r="T2338" i="2"/>
  <c r="S2339" i="2" l="1"/>
  <c r="T2339" i="2"/>
  <c r="U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U2361" i="2"/>
  <c r="T2361" i="2"/>
  <c r="S2362" i="2" l="1"/>
  <c r="U2362" i="2"/>
  <c r="T2362" i="2"/>
  <c r="S2363" i="2" l="1"/>
  <c r="T2363" i="2"/>
  <c r="U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U2369" i="2"/>
  <c r="T2369" i="2"/>
  <c r="S2370" i="2" l="1"/>
  <c r="U2370" i="2"/>
  <c r="T2370" i="2"/>
  <c r="S2371" i="2" l="1"/>
  <c r="T2371" i="2"/>
  <c r="U2371" i="2"/>
  <c r="S2372" i="2" l="1"/>
  <c r="U2372" i="2"/>
  <c r="T2372" i="2"/>
  <c r="S2373" i="2" l="1"/>
  <c r="U2373" i="2"/>
  <c r="T2373" i="2"/>
  <c r="S2374" i="2" l="1"/>
  <c r="U2374" i="2"/>
  <c r="T2374" i="2"/>
  <c r="S2375" i="2" l="1"/>
  <c r="U2375" i="2"/>
  <c r="T2375" i="2"/>
  <c r="S2376" i="2" l="1"/>
  <c r="U2376" i="2"/>
  <c r="T2376" i="2"/>
  <c r="S2377" i="2" l="1"/>
  <c r="U2377" i="2"/>
  <c r="T2377" i="2"/>
  <c r="S2378" i="2" l="1"/>
  <c r="T2378" i="2"/>
  <c r="U2378" i="2"/>
  <c r="S2379" i="2" l="1"/>
  <c r="U2379" i="2"/>
  <c r="T2379" i="2"/>
  <c r="S2380" i="2" l="1"/>
  <c r="U2380" i="2"/>
  <c r="T2380" i="2"/>
  <c r="S2381" i="2" l="1"/>
  <c r="T2381" i="2"/>
  <c r="U2381" i="2"/>
  <c r="S2382" i="2" l="1"/>
  <c r="U2382" i="2"/>
  <c r="T2382" i="2"/>
  <c r="S2383" i="2" l="1"/>
  <c r="T2383" i="2"/>
  <c r="U2383" i="2"/>
  <c r="S2384" i="2" l="1"/>
  <c r="U2384" i="2"/>
  <c r="T2384" i="2"/>
  <c r="S2385" i="2" l="1"/>
  <c r="T2385" i="2"/>
  <c r="U2385" i="2"/>
  <c r="S2386" i="2" l="1"/>
  <c r="U2386" i="2"/>
  <c r="T2386" i="2"/>
  <c r="S2387" i="2" l="1"/>
  <c r="U2387" i="2"/>
  <c r="T2387" i="2"/>
  <c r="S2388" i="2" l="1"/>
  <c r="U2388" i="2"/>
  <c r="T2388" i="2"/>
  <c r="S2389" i="2" l="1"/>
  <c r="U2389" i="2"/>
  <c r="T2389" i="2"/>
  <c r="S2390" i="2" l="1"/>
  <c r="U2390" i="2"/>
  <c r="T2390" i="2"/>
  <c r="S2391" i="2" l="1"/>
  <c r="T2391" i="2"/>
  <c r="U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U2396" i="2"/>
  <c r="T2396" i="2"/>
  <c r="S2397" i="2" l="1"/>
  <c r="U2397" i="2"/>
  <c r="T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T2409" i="2"/>
  <c r="U2409" i="2"/>
  <c r="S2410" i="2" l="1"/>
  <c r="U2410" i="2"/>
  <c r="T2410" i="2"/>
  <c r="S2411" i="2" l="1"/>
  <c r="T2411" i="2"/>
  <c r="U2411" i="2"/>
  <c r="S2412" i="2" l="1"/>
  <c r="U2412" i="2"/>
  <c r="T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T2425" i="2"/>
  <c r="U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U2431" i="2"/>
  <c r="T2431" i="2"/>
  <c r="S2432" i="2" l="1"/>
  <c r="U2432" i="2"/>
  <c r="T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U2441" i="2"/>
  <c r="T2441" i="2"/>
  <c r="S2442" i="2" l="1"/>
  <c r="U2442" i="2"/>
  <c r="T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T2454" i="2"/>
  <c r="U2454" i="2"/>
  <c r="S2455" i="2" l="1"/>
  <c r="U2455" i="2"/>
  <c r="T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T2465" i="2"/>
  <c r="U2465" i="2"/>
  <c r="S2466" i="2" l="1"/>
  <c r="U2466" i="2"/>
  <c r="T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U2472" i="2"/>
  <c r="T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U2490" i="2"/>
  <c r="T2490" i="2"/>
  <c r="S2491" i="2" l="1"/>
  <c r="U2491" i="2"/>
  <c r="T2491" i="2"/>
  <c r="S2492" i="2" l="1"/>
  <c r="U2492" i="2"/>
  <c r="T2492" i="2"/>
  <c r="S2493" i="2" l="1"/>
  <c r="T2493" i="2"/>
  <c r="U2493" i="2"/>
  <c r="S2494" i="2" l="1"/>
  <c r="U2494" i="2"/>
  <c r="T2494" i="2"/>
  <c r="S2495" i="2" l="1"/>
  <c r="U2495" i="2"/>
  <c r="T2495" i="2"/>
  <c r="S2496" i="2" l="1"/>
  <c r="U2496" i="2"/>
  <c r="T2496" i="2"/>
  <c r="S2497" i="2" l="1"/>
  <c r="T2497" i="2"/>
  <c r="U2497" i="2"/>
  <c r="S2498" i="2" l="1"/>
  <c r="U2498" i="2"/>
  <c r="T2498" i="2"/>
  <c r="S2499" i="2" l="1"/>
  <c r="U2499" i="2"/>
  <c r="T2499" i="2"/>
  <c r="S2500" i="2" l="1"/>
  <c r="U2500" i="2"/>
  <c r="T2500" i="2"/>
  <c r="S2501" i="2" l="1"/>
  <c r="T2501" i="2"/>
  <c r="U2501" i="2"/>
  <c r="S2502" i="2" l="1"/>
  <c r="U2502" i="2"/>
  <c r="T2502" i="2"/>
  <c r="S2503" i="2" l="1"/>
  <c r="U2503" i="2"/>
  <c r="T2503" i="2"/>
  <c r="S2504" i="2" l="1"/>
  <c r="U2504" i="2"/>
  <c r="T2504" i="2"/>
  <c r="S2505" i="2" l="1"/>
  <c r="U2505" i="2"/>
  <c r="T2505" i="2"/>
  <c r="S2506" i="2" l="1"/>
  <c r="U2506" i="2"/>
  <c r="T2506" i="2"/>
  <c r="S2507" i="2" l="1"/>
  <c r="U2507" i="2"/>
  <c r="T2507" i="2"/>
  <c r="S2508" i="2" l="1"/>
  <c r="U2508" i="2"/>
  <c r="T2508" i="2"/>
  <c r="S2509" i="2" l="1"/>
  <c r="U2509" i="2"/>
  <c r="T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U2523" i="2"/>
  <c r="T2523" i="2"/>
  <c r="S2524" i="2" l="1"/>
  <c r="U2524" i="2"/>
  <c r="T2524" i="2"/>
  <c r="S2525" i="2" l="1"/>
  <c r="T2525" i="2"/>
  <c r="U2525" i="2"/>
  <c r="S2526" i="2" l="1"/>
  <c r="U2526" i="2"/>
  <c r="T2526" i="2"/>
  <c r="S2527" i="2" l="1"/>
  <c r="T2527" i="2"/>
  <c r="U2527" i="2"/>
  <c r="S2528" i="2" l="1"/>
  <c r="T2528" i="2"/>
  <c r="U2528" i="2"/>
  <c r="S2529" i="2" l="1"/>
  <c r="U2529" i="2"/>
  <c r="T2529" i="2"/>
  <c r="S2530" i="2" l="1"/>
  <c r="T2530" i="2"/>
  <c r="U2530" i="2"/>
  <c r="S2531" i="2" l="1"/>
  <c r="U2531" i="2"/>
  <c r="T2531" i="2"/>
  <c r="S2532" i="2" l="1"/>
  <c r="T2532" i="2"/>
  <c r="U2532" i="2"/>
  <c r="S2533" i="2" l="1"/>
  <c r="T2533" i="2"/>
  <c r="U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U2539" i="2"/>
  <c r="T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U2553" i="2"/>
  <c r="T2553" i="2"/>
  <c r="S2554" i="2" l="1"/>
  <c r="U2554" i="2"/>
  <c r="T2554" i="2"/>
  <c r="S2555" i="2" l="1"/>
  <c r="U2555" i="2"/>
  <c r="T2555" i="2"/>
  <c r="S2556" i="2" l="1"/>
  <c r="U2556" i="2"/>
  <c r="T2556" i="2"/>
  <c r="S2557" i="2" l="1"/>
  <c r="U2557" i="2"/>
  <c r="T2557" i="2"/>
  <c r="S2558" i="2" l="1"/>
  <c r="T2558" i="2"/>
  <c r="U2558" i="2"/>
  <c r="S2559" i="2" l="1"/>
  <c r="U2559" i="2"/>
  <c r="T2559" i="2"/>
  <c r="S2560" i="2" l="1"/>
  <c r="T2560" i="2"/>
  <c r="U2560" i="2"/>
  <c r="S2561" i="2" l="1"/>
  <c r="T2561" i="2"/>
  <c r="U2561" i="2"/>
  <c r="S2562" i="2" l="1"/>
  <c r="T2562" i="2"/>
  <c r="U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T2574" i="2"/>
  <c r="U2574" i="2"/>
  <c r="S2575" i="2" l="1"/>
  <c r="T2575" i="2"/>
  <c r="U2575" i="2"/>
  <c r="S2576" i="2" l="1"/>
  <c r="U2576" i="2"/>
  <c r="T2576" i="2"/>
  <c r="S2577" i="2" l="1"/>
  <c r="T2577" i="2"/>
  <c r="U2577" i="2"/>
  <c r="S2578" i="2" l="1"/>
  <c r="U2578" i="2"/>
  <c r="T2578" i="2"/>
  <c r="S2579" i="2" l="1"/>
  <c r="U2579" i="2"/>
  <c r="T2579" i="2"/>
  <c r="S2580" i="2" l="1"/>
  <c r="U2580" i="2"/>
  <c r="T2580" i="2"/>
  <c r="S2581" i="2" l="1"/>
  <c r="T2581" i="2"/>
  <c r="U2581" i="2"/>
  <c r="S2582" i="2" l="1"/>
  <c r="U2582" i="2"/>
  <c r="T2582" i="2"/>
  <c r="S2583" i="2" l="1"/>
  <c r="U2583" i="2"/>
  <c r="T2583" i="2"/>
  <c r="S2584" i="2" l="1"/>
  <c r="U2584" i="2"/>
  <c r="T2584" i="2"/>
  <c r="S2585" i="2" l="1"/>
  <c r="T2585" i="2"/>
  <c r="U2585" i="2"/>
  <c r="S2586" i="2" l="1"/>
  <c r="U2586" i="2"/>
  <c r="T2586" i="2"/>
  <c r="S2587" i="2" l="1"/>
  <c r="U2587" i="2"/>
  <c r="T2587" i="2"/>
  <c r="S2588" i="2" l="1"/>
  <c r="U2588" i="2"/>
  <c r="T2588" i="2"/>
  <c r="S2589" i="2" l="1"/>
  <c r="T2589" i="2"/>
  <c r="U2589" i="2"/>
  <c r="S2590" i="2" l="1"/>
  <c r="U2590" i="2"/>
  <c r="T2590" i="2"/>
  <c r="S2591" i="2" l="1"/>
  <c r="U2591" i="2"/>
  <c r="T2591" i="2"/>
  <c r="S2592" i="2" l="1"/>
  <c r="U2592" i="2"/>
  <c r="T2592" i="2"/>
  <c r="S2593" i="2" l="1"/>
  <c r="U2593" i="2"/>
  <c r="T2593" i="2"/>
  <c r="S2594" i="2" l="1"/>
  <c r="U2594" i="2"/>
  <c r="T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T2605" i="2"/>
  <c r="U2605" i="2"/>
  <c r="S2606" i="2" l="1"/>
  <c r="U2606" i="2"/>
  <c r="T2606" i="2"/>
  <c r="S2607" i="2" l="1"/>
  <c r="U2607" i="2"/>
  <c r="T2607" i="2"/>
  <c r="S2608" i="2" l="1"/>
  <c r="T2608" i="2"/>
  <c r="U2608" i="2"/>
  <c r="S2609" i="2" l="1"/>
  <c r="T2609" i="2"/>
  <c r="U2609" i="2"/>
  <c r="S2610" i="2" l="1"/>
  <c r="U2610" i="2"/>
  <c r="T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T2619" i="2"/>
  <c r="U2619" i="2"/>
  <c r="S2620" i="2" l="1"/>
  <c r="U2620" i="2"/>
  <c r="T2620" i="2"/>
  <c r="S2621" i="2" l="1"/>
  <c r="T2621" i="2"/>
  <c r="U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T2633" i="2"/>
  <c r="U2633" i="2"/>
  <c r="S2634" i="2" l="1"/>
  <c r="U2634" i="2"/>
  <c r="T2634" i="2"/>
  <c r="S2635" i="2" l="1"/>
  <c r="U2635" i="2"/>
  <c r="T2635" i="2"/>
  <c r="S2636" i="2" l="1"/>
  <c r="U2636" i="2"/>
  <c r="T2636" i="2"/>
  <c r="S2637" i="2" l="1"/>
  <c r="T2637" i="2"/>
  <c r="U2637" i="2"/>
  <c r="S2638" i="2" l="1"/>
  <c r="T2638" i="2"/>
  <c r="U2638" i="2"/>
  <c r="S2639" i="2" l="1"/>
  <c r="T2639" i="2"/>
  <c r="U2639" i="2"/>
  <c r="S2640" i="2" l="1"/>
  <c r="T2640" i="2"/>
  <c r="U2640" i="2"/>
  <c r="S2641" i="2" l="1"/>
  <c r="T2641" i="2"/>
  <c r="U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U2654" i="2"/>
  <c r="T2654" i="2"/>
  <c r="S2655" i="2" l="1"/>
  <c r="U2655" i="2"/>
  <c r="T2655" i="2"/>
  <c r="S2656" i="2" l="1"/>
  <c r="T2656" i="2"/>
  <c r="U2656" i="2"/>
  <c r="S2657" i="2" l="1"/>
  <c r="U2657" i="2"/>
  <c r="T2657" i="2"/>
  <c r="S2658" i="2" l="1"/>
  <c r="U2658" i="2"/>
  <c r="T2658" i="2"/>
  <c r="S2659" i="2" l="1"/>
  <c r="U2659" i="2"/>
  <c r="T2659" i="2"/>
  <c r="S2660" i="2" l="1"/>
  <c r="T2660" i="2"/>
  <c r="U2660" i="2"/>
  <c r="S2661" i="2" l="1"/>
  <c r="U2661" i="2"/>
  <c r="T2661" i="2"/>
  <c r="S2662" i="2" l="1"/>
  <c r="U2662" i="2"/>
  <c r="T2662" i="2"/>
  <c r="S2663" i="2" l="1"/>
  <c r="U2663" i="2"/>
  <c r="T2663" i="2"/>
  <c r="S2664" i="2" l="1"/>
  <c r="T2664" i="2"/>
  <c r="U2664" i="2"/>
  <c r="S2665" i="2" l="1"/>
  <c r="U2665" i="2"/>
  <c r="T2665" i="2"/>
  <c r="S2666" i="2" l="1"/>
  <c r="U2666" i="2"/>
  <c r="T2666" i="2"/>
  <c r="S2667" i="2" l="1"/>
  <c r="U2667" i="2"/>
  <c r="T2667" i="2"/>
  <c r="S2668" i="2" l="1"/>
  <c r="U2668" i="2"/>
  <c r="T2668" i="2"/>
  <c r="S2669" i="2" l="1"/>
  <c r="T2669" i="2"/>
  <c r="U2669" i="2"/>
  <c r="S2670" i="2" l="1"/>
  <c r="U2670" i="2"/>
  <c r="T2670" i="2"/>
  <c r="S2671" i="2" l="1"/>
  <c r="U2671" i="2"/>
  <c r="T2671" i="2"/>
  <c r="S2672" i="2" l="1"/>
  <c r="T2672" i="2"/>
  <c r="U2672" i="2"/>
  <c r="S2673" i="2" l="1"/>
  <c r="T2673" i="2"/>
  <c r="U2673" i="2"/>
  <c r="S2674" i="2" l="1"/>
  <c r="U2674" i="2"/>
  <c r="T2674" i="2"/>
  <c r="S2675" i="2" l="1"/>
  <c r="U2675" i="2"/>
  <c r="T2675" i="2"/>
  <c r="S2676" i="2" l="1"/>
  <c r="T2676" i="2"/>
  <c r="U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U2685" i="2"/>
  <c r="T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U2691" i="2"/>
  <c r="T2691" i="2"/>
  <c r="S2692" i="2" l="1"/>
  <c r="U2692" i="2"/>
  <c r="T2692" i="2"/>
  <c r="S2693" i="2" l="1"/>
  <c r="U2693" i="2"/>
  <c r="T2693" i="2"/>
  <c r="S2694" i="2" l="1"/>
  <c r="T2694" i="2"/>
  <c r="U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U2702" i="2"/>
  <c r="T2702" i="2"/>
  <c r="S2703" i="2" l="1"/>
  <c r="U2703" i="2"/>
  <c r="T2703" i="2"/>
  <c r="S2704" i="2" l="1"/>
  <c r="T2704" i="2"/>
  <c r="U2704" i="2"/>
  <c r="S2705" i="2" l="1"/>
  <c r="T2705" i="2"/>
  <c r="U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U2716" i="2"/>
  <c r="T2716" i="2"/>
  <c r="S2717" i="2" l="1"/>
  <c r="T2717" i="2"/>
  <c r="U2717" i="2"/>
  <c r="S2718" i="2" l="1"/>
  <c r="U2718" i="2"/>
  <c r="T2718" i="2"/>
  <c r="S2719" i="2" l="1"/>
  <c r="U2719" i="2"/>
  <c r="T2719" i="2"/>
  <c r="S2720" i="2" l="1"/>
  <c r="T2720" i="2"/>
  <c r="U2720" i="2"/>
  <c r="S2721" i="2" l="1"/>
  <c r="U2721" i="2"/>
  <c r="T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U2727" i="2"/>
  <c r="T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T2732" i="2"/>
  <c r="U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T2738" i="2"/>
  <c r="U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T2744" i="2"/>
  <c r="U2744" i="2"/>
  <c r="S2745" i="2" l="1"/>
  <c r="U2745" i="2"/>
  <c r="T2745" i="2"/>
  <c r="S2746" i="2" l="1"/>
  <c r="U2746" i="2"/>
  <c r="T2746" i="2"/>
  <c r="S2747" i="2" l="1"/>
  <c r="U2747" i="2"/>
  <c r="T2747" i="2"/>
  <c r="S2748" i="2" l="1"/>
  <c r="U2748" i="2"/>
  <c r="T2748" i="2"/>
  <c r="S2749" i="2" l="1"/>
  <c r="T2749" i="2"/>
  <c r="U2749" i="2"/>
  <c r="S2750" i="2" l="1"/>
  <c r="T2750" i="2"/>
  <c r="U2750" i="2"/>
  <c r="S2751" i="2" l="1"/>
  <c r="U2751" i="2"/>
  <c r="T2751" i="2"/>
  <c r="S2752" i="2" l="1"/>
  <c r="U2752" i="2"/>
  <c r="T2752" i="2"/>
  <c r="S2753" i="2" l="1"/>
  <c r="U2753" i="2"/>
  <c r="T2753" i="2"/>
  <c r="S2754" i="2" l="1"/>
  <c r="T2754" i="2"/>
  <c r="U2754" i="2"/>
  <c r="S2755" i="2" l="1"/>
  <c r="U2755" i="2"/>
  <c r="T2755" i="2"/>
  <c r="S2756" i="2" l="1"/>
  <c r="U2756" i="2"/>
  <c r="T2756" i="2"/>
  <c r="S2757" i="2" l="1"/>
  <c r="T2757" i="2"/>
  <c r="U2757" i="2"/>
  <c r="S2758" i="2" l="1"/>
  <c r="U2758" i="2"/>
  <c r="T2758" i="2"/>
  <c r="S2759" i="2" l="1"/>
  <c r="U2759" i="2"/>
  <c r="T2759" i="2"/>
  <c r="S2760" i="2" l="1"/>
  <c r="U2760" i="2"/>
  <c r="T2760" i="2"/>
  <c r="S2761" i="2" l="1"/>
  <c r="U2761" i="2"/>
  <c r="T2761" i="2"/>
  <c r="S2762" i="2" l="1"/>
  <c r="T2762" i="2"/>
  <c r="U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T2767" i="2"/>
  <c r="U2767" i="2"/>
  <c r="S2768" i="2" l="1"/>
  <c r="T2768" i="2"/>
  <c r="U2768" i="2"/>
  <c r="S2769" i="2" l="1"/>
  <c r="T2769" i="2"/>
  <c r="U2769" i="2"/>
  <c r="S2770" i="2" l="1"/>
  <c r="U2770" i="2"/>
  <c r="T2770" i="2"/>
  <c r="S2771" i="2" l="1"/>
  <c r="T2771" i="2"/>
  <c r="U2771" i="2"/>
  <c r="S2772" i="2" l="1"/>
  <c r="T2772" i="2"/>
  <c r="U2772" i="2"/>
  <c r="S2773" i="2" l="1"/>
  <c r="U2773" i="2"/>
  <c r="T2773" i="2"/>
  <c r="S2774" i="2" l="1"/>
  <c r="T2774" i="2"/>
  <c r="U2774" i="2"/>
  <c r="S2775" i="2" l="1"/>
  <c r="T2775" i="2"/>
  <c r="U2775" i="2"/>
  <c r="S2776" i="2" l="1"/>
  <c r="T2776" i="2"/>
  <c r="U2776" i="2"/>
  <c r="S2777" i="2" l="1"/>
  <c r="T2777" i="2"/>
  <c r="U2777" i="2"/>
  <c r="S2778" i="2" l="1"/>
  <c r="T2778" i="2"/>
  <c r="U2778" i="2"/>
  <c r="S2779" i="2" l="1"/>
  <c r="T2779" i="2"/>
  <c r="U2779" i="2"/>
  <c r="S2780" i="2" l="1"/>
  <c r="T2780" i="2"/>
  <c r="U2780" i="2"/>
  <c r="S2781" i="2" l="1"/>
  <c r="U2781" i="2"/>
  <c r="T2781" i="2"/>
  <c r="S2782" i="2" l="1"/>
  <c r="U2782" i="2"/>
  <c r="T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U2788" i="2"/>
  <c r="T2788" i="2"/>
  <c r="S2789" i="2" l="1"/>
  <c r="T2789" i="2"/>
  <c r="U2789" i="2"/>
  <c r="S2790" i="2" l="1"/>
  <c r="T2790" i="2"/>
  <c r="U2790" i="2"/>
  <c r="S2791" i="2" l="1"/>
  <c r="U2791" i="2"/>
  <c r="T2791" i="2"/>
  <c r="S2792" i="2" l="1"/>
  <c r="T2792" i="2"/>
  <c r="U2792" i="2"/>
  <c r="S2793" i="2" l="1"/>
  <c r="U2793" i="2"/>
  <c r="T2793" i="2"/>
  <c r="S2794" i="2" l="1"/>
  <c r="U2794" i="2"/>
  <c r="T2794" i="2"/>
  <c r="S2795" i="2" l="1"/>
  <c r="U2795" i="2"/>
  <c r="T2795" i="2"/>
  <c r="S2796" i="2" l="1"/>
  <c r="T2796" i="2"/>
  <c r="U2796" i="2"/>
  <c r="S2797" i="2" l="1"/>
  <c r="T2797" i="2"/>
  <c r="U2797" i="2"/>
  <c r="S2798" i="2" l="1"/>
  <c r="U2798" i="2"/>
  <c r="T2798" i="2"/>
  <c r="S2799" i="2" l="1"/>
  <c r="U2799" i="2"/>
  <c r="T2799" i="2"/>
  <c r="S2800" i="2" l="1"/>
  <c r="T2800" i="2"/>
  <c r="U2800" i="2"/>
  <c r="S2801" i="2" l="1"/>
  <c r="U2801" i="2"/>
  <c r="T2801" i="2"/>
  <c r="S2802" i="2" l="1"/>
  <c r="U2802" i="2"/>
  <c r="T2802" i="2"/>
  <c r="S2803" i="2" l="1"/>
  <c r="T2803" i="2"/>
  <c r="U2803" i="2"/>
  <c r="S2804" i="2" l="1"/>
  <c r="T2804" i="2"/>
  <c r="U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U2809" i="2"/>
  <c r="T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T2817" i="2"/>
  <c r="U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T2825" i="2"/>
  <c r="U2825" i="2"/>
  <c r="S2826" i="2" l="1"/>
  <c r="U2826" i="2"/>
  <c r="T2826" i="2"/>
  <c r="S2827" i="2" l="1"/>
  <c r="U2827" i="2"/>
  <c r="T2827" i="2"/>
  <c r="S2828" i="2" l="1"/>
  <c r="T2828" i="2"/>
  <c r="U2828" i="2"/>
  <c r="S2829" i="2" l="1"/>
  <c r="U2829" i="2"/>
  <c r="T2829" i="2"/>
  <c r="S2830" i="2" l="1"/>
  <c r="U2830" i="2"/>
  <c r="T2830" i="2"/>
  <c r="S2831" i="2" l="1"/>
  <c r="T2831" i="2"/>
  <c r="U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U2839" i="2"/>
  <c r="T2839" i="2"/>
  <c r="S2840" i="2" l="1"/>
  <c r="U2840" i="2"/>
  <c r="T2840" i="2"/>
  <c r="S2841" i="2" l="1"/>
  <c r="T2841" i="2"/>
  <c r="U2841" i="2"/>
  <c r="S2842" i="2" l="1"/>
  <c r="U2842" i="2"/>
  <c r="T2842" i="2"/>
  <c r="S2843" i="2" l="1"/>
  <c r="U2843" i="2"/>
  <c r="T2843" i="2"/>
  <c r="S2844" i="2" l="1"/>
  <c r="U2844" i="2"/>
  <c r="T2844" i="2"/>
  <c r="S2845" i="2" l="1"/>
  <c r="T2845" i="2"/>
  <c r="U2845" i="2"/>
  <c r="S2846" i="2" l="1"/>
  <c r="U2846" i="2"/>
  <c r="T2846" i="2"/>
  <c r="S2847" i="2" l="1"/>
  <c r="U2847" i="2"/>
  <c r="T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U2860" i="2"/>
  <c r="T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T2865" i="2"/>
  <c r="U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U2873" i="2"/>
  <c r="T2873" i="2"/>
  <c r="S2874" i="2" l="1"/>
  <c r="T2874" i="2"/>
  <c r="U2874" i="2"/>
  <c r="S2875" i="2" l="1"/>
  <c r="T2875" i="2"/>
  <c r="U2875" i="2"/>
  <c r="S2876" i="2" l="1"/>
  <c r="T2876" i="2"/>
  <c r="U2876" i="2"/>
  <c r="S2877" i="2" l="1"/>
  <c r="T2877" i="2"/>
  <c r="U2877" i="2"/>
  <c r="S2878" i="2" l="1"/>
  <c r="T2878" i="2"/>
  <c r="U2878" i="2"/>
  <c r="S2879" i="2" l="1"/>
  <c r="T2879" i="2"/>
  <c r="U2879" i="2"/>
  <c r="S2880" i="2" l="1"/>
  <c r="U2880" i="2"/>
  <c r="T2880" i="2"/>
  <c r="S2881" i="2" l="1"/>
  <c r="T2881" i="2"/>
  <c r="U2881" i="2"/>
  <c r="S2882" i="2" l="1"/>
  <c r="T2882" i="2"/>
  <c r="U2882" i="2"/>
  <c r="S2883" i="2" l="1"/>
  <c r="U2883" i="2"/>
  <c r="T2883" i="2"/>
  <c r="S2884" i="2" l="1"/>
  <c r="U2884" i="2"/>
  <c r="T2884" i="2"/>
  <c r="S2885" i="2" l="1"/>
  <c r="T2885" i="2"/>
  <c r="U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U2892" i="2"/>
  <c r="T2892" i="2"/>
  <c r="S2893" i="2" l="1"/>
  <c r="U2893" i="2"/>
  <c r="T2893" i="2"/>
  <c r="S2894" i="2" l="1"/>
  <c r="U2894" i="2"/>
  <c r="T2894" i="2"/>
  <c r="S2895" i="2" l="1"/>
  <c r="U2895" i="2"/>
  <c r="T2895" i="2"/>
  <c r="S2896" i="2" l="1"/>
  <c r="U2896" i="2"/>
  <c r="T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U2902" i="2"/>
  <c r="T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T2908" i="2"/>
  <c r="U2908" i="2"/>
  <c r="S2909" i="2" l="1"/>
  <c r="T2909" i="2"/>
  <c r="U2909" i="2"/>
  <c r="S2910" i="2" l="1"/>
  <c r="U2910" i="2"/>
  <c r="T2910" i="2"/>
  <c r="S2911" i="2" l="1"/>
  <c r="U2911" i="2"/>
  <c r="T2911" i="2"/>
  <c r="S2912" i="2" l="1"/>
  <c r="U2912" i="2"/>
  <c r="T2912" i="2"/>
  <c r="S2913" i="2" l="1"/>
  <c r="U2913" i="2"/>
  <c r="T2913" i="2"/>
  <c r="S2914" i="2" l="1"/>
  <c r="U2914" i="2"/>
  <c r="T2914" i="2"/>
  <c r="S2915" i="2" l="1"/>
  <c r="U2915" i="2"/>
  <c r="T2915" i="2"/>
  <c r="S2916" i="2" l="1"/>
  <c r="U2916" i="2"/>
  <c r="T2916" i="2"/>
  <c r="S2917" i="2" l="1"/>
  <c r="T2917" i="2"/>
  <c r="U2917" i="2"/>
  <c r="S2918" i="2" l="1"/>
  <c r="U2918" i="2"/>
  <c r="T2918" i="2"/>
  <c r="S2919" i="2" l="1"/>
  <c r="U2919" i="2"/>
  <c r="T2919" i="2"/>
  <c r="S2920" i="2" l="1"/>
  <c r="T2920" i="2"/>
  <c r="U2920" i="2"/>
  <c r="S2921" i="2" l="1"/>
  <c r="T2921" i="2"/>
  <c r="U2921" i="2"/>
  <c r="S2922" i="2" l="1"/>
  <c r="T2922" i="2"/>
  <c r="U2922" i="2"/>
  <c r="S2923" i="2" l="1"/>
  <c r="U2923" i="2"/>
  <c r="T2923" i="2"/>
  <c r="S2924" i="2" l="1"/>
  <c r="U2924" i="2"/>
  <c r="T2924" i="2"/>
  <c r="S2925" i="2" l="1"/>
  <c r="U2925" i="2"/>
  <c r="T2925" i="2"/>
  <c r="S2926" i="2" l="1"/>
  <c r="T2926" i="2"/>
  <c r="U2926" i="2"/>
  <c r="S2927" i="2" l="1"/>
  <c r="U2927" i="2"/>
  <c r="T2927" i="2"/>
  <c r="S2928" i="2" l="1"/>
  <c r="T2928" i="2"/>
  <c r="U2928" i="2"/>
  <c r="S2929" i="2" l="1"/>
  <c r="T2929" i="2"/>
  <c r="U2929" i="2"/>
  <c r="S2930" i="2" l="1"/>
  <c r="U2930" i="2"/>
  <c r="T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T2935" i="2"/>
  <c r="U2935" i="2"/>
  <c r="S2936" i="2" l="1"/>
  <c r="T2936" i="2"/>
  <c r="U2936" i="2"/>
  <c r="S2937" i="2" l="1"/>
  <c r="U2937" i="2"/>
  <c r="T2937" i="2"/>
  <c r="S2938" i="2" l="1"/>
  <c r="T2938" i="2"/>
  <c r="U2938" i="2"/>
  <c r="S2939" i="2" l="1"/>
  <c r="U2939" i="2"/>
  <c r="T2939" i="2"/>
  <c r="S2940" i="2" l="1"/>
  <c r="U2940" i="2"/>
  <c r="T2940" i="2"/>
  <c r="S2941" i="2" l="1"/>
  <c r="T2941" i="2"/>
  <c r="U2941" i="2"/>
  <c r="S2942" i="2" l="1"/>
  <c r="T2942" i="2"/>
  <c r="U2942" i="2"/>
  <c r="S2943" i="2" l="1"/>
  <c r="T2943" i="2"/>
  <c r="U2943" i="2"/>
  <c r="S2944" i="2" l="1"/>
  <c r="T2944" i="2"/>
  <c r="U2944" i="2"/>
  <c r="S2945" i="2" l="1"/>
  <c r="T2945" i="2"/>
  <c r="U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T2953" i="2"/>
  <c r="U2953" i="2"/>
  <c r="S2954" i="2" l="1"/>
  <c r="U2954" i="2"/>
  <c r="T2954" i="2"/>
  <c r="S2955" i="2" l="1"/>
  <c r="T2955" i="2"/>
  <c r="U2955" i="2"/>
  <c r="S2956" i="2" l="1"/>
  <c r="U2956" i="2"/>
  <c r="T2956" i="2"/>
  <c r="S2957" i="2" l="1"/>
  <c r="T2957" i="2"/>
  <c r="U2957" i="2"/>
  <c r="S2958" i="2" l="1"/>
  <c r="U2958" i="2"/>
  <c r="T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U2963" i="2"/>
  <c r="T2963" i="2"/>
  <c r="S2964" i="2" l="1"/>
  <c r="U2964" i="2"/>
  <c r="T2964" i="2"/>
  <c r="S2965" i="2" l="1"/>
  <c r="U2965" i="2"/>
  <c r="T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U2971" i="2"/>
  <c r="T2971" i="2"/>
  <c r="S2972" i="2" l="1"/>
  <c r="U2972" i="2"/>
  <c r="T2972" i="2"/>
  <c r="S2973" i="2" l="1"/>
  <c r="T2973" i="2"/>
  <c r="U2973" i="2"/>
  <c r="S2974" i="2" l="1"/>
  <c r="T2974" i="2"/>
  <c r="U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T2982" i="2"/>
  <c r="U2982" i="2"/>
  <c r="S2983" i="2" l="1"/>
  <c r="U2983" i="2"/>
  <c r="T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U2992" i="2"/>
  <c r="T2992" i="2"/>
  <c r="S2993" i="2" l="1"/>
  <c r="T2993" i="2"/>
  <c r="U2993" i="2"/>
  <c r="S2994" i="2" l="1"/>
  <c r="U2994" i="2"/>
  <c r="T2994" i="2"/>
  <c r="S2995" i="2" l="1"/>
  <c r="U2995" i="2"/>
  <c r="T2995" i="2"/>
  <c r="S2996" i="2" l="1"/>
  <c r="T2996" i="2"/>
  <c r="U2996" i="2"/>
  <c r="S2997" i="2" l="1"/>
  <c r="U2997" i="2"/>
  <c r="T2997" i="2"/>
  <c r="S2998" i="2" l="1"/>
  <c r="T2998" i="2"/>
  <c r="U2998" i="2"/>
  <c r="S2999" i="2" l="1"/>
  <c r="T2999" i="2"/>
  <c r="U2999" i="2"/>
  <c r="S3000" i="2" l="1"/>
  <c r="U3000" i="2"/>
  <c r="T3000" i="2"/>
  <c r="S3001" i="2" l="1"/>
  <c r="U3001" i="2"/>
  <c r="T3001" i="2"/>
  <c r="S3002" i="2" l="1"/>
  <c r="U3002" i="2"/>
  <c r="T3002" i="2"/>
  <c r="S3003" i="2" l="1"/>
  <c r="U3003" i="2"/>
  <c r="T3003" i="2"/>
  <c r="S3004" i="2" l="1"/>
  <c r="T3004" i="2"/>
  <c r="U3004" i="2"/>
  <c r="S3005" i="2" l="1"/>
  <c r="U3005" i="2"/>
  <c r="T3005" i="2"/>
  <c r="S3006" i="2" l="1"/>
  <c r="T3006" i="2"/>
  <c r="U3006" i="2"/>
  <c r="S3007" i="2" l="1"/>
  <c r="T3007" i="2"/>
  <c r="U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T3012" i="2"/>
  <c r="U3012" i="2"/>
  <c r="S3013" i="2" l="1"/>
  <c r="U3013" i="2"/>
  <c r="T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T3021" i="2"/>
  <c r="U3021" i="2"/>
  <c r="S3022" i="2" l="1"/>
  <c r="U3022" i="2"/>
  <c r="T3022" i="2"/>
  <c r="S3023" i="2" l="1"/>
  <c r="U3023" i="2"/>
  <c r="T3023" i="2"/>
  <c r="S3024" i="2" l="1"/>
  <c r="T3024" i="2"/>
  <c r="U3024" i="2"/>
  <c r="S3025" i="2" l="1"/>
  <c r="U3025" i="2"/>
  <c r="T3025" i="2"/>
  <c r="S3026" i="2" l="1"/>
  <c r="U3026" i="2"/>
  <c r="T3026" i="2"/>
  <c r="S3027" i="2" l="1"/>
  <c r="T3027" i="2"/>
  <c r="U3027" i="2"/>
  <c r="S3028" i="2" l="1"/>
  <c r="U3028" i="2"/>
  <c r="T3028" i="2"/>
  <c r="S3029" i="2" l="1"/>
  <c r="T3029" i="2"/>
  <c r="U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U3034" i="2"/>
  <c r="T3034" i="2"/>
  <c r="S3035" i="2" l="1"/>
  <c r="U3035" i="2"/>
  <c r="T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U3048" i="2"/>
  <c r="T3048" i="2"/>
  <c r="S3049" i="2" l="1"/>
  <c r="T3049" i="2"/>
  <c r="U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T3055" i="2"/>
  <c r="U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T3067" i="2"/>
  <c r="U3067" i="2"/>
  <c r="S3068" i="2" l="1"/>
  <c r="T3068" i="2"/>
  <c r="U3068" i="2"/>
  <c r="S3069" i="2" l="1"/>
  <c r="T3069" i="2"/>
  <c r="U3069" i="2"/>
  <c r="S3070" i="2" l="1"/>
  <c r="T3070" i="2"/>
  <c r="U3070" i="2"/>
  <c r="S3071" i="2" l="1"/>
  <c r="U3071" i="2"/>
  <c r="T3071" i="2"/>
  <c r="S3072" i="2" l="1"/>
  <c r="T3072" i="2"/>
  <c r="U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U3086" i="2"/>
  <c r="T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U3100" i="2"/>
  <c r="T3100" i="2"/>
  <c r="S3101" i="2" l="1"/>
  <c r="T3101" i="2"/>
  <c r="U3101" i="2"/>
  <c r="S3102" i="2" l="1"/>
  <c r="U3102" i="2"/>
  <c r="T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U3112" i="2"/>
  <c r="T3112" i="2"/>
  <c r="S3113" i="2" l="1"/>
  <c r="U3113" i="2"/>
  <c r="T3113" i="2"/>
  <c r="S3114" i="2" l="1"/>
  <c r="T3114" i="2"/>
  <c r="U3114" i="2"/>
  <c r="S3115" i="2" l="1"/>
  <c r="T3115" i="2"/>
  <c r="U3115" i="2"/>
  <c r="S3116" i="2" l="1"/>
  <c r="U3116" i="2"/>
  <c r="T3116" i="2"/>
  <c r="S3117" i="2" l="1"/>
  <c r="T3117" i="2"/>
  <c r="U3117" i="2"/>
  <c r="S3118" i="2" l="1"/>
  <c r="U3118" i="2"/>
  <c r="T3118" i="2"/>
  <c r="S3119" i="2" l="1"/>
  <c r="U3119" i="2"/>
  <c r="T3119" i="2"/>
  <c r="S3120" i="2" l="1"/>
  <c r="T3120" i="2"/>
  <c r="U3120" i="2"/>
  <c r="S3121" i="2" l="1"/>
  <c r="U3121" i="2"/>
  <c r="T3121" i="2"/>
  <c r="S3122" i="2" l="1"/>
  <c r="U3122" i="2"/>
  <c r="T3122" i="2"/>
  <c r="S3123" i="2" l="1"/>
  <c r="T3123" i="2"/>
  <c r="U3123" i="2"/>
  <c r="S3124" i="2" l="1"/>
  <c r="U3124" i="2"/>
  <c r="T3124" i="2"/>
  <c r="S3125" i="2" l="1"/>
  <c r="T3125" i="2"/>
  <c r="U3125" i="2"/>
  <c r="S3126" i="2" l="1"/>
  <c r="T3126" i="2"/>
  <c r="U3126" i="2"/>
  <c r="S3127" i="2" l="1"/>
  <c r="U3127" i="2"/>
  <c r="T3127" i="2"/>
  <c r="S3128" i="2" l="1"/>
  <c r="U3128" i="2"/>
  <c r="T3128" i="2"/>
  <c r="S3129" i="2" l="1"/>
  <c r="U3129" i="2"/>
  <c r="T3129" i="2"/>
  <c r="S3130" i="2" l="1"/>
  <c r="U3130" i="2"/>
  <c r="T3130" i="2"/>
  <c r="S3131" i="2" l="1"/>
  <c r="U3131" i="2"/>
  <c r="T3131" i="2"/>
  <c r="S3132" i="2" l="1"/>
  <c r="U3132" i="2"/>
  <c r="T3132" i="2"/>
  <c r="S3133" i="2" l="1"/>
  <c r="T3133" i="2"/>
  <c r="U3133" i="2"/>
  <c r="S3134" i="2" l="1"/>
  <c r="U3134" i="2"/>
  <c r="T3134" i="2"/>
  <c r="S3135" i="2" l="1"/>
  <c r="T3135" i="2"/>
  <c r="U3135" i="2"/>
  <c r="S3136" i="2" l="1"/>
  <c r="T3136" i="2"/>
  <c r="U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T3143" i="2"/>
  <c r="U3143" i="2"/>
  <c r="S3144" i="2" l="1"/>
  <c r="U3144" i="2"/>
  <c r="T3144" i="2"/>
  <c r="S3145" i="2" l="1"/>
  <c r="T3145" i="2"/>
  <c r="U3145" i="2"/>
  <c r="S3146" i="2" l="1"/>
  <c r="T3146" i="2"/>
  <c r="U3146" i="2"/>
  <c r="S3147" i="2" l="1"/>
  <c r="T3147" i="2"/>
  <c r="U3147" i="2"/>
  <c r="S3148" i="2" l="1"/>
  <c r="U3148" i="2"/>
  <c r="T3148" i="2"/>
  <c r="S3149" i="2" l="1"/>
  <c r="U3149" i="2"/>
  <c r="T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U3154" i="2"/>
  <c r="T3154" i="2"/>
  <c r="S3155" i="2" l="1"/>
  <c r="U3155" i="2"/>
  <c r="T3155" i="2"/>
  <c r="S3156" i="2" l="1"/>
  <c r="U3156" i="2"/>
  <c r="T3156" i="2"/>
  <c r="S3157" i="2" l="1"/>
  <c r="U3157" i="2"/>
  <c r="T3157" i="2"/>
  <c r="S3158" i="2" l="1"/>
  <c r="U3158" i="2"/>
  <c r="T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U3166" i="2"/>
  <c r="T3166" i="2"/>
  <c r="S3167" i="2" l="1"/>
  <c r="U3167" i="2"/>
  <c r="T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U3177" i="2"/>
  <c r="T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T3209" i="2"/>
  <c r="U3209" i="2"/>
  <c r="S3210" i="2" l="1"/>
  <c r="U3210" i="2"/>
  <c r="T3210" i="2"/>
  <c r="S3211" i="2" l="1"/>
  <c r="U3211" i="2"/>
  <c r="T3211" i="2"/>
  <c r="S3212" i="2" l="1"/>
  <c r="U3212" i="2"/>
  <c r="T3212" i="2"/>
  <c r="S3213" i="2" l="1"/>
  <c r="T3213" i="2"/>
  <c r="U3213" i="2"/>
  <c r="S3214" i="2" l="1"/>
  <c r="U3214" i="2"/>
  <c r="T3214" i="2"/>
  <c r="S3215" i="2" l="1"/>
  <c r="T3215" i="2"/>
  <c r="U3215" i="2"/>
  <c r="S3216" i="2" l="1"/>
  <c r="U3216" i="2"/>
  <c r="T3216" i="2"/>
  <c r="S3217" i="2" l="1"/>
  <c r="U3217" i="2"/>
  <c r="T3217" i="2"/>
  <c r="S3218" i="2" l="1"/>
  <c r="U3218" i="2"/>
  <c r="T3218" i="2"/>
  <c r="S3219" i="2" l="1"/>
  <c r="U3219" i="2"/>
  <c r="T3219" i="2"/>
  <c r="S3220" i="2" l="1"/>
  <c r="U3220" i="2"/>
  <c r="T3220" i="2"/>
  <c r="S3221" i="2" l="1"/>
  <c r="T3221" i="2"/>
  <c r="U3221" i="2"/>
  <c r="S3222" i="2" l="1"/>
  <c r="U3222" i="2"/>
  <c r="T3222" i="2"/>
  <c r="S3223" i="2" l="1"/>
  <c r="U3223" i="2"/>
  <c r="T3223" i="2"/>
  <c r="S3224" i="2" l="1"/>
  <c r="U3224" i="2"/>
  <c r="T3224" i="2"/>
  <c r="S3225" i="2" l="1"/>
  <c r="T3225" i="2"/>
  <c r="U3225" i="2"/>
  <c r="S3226" i="2" l="1"/>
  <c r="U3226" i="2"/>
  <c r="T3226" i="2"/>
  <c r="S3227" i="2" l="1"/>
  <c r="U3227" i="2"/>
  <c r="T3227" i="2"/>
  <c r="S3228" i="2" l="1"/>
  <c r="U3228" i="2"/>
  <c r="T3228" i="2"/>
  <c r="S3229" i="2" l="1"/>
  <c r="T3229" i="2"/>
  <c r="U3229" i="2"/>
  <c r="S3230" i="2" l="1"/>
  <c r="U3230" i="2"/>
  <c r="T3230" i="2"/>
  <c r="S3231" i="2" l="1"/>
  <c r="U3231" i="2"/>
  <c r="T3231" i="2"/>
  <c r="S3232" i="2" l="1"/>
  <c r="T3232" i="2"/>
  <c r="U3232" i="2"/>
  <c r="S3233" i="2" l="1"/>
  <c r="U3233" i="2"/>
  <c r="T3233" i="2"/>
  <c r="S3234" i="2" l="1"/>
  <c r="T3234" i="2"/>
  <c r="U3234" i="2"/>
  <c r="S3235" i="2" l="1"/>
  <c r="U3235" i="2"/>
  <c r="T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T3241" i="2"/>
  <c r="U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T3254" i="2"/>
  <c r="U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U3268" i="2"/>
  <c r="T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T3275" i="2"/>
  <c r="U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T3281" i="2"/>
  <c r="U3281" i="2"/>
  <c r="S3282" i="2" l="1"/>
  <c r="U3282" i="2"/>
  <c r="T3282" i="2"/>
  <c r="S3283" i="2" l="1"/>
  <c r="U3283" i="2"/>
  <c r="T3283" i="2"/>
  <c r="S3284" i="2" l="1"/>
  <c r="U3284" i="2"/>
  <c r="T3284" i="2"/>
  <c r="S3285" i="2" l="1"/>
  <c r="U3285" i="2"/>
  <c r="T3285" i="2"/>
  <c r="S3286" i="2" l="1"/>
  <c r="T3286" i="2"/>
  <c r="U3286" i="2"/>
  <c r="S3287" i="2" l="1"/>
  <c r="U3287" i="2"/>
  <c r="T3287" i="2"/>
  <c r="S3288" i="2" l="1"/>
  <c r="U3288" i="2"/>
  <c r="T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T3296" i="2"/>
  <c r="U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U3301" i="2"/>
  <c r="T3301" i="2"/>
  <c r="S3302" i="2" l="1"/>
  <c r="U3302" i="2"/>
  <c r="T3302" i="2"/>
  <c r="S3303" i="2" l="1"/>
  <c r="T3303" i="2"/>
  <c r="U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T3310" i="2"/>
  <c r="U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U3332" i="2"/>
  <c r="T3332" i="2"/>
  <c r="S3333" i="2" l="1"/>
  <c r="T3333" i="2"/>
  <c r="U3333" i="2"/>
  <c r="S3334" i="2" l="1"/>
  <c r="U3334" i="2"/>
  <c r="T3334" i="2"/>
  <c r="S3335" i="2" l="1"/>
  <c r="T3335" i="2"/>
  <c r="U3335" i="2"/>
  <c r="S3336" i="2" l="1"/>
  <c r="T3336" i="2"/>
  <c r="U3336" i="2"/>
  <c r="S3337" i="2" l="1"/>
  <c r="T3337" i="2"/>
  <c r="U3337" i="2"/>
  <c r="S3338" i="2" l="1"/>
  <c r="U3338" i="2"/>
  <c r="T3338" i="2"/>
  <c r="S3339" i="2" l="1"/>
  <c r="U3339" i="2"/>
  <c r="T3339" i="2"/>
  <c r="S3340" i="2" l="1"/>
  <c r="T3340" i="2"/>
  <c r="U3340" i="2"/>
  <c r="S3341" i="2" l="1"/>
  <c r="U3341" i="2"/>
  <c r="T3341" i="2"/>
  <c r="S3342" i="2" l="1"/>
  <c r="T3342" i="2"/>
  <c r="U3342" i="2"/>
  <c r="S3343" i="2" l="1"/>
  <c r="U3343" i="2"/>
  <c r="T3343" i="2"/>
  <c r="S3344" i="2" l="1"/>
  <c r="T3344" i="2"/>
  <c r="U3344" i="2"/>
  <c r="S3345" i="2" l="1"/>
  <c r="U3345" i="2"/>
  <c r="T3345" i="2"/>
  <c r="S3346" i="2" l="1"/>
  <c r="T3346" i="2"/>
  <c r="U3346" i="2"/>
  <c r="S3347" i="2" l="1"/>
  <c r="T3347" i="2"/>
  <c r="U3347" i="2"/>
  <c r="S3348" i="2" l="1"/>
  <c r="U3348" i="2"/>
  <c r="T3348" i="2"/>
  <c r="S3349" i="2" l="1"/>
  <c r="U3349" i="2"/>
  <c r="T3349" i="2"/>
  <c r="S3350" i="2" l="1"/>
  <c r="T3350" i="2"/>
  <c r="U3350" i="2"/>
  <c r="S3351" i="2" l="1"/>
  <c r="U3351" i="2"/>
  <c r="T3351" i="2"/>
  <c r="S3352" i="2" l="1"/>
  <c r="U3352" i="2"/>
  <c r="T3352" i="2"/>
  <c r="S3353" i="2" l="1"/>
  <c r="U3353" i="2"/>
  <c r="T3353" i="2"/>
  <c r="S3354" i="2" l="1"/>
  <c r="T3354" i="2"/>
  <c r="U3354" i="2"/>
  <c r="S3355" i="2" l="1"/>
  <c r="T3355" i="2"/>
  <c r="U3355" i="2"/>
  <c r="S3356" i="2" l="1"/>
  <c r="U3356" i="2"/>
  <c r="T3356" i="2"/>
  <c r="S3357" i="2" l="1"/>
  <c r="T3357" i="2"/>
  <c r="U3357" i="2"/>
  <c r="S3358" i="2" l="1"/>
  <c r="U3358" i="2"/>
  <c r="T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T3371" i="2"/>
  <c r="U3371" i="2"/>
  <c r="S3372" i="2" l="1"/>
  <c r="U3372" i="2"/>
  <c r="T3372" i="2"/>
  <c r="S3373" i="2" l="1"/>
  <c r="T3373" i="2"/>
  <c r="U3373" i="2"/>
  <c r="S3374" i="2" l="1"/>
  <c r="U3374" i="2"/>
  <c r="T3374" i="2"/>
  <c r="S3375" i="2" l="1"/>
  <c r="T3375" i="2"/>
  <c r="U3375" i="2"/>
  <c r="S3376" i="2" l="1"/>
  <c r="U3376" i="2"/>
  <c r="T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U3399" i="2"/>
  <c r="T3399" i="2"/>
  <c r="S3400" i="2" l="1"/>
  <c r="U3400" i="2"/>
  <c r="T3400" i="2"/>
  <c r="S3401" i="2" l="1"/>
  <c r="U3401" i="2"/>
  <c r="T3401" i="2"/>
  <c r="S3402" i="2" l="1"/>
  <c r="U3402" i="2"/>
  <c r="T3402" i="2"/>
  <c r="S3403" i="2" l="1"/>
  <c r="U3403" i="2"/>
  <c r="T3403" i="2"/>
  <c r="S3404" i="2" l="1"/>
  <c r="T3404" i="2"/>
  <c r="U3404" i="2"/>
  <c r="S3405" i="2" l="1"/>
  <c r="T3405" i="2"/>
  <c r="U3405" i="2"/>
  <c r="S3406" i="2" l="1"/>
  <c r="U3406" i="2"/>
  <c r="T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U3413" i="2"/>
  <c r="T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T3418" i="2"/>
  <c r="U3418" i="2"/>
  <c r="S3419" i="2" l="1"/>
  <c r="U3419" i="2"/>
  <c r="T3419" i="2"/>
  <c r="S3420" i="2" l="1"/>
  <c r="T3420" i="2"/>
  <c r="U3420" i="2"/>
  <c r="S3421" i="2" l="1"/>
  <c r="U3421" i="2"/>
  <c r="T3421" i="2"/>
  <c r="S3422" i="2" l="1"/>
  <c r="U3422" i="2"/>
  <c r="T3422" i="2"/>
  <c r="S3423" i="2" l="1"/>
  <c r="T3423" i="2"/>
  <c r="U3423" i="2"/>
  <c r="S3424" i="2" l="1"/>
  <c r="T3424" i="2"/>
  <c r="U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T3430" i="2"/>
  <c r="U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T3435" i="2"/>
  <c r="U3435" i="2"/>
  <c r="S3436" i="2" l="1"/>
  <c r="T3436" i="2"/>
  <c r="U3436" i="2"/>
  <c r="S3437" i="2" l="1"/>
  <c r="U3437" i="2"/>
  <c r="T3437" i="2"/>
  <c r="S3438" i="2" l="1"/>
  <c r="U3438" i="2"/>
  <c r="T3438" i="2"/>
  <c r="S3439" i="2" l="1"/>
  <c r="U3439" i="2"/>
  <c r="T3439" i="2"/>
  <c r="S3440" i="2" l="1"/>
  <c r="T3440" i="2"/>
  <c r="U3440" i="2"/>
  <c r="S3441" i="2" l="1"/>
  <c r="U3441" i="2"/>
  <c r="T3441" i="2"/>
  <c r="S3442" i="2" l="1"/>
  <c r="U3442" i="2"/>
  <c r="T3442" i="2"/>
  <c r="S3443" i="2" l="1"/>
  <c r="T3443" i="2"/>
  <c r="U3443" i="2"/>
  <c r="S3444" i="2" l="1"/>
  <c r="U3444" i="2"/>
  <c r="T3444" i="2"/>
  <c r="S3445" i="2" l="1"/>
  <c r="T3445" i="2"/>
  <c r="U3445" i="2"/>
  <c r="S3446" i="2" l="1"/>
  <c r="U3446" i="2"/>
  <c r="T3446" i="2"/>
  <c r="S3447" i="2" l="1"/>
  <c r="T3447" i="2"/>
  <c r="U3447" i="2"/>
  <c r="S3448" i="2" l="1"/>
  <c r="T3448" i="2"/>
  <c r="U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T3456" i="2"/>
  <c r="U3456" i="2"/>
  <c r="S3457" i="2" l="1"/>
  <c r="U3457" i="2"/>
  <c r="T3457" i="2"/>
  <c r="S3458" i="2" l="1"/>
  <c r="U3458" i="2"/>
  <c r="T3458" i="2"/>
  <c r="S3459" i="2" l="1"/>
  <c r="T3459" i="2"/>
  <c r="U3459" i="2"/>
  <c r="S3460" i="2" l="1"/>
  <c r="T3460" i="2"/>
  <c r="U3460" i="2"/>
  <c r="S3461" i="2" l="1"/>
  <c r="U3461" i="2"/>
  <c r="T3461" i="2"/>
  <c r="S3462" i="2" l="1"/>
  <c r="T3462" i="2"/>
  <c r="U3462" i="2"/>
  <c r="S3463" i="2" l="1"/>
  <c r="U3463" i="2"/>
  <c r="T3463" i="2"/>
  <c r="S3464" i="2" l="1"/>
  <c r="T3464" i="2"/>
  <c r="U3464" i="2"/>
  <c r="S3465" i="2" l="1"/>
  <c r="U3465" i="2"/>
  <c r="T3465" i="2"/>
  <c r="S3466" i="2" l="1"/>
  <c r="U3466" i="2"/>
  <c r="T3466" i="2"/>
  <c r="S3467" i="2" l="1"/>
  <c r="T3467" i="2"/>
  <c r="U3467" i="2"/>
  <c r="S3468" i="2" l="1"/>
  <c r="T3468" i="2"/>
  <c r="U3468" i="2"/>
  <c r="S3469" i="2" l="1"/>
  <c r="T3469" i="2"/>
  <c r="U3469" i="2"/>
  <c r="S3470" i="2" l="1"/>
  <c r="T3470" i="2"/>
  <c r="U3470" i="2"/>
  <c r="S3471" i="2" l="1"/>
  <c r="T3471" i="2"/>
  <c r="U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U3478" i="2"/>
  <c r="T3478" i="2"/>
  <c r="S3479" i="2" l="1"/>
  <c r="T3479" i="2"/>
  <c r="U3479" i="2"/>
  <c r="S3480" i="2" l="1"/>
  <c r="T3480" i="2"/>
  <c r="U3480" i="2"/>
  <c r="S3481" i="2" l="1"/>
  <c r="U3481" i="2"/>
  <c r="T3481" i="2"/>
  <c r="S3482" i="2" l="1"/>
  <c r="U3482" i="2"/>
  <c r="T3482" i="2"/>
  <c r="S3483" i="2" l="1"/>
  <c r="U3483" i="2"/>
  <c r="T3483" i="2"/>
  <c r="S3484" i="2" l="1"/>
  <c r="T3484" i="2"/>
  <c r="U3484" i="2"/>
  <c r="S3485" i="2" l="1"/>
  <c r="U3485" i="2"/>
  <c r="T3485" i="2"/>
  <c r="S3486" i="2" l="1"/>
  <c r="U3486" i="2"/>
  <c r="T3486" i="2"/>
  <c r="S3487" i="2" l="1"/>
  <c r="T3487" i="2"/>
  <c r="U3487" i="2"/>
  <c r="S3488" i="2" l="1"/>
  <c r="T3488" i="2"/>
  <c r="U3488" i="2"/>
  <c r="S3489" i="2" l="1"/>
  <c r="U3489" i="2"/>
  <c r="T3489" i="2"/>
  <c r="S3490" i="2" l="1"/>
  <c r="U3490" i="2"/>
  <c r="T3490" i="2"/>
  <c r="S3491" i="2" l="1"/>
  <c r="T3491" i="2"/>
  <c r="U3491" i="2"/>
  <c r="S3492" i="2" l="1"/>
  <c r="U3492" i="2"/>
  <c r="T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U3501" i="2"/>
  <c r="T3501" i="2"/>
  <c r="S3502" i="2" l="1"/>
  <c r="U3502" i="2"/>
  <c r="T3502" i="2"/>
  <c r="S3503" i="2" l="1"/>
  <c r="T3503" i="2"/>
  <c r="U3503" i="2"/>
  <c r="S3504" i="2" l="1"/>
  <c r="T3504" i="2"/>
  <c r="U3504" i="2"/>
  <c r="S3505" i="2" l="1"/>
  <c r="U3505" i="2"/>
  <c r="T3505" i="2"/>
  <c r="S3506" i="2" l="1"/>
  <c r="U3506" i="2"/>
  <c r="T3506" i="2"/>
  <c r="S3507" i="2" l="1"/>
  <c r="U3507" i="2"/>
  <c r="T3507" i="2"/>
  <c r="S3508" i="2" l="1"/>
  <c r="T3508" i="2"/>
  <c r="U3508" i="2"/>
  <c r="S3509" i="2" l="1"/>
  <c r="U3509" i="2"/>
  <c r="T3509" i="2"/>
  <c r="S3510" i="2" l="1"/>
  <c r="U3510" i="2"/>
  <c r="T3510" i="2"/>
  <c r="S3511" i="2" l="1"/>
  <c r="U3511" i="2"/>
  <c r="T3511" i="2"/>
  <c r="S3512" i="2" l="1"/>
  <c r="U3512" i="2"/>
  <c r="T3512" i="2"/>
  <c r="S3513" i="2" l="1"/>
  <c r="T3513" i="2"/>
  <c r="U3513" i="2"/>
  <c r="S3514" i="2" l="1"/>
  <c r="U3514" i="2"/>
  <c r="T3514" i="2"/>
  <c r="S3515" i="2" l="1"/>
  <c r="U3515" i="2"/>
  <c r="T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T3525" i="2"/>
  <c r="U3525" i="2"/>
  <c r="S3526" i="2" l="1"/>
  <c r="U3526" i="2"/>
  <c r="T3526" i="2"/>
  <c r="S3527" i="2" l="1"/>
  <c r="U3527" i="2"/>
  <c r="T3527" i="2"/>
  <c r="S3528" i="2" l="1"/>
  <c r="T3528" i="2"/>
  <c r="U3528" i="2"/>
  <c r="S3529" i="2" l="1"/>
  <c r="U3529" i="2"/>
  <c r="T3529" i="2"/>
  <c r="S3530" i="2" l="1"/>
  <c r="T3530" i="2"/>
  <c r="U3530" i="2"/>
  <c r="S3531" i="2" l="1"/>
  <c r="U3531" i="2"/>
  <c r="T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T3538" i="2"/>
  <c r="U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T3543" i="2"/>
  <c r="U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U3550" i="2"/>
  <c r="T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U3555" i="2"/>
  <c r="T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U3570" i="2"/>
  <c r="T3570" i="2"/>
  <c r="S3571" i="2" l="1"/>
  <c r="U3571" i="2"/>
  <c r="T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U3581" i="2"/>
  <c r="T3581" i="2"/>
  <c r="S3582" i="2" l="1"/>
  <c r="U3582" i="2"/>
  <c r="T3582" i="2"/>
  <c r="S3583" i="2" l="1"/>
  <c r="T3583" i="2"/>
  <c r="U3583" i="2"/>
  <c r="S3584" i="2" l="1"/>
  <c r="T3584" i="2"/>
  <c r="U3584" i="2"/>
  <c r="S3585" i="2" l="1"/>
  <c r="U3585" i="2"/>
  <c r="T3585" i="2"/>
  <c r="S3586" i="2" l="1"/>
  <c r="U3586" i="2"/>
  <c r="T3586" i="2"/>
  <c r="S3587" i="2" l="1"/>
  <c r="U3587" i="2"/>
  <c r="T3587" i="2"/>
  <c r="S3588" i="2" l="1"/>
  <c r="T3588" i="2"/>
  <c r="U3588" i="2"/>
  <c r="S3589" i="2" l="1"/>
  <c r="U3589" i="2"/>
  <c r="T3589" i="2"/>
  <c r="S3590" i="2" l="1"/>
  <c r="U3590" i="2"/>
  <c r="T3590" i="2"/>
  <c r="S3591" i="2" l="1"/>
  <c r="U3591" i="2"/>
  <c r="T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U3603" i="2"/>
  <c r="T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U3621" i="2"/>
  <c r="T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U3635" i="2"/>
  <c r="T3635" i="2"/>
  <c r="S3636" i="2" l="1"/>
  <c r="U3636" i="2"/>
  <c r="T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U3643" i="2"/>
  <c r="T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U3665" i="2"/>
  <c r="T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T3671" i="2"/>
  <c r="U3671" i="2"/>
  <c r="S3672" i="2" l="1"/>
  <c r="T3672" i="2"/>
  <c r="U3672" i="2"/>
  <c r="S3673" i="2" l="1"/>
  <c r="U3673" i="2"/>
  <c r="T3673" i="2"/>
  <c r="S3674" i="2" l="1"/>
  <c r="U3674" i="2"/>
  <c r="T3674" i="2"/>
  <c r="S3675" i="2" l="1"/>
  <c r="U3675" i="2"/>
  <c r="T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T3683" i="2"/>
  <c r="U3683" i="2"/>
  <c r="S3684" i="2" l="1"/>
  <c r="U3684" i="2"/>
  <c r="T3684" i="2"/>
  <c r="S3685" i="2" l="1"/>
  <c r="U3685" i="2"/>
  <c r="T3685" i="2"/>
  <c r="S3686" i="2" l="1"/>
  <c r="U3686" i="2"/>
  <c r="T3686" i="2"/>
  <c r="S3687" i="2" l="1"/>
  <c r="T3687" i="2"/>
  <c r="U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U3706" i="2"/>
  <c r="T3706" i="2"/>
  <c r="S3707" i="2" l="1"/>
  <c r="U3707" i="2"/>
  <c r="T3707" i="2"/>
  <c r="S3708" i="2" l="1"/>
  <c r="T3708" i="2"/>
  <c r="U3708" i="2"/>
  <c r="S3709" i="2" l="1"/>
  <c r="U3709" i="2"/>
  <c r="T3709" i="2"/>
  <c r="S3710" i="2" l="1"/>
  <c r="U3710" i="2"/>
  <c r="T3710" i="2"/>
  <c r="S3711" i="2" l="1"/>
  <c r="U3711" i="2"/>
  <c r="T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T3732" i="2"/>
  <c r="U3732" i="2"/>
  <c r="S3733" i="2" l="1"/>
  <c r="U3733" i="2"/>
  <c r="T3733" i="2"/>
  <c r="S3734" i="2" l="1"/>
  <c r="T3734" i="2"/>
  <c r="U3734" i="2"/>
  <c r="S3735" i="2" l="1"/>
  <c r="T3735" i="2"/>
  <c r="U3735" i="2"/>
  <c r="S3736" i="2" l="1"/>
  <c r="T3736" i="2"/>
  <c r="U3736" i="2"/>
  <c r="S3737" i="2" l="1"/>
  <c r="T3737" i="2"/>
  <c r="U3737" i="2"/>
  <c r="S3738" i="2" l="1"/>
  <c r="T3738" i="2"/>
  <c r="U3738" i="2"/>
  <c r="S3739" i="2" l="1"/>
  <c r="T3739" i="2"/>
  <c r="U3739" i="2"/>
  <c r="S3740" i="2" l="1"/>
  <c r="T3740" i="2"/>
  <c r="U3740" i="2"/>
  <c r="S3741" i="2" l="1"/>
  <c r="U3741" i="2"/>
  <c r="T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T3746" i="2"/>
  <c r="U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T3758" i="2"/>
  <c r="U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T3768" i="2"/>
  <c r="U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U3795" i="2"/>
  <c r="T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U3803" i="2"/>
  <c r="T3803" i="2"/>
  <c r="S3804" i="2" l="1"/>
  <c r="U3804" i="2"/>
  <c r="T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T3838" i="2"/>
  <c r="U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T3849" i="2"/>
  <c r="U3849" i="2"/>
  <c r="S3850" i="2" l="1"/>
  <c r="U3850" i="2"/>
  <c r="T3850" i="2"/>
  <c r="S3851" i="2" l="1"/>
  <c r="T3851" i="2"/>
  <c r="U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T3856" i="2"/>
  <c r="U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U3863" i="2"/>
  <c r="T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U3881" i="2"/>
  <c r="T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U3887" i="2"/>
  <c r="T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T3892" i="2"/>
  <c r="U3892" i="2"/>
  <c r="S3893" i="2" l="1"/>
  <c r="T3893" i="2"/>
  <c r="U3893" i="2"/>
  <c r="S3894" i="2" l="1"/>
  <c r="U3894" i="2"/>
  <c r="T3894" i="2"/>
  <c r="S3895" i="2" l="1"/>
  <c r="U3895" i="2"/>
  <c r="T3895" i="2"/>
  <c r="S3896" i="2" l="1"/>
  <c r="T3896" i="2"/>
  <c r="U3896" i="2"/>
  <c r="S3897" i="2" l="1"/>
  <c r="U3897" i="2"/>
  <c r="T3897" i="2"/>
  <c r="S3898" i="2" l="1"/>
  <c r="U3898" i="2"/>
  <c r="T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U3910" i="2"/>
  <c r="T3910" i="2"/>
  <c r="S3911" i="2" l="1"/>
  <c r="U3911" i="2"/>
  <c r="T3911" i="2"/>
  <c r="S3912" i="2" l="1"/>
  <c r="T3912" i="2"/>
  <c r="U3912" i="2"/>
  <c r="S3913" i="2" l="1"/>
  <c r="U3913" i="2"/>
  <c r="T3913" i="2"/>
  <c r="S3914" i="2" l="1"/>
  <c r="T3914" i="2"/>
  <c r="U3914" i="2"/>
  <c r="S3915" i="2" l="1"/>
  <c r="U3915" i="2"/>
  <c r="T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T3920" i="2"/>
  <c r="U3920" i="2"/>
  <c r="S3921" i="2" l="1"/>
  <c r="T3921" i="2"/>
  <c r="U3921" i="2"/>
  <c r="S3922" i="2" l="1"/>
  <c r="U3922" i="2"/>
  <c r="T3922" i="2"/>
  <c r="S3923" i="2" l="1"/>
  <c r="U3923" i="2"/>
  <c r="T3923" i="2"/>
  <c r="S3924" i="2" l="1"/>
  <c r="T3924" i="2"/>
  <c r="U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T3938" i="2"/>
  <c r="U3938" i="2"/>
  <c r="S3939" i="2" l="1"/>
  <c r="T3939" i="2"/>
  <c r="U3939" i="2"/>
  <c r="S3940" i="2" l="1"/>
  <c r="U3940" i="2"/>
  <c r="T3940" i="2"/>
  <c r="S3941" i="2" l="1"/>
  <c r="T3941" i="2"/>
  <c r="U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T3949" i="2"/>
  <c r="U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T3955" i="2"/>
  <c r="U3955" i="2"/>
  <c r="S3956" i="2" l="1"/>
  <c r="U3956" i="2"/>
  <c r="T3956" i="2"/>
  <c r="S3957" i="2" l="1"/>
  <c r="T3957" i="2"/>
  <c r="U3957" i="2"/>
  <c r="S3958" i="2" l="1"/>
  <c r="U3958" i="2"/>
  <c r="T3958" i="2"/>
  <c r="S3959" i="2" l="1"/>
  <c r="T3959" i="2"/>
  <c r="U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U3983" i="2"/>
  <c r="T3983" i="2"/>
  <c r="S3984" i="2" l="1"/>
  <c r="T3984" i="2"/>
  <c r="U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U3992" i="2"/>
  <c r="T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T4004" i="2"/>
  <c r="U4004" i="2"/>
  <c r="S4005" i="2" l="1"/>
  <c r="T4005" i="2"/>
  <c r="U4005" i="2"/>
  <c r="S4006" i="2" l="1"/>
  <c r="T4006" i="2"/>
  <c r="U4006" i="2"/>
  <c r="S4007" i="2" l="1"/>
  <c r="U4007" i="2"/>
  <c r="T4007" i="2"/>
  <c r="S4008" i="2" l="1"/>
  <c r="U4008" i="2"/>
  <c r="T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U4030" i="2"/>
  <c r="T4030" i="2"/>
  <c r="S4031" i="2" l="1"/>
  <c r="T4031" i="2"/>
  <c r="U4031" i="2"/>
  <c r="S4032" i="2" l="1"/>
  <c r="T4032" i="2"/>
  <c r="U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T4061" i="2"/>
  <c r="U4061" i="2"/>
  <c r="S4062" i="2" l="1"/>
  <c r="T4062" i="2"/>
  <c r="U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U4068" i="2"/>
  <c r="T4068" i="2"/>
  <c r="S4069" i="2" l="1"/>
  <c r="U4069" i="2"/>
  <c r="T4069" i="2"/>
  <c r="S4070" i="2" l="1"/>
  <c r="U4070" i="2"/>
  <c r="T4070" i="2"/>
  <c r="S4071" i="2" l="1"/>
  <c r="U4071" i="2"/>
  <c r="T4071" i="2"/>
  <c r="S4072" i="2" l="1"/>
  <c r="T4072" i="2"/>
  <c r="U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U4105" i="2"/>
  <c r="T4105" i="2"/>
  <c r="S4106" i="2" l="1"/>
  <c r="U4106" i="2"/>
  <c r="T4106" i="2"/>
  <c r="S4107" i="2" l="1"/>
  <c r="U4107" i="2"/>
  <c r="T4107" i="2"/>
  <c r="S4108" i="2" l="1"/>
  <c r="T4108" i="2"/>
  <c r="U4108" i="2"/>
  <c r="S4109" i="2" l="1"/>
  <c r="U4109" i="2"/>
  <c r="T4109" i="2"/>
  <c r="S4110" i="2" l="1"/>
  <c r="U4110" i="2"/>
  <c r="T4110" i="2"/>
  <c r="S4111" i="2" l="1"/>
  <c r="T4111" i="2"/>
  <c r="U4111" i="2"/>
  <c r="S4112" i="2" l="1"/>
  <c r="U4112" i="2"/>
  <c r="T4112" i="2"/>
  <c r="S4113" i="2" l="1"/>
  <c r="T4113" i="2"/>
  <c r="U4113" i="2"/>
  <c r="S4114" i="2" l="1"/>
  <c r="U4114" i="2"/>
  <c r="T4114" i="2"/>
  <c r="S4115" i="2" l="1"/>
  <c r="T4115" i="2"/>
  <c r="U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T4129" i="2"/>
  <c r="U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U4135" i="2"/>
  <c r="T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U4150" i="2"/>
  <c r="T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U4159" i="2"/>
  <c r="T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U4168" i="2"/>
  <c r="T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U4174" i="2"/>
  <c r="T4174" i="2"/>
  <c r="S4175" i="2" l="1"/>
  <c r="U4175" i="2"/>
  <c r="T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T4203" i="2"/>
  <c r="U4203" i="2"/>
  <c r="S4204" i="2" l="1"/>
  <c r="U4204" i="2"/>
  <c r="T4204" i="2"/>
  <c r="S4205" i="2" l="1"/>
  <c r="U4205" i="2"/>
  <c r="T4205" i="2"/>
  <c r="S4206" i="2" l="1"/>
  <c r="T4206" i="2"/>
  <c r="U4206" i="2"/>
  <c r="S4207" i="2" l="1"/>
  <c r="T4207" i="2"/>
  <c r="U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U4213" i="2"/>
  <c r="T4213" i="2"/>
  <c r="S4214" i="2" l="1"/>
  <c r="T4214" i="2"/>
  <c r="U4214" i="2"/>
  <c r="S4215" i="2" l="1"/>
  <c r="U4215" i="2"/>
  <c r="T4215" i="2"/>
  <c r="S4216" i="2" l="1"/>
  <c r="U4216" i="2"/>
  <c r="T4216" i="2"/>
  <c r="S4217" i="2" l="1"/>
  <c r="U4217" i="2"/>
  <c r="T4217" i="2"/>
  <c r="S4218" i="2" l="1"/>
  <c r="T4218" i="2"/>
  <c r="U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T4225" i="2"/>
  <c r="U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T4230" i="2"/>
  <c r="U4230" i="2"/>
  <c r="S4231" i="2" l="1"/>
  <c r="U4231" i="2"/>
  <c r="T4231" i="2"/>
  <c r="S4232" i="2" l="1"/>
  <c r="U4232" i="2"/>
  <c r="T4232" i="2"/>
  <c r="S4233" i="2" l="1"/>
  <c r="T4233" i="2"/>
  <c r="U4233" i="2"/>
  <c r="S4234" i="2" l="1"/>
  <c r="T4234" i="2"/>
  <c r="U4234" i="2"/>
  <c r="S4235" i="2" l="1"/>
  <c r="U4235" i="2"/>
  <c r="T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U4247" i="2"/>
  <c r="T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T4262" i="2"/>
  <c r="U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T4271" i="2"/>
  <c r="U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T4284" i="2"/>
  <c r="U4284" i="2"/>
  <c r="S4285" i="2" l="1"/>
  <c r="U4285" i="2"/>
  <c r="T4285" i="2"/>
  <c r="S4286" i="2" l="1"/>
  <c r="T4286" i="2"/>
  <c r="U4286" i="2"/>
  <c r="S4287" i="2" l="1"/>
  <c r="U4287" i="2"/>
  <c r="T4287" i="2"/>
  <c r="S4288" i="2" l="1"/>
  <c r="U4288" i="2"/>
  <c r="T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T4302" i="2"/>
  <c r="U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U4315" i="2"/>
  <c r="T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U4326" i="2"/>
  <c r="T4326" i="2"/>
  <c r="S4327" i="2" l="1"/>
  <c r="T4327" i="2"/>
  <c r="U4327" i="2"/>
  <c r="S4328" i="2" l="1"/>
  <c r="T4328" i="2"/>
  <c r="U4328" i="2"/>
  <c r="S4329" i="2" l="1"/>
  <c r="T4329" i="2"/>
  <c r="U4329" i="2"/>
  <c r="S4330" i="2" l="1"/>
  <c r="U4330" i="2"/>
  <c r="T4330" i="2"/>
  <c r="S4331" i="2" l="1"/>
  <c r="T4331" i="2"/>
  <c r="U4331" i="2"/>
  <c r="S4332" i="2" l="1"/>
  <c r="T4332" i="2"/>
  <c r="U4332" i="2"/>
  <c r="S4333" i="2" l="1"/>
  <c r="T4333" i="2"/>
  <c r="U4333" i="2"/>
  <c r="S4334" i="2" l="1"/>
  <c r="U4334" i="2"/>
  <c r="T4334" i="2"/>
  <c r="S4335" i="2" l="1"/>
  <c r="T4335" i="2"/>
  <c r="U4335" i="2"/>
  <c r="S4336" i="2" l="1"/>
  <c r="U4336" i="2"/>
  <c r="T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U4343" i="2"/>
  <c r="T4343" i="2"/>
  <c r="S4344" i="2" l="1"/>
  <c r="U4344" i="2"/>
  <c r="T4344" i="2"/>
  <c r="S4345" i="2" l="1"/>
  <c r="U4345" i="2"/>
  <c r="T4345" i="2"/>
  <c r="S4346" i="2" l="1"/>
  <c r="U4346" i="2"/>
  <c r="T4346" i="2"/>
  <c r="S4347" i="2" l="1"/>
  <c r="U4347" i="2"/>
  <c r="T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U4372" i="2"/>
  <c r="T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U4380" i="2"/>
  <c r="T4380" i="2"/>
  <c r="S4381" i="2" l="1"/>
  <c r="T4381" i="2"/>
  <c r="U4381" i="2"/>
  <c r="S4382" i="2" l="1"/>
  <c r="U4382" i="2"/>
  <c r="T4382" i="2"/>
  <c r="S4383" i="2" l="1"/>
  <c r="U4383" i="2"/>
  <c r="T4383" i="2"/>
  <c r="S4384" i="2" l="1"/>
  <c r="T4384" i="2"/>
  <c r="U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T4397" i="2"/>
  <c r="U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U4411" i="2"/>
  <c r="T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U4432" i="2"/>
  <c r="T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U4439" i="2"/>
  <c r="T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U4457" i="2"/>
  <c r="T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T4479" i="2"/>
  <c r="U4479" i="2"/>
  <c r="S4480" i="2" l="1"/>
  <c r="U4480" i="2"/>
  <c r="T4480" i="2"/>
  <c r="S4481" i="2" l="1"/>
  <c r="T4481" i="2"/>
  <c r="U4481" i="2"/>
  <c r="S4482" i="2" l="1"/>
  <c r="T4482" i="2"/>
  <c r="U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T4488" i="2"/>
  <c r="U4488" i="2"/>
  <c r="S4489" i="2" l="1"/>
  <c r="U4489" i="2"/>
  <c r="T4489" i="2"/>
  <c r="S4490" i="2" l="1"/>
  <c r="U4490" i="2"/>
  <c r="T4490" i="2"/>
  <c r="S4491" i="2" l="1"/>
  <c r="T4491" i="2"/>
  <c r="U4491" i="2"/>
  <c r="S4492" i="2" l="1"/>
  <c r="T4492" i="2"/>
  <c r="U4492" i="2"/>
  <c r="S4493" i="2" l="1"/>
  <c r="T4493" i="2"/>
  <c r="U4493" i="2"/>
  <c r="S4494" i="2" l="1"/>
  <c r="T4494" i="2"/>
  <c r="U4494" i="2"/>
  <c r="S4495" i="2" l="1"/>
  <c r="U4495" i="2"/>
  <c r="T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U4511" i="2"/>
  <c r="T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U4532" i="2"/>
  <c r="T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U4548" i="2"/>
  <c r="T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T4553" i="2"/>
  <c r="U4553" i="2"/>
  <c r="S4554" i="2" l="1"/>
  <c r="T4554" i="2"/>
  <c r="U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U4559" i="2"/>
  <c r="T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T4565" i="2"/>
  <c r="U4565" i="2"/>
  <c r="S4566" i="2" l="1"/>
  <c r="T4566" i="2"/>
  <c r="U4566" i="2"/>
  <c r="S4567" i="2" l="1"/>
  <c r="U4567" i="2"/>
  <c r="T4567" i="2"/>
  <c r="S4568" i="2" l="1"/>
  <c r="T4568" i="2"/>
  <c r="U4568" i="2"/>
  <c r="S4569" i="2" l="1"/>
  <c r="T4569" i="2"/>
  <c r="U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U4583" i="2"/>
  <c r="T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U4596" i="2"/>
  <c r="T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U4604" i="2"/>
  <c r="T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U4610" i="2"/>
  <c r="T4610" i="2"/>
  <c r="S4611" i="2" l="1"/>
  <c r="T4611" i="2"/>
  <c r="U4611" i="2"/>
  <c r="S4612" i="2" l="1"/>
  <c r="U4612" i="2"/>
  <c r="T4612" i="2"/>
  <c r="S4613" i="2" l="1"/>
  <c r="T4613" i="2"/>
  <c r="U4613" i="2"/>
  <c r="S4614" i="2" l="1"/>
  <c r="U4614" i="2"/>
  <c r="T4614" i="2"/>
  <c r="S4615" i="2" l="1"/>
  <c r="U4615" i="2"/>
  <c r="T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U4628" i="2"/>
  <c r="T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T4675" i="2"/>
  <c r="U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U4681" i="2"/>
  <c r="T4681" i="2"/>
  <c r="S4682" i="2" l="1"/>
  <c r="T4682" i="2"/>
  <c r="U4682" i="2"/>
  <c r="S4683" i="2" l="1"/>
  <c r="T4683" i="2"/>
  <c r="U4683" i="2"/>
  <c r="S4684" i="2" l="1"/>
  <c r="T4684" i="2"/>
  <c r="U4684" i="2"/>
  <c r="S4685" i="2" l="1"/>
  <c r="U4685" i="2"/>
  <c r="T4685" i="2"/>
  <c r="S4686" i="2" l="1"/>
  <c r="T4686" i="2"/>
  <c r="U4686" i="2"/>
  <c r="S4687" i="2" l="1"/>
  <c r="U4687" i="2"/>
  <c r="T4687" i="2"/>
  <c r="S4688" i="2" l="1"/>
  <c r="U4688" i="2"/>
  <c r="T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T4703" i="2"/>
  <c r="U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T4708" i="2"/>
  <c r="U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T4718" i="2"/>
  <c r="U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T4724" i="2"/>
  <c r="U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U4730" i="2"/>
  <c r="T4730" i="2"/>
  <c r="S4731" i="2" l="1"/>
  <c r="T4731" i="2"/>
  <c r="U4731" i="2"/>
  <c r="S4732" i="2" l="1"/>
  <c r="T4732" i="2"/>
  <c r="U4732" i="2"/>
  <c r="S4733" i="2" l="1"/>
  <c r="U4733" i="2"/>
  <c r="T4733" i="2"/>
  <c r="S4734" i="2" l="1"/>
  <c r="U4734" i="2"/>
  <c r="T4734" i="2"/>
  <c r="S4735" i="2" l="1"/>
  <c r="T4735" i="2"/>
  <c r="U4735" i="2"/>
  <c r="S4736" i="2" l="1"/>
  <c r="U4736" i="2"/>
  <c r="T4736" i="2"/>
  <c r="S4737" i="2" l="1"/>
  <c r="U4737" i="2"/>
  <c r="T4737" i="2"/>
  <c r="S4738" i="2" l="1"/>
  <c r="T4738" i="2"/>
  <c r="U4738" i="2"/>
  <c r="S4739" i="2" l="1"/>
  <c r="U4739" i="2"/>
  <c r="T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U4764" i="2"/>
  <c r="T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U4776" i="2"/>
  <c r="T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U4781" i="2"/>
  <c r="T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U4798" i="2"/>
  <c r="T4798" i="2"/>
  <c r="S4799" i="2" l="1"/>
  <c r="T4799" i="2"/>
  <c r="U4799" i="2"/>
  <c r="S4800" i="2" l="1"/>
  <c r="U4800" i="2"/>
  <c r="T4800" i="2"/>
  <c r="S4801" i="2" l="1"/>
  <c r="U4801" i="2"/>
  <c r="T4801" i="2"/>
  <c r="S4802" i="2" l="1"/>
  <c r="T4802" i="2"/>
  <c r="U4802" i="2"/>
  <c r="S4803" i="2" l="1"/>
  <c r="U4803" i="2"/>
  <c r="T4803" i="2"/>
  <c r="S4804" i="2" l="1"/>
  <c r="U4804" i="2"/>
  <c r="T4804" i="2"/>
  <c r="S4805" i="2" l="1"/>
  <c r="T4805" i="2"/>
  <c r="U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U4811" i="2"/>
  <c r="T4811" i="2"/>
  <c r="S4812" i="2" l="1"/>
  <c r="U4812" i="2"/>
  <c r="T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U4819" i="2"/>
  <c r="T4819" i="2"/>
  <c r="S4820" i="2" l="1"/>
  <c r="T4820" i="2"/>
  <c r="U4820" i="2"/>
  <c r="S4821" i="2" l="1"/>
  <c r="U4821" i="2"/>
  <c r="T4821" i="2"/>
  <c r="S4822" i="2" l="1"/>
  <c r="T4822" i="2"/>
  <c r="U4822" i="2"/>
  <c r="S4823" i="2" l="1"/>
  <c r="T4823" i="2"/>
  <c r="U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T4839" i="2"/>
  <c r="U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U4849" i="2"/>
  <c r="T4849" i="2"/>
  <c r="S4850" i="2" l="1"/>
  <c r="T4850" i="2"/>
  <c r="U4850" i="2"/>
  <c r="S4851" i="2" l="1"/>
  <c r="T4851" i="2"/>
  <c r="U4851" i="2"/>
  <c r="S4852" i="2" l="1"/>
  <c r="U4852" i="2"/>
  <c r="T4852" i="2"/>
  <c r="S4853" i="2" l="1"/>
  <c r="U4853" i="2"/>
  <c r="T4853" i="2"/>
  <c r="S4854" i="2" l="1"/>
  <c r="U4854" i="2"/>
  <c r="T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U4870" i="2"/>
  <c r="T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T4888" i="2"/>
  <c r="U4888" i="2"/>
  <c r="S4889" i="2" l="1"/>
  <c r="U4889" i="2"/>
  <c r="T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U4896" i="2"/>
  <c r="T4896" i="2"/>
  <c r="S4897" i="2" l="1"/>
  <c r="U4897" i="2"/>
  <c r="T4897" i="2"/>
  <c r="S4898" i="2" l="1"/>
  <c r="T4898" i="2"/>
  <c r="U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U4905" i="2"/>
  <c r="T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U4936" i="2"/>
  <c r="T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T4945" i="2"/>
  <c r="U4945" i="2"/>
  <c r="S4946" i="2" l="1"/>
  <c r="T4946" i="2"/>
  <c r="U4946" i="2"/>
  <c r="S4947" i="2" l="1"/>
  <c r="U4947" i="2"/>
  <c r="T4947" i="2"/>
  <c r="S4948" i="2" l="1"/>
  <c r="T4948" i="2"/>
  <c r="U4948" i="2"/>
  <c r="S4949" i="2" l="1"/>
  <c r="T4949" i="2"/>
  <c r="U4949" i="2"/>
  <c r="S4950" i="2" l="1"/>
  <c r="U4950" i="2"/>
  <c r="T4950" i="2"/>
  <c r="S4951" i="2" l="1"/>
  <c r="U4951" i="2"/>
  <c r="T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U4972" i="2"/>
  <c r="T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U4979" i="2"/>
  <c r="T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U4991" i="2"/>
  <c r="T4991" i="2"/>
  <c r="S4992" i="2" l="1"/>
  <c r="U4992" i="2"/>
  <c r="T4992" i="2"/>
  <c r="S4993" i="2" l="1"/>
  <c r="U4993" i="2"/>
  <c r="T4993" i="2"/>
  <c r="S4994" i="2" l="1"/>
  <c r="U4994" i="2"/>
  <c r="T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T5009" i="2"/>
  <c r="U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T5021" i="2"/>
  <c r="U5021" i="2"/>
  <c r="S5022" i="2" l="1"/>
  <c r="T5022" i="2"/>
  <c r="U5022" i="2"/>
  <c r="S5023" i="2" l="1"/>
  <c r="T5023" i="2"/>
  <c r="U5023" i="2"/>
  <c r="S5024" i="2" l="1"/>
  <c r="T5024" i="2"/>
  <c r="U5024" i="2"/>
  <c r="S5025" i="2" l="1"/>
  <c r="T5025" i="2"/>
  <c r="U5025" i="2"/>
  <c r="S5026" i="2" l="1"/>
  <c r="T5026" i="2"/>
  <c r="U5026" i="2"/>
  <c r="S5027" i="2" l="1"/>
  <c r="U5027" i="2"/>
  <c r="T5027" i="2"/>
  <c r="S5028" i="2" l="1"/>
  <c r="T5028" i="2"/>
  <c r="U5028" i="2"/>
  <c r="S5029" i="2" l="1"/>
  <c r="U5029" i="2"/>
  <c r="T5029" i="2"/>
  <c r="S5030" i="2" l="1"/>
  <c r="T5030" i="2"/>
  <c r="U5030" i="2"/>
  <c r="S5031" i="2" l="1"/>
  <c r="U5031" i="2"/>
  <c r="T5031" i="2"/>
  <c r="S5032" i="2" l="1"/>
  <c r="T5032" i="2"/>
  <c r="U5032" i="2"/>
  <c r="S5033" i="2" l="1"/>
  <c r="T5033" i="2"/>
  <c r="U5033" i="2"/>
  <c r="S5034" i="2" l="1"/>
  <c r="U5034" i="2"/>
  <c r="T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U5044" i="2"/>
  <c r="T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U5061" i="2"/>
  <c r="T5061" i="2"/>
  <c r="S5062" i="2" l="1"/>
  <c r="T5062" i="2"/>
  <c r="U5062" i="2"/>
  <c r="S5063" i="2" l="1"/>
  <c r="U5063" i="2"/>
  <c r="T5063" i="2"/>
  <c r="S5064" i="2" l="1"/>
  <c r="T5064" i="2"/>
  <c r="U5064" i="2"/>
  <c r="S5065" i="2" l="1"/>
  <c r="T5065" i="2"/>
  <c r="U5065" i="2"/>
  <c r="S5066" i="2" l="1"/>
  <c r="U5066" i="2"/>
  <c r="T5066" i="2"/>
  <c r="S5067" i="2" l="1"/>
  <c r="T5067" i="2"/>
  <c r="U5067" i="2"/>
  <c r="S5068" i="2" l="1"/>
  <c r="T5068" i="2"/>
  <c r="U5068" i="2"/>
  <c r="S5069" i="2" l="1"/>
  <c r="T5069" i="2"/>
  <c r="U5069" i="2"/>
  <c r="S5070" i="2" l="1"/>
  <c r="U5070" i="2"/>
  <c r="T5070" i="2"/>
  <c r="S5071" i="2" l="1"/>
  <c r="T5071" i="2"/>
  <c r="U5071" i="2"/>
  <c r="S5072" i="2" l="1"/>
  <c r="T5072" i="2"/>
  <c r="U5072" i="2"/>
  <c r="S5073" i="2" l="1"/>
  <c r="T5073" i="2"/>
  <c r="U5073" i="2"/>
  <c r="S5074" i="2" l="1"/>
  <c r="T5074" i="2"/>
  <c r="U5074" i="2"/>
  <c r="S5075" i="2" l="1"/>
  <c r="T5075" i="2"/>
  <c r="U5075" i="2"/>
  <c r="S5076" i="2" l="1"/>
  <c r="U5076" i="2"/>
  <c r="T5076" i="2"/>
  <c r="S5077" i="2" l="1"/>
  <c r="T5077" i="2"/>
  <c r="U5077" i="2"/>
  <c r="S5078" i="2" l="1"/>
  <c r="U5078" i="2"/>
  <c r="T5078" i="2"/>
  <c r="S5079" i="2" l="1"/>
  <c r="U5079" i="2"/>
  <c r="T5079" i="2"/>
  <c r="S5080" i="2" l="1"/>
  <c r="U5080" i="2"/>
  <c r="T5080" i="2"/>
  <c r="S5081" i="2" l="1"/>
  <c r="T5081" i="2"/>
  <c r="U5081" i="2"/>
  <c r="S5082" i="2" l="1"/>
  <c r="U5082" i="2"/>
  <c r="T5082" i="2"/>
  <c r="S5083" i="2" l="1"/>
  <c r="U5083" i="2"/>
  <c r="T5083" i="2"/>
  <c r="S5084" i="2" l="1"/>
  <c r="T5084" i="2"/>
  <c r="U5084" i="2"/>
  <c r="S5085" i="2" l="1"/>
  <c r="U5085" i="2"/>
  <c r="T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T5091" i="2"/>
  <c r="U5091" i="2"/>
  <c r="S5092" i="2" l="1"/>
  <c r="T5092" i="2"/>
  <c r="U5092" i="2"/>
  <c r="S5093" i="2" l="1"/>
  <c r="T5093" i="2"/>
  <c r="U5093" i="2"/>
  <c r="S5094" i="2" l="1"/>
  <c r="U5094" i="2"/>
  <c r="T5094" i="2"/>
  <c r="S5095" i="2" l="1"/>
  <c r="T5095" i="2"/>
  <c r="U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T5100" i="2"/>
  <c r="U5100" i="2"/>
  <c r="S5101" i="2" l="1"/>
  <c r="U5101" i="2"/>
  <c r="T5101" i="2"/>
  <c r="S5102" i="2" l="1"/>
  <c r="U5102" i="2"/>
  <c r="T5102" i="2"/>
  <c r="S5103" i="2" l="1"/>
  <c r="T5103" i="2"/>
  <c r="U5103" i="2"/>
  <c r="S5104" i="2" l="1"/>
  <c r="T5104" i="2"/>
  <c r="U5104" i="2"/>
  <c r="S5105" i="2" l="1"/>
  <c r="T5105" i="2"/>
  <c r="U5105" i="2"/>
  <c r="S5106" i="2" l="1"/>
  <c r="U5106" i="2"/>
  <c r="T5106" i="2"/>
  <c r="S5107" i="2" l="1"/>
  <c r="T5107" i="2"/>
  <c r="U5107" i="2"/>
  <c r="S5108" i="2" l="1"/>
  <c r="T5108" i="2"/>
  <c r="U5108" i="2"/>
  <c r="S5109" i="2" l="1"/>
  <c r="U5109" i="2"/>
  <c r="T5109" i="2"/>
  <c r="S5110" i="2" l="1"/>
  <c r="U5110" i="2"/>
  <c r="T5110" i="2"/>
  <c r="S5111" i="2" l="1"/>
  <c r="U5111" i="2"/>
  <c r="T5111" i="2"/>
  <c r="S5112" i="2" l="1"/>
  <c r="T5112" i="2"/>
  <c r="U5112" i="2"/>
  <c r="S5113" i="2" l="1"/>
  <c r="U5113" i="2"/>
  <c r="T5113" i="2"/>
  <c r="S5114" i="2" l="1"/>
  <c r="U5114" i="2"/>
  <c r="T5114" i="2"/>
  <c r="S5115" i="2" l="1"/>
  <c r="U5115" i="2"/>
  <c r="T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U5121" i="2"/>
  <c r="T5121" i="2"/>
  <c r="S5122" i="2" l="1"/>
  <c r="U5122" i="2"/>
  <c r="T5122" i="2"/>
  <c r="S5123" i="2" l="1"/>
  <c r="U5123" i="2"/>
  <c r="T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T5131" i="2"/>
  <c r="U5131" i="2"/>
  <c r="S5132" i="2" l="1"/>
  <c r="T5132" i="2"/>
  <c r="U5132" i="2"/>
  <c r="S5133" i="2" l="1"/>
  <c r="U5133" i="2"/>
  <c r="T5133" i="2"/>
  <c r="S5134" i="2" l="1"/>
  <c r="U5134" i="2"/>
  <c r="T5134" i="2"/>
  <c r="S5135" i="2" l="1"/>
  <c r="T5135" i="2"/>
  <c r="U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U5145" i="2"/>
  <c r="T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T5150" i="2"/>
  <c r="U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T5158" i="2"/>
  <c r="U5158" i="2"/>
  <c r="S5159" i="2" l="1"/>
  <c r="U5159" i="2"/>
  <c r="T5159" i="2"/>
  <c r="S5160" i="2" l="1"/>
  <c r="U5160" i="2"/>
  <c r="T5160" i="2"/>
  <c r="S5161" i="2" l="1"/>
  <c r="U5161" i="2"/>
  <c r="T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U5168" i="2"/>
  <c r="T5168" i="2"/>
  <c r="S5169" i="2" l="1"/>
  <c r="T5169" i="2"/>
  <c r="U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U5174" i="2"/>
  <c r="T5174" i="2"/>
  <c r="S5175" i="2" l="1"/>
  <c r="T5175" i="2"/>
  <c r="U5175" i="2"/>
  <c r="S5176" i="2" l="1"/>
  <c r="U5176" i="2"/>
  <c r="T5176" i="2"/>
  <c r="S5177" i="2" l="1"/>
  <c r="U5177" i="2"/>
  <c r="T5177" i="2"/>
  <c r="S5178" i="2" l="1"/>
  <c r="U5178" i="2"/>
  <c r="T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T5185" i="2"/>
  <c r="U5185" i="2"/>
  <c r="S5186" i="2" l="1"/>
  <c r="T5186" i="2"/>
  <c r="U5186" i="2"/>
  <c r="S5187" i="2" l="1"/>
  <c r="U5187" i="2"/>
  <c r="T5187" i="2"/>
  <c r="S5188" i="2" l="1"/>
  <c r="U5188" i="2"/>
  <c r="T5188" i="2"/>
  <c r="S5189" i="2" l="1"/>
  <c r="U5189" i="2"/>
  <c r="T5189" i="2"/>
  <c r="S5190" i="2" l="1"/>
  <c r="T5190" i="2"/>
  <c r="U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U5196" i="2"/>
  <c r="T5196" i="2"/>
  <c r="S5197" i="2" l="1"/>
  <c r="T5197" i="2"/>
  <c r="U5197" i="2"/>
  <c r="S5198" i="2" l="1"/>
  <c r="T5198" i="2"/>
  <c r="U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T5203" i="2"/>
  <c r="U5203" i="2"/>
  <c r="S5204" i="2" l="1"/>
  <c r="U5204" i="2"/>
  <c r="T5204" i="2"/>
  <c r="S5205" i="2" l="1"/>
  <c r="U5205" i="2"/>
  <c r="T5205" i="2"/>
  <c r="S5206" i="2" l="1"/>
  <c r="T5206" i="2"/>
  <c r="U5206" i="2"/>
  <c r="S5207" i="2" l="1"/>
  <c r="U5207" i="2"/>
  <c r="T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T5215" i="2"/>
  <c r="U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U5223" i="2"/>
  <c r="T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U5228" i="2"/>
  <c r="T5228" i="2"/>
  <c r="S5229" i="2" l="1"/>
  <c r="U5229" i="2"/>
  <c r="T5229" i="2"/>
  <c r="S5230" i="2" l="1"/>
  <c r="T5230" i="2"/>
  <c r="U5230" i="2"/>
  <c r="S5231" i="2" l="1"/>
  <c r="U5231" i="2"/>
  <c r="T5231" i="2"/>
  <c r="S5232" i="2" l="1"/>
  <c r="U5232" i="2"/>
  <c r="T5232" i="2"/>
  <c r="S5233" i="2" l="1"/>
  <c r="T5233" i="2"/>
  <c r="U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U5245" i="2"/>
  <c r="T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U5252" i="2"/>
  <c r="T5252" i="2"/>
  <c r="S5253" i="2" l="1"/>
  <c r="T5253" i="2"/>
  <c r="U5253" i="2"/>
  <c r="S5254" i="2" l="1"/>
  <c r="U5254" i="2"/>
  <c r="T5254" i="2"/>
  <c r="S5255" i="2" l="1"/>
  <c r="U5255" i="2"/>
  <c r="T5255" i="2"/>
  <c r="S5256" i="2" l="1"/>
  <c r="T5256" i="2"/>
  <c r="U5256" i="2"/>
  <c r="S5257" i="2" l="1"/>
  <c r="T5257" i="2"/>
  <c r="U5257" i="2"/>
  <c r="S5258" i="2" l="1"/>
  <c r="U5258" i="2"/>
  <c r="T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U5272" i="2"/>
  <c r="T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U5280" i="2"/>
  <c r="T5280" i="2"/>
  <c r="S5281" i="2" l="1"/>
  <c r="U5281" i="2"/>
  <c r="T5281" i="2"/>
  <c r="S5282" i="2" l="1"/>
  <c r="U5282" i="2"/>
  <c r="T5282" i="2"/>
  <c r="S5283" i="2" l="1"/>
  <c r="U5283" i="2"/>
  <c r="T5283" i="2"/>
  <c r="S5284" i="2" l="1"/>
  <c r="U5284" i="2"/>
  <c r="T5284" i="2"/>
  <c r="S5285" i="2" l="1"/>
  <c r="T5285" i="2"/>
  <c r="U5285" i="2"/>
  <c r="S5286" i="2" l="1"/>
  <c r="U5286" i="2"/>
  <c r="T5286" i="2"/>
  <c r="S5287" i="2" l="1"/>
  <c r="T5287" i="2"/>
  <c r="U5287" i="2"/>
  <c r="S5288" i="2" l="1"/>
  <c r="T5288" i="2"/>
  <c r="U5288" i="2"/>
  <c r="S5289" i="2" l="1"/>
  <c r="U5289" i="2"/>
  <c r="T5289" i="2"/>
  <c r="S5290" i="2" l="1"/>
  <c r="U5290" i="2"/>
  <c r="T5290" i="2"/>
  <c r="S5291" i="2" l="1"/>
  <c r="T5291" i="2"/>
  <c r="U5291" i="2"/>
  <c r="S5292" i="2" l="1"/>
  <c r="T5292" i="2"/>
  <c r="U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T5300" i="2"/>
  <c r="U5300" i="2"/>
  <c r="S5301" i="2" l="1"/>
  <c r="U5301" i="2"/>
  <c r="T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T5308" i="2"/>
  <c r="U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U5317" i="2"/>
  <c r="T5317" i="2"/>
  <c r="S5318" i="2" l="1"/>
  <c r="T5318" i="2"/>
  <c r="U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T5323" i="2"/>
  <c r="U5323" i="2"/>
  <c r="S5324" i="2" l="1"/>
  <c r="T5324" i="2"/>
  <c r="U5324" i="2"/>
  <c r="S5325" i="2" l="1"/>
  <c r="T5325" i="2"/>
  <c r="U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T5332" i="2"/>
  <c r="U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U5349" i="2"/>
  <c r="T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T5356" i="2"/>
  <c r="U5356" i="2"/>
  <c r="S5357" i="2" l="1"/>
  <c r="U5357" i="2"/>
  <c r="T5357" i="2"/>
  <c r="S5358" i="2" l="1"/>
  <c r="T5358" i="2"/>
  <c r="U5358" i="2"/>
  <c r="S5359" i="2" l="1"/>
  <c r="T5359" i="2"/>
  <c r="U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U5365" i="2"/>
  <c r="T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546" i="11"/>
  <c r="AI532" i="11"/>
  <c r="AI518" i="11"/>
  <c r="AJ489" i="11"/>
  <c r="AJ475" i="11"/>
  <c r="AI461" i="11"/>
  <c r="AJ418" i="11"/>
  <c r="AI404" i="11"/>
  <c r="AI390" i="11"/>
  <c r="AJ361" i="11"/>
  <c r="AJ347" i="11"/>
  <c r="AI333" i="11"/>
  <c r="AJ290" i="11"/>
  <c r="AI276" i="11"/>
  <c r="AI262" i="11"/>
  <c r="AJ233" i="11"/>
  <c r="AJ219" i="11"/>
  <c r="AI205" i="11"/>
  <c r="AI163" i="11"/>
  <c r="AI122" i="11"/>
  <c r="AJ110" i="11"/>
  <c r="AJ109" i="11"/>
  <c r="AJ108" i="11"/>
  <c r="AJ107" i="11"/>
  <c r="AJ106" i="11"/>
  <c r="AJ105" i="11"/>
  <c r="AJ104" i="11"/>
  <c r="AJ103" i="11"/>
  <c r="AJ102" i="11"/>
  <c r="AJ101" i="11"/>
  <c r="AJ97" i="11"/>
  <c r="AI96" i="11"/>
  <c r="AI557" i="11"/>
  <c r="AJ514" i="11"/>
  <c r="AI500" i="11"/>
  <c r="AI486" i="11"/>
  <c r="AJ457" i="11"/>
  <c r="AJ443" i="11"/>
  <c r="AI429" i="11"/>
  <c r="AJ386" i="11"/>
  <c r="AI372" i="11"/>
  <c r="AI358" i="11"/>
  <c r="AJ329" i="11"/>
  <c r="AJ315" i="11"/>
  <c r="AI301" i="11"/>
  <c r="AJ258" i="11"/>
  <c r="AI244" i="11"/>
  <c r="AI230" i="11"/>
  <c r="AJ201" i="11"/>
  <c r="AJ187" i="11"/>
  <c r="AJ172" i="11"/>
  <c r="AJ151" i="11"/>
  <c r="AJ145" i="11"/>
  <c r="AJ120" i="11"/>
  <c r="AJ111" i="11"/>
  <c r="AI108" i="11"/>
  <c r="AI107" i="11"/>
  <c r="AI106" i="11"/>
  <c r="AI105" i="11"/>
  <c r="AI104" i="11"/>
  <c r="AI103" i="11"/>
  <c r="AI102" i="11"/>
  <c r="AJ553" i="11"/>
  <c r="AJ539" i="11"/>
  <c r="AI525" i="11"/>
  <c r="AJ482" i="11"/>
  <c r="AI468" i="11"/>
  <c r="AI454" i="11"/>
  <c r="AJ425" i="11"/>
  <c r="AJ411" i="11"/>
  <c r="AI397" i="11"/>
  <c r="AJ354" i="11"/>
  <c r="AI340" i="11"/>
  <c r="AI326" i="11"/>
  <c r="AJ297" i="11"/>
  <c r="AJ283" i="11"/>
  <c r="AI269" i="11"/>
  <c r="AJ226" i="11"/>
  <c r="AI212" i="11"/>
  <c r="AI198" i="11"/>
  <c r="AJ167" i="11"/>
  <c r="AI152" i="11"/>
  <c r="AI139" i="11"/>
  <c r="AI550" i="11"/>
  <c r="AI493" i="11"/>
  <c r="AI436" i="11"/>
  <c r="AJ379" i="11"/>
  <c r="AJ322" i="11"/>
  <c r="AJ265" i="11"/>
  <c r="AI101" i="11"/>
  <c r="AI422" i="11"/>
  <c r="AI365" i="11"/>
  <c r="AI308" i="11"/>
  <c r="AJ251" i="11"/>
  <c r="AJ194" i="11"/>
  <c r="AI94" i="11"/>
  <c r="AI91" i="11"/>
  <c r="AJ88" i="11"/>
  <c r="AI86" i="11"/>
  <c r="AI83" i="11"/>
  <c r="AJ80" i="11"/>
  <c r="AI78" i="11"/>
  <c r="AI75" i="11"/>
  <c r="AJ72" i="11"/>
  <c r="AI70" i="11"/>
  <c r="AJ521" i="11"/>
  <c r="AI294" i="11"/>
  <c r="AI237" i="11"/>
  <c r="AI180" i="11"/>
  <c r="AJ160" i="11"/>
  <c r="AI135" i="11"/>
  <c r="AI100" i="11"/>
  <c r="AI93" i="11"/>
  <c r="AJ90" i="11"/>
  <c r="AI88" i="11"/>
  <c r="AI85" i="11"/>
  <c r="AJ82" i="11"/>
  <c r="AI80" i="11"/>
  <c r="AI77" i="11"/>
  <c r="AJ74" i="11"/>
  <c r="AI72" i="11"/>
  <c r="AI69" i="11"/>
  <c r="AJ507" i="11"/>
  <c r="AJ450" i="11"/>
  <c r="AJ99" i="11"/>
  <c r="AI97" i="11"/>
  <c r="AI89" i="11"/>
  <c r="AJ84" i="11"/>
  <c r="AI79" i="11"/>
  <c r="AI73" i="11"/>
  <c r="AJ68" i="11"/>
  <c r="AI65" i="11"/>
  <c r="AJ62" i="11"/>
  <c r="AI60" i="11"/>
  <c r="AI57" i="11"/>
  <c r="AJ54" i="11"/>
  <c r="AI52" i="11"/>
  <c r="AJ48" i="11"/>
  <c r="AI47" i="11"/>
  <c r="AI46" i="11"/>
  <c r="AI45" i="11"/>
  <c r="AI44" i="11"/>
  <c r="AI43" i="11"/>
  <c r="AI42" i="11"/>
  <c r="AI41" i="11"/>
  <c r="AI40" i="11"/>
  <c r="AJ39" i="11"/>
  <c r="AJ393" i="11"/>
  <c r="AJ98" i="11"/>
  <c r="AI90" i="11"/>
  <c r="AJ86" i="11"/>
  <c r="AI84" i="11"/>
  <c r="AI74" i="11"/>
  <c r="AJ70" i="11"/>
  <c r="AI68" i="11"/>
  <c r="AI67" i="11"/>
  <c r="AJ64" i="11"/>
  <c r="AI62" i="11"/>
  <c r="AI59" i="11"/>
  <c r="AJ56" i="11"/>
  <c r="AI54" i="11"/>
  <c r="AI51" i="11"/>
  <c r="AJ49" i="11"/>
  <c r="AI48" i="11"/>
  <c r="AJ149" i="11"/>
  <c r="AJ96" i="11"/>
  <c r="AI76" i="11"/>
  <c r="AI71" i="11"/>
  <c r="AJ66" i="11"/>
  <c r="AI61" i="11"/>
  <c r="AI55" i="11"/>
  <c r="AJ46" i="11"/>
  <c r="AJ44" i="11"/>
  <c r="AJ42" i="11"/>
  <c r="AJ40" i="11"/>
  <c r="AI39" i="11"/>
  <c r="AJ38" i="11"/>
  <c r="AI37" i="11"/>
  <c r="AI95" i="11"/>
  <c r="AJ94" i="11"/>
  <c r="AJ92" i="11"/>
  <c r="AI66" i="11"/>
  <c r="AI56" i="11"/>
  <c r="AJ52" i="11"/>
  <c r="AI38" i="11"/>
  <c r="AJ35" i="11"/>
  <c r="AI92" i="11"/>
  <c r="AI87" i="11"/>
  <c r="AI63" i="11"/>
  <c r="AJ58" i="11"/>
  <c r="AI53" i="11"/>
  <c r="AJ50" i="11"/>
  <c r="AJ47" i="11"/>
  <c r="AJ45" i="11"/>
  <c r="AJ43" i="11"/>
  <c r="AJ41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I1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<sst xmlns="http://schemas.openxmlformats.org/spreadsheetml/2006/main" count="20831" uniqueCount="1824">
  <si>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</si>
  <si>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</si>
  <si>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</si>
  <si>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</si>
  <si>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</si>
  <si>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</si>
  <si>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</si>
  <si>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</si>
  <si>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</si>
  <si>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</si>
  <si>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</si>
  <si>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</si>
  <si>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</si>
  <si>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</si>
  <si>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</si>
  <si>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</si>
  <si>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</si>
  <si>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</si>
  <si>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</si>
  <si>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</si>
  <si>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</si>
  <si>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</si>
  <si>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</si>
  <si>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</si>
  <si>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</si>
  <si>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</si>
  <si>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</si>
  <si>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</si>
  <si>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</si>
  <si>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</si>
  <si>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</si>
  <si>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</si>
  <si>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</si>
  <si>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</si>
  <si>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</si>
  <si>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</si>
  <si>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</si>
  <si>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</si>
  <si>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</si>
  <si>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</si>
  <si>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</si>
  <si>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</si>
  <si>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</si>
  <si>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</si>
  <si>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</si>
  <si>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</si>
  <si>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</si>
  <si>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</si>
  <si>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</si>
  <si>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</si>
  <si>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</si>
  <si>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</si>
  <si>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</si>
  <si>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</si>
  <si>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</si>
  <si>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</si>
  <si>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</si>
  <si>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</si>
  <si>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</si>
  <si>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</si>
  <si>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</si>
  <si>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</si>
  <si>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</si>
  <si>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</si>
  <si>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</si>
  <si>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</si>
  <si>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</si>
  <si>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</si>
  <si>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</si>
  <si>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</si>
  <si>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</si>
  <si>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</si>
  <si>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</si>
  <si>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</si>
  <si>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</si>
  <si>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</si>
  <si>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</si>
  <si>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</si>
  <si>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</si>
  <si>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</si>
  <si>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</si>
  <si>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</si>
  <si>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</si>
  <si>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</si>
  <si>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</si>
  <si>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</si>
  <si>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</si>
  <si>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</si>
  <si>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</si>
  <si>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</si>
  <si>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</si>
  <si>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</si>
  <si>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</si>
  <si>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</si>
  <si>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</si>
  <si>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</si>
  <si>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</si>
  <si>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</si>
  <si>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</si>
  <si>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</si>
  <si>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</si>
  <si>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</si>
  <si>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</si>
  <si>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</si>
  <si>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</si>
  <si>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</si>
  <si>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</si>
  <si>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</si>
  <si>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</si>
  <si>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</si>
  <si>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</si>
  <si>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</si>
  <si>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</si>
  <si>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</si>
  <si>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</si>
  <si>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</si>
  <si>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</si>
  <si>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</si>
  <si>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</si>
  <si>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</si>
  <si>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</si>
  <si>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</si>
  <si>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</si>
  <si>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</si>
  <si>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</si>
  <si>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</si>
  <si>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</si>
  <si>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</si>
  <si>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</si>
  <si>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</si>
  <si>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</si>
  <si>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</si>
  <si>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</si>
  <si>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</si>
  <si>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</si>
  <si>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</si>
  <si>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</si>
  <si>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</si>
  <si>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</si>
  <si>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</si>
  <si>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</si>
  <si>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</si>
  <si>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</si>
  <si>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</si>
  <si>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</si>
  <si>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</si>
  <si>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</si>
  <si>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</si>
  <si>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</si>
  <si>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</si>
  <si>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</si>
  <si>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</si>
  <si>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</si>
  <si>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</si>
  <si>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</si>
  <si>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</si>
  <si>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</si>
  <si>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</si>
  <si>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</si>
  <si>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</si>
  <si>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</si>
  <si>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</si>
  <si>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</si>
  <si>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</si>
  <si>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</si>
  <si>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</si>
  <si>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</si>
  <si>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</si>
  <si>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</si>
  <si>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</si>
  <si>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</si>
  <si>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</si>
  <si>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</si>
  <si>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</si>
  <si>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</si>
  <si>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</si>
  <si>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</si>
  <si>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</si>
  <si>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</si>
  <si>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</si>
  <si>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</si>
  <si>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</si>
  <si>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</si>
  <si>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</si>
  <si>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</si>
  <si>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</si>
  <si>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</si>
  <si>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</si>
  <si>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</si>
  <si>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</si>
  <si>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</si>
  <si>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</si>
  <si>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</si>
  <si>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</si>
  <si>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</si>
  <si>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</si>
  <si>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</si>
  <si>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</si>
  <si>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</si>
  <si>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</si>
  <si>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</si>
  <si>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</si>
  <si>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</si>
  <si>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</si>
  <si>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</si>
  <si>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</si>
  <si>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</si>
  <si>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</si>
  <si>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</si>
  <si>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</si>
  <si>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</si>
  <si>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</si>
  <si>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</si>
  <si>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</si>
  <si>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</si>
  <si>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</si>
  <si>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</si>
  <si>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</si>
  <si>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</si>
  <si>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</si>
  <si>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</si>
  <si>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</si>
  <si>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</si>
  <si>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</si>
  <si>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</si>
  <si>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</si>
  <si>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</si>
  <si>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</si>
  <si>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</si>
  <si>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</si>
  <si>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</si>
  <si>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</si>
  <si>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</si>
  <si>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</si>
  <si>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</si>
  <si>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</si>
  <si>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</si>
  <si>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</si>
  <si>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</si>
  <si>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</si>
  <si>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</si>
  <si>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</si>
  <si>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</si>
  <si>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</si>
  <si>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</si>
  <si>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</si>
  <si>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</si>
  <si>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</si>
  <si>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</si>
  <si>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</si>
  <si>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</si>
  <si>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</si>
  <si>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</si>
  <si>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FIDC AUTO LOANS</t>
  </si>
  <si>
    <t>FIDC Auto Loans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</si>
  <si>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</si>
  <si>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</si>
  <si>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</si>
  <si>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</si>
  <si>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</si>
  <si>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</si>
  <si>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</si>
  <si>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</si>
  <si>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</si>
  <si>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</si>
  <si>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</si>
  <si>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</si>
  <si>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</si>
  <si>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</si>
  <si>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</si>
  <si>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</si>
  <si>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</si>
  <si>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</si>
  <si>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</si>
  <si>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</si>
  <si>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</si>
  <si>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</si>
  <si>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</si>
  <si>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</si>
  <si>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</si>
  <si>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</si>
  <si>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</si>
  <si>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</si>
  <si>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</si>
  <si>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</si>
  <si>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</si>
  <si>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</si>
  <si>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</si>
  <si>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</si>
  <si>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</si>
  <si>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</si>
  <si>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</si>
  <si>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</si>
  <si>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</si>
  <si>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</si>
  <si>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</si>
  <si>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</si>
  <si>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</si>
  <si>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</si>
  <si>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</si>
  <si>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</si>
  <si>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</si>
  <si>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</si>
  <si>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</si>
  <si>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</si>
  <si>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</si>
  <si>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</si>
  <si>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</si>
  <si>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</si>
  <si>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</si>
  <si>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</si>
  <si>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</si>
  <si>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</si>
  <si>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</si>
  <si>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</si>
  <si>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</si>
  <si>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</si>
  <si>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</si>
  <si>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</si>
  <si>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</si>
  <si>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</si>
  <si>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</si>
  <si>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</si>
  <si>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</si>
  <si>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</si>
  <si>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</si>
  <si>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</si>
  <si>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</si>
  <si>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</si>
  <si>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</si>
  <si>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</si>
  <si>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</si>
  <si>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</si>
  <si>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</si>
  <si>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</si>
  <si>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</si>
  <si>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</si>
  <si>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</si>
  <si>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</si>
  <si>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</si>
  <si>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</si>
  <si>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</si>
  <si>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</si>
  <si>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</si>
  <si>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</si>
  <si>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</si>
  <si>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</si>
  <si>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</si>
  <si>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</si>
  <si>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</si>
  <si>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</si>
  <si>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</si>
  <si>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</si>
  <si>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</si>
  <si>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</si>
  <si>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</si>
  <si>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</si>
  <si>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</si>
  <si>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</si>
  <si>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</si>
  <si>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</si>
  <si>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</si>
  <si>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</si>
  <si>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</si>
  <si>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</si>
  <si>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</si>
  <si>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</si>
  <si>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</si>
  <si>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</si>
  <si>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</si>
  <si>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</si>
  <si>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</si>
  <si>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</si>
  <si>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</si>
  <si>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</si>
  <si>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</si>
  <si>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</si>
  <si>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</si>
  <si>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</si>
  <si>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</si>
  <si>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</si>
  <si>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</si>
  <si>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</si>
  <si>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</si>
  <si>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</si>
  <si>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</si>
  <si>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</si>
  <si>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</si>
  <si>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</si>
  <si>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</si>
  <si>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</si>
  <si>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</si>
  <si>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</si>
  <si>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</si>
  <si>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</si>
  <si>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</si>
  <si>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</si>
  <si>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</si>
  <si>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</si>
  <si>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</si>
  <si>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</si>
  <si>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</si>
  <si>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</si>
  <si>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</si>
  <si>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</si>
  <si>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</si>
  <si>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</si>
  <si>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</si>
  <si>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</si>
  <si>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</si>
  <si>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</si>
  <si>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</si>
  <si>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</si>
  <si>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</si>
  <si>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</si>
  <si>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</si>
  <si>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</si>
  <si>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</si>
  <si>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</si>
  <si>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</si>
  <si>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</si>
  <si>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</si>
  <si>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</si>
  <si>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</si>
  <si>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</si>
  <si>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</si>
  <si>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</si>
  <si>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</si>
  <si>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</si>
  <si>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</si>
  <si>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</si>
  <si>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</si>
  <si>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</si>
  <si>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</si>
  <si>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</si>
  <si>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</si>
  <si>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</si>
  <si>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</si>
  <si>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</si>
  <si>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</si>
  <si>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</si>
  <si>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</si>
  <si>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</si>
  <si>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</si>
  <si>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</si>
  <si>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</si>
  <si>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</si>
  <si>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</si>
  <si>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</si>
  <si>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</si>
  <si>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</si>
  <si>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</si>
  <si>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</si>
  <si>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</si>
  <si>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</si>
  <si>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</si>
  <si>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</si>
  <si>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</si>
  <si>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</si>
  <si>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</si>
  <si>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</si>
  <si>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</si>
  <si>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</si>
  <si>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</si>
  <si>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</si>
  <si>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</si>
  <si>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</si>
  <si>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</si>
  <si>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</si>
  <si>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</si>
  <si>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</si>
  <si>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</si>
  <si>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</si>
  <si>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</si>
  <si>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</si>
  <si>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</si>
  <si>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</si>
  <si>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</si>
  <si>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</si>
  <si>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</si>
  <si>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</si>
  <si>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</si>
  <si>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</si>
  <si>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</si>
  <si>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</si>
  <si>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</si>
  <si>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</si>
  <si>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</si>
  <si>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</si>
  <si>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</si>
  <si>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</si>
  <si>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</si>
  <si>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</si>
  <si>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</si>
  <si>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</si>
  <si>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</si>
  <si>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</si>
  <si>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</si>
  <si>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</si>
  <si>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</si>
  <si>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</si>
  <si>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</si>
  <si>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</si>
  <si>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</si>
  <si>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</si>
  <si>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</si>
  <si>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</si>
  <si>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</si>
  <si>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</si>
  <si>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</si>
  <si>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</si>
  <si>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</si>
  <si>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</si>
  <si>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</si>
  <si>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</si>
  <si>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</si>
  <si>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</si>
  <si>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</si>
  <si>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</si>
  <si>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</si>
  <si>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</si>
  <si>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</si>
  <si>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</si>
  <si>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</si>
  <si>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</si>
  <si>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</si>
  <si>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</si>
  <si>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</si>
  <si>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</si>
  <si>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</si>
  <si>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</si>
  <si>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</si>
  <si>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</si>
  <si>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</si>
  <si>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</si>
  <si>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</si>
  <si>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</si>
  <si>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</si>
  <si>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</si>
  <si>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</si>
  <si>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</si>
  <si>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</si>
  <si>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</si>
  <si>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</si>
  <si>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</si>
  <si>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</si>
  <si>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</si>
  <si>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</si>
  <si>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</si>
  <si>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</si>
  <si>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</si>
  <si>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</si>
  <si>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</si>
  <si>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</si>
  <si>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</si>
  <si>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</si>
  <si>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</si>
  <si>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</si>
  <si>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</si>
  <si>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</si>
  <si>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</si>
  <si>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</si>
  <si>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</si>
  <si>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</si>
  <si>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</si>
  <si>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</si>
  <si>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</si>
  <si>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</si>
  <si>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</si>
  <si>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</si>
  <si>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</si>
  <si>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</si>
  <si>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</si>
  <si>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</si>
  <si>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</si>
  <si>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</si>
  <si>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</si>
  <si>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</si>
  <si>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</si>
  <si>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</si>
  <si>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</si>
  <si>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</si>
  <si>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</si>
  <si>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</si>
  <si>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FIDC (2.000.000)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</si>
  <si>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</si>
  <si>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</si>
  <si>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</si>
  <si>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</si>
  <si>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</si>
  <si>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</si>
  <si>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</si>
  <si>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</si>
  <si>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</si>
  <si>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</si>
  <si>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</si>
  <si>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</si>
  <si>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</si>
  <si>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</si>
  <si>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</si>
  <si>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</si>
  <si>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</si>
  <si>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</si>
  <si>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</si>
  <si>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</si>
  <si>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</si>
  <si>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(121)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</si>
  <si>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</si>
  <si>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</si>
  <si>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</si>
  <si>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</si>
  <si>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</si>
  <si>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</si>
  <si>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</si>
  <si>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</si>
  <si>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</si>
  <si>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</si>
  <si>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(247)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</si>
  <si>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</si>
  <si>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</si>
  <si>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</si>
  <si>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</si>
  <si>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</si>
  <si>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</si>
  <si>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</si>
  <si>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</si>
  <si>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</si>
  <si>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</si>
  <si>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</si>
  <si>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</si>
  <si>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</si>
  <si>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</si>
  <si>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</si>
  <si>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</si>
  <si>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</si>
  <si>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</si>
  <si>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</si>
  <si>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</si>
  <si>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</si>
  <si>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</si>
  <si>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</si>
  <si>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</si>
  <si>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</si>
  <si>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</si>
  <si>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</si>
  <si>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</si>
  <si>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</si>
  <si>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</si>
  <si>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</si>
  <si>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</si>
  <si>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</si>
  <si>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</si>
  <si>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</si>
  <si>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</si>
  <si>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</si>
  <si>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</si>
  <si>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</si>
  <si>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</si>
  <si>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</si>
  <si>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</si>
  <si>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</si>
  <si>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</si>
  <si>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</si>
  <si>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</si>
  <si>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</si>
  <si>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</si>
  <si>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</si>
  <si>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</si>
  <si>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</si>
  <si>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</si>
  <si>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</si>
  <si>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</si>
  <si>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</si>
  <si>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</si>
  <si>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</si>
  <si>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</si>
  <si>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</si>
  <si>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</si>
  <si>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(1.475)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</si>
  <si>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</si>
  <si>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</si>
  <si>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</si>
  <si>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</si>
  <si>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</si>
  <si>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</si>
  <si>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</si>
  <si>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</si>
  <si>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</si>
  <si>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</si>
  <si>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</si>
  <si>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</si>
  <si>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</si>
  <si>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</si>
  <si>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</si>
  <si>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</si>
  <si>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</si>
  <si>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</si>
  <si>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</si>
  <si>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</si>
  <si>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</si>
  <si>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</si>
  <si>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</si>
  <si>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</si>
  <si>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</si>
  <si>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</si>
  <si>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</si>
  <si>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</si>
  <si>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</si>
  <si>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</si>
  <si>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</si>
  <si>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</si>
  <si>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</si>
  <si>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</si>
  <si>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</si>
  <si>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</si>
  <si>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</si>
  <si>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</si>
  <si>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</si>
  <si>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</si>
  <si>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</si>
  <si>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CDI+ (985)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</si>
  <si>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</si>
  <si>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</si>
  <si>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</si>
  <si>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</si>
  <si>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</si>
  <si>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</si>
  <si>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</si>
  <si>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</si>
  <si>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</si>
  <si>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</si>
  <si>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</si>
  <si>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</si>
  <si>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</si>
  <si>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</si>
  <si>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</si>
  <si>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</si>
  <si>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</si>
  <si>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</si>
  <si>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</si>
  <si>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</si>
  <si>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</si>
  <si>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</si>
  <si>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</si>
  <si>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</si>
  <si>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</si>
  <si>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</si>
  <si>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</si>
  <si>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</si>
  <si>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</si>
  <si>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</si>
  <si>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</si>
  <si>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</si>
  <si>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</si>
  <si>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</si>
  <si>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</si>
  <si>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</si>
  <si>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</si>
  <si>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</si>
  <si>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</si>
  <si>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</si>
  <si>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</si>
  <si>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</si>
  <si>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</si>
  <si>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</si>
  <si>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</si>
  <si>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</si>
  <si>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</si>
  <si>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</si>
  <si>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</si>
  <si>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</si>
  <si>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</si>
  <si>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</si>
  <si>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</si>
  <si>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</si>
  <si>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</si>
  <si>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</si>
  <si>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</si>
  <si>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</si>
  <si>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</si>
  <si>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</si>
  <si>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</si>
  <si>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(216)</t>
  </si>
  <si>
    <t>CDI+ (641)</t>
  </si>
  <si>
    <t>COMPASS GAS E ENERGIA S.A</t>
  </si>
  <si>
    <t>PASS12</t>
  </si>
  <si>
    <t>CDI+ (1.326)</t>
  </si>
  <si>
    <t>CDI+ (1.941)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</si>
  <si>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</si>
  <si>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</si>
  <si>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</si>
  <si>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</si>
  <si>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</si>
  <si>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</si>
  <si>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</si>
  <si>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</si>
  <si>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</si>
  <si>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</si>
  <si>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</si>
  <si>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</si>
  <si>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</si>
  <si>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</si>
  <si>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</si>
  <si>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CDI+ (1.487)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</si>
  <si>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</si>
  <si>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</si>
  <si>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</si>
  <si>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</si>
  <si>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</si>
  <si>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</si>
  <si>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</si>
  <si>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</si>
  <si>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</si>
  <si>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</si>
  <si>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</si>
  <si>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</si>
  <si>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</si>
  <si>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</si>
  <si>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</si>
  <si>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</si>
  <si>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</si>
  <si>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</si>
  <si>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</si>
  <si>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</si>
  <si>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</si>
  <si>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</si>
  <si>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</si>
  <si>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</si>
  <si>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</si>
  <si>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</si>
  <si>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</si>
  <si>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</si>
  <si>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</si>
  <si>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</si>
  <si>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</si>
  <si>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</si>
  <si>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(3.263)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</si>
  <si>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</si>
  <si>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</si>
  <si>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</si>
  <si>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</si>
  <si>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</si>
  <si>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</si>
  <si>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</si>
  <si>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</si>
  <si>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</si>
  <si>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</si>
  <si>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</si>
  <si>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</si>
  <si>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</si>
  <si>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</si>
  <si>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</si>
  <si>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</si>
  <si>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</si>
  <si>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</si>
  <si>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</si>
  <si>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</si>
  <si>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</si>
  <si>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</si>
  <si>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</si>
  <si>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</si>
  <si>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</si>
  <si>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</si>
  <si>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</si>
  <si>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</si>
  <si>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</si>
  <si>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</si>
  <si>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</si>
  <si>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</si>
  <si>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</si>
  <si>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</si>
  <si>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</si>
  <si>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</si>
  <si>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</si>
  <si>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</si>
  <si>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</si>
  <si>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</si>
  <si>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</si>
  <si>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</si>
  <si>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</si>
  <si>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</si>
  <si>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</si>
  <si>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</si>
  <si>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</si>
  <si>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</si>
  <si>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</si>
  <si>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</si>
  <si>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</si>
  <si>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</si>
  <si>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</si>
  <si>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</si>
  <si>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</si>
  <si>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</si>
  <si>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</si>
  <si>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</si>
  <si>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</si>
  <si>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</si>
  <si>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</si>
  <si>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</si>
  <si>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</si>
  <si>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</si>
  <si>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</si>
  <si>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</si>
  <si>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</si>
  <si>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</si>
  <si>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</si>
  <si>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</si>
  <si>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</si>
  <si>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CDI+ (1.728)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</si>
  <si>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</si>
  <si>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</si>
  <si>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</si>
  <si>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</si>
  <si>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</si>
  <si>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</si>
  <si>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</si>
  <si>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</si>
  <si>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</si>
  <si>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</si>
  <si>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</si>
  <si>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</si>
  <si>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</si>
  <si>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</si>
  <si>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</si>
  <si>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</si>
  <si>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</si>
  <si>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</si>
  <si>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</si>
  <si>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</si>
  <si>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</si>
  <si>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</si>
  <si>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</si>
  <si>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</si>
  <si>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</si>
  <si>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</si>
  <si>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</si>
  <si>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</si>
  <si>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</si>
  <si>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</si>
  <si>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</si>
  <si>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</si>
  <si>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</si>
  <si>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</si>
  <si>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</si>
  <si>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</si>
  <si>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</si>
  <si>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(1.747)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</si>
  <si>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</si>
  <si>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</si>
  <si>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</si>
  <si>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</si>
  <si>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</si>
  <si>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</si>
  <si>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</si>
  <si>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</si>
  <si>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</si>
  <si>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</si>
  <si>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</si>
  <si>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</si>
  <si>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</si>
  <si>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</si>
  <si>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</si>
  <si>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</si>
  <si>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</si>
  <si>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</si>
  <si>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</si>
  <si>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</si>
  <si>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</si>
  <si>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</si>
  <si>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</si>
  <si>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</si>
  <si>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</si>
  <si>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</si>
  <si>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</si>
  <si>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</si>
  <si>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</si>
  <si>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</si>
  <si>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</si>
  <si>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</si>
  <si>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</si>
  <si>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</si>
  <si>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</si>
  <si>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</si>
  <si>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</si>
  <si>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</si>
  <si>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</si>
  <si>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</si>
  <si>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</si>
  <si>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</si>
  <si>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</si>
  <si>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</si>
  <si>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</si>
  <si>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</si>
  <si>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</si>
  <si>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</si>
  <si>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</si>
  <si>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</si>
  <si>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</si>
  <si>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</si>
  <si>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</si>
  <si>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</si>
  <si>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</si>
  <si>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</si>
  <si>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</si>
  <si>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</si>
  <si>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</si>
  <si>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</si>
  <si>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</si>
  <si>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</si>
  <si>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</si>
  <si>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</si>
  <si>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</si>
  <si>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</si>
  <si>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</si>
  <si>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</si>
  <si>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</si>
  <si>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</si>
  <si>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</si>
  <si>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</si>
  <si>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</si>
  <si>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</si>
  <si>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</si>
  <si>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</si>
  <si>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</si>
  <si>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</si>
  <si>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</si>
  <si>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</si>
  <si>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</si>
  <si>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</si>
  <si>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</si>
  <si>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</si>
  <si>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</si>
  <si>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</si>
  <si>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</si>
  <si>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</si>
  <si>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</si>
  <si>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</si>
  <si>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(1.035)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</si>
  <si>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</si>
  <si>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</si>
  <si>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</si>
  <si>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</si>
  <si>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</si>
  <si>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</si>
  <si>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</si>
  <si>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</si>
  <si>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</si>
  <si>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(410)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</si>
  <si>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</si>
  <si>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</si>
  <si>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</si>
  <si>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</si>
  <si>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</si>
  <si>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</si>
  <si>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</si>
  <si>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</si>
  <si>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</si>
  <si>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</si>
  <si>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</si>
  <si>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</si>
  <si>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</si>
  <si>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</si>
  <si>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</si>
  <si>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</si>
  <si>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</si>
  <si>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</si>
  <si>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</si>
  <si>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</si>
  <si>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</si>
  <si>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</si>
  <si>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</si>
  <si>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</si>
  <si>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</si>
  <si>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</si>
  <si>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</si>
  <si>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</si>
  <si>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</si>
  <si>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</si>
  <si>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</si>
  <si>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</si>
  <si>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</si>
  <si>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</si>
  <si>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</si>
  <si>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</si>
  <si>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</si>
  <si>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</si>
  <si>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</si>
  <si>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</si>
  <si>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</si>
  <si>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</si>
  <si>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</si>
  <si>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</si>
  <si>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</si>
  <si>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</si>
  <si>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</si>
  <si>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</si>
  <si>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</si>
  <si>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</si>
  <si>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</si>
  <si>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</si>
  <si>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</si>
  <si>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</si>
  <si>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</si>
  <si>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</si>
  <si>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</si>
  <si>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</si>
  <si>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</si>
  <si>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</si>
  <si>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</si>
  <si>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</si>
  <si>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</si>
  <si>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</si>
  <si>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</si>
  <si>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</si>
  <si>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</si>
  <si>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</si>
  <si>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</si>
  <si>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</si>
  <si>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</si>
  <si>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</si>
  <si>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</si>
  <si>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</si>
  <si>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</si>
  <si>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</si>
  <si>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</si>
  <si>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</si>
  <si>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</si>
  <si>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</si>
  <si>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</si>
  <si>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</si>
  <si>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</si>
  <si>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</si>
  <si>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</si>
  <si>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</si>
  <si>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</si>
  <si>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</si>
  <si>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</si>
  <si>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</si>
  <si>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</si>
  <si>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</si>
  <si>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</si>
  <si>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</si>
  <si>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</si>
  <si>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</si>
  <si>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</si>
  <si>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</si>
  <si>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</si>
  <si>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</si>
  <si>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</si>
  <si>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</si>
  <si>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</si>
  <si>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</si>
  <si>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</si>
  <si>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</si>
  <si>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</si>
  <si>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</si>
  <si>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</si>
  <si>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</si>
  <si>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</si>
  <si>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</si>
  <si>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</si>
  <si>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</si>
  <si>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</si>
  <si>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ABSOLUTE VERTEX II FIC FIM</t>
  </si>
  <si>
    <t>CDB824AAYUA</t>
  </si>
  <si>
    <t>CDB924AJYNP</t>
  </si>
  <si>
    <t>Hedge IPCA (-6)</t>
  </si>
  <si>
    <t>CDI+ (-5)</t>
  </si>
  <si>
    <t>CDI+ (-12)</t>
  </si>
  <si>
    <t>CDI+ (5.750)</t>
  </si>
  <si>
    <t>CDI+ (27)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</si>
  <si>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</si>
  <si>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</si>
  <si>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</si>
  <si>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</si>
  <si>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</si>
  <si>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</si>
  <si>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</si>
  <si>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</si>
  <si>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</si>
  <si>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</si>
  <si>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</si>
  <si>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</si>
  <si>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</si>
  <si>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</si>
  <si>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</si>
  <si>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</si>
  <si>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</si>
  <si>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</si>
  <si>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</si>
  <si>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</si>
  <si>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</si>
  <si>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</si>
  <si>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</si>
  <si>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</si>
  <si>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</si>
  <si>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</si>
  <si>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</si>
  <si>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</si>
  <si>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</si>
  <si>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</si>
  <si>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</si>
  <si>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</si>
  <si>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</si>
  <si>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</si>
  <si>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</si>
  <si>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</si>
  <si>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</si>
  <si>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</si>
  <si>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</si>
  <si>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</si>
  <si>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</si>
  <si>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</si>
  <si>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</si>
  <si>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</si>
  <si>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</si>
  <si>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</si>
  <si>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</si>
  <si>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</si>
  <si>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</si>
  <si>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</si>
  <si>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</si>
  <si>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</si>
  <si>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</si>
  <si>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</si>
  <si>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</si>
  <si>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</si>
  <si>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</si>
  <si>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</si>
  <si>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</si>
  <si>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</si>
  <si>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</si>
  <si>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</si>
  <si>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</si>
  <si>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</si>
  <si>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</si>
  <si>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</si>
  <si>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</si>
  <si>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</si>
  <si>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</si>
  <si>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</si>
  <si>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</si>
  <si>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</si>
  <si>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</si>
  <si>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</si>
  <si>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</si>
  <si>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</si>
  <si>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</si>
  <si>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</si>
  <si>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</si>
  <si>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</si>
  <si>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</si>
  <si>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</si>
  <si>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</si>
  <si>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(6)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</si>
  <si>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</si>
  <si>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</si>
  <si>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</si>
  <si>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</si>
  <si>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</si>
  <si>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</si>
  <si>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</si>
  <si>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</si>
  <si>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</si>
  <si>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</si>
  <si>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</si>
  <si>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</si>
  <si>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</si>
  <si>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</si>
  <si>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</si>
  <si>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</si>
  <si>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</si>
  <si>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</si>
  <si>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</si>
  <si>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</si>
  <si>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</si>
  <si>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</si>
  <si>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</si>
  <si>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</si>
  <si>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</si>
  <si>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</si>
  <si>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</si>
  <si>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</si>
  <si>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</si>
  <si>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</si>
  <si>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</si>
  <si>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</si>
  <si>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</si>
  <si>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</si>
  <si>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</si>
  <si>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</si>
  <si>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</si>
  <si>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</si>
  <si>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</si>
  <si>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</si>
  <si>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</si>
  <si>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</si>
  <si>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</si>
  <si>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</si>
  <si>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</si>
  <si>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</si>
  <si>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</si>
  <si>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</si>
  <si>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</si>
  <si>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</si>
  <si>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</si>
  <si>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</si>
  <si>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IPCA+ (2.117)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</si>
  <si>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</si>
  <si>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</si>
  <si>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</si>
  <si>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</si>
  <si>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</si>
  <si>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</si>
  <si>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</si>
  <si>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</si>
  <si>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</si>
  <si>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</si>
  <si>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</si>
  <si>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</si>
  <si>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</si>
  <si>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</si>
  <si>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</si>
  <si>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</si>
  <si>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</si>
  <si>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</si>
  <si>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</si>
  <si>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</si>
  <si>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</si>
  <si>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</si>
  <si>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</si>
  <si>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</si>
  <si>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</si>
  <si>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</si>
  <si>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</si>
  <si>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</si>
  <si>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</si>
  <si>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</si>
  <si>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</si>
  <si>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</si>
  <si>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</si>
  <si>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</si>
  <si>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</si>
  <si>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</si>
  <si>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</si>
  <si>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</si>
  <si>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</si>
  <si>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</si>
  <si>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</si>
  <si>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</si>
  <si>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</si>
  <si>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</si>
  <si>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</si>
  <si>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</si>
  <si>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</si>
  <si>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</si>
  <si>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</si>
  <si>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</si>
  <si>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</si>
  <si>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</si>
  <si>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</si>
  <si>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</si>
  <si>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</si>
  <si>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</si>
  <si>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</si>
  <si>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</si>
  <si>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</si>
  <si>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</si>
  <si>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</si>
  <si>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</si>
  <si>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</si>
  <si>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</si>
  <si>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</si>
  <si>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</si>
  <si>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</si>
  <si>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</si>
  <si>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</si>
  <si>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</si>
  <si>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</si>
  <si>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</si>
  <si>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</si>
  <si>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</si>
  <si>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</si>
  <si>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</si>
  <si>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</si>
  <si>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</si>
  <si>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</si>
  <si>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</si>
  <si>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</si>
  <si>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</si>
  <si>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</si>
  <si>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</si>
  <si>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</si>
  <si>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</si>
  <si>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</si>
  <si>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</si>
  <si>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</si>
  <si>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</si>
  <si>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</si>
  <si>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</si>
  <si>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IPCA+ (3.875)</t>
  </si>
  <si>
    <t>IPCA+ (3.709)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</si>
  <si>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</si>
  <si>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</si>
  <si>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</si>
  <si>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</si>
  <si>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</si>
  <si>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</si>
  <si>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</si>
  <si>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</si>
  <si>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</si>
  <si>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</si>
  <si>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</si>
  <si>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</si>
  <si>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</si>
  <si>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</si>
  <si>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</si>
  <si>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</si>
  <si>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IPCA (-40)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</si>
  <si>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</si>
  <si>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</si>
  <si>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</si>
  <si>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</si>
  <si>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</si>
  <si>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</si>
  <si>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</si>
  <si>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</si>
  <si>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</si>
  <si>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</si>
  <si>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</si>
  <si>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</si>
  <si>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</si>
  <si>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</si>
  <si>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</si>
  <si>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2.45y</t>
  </si>
  <si>
    <t>CDI+ (4.157)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</si>
  <si>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</si>
  <si>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</si>
  <si>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</si>
  <si>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</si>
  <si>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</si>
  <si>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</si>
  <si>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</si>
  <si>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</si>
  <si>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</si>
  <si>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IPCA+ (2.017)</t>
  </si>
  <si>
    <t>CDI+ (1.366)</t>
  </si>
  <si>
    <t>CIA. DE SANEAMENTO BÁSICO DO ESTADO DE SP - SABESP</t>
  </si>
  <si>
    <t>IPCA+ (2.419)</t>
  </si>
  <si>
    <t>IPCA+ (1.581)</t>
  </si>
  <si>
    <t>IPCA+ (483)</t>
  </si>
  <si>
    <t>IPCA+ (1.331)</t>
  </si>
  <si>
    <t>IPCA+ (319)</t>
  </si>
  <si>
    <t>IPCA+ (1.905)</t>
  </si>
  <si>
    <t>IPCA+ (621)</t>
  </si>
  <si>
    <t>IPCA+ (-45)</t>
  </si>
  <si>
    <t>IPCA+ (2.424)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</si>
  <si>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</si>
  <si>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</si>
  <si>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</si>
  <si>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</si>
  <si>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</si>
  <si>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</si>
  <si>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</si>
  <si>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</si>
  <si>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</si>
  <si>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</si>
  <si>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</si>
  <si>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</si>
  <si>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</si>
  <si>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</si>
  <si>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%CDI (1), CDI+ (2)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</si>
  <si>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</si>
  <si>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</si>
  <si>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</si>
  <si>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</si>
  <si>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</si>
  <si>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</si>
  <si>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</si>
  <si>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</si>
  <si>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</si>
  <si>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(5)</t>
  </si>
  <si>
    <t>Risco (1)</t>
  </si>
  <si>
    <t>Hedge IPCA (-11)</t>
  </si>
  <si>
    <t>Hedge IPCA (-4), 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</si>
  <si>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</si>
  <si>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</si>
  <si>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</si>
  <si>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</si>
  <si>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</si>
  <si>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</si>
  <si>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</si>
  <si>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</si>
  <si>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</si>
  <si>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</si>
  <si>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</si>
  <si>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</si>
  <si>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</si>
  <si>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</si>
  <si>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</si>
  <si>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CDI+ (461)</t>
  </si>
  <si>
    <t>CDI+ (1.223)</t>
  </si>
  <si>
    <t>CDI+ (2.485)</t>
  </si>
  <si>
    <t>IPCA+ (2.607)</t>
  </si>
  <si>
    <t>IPCA+ (1.593)</t>
  </si>
  <si>
    <t>CDI+ (428)</t>
  </si>
  <si>
    <t>CDI+ (1.287.250)</t>
  </si>
  <si>
    <t>CDI+ (164)</t>
  </si>
  <si>
    <t>CDI+ (3.770)</t>
  </si>
  <si>
    <t>CDI+ (1.233)</t>
  </si>
  <si>
    <t>CDI+ (1.810)</t>
  </si>
  <si>
    <t>CDI+ (1.431)</t>
  </si>
  <si>
    <t>IPCA+ (660)</t>
  </si>
  <si>
    <t>CDI+ (1.006)</t>
  </si>
  <si>
    <t>4.99y</t>
  </si>
  <si>
    <t>IPCA+ (-870), Pré (4.500)</t>
  </si>
  <si>
    <t>CDI+ (4.977)</t>
  </si>
  <si>
    <t>LOG COMMERCIAL PROPERTIES</t>
  </si>
  <si>
    <t>LOGG3</t>
  </si>
  <si>
    <t>Hedge DI (5)</t>
  </si>
  <si>
    <t>IPCA+ (-1.250)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</si>
  <si>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</si>
  <si>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</si>
  <si>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</si>
  <si>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</si>
  <si>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</si>
  <si>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</si>
  <si>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</si>
  <si>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</si>
  <si>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</si>
  <si>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</si>
  <si>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IPCA (-29)</t>
  </si>
  <si>
    <t>Hedge DI (20)</t>
  </si>
  <si>
    <t>DDIMAI25</t>
  </si>
  <si>
    <t>Risco (4)</t>
  </si>
  <si>
    <t>Hedge IPCA (-2)</t>
  </si>
  <si>
    <t>Hedge DI (-6)</t>
  </si>
  <si>
    <t>OLIVEIRA TRUST DTVM</t>
  </si>
  <si>
    <t>GREEN FIDC SOLAR</t>
  </si>
  <si>
    <t>FINAXIS CORRETORA DE TITULOS E VALORES M</t>
  </si>
  <si>
    <t>RED FIDC REAL LP</t>
  </si>
  <si>
    <t>FIDC ACR FAST</t>
  </si>
  <si>
    <t>BRL TRUST DISTRIBUIDORA DE TITULOS E VALORES MOBILIARIOS S.A.</t>
  </si>
  <si>
    <t>FIAGRO DIREITOS CREDITÓRIOS FIGTREE PRODUTORES AGRÍCOLAS I</t>
  </si>
  <si>
    <t>SB CRÉDITO FIDC MULTISSETORIAL CLASSE UNICA FECHADA</t>
  </si>
  <si>
    <t>AXIS RENOVÁVEIS FIDC</t>
  </si>
  <si>
    <t>FIDC GREEN SOLFÁCIL</t>
  </si>
  <si>
    <t>7.00y</t>
  </si>
  <si>
    <t>2.43y</t>
  </si>
  <si>
    <t>PARSAN S.A</t>
  </si>
  <si>
    <t>PSAN23</t>
  </si>
  <si>
    <t>7.11y</t>
  </si>
  <si>
    <t>8.53y</t>
  </si>
  <si>
    <t>CDI+ (37)</t>
  </si>
  <si>
    <t>IPCA+ (1.510)</t>
  </si>
  <si>
    <t>IPCA+ (715)</t>
  </si>
  <si>
    <t>3.46y</t>
  </si>
  <si>
    <t>CDI+ (232)</t>
  </si>
  <si>
    <t>5.01y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</si>
  <si>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</si>
  <si>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</si>
  <si>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</si>
  <si>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</si>
  <si>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</si>
  <si>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</si>
  <si>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</si>
  <si>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2.65y</t>
  </si>
  <si>
    <t>CDI+ (114)</t>
  </si>
  <si>
    <t>7.06y</t>
  </si>
  <si>
    <t>4.64y</t>
  </si>
  <si>
    <t>IPCA+ (2.090)</t>
  </si>
  <si>
    <t>IPCA+ (1.520)</t>
  </si>
  <si>
    <t>IPCA+ (1.038)</t>
  </si>
  <si>
    <t>IPCA+ (552)</t>
  </si>
  <si>
    <t>6.14y</t>
  </si>
  <si>
    <t>6.25y</t>
  </si>
  <si>
    <t>6.13y</t>
  </si>
  <si>
    <t>3.71y</t>
  </si>
  <si>
    <t>7.08y</t>
  </si>
  <si>
    <t>LF002400U3R</t>
  </si>
  <si>
    <t>SUZB3</t>
  </si>
  <si>
    <t>Juros Reais (250), IPCA+ (-15)</t>
  </si>
  <si>
    <t>IPCA+ (-236)</t>
  </si>
  <si>
    <t>LF0025008NC</t>
  </si>
  <si>
    <t>CDI+ (240)</t>
  </si>
  <si>
    <t>Hedge IPCA (-96)</t>
  </si>
  <si>
    <t>Hedge IPCA (-16)</t>
  </si>
  <si>
    <t>Hedge IPCA (-19)</t>
  </si>
  <si>
    <t>Hedge IPCA (-91)</t>
  </si>
  <si>
    <t>Hedge DI (-10)</t>
  </si>
  <si>
    <t>Hedge DI (-11)</t>
  </si>
  <si>
    <t>DOLMAI25</t>
  </si>
  <si>
    <t>WDOMAI25</t>
  </si>
  <si>
    <t>Hedge Cambial (-15)</t>
  </si>
  <si>
    <t>Hedge IPCA (-17)</t>
  </si>
  <si>
    <t>Hedge IPCA (-8)</t>
  </si>
  <si>
    <t>Hedge IPCA (-25)</t>
  </si>
  <si>
    <t>Hedge IPCA (16)</t>
  </si>
  <si>
    <t>Juros Reais (7), Hedge IPCA (-8)</t>
  </si>
  <si>
    <t>Hedge IPCA (-9)</t>
  </si>
  <si>
    <t>0.92y</t>
  </si>
  <si>
    <t>4.08y</t>
  </si>
  <si>
    <t>IPCA+ (239)</t>
  </si>
  <si>
    <t>IPCA+ (2.250)</t>
  </si>
  <si>
    <t>IPCA+ (334)</t>
  </si>
  <si>
    <t>5.06y</t>
  </si>
  <si>
    <t>2.42y</t>
  </si>
  <si>
    <t>IPCA+ (145.089)</t>
  </si>
  <si>
    <t>IPCA+ (68.864)</t>
  </si>
  <si>
    <t>4.42y</t>
  </si>
  <si>
    <t>2.83y</t>
  </si>
  <si>
    <t>2.12y</t>
  </si>
  <si>
    <t>6.55y</t>
  </si>
  <si>
    <t>2.02y</t>
  </si>
  <si>
    <t>IPCA+ (4.249)</t>
  </si>
  <si>
    <t>IPCA+ (655)</t>
  </si>
  <si>
    <t>2.57y</t>
  </si>
  <si>
    <t>2.38y</t>
  </si>
  <si>
    <t>6.17y</t>
  </si>
  <si>
    <t>8.44y</t>
  </si>
  <si>
    <t>3.45y</t>
  </si>
  <si>
    <t>2.99y</t>
  </si>
  <si>
    <t>1.99y</t>
  </si>
  <si>
    <t>5.34y</t>
  </si>
  <si>
    <t>4.63y</t>
  </si>
  <si>
    <t>ESSENTIA PCHS S.A</t>
  </si>
  <si>
    <t>CGBP14</t>
  </si>
  <si>
    <t>CDI+ (1.782)</t>
  </si>
  <si>
    <t>CDI+ (1.884)</t>
  </si>
  <si>
    <t>CDI+ (700)</t>
  </si>
  <si>
    <t>CDI+ (133)</t>
  </si>
  <si>
    <t>6.96y</t>
  </si>
  <si>
    <t>6.58y</t>
  </si>
  <si>
    <t>3.38y</t>
  </si>
  <si>
    <t>6.09y</t>
  </si>
  <si>
    <t>7.10y</t>
  </si>
  <si>
    <t>IPCA+ (2.885)</t>
  </si>
  <si>
    <t>IPCA+ (399)</t>
  </si>
  <si>
    <t>3.44y</t>
  </si>
  <si>
    <t>4.89y</t>
  </si>
  <si>
    <t>IPCA+ (8.374)</t>
  </si>
  <si>
    <t>IPCA+ (653)</t>
  </si>
  <si>
    <t>0.53y</t>
  </si>
  <si>
    <t>4.27y</t>
  </si>
  <si>
    <t>4.67y</t>
  </si>
  <si>
    <t>3.69y</t>
  </si>
  <si>
    <t>6.49y</t>
  </si>
  <si>
    <t>IPCA+ (6.692)</t>
  </si>
  <si>
    <t>IPCA+ (534)</t>
  </si>
  <si>
    <t>5.08y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</si>
  <si>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</si>
  <si>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</si>
  <si>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</si>
  <si>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</si>
  <si>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</si>
  <si>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</si>
  <si>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</si>
  <si>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2.64y</t>
  </si>
  <si>
    <t>2.01y</t>
  </si>
  <si>
    <t>4.53y</t>
  </si>
  <si>
    <t>6.21y</t>
  </si>
  <si>
    <t>IPCA+ (1.683)</t>
  </si>
  <si>
    <t>6.11y</t>
  </si>
  <si>
    <t>4.93y</t>
  </si>
  <si>
    <t>1.33y</t>
  </si>
  <si>
    <t>2.29y</t>
  </si>
  <si>
    <t>9.32y</t>
  </si>
  <si>
    <t>Caixa (60)</t>
  </si>
  <si>
    <t>%CDI (4)</t>
  </si>
  <si>
    <t>%CDI (1), CDI+ (1)</t>
  </si>
  <si>
    <t>LFSN1800DXV</t>
  </si>
  <si>
    <t>LFSN1800DZX</t>
  </si>
  <si>
    <t>LFSN1800DRJ</t>
  </si>
  <si>
    <t>LFSN1800DZH</t>
  </si>
  <si>
    <t>LF002305RGG</t>
  </si>
  <si>
    <t>%CDI (4), CDI+ (4)</t>
  </si>
  <si>
    <t>CDI+ (8), %CDI (3)</t>
  </si>
  <si>
    <t>LF002100EXK</t>
  </si>
  <si>
    <t>LFSC25004NH</t>
  </si>
  <si>
    <t>LF00220095U</t>
  </si>
  <si>
    <t>Risco (3), Juros Reais (6)</t>
  </si>
  <si>
    <t>Hedge DI (4), Risco (2)</t>
  </si>
  <si>
    <t>Hedge IPCA (-59), Juros Reais (6)</t>
  </si>
  <si>
    <t>Hedge IPCA (-27)</t>
  </si>
  <si>
    <t>Hedge IPCA (-59), Risco (2)</t>
  </si>
  <si>
    <t>Hedge IPCA (-71)</t>
  </si>
  <si>
    <t>Hedge IPCA (-245)</t>
  </si>
  <si>
    <t>Hedge IPCA (-14), Juros Reais (2)</t>
  </si>
  <si>
    <t>Juros Reais (1), Risco (1), Hedge IPCA (-44)</t>
  </si>
  <si>
    <t>Hedge IPCA (-131)</t>
  </si>
  <si>
    <t>Risco (3), Hedge DI (10)</t>
  </si>
  <si>
    <t>Juros Reais (25), Hedge IPCA (-32)</t>
  </si>
  <si>
    <t>Hedge IPCA (-21), Juros Reais (20)</t>
  </si>
  <si>
    <t>Hedge IPCA (-6), Juros Reais (5)</t>
  </si>
  <si>
    <t>Hedge DI (6)</t>
  </si>
  <si>
    <t>Juros Reais (1)</t>
  </si>
  <si>
    <t>INDABR25</t>
  </si>
  <si>
    <t>Equities (-10)</t>
  </si>
  <si>
    <t>WINABR25</t>
  </si>
  <si>
    <t>Equities (15)</t>
  </si>
  <si>
    <t>Hedge IPCA (-43)</t>
  </si>
  <si>
    <t>FUNDO DE INVESTIMENTO EM DIREITOS CREDITORIOS NOTO CONSIGNADOS - RESPONSABILIDADE LIMITADA</t>
  </si>
  <si>
    <t>FIDC NOTO CONSIGNADOS</t>
  </si>
  <si>
    <t>Equities (1.211.422)</t>
  </si>
  <si>
    <t>Caixa (579.033)</t>
  </si>
  <si>
    <t>Caixa (1.981.480)</t>
  </si>
  <si>
    <t>7.01y</t>
  </si>
  <si>
    <t>3.04y</t>
  </si>
  <si>
    <t>0.91y</t>
  </si>
  <si>
    <t>3.88y</t>
  </si>
  <si>
    <t>CDI+ (385)</t>
  </si>
  <si>
    <t>0.25y</t>
  </si>
  <si>
    <t>CDI+ (4.376)</t>
  </si>
  <si>
    <t>CDI+ (374)</t>
  </si>
  <si>
    <t>4.26y</t>
  </si>
  <si>
    <t>3.43y</t>
  </si>
  <si>
    <t>2.44y</t>
  </si>
  <si>
    <t>0.82y</t>
  </si>
  <si>
    <t>CDI+ (1.776)</t>
  </si>
  <si>
    <t>7.31y</t>
  </si>
  <si>
    <t>1.41y</t>
  </si>
  <si>
    <t>CDI+ (1.130)</t>
  </si>
  <si>
    <t>8.67y</t>
  </si>
  <si>
    <t>CDI+ (331)</t>
  </si>
  <si>
    <t>3.20y</t>
  </si>
  <si>
    <t>3.18y</t>
  </si>
  <si>
    <t>0.13y</t>
  </si>
  <si>
    <t>7.87y</t>
  </si>
  <si>
    <t>8.88y</t>
  </si>
  <si>
    <t>CDI+ (2.094)</t>
  </si>
  <si>
    <t>1.08y</t>
  </si>
  <si>
    <t>4.51y</t>
  </si>
  <si>
    <t>3.74y</t>
  </si>
  <si>
    <t>4.70y</t>
  </si>
  <si>
    <t>0.99y</t>
  </si>
  <si>
    <t>4.03y</t>
  </si>
  <si>
    <t>2.09y</t>
  </si>
  <si>
    <t>3.21y</t>
  </si>
  <si>
    <t>CDI+ (1.608)</t>
  </si>
  <si>
    <t>CDI+ (2.491)</t>
  </si>
  <si>
    <t>4.14y</t>
  </si>
  <si>
    <t>2.37y</t>
  </si>
  <si>
    <t>7.58y</t>
  </si>
  <si>
    <t>4.40y</t>
  </si>
  <si>
    <t>1.13y</t>
  </si>
  <si>
    <t>8.50y</t>
  </si>
  <si>
    <t>5.53y</t>
  </si>
  <si>
    <t>9.06y</t>
  </si>
  <si>
    <t>CDI+ (19), %CDI (191)</t>
  </si>
  <si>
    <t>3.56y</t>
  </si>
  <si>
    <t>5.35y</t>
  </si>
  <si>
    <t>1.56y</t>
  </si>
  <si>
    <t>5.38y</t>
  </si>
  <si>
    <t>2.70y</t>
  </si>
  <si>
    <t>0.71y</t>
  </si>
  <si>
    <t>7.92y</t>
  </si>
  <si>
    <t>4.35y</t>
  </si>
  <si>
    <t>6.54y</t>
  </si>
  <si>
    <t>3.35y</t>
  </si>
  <si>
    <t>3.37y</t>
  </si>
  <si>
    <t>2.81y</t>
  </si>
  <si>
    <t>8.45y</t>
  </si>
  <si>
    <t>5.10y</t>
  </si>
  <si>
    <t>2.68y</t>
  </si>
  <si>
    <t>4.57y</t>
  </si>
  <si>
    <t>CDI+ (2.170)</t>
  </si>
  <si>
    <t>0.39y</t>
  </si>
  <si>
    <t>5.92y</t>
  </si>
  <si>
    <t>4.22y</t>
  </si>
  <si>
    <t>5.74y</t>
  </si>
  <si>
    <t>3.16y</t>
  </si>
  <si>
    <t>1.10y</t>
  </si>
  <si>
    <t>0.51y</t>
  </si>
  <si>
    <t>IPCA+ (650)</t>
  </si>
  <si>
    <t>IPCA+ (850)</t>
  </si>
  <si>
    <t>8.61y</t>
  </si>
  <si>
    <t>4.72y</t>
  </si>
  <si>
    <t>2.87y</t>
  </si>
  <si>
    <t>IPCA+ (252)</t>
  </si>
  <si>
    <t>IPCA+ (214)</t>
  </si>
  <si>
    <t>IPCA+ (388)</t>
  </si>
  <si>
    <t>5.05y</t>
  </si>
  <si>
    <t>IPCA+ (297)</t>
  </si>
  <si>
    <t>IPCA+ (114)</t>
  </si>
  <si>
    <t>3.92y</t>
  </si>
  <si>
    <t>0.46y</t>
  </si>
  <si>
    <t>6.43y</t>
  </si>
  <si>
    <t>3.50y</t>
  </si>
  <si>
    <t>1.83y</t>
  </si>
  <si>
    <t>5.02y</t>
  </si>
  <si>
    <t>CDI+ (1.232)</t>
  </si>
  <si>
    <t>4.97y</t>
  </si>
  <si>
    <t>0.95y</t>
  </si>
  <si>
    <t>2.48y</t>
  </si>
  <si>
    <t>7.17y</t>
  </si>
  <si>
    <t>4.60y</t>
  </si>
  <si>
    <t>1.21y</t>
  </si>
  <si>
    <t>4.62y</t>
  </si>
  <si>
    <t>7.83y</t>
  </si>
  <si>
    <t>1.68y</t>
  </si>
  <si>
    <t>CDI+ (5.268)</t>
  </si>
  <si>
    <t>7.49y</t>
  </si>
  <si>
    <t>2.97y</t>
  </si>
  <si>
    <t>3.98y</t>
  </si>
  <si>
    <t>3.81y</t>
  </si>
  <si>
    <t>8.68y</t>
  </si>
  <si>
    <t>7.36y</t>
  </si>
  <si>
    <t>7.86y</t>
  </si>
  <si>
    <t>1.86y</t>
  </si>
  <si>
    <t>4.55y</t>
  </si>
  <si>
    <t>0.84y</t>
  </si>
  <si>
    <t>2.72y</t>
  </si>
  <si>
    <t>1.32y</t>
  </si>
  <si>
    <t>1.62y</t>
  </si>
  <si>
    <t>2.88y</t>
  </si>
  <si>
    <t>1.05y</t>
  </si>
  <si>
    <t>2.59y</t>
  </si>
  <si>
    <t>9.29y</t>
  </si>
  <si>
    <t>0.08y</t>
  </si>
  <si>
    <t>2.24y</t>
  </si>
  <si>
    <t>CDI+ (202)</t>
  </si>
  <si>
    <t>CDB9248TSCN</t>
  </si>
  <si>
    <t>Mostrando de 1 até 1.465 de 1.465 registros</t>
  </si>
  <si>
    <t>EKTRC1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</si>
</sst>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6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0" fontId="22" fillId="0" borderId="32" xfId="0" applyFont="1" applyBorder="1" applyAlignment="1">
      <alignment horizontal="left" vertical="top"/>
    </xf>
    <xf numFmtId="3" fontId="22" fillId="0" borderId="32" xfId="0" applyNumberFormat="1" applyFont="1" applyBorder="1" applyAlignment="1">
      <alignment horizontal="center" vertical="top"/>
    </xf>
    <xf numFmtId="8" fontId="22" fillId="0" borderId="32" xfId="0" applyNumberFormat="1" applyFont="1" applyBorder="1" applyAlignment="1">
      <alignment horizontal="center" vertical="top"/>
    </xf>
    <xf numFmtId="10" fontId="22" fillId="0" borderId="32" xfId="0" applyNumberFormat="1" applyFont="1" applyBorder="1" applyAlignment="1">
      <alignment horizontal="left" vertical="top"/>
    </xf>
    <xf numFmtId="43" fontId="0" fillId="0" borderId="0" xfId="8" applyFont="1"/>
    <xf numFmtId="0" fontId="22" fillId="0" borderId="32" xfId="0" applyFont="1" applyBorder="1" applyAlignment="1">
      <alignment horizontal="center" vertical="top"/>
    </xf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0" fillId="4" borderId="0" xfId="0" applyFill="1"/>
    <xf numFmtId="0" fontId="13" fillId="4" borderId="3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Data...3987867872</v>
        <stp/>
        <stp>BDP|11890849347572517576</stp>
        <tr r="C23" s="11"/>
      </tp>
      <tp t="s">
        <v>#N/A Requesting Data...4008672730</v>
        <stp/>
        <stp>BDP|14870338291340284442</stp>
        <tr r="Z86" s="11"/>
        <tr r="Y86" s="11"/>
        <tr r="X86" s="11"/>
        <tr r="W86" s="11"/>
        <tr r="V86" s="11"/>
        <tr r="U86" s="11"/>
        <tr r="T86" s="11"/>
        <tr r="S86" s="11"/>
        <tr r="R86" s="11"/>
        <tr r="Q86" s="11"/>
        <tr r="AB86" s="11"/>
        <tr r="AA86" s="11"/>
      </tp>
      <tp>
        <v>7.35</v>
        <stp/>
        <stp>BDP|17126916438941211442|22</stp>
        <stp>WLQ40 Index</stp>
        <stp>LAST_PRICE</stp>
        <tr r="K26" s="11"/>
        <tr r="D27" s="19"/>
      </tp>
      <tp t="s">
        <v>#N/A Requesting Data...3374462375</v>
        <stp/>
        <stp>BDP|11672668594955036146</stp>
        <tr r="M13" s="2"/>
      </tp>
      <tp t="s">
        <v>#N/A Requesting Data...2926876481</v>
        <stp/>
        <stp>BDP|10525875546933644503</stp>
        <tr r="J16" s="2"/>
      </tp>
      <tp>
        <v>14.17</v>
        <stp/>
        <stp>BDP|1817248158173027332|22</stp>
        <stp>ODF27 Comdty</stp>
        <stp>LAST_PRICE</stp>
        <tr r="I9" s="2"/>
      </tp>
      <tp t="s">
        <v>#N/A Requesting Data...3601086253</v>
        <stp/>
        <stp>BDP|13922660516409086616</stp>
        <tr r="J8" s="2"/>
      </tp>
      <tp t="s">
        <v>#N/A Requesting Data...3240750382</v>
        <stp/>
        <stp>BDP|17845737256369227744</stp>
        <tr r="Z54" s="11"/>
        <tr r="Y54" s="11"/>
        <tr r="X54" s="11"/>
        <tr r="W54" s="11"/>
        <tr r="V54" s="11"/>
        <tr r="U54" s="11"/>
        <tr r="T54" s="11"/>
        <tr r="S54" s="11"/>
        <tr r="R54" s="11"/>
        <tr r="Q54" s="11"/>
        <tr r="AB54" s="11"/>
        <tr r="AA54" s="11"/>
        <tr r="R19" s="19"/>
      </tp>
      <tp t="s">
        <v>#N/A Requesting Data...2700093878</v>
        <stp/>
        <stp>BDP|13351826156476807351</stp>
        <tr r="I5" s="11"/>
        <tr r="I4" s="19"/>
      </tp>
      <tp t="s">
        <v>#N/A Requesting Data...3968563151</v>
        <stp/>
        <stp>BDP|16242250041598013390</stp>
        <tr r="H12" s="2"/>
      </tp>
      <tp t="s">
        <v>#N/A Requesting Data...3806987398</v>
        <stp/>
        <stp>BDP|17554782934170103895</stp>
        <tr r="I12" s="11"/>
        <tr r="I13" s="19"/>
      </tp>
      <tp t="s">
        <v>#N/A Requesting Data...3450237900</v>
        <stp/>
        <stp>BDP|11933922321687068691</stp>
        <tr r="J30" s="11"/>
        <tr r="J36" s="11"/>
      </tp>
      <tp t="s">
        <v>#N/A Requesting Data...2973035352</v>
        <stp/>
        <stp>BDP|10989192625468543075</stp>
        <tr r="M11" s="2"/>
      </tp>
      <tp t="s">
        <v>#N/A Requesting Data...4276511210</v>
        <stp/>
        <stp>BDP|10560911534449628801</stp>
        <tr r="H16" s="2"/>
      </tp>
      <tp>
        <v>13.97</v>
        <stp/>
        <stp>BDP|5994555288853599865|22</stp>
        <stp>ODF28 Comdty</stp>
        <stp>LAST_PRICE</stp>
        <tr r="I10" s="2"/>
      </tp>
      <tp t="s">
        <v>#N/A Requesting Data...3928133105</v>
        <stp/>
        <stp>BDP|15250395624748236457</stp>
        <tr r="J13" s="11"/>
        <tr r="J14" s="19"/>
      </tp>
      <tp t="s">
        <v>#N/A Requesting Data...2718456531</v>
        <stp/>
        <stp>BDP|13212962842473294584</stp>
        <tr r="Z69" s="11"/>
        <tr r="Y69" s="11"/>
        <tr r="X69" s="11"/>
        <tr r="W69" s="11"/>
        <tr r="V69" s="11"/>
        <tr r="U69" s="11"/>
        <tr r="T69" s="11"/>
        <tr r="S69" s="11"/>
        <tr r="R69" s="11"/>
        <tr r="Q69" s="11"/>
        <tr r="AB69" s="11"/>
        <tr r="AA69" s="11"/>
      </tp>
      <tp t="s">
        <v>#N/A Requesting Data...2788632469</v>
        <stp/>
        <stp>BDP|16401139052443934902</stp>
        <tr r="H13" s="11"/>
        <tr r="H14" s="19"/>
      </tp>
      <tp t="s">
        <v>#N/A Requesting Data...2317100214</v>
        <stp/>
        <stp>BDP|13199699395971985544</stp>
        <tr r="M12" s="2"/>
      </tp>
      <tp t="s">
        <v>#N/A Requesting Data...3737217113</v>
        <stp/>
        <stp>BDP|11018397475349807400</stp>
        <tr r="J10" s="11"/>
        <tr r="J11" s="19"/>
      </tp>
      <tp t="s">
        <v>#N/A Requesting Data...4073488683</v>
        <stp/>
        <stp>BDP|12663864063863005743</stp>
        <tr r="Z66" s="11"/>
        <tr r="Y66" s="11"/>
        <tr r="X66" s="11"/>
        <tr r="W66" s="11"/>
        <tr r="V66" s="11"/>
        <tr r="U66" s="11"/>
        <tr r="T66" s="11"/>
        <tr r="S66" s="11"/>
        <tr r="R66" s="11"/>
        <tr r="Q66" s="11"/>
        <tr r="AB66" s="11"/>
        <tr r="AA66" s="11"/>
      </tp>
      <tp t="s">
        <v>#N/A Requesting Data...3882038320</v>
        <stp/>
        <stp>BDP|18066504518365779184</stp>
        <tr r="E9" s="7"/>
      </tp>
      <tp t="s">
        <v>#N/A Requesting Data...3952309557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Data...3875103838</v>
        <stp/>
        <stp>BDP|11908500411255775974</stp>
        <tr r="Z56" s="11"/>
        <tr r="Y56" s="11"/>
        <tr r="X56" s="11"/>
        <tr r="W56" s="11"/>
        <tr r="V56" s="11"/>
        <tr r="U56" s="11"/>
        <tr r="T56" s="11"/>
        <tr r="S56" s="11"/>
        <tr r="R56" s="11"/>
        <tr r="Q56" s="11"/>
        <tr r="AB56" s="11"/>
        <tr r="AA56" s="11"/>
      </tp>
      <tp t="s">
        <v>#N/A Requesting Data...2573042042</v>
        <stp/>
        <stp>BDP|12094132856919978643</stp>
        <tr r="G13" s="11"/>
        <tr r="G14" s="19"/>
      </tp>
      <tp t="s">
        <v>#N/A Requesting Data...2691013922</v>
        <stp/>
        <stp>BDP|15560487271058748776</stp>
        <tr r="R15" s="19"/>
      </tp>
      <tp t="s">
        <v>#N/A Requesting Data...2692154126</v>
        <stp/>
        <stp>BDP|12664923227122563262</stp>
        <tr r="H15" s="2"/>
      </tp>
      <tp t="s">
        <v>#N/A Requesting Data...3578416717</v>
        <stp/>
        <stp>BDP|10132886557853282798</stp>
        <tr r="R25" s="19"/>
      </tp>
      <tp t="s">
        <v>#N/A Requesting Data...3289092014</v>
        <stp/>
        <stp>BDP|16662227082194801194</stp>
        <tr r="Z68" s="11"/>
        <tr r="Y68" s="11"/>
        <tr r="X68" s="11"/>
        <tr r="W68" s="11"/>
        <tr r="V68" s="11"/>
        <tr r="U68" s="11"/>
        <tr r="T68" s="11"/>
        <tr r="S68" s="11"/>
        <tr r="R68" s="11"/>
        <tr r="Q68" s="11"/>
        <tr r="AB68" s="11"/>
        <tr r="AA68" s="11"/>
      </tp>
      <tp>
        <v>14.41</v>
        <stp/>
        <stp>BDP|4318107740087500527|22</stp>
        <stp>ODF33 Comdty</stp>
        <stp>LAST_PRICE</stp>
        <tr r="I14" s="2"/>
      </tp>
      <tp t="s">
        <v>#N/A Requesting Data...4102360864</v>
        <stp/>
        <stp>BDP|18390658971311970670</stp>
        <tr r="D9" s="11"/>
        <tr r="D10" s="19"/>
      </tp>
      <tp t="s">
        <v>#N/A Requesting Data...4284339990</v>
        <stp/>
        <stp>BDP|15381531992630229786</stp>
        <tr r="J6" s="11"/>
        <tr r="J5" s="19"/>
      </tp>
      <tp t="s">
        <v>#N/A Requesting Data...3623725868</v>
        <stp/>
        <stp>BDP|17393541793456997356</stp>
        <tr r="H11" s="11"/>
        <tr r="H12" s="19"/>
      </tp>
      <tp t="s">
        <v>#N/A Requesting Data...3881960582</v>
        <stp/>
        <stp>BDP|16274177393281282193</stp>
        <tr r="G8" s="7"/>
      </tp>
      <tp t="s">
        <v>#N/A Requesting Data...3295892762</v>
        <stp/>
        <stp>BDP|11965837721833428627</stp>
        <tr r="M16" s="2"/>
      </tp>
      <tp t="s">
        <v>#N/A Requesting Data...4265576710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Data...2549660485</v>
        <stp/>
        <stp>BDP|15313882157430160621</stp>
        <tr r="C21" s="11"/>
      </tp>
      <tp t="s">
        <v>#N/A Requesting Data...4036740814</v>
        <stp/>
        <stp>BDP|14309772788493607646</stp>
        <tr r="M4" s="2"/>
      </tp>
      <tp t="s">
        <v>#N/A Requesting Data...4164255695</v>
        <stp/>
        <stp>BDP|14595801115303949097</stp>
        <tr r="E21" s="19"/>
      </tp>
      <tp t="s">
        <v>#N/A Requesting Data...3416131516</v>
        <stp/>
        <stp>BDP|10151985908941504602</stp>
        <tr r="Z60" s="11"/>
        <tr r="Y60" s="11"/>
        <tr r="X60" s="11"/>
        <tr r="W60" s="11"/>
        <tr r="V60" s="11"/>
        <tr r="U60" s="11"/>
        <tr r="T60" s="11"/>
        <tr r="S60" s="11"/>
        <tr r="R60" s="11"/>
        <tr r="Q60" s="11"/>
        <tr r="AB60" s="11"/>
        <tr r="AA60" s="11"/>
        <tr r="R30" s="19"/>
      </tp>
      <tp t="s">
        <v>#N/A Requesting Data...4258189713</v>
        <stp/>
        <stp>BDP|18251230446683003334</stp>
        <tr r="B4" s="2"/>
      </tp>
      <tp t="s">
        <v>#N/A Requesting Data...3352373658</v>
        <stp/>
        <stp>BDP|16217601415257291833</stp>
        <tr r="K11" s="2"/>
      </tp>
      <tp>
        <v>14.39</v>
        <stp/>
        <stp>BDP|1730388117014610034|22</stp>
        <stp>ODF35 Comdty</stp>
        <stp>LAST_PRICE</stp>
        <tr r="I15" s="2"/>
      </tp>
      <tp t="s">
        <v>#N/A Requesting Data...3395862190</v>
        <stp/>
        <stp>BDP|12414252169111583844</stp>
        <tr r="J9" s="11"/>
        <tr r="J10" s="19"/>
      </tp>
      <tp t="s">
        <v>#N/A Requesting Data...3068606503</v>
        <stp/>
        <stp>BDP|18247308852560902123</stp>
        <tr r="I6" s="11"/>
        <tr r="I5" s="19"/>
      </tp>
      <tp t="s">
        <v>#N/A Requesting Data...3481886620</v>
        <stp/>
        <stp>BDP|12873884328186186157</stp>
        <tr r="H26" s="19"/>
      </tp>
      <tp t="s">
        <v>#N/A Requesting Data...3664226399</v>
        <stp/>
        <stp>BDP|13407403793871815004</stp>
        <tr r="K6" s="2"/>
      </tp>
      <tp t="s">
        <v>#N/A Requesting Data...1997980940</v>
        <stp/>
        <stp>BDP|18177323470082276169</stp>
        <tr r="C20" s="11"/>
      </tp>
      <tp>
        <v>14.195</v>
        <stp/>
        <stp>BDP|8635531302600770334|22</stp>
        <stp>ODF30 Comdty</stp>
        <stp>LAST_PRICE</stp>
        <tr r="I12" s="2"/>
      </tp>
      <tp>
        <v>14.685</v>
        <stp/>
        <stp>BDP|7077160752787948741|22</stp>
        <stp>ODF26 Comdty</stp>
        <stp>LAST_PRICE</stp>
        <tr r="I7" s="2"/>
      </tp>
      <tp t="s">
        <v>#N/A Requesting Data...2045446250</v>
        <stp/>
        <stp>BDP|18210740456462118495</stp>
        <tr r="G11" s="7"/>
      </tp>
      <tp t="s">
        <v>#N/A Requesting Data...3438902203</v>
        <stp/>
        <stp>BDP|13811937565742578206</stp>
        <tr r="K5" s="2"/>
      </tp>
      <tp t="s">
        <v>#N/A Requesting Data...2112885321</v>
        <stp/>
        <stp>BDP|11302641772339703592</stp>
        <tr r="J12" s="11"/>
        <tr r="J13" s="19"/>
      </tp>
      <tp t="s">
        <v>#N/A Requesting Data...2328225506</v>
        <stp/>
        <stp>BDP|18144735643102604587</stp>
        <tr r="I7" s="11"/>
        <tr r="I7" s="19"/>
      </tp>
      <tp t="s">
        <v>#N/A Requesting Data...3971066112</v>
        <stp/>
        <stp>BDP|17891750447431177959</stp>
        <tr r="I23" s="19"/>
      </tp>
      <tp t="s">
        <v>#N/A Requesting Data...4123715693</v>
        <stp/>
        <stp>BDP|13169219909279069493</stp>
        <tr r="I9" s="19"/>
      </tp>
      <tp t="s">
        <v>#N/A Requesting Data...3616703940</v>
        <stp/>
        <stp>BDP|15169911027214728631</stp>
        <tr r="I11" s="11"/>
        <tr r="I12" s="19"/>
      </tp>
      <tp t="s">
        <v>#N/A Requesting Data...3081159152</v>
        <stp/>
        <stp>BDP|13938612248508071558</stp>
        <tr r="J14" s="2"/>
      </tp>
      <tp t="s">
        <v>#N/A Requesting Data...3222442012</v>
        <stp/>
        <stp>BDP|15756764600217707937</stp>
        <tr r="I9" s="11"/>
        <tr r="I10" s="19"/>
      </tp>
      <tp>
        <v>7.9450000000000003</v>
        <stp/>
        <stp>BDP|15191354459661457650|22</stp>
        <stp>WLQ28 Index</stp>
        <stp>LAST_PRICE</stp>
        <tr r="K21" s="11"/>
        <tr r="D23" s="19"/>
      </tp>
      <tp t="s">
        <v>#N/A Requesting Data...2320523847</v>
        <stp/>
        <stp>BDP|16275844520047691695</stp>
        <tr r="I6" s="19"/>
      </tp>
      <tp t="s">
        <v>#N/A Requesting Data...3986040068</v>
        <stp/>
        <stp>BDP|16565084299882524097</stp>
        <tr r="E22" s="19"/>
      </tp>
      <tp t="s">
        <v>#N/A Requesting Data...2176249220</v>
        <stp/>
        <stp>BDP|13919009196892112561</stp>
        <tr r="G6" s="19"/>
      </tp>
      <tp t="s">
        <v>#N/A Requesting Data...1943582777</v>
        <stp/>
        <stp>BDP|10685517029532594805</stp>
        <tr r="J10" s="11"/>
        <tr r="J11" s="19"/>
      </tp>
      <tp t="s">
        <v>#N/A Requesting Data...3220560091</v>
        <stp/>
        <stp>BDP|10190007799825004140</stp>
        <tr r="J10" s="2"/>
      </tp>
      <tp t="s">
        <v>#N/A Requesting Data...2182939406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Data...3751437646</v>
        <stp/>
        <stp>BDP|10764697960379803489</stp>
        <tr r="H14" s="11"/>
        <tr r="H15" s="19"/>
      </tp>
      <tp t="s">
        <v>#N/A Requesting Data...3301517345</v>
        <stp/>
        <stp>BDP|13517598616202729838</stp>
        <tr r="K8" s="2"/>
      </tp>
      <tp t="s">
        <v>#N/A Requesting Data...2312034984</v>
        <stp/>
        <stp>BDP|17283641756651242833</stp>
        <tr r="I13" s="11"/>
        <tr r="I14" s="19"/>
      </tp>
      <tp t="s">
        <v>#N/A Requesting Data...4247223692</v>
        <stp/>
        <stp>BDP|11750802159294733595</stp>
        <tr r="D7" s="11"/>
        <tr r="D7" s="19"/>
      </tp>
      <tp t="s">
        <v>#N/A Requesting Data...2838591623</v>
        <stp/>
        <stp>BDP|13791043005266774797</stp>
        <tr r="K3" s="2"/>
      </tp>
      <tp t="s">
        <v>#N/A Requesting Data...2952772717</v>
        <stp/>
        <stp>BDP|16346012453228382996</stp>
        <tr r="M14" s="2"/>
      </tp>
      <tp>
        <v>7.6749999999999998</v>
        <stp/>
        <stp>BDP|17400812045415001977|22</stp>
        <stp>WLQ30 Index</stp>
        <stp>LAST_PRICE</stp>
        <tr r="K23" s="11"/>
        <tr r="D24" s="19"/>
      </tp>
      <tp t="s">
        <v>#N/A Requesting Data...2808680134</v>
        <stp/>
        <stp>BDP|14493345555019657991</stp>
        <tr r="D22" s="11"/>
      </tp>
      <tp t="s">
        <v>#N/A Requesting Data...3463680845</v>
        <stp/>
        <stp>BDP|10381663256273547222</stp>
        <tr r="J7" s="2"/>
      </tp>
      <tp t="s">
        <v>#N/A Requesting Data...2487660535</v>
        <stp/>
        <stp>BDP|14207649066395210291</stp>
        <tr r="E14" s="11"/>
        <tr r="E15" s="19"/>
      </tp>
      <tp t="s">
        <v>#N/A Requesting Data...4031269436</v>
        <stp/>
        <stp>BDP|10329258298459125127</stp>
        <tr r="D6" s="11"/>
        <tr r="D5" s="19"/>
      </tp>
      <tp>
        <v>9.3000000000000007</v>
        <stp/>
        <stp>BDP|12311044885073610825|22</stp>
        <stp>WLQ26 Index</stp>
        <stp>LAST_PRICE</stp>
        <tr r="K19" s="11"/>
        <tr r="D21" s="19"/>
      </tp>
      <tp t="s">
        <v>#N/A Requesting Data...2467900153</v>
        <stp/>
        <stp>BDP|12446015710023540329</stp>
        <tr r="Z63" s="11"/>
        <tr r="Y63" s="11"/>
        <tr r="X63" s="11"/>
        <tr r="W63" s="11"/>
        <tr r="V63" s="11"/>
        <tr r="U63" s="11"/>
        <tr r="T63" s="11"/>
        <tr r="S63" s="11"/>
        <tr r="R63" s="11"/>
        <tr r="Q63" s="11"/>
        <tr r="AB63" s="11"/>
        <tr r="AA63" s="11"/>
        <tr r="R12" s="19"/>
      </tp>
      <tp t="s">
        <v>#N/A Requesting Data...3920824953</v>
        <stp/>
        <stp>BDP|15657766851707412375</stp>
        <tr r="H9" s="2"/>
      </tp>
      <tp t="s">
        <v>#N/A Requesting Data...3036592216</v>
        <stp/>
        <stp>BDP|10206336109409844951</stp>
        <tr r="G5" s="11"/>
        <tr r="G4" s="19"/>
      </tp>
      <tp t="s">
        <v>#N/A Requesting Data...2827598934</v>
        <stp/>
        <stp>BDP|10142428822395288071</stp>
        <tr r="Z87" s="11"/>
        <tr r="Y87" s="11"/>
        <tr r="X87" s="11"/>
        <tr r="W87" s="11"/>
        <tr r="V87" s="11"/>
        <tr r="U87" s="11"/>
        <tr r="T87" s="11"/>
        <tr r="S87" s="11"/>
        <tr r="R87" s="11"/>
        <tr r="Q87" s="11"/>
        <tr r="AB87" s="11"/>
        <tr r="AA87" s="11"/>
      </tp>
      <tp t="e">
        <v>#N/A</v>
        <stp/>
        <stp>BDH|14320760057066199322</stp>
        <tr r="P9" s="2"/>
      </tp>
      <tp t="s">
        <v>#N/A Requesting Data...2386453170</v>
        <stp/>
        <stp>BDP|13514466073332803207</stp>
        <tr r="E10" s="7"/>
      </tp>
      <tp t="s">
        <v>#N/A Requesting Data...2522465549</v>
        <stp/>
        <stp>BDP|15932419454602327679</stp>
        <tr r="R17" s="19"/>
      </tp>
      <tp t="s">
        <v>#N/A Requesting Data...2610740060</v>
        <stp/>
        <stp>BDP|10734617210797818067</stp>
        <tr r="H8" s="11"/>
        <tr r="H8" s="19"/>
      </tp>
      <tp t="s">
        <v>#N/A Requesting Data...3954213975</v>
        <stp/>
        <stp>BDP|15638326089319634731</stp>
        <tr r="Z67" s="11"/>
        <tr r="Y67" s="11"/>
        <tr r="X67" s="11"/>
        <tr r="W67" s="11"/>
        <tr r="V67" s="11"/>
        <tr r="U67" s="11"/>
        <tr r="T67" s="11"/>
        <tr r="S67" s="11"/>
        <tr r="R67" s="11"/>
        <tr r="Q67" s="11"/>
        <tr r="AB67" s="11"/>
        <tr r="AA67" s="11"/>
      </tp>
      <tp t="s">
        <v>#N/A Requesting Data...2340061366</v>
        <stp/>
        <stp>BDP|12488034333200047180</stp>
        <tr r="E7" s="11"/>
        <tr r="E7" s="19"/>
      </tp>
      <tp t="s">
        <v>#N/A Requesting Data...3497471008</v>
        <stp/>
        <stp>BDP|15079044459285072518</stp>
        <tr r="C24" s="11"/>
      </tp>
      <tp t="s">
        <v>#N/A Requesting Data...2746554190</v>
        <stp/>
        <stp>BDP|12403675587034363894</stp>
        <tr r="E24" s="19"/>
      </tp>
      <tp t="s">
        <v>#N/A Requesting Data...2754488663</v>
        <stp/>
        <stp>BDP|17268553553187283077</stp>
        <tr r="Z84" s="11"/>
        <tr r="Y84" s="11"/>
        <tr r="X84" s="11"/>
        <tr r="W84" s="11"/>
        <tr r="V84" s="11"/>
        <tr r="U84" s="11"/>
        <tr r="T84" s="11"/>
        <tr r="S84" s="11"/>
        <tr r="R84" s="11"/>
        <tr r="Q84" s="11"/>
        <tr r="AB84" s="11"/>
        <tr r="AA84" s="11"/>
      </tp>
      <tp t="s">
        <v>#N/A Requesting Data...2734186563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Data...4205402813</v>
        <stp/>
        <stp>BDP|12133714350107069767</stp>
        <tr r="Z75" s="11"/>
        <tr r="Y75" s="11"/>
        <tr r="X75" s="11"/>
        <tr r="W75" s="11"/>
        <tr r="V75" s="11"/>
        <tr r="U75" s="11"/>
        <tr r="T75" s="11"/>
        <tr r="S75" s="11"/>
        <tr r="R75" s="11"/>
        <tr r="Q75" s="11"/>
        <tr r="AB75" s="11"/>
        <tr r="AA75" s="11"/>
      </tp>
      <tp t="s">
        <v>#N/A Requesting Data...2912999018</v>
        <stp/>
        <stp>BDP|13827638941138882945</stp>
        <tr r="D21" s="11"/>
      </tp>
      <tp t="s">
        <v>#N/A Requesting Data...3313433759</v>
        <stp/>
        <stp>BDP|12011324621007283512</stp>
        <tr r="K10" s="2"/>
      </tp>
      <tp t="s">
        <v>#N/A Requesting Data...3928470716</v>
        <stp/>
        <stp>BDP|13944439535751923464</stp>
        <tr r="G7" s="7"/>
      </tp>
      <tp t="s">
        <v>#N/A Requesting Data...2498435966</v>
        <stp/>
        <stp>BDP|12486181792623693882</stp>
        <tr r="I8" s="11"/>
        <tr r="I8" s="19"/>
      </tp>
      <tp t="s">
        <v>#N/A Requesting Data...4138995848</v>
        <stp/>
        <stp>BDP|15867650078552221747</stp>
        <tr r="J14" s="11"/>
        <tr r="J15" s="19"/>
      </tp>
      <tp t="s">
        <v>#N/A Requesting Data...2053492761</v>
        <stp/>
        <stp>BDP|16598361100882620607</stp>
        <tr r="E20" s="19"/>
      </tp>
      <tp t="s">
        <v>#N/A Requesting Data...2698471415</v>
        <stp/>
        <stp>BDP|14549521927542330072</stp>
        <tr r="B3" s="2"/>
      </tp>
      <tp t="s">
        <v>#N/A Requesting Data...4200410544</v>
        <stp/>
        <stp>BDP|15569729104905018670</stp>
        <tr r="G14" s="11"/>
        <tr r="G15" s="19"/>
      </tp>
      <tp t="s">
        <v>#N/A Requesting Data...3440558358</v>
        <stp/>
        <stp>BDP|13078510830501429523</stp>
        <tr r="Z78" s="11"/>
        <tr r="Y78" s="11"/>
        <tr r="X78" s="11"/>
        <tr r="W78" s="11"/>
        <tr r="V78" s="11"/>
        <tr r="U78" s="11"/>
        <tr r="T78" s="11"/>
        <tr r="S78" s="11"/>
        <tr r="R78" s="11"/>
        <tr r="Q78" s="11"/>
        <tr r="AB78" s="11"/>
        <tr r="AA78" s="11"/>
        <tr r="R2" s="19"/>
      </tp>
      <tp t="s">
        <v>#N/A Requesting Data...2233940808</v>
        <stp/>
        <stp>BDP|15603954615614077815</stp>
        <tr r="H4" s="11"/>
        <tr r="H3" s="19"/>
      </tp>
    </main>
    <main first="bofaddin.rtdserver">
      <tp t="s">
        <v>#N/A Requesting Data...2975637687</v>
        <stp/>
        <stp>BDP|17808803716390596823</stp>
        <tr r="Z57" s="11"/>
        <tr r="Y57" s="11"/>
        <tr r="X57" s="11"/>
        <tr r="W57" s="11"/>
        <tr r="V57" s="11"/>
        <tr r="U57" s="11"/>
        <tr r="T57" s="11"/>
        <tr r="S57" s="11"/>
        <tr r="R57" s="11"/>
        <tr r="Q57" s="11"/>
        <tr r="AB57" s="11"/>
        <tr r="AA57" s="11"/>
      </tp>
      <tp t="s">
        <v>#N/A Requesting Data...2713503818</v>
        <stp/>
        <stp>BDP|10834474952903317479</stp>
        <tr r="Z92" s="11"/>
        <tr r="Y92" s="11"/>
        <tr r="X92" s="11"/>
        <tr r="W92" s="11"/>
        <tr r="V92" s="11"/>
        <tr r="U92" s="11"/>
        <tr r="T92" s="11"/>
        <tr r="S92" s="11"/>
        <tr r="R92" s="11"/>
        <tr r="Q92" s="11"/>
        <tr r="AB92" s="11"/>
        <tr r="AA92" s="11"/>
      </tp>
      <tp t="s">
        <v>#N/A Requesting Data...2043584359</v>
        <stp/>
        <stp>BDP|10218800080184890228</stp>
        <tr r="Z77" s="11"/>
        <tr r="Y77" s="11"/>
        <tr r="X77" s="11"/>
        <tr r="W77" s="11"/>
        <tr r="V77" s="11"/>
        <tr r="U77" s="11"/>
        <tr r="T77" s="11"/>
        <tr r="S77" s="11"/>
        <tr r="R77" s="11"/>
        <tr r="Q77" s="11"/>
        <tr r="AB77" s="11"/>
        <tr r="AA77" s="11"/>
      </tp>
      <tp t="s">
        <v>#N/A Requesting Data...2635386877</v>
        <stp/>
        <stp>BDP|15598066427108897923</stp>
        <tr r="Z89" s="11"/>
        <tr r="Y89" s="11"/>
        <tr r="X89" s="11"/>
        <tr r="W89" s="11"/>
        <tr r="V89" s="11"/>
        <tr r="U89" s="11"/>
        <tr r="T89" s="11"/>
        <tr r="S89" s="11"/>
        <tr r="R89" s="11"/>
        <tr r="Q89" s="11"/>
        <tr r="AB89" s="11"/>
        <tr r="AA89" s="11"/>
      </tp>
      <tp t="s">
        <v>#N/A Requesting Data...3169233820</v>
        <stp/>
        <stp>BDP|10167746766623851495</stp>
        <tr r="H27" s="19"/>
      </tp>
      <tp t="s">
        <v>#N/A Requesting Data...3522621029</v>
        <stp/>
        <stp>BDP|15650113847534740213</stp>
        <tr r="K16" s="2"/>
      </tp>
      <tp>
        <v>7.5</v>
        <stp/>
        <stp>BDP|15206803498617246315|22</stp>
        <stp>WLK35 Index</stp>
        <stp>LAST_PRICE</stp>
        <tr r="K25" s="11"/>
        <tr r="D26" s="19"/>
      </tp>
      <tp t="s">
        <v>#N/A Requesting Data...2412040570</v>
        <stp/>
        <stp>BDP|13254377893488997629</stp>
        <tr r="D24" s="11"/>
      </tp>
      <tp t="s">
        <v>#N/A Requesting Data...2166807159</v>
        <stp/>
        <stp>BDP|17168141665277915099</stp>
        <tr r="J6" s="11"/>
        <tr r="J5" s="19"/>
      </tp>
      <tp t="s">
        <v>#N/A Requesting Data...2461368380</v>
        <stp/>
        <stp>BDP|13192264257971139213</stp>
        <tr r="B5" s="2"/>
      </tp>
      <tp t="s">
        <v>#N/A Requesting Data...2277178980</v>
        <stp/>
        <stp>BDP|15992111253595849366</stp>
        <tr r="Z80" s="11"/>
        <tr r="Y80" s="11"/>
        <tr r="X80" s="11"/>
        <tr r="W80" s="11"/>
        <tr r="V80" s="11"/>
        <tr r="U80" s="11"/>
        <tr r="T80" s="11"/>
        <tr r="S80" s="11"/>
        <tr r="R80" s="11"/>
        <tr r="Q80" s="11"/>
        <tr r="AB80" s="11"/>
        <tr r="AA80" s="11"/>
      </tp>
      <tp>
        <v>7.62</v>
        <stp/>
        <stp>BDP|11202313113777109480|22</stp>
        <stp>WLQ32 Index</stp>
        <stp>LAST_PRICE</stp>
        <tr r="K24" s="11"/>
        <tr r="D25" s="19"/>
      </tp>
      <tp t="s">
        <v>#N/A Requesting Data...4255847411</v>
        <stp/>
        <stp>BDP|11400645938887008706</stp>
        <tr r="J8" s="11"/>
        <tr r="J8" s="19"/>
      </tp>
      <tp t="s">
        <v>#N/A Requesting Data...2598047487</v>
        <stp/>
        <stp>BDP|11901617520055099407</stp>
        <tr r="H22" s="19"/>
      </tp>
      <tp t="s">
        <v>#N/A Requesting Data...3652849352</v>
        <stp/>
        <stp>BDP|15400756759381384234</stp>
        <tr r="D23" s="11"/>
      </tp>
      <tp t="s">
        <v>#N/A Requesting Data...3725101437</v>
        <stp/>
        <stp>BDP|12640648403606974635</stp>
        <tr r="H11" s="2"/>
      </tp>
      <tp t="s">
        <v>#N/A Requesting Data...3158124788</v>
        <stp/>
        <stp>BDP|16467386859441799584</stp>
        <tr r="H21" s="19"/>
      </tp>
      <tp t="s">
        <v>#N/A Requesting Data...3594065449</v>
        <stp/>
        <stp>BDP|14499871584089873959</stp>
        <tr r="J5" s="2"/>
      </tp>
      <tp t="s">
        <v>#N/A Requesting Data...3794913801</v>
        <stp/>
        <stp>BDP|15874572719711331490</stp>
        <tr r="E8" s="11"/>
        <tr r="E8" s="19"/>
      </tp>
      <tp>
        <v>8.34</v>
        <stp/>
        <stp>BDP|18343878312230213019|22</stp>
        <stp>WLK27 Index</stp>
        <stp>LAST_PRICE</stp>
        <tr r="K20" s="11"/>
        <tr r="D22" s="19"/>
      </tp>
      <tp t="s">
        <v>#N/A Requesting Data...2162676402</v>
        <stp/>
        <stp>BDP|10311071319847809260</stp>
        <tr r="E6" s="11"/>
        <tr r="E5" s="19"/>
      </tp>
      <tp t="s">
        <v>#N/A Requesting Data...3055230431</v>
        <stp/>
        <stp>BDP|13500928233515131809</stp>
        <tr r="R29" s="19"/>
      </tp>
      <tp t="s">
        <v>#N/A Requesting Data...4069949090</v>
        <stp/>
        <stp>BDP|17886146055302615594</stp>
        <tr r="H10" s="2"/>
      </tp>
      <tp t="s">
        <v>#N/A Requesting Data...2456753366</v>
        <stp/>
        <stp>BDP|15780778072099169853</stp>
        <tr r="H7" s="2"/>
      </tp>
      <tp>
        <v>14.32</v>
        <stp/>
        <stp>BDP|9537380863981849389|22</stp>
        <stp>ODF31 Comdty</stp>
        <stp>LAST_PRICE</stp>
        <tr r="I13" s="2"/>
      </tp>
      <tp t="s">
        <v>#N/A Requesting Data...3428014889</v>
        <stp/>
        <stp>BDP|16811714503644524069</stp>
        <tr r="Z52" s="11"/>
        <tr r="Y52" s="11"/>
        <tr r="X52" s="11"/>
        <tr r="W52" s="11"/>
        <tr r="V52" s="11"/>
        <tr r="U52" s="11"/>
        <tr r="T52" s="11"/>
        <tr r="S52" s="11"/>
        <tr r="R52" s="11"/>
        <tr r="Q52" s="11"/>
        <tr r="AB52" s="11"/>
        <tr r="AA52" s="11"/>
        <tr r="R27" s="19"/>
      </tp>
      <tp t="s">
        <v>#N/A Requesting Data...3310686775</v>
        <stp/>
        <stp>BDP|12508709024814224690</stp>
        <tr r="D14" s="11"/>
        <tr r="D15" s="19"/>
      </tp>
      <tp t="s">
        <v>#N/A Requesting Data...2151283028</v>
        <stp/>
        <stp>BDP|16680580833864261100</stp>
        <tr r="C19" s="11"/>
      </tp>
      <tp t="s">
        <v>#N/A Requesting Data...4147430345</v>
        <stp/>
        <stp>BDP|10601763240924932273</stp>
        <tr r="B7" s="2"/>
      </tp>
      <tp t="s">
        <v>#N/A Requesting Data...3847558882</v>
        <stp/>
        <stp>BDP|12391114726967906339</stp>
        <tr r="Z76" s="11"/>
        <tr r="Y76" s="11"/>
        <tr r="X76" s="11"/>
        <tr r="W76" s="11"/>
        <tr r="V76" s="11"/>
        <tr r="U76" s="11"/>
        <tr r="T76" s="11"/>
        <tr r="S76" s="11"/>
        <tr r="R76" s="11"/>
        <tr r="Q76" s="11"/>
        <tr r="AB76" s="11"/>
        <tr r="AA76" s="11"/>
        <tr r="R6" s="19"/>
      </tp>
      <tp t="s">
        <v>#N/A Requesting Data...3698416112</v>
        <stp/>
        <stp>BDP|12246695054252844675</stp>
        <tr r="I3" s="11"/>
        <tr r="I2" s="19"/>
      </tp>
      <tp t="s">
        <v>#N/A Requesting Data...3722252570</v>
        <stp/>
        <stp>BDP|15451352017503543103</stp>
        <tr r="Z90" s="11"/>
        <tr r="Y90" s="11"/>
        <tr r="X90" s="11"/>
        <tr r="W90" s="11"/>
        <tr r="V90" s="11"/>
        <tr r="U90" s="11"/>
        <tr r="T90" s="11"/>
        <tr r="S90" s="11"/>
        <tr r="R90" s="11"/>
        <tr r="Q90" s="11"/>
        <tr r="AB90" s="11"/>
        <tr r="AA90" s="11"/>
      </tp>
      <tp t="s">
        <v>#N/A Requesting Data...3965490236</v>
        <stp/>
        <stp>BDP|12081138386277045909</stp>
        <tr r="G12" s="7"/>
      </tp>
      <tp t="s">
        <v>#N/A Requesting Data...2979872321</v>
        <stp/>
        <stp>BDP|14450913867796246868</stp>
        <tr r="E5" s="11"/>
        <tr r="E4" s="19"/>
      </tp>
    </main>
    <main first="bofaddin.rtdserver">
      <tp>
        <v>14.15</v>
        <stp/>
        <stp>BDP|14793314295211657181|22</stp>
        <stp>BZDIOVRA Index</stp>
        <stp>YEST_LAST_TRADE</stp>
        <tr r="J3" s="2"/>
      </tp>
      <tp>
        <v>7.74</v>
        <stp/>
        <stp>BDP|6555917527705726771|22</stp>
        <stp>WLK29 Index</stp>
        <stp>LAST_PRICE</stp>
        <tr r="K22" s="11"/>
      </tp>
      <tp>
        <v>14.638999999999999</v>
        <stp/>
        <stp>BDP|17867681293201701771|22</stp>
        <stp>ODF37 Comdty</stp>
        <stp>LAST_PRICE</stp>
        <tr r="I16" s="2"/>
      </tp>
      <tp>
        <v>14.484999999999999</v>
        <stp/>
        <stp>BDP|16535547972267483256|22</stp>
        <stp>ODN26 Comdty</stp>
        <stp>LAST_PRICE</stp>
        <tr r="I8" s="2"/>
      </tp>
      <tp>
        <v>14.16</v>
        <stp/>
        <stp>BDP|11032077937065190793|22</stp>
        <stp>ODK25 Comdty</stp>
        <stp>LAST_PRICE</stp>
        <tr r="I5" s="2"/>
      </tp>
      <tp>
        <v>14.04</v>
        <stp/>
        <stp>BDP|17222976670638756393|22</stp>
        <stp>ODF29 Comdty</stp>
        <stp>LAST_PRICE</stp>
        <tr r="I11" s="2"/>
      </tp>
      <tp>
        <v>14.492000000000001</v>
        <stp/>
        <stp>BDP|11269106225149150376|22</stp>
        <stp>ODN25 Comdty</stp>
        <stp>LAST_PRICE</stp>
        <tr r="I6" s="2"/>
      </tp>
      <tp>
        <v>14.15</v>
        <stp/>
        <stp>BDP|13502834249559134851|22</stp>
        <stp>BZDIOVRA Index</stp>
        <stp>LAST_PRICE</stp>
        <tr r="I3" s="2"/>
      </tp>
      <tp t="s">
        <v>#N/A Requesting Data...3732798177</v>
        <stp/>
        <stp>BDP|4638716679660660820</stp>
        <tr r="H8" s="2"/>
      </tp>
      <tp t="s">
        <v>#N/A Requesting Data...3555863774</v>
        <stp/>
        <stp>BDP|5850214959956854834</stp>
        <tr r="H3" s="11"/>
        <tr r="H2" s="19"/>
      </tp>
      <tp t="s">
        <v>#N/A Requesting Data...3159528716</v>
        <stp/>
        <stp>BDP|1643486086802458341</stp>
        <tr r="E25" s="19"/>
      </tp>
      <tp t="s">
        <v>#N/A Requesting Data...3953096189</v>
        <stp/>
        <stp>BDP|4157223935860898914</stp>
        <tr r="J9" s="19"/>
      </tp>
      <tp t="s">
        <v>#N/A Requesting Data...2528749601</v>
        <stp/>
        <stp>BDP|9769032697008941467</stp>
        <tr r="E4" s="11"/>
        <tr r="E3" s="19"/>
      </tp>
      <tp t="e">
        <v>#N/A</v>
        <stp/>
        <stp>BDH|3570257249621067856</stp>
        <tr r="B30" s="11"/>
      </tp>
      <tp t="s">
        <v>#N/A Requesting Data...2629440062</v>
        <stp/>
        <stp>BDP|2187806360183599399</stp>
        <tr r="M8" s="2"/>
      </tp>
      <tp t="s">
        <v>#N/A Requesting Data...3825545394</v>
        <stp/>
        <stp>BDP|9453706824659239917</stp>
        <tr r="D4" s="11"/>
        <tr r="D3" s="19"/>
      </tp>
      <tp t="s">
        <v>#N/A Requesting Data...3633303703</v>
        <stp/>
        <stp>BDP|2992747448774164936</stp>
        <tr r="E27" s="19"/>
      </tp>
      <tp t="s">
        <v>#N/A Requesting Data...2580132809</v>
        <stp/>
        <stp>BDP|4395756221404557952</stp>
        <tr r="D3" s="11"/>
        <tr r="D2" s="19"/>
      </tp>
      <tp t="s">
        <v>#N/A Requesting Data...3078038510</v>
        <stp/>
        <stp>BDP|8426700375802659609</stp>
        <tr r="G10" s="11"/>
        <tr r="G11" s="19"/>
      </tp>
      <tp t="s">
        <v>#N/A Requesting Data...3518093233</v>
        <stp/>
        <stp>BDP|3905065737155367827</stp>
        <tr r="G7" s="11"/>
        <tr r="G7" s="19"/>
      </tp>
      <tp t="s">
        <v>#N/A Requesting Data...3378915796</v>
        <stp/>
        <stp>BDP|2001157129209643549</stp>
        <tr r="I25" s="19"/>
      </tp>
      <tp t="s">
        <v>#N/A Requesting Data...3781595729</v>
        <stp/>
        <stp>BDP|3794307997384608046</stp>
        <tr r="I4" s="11"/>
        <tr r="I3" s="19"/>
      </tp>
      <tp t="s">
        <v>#N/A Requesting Data...2894223264</v>
        <stp/>
        <stp>BDP|4275888243441819414</stp>
        <tr r="E26" s="19"/>
      </tp>
      <tp t="s">
        <v>#N/A Requesting Data...2750554283</v>
        <stp/>
        <stp>BDP|1923241929759262565</stp>
        <tr r="M10" s="2"/>
      </tp>
      <tp t="s">
        <v>#N/A Requesting Data...3053859754</v>
        <stp/>
        <stp>BDP|3331986474028834805</stp>
        <tr r="J5" s="11"/>
        <tr r="J4" s="19"/>
      </tp>
      <tp t="s">
        <v>#N/A Requesting Data...2621280186</v>
        <stp/>
        <stp>BDP|5983646568229835184</stp>
        <tr r="R20" s="19"/>
      </tp>
      <tp t="s">
        <v>#N/A Requesting Data...3441060191</v>
        <stp/>
        <stp>BDP|4734890585182203825</stp>
        <tr r="D19" s="11"/>
      </tp>
      <tp t="s">
        <v>#N/A Requesting Data...4220449720</v>
        <stp/>
        <stp>BDP|3363810779697034548</stp>
        <tr r="Z85" s="11"/>
        <tr r="Y85" s="11"/>
        <tr r="X85" s="11"/>
        <tr r="W85" s="11"/>
        <tr r="V85" s="11"/>
        <tr r="U85" s="11"/>
        <tr r="T85" s="11"/>
        <tr r="S85" s="11"/>
        <tr r="R85" s="11"/>
        <tr r="Q85" s="11"/>
        <tr r="AB85" s="11"/>
        <tr r="AA85" s="11"/>
      </tp>
      <tp t="s">
        <v>#N/A Requesting Data...3079278399</v>
        <stp/>
        <stp>BDP|5084823412455529785</stp>
        <tr r="H5" s="11"/>
        <tr r="H4" s="19"/>
      </tp>
      <tp t="s">
        <v>#N/A Requesting Data...3095323576</v>
        <stp/>
        <stp>BDP|9367762147940559459</stp>
        <tr r="Z88" s="11"/>
        <tr r="Y88" s="11"/>
        <tr r="X88" s="11"/>
        <tr r="W88" s="11"/>
        <tr r="V88" s="11"/>
        <tr r="U88" s="11"/>
        <tr r="T88" s="11"/>
        <tr r="S88" s="11"/>
        <tr r="R88" s="11"/>
        <tr r="Q88" s="11"/>
        <tr r="AB88" s="11"/>
        <tr r="AA88" s="11"/>
      </tp>
      <tp t="s">
        <v>#N/A Requesting Data...3836913534</v>
        <stp/>
        <stp>BDP|3666674876795321902</stp>
        <tr r="E6" s="19"/>
      </tp>
      <tp t="s">
        <v>#N/A Requesting Data...3203347413</v>
        <stp/>
        <stp>BDP|7052549700088374422</stp>
        <tr r="J13" s="2"/>
      </tp>
      <tp t="s">
        <v>#N/A Requesting Data...2879193237</v>
        <stp/>
        <stp>BDP|9741032815896210067</stp>
        <tr r="K4" s="2"/>
      </tp>
      <tp t="s">
        <v>#N/A Requesting Data...3397164570</v>
        <stp/>
        <stp>BDP|9882058252866127540</stp>
        <tr r="I27" s="19"/>
      </tp>
      <tp t="s">
        <v>#N/A Requesting Data...2523769249</v>
        <stp/>
        <stp>BDP|4517227982239731885</stp>
        <tr r="Z53" s="11"/>
        <tr r="Y53" s="11"/>
        <tr r="X53" s="11"/>
        <tr r="W53" s="11"/>
        <tr r="V53" s="11"/>
        <tr r="U53" s="11"/>
        <tr r="T53" s="11"/>
        <tr r="S53" s="11"/>
        <tr r="R53" s="11"/>
        <tr r="Q53" s="11"/>
        <tr r="AB53" s="11"/>
        <tr r="AA53" s="11"/>
        <tr r="R18" s="19"/>
      </tp>
      <tp t="s">
        <v>#N/A Requesting Data...2349799024</v>
        <stp/>
        <stp>BDP|8711749621454981610</stp>
        <tr r="H10" s="11"/>
        <tr r="H11" s="19"/>
      </tp>
      <tp t="s">
        <v>#N/A Requesting Data...3359442233</v>
        <stp/>
        <stp>BDP|2124980644386234646</stp>
        <tr r="R14" s="19"/>
      </tp>
      <tp t="s">
        <v>#N/A Requesting Data...3640395618</v>
        <stp/>
        <stp>BDP|2978154715375302822</stp>
        <tr r="C18" s="11"/>
      </tp>
      <tp t="s">
        <v>#N/A Requesting Data...2747178873</v>
        <stp/>
        <stp>BDP|4159726335098711786</stp>
        <tr r="D5" s="11"/>
        <tr r="D4" s="19"/>
      </tp>
      <tp t="s">
        <v>#N/A Requesting Data...2799800745</v>
        <stp/>
        <stp>BDP|6600922458241548475</stp>
        <tr r="J11" s="11"/>
        <tr r="J12" s="19"/>
      </tp>
      <tp t="s">
        <v>#N/A Requesting Data...3775047568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Data...3402510982</v>
        <stp/>
        <stp>BDP|7509049474986681906</stp>
        <tr r="H24" s="19"/>
      </tp>
      <tp t="s">
        <v>#N/A Requesting Data...3565914908</v>
        <stp/>
        <stp>BDP|8651142543386755452</stp>
        <tr r="I26" s="19"/>
      </tp>
      <tp t="s">
        <v>#N/A Requesting Data...3944678179</v>
        <stp/>
        <stp>BDP|2279758159639360156</stp>
        <tr r="Z74" s="11"/>
        <tr r="Y74" s="11"/>
        <tr r="X74" s="11"/>
        <tr r="W74" s="11"/>
        <tr r="V74" s="11"/>
        <tr r="U74" s="11"/>
        <tr r="T74" s="11"/>
        <tr r="S74" s="11"/>
        <tr r="R74" s="11"/>
        <tr r="Q74" s="11"/>
        <tr r="AB74" s="11"/>
        <tr r="AA74" s="11"/>
      </tp>
      <tp t="s">
        <v>#N/A Requesting Data...2863621422</v>
        <stp/>
        <stp>BDP|6401007919956475918</stp>
        <tr r="K9" s="2"/>
      </tp>
      <tp t="s">
        <v>#N/A Requesting Data...2279941544</v>
        <stp/>
        <stp>BDP|3594728727869926770</stp>
        <tr r="E11" s="11"/>
        <tr r="E12" s="19"/>
      </tp>
      <tp t="s">
        <v>#N/A Requesting Data...4070166500</v>
        <stp/>
        <stp>BDP|1295270050609935714</stp>
        <tr r="H6" s="11"/>
        <tr r="H5" s="19"/>
      </tp>
      <tp t="s">
        <v>#N/A Requesting Data...2276497061</v>
        <stp/>
        <stp>BDP|9586602971314157476</stp>
        <tr r="J7" s="11"/>
        <tr r="J7" s="19"/>
      </tp>
      <tp t="s">
        <v>#N/A Requesting Data...3439044143</v>
        <stp/>
        <stp>BDP|5897436104601965865</stp>
        <tr r="J6" s="19"/>
      </tp>
      <tp t="s">
        <v>#N/A Requesting Data...2580009068</v>
        <stp/>
        <stp>BDP|7210719112410508942</stp>
        <tr r="J9" s="19"/>
      </tp>
      <tp t="s">
        <v>#N/A Requesting Data...2848705159</v>
        <stp/>
        <stp>BDP|6258822248703087193</stp>
        <tr r="I22" s="19"/>
      </tp>
      <tp t="s">
        <v>#N/A Requesting Data...2719164912</v>
        <stp/>
        <stp>BDP|6999313489046488323</stp>
        <tr r="K12" s="2"/>
      </tp>
      <tp t="s">
        <v>#N/A Requesting Data...2563578437</v>
        <stp/>
        <stp>BDP|8414640352844636739</stp>
        <tr r="K13" s="2"/>
      </tp>
      <tp t="s">
        <v>#N/A Requesting Data...3040632124</v>
        <stp/>
        <stp>BDP|6160330820607293841</stp>
        <tr r="J6" s="19"/>
      </tp>
      <tp t="s">
        <v>#N/A Requesting Data...3222479714</v>
        <stp/>
        <stp>BDP|3315293682106022630</stp>
        <tr r="J7" s="11"/>
        <tr r="J7" s="19"/>
      </tp>
      <tp t="s">
        <v>#N/A Requesting Data...4196954431</v>
        <stp/>
        <stp>BDP|9429013316019147896</stp>
        <tr r="R21" s="19"/>
      </tp>
      <tp t="s">
        <v>#N/A Requesting Data...3758259836</v>
        <stp/>
        <stp>BDP|2990502423164020862</stp>
        <tr r="M9" s="2"/>
      </tp>
      <tp t="s">
        <v>#N/A Requesting Data...2921743896</v>
        <stp/>
        <stp>BDP|8668841010131374935</stp>
        <tr r="Z70" s="11"/>
        <tr r="Y70" s="11"/>
        <tr r="X70" s="11"/>
        <tr r="W70" s="11"/>
        <tr r="V70" s="11"/>
        <tr r="U70" s="11"/>
        <tr r="T70" s="11"/>
        <tr r="S70" s="11"/>
        <tr r="R70" s="11"/>
        <tr r="Q70" s="11"/>
        <tr r="AB70" s="11"/>
        <tr r="AA70" s="11"/>
      </tp>
      <tp t="s">
        <v>#N/A Requesting Data...3783873091</v>
        <stp/>
        <stp>BDP|5007327625665658833</stp>
        <tr r="Z64" s="11"/>
        <tr r="Y64" s="11"/>
        <tr r="X64" s="11"/>
        <tr r="W64" s="11"/>
        <tr r="V64" s="11"/>
        <tr r="U64" s="11"/>
        <tr r="T64" s="11"/>
        <tr r="S64" s="11"/>
        <tr r="R64" s="11"/>
        <tr r="Q64" s="11"/>
        <tr r="AB64" s="11"/>
        <tr r="AA64" s="11"/>
        <tr r="R5" s="19"/>
      </tp>
      <tp t="s">
        <v>#N/A Requesting Data...4041256821</v>
        <stp/>
        <stp>BDP|8154902215360295977</stp>
        <tr r="H20" s="19"/>
      </tp>
      <tp t="s">
        <v>#N/A Requesting Data...3491827453</v>
        <stp/>
        <stp>BDP|8500246469637883265</stp>
        <tr r="Z61" s="11"/>
        <tr r="Y61" s="11"/>
        <tr r="X61" s="11"/>
        <tr r="W61" s="11"/>
        <tr r="V61" s="11"/>
        <tr r="U61" s="11"/>
        <tr r="T61" s="11"/>
        <tr r="S61" s="11"/>
        <tr r="R61" s="11"/>
        <tr r="Q61" s="11"/>
        <tr r="AB61" s="11"/>
        <tr r="AA61" s="11"/>
      </tp>
      <tp t="s">
        <v>#N/A Requesting Data...3892407539</v>
        <stp/>
        <stp>BDP|9636783809803462453</stp>
        <tr r="C25" s="11"/>
      </tp>
      <tp t="s">
        <v>#N/A Requesting Data...2864186705</v>
        <stp/>
        <stp>BDP|8805667161083002133</stp>
        <tr r="J4" s="11"/>
        <tr r="J3" s="19"/>
      </tp>
      <tp t="s">
        <v>#N/A Requesting Data...4157963258</v>
        <stp/>
        <stp>BDP|7546476684227611629</stp>
        <tr r="M7" s="2"/>
      </tp>
      <tp t="s">
        <v>#N/A Requesting Data...3892795348</v>
        <stp/>
        <stp>BDP|4774572175039586539</stp>
        <tr r="D9" s="19"/>
      </tp>
      <tp t="s">
        <v>#N/A Requesting Data...3742702161</v>
        <stp/>
        <stp>BDP|9349190465432927654</stp>
        <tr r="C26" s="11"/>
      </tp>
      <tp t="s">
        <v>#N/A Requesting Data...3748357933</v>
        <stp/>
        <stp>BDP|5332477555246563840</stp>
        <tr r="H6" s="2"/>
      </tp>
      <tp t="s">
        <v>#N/A Requesting Data...4244363539</v>
        <stp/>
        <stp>BDP|9296062114427229555</stp>
        <tr r="H5" s="2"/>
      </tp>
      <tp t="s">
        <v>#N/A Requesting Data...3848615195</v>
        <stp/>
        <stp>BDP|3131810410801081170</stp>
        <tr r="H12" s="11"/>
        <tr r="H13" s="19"/>
      </tp>
      <tp t="s">
        <v>#N/A Requesting Data...4284869005</v>
        <stp/>
        <stp>BDP|4482678795945008425</stp>
        <tr r="Z72" s="11"/>
        <tr r="Y72" s="11"/>
        <tr r="X72" s="11"/>
        <tr r="W72" s="11"/>
        <tr r="V72" s="11"/>
        <tr r="U72" s="11"/>
        <tr r="T72" s="11"/>
        <tr r="S72" s="11"/>
        <tr r="R72" s="11"/>
        <tr r="Q72" s="11"/>
        <tr r="AB72" s="11"/>
        <tr r="AA72" s="11"/>
      </tp>
      <tp t="s">
        <v>#N/A Requesting Data...2740224553</v>
        <stp/>
        <stp>BDP|5970432481165816675</stp>
        <tr r="J9" s="2"/>
      </tp>
      <tp t="s">
        <v>#N/A Requesting Data...3431769363</v>
        <stp/>
        <stp>BDP|6428209671071195804</stp>
        <tr r="D25" s="11"/>
      </tp>
      <tp t="s">
        <v>#N/A Requesting Data...3227596927</v>
        <stp/>
        <stp>BDP|6181484335763016961</stp>
        <tr r="I21" s="19"/>
      </tp>
      <tp t="s">
        <v>#N/A Requesting Data...4077158833</v>
        <stp/>
        <stp>BDP|8767287300271158044</stp>
        <tr r="Z83" s="11"/>
        <tr r="Y83" s="11"/>
        <tr r="X83" s="11"/>
        <tr r="W83" s="11"/>
        <tr r="V83" s="11"/>
        <tr r="U83" s="11"/>
        <tr r="T83" s="11"/>
        <tr r="S83" s="11"/>
        <tr r="R83" s="11"/>
        <tr r="Q83" s="11"/>
        <tr r="AB83" s="11"/>
        <tr r="AA83" s="11"/>
        <tr r="R9" s="19"/>
      </tp>
      <tp t="s">
        <v>#N/A Requesting Data...2655076808</v>
        <stp/>
        <stp>BDP|3612074661198875616</stp>
        <tr r="J3" s="11"/>
        <tr r="J2" s="19"/>
      </tp>
      <tp t="s">
        <v>#N/A Requesting Data...3217882173</v>
        <stp/>
        <stp>BDP|6009636741147577859</stp>
        <tr r="I20" s="19"/>
      </tp>
      <tp t="s">
        <v>#N/A Requesting Data...3582779865</v>
        <stp/>
        <stp>BDP|5416050933808437507</stp>
        <tr r="E12" s="11"/>
        <tr r="E13" s="19"/>
      </tp>
      <tp t="s">
        <v>#N/A Requesting Data...4077232428</v>
        <stp/>
        <stp>BDP|4469726952068478577</stp>
        <tr r="E3" s="11"/>
        <tr r="E2" s="19"/>
      </tp>
      <tp t="s">
        <v>#N/A Requesting Data...2420689514</v>
        <stp/>
        <stp>BDP|2514423990686244217</stp>
        <tr r="D11" s="11"/>
        <tr r="D12" s="19"/>
      </tp>
      <tp t="s">
        <v>#N/A Requesting Data...3026714719</v>
        <stp/>
        <stp>BDP|5505121907678251772</stp>
        <tr r="G6" s="11"/>
        <tr r="G5" s="19"/>
      </tp>
      <tp t="s">
        <v>#N/A Requesting Data...2622881945</v>
        <stp/>
        <stp>BDP|6717872964888555496</stp>
        <tr r="K7" s="2"/>
      </tp>
      <tp t="s">
        <v>#N/A Requesting Data...4008445764</v>
        <stp/>
        <stp>BDP|7628246514408667822</stp>
        <tr r="I14" s="11"/>
        <tr r="I15" s="19"/>
      </tp>
      <tp t="s">
        <v>#N/A Requesting Data...3942046056</v>
        <stp/>
        <stp>BDP|3463804556948818291</stp>
        <tr r="D20" s="11"/>
      </tp>
      <tp t="s">
        <v>#N/A Requesting Data...3760899245</v>
        <stp/>
        <stp>BDP|1877563044224185082</stp>
        <tr r="R11" s="19"/>
      </tp>
      <tp t="s">
        <v>#N/A Requesting Data...2354647904</v>
        <stp/>
        <stp>BDP|3931452041031580694</stp>
        <tr r="J15" s="2"/>
      </tp>
      <tp t="s">
        <v>#N/A Requesting Data...2542959574</v>
        <stp/>
        <stp>BDP|6086773022681627652</stp>
        <tr r="R3" s="19"/>
      </tp>
      <tp t="s">
        <v>#N/A Requesting Data...3016629282</v>
        <stp/>
        <stp>BDP|9274013617679287535</stp>
        <tr r="G9" s="19"/>
      </tp>
      <tp t="s">
        <v>#N/A Requesting Data...3105938145</v>
        <stp/>
        <stp>BDP|5458019831893466086</stp>
        <tr r="J11" s="11"/>
        <tr r="J12" s="19"/>
      </tp>
      <tp t="s">
        <v>#N/A Requesting Data...3323186652</v>
        <stp/>
        <stp>BDP|5425105562507935010</stp>
        <tr r="K14" s="2"/>
      </tp>
      <tp t="s">
        <v>#N/A Requesting Data...3651733252</v>
        <stp/>
        <stp>BDP|5369787961073641213</stp>
        <tr r="Z79" s="11"/>
        <tr r="Y79" s="11"/>
        <tr r="X79" s="11"/>
        <tr r="W79" s="11"/>
        <tr r="V79" s="11"/>
        <tr r="U79" s="11"/>
        <tr r="T79" s="11"/>
        <tr r="S79" s="11"/>
        <tr r="R79" s="11"/>
        <tr r="Q79" s="11"/>
        <tr r="AB79" s="11"/>
        <tr r="AA79" s="11"/>
      </tp>
      <tp t="s">
        <v>#N/A Requesting Data...2754375315</v>
        <stp/>
        <stp>BDP|9507205330525513839</stp>
        <tr r="J5" s="11"/>
        <tr r="J4" s="19"/>
      </tp>
      <tp t="s">
        <v>#N/A Requesting Data...3882936469</v>
        <stp/>
        <stp>BDP|2101225401797588245</stp>
        <tr r="H14" s="2"/>
      </tp>
      <tp t="s">
        <v>#N/A Requesting Data...3813122582</v>
        <stp/>
        <stp>BDP|7380091922057856733</stp>
        <tr r="J4" s="2"/>
      </tp>
      <tp t="s">
        <v>#N/A Requesting Data...2623317484</v>
        <stp/>
        <stp>BDP|7227915130840435804</stp>
        <tr r="E23" s="19"/>
      </tp>
      <tp t="s">
        <v>#N/A Requesting Data...4111203259</v>
        <stp/>
        <stp>BDP|6648854877445314932</stp>
        <tr r="C22" s="11"/>
      </tp>
      <tp t="s">
        <v>#N/A Requesting Data...3548014398</v>
        <stp/>
        <stp>BDP|3813535555995696006</stp>
        <tr r="Z73" s="11"/>
        <tr r="Y73" s="11"/>
        <tr r="X73" s="11"/>
        <tr r="W73" s="11"/>
        <tr r="V73" s="11"/>
        <tr r="U73" s="11"/>
        <tr r="T73" s="11"/>
        <tr r="S73" s="11"/>
        <tr r="R73" s="11"/>
        <tr r="Q73" s="11"/>
        <tr r="AB73" s="11"/>
        <tr r="AA73" s="11"/>
      </tp>
      <tp t="s">
        <v>#N/A Requesting Data...3513646847</v>
        <stp/>
        <stp>BDP|8996523424079587047</stp>
        <tr r="J4" s="11"/>
        <tr r="J3" s="19"/>
      </tp>
      <tp t="s">
        <v>#N/A Requesting Data...2422499235</v>
        <stp/>
        <stp>BDP|5683100328445387518</stp>
        <tr r="G9" s="7"/>
      </tp>
      <tp t="s">
        <v>#N/A Requesting Data...4209238169</v>
        <stp/>
        <stp>BDP|1822719222220999206</stp>
        <tr r="D12" s="11"/>
        <tr r="D13" s="19"/>
      </tp>
      <tp t="s">
        <v>#N/A Requesting Data...3289859608</v>
        <stp/>
        <stp>BDP|3412478252612481668</stp>
        <tr r="D13" s="11"/>
        <tr r="D14" s="19"/>
      </tp>
      <tp t="s">
        <v>#N/A Requesting Data...3217471919</v>
        <stp/>
        <stp>BDP|1687368956969111871</stp>
        <tr r="K15" s="2"/>
      </tp>
      <tp t="s">
        <v>#N/A Requesting Data...2559786275</v>
        <stp/>
        <stp>BDP|2286322115411345773</stp>
        <tr r="Z71" s="11"/>
        <tr r="Y71" s="11"/>
        <tr r="X71" s="11"/>
        <tr r="W71" s="11"/>
        <tr r="V71" s="11"/>
        <tr r="U71" s="11"/>
        <tr r="T71" s="11"/>
        <tr r="S71" s="11"/>
        <tr r="R71" s="11"/>
        <tr r="Q71" s="11"/>
        <tr r="AB71" s="11"/>
        <tr r="AA71" s="11"/>
      </tp>
      <tp t="s">
        <v>#N/A Requesting Data...2803614105</v>
        <stp/>
        <stp>BDP|3464748034381197038</stp>
        <tr r="Z81" s="11"/>
        <tr r="Y81" s="11"/>
        <tr r="X81" s="11"/>
        <tr r="W81" s="11"/>
        <tr r="V81" s="11"/>
        <tr r="U81" s="11"/>
        <tr r="T81" s="11"/>
        <tr r="S81" s="11"/>
        <tr r="R81" s="11"/>
        <tr r="Q81" s="11"/>
        <tr r="AB81" s="11"/>
        <tr r="AA81" s="11"/>
        <tr r="R16" s="19"/>
      </tp>
      <tp t="s">
        <v>#N/A Requesting Data...2915923149</v>
        <stp/>
        <stp>BDP|2374175931660047606</stp>
        <tr r="H13" s="2"/>
      </tp>
      <tp t="s">
        <v>#N/A Requesting Data...2974865960</v>
        <stp/>
        <stp>BDP|1469694448740928475</stp>
        <tr r="Z65" s="11"/>
        <tr r="Y65" s="11"/>
        <tr r="X65" s="11"/>
        <tr r="W65" s="11"/>
        <tr r="V65" s="11"/>
        <tr r="U65" s="11"/>
        <tr r="T65" s="11"/>
        <tr r="S65" s="11"/>
        <tr r="R65" s="11"/>
        <tr r="Q65" s="11"/>
        <tr r="AB65" s="11"/>
        <tr r="AA65" s="11"/>
      </tp>
      <tp t="s">
        <v>#N/A Requesting Data...4147067117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Data...2908710043</v>
        <stp/>
        <stp>BDP|2190926934948613723</stp>
        <tr r="H6" s="19"/>
      </tp>
      <tp t="s">
        <v>#N/A Requesting Data...3264972112</v>
        <stp/>
        <stp>BDP|4375753900560113469</stp>
        <tr r="R10" s="19"/>
      </tp>
      <tp t="s">
        <v>#N/A Requesting Data...3938539514</v>
        <stp/>
        <stp>BDP|4463478870191165152</stp>
        <tr r="M6" s="2"/>
      </tp>
      <tp t="s">
        <v>#N/A Requesting Data...3947126071</v>
        <stp/>
        <stp>BDP|6458698369549551863</stp>
        <tr r="I10" s="11"/>
        <tr r="I11" s="19"/>
      </tp>
      <tp t="s">
        <v>#N/A Requesting Data...3312650824</v>
        <stp/>
        <stp>BDP|5090352166701754608</stp>
        <tr r="F29" s="11"/>
      </tp>
      <tp t="s">
        <v>#N/A Requesting Data...4190732293</v>
        <stp/>
        <stp>BDP|2583747204366554458</stp>
        <tr r="Z55" s="11"/>
        <tr r="Y55" s="11"/>
        <tr r="X55" s="11"/>
        <tr r="W55" s="11"/>
        <tr r="V55" s="11"/>
        <tr r="U55" s="11"/>
        <tr r="T55" s="11"/>
        <tr r="S55" s="11"/>
        <tr r="R55" s="11"/>
        <tr r="Q55" s="11"/>
        <tr r="AB55" s="11"/>
        <tr r="AA55" s="11"/>
        <tr r="R23" s="19"/>
      </tp>
      <tp t="s">
        <v>#N/A Requesting Data...4214720077</v>
        <stp/>
        <stp>BDP|1827417845708676912</stp>
        <tr r="D8" s="11"/>
        <tr r="D8" s="19"/>
      </tp>
      <tp t="s">
        <v>#N/A Requesting Data...3588385977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Data...3791701531</v>
        <stp/>
        <stp>BDP|5901000520520466755</stp>
        <tr r="H23" s="19"/>
      </tp>
      <tp t="s">
        <v>#N/A Requesting Data...2869532575</v>
        <stp/>
        <stp>BDP|4651376489008602716</stp>
        <tr r="J13" s="11"/>
        <tr r="J14" s="19"/>
      </tp>
      <tp t="s">
        <v>#N/A Requesting Data...3229281676</v>
        <stp/>
        <stp>BDP|5367666932895616539</stp>
        <tr r="Z59" s="11"/>
        <tr r="Y59" s="11"/>
        <tr r="X59" s="11"/>
        <tr r="W59" s="11"/>
        <tr r="V59" s="11"/>
        <tr r="U59" s="11"/>
        <tr r="T59" s="11"/>
        <tr r="S59" s="11"/>
        <tr r="R59" s="11"/>
        <tr r="Q59" s="11"/>
        <tr r="AB59" s="11"/>
        <tr r="AA59" s="11"/>
        <tr r="R28" s="19"/>
      </tp>
      <tp t="s">
        <v>#N/A Requesting Data...3065628984</v>
        <stp/>
        <stp>BDP|5054854074032400854</stp>
        <tr r="D18" s="11"/>
      </tp>
      <tp t="s">
        <v>#N/A Requesting Data...4241782711</v>
        <stp/>
        <stp>BDP|7009126234541041477</stp>
        <tr r="E10" s="11"/>
        <tr r="E11" s="19"/>
      </tp>
      <tp t="s">
        <v>#N/A Requesting Data...3556703350</v>
        <stp/>
        <stp>BDP|2127305658120032482</stp>
        <tr r="G11" s="11"/>
        <tr r="G12" s="19"/>
      </tp>
      <tp t="s">
        <v>#N/A Requesting Data...3992629146</v>
        <stp/>
        <stp>BDP|3552371989500988863</stp>
        <tr r="J8" s="11"/>
        <tr r="J8" s="19"/>
      </tp>
      <tp t="s">
        <v>#N/A Requesting Data...3791853567</v>
        <stp/>
        <stp>BDP|8996589861712440902</stp>
        <tr r="D26" s="11"/>
      </tp>
      <tp t="s">
        <v>#N/A Requesting Data...4033472416</v>
        <stp/>
        <stp>BDP|4226241773230894182</stp>
        <tr r="J14" s="11"/>
        <tr r="J15" s="19"/>
      </tp>
      <tp t="s">
        <v>#N/A Requesting Data...3073836594</v>
        <stp/>
        <stp>BDP|9236812778495761274</stp>
        <tr r="D10" s="11"/>
        <tr r="D11" s="19"/>
      </tp>
      <tp t="s">
        <v>#N/A Requesting Data...2880926717</v>
        <stp/>
        <stp>BDP|8787993904919445978</stp>
        <tr r="J9" s="11"/>
        <tr r="J10" s="19"/>
      </tp>
      <tp t="s">
        <v>#N/A Requesting Data...3824787593</v>
        <stp/>
        <stp>BDP|4986428474834544241</stp>
        <tr r="H9" s="19"/>
      </tp>
      <tp t="s">
        <v>#N/A Requesting Data...2917875386</v>
        <stp/>
        <stp>BDP|4027837973262682890</stp>
        <tr r="M15" s="2"/>
      </tp>
      <tp t="s">
        <v>#N/A Requesting Data...3900895797</v>
        <stp/>
        <stp>BDP|6863710481498153056</stp>
        <tr r="R4" s="19"/>
      </tp>
      <tp t="s">
        <v>#N/A Requesting Data...3579235192</v>
        <stp/>
        <stp>BDP|7977680686540306885</stp>
        <tr r="D6" s="19"/>
      </tp>
      <tp t="s">
        <v>#N/A Requesting Data...2862386788</v>
        <stp/>
        <stp>BDP|2978744912796430367</stp>
        <tr r="M5" s="2"/>
      </tp>
      <tp t="s">
        <v>#N/A Requesting Data...3474003946</v>
        <stp/>
        <stp>BDP|6463399830411977660</stp>
        <tr r="H9" s="11"/>
        <tr r="H10" s="19"/>
      </tp>
      <tp t="s">
        <v>#N/A Requesting Data...2884154991</v>
        <stp/>
        <stp>BDP|3333630846708210848</stp>
        <tr r="J3" s="11"/>
        <tr r="J2" s="19"/>
      </tp>
      <tp t="s">
        <v>#N/A Requesting Data...3097126253</v>
        <stp/>
        <stp>BDP|6124812264958528142</stp>
        <tr r="G6" s="7"/>
      </tp>
      <tp t="s">
        <v>#N/A Requesting Data...3699469359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Data...3644646365</v>
        <stp/>
        <stp>BDP|7576008118700462431</stp>
        <tr r="G9" s="11"/>
        <tr r="G10" s="19"/>
      </tp>
      <tp t="s">
        <v>#N/A Requesting Data...3287808601</v>
        <stp/>
        <stp>BDP|1070616809507239240</stp>
        <tr r="E9" s="11"/>
        <tr r="E10" s="19"/>
      </tp>
      <tp t="s">
        <v>#N/A Requesting Data...3220974933</v>
        <stp/>
        <stp>BDP|3915222074910115423</stp>
        <tr r="R8" s="19"/>
      </tp>
      <tp t="s">
        <v>#N/A Requesting Data...3818982388</v>
        <stp/>
        <stp>BDP|4163044537905757079</stp>
        <tr r="H4" s="2"/>
      </tp>
      <tp t="s">
        <v>#N/A Requesting Data...2938803808</v>
        <stp/>
        <stp>BDP|4623768472882485469</stp>
        <tr r="G4" s="11"/>
        <tr r="G3" s="19"/>
      </tp>
      <tp t="s">
        <v>#N/A Requesting Data...4219522216</v>
        <stp/>
        <stp>BDP|1655010175960499466</stp>
        <tr r="G8" s="11"/>
        <tr r="G8" s="19"/>
      </tp>
      <tp t="s">
        <v>#N/A Requesting Data...3855979062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Data...3028846107</v>
        <stp/>
        <stp>BDP|2569764526774212131</stp>
        <tr r="E9" s="19"/>
      </tp>
      <tp t="s">
        <v>#N/A Requesting Data...3506404515</v>
        <stp/>
        <stp>BDP|5180174984237381953</stp>
        <tr r="J12" s="11"/>
        <tr r="J13" s="19"/>
      </tp>
      <tp t="s">
        <v>#N/A Requesting Data...3468157027</v>
        <stp/>
        <stp>BDP|9595075412893390962</stp>
        <tr r="E13" s="11"/>
        <tr r="E14" s="19"/>
      </tp>
      <tp t="s">
        <v>#N/A Requesting Data...3015136253</v>
        <stp/>
        <stp>BDP|2884752705310536665</stp>
        <tr r="I24" s="19"/>
      </tp>
      <tp t="s">
        <v>#N/A Requesting Data...3294651897</v>
        <stp/>
        <stp>BDP|8786671772103883961</stp>
        <tr r="R7" s="19"/>
      </tp>
      <tp t="s">
        <v>#N/A Requesting Data...4168571509</v>
        <stp/>
        <stp>BDP|4673494246461255666</stp>
        <tr r="Z62" s="11"/>
        <tr r="Y62" s="11"/>
        <tr r="X62" s="11"/>
        <tr r="W62" s="11"/>
        <tr r="V62" s="11"/>
        <tr r="U62" s="11"/>
        <tr r="T62" s="11"/>
        <tr r="S62" s="11"/>
        <tr r="R62" s="11"/>
        <tr r="Q62" s="11"/>
        <tr r="AB62" s="11"/>
        <tr r="AA62" s="11"/>
        <tr r="R24" s="19"/>
      </tp>
      <tp t="s">
        <v>#N/A Requesting Data...3249544981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Data...3521036145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Data...3184551558</v>
        <stp/>
        <stp>BDP|1350668238224386387</stp>
        <tr r="R26" s="19"/>
      </tp>
      <tp>
        <v>7.8</v>
        <stp/>
        <stp>BDP|558791040652910541|22</stp>
        <stp>WLK25 Index</stp>
        <stp>LAST_PRICE</stp>
        <tr r="K18" s="11"/>
        <tr r="D20" s="19"/>
      </tp>
      <tp t="s">
        <v>#N/A Requesting Data...3152330262</v>
        <stp/>
        <stp>BDP|55815364648658119</stp>
        <tr r="H25" s="19"/>
      </tp>
      <tp t="s">
        <v>#N/A Requesting Data...3609912273</v>
        <stp/>
        <stp>BDP|358140230785145392</stp>
        <tr r="Z91" s="11"/>
        <tr r="Y91" s="11"/>
        <tr r="X91" s="11"/>
        <tr r="W91" s="11"/>
        <tr r="V91" s="11"/>
        <tr r="U91" s="11"/>
        <tr r="T91" s="11"/>
        <tr r="S91" s="11"/>
        <tr r="R91" s="11"/>
        <tr r="Q91" s="11"/>
        <tr r="AB91" s="11"/>
        <tr r="AA91" s="11"/>
      </tp>
      <tp t="s">
        <v>#N/A Requesting Data...3834639483</v>
        <stp/>
        <stp>BDP|591725260180001521</stp>
        <tr r="H7" s="11"/>
        <tr r="H7" s="19"/>
      </tp>
      <tp t="s">
        <v>#N/A Requesting Data...4102906719</v>
        <stp/>
        <stp>BDP|517930253829054249</stp>
        <tr r="Z82" s="11"/>
        <tr r="Y82" s="11"/>
        <tr r="X82" s="11"/>
        <tr r="W82" s="11"/>
        <tr r="V82" s="11"/>
        <tr r="U82" s="11"/>
        <tr r="T82" s="11"/>
        <tr r="S82" s="11"/>
        <tr r="R82" s="11"/>
        <tr r="Q82" s="11"/>
        <tr r="AB82" s="11"/>
        <tr r="AA82" s="11"/>
      </tp>
      <tp t="s">
        <v>#N/A Requesting Data...2594522906</v>
        <stp/>
        <stp>BDP|542154546040819345</stp>
        <tr r="G12" s="11"/>
        <tr r="G13" s="19"/>
        <tr r="R22" s="19"/>
      </tp>
      <tp t="s">
        <v>#N/A Requesting Data...2879344937</v>
        <stp/>
        <stp>BDP|162205019758440862</stp>
        <tr r="E8" s="7"/>
      </tp>
      <tp t="s">
        <v>#N/A Requesting Data...3745558949</v>
        <stp/>
        <stp>BDP|368437973666143841</stp>
        <tr r="J12" s="2"/>
      </tp>
      <tp t="s">
        <v>#N/A Requesting Data...3242271088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Data...3200128059</v>
        <stp/>
        <stp>BDP|813990660275351546</stp>
        <tr r="R13" s="19"/>
      </tp>
      <tp t="s">
        <v>#N/A Requesting Data...4243485222</v>
        <stp/>
        <stp>BDP|394006502529987782</stp>
        <tr r="J11" s="2"/>
      </tp>
      <tp t="s">
        <v>#N/A Requesting Data...3993787314</v>
        <stp/>
        <stp>BDP|284241585389591899</stp>
        <tr r="G3" s="11"/>
        <tr r="G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7720&amp;codativo=LFSC24000BB" TargetMode="External"/><Relationship Id="rId671" Type="http://schemas.openxmlformats.org/officeDocument/2006/relationships/hyperlink" Target="https://afinvest.com.br/interno/relatorios/detalhes-de-ativos?id=1463&amp;codativo=VAMO13" TargetMode="External"/><Relationship Id="rId769" Type="http://schemas.openxmlformats.org/officeDocument/2006/relationships/hyperlink" Target="https://afinvest.com.br/interno/relatorios/detalhes-de-ativos?id=3047&amp;codativo=GASC23" TargetMode="External"/><Relationship Id="rId976" Type="http://schemas.openxmlformats.org/officeDocument/2006/relationships/hyperlink" Target="https://afinvest.com.br/interno/relatorios/detalhes-de-ativos?id=8876&amp;codativo=CGOS18" TargetMode="External"/><Relationship Id="rId1399" Type="http://schemas.openxmlformats.org/officeDocument/2006/relationships/hyperlink" Target="https://afinvest.com.br/interno/relatorios/detalhes-de-ativos?id=1249&amp;codativo=CAIXA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1417&amp;codativo=DAPAGO30" TargetMode="External"/><Relationship Id="rId531" Type="http://schemas.openxmlformats.org/officeDocument/2006/relationships/hyperlink" Target="https://afinvest.com.br/interno/relatorios/detalhes-de-ativos?id=8328&amp;codativo=FIDC%20Guardian%20MC%20II%20Sr" TargetMode="External"/><Relationship Id="rId629" Type="http://schemas.openxmlformats.org/officeDocument/2006/relationships/hyperlink" Target="https://afinvest.com.br/interno/relatorios/detalhes-de-ativos?id=8583&amp;codativo=VIXL18" TargetMode="External"/><Relationship Id="rId1161" Type="http://schemas.openxmlformats.org/officeDocument/2006/relationships/hyperlink" Target="https://afinvest.com.br/interno/relatorios/detalhes-de-ativos?id=2780&amp;codativo=CBRDB8" TargetMode="External"/><Relationship Id="rId1259" Type="http://schemas.openxmlformats.org/officeDocument/2006/relationships/hyperlink" Target="https://afinvest.com.br/interno/relatorios/detalhes-de-ativos?id=2693&amp;codativo=AERI12" TargetMode="External"/><Relationship Id="rId1466" Type="http://schemas.openxmlformats.org/officeDocument/2006/relationships/printerSettings" Target="../printerSettings/printerSettings7.bin"/><Relationship Id="rId170" Type="http://schemas.openxmlformats.org/officeDocument/2006/relationships/hyperlink" Target="https://afinvest.com.br/interno/relatorios/detalhes-de-ativos?id=7896&amp;codativo=LF002400951" TargetMode="External"/><Relationship Id="rId836" Type="http://schemas.openxmlformats.org/officeDocument/2006/relationships/hyperlink" Target="https://afinvest.com.br/interno/relatorios/detalhes-de-ativos?id=7168&amp;codativo=MRSAC1" TargetMode="External"/><Relationship Id="rId1021" Type="http://schemas.openxmlformats.org/officeDocument/2006/relationships/hyperlink" Target="https://afinvest.com.br/interno/relatorios/detalhes-de-ativos?id=7269&amp;codativo=ERDVC3" TargetMode="External"/><Relationship Id="rId1119" Type="http://schemas.openxmlformats.org/officeDocument/2006/relationships/hyperlink" Target="https://afinvest.com.br/interno/relatorios/detalhes-de-ativos?id=3508&amp;codativo=CRCG12" TargetMode="External"/><Relationship Id="rId268" Type="http://schemas.openxmlformats.org/officeDocument/2006/relationships/hyperlink" Target="https://afinvest.com.br/interno/relatorios/detalhes-de-ativos?id=5818&amp;codativo=LF002200QQO" TargetMode="External"/><Relationship Id="rId475" Type="http://schemas.openxmlformats.org/officeDocument/2006/relationships/hyperlink" Target="https://afinvest.com.br/interno/relatorios/detalhes-de-ativos?id=7746&amp;codativo=SANTANDER%20CASH%20BLACK%20VII" TargetMode="External"/><Relationship Id="rId682" Type="http://schemas.openxmlformats.org/officeDocument/2006/relationships/hyperlink" Target="https://afinvest.com.br/interno/relatorios/detalhes-de-ativos?id=9115&amp;codativo=VALEC0" TargetMode="External"/><Relationship Id="rId903" Type="http://schemas.openxmlformats.org/officeDocument/2006/relationships/hyperlink" Target="https://afinvest.com.br/interno/relatorios/detalhes-de-ativos?id=1637&amp;codativo=LIGHC6" TargetMode="External"/><Relationship Id="rId1326" Type="http://schemas.openxmlformats.org/officeDocument/2006/relationships/hyperlink" Target="https://afinvest.com.br/interno/relatorios/detalhes-de-ativos?id=1306&amp;codativo=BANORT%207%20%E2%85%9D%20PERP" TargetMode="External"/><Relationship Id="rId32" Type="http://schemas.openxmlformats.org/officeDocument/2006/relationships/hyperlink" Target="https://afinvest.com.br/interno/relatorios/detalhes-de-ativos?id=361&amp;codativo=NTN-B28" TargetMode="External"/><Relationship Id="rId128" Type="http://schemas.openxmlformats.org/officeDocument/2006/relationships/hyperlink" Target="https://afinvest.com.br/interno/relatorios/detalhes-de-ativos?id=3184&amp;codativo=LFSC19005L1" TargetMode="External"/><Relationship Id="rId335" Type="http://schemas.openxmlformats.org/officeDocument/2006/relationships/hyperlink" Target="https://afinvest.com.br/interno/relatorios/detalhes-de-ativos?id=9080&amp;codativo=T10JUN25" TargetMode="External"/><Relationship Id="rId542" Type="http://schemas.openxmlformats.org/officeDocument/2006/relationships/hyperlink" Target="https://afinvest.com.br/interno/relatorios/detalhes-de-ativos?id=5743&amp;codativo=FIDC%20FS%20FORTALECE" TargetMode="External"/><Relationship Id="rId987" Type="http://schemas.openxmlformats.org/officeDocument/2006/relationships/hyperlink" Target="https://afinvest.com.br/interno/relatorios/detalhes-de-ativos?id=7270&amp;codativo=CGOS14" TargetMode="External"/><Relationship Id="rId1172" Type="http://schemas.openxmlformats.org/officeDocument/2006/relationships/hyperlink" Target="https://afinvest.com.br/interno/relatorios/detalhes-de-ativos?id=5722&amp;codativo=AALR13" TargetMode="External"/><Relationship Id="rId181" Type="http://schemas.openxmlformats.org/officeDocument/2006/relationships/hyperlink" Target="https://afinvest.com.br/interno/relatorios/detalhes-de-ativos?id=9567&amp;codativo=LF002400ATX" TargetMode="External"/><Relationship Id="rId402" Type="http://schemas.openxmlformats.org/officeDocument/2006/relationships/hyperlink" Target="https://afinvest.com.br/interno/relatorios/detalhes-de-ativos?id=9750&amp;codativo=FIDC%20NOTO%20CONSIGNADOS" TargetMode="External"/><Relationship Id="rId847" Type="http://schemas.openxmlformats.org/officeDocument/2006/relationships/hyperlink" Target="https://afinvest.com.br/interno/relatorios/detalhes-de-ativos?id=3059&amp;codativo=MNRVA1" TargetMode="External"/><Relationship Id="rId1032" Type="http://schemas.openxmlformats.org/officeDocument/2006/relationships/hyperlink" Target="https://afinvest.com.br/interno/relatorios/detalhes-de-ativos?id=8512&amp;codativo=ERDVB4" TargetMode="External"/><Relationship Id="rId279" Type="http://schemas.openxmlformats.org/officeDocument/2006/relationships/hyperlink" Target="https://afinvest.com.br/interno/relatorios/detalhes-de-ativos?id=7100&amp;codativo=LF002307IJ6" TargetMode="External"/><Relationship Id="rId486" Type="http://schemas.openxmlformats.org/officeDocument/2006/relationships/hyperlink" Target="https://afinvest.com.br/interno/relatorios/detalhes-de-ativos?id=7743&amp;codativo=SANTANDER%20CASH%20BLACK%20VIII" TargetMode="External"/><Relationship Id="rId693" Type="http://schemas.openxmlformats.org/officeDocument/2006/relationships/hyperlink" Target="https://afinvest.com.br/interno/relatorios/detalhes-de-ativos?id=9445&amp;codativo=VERT19%20(nota%20participativa)" TargetMode="External"/><Relationship Id="rId707" Type="http://schemas.openxmlformats.org/officeDocument/2006/relationships/hyperlink" Target="https://afinvest.com.br/interno/relatorios/detalhes-de-ativos?id=9571&amp;codativo=TRRG12" TargetMode="External"/><Relationship Id="rId914" Type="http://schemas.openxmlformats.org/officeDocument/2006/relationships/hyperlink" Target="https://afinvest.com.br/interno/relatorios/detalhes-de-ativos?id=1637&amp;codativo=LIGHC6" TargetMode="External"/><Relationship Id="rId1337" Type="http://schemas.openxmlformats.org/officeDocument/2006/relationships/hyperlink" Target="https://afinvest.com.br/interno/relatorios/detalhes-de-ativos?id=2757&amp;codativo=21010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9039&amp;codativo=LFSC19003FD" TargetMode="External"/><Relationship Id="rId346" Type="http://schemas.openxmlformats.org/officeDocument/2006/relationships/hyperlink" Target="https://afinvest.com.br/interno/relatorios/detalhes-de-ativos?id=2842&amp;codativo=DDIJAN27" TargetMode="External"/><Relationship Id="rId553" Type="http://schemas.openxmlformats.org/officeDocument/2006/relationships/hyperlink" Target="https://afinvest.com.br/interno/relatorios/detalhes-de-ativos?id=3505&amp;codativo=FIDC%20URA%20Agro%20SR" TargetMode="External"/><Relationship Id="rId760" Type="http://schemas.openxmlformats.org/officeDocument/2006/relationships/hyperlink" Target="https://afinvest.com.br/interno/relatorios/detalhes-de-ativos?id=1420&amp;codativo=SBFC12" TargetMode="External"/><Relationship Id="rId998" Type="http://schemas.openxmlformats.org/officeDocument/2006/relationships/hyperlink" Target="https://afinvest.com.br/interno/relatorios/detalhes-de-ativos?id=3475&amp;codativo=ENEV18" TargetMode="External"/><Relationship Id="rId1183" Type="http://schemas.openxmlformats.org/officeDocument/2006/relationships/hyperlink" Target="https://afinvest.com.br/interno/relatorios/detalhes-de-ativos?id=9256&amp;codativo=EQPA18" TargetMode="External"/><Relationship Id="rId1390" Type="http://schemas.openxmlformats.org/officeDocument/2006/relationships/hyperlink" Target="https://afinvest.com.br/interno/relatorios/detalhes-de-ativos?id=8577&amp;codativo=CDB724BH6RG" TargetMode="External"/><Relationship Id="rId1404" Type="http://schemas.openxmlformats.org/officeDocument/2006/relationships/hyperlink" Target="https://afinvest.com.br/interno/relatorios/detalhes-de-ativos?id=1249&amp;codativo=CAIXA" TargetMode="External"/><Relationship Id="rId192" Type="http://schemas.openxmlformats.org/officeDocument/2006/relationships/hyperlink" Target="https://afinvest.com.br/interno/relatorios/detalhes-de-ativos?id=8350&amp;codativo=LF0024007OE" TargetMode="External"/><Relationship Id="rId206" Type="http://schemas.openxmlformats.org/officeDocument/2006/relationships/hyperlink" Target="https://afinvest.com.br/interno/relatorios/detalhes-de-ativos?id=8803&amp;codativo=LF002400Q09" TargetMode="External"/><Relationship Id="rId413" Type="http://schemas.openxmlformats.org/officeDocument/2006/relationships/hyperlink" Target="https://afinvest.com.br/interno/relatorios/detalhes-de-ativos?id=1285&amp;codativo=ABSOLUTE%20VERTEX%20II%20FIC%20FIM" TargetMode="External"/><Relationship Id="rId858" Type="http://schemas.openxmlformats.org/officeDocument/2006/relationships/hyperlink" Target="https://afinvest.com.br/interno/relatorios/detalhes-de-ativos?id=7539&amp;codativo=LCAMC3" TargetMode="External"/><Relationship Id="rId1043" Type="http://schemas.openxmlformats.org/officeDocument/2006/relationships/hyperlink" Target="https://afinvest.com.br/interno/relatorios/detalhes-de-ativos?id=1596&amp;codativo=DASAA4" TargetMode="External"/><Relationship Id="rId497" Type="http://schemas.openxmlformats.org/officeDocument/2006/relationships/hyperlink" Target="https://afinvest.com.br/interno/relatorios/detalhes-de-ativos?id=7742&amp;codativo=SANTANDER%20CASH%20BLACK%20V" TargetMode="External"/><Relationship Id="rId620" Type="http://schemas.openxmlformats.org/officeDocument/2006/relationships/hyperlink" Target="https://afinvest.com.br/interno/relatorios/detalhes-de-ativos?id=7806&amp;codativo=VEBMA4" TargetMode="External"/><Relationship Id="rId718" Type="http://schemas.openxmlformats.org/officeDocument/2006/relationships/hyperlink" Target="https://afinvest.com.br/interno/relatorios/detalhes-de-ativos?id=7172&amp;codativo=SUZBA0" TargetMode="External"/><Relationship Id="rId925" Type="http://schemas.openxmlformats.org/officeDocument/2006/relationships/hyperlink" Target="https://afinvest.com.br/interno/relatorios/detalhes-de-ativos?id=2846&amp;codativo=JSLGA5" TargetMode="External"/><Relationship Id="rId1250" Type="http://schemas.openxmlformats.org/officeDocument/2006/relationships/hyperlink" Target="https://afinvest.com.br/interno/relatorios/detalhes-de-ativos?id=315&amp;codativo=TIET19" TargetMode="External"/><Relationship Id="rId1348" Type="http://schemas.openxmlformats.org/officeDocument/2006/relationships/hyperlink" Target="https://afinvest.com.br/interno/relatorios/detalhes-de-ativos?id=9357&amp;codativo=CDB1256KW6A" TargetMode="External"/><Relationship Id="rId357" Type="http://schemas.openxmlformats.org/officeDocument/2006/relationships/hyperlink" Target="https://afinvest.com.br/interno/relatorios/detalhes-de-ativos?id=940&amp;codativo=DAPAGO26" TargetMode="External"/><Relationship Id="rId1110" Type="http://schemas.openxmlformats.org/officeDocument/2006/relationships/hyperlink" Target="https://afinvest.com.br/interno/relatorios/detalhes-de-ativos?id=5729&amp;codativo=CSNAA2" TargetMode="External"/><Relationship Id="rId1194" Type="http://schemas.openxmlformats.org/officeDocument/2006/relationships/hyperlink" Target="https://afinvest.com.br/interno/relatorios/detalhes-de-ativos?id=1712&amp;codativo=BRKP28" TargetMode="External"/><Relationship Id="rId1208" Type="http://schemas.openxmlformats.org/officeDocument/2006/relationships/hyperlink" Target="https://afinvest.com.br/interno/relatorios/detalhes-de-ativos?id=6410&amp;codativo=BRFS31" TargetMode="External"/><Relationship Id="rId1415" Type="http://schemas.openxmlformats.org/officeDocument/2006/relationships/hyperlink" Target="https://afinvest.com.br/interno/relatorios/detalhes-de-ativos?id=1249&amp;codativo=CAIXA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8578&amp;codativo=LF002400KBY" TargetMode="External"/><Relationship Id="rId564" Type="http://schemas.openxmlformats.org/officeDocument/2006/relationships/hyperlink" Target="https://afinvest.com.br/interno/relatorios/detalhes-de-ativos?id=1220&amp;codativo=FIDC%20SIMPAR" TargetMode="External"/><Relationship Id="rId771" Type="http://schemas.openxmlformats.org/officeDocument/2006/relationships/hyperlink" Target="https://afinvest.com.br/interno/relatorios/detalhes-de-ativos?id=8030&amp;codativo=GASC25" TargetMode="External"/><Relationship Id="rId869" Type="http://schemas.openxmlformats.org/officeDocument/2006/relationships/hyperlink" Target="https://afinvest.com.br/interno/relatorios/detalhes-de-ativos?id=215&amp;codativo=LIGHB6" TargetMode="External"/><Relationship Id="rId424" Type="http://schemas.openxmlformats.org/officeDocument/2006/relationships/hyperlink" Target="https://afinvest.com.br/interno/relatorios/detalhes-de-ativos?id=343&amp;codativo=GERAES" TargetMode="External"/><Relationship Id="rId631" Type="http://schemas.openxmlformats.org/officeDocument/2006/relationships/hyperlink" Target="https://afinvest.com.br/interno/relatorios/detalhes-de-ativos?id=2721&amp;codativo=VIXL14" TargetMode="External"/><Relationship Id="rId729" Type="http://schemas.openxmlformats.org/officeDocument/2006/relationships/hyperlink" Target="https://afinvest.com.br/interno/relatorios/detalhes-de-ativos?id=2968&amp;codativo=JSMLB5" TargetMode="External"/><Relationship Id="rId1054" Type="http://schemas.openxmlformats.org/officeDocument/2006/relationships/hyperlink" Target="https://afinvest.com.br/interno/relatorios/detalhes-de-ativos?id=8431&amp;codativo=CSANA0" TargetMode="External"/><Relationship Id="rId1261" Type="http://schemas.openxmlformats.org/officeDocument/2006/relationships/hyperlink" Target="https://afinvest.com.br/interno/relatorios/detalhes-de-ativos?id=2693&amp;codativo=AERI12" TargetMode="External"/><Relationship Id="rId1359" Type="http://schemas.openxmlformats.org/officeDocument/2006/relationships/hyperlink" Target="https://afinvest.com.br/interno/relatorios/detalhes-de-ativos?id=8772&amp;codativo=CDB9248TSCO" TargetMode="External"/><Relationship Id="rId270" Type="http://schemas.openxmlformats.org/officeDocument/2006/relationships/hyperlink" Target="https://afinvest.com.br/interno/relatorios/detalhes-de-ativos?id=8111&amp;codativo=LF002400BZZ" TargetMode="External"/><Relationship Id="rId936" Type="http://schemas.openxmlformats.org/officeDocument/2006/relationships/hyperlink" Target="https://afinvest.com.br/interno/relatorios/detalhes-de-ativos?id=2844&amp;codativo=MATD11" TargetMode="External"/><Relationship Id="rId1121" Type="http://schemas.openxmlformats.org/officeDocument/2006/relationships/hyperlink" Target="https://afinvest.com.br/interno/relatorios/detalhes-de-ativos?id=3508&amp;codativo=CRCG12" TargetMode="External"/><Relationship Id="rId1219" Type="http://schemas.openxmlformats.org/officeDocument/2006/relationships/hyperlink" Target="https://afinvest.com.br/interno/relatorios/detalhes-de-ativos?id=3358&amp;codativo=BRKMB6" TargetMode="External"/><Relationship Id="rId65" Type="http://schemas.openxmlformats.org/officeDocument/2006/relationships/hyperlink" Target="https://afinvest.com.br/interno/relatorios/detalhes-de-ativos?id=164&amp;codativo=LFSN1900008" TargetMode="External"/><Relationship Id="rId130" Type="http://schemas.openxmlformats.org/officeDocument/2006/relationships/hyperlink" Target="https://afinvest.com.br/interno/relatorios/detalhes-de-ativos?id=2639&amp;codativo=LFSC190054I" TargetMode="External"/><Relationship Id="rId368" Type="http://schemas.openxmlformats.org/officeDocument/2006/relationships/hyperlink" Target="https://afinvest.com.br/interno/relatorios/detalhes-de-ativos?id=1417&amp;codativo=DAPAGO30" TargetMode="External"/><Relationship Id="rId575" Type="http://schemas.openxmlformats.org/officeDocument/2006/relationships/hyperlink" Target="https://afinvest.com.br/interno/relatorios/detalhes-de-ativos?id=9223&amp;codativo=FIDC%20PICPAY%20FGTS%20SR" TargetMode="External"/><Relationship Id="rId782" Type="http://schemas.openxmlformats.org/officeDocument/2006/relationships/hyperlink" Target="https://afinvest.com.br/interno/relatorios/detalhes-de-ativos?id=2723&amp;codativo=RDORB9" TargetMode="External"/><Relationship Id="rId1426" Type="http://schemas.openxmlformats.org/officeDocument/2006/relationships/hyperlink" Target="https://afinvest.com.br/interno/relatorios/detalhes-de-ativos?id=874&amp;codativo=SIMH3" TargetMode="External"/><Relationship Id="rId228" Type="http://schemas.openxmlformats.org/officeDocument/2006/relationships/hyperlink" Target="https://afinvest.com.br/interno/relatorios/detalhes-de-ativos?id=8352&amp;codativo=LF0024008ZU" TargetMode="External"/><Relationship Id="rId435" Type="http://schemas.openxmlformats.org/officeDocument/2006/relationships/hyperlink" Target="https://afinvest.com.br/interno/relatorios/detalhes-de-ativos?id=1107&amp;codativo=AF%20MINAS" TargetMode="External"/><Relationship Id="rId642" Type="http://schemas.openxmlformats.org/officeDocument/2006/relationships/hyperlink" Target="https://afinvest.com.br/interno/relatorios/detalhes-de-ativos?id=3424&amp;codativo=VECS11" TargetMode="External"/><Relationship Id="rId1065" Type="http://schemas.openxmlformats.org/officeDocument/2006/relationships/hyperlink" Target="https://afinvest.com.br/interno/relatorios/detalhes-de-ativos?id=8432&amp;codativo=CSANB0" TargetMode="External"/><Relationship Id="rId1272" Type="http://schemas.openxmlformats.org/officeDocument/2006/relationships/hyperlink" Target="https://afinvest.com.br/interno/relatorios/detalhes-de-ativos?id=7681&amp;codativo=RRRP14" TargetMode="External"/><Relationship Id="rId281" Type="http://schemas.openxmlformats.org/officeDocument/2006/relationships/hyperlink" Target="https://afinvest.com.br/interno/relatorios/detalhes-de-ativos?id=7100&amp;codativo=LF002307IJ6" TargetMode="External"/><Relationship Id="rId502" Type="http://schemas.openxmlformats.org/officeDocument/2006/relationships/hyperlink" Target="https://afinvest.com.br/interno/relatorios/detalhes-de-ativos?id=408&amp;codativo=FIDC%20Sifra%20Plus%20Sr" TargetMode="External"/><Relationship Id="rId947" Type="http://schemas.openxmlformats.org/officeDocument/2006/relationships/hyperlink" Target="https://afinvest.com.br/interno/relatorios/detalhes-de-ativos?id=5764&amp;codativo=HBSA12" TargetMode="External"/><Relationship Id="rId1132" Type="http://schemas.openxmlformats.org/officeDocument/2006/relationships/hyperlink" Target="https://afinvest.com.br/interno/relatorios/detalhes-de-ativos?id=8005&amp;codativo=CHSF12" TargetMode="External"/><Relationship Id="rId76" Type="http://schemas.openxmlformats.org/officeDocument/2006/relationships/hyperlink" Target="https://afinvest.com.br/interno/relatorios/detalhes-de-ativos?id=153&amp;codativo=LFSN19006KM" TargetMode="External"/><Relationship Id="rId141" Type="http://schemas.openxmlformats.org/officeDocument/2006/relationships/hyperlink" Target="https://afinvest.com.br/interno/relatorios/detalhes-de-ativos?id=262&amp;codativo=LFSC19000BR" TargetMode="External"/><Relationship Id="rId379" Type="http://schemas.openxmlformats.org/officeDocument/2006/relationships/hyperlink" Target="https://afinvest.com.br/interno/relatorios/detalhes-de-ativos?id=2677&amp;codativo=DI1JAN29" TargetMode="External"/><Relationship Id="rId586" Type="http://schemas.openxmlformats.org/officeDocument/2006/relationships/hyperlink" Target="https://afinvest.com.br/interno/relatorios/detalhes-de-ativos?id=9487&amp;codativo=FIDC%20Icred%20INSS" TargetMode="External"/><Relationship Id="rId793" Type="http://schemas.openxmlformats.org/officeDocument/2006/relationships/hyperlink" Target="https://afinvest.com.br/interno/relatorios/detalhes-de-ativos?id=3368&amp;codativo=QUAL16" TargetMode="External"/><Relationship Id="rId807" Type="http://schemas.openxmlformats.org/officeDocument/2006/relationships/hyperlink" Target="https://afinvest.com.br/interno/relatorios/detalhes-de-ativos?id=3468&amp;codativo=PEJA11" TargetMode="External"/><Relationship Id="rId1437" Type="http://schemas.openxmlformats.org/officeDocument/2006/relationships/hyperlink" Target="https://afinvest.com.br/interno/relatorios/detalhes-de-ativos?id=1473&amp;codativo=AMER3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7998&amp;codativo=LF002400ABL" TargetMode="External"/><Relationship Id="rId446" Type="http://schemas.openxmlformats.org/officeDocument/2006/relationships/hyperlink" Target="https://afinvest.com.br/interno/relatorios/detalhes-de-ativos?id=7741&amp;codativo=SANTANDER%20CASH%20BLACK%20X" TargetMode="External"/><Relationship Id="rId653" Type="http://schemas.openxmlformats.org/officeDocument/2006/relationships/hyperlink" Target="https://afinvest.com.br/interno/relatorios/detalhes-de-ativos?id=8726&amp;codativo=VVRT11" TargetMode="External"/><Relationship Id="rId1076" Type="http://schemas.openxmlformats.org/officeDocument/2006/relationships/hyperlink" Target="https://afinvest.com.br/interno/relatorios/detalhes-de-ativos?id=1747&amp;codativo=CBAN52" TargetMode="External"/><Relationship Id="rId1283" Type="http://schemas.openxmlformats.org/officeDocument/2006/relationships/hyperlink" Target="https://afinvest.com.br/interno/relatorios/detalhes-de-ativos?id=7897&amp;codativo=CRI%20PERNAMBUCO%2035%C2%AA%20(23J1753853)" TargetMode="External"/><Relationship Id="rId292" Type="http://schemas.openxmlformats.org/officeDocument/2006/relationships/hyperlink" Target="https://afinvest.com.br/interno/relatorios/detalhes-de-ativos?id=4281&amp;codativo=DI1JAN26" TargetMode="External"/><Relationship Id="rId306" Type="http://schemas.openxmlformats.org/officeDocument/2006/relationships/hyperlink" Target="https://afinvest.com.br/interno/relatorios/detalhes-de-ativos?id=940&amp;codativo=DAPAGO26" TargetMode="External"/><Relationship Id="rId860" Type="http://schemas.openxmlformats.org/officeDocument/2006/relationships/hyperlink" Target="https://afinvest.com.br/interno/relatorios/detalhes-de-ativos?id=2785&amp;codativo=LCAMB2" TargetMode="External"/><Relationship Id="rId958" Type="http://schemas.openxmlformats.org/officeDocument/2006/relationships/hyperlink" Target="https://afinvest.com.br/interno/relatorios/detalhes-de-ativos?id=8994&amp;codativo=SUMI17" TargetMode="External"/><Relationship Id="rId1143" Type="http://schemas.openxmlformats.org/officeDocument/2006/relationships/hyperlink" Target="https://afinvest.com.br/interno/relatorios/detalhes-de-ativos?id=8444&amp;codativo=CAEC22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7680&amp;codativo=FIDC%20Pagbem%20Sr%207" TargetMode="External"/><Relationship Id="rId597" Type="http://schemas.openxmlformats.org/officeDocument/2006/relationships/hyperlink" Target="https://afinvest.com.br/interno/relatorios/detalhes-de-ativos?id=475&amp;codativo=FIDC%20Ideal%20Invest%2029" TargetMode="External"/><Relationship Id="rId720" Type="http://schemas.openxmlformats.org/officeDocument/2006/relationships/hyperlink" Target="https://afinvest.com.br/interno/relatorios/detalhes-de-ativos?id=2918&amp;codativo=SULA29" TargetMode="External"/><Relationship Id="rId818" Type="http://schemas.openxmlformats.org/officeDocument/2006/relationships/hyperlink" Target="https://afinvest.com.br/interno/relatorios/detalhes-de-ativos?id=2626&amp;codativo=OMGE13" TargetMode="External"/><Relationship Id="rId1350" Type="http://schemas.openxmlformats.org/officeDocument/2006/relationships/hyperlink" Target="https://afinvest.com.br/interno/relatorios/detalhes-de-ativos?id=9357&amp;codativo=CDB1256KW67" TargetMode="External"/><Relationship Id="rId1448" Type="http://schemas.openxmlformats.org/officeDocument/2006/relationships/hyperlink" Target="https://afinvest.com.br/interno/relatorios/detalhes-de-ativos?id=7&amp;codativo=COGN3" TargetMode="External"/><Relationship Id="rId152" Type="http://schemas.openxmlformats.org/officeDocument/2006/relationships/hyperlink" Target="https://afinvest.com.br/interno/relatorios/detalhes-de-ativos?id=262&amp;codativo=LFSC19000BP" TargetMode="External"/><Relationship Id="rId457" Type="http://schemas.openxmlformats.org/officeDocument/2006/relationships/hyperlink" Target="https://afinvest.com.br/interno/relatorios/detalhes-de-ativos?id=7739&amp;codativo=SANTANDER%20CASH%20BLACK%20III" TargetMode="External"/><Relationship Id="rId1003" Type="http://schemas.openxmlformats.org/officeDocument/2006/relationships/hyperlink" Target="https://afinvest.com.br/interno/relatorios/detalhes-de-ativos?id=2839&amp;codativo=ENGIC5" TargetMode="External"/><Relationship Id="rId1087" Type="http://schemas.openxmlformats.org/officeDocument/2006/relationships/hyperlink" Target="https://afinvest.com.br/interno/relatorios/detalhes-de-ativos?id=7543&amp;codativo=CRNP11" TargetMode="External"/><Relationship Id="rId1210" Type="http://schemas.openxmlformats.org/officeDocument/2006/relationships/hyperlink" Target="https://afinvest.com.br/interno/relatorios/detalhes-de-ativos?id=6410&amp;codativo=BRFS31" TargetMode="External"/><Relationship Id="rId1294" Type="http://schemas.openxmlformats.org/officeDocument/2006/relationships/hyperlink" Target="https://afinvest.com.br/interno/relatorios/detalhes-de-ativos?id=5671&amp;codativo=CRI%20Vic%20Engenharia%202%C2%AA%20Emiss%C3%A3o" TargetMode="External"/><Relationship Id="rId1308" Type="http://schemas.openxmlformats.org/officeDocument/2006/relationships/hyperlink" Target="https://afinvest.com.br/interno/relatorios/detalhes-de-ativos?id=9435&amp;codativo=Unigel%20nota%20reestruturada" TargetMode="External"/><Relationship Id="rId664" Type="http://schemas.openxmlformats.org/officeDocument/2006/relationships/hyperlink" Target="https://afinvest.com.br/interno/relatorios/detalhes-de-ativos?id=1462&amp;codativo=VAMO33" TargetMode="External"/><Relationship Id="rId871" Type="http://schemas.openxmlformats.org/officeDocument/2006/relationships/hyperlink" Target="https://afinvest.com.br/interno/relatorios/detalhes-de-ativos?id=1637&amp;codativo=LIGHC6" TargetMode="External"/><Relationship Id="rId969" Type="http://schemas.openxmlformats.org/officeDocument/2006/relationships/hyperlink" Target="https://afinvest.com.br/interno/relatorios/detalhes-de-ativos?id=9151&amp;codativo=AEGE17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254&amp;codativo=DAPMAI25" TargetMode="External"/><Relationship Id="rId524" Type="http://schemas.openxmlformats.org/officeDocument/2006/relationships/hyperlink" Target="https://afinvest.com.br/interno/relatorios/detalhes-de-ativos?id=8473&amp;codativo=FIDC%20ICred%20Sr" TargetMode="External"/><Relationship Id="rId731" Type="http://schemas.openxmlformats.org/officeDocument/2006/relationships/hyperlink" Target="https://afinvest.com.br/interno/relatorios/detalhes-de-ativos?id=3004&amp;codativo=JSMLA5" TargetMode="External"/><Relationship Id="rId1154" Type="http://schemas.openxmlformats.org/officeDocument/2006/relationships/hyperlink" Target="https://afinvest.com.br/interno/relatorios/detalhes-de-ativos?id=2780&amp;codativo=CBRDB8" TargetMode="External"/><Relationship Id="rId1361" Type="http://schemas.openxmlformats.org/officeDocument/2006/relationships/hyperlink" Target="https://afinvest.com.br/interno/relatorios/detalhes-de-ativos?id=8710&amp;codativo=CDB824AAYU8" TargetMode="External"/><Relationship Id="rId1459" Type="http://schemas.openxmlformats.org/officeDocument/2006/relationships/hyperlink" Target="https://afinvest.com.br/interno/relatorios/detalhes-de-ativos?id=8523&amp;codativo=AMER11" TargetMode="External"/><Relationship Id="rId98" Type="http://schemas.openxmlformats.org/officeDocument/2006/relationships/hyperlink" Target="https://afinvest.com.br/interno/relatorios/detalhes-de-ativos?id=1092&amp;codativo=LFSN1800E2G" TargetMode="External"/><Relationship Id="rId163" Type="http://schemas.openxmlformats.org/officeDocument/2006/relationships/hyperlink" Target="https://afinvest.com.br/interno/relatorios/detalhes-de-ativos?id=6979&amp;codativo=LF002305RGL" TargetMode="External"/><Relationship Id="rId370" Type="http://schemas.openxmlformats.org/officeDocument/2006/relationships/hyperlink" Target="https://afinvest.com.br/interno/relatorios/detalhes-de-ativos?id=2677&amp;codativo=DI1JAN29" TargetMode="External"/><Relationship Id="rId829" Type="http://schemas.openxmlformats.org/officeDocument/2006/relationships/hyperlink" Target="https://afinvest.com.br/interno/relatorios/detalhes-de-ativos?id=5686&amp;codativo=NTSD35" TargetMode="External"/><Relationship Id="rId1014" Type="http://schemas.openxmlformats.org/officeDocument/2006/relationships/hyperlink" Target="https://afinvest.com.br/interno/relatorios/detalhes-de-ativos?id=8430&amp;codativo=ENAT14" TargetMode="External"/><Relationship Id="rId1221" Type="http://schemas.openxmlformats.org/officeDocument/2006/relationships/hyperlink" Target="https://afinvest.com.br/interno/relatorios/detalhes-de-ativos?id=3357&amp;codativo=BRKMA6" TargetMode="External"/><Relationship Id="rId230" Type="http://schemas.openxmlformats.org/officeDocument/2006/relationships/hyperlink" Target="https://afinvest.com.br/interno/relatorios/detalhes-de-ativos?id=8399&amp;codativo=LF002400GJ4" TargetMode="External"/><Relationship Id="rId468" Type="http://schemas.openxmlformats.org/officeDocument/2006/relationships/hyperlink" Target="https://afinvest.com.br/interno/relatorios/detalhes-de-ativos?id=7747&amp;codativo=SANTANDER%20CASH%20BLACK%20VI" TargetMode="External"/><Relationship Id="rId675" Type="http://schemas.openxmlformats.org/officeDocument/2006/relationships/hyperlink" Target="https://afinvest.com.br/interno/relatorios/detalhes-de-ativos?id=8116&amp;codativo=VLIDA0" TargetMode="External"/><Relationship Id="rId882" Type="http://schemas.openxmlformats.org/officeDocument/2006/relationships/hyperlink" Target="https://afinvest.com.br/interno/relatorios/detalhes-de-ativos?id=1427&amp;codativo=LIGH1B" TargetMode="External"/><Relationship Id="rId1098" Type="http://schemas.openxmlformats.org/officeDocument/2006/relationships/hyperlink" Target="https://afinvest.com.br/interno/relatorios/detalhes-de-ativos?id=7260&amp;codativo=PASS12" TargetMode="External"/><Relationship Id="rId1319" Type="http://schemas.openxmlformats.org/officeDocument/2006/relationships/hyperlink" Target="https://afinvest.com.br/interno/relatorios/detalhes-de-ativos?id=3130&amp;codativo=NATURA29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940&amp;codativo=DAPAGO26" TargetMode="External"/><Relationship Id="rId535" Type="http://schemas.openxmlformats.org/officeDocument/2006/relationships/hyperlink" Target="https://afinvest.com.br/interno/relatorios/detalhes-de-ativos?id=8328&amp;codativo=FIDC%20Guardian%20MC%20II%20Sr" TargetMode="External"/><Relationship Id="rId742" Type="http://schemas.openxmlformats.org/officeDocument/2006/relationships/hyperlink" Target="https://afinvest.com.br/interno/relatorios/detalhes-de-ativos?id=1410&amp;codativo=ASAI22" TargetMode="External"/><Relationship Id="rId1165" Type="http://schemas.openxmlformats.org/officeDocument/2006/relationships/hyperlink" Target="https://afinvest.com.br/interno/relatorios/detalhes-de-ativos?id=2779&amp;codativo=CBRDA8" TargetMode="External"/><Relationship Id="rId1372" Type="http://schemas.openxmlformats.org/officeDocument/2006/relationships/hyperlink" Target="https://afinvest.com.br/interno/relatorios/detalhes-de-ativos?id=8852&amp;codativo=CDB924AJYNQ" TargetMode="External"/><Relationship Id="rId174" Type="http://schemas.openxmlformats.org/officeDocument/2006/relationships/hyperlink" Target="https://afinvest.com.br/interno/relatorios/detalhes-de-ativos?id=6879&amp;codativo=LF002305RG5" TargetMode="External"/><Relationship Id="rId381" Type="http://schemas.openxmlformats.org/officeDocument/2006/relationships/hyperlink" Target="https://afinvest.com.br/interno/relatorios/detalhes-de-ativos?id=4281&amp;codativo=DI1JAN26" TargetMode="External"/><Relationship Id="rId602" Type="http://schemas.openxmlformats.org/officeDocument/2006/relationships/hyperlink" Target="https://afinvest.com.br/interno/relatorios/detalhes-de-ativos?id=8007&amp;codativo=FIDC%20CloudWalk%20II" TargetMode="External"/><Relationship Id="rId1025" Type="http://schemas.openxmlformats.org/officeDocument/2006/relationships/hyperlink" Target="https://afinvest.com.br/interno/relatorios/detalhes-de-ativos?id=7268&amp;codativo=ERDVB3" TargetMode="External"/><Relationship Id="rId1232" Type="http://schemas.openxmlformats.org/officeDocument/2006/relationships/hyperlink" Target="https://afinvest.com.br/interno/relatorios/detalhes-de-ativos?id=8804&amp;codativo=AMERF2" TargetMode="External"/><Relationship Id="rId241" Type="http://schemas.openxmlformats.org/officeDocument/2006/relationships/hyperlink" Target="https://afinvest.com.br/interno/relatorios/detalhes-de-ativos?id=7998&amp;codativo=LF002400ABH" TargetMode="External"/><Relationship Id="rId479" Type="http://schemas.openxmlformats.org/officeDocument/2006/relationships/hyperlink" Target="https://afinvest.com.br/interno/relatorios/detalhes-de-ativos?id=7739&amp;codativo=SANTANDER%20CASH%20BLACK%20III" TargetMode="External"/><Relationship Id="rId686" Type="http://schemas.openxmlformats.org/officeDocument/2006/relationships/hyperlink" Target="https://afinvest.com.br/interno/relatorios/detalhes-de-ativos?id=9446&amp;codativo=VERT18%20(nota%20reestruturada)" TargetMode="External"/><Relationship Id="rId893" Type="http://schemas.openxmlformats.org/officeDocument/2006/relationships/hyperlink" Target="https://afinvest.com.br/interno/relatorios/detalhes-de-ativos?id=9179&amp;codativo=LIGH2B" TargetMode="External"/><Relationship Id="rId907" Type="http://schemas.openxmlformats.org/officeDocument/2006/relationships/hyperlink" Target="https://afinvest.com.br/interno/relatorios/detalhes-de-ativos?id=215&amp;codativo=LIGHB6" TargetMode="External"/><Relationship Id="rId36" Type="http://schemas.openxmlformats.org/officeDocument/2006/relationships/hyperlink" Target="https://afinvest.com.br/interno/relatorios/detalhes-de-ativos?id=821&amp;codativo=LFT%20set%2026" TargetMode="External"/><Relationship Id="rId339" Type="http://schemas.openxmlformats.org/officeDocument/2006/relationships/hyperlink" Target="https://afinvest.com.br/interno/relatorios/detalhes-de-ativos?id=2952&amp;codativo=DDIJAN31" TargetMode="External"/><Relationship Id="rId546" Type="http://schemas.openxmlformats.org/officeDocument/2006/relationships/hyperlink" Target="https://afinvest.com.br/interno/relatorios/detalhes-de-ativos?id=5743&amp;codativo=FIDC%20FS%20FORTALECE" TargetMode="External"/><Relationship Id="rId753" Type="http://schemas.openxmlformats.org/officeDocument/2006/relationships/hyperlink" Target="https://afinvest.com.br/interno/relatorios/detalhes-de-ativos?id=8398&amp;codativo=ASAIA0" TargetMode="External"/><Relationship Id="rId1176" Type="http://schemas.openxmlformats.org/officeDocument/2006/relationships/hyperlink" Target="https://afinvest.com.br/interno/relatorios/detalhes-de-ativos?id=5722&amp;codativo=AALR13" TargetMode="External"/><Relationship Id="rId1383" Type="http://schemas.openxmlformats.org/officeDocument/2006/relationships/hyperlink" Target="https://afinvest.com.br/interno/relatorios/detalhes-de-ativos?id=8577&amp;codativo=CDB724BH6RG" TargetMode="External"/><Relationship Id="rId101" Type="http://schemas.openxmlformats.org/officeDocument/2006/relationships/hyperlink" Target="https://afinvest.com.br/interno/relatorios/detalhes-de-ativos?id=195&amp;codativo=LFSN1800D79" TargetMode="External"/><Relationship Id="rId185" Type="http://schemas.openxmlformats.org/officeDocument/2006/relationships/hyperlink" Target="https://afinvest.com.br/interno/relatorios/detalhes-de-ativos?id=8350&amp;codativo=LF0024007OE" TargetMode="External"/><Relationship Id="rId406" Type="http://schemas.openxmlformats.org/officeDocument/2006/relationships/hyperlink" Target="https://afinvest.com.br/interno/relatorios/detalhes-de-ativos?id=8629&amp;codativo=BORDEAUX" TargetMode="External"/><Relationship Id="rId960" Type="http://schemas.openxmlformats.org/officeDocument/2006/relationships/hyperlink" Target="https://afinvest.com.br/interno/relatorios/detalhes-de-ativos?id=3431&amp;codativo=GBSP11" TargetMode="External"/><Relationship Id="rId1036" Type="http://schemas.openxmlformats.org/officeDocument/2006/relationships/hyperlink" Target="https://afinvest.com.br/interno/relatorios/detalhes-de-ativos?id=1596&amp;codativo=DASAA4" TargetMode="External"/><Relationship Id="rId1243" Type="http://schemas.openxmlformats.org/officeDocument/2006/relationships/hyperlink" Target="https://afinvest.com.br/interno/relatorios/detalhes-de-ativos?id=300&amp;codativo=ALGA28" TargetMode="External"/><Relationship Id="rId392" Type="http://schemas.openxmlformats.org/officeDocument/2006/relationships/hyperlink" Target="https://afinvest.com.br/interno/relatorios/detalhes-de-ativos?id=4100&amp;codativo=DAPAGO40" TargetMode="External"/><Relationship Id="rId613" Type="http://schemas.openxmlformats.org/officeDocument/2006/relationships/hyperlink" Target="https://afinvest.com.br/interno/relatorios/detalhes-de-ativos?id=8877&amp;codativo=FIDC%20Artico%20Sr" TargetMode="External"/><Relationship Id="rId697" Type="http://schemas.openxmlformats.org/officeDocument/2006/relationships/hyperlink" Target="https://afinvest.com.br/interno/relatorios/detalhes-de-ativos?id=9445&amp;codativo=VERT19%20(nota%20participativa)" TargetMode="External"/><Relationship Id="rId820" Type="http://schemas.openxmlformats.org/officeDocument/2006/relationships/hyperlink" Target="https://afinvest.com.br/interno/relatorios/detalhes-de-ativos?id=2626&amp;codativo=OMGE13" TargetMode="External"/><Relationship Id="rId918" Type="http://schemas.openxmlformats.org/officeDocument/2006/relationships/hyperlink" Target="https://afinvest.com.br/interno/relatorios/detalhes-de-ativos?id=308&amp;codativo=KLBNA2" TargetMode="External"/><Relationship Id="rId1450" Type="http://schemas.openxmlformats.org/officeDocument/2006/relationships/hyperlink" Target="https://afinvest.com.br/interno/relatorios/detalhes-de-ativos?id=6110&amp;codativo=INBR32" TargetMode="External"/><Relationship Id="rId252" Type="http://schemas.openxmlformats.org/officeDocument/2006/relationships/hyperlink" Target="https://afinvest.com.br/interno/relatorios/detalhes-de-ativos?id=9721&amp;codativo=LFSC25004NH" TargetMode="External"/><Relationship Id="rId1103" Type="http://schemas.openxmlformats.org/officeDocument/2006/relationships/hyperlink" Target="https://afinvest.com.br/interno/relatorios/detalhes-de-ativos?id=3155&amp;codativo=CSNAA1" TargetMode="External"/><Relationship Id="rId1187" Type="http://schemas.openxmlformats.org/officeDocument/2006/relationships/hyperlink" Target="https://afinvest.com.br/interno/relatorios/detalhes-de-ativos?id=7872&amp;codativo=CMGDB0" TargetMode="External"/><Relationship Id="rId1310" Type="http://schemas.openxmlformats.org/officeDocument/2006/relationships/hyperlink" Target="https://afinvest.com.br/interno/relatorios/detalhes-de-ativos?id=9436&amp;codativo=Unigel%20nota%20participativa" TargetMode="External"/><Relationship Id="rId1408" Type="http://schemas.openxmlformats.org/officeDocument/2006/relationships/hyperlink" Target="https://afinvest.com.br/interno/relatorios/detalhes-de-ativos?id=1249&amp;codativo=CAIX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126&amp;codativo=LFSN1800DZH" TargetMode="External"/><Relationship Id="rId557" Type="http://schemas.openxmlformats.org/officeDocument/2006/relationships/hyperlink" Target="https://afinvest.com.br/interno/relatorios/detalhes-de-ativos?id=3505&amp;codativo=FIDC%20URA%20Agro%20SR" TargetMode="External"/><Relationship Id="rId764" Type="http://schemas.openxmlformats.org/officeDocument/2006/relationships/hyperlink" Target="https://afinvest.com.br/interno/relatorios/detalhes-de-ativos?id=3175&amp;codativo=SBFC13" TargetMode="External"/><Relationship Id="rId971" Type="http://schemas.openxmlformats.org/officeDocument/2006/relationships/hyperlink" Target="https://afinvest.com.br/interno/relatorios/detalhes-de-ativos?id=9151&amp;codativo=AEGE17" TargetMode="External"/><Relationship Id="rId1394" Type="http://schemas.openxmlformats.org/officeDocument/2006/relationships/hyperlink" Target="https://afinvest.com.br/interno/relatorios/detalhes-de-ativos?id=1249&amp;codativo=CAIXA" TargetMode="External"/><Relationship Id="rId196" Type="http://schemas.openxmlformats.org/officeDocument/2006/relationships/hyperlink" Target="https://afinvest.com.br/interno/relatorios/detalhes-de-ativos?id=9627&amp;codativo=LF002400LQY" TargetMode="External"/><Relationship Id="rId417" Type="http://schemas.openxmlformats.org/officeDocument/2006/relationships/hyperlink" Target="https://afinvest.com.br/interno/relatorios/detalhes-de-ativos?id=391&amp;codativo=GERAES%2030" TargetMode="External"/><Relationship Id="rId624" Type="http://schemas.openxmlformats.org/officeDocument/2006/relationships/hyperlink" Target="https://afinvest.com.br/interno/relatorios/detalhes-de-ativos?id=2721&amp;codativo=VIXL14" TargetMode="External"/><Relationship Id="rId831" Type="http://schemas.openxmlformats.org/officeDocument/2006/relationships/hyperlink" Target="https://afinvest.com.br/interno/relatorios/detalhes-de-ativos?id=1864&amp;codativo=NTEN11" TargetMode="External"/><Relationship Id="rId1047" Type="http://schemas.openxmlformats.org/officeDocument/2006/relationships/hyperlink" Target="https://afinvest.com.br/interno/relatorios/detalhes-de-ativos?id=8668&amp;codativo=DESK17" TargetMode="External"/><Relationship Id="rId1254" Type="http://schemas.openxmlformats.org/officeDocument/2006/relationships/hyperlink" Target="https://afinvest.com.br/interno/relatorios/detalhes-de-ativos?id=315&amp;codativo=TIET19" TargetMode="External"/><Relationship Id="rId1461" Type="http://schemas.openxmlformats.org/officeDocument/2006/relationships/hyperlink" Target="https://afinvest.com.br/interno/relatorios/detalhes-de-ativos?id=6895&amp;codativo=TIP%20US" TargetMode="External"/><Relationship Id="rId263" Type="http://schemas.openxmlformats.org/officeDocument/2006/relationships/hyperlink" Target="https://afinvest.com.br/interno/relatorios/detalhes-de-ativos?id=5818&amp;codativo=LF002200QQO" TargetMode="External"/><Relationship Id="rId470" Type="http://schemas.openxmlformats.org/officeDocument/2006/relationships/hyperlink" Target="https://afinvest.com.br/interno/relatorios/detalhes-de-ativos?id=7744&amp;codativo=SANTANDER%20CASH%20BLACK%20II" TargetMode="External"/><Relationship Id="rId929" Type="http://schemas.openxmlformats.org/officeDocument/2006/relationships/hyperlink" Target="https://afinvest.com.br/interno/relatorios/detalhes-de-ativos?id=2829&amp;codativo=ITSA24" TargetMode="External"/><Relationship Id="rId1114" Type="http://schemas.openxmlformats.org/officeDocument/2006/relationships/hyperlink" Target="https://afinvest.com.br/interno/relatorios/detalhes-de-ativos?id=3460&amp;codativo=VTII12" TargetMode="External"/><Relationship Id="rId1321" Type="http://schemas.openxmlformats.org/officeDocument/2006/relationships/hyperlink" Target="https://afinvest.com.br/interno/relatorios/detalhes-de-ativos?id=8479&amp;codativo=MOVIBZ00001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144&amp;codativo=LFSC190054D" TargetMode="External"/><Relationship Id="rId330" Type="http://schemas.openxmlformats.org/officeDocument/2006/relationships/hyperlink" Target="https://afinvest.com.br/interno/relatorios/detalhes-de-ativos?id=4281&amp;codativo=DI1JAN26" TargetMode="External"/><Relationship Id="rId568" Type="http://schemas.openxmlformats.org/officeDocument/2006/relationships/hyperlink" Target="https://afinvest.com.br/interno/relatorios/detalhes-de-ativos?id=8922&amp;codativo=FIDC%20Precavida" TargetMode="External"/><Relationship Id="rId775" Type="http://schemas.openxmlformats.org/officeDocument/2006/relationships/hyperlink" Target="https://afinvest.com.br/interno/relatorios/detalhes-de-ativos?id=1214&amp;codativo=RDCO10" TargetMode="External"/><Relationship Id="rId982" Type="http://schemas.openxmlformats.org/officeDocument/2006/relationships/hyperlink" Target="https://afinvest.com.br/interno/relatorios/detalhes-de-ativos?id=7270&amp;codativo=CGOS14" TargetMode="External"/><Relationship Id="rId1198" Type="http://schemas.openxmlformats.org/officeDocument/2006/relationships/hyperlink" Target="https://afinvest.com.br/interno/relatorios/detalhes-de-ativos?id=3194&amp;codativo=BRKPA0" TargetMode="External"/><Relationship Id="rId1419" Type="http://schemas.openxmlformats.org/officeDocument/2006/relationships/hyperlink" Target="https://afinvest.com.br/interno/relatorios/detalhes-de-ativos?id=20&amp;codativo=YDUQ3" TargetMode="External"/><Relationship Id="rId428" Type="http://schemas.openxmlformats.org/officeDocument/2006/relationships/hyperlink" Target="https://afinvest.com.br/interno/relatorios/detalhes-de-ativos?id=873&amp;codativo=AF%20GLOBAL%20BONDS%20FI%20RF%20CP%20IE" TargetMode="External"/><Relationship Id="rId635" Type="http://schemas.openxmlformats.org/officeDocument/2006/relationships/hyperlink" Target="https://afinvest.com.br/interno/relatorios/detalhes-de-ativos?id=2927&amp;codativo=VBBR24" TargetMode="External"/><Relationship Id="rId842" Type="http://schemas.openxmlformats.org/officeDocument/2006/relationships/hyperlink" Target="https://afinvest.com.br/interno/relatorios/detalhes-de-ativos?id=9425&amp;codativo=MVLV19" TargetMode="External"/><Relationship Id="rId1058" Type="http://schemas.openxmlformats.org/officeDocument/2006/relationships/hyperlink" Target="https://afinvest.com.br/interno/relatorios/detalhes-de-ativos?id=8431&amp;codativo=CSANA0" TargetMode="External"/><Relationship Id="rId1265" Type="http://schemas.openxmlformats.org/officeDocument/2006/relationships/hyperlink" Target="https://afinvest.com.br/interno/relatorios/detalhes-de-ativos?id=3192&amp;codativo=AEGPA0" TargetMode="External"/><Relationship Id="rId274" Type="http://schemas.openxmlformats.org/officeDocument/2006/relationships/hyperlink" Target="https://afinvest.com.br/interno/relatorios/detalhes-de-ativos?id=5818&amp;codativo=LF002200QQO" TargetMode="External"/><Relationship Id="rId481" Type="http://schemas.openxmlformats.org/officeDocument/2006/relationships/hyperlink" Target="https://afinvest.com.br/interno/relatorios/detalhes-de-ativos?id=7742&amp;codativo=SANTANDER%20CASH%20BLACK%20V" TargetMode="External"/><Relationship Id="rId702" Type="http://schemas.openxmlformats.org/officeDocument/2006/relationships/hyperlink" Target="https://afinvest.com.br/interno/relatorios/detalhes-de-ativos?id=9446&amp;codativo=VERT18%20(nota%20reestruturada)" TargetMode="External"/><Relationship Id="rId1125" Type="http://schemas.openxmlformats.org/officeDocument/2006/relationships/hyperlink" Target="https://afinvest.com.br/interno/relatorios/detalhes-de-ativos?id=8991&amp;codativo=RSAN26" TargetMode="External"/><Relationship Id="rId1332" Type="http://schemas.openxmlformats.org/officeDocument/2006/relationships/hyperlink" Target="https://afinvest.com.br/interno/relatorios/detalhes-de-ativos?id=6204&amp;codativo=100000" TargetMode="External"/><Relationship Id="rId69" Type="http://schemas.openxmlformats.org/officeDocument/2006/relationships/hyperlink" Target="https://afinvest.com.br/interno/relatorios/detalhes-de-ativos?id=3428&amp;codativo=LFSN1800DS5" TargetMode="External"/><Relationship Id="rId134" Type="http://schemas.openxmlformats.org/officeDocument/2006/relationships/hyperlink" Target="https://afinvest.com.br/interno/relatorios/detalhes-de-ativos?id=7865&amp;codativo=LFSC24001P6" TargetMode="External"/><Relationship Id="rId579" Type="http://schemas.openxmlformats.org/officeDocument/2006/relationships/hyperlink" Target="https://afinvest.com.br/interno/relatorios/detalhes-de-ativos?id=387&amp;codativo=FIDC%20LF%20I%20SR4" TargetMode="External"/><Relationship Id="rId786" Type="http://schemas.openxmlformats.org/officeDocument/2006/relationships/hyperlink" Target="https://afinvest.com.br/interno/relatorios/detalhes-de-ativos?id=2723&amp;codativo=RDORB9" TargetMode="External"/><Relationship Id="rId993" Type="http://schemas.openxmlformats.org/officeDocument/2006/relationships/hyperlink" Target="https://afinvest.com.br/interno/relatorios/detalhes-de-ativos?id=8506&amp;codativo=EGIEB2" TargetMode="External"/><Relationship Id="rId341" Type="http://schemas.openxmlformats.org/officeDocument/2006/relationships/hyperlink" Target="https://afinvest.com.br/interno/relatorios/detalhes-de-ativos?id=3090&amp;codativo=DAPMAI35" TargetMode="External"/><Relationship Id="rId439" Type="http://schemas.openxmlformats.org/officeDocument/2006/relationships/hyperlink" Target="https://afinvest.com.br/interno/relatorios/detalhes-de-ativos?id=1104&amp;codativo=CASH%20BLUE" TargetMode="External"/><Relationship Id="rId646" Type="http://schemas.openxmlformats.org/officeDocument/2006/relationships/hyperlink" Target="https://afinvest.com.br/interno/relatorios/detalhes-de-ativos?id=3424&amp;codativo=VECS11" TargetMode="External"/><Relationship Id="rId1069" Type="http://schemas.openxmlformats.org/officeDocument/2006/relationships/hyperlink" Target="https://afinvest.com.br/interno/relatorios/detalhes-de-ativos?id=3364&amp;codativo=CPLD37" TargetMode="External"/><Relationship Id="rId1276" Type="http://schemas.openxmlformats.org/officeDocument/2006/relationships/hyperlink" Target="https://afinvest.com.br/interno/relatorios/detalhes-de-ativos?id=2795&amp;codativo=CRI%20Bem%20Brasil" TargetMode="External"/><Relationship Id="rId201" Type="http://schemas.openxmlformats.org/officeDocument/2006/relationships/hyperlink" Target="https://afinvest.com.br/interno/relatorios/detalhes-de-ativos?id=9490&amp;codativo=LF0023082A5" TargetMode="External"/><Relationship Id="rId285" Type="http://schemas.openxmlformats.org/officeDocument/2006/relationships/hyperlink" Target="https://afinvest.com.br/interno/relatorios/detalhes-de-ativos?id=4120&amp;codativo=DAPMAI27" TargetMode="External"/><Relationship Id="rId506" Type="http://schemas.openxmlformats.org/officeDocument/2006/relationships/hyperlink" Target="https://afinvest.com.br/interno/relatorios/detalhes-de-ativos?id=408&amp;codativo=FIDC%20Sifra%20Plus%20Sr" TargetMode="External"/><Relationship Id="rId853" Type="http://schemas.openxmlformats.org/officeDocument/2006/relationships/hyperlink" Target="https://afinvest.com.br/interno/relatorios/detalhes-de-ativos?id=3059&amp;codativo=MNRVA1" TargetMode="External"/><Relationship Id="rId1136" Type="http://schemas.openxmlformats.org/officeDocument/2006/relationships/hyperlink" Target="https://afinvest.com.br/interno/relatorios/detalhes-de-ativos?id=5638&amp;codativo=COCE18" TargetMode="External"/><Relationship Id="rId492" Type="http://schemas.openxmlformats.org/officeDocument/2006/relationships/hyperlink" Target="https://afinvest.com.br/interno/relatorios/detalhes-de-ativos?id=7746&amp;codativo=SANTANDER%20CASH%20BLACK%20VII" TargetMode="External"/><Relationship Id="rId713" Type="http://schemas.openxmlformats.org/officeDocument/2006/relationships/hyperlink" Target="https://afinvest.com.br/interno/relatorios/detalhes-de-ativos?id=6795&amp;codativo=TBSP11" TargetMode="External"/><Relationship Id="rId797" Type="http://schemas.openxmlformats.org/officeDocument/2006/relationships/hyperlink" Target="https://afinvest.com.br/interno/relatorios/detalhes-de-ativos?id=3368&amp;codativo=QUAL16" TargetMode="External"/><Relationship Id="rId920" Type="http://schemas.openxmlformats.org/officeDocument/2006/relationships/hyperlink" Target="https://afinvest.com.br/interno/relatorios/detalhes-de-ativos?id=308&amp;codativo=KLBNA2" TargetMode="External"/><Relationship Id="rId1343" Type="http://schemas.openxmlformats.org/officeDocument/2006/relationships/hyperlink" Target="https://afinvest.com.br/interno/relatorios/detalhes-de-ativos?id=6711&amp;codativo=100000" TargetMode="External"/><Relationship Id="rId145" Type="http://schemas.openxmlformats.org/officeDocument/2006/relationships/hyperlink" Target="https://afinvest.com.br/interno/relatorios/detalhes-de-ativos?id=7859&amp;codativo=LFSC24001JU" TargetMode="External"/><Relationship Id="rId352" Type="http://schemas.openxmlformats.org/officeDocument/2006/relationships/hyperlink" Target="https://afinvest.com.br/interno/relatorios/detalhes-de-ativos?id=8103&amp;codativo=DDIMAI25" TargetMode="External"/><Relationship Id="rId1203" Type="http://schemas.openxmlformats.org/officeDocument/2006/relationships/hyperlink" Target="https://afinvest.com.br/interno/relatorios/detalhes-de-ativos?id=5807&amp;codativo=RMSA12" TargetMode="External"/><Relationship Id="rId1287" Type="http://schemas.openxmlformats.org/officeDocument/2006/relationships/hyperlink" Target="https://afinvest.com.br/interno/relatorios/detalhes-de-ativos?id=7897&amp;codativo=CRI%20PERNAMBUCO%2035%C2%AA%20(23J1753853)" TargetMode="External"/><Relationship Id="rId1410" Type="http://schemas.openxmlformats.org/officeDocument/2006/relationships/hyperlink" Target="https://afinvest.com.br/interno/relatorios/detalhes-de-ativos?id=1249&amp;codativo=CAIXA" TargetMode="External"/><Relationship Id="rId212" Type="http://schemas.openxmlformats.org/officeDocument/2006/relationships/hyperlink" Target="https://afinvest.com.br/interno/relatorios/detalhes-de-ativos?id=8263&amp;codativo=LF002400EY5" TargetMode="External"/><Relationship Id="rId657" Type="http://schemas.openxmlformats.org/officeDocument/2006/relationships/hyperlink" Target="https://afinvest.com.br/interno/relatorios/detalhes-de-ativos?id=7868&amp;codativo=VERO13" TargetMode="External"/><Relationship Id="rId864" Type="http://schemas.openxmlformats.org/officeDocument/2006/relationships/hyperlink" Target="https://afinvest.com.br/interno/relatorios/detalhes-de-ativos?id=1427&amp;codativo=LIGH1B" TargetMode="External"/><Relationship Id="rId296" Type="http://schemas.openxmlformats.org/officeDocument/2006/relationships/hyperlink" Target="https://afinvest.com.br/interno/relatorios/detalhes-de-ativos?id=7577&amp;codativo=DAPMAI29" TargetMode="External"/><Relationship Id="rId517" Type="http://schemas.openxmlformats.org/officeDocument/2006/relationships/hyperlink" Target="https://afinvest.com.br/interno/relatorios/detalhes-de-ativos?id=7680&amp;codativo=FIDC%20Pagbem%20Sr%207" TargetMode="External"/><Relationship Id="rId724" Type="http://schemas.openxmlformats.org/officeDocument/2006/relationships/hyperlink" Target="https://afinvest.com.br/interno/relatorios/detalhes-de-ativos?id=2918&amp;codativo=SULA29" TargetMode="External"/><Relationship Id="rId931" Type="http://schemas.openxmlformats.org/officeDocument/2006/relationships/hyperlink" Target="https://afinvest.com.br/interno/relatorios/detalhes-de-ativos?id=2829&amp;codativo=ITSA24" TargetMode="External"/><Relationship Id="rId1147" Type="http://schemas.openxmlformats.org/officeDocument/2006/relationships/hyperlink" Target="https://afinvest.com.br/interno/relatorios/detalhes-de-ativos?id=8444&amp;codativo=CAEC22" TargetMode="External"/><Relationship Id="rId1354" Type="http://schemas.openxmlformats.org/officeDocument/2006/relationships/hyperlink" Target="https://afinvest.com.br/interno/relatorios/detalhes-de-ativos?id=6827&amp;codativo=CDB323EWULR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7896&amp;codativo=LF002400951" TargetMode="External"/><Relationship Id="rId363" Type="http://schemas.openxmlformats.org/officeDocument/2006/relationships/hyperlink" Target="https://afinvest.com.br/interno/relatorios/detalhes-de-ativos?id=8109&amp;codativo=WDOMAI25" TargetMode="External"/><Relationship Id="rId570" Type="http://schemas.openxmlformats.org/officeDocument/2006/relationships/hyperlink" Target="https://afinvest.com.br/interno/relatorios/detalhes-de-ativos?id=9223&amp;codativo=FIDC%20PICPAY%20FGTS%20SR" TargetMode="External"/><Relationship Id="rId1007" Type="http://schemas.openxmlformats.org/officeDocument/2006/relationships/hyperlink" Target="https://afinvest.com.br/interno/relatorios/detalhes-de-ativos?id=2839&amp;codativo=ENGIC5" TargetMode="External"/><Relationship Id="rId1214" Type="http://schemas.openxmlformats.org/officeDocument/2006/relationships/hyperlink" Target="https://afinvest.com.br/interno/relatorios/detalhes-de-ativos?id=3357&amp;codativo=BRKMA6" TargetMode="External"/><Relationship Id="rId1421" Type="http://schemas.openxmlformats.org/officeDocument/2006/relationships/hyperlink" Target="https://afinvest.com.br/interno/relatorios/detalhes-de-ativos?id=8285&amp;codativo=VTRU3" TargetMode="External"/><Relationship Id="rId223" Type="http://schemas.openxmlformats.org/officeDocument/2006/relationships/hyperlink" Target="https://afinvest.com.br/interno/relatorios/detalhes-de-ativos?id=3181&amp;codativo=LF002200DBM" TargetMode="External"/><Relationship Id="rId430" Type="http://schemas.openxmlformats.org/officeDocument/2006/relationships/hyperlink" Target="https://afinvest.com.br/interno/relatorios/detalhes-de-ativos?id=873&amp;codativo=AF%20GLOBAL%20BONDS%20FI%20RF%20CP%20IE" TargetMode="External"/><Relationship Id="rId668" Type="http://schemas.openxmlformats.org/officeDocument/2006/relationships/hyperlink" Target="https://afinvest.com.br/interno/relatorios/detalhes-de-ativos?id=1464&amp;codativo=VAMO23" TargetMode="External"/><Relationship Id="rId875" Type="http://schemas.openxmlformats.org/officeDocument/2006/relationships/hyperlink" Target="https://afinvest.com.br/interno/relatorios/detalhes-de-ativos?id=9215&amp;codativo=LIGT11" TargetMode="External"/><Relationship Id="rId1060" Type="http://schemas.openxmlformats.org/officeDocument/2006/relationships/hyperlink" Target="https://afinvest.com.br/interno/relatorios/detalhes-de-ativos?id=3187&amp;codativo=CSAN24" TargetMode="External"/><Relationship Id="rId1298" Type="http://schemas.openxmlformats.org/officeDocument/2006/relationships/hyperlink" Target="https://afinvest.com.br/interno/relatorios/detalhes-de-ativos?id=1459&amp;codativo=CRA%20Ferroeste%202%C2%AA%20S%C3%A9rie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8473&amp;codativo=FIDC%20ICred%20Sr" TargetMode="External"/><Relationship Id="rId735" Type="http://schemas.openxmlformats.org/officeDocument/2006/relationships/hyperlink" Target="https://afinvest.com.br/interno/relatorios/detalhes-de-ativos?id=3004&amp;codativo=JSMLA5" TargetMode="External"/><Relationship Id="rId942" Type="http://schemas.openxmlformats.org/officeDocument/2006/relationships/hyperlink" Target="https://afinvest.com.br/interno/relatorios/detalhes-de-ativos?id=5764&amp;codativo=HBSA12" TargetMode="External"/><Relationship Id="rId1158" Type="http://schemas.openxmlformats.org/officeDocument/2006/relationships/hyperlink" Target="https://afinvest.com.br/interno/relatorios/detalhes-de-ativos?id=2779&amp;codativo=CBRDA8" TargetMode="External"/><Relationship Id="rId1365" Type="http://schemas.openxmlformats.org/officeDocument/2006/relationships/hyperlink" Target="https://afinvest.com.br/interno/relatorios/detalhes-de-ativos?id=8710&amp;codativo=CDB824AAYUB" TargetMode="External"/><Relationship Id="rId167" Type="http://schemas.openxmlformats.org/officeDocument/2006/relationships/hyperlink" Target="https://afinvest.com.br/interno/relatorios/detalhes-de-ativos?id=6882&amp;codativo=LF002305RGD" TargetMode="External"/><Relationship Id="rId374" Type="http://schemas.openxmlformats.org/officeDocument/2006/relationships/hyperlink" Target="https://afinvest.com.br/interno/relatorios/detalhes-de-ativos?id=4120&amp;codativo=DAPMAI27" TargetMode="External"/><Relationship Id="rId581" Type="http://schemas.openxmlformats.org/officeDocument/2006/relationships/hyperlink" Target="https://afinvest.com.br/interno/relatorios/detalhes-de-ativos?id=387&amp;codativo=FIDC%20LF%20I%20SR4" TargetMode="External"/><Relationship Id="rId1018" Type="http://schemas.openxmlformats.org/officeDocument/2006/relationships/hyperlink" Target="https://afinvest.com.br/interno/relatorios/detalhes-de-ativos?id=3474&amp;codativo=ELPLA7" TargetMode="External"/><Relationship Id="rId1225" Type="http://schemas.openxmlformats.org/officeDocument/2006/relationships/hyperlink" Target="https://afinvest.com.br/interno/relatorios/detalhes-de-ativos?id=7942&amp;codativo=BHSA11" TargetMode="External"/><Relationship Id="rId1432" Type="http://schemas.openxmlformats.org/officeDocument/2006/relationships/hyperlink" Target="https://afinvest.com.br/interno/relatorios/detalhes-de-ativos?id=7894&amp;codativo=MELK3" TargetMode="External"/><Relationship Id="rId71" Type="http://schemas.openxmlformats.org/officeDocument/2006/relationships/hyperlink" Target="https://afinvest.com.br/interno/relatorios/detalhes-de-ativos?id=9040&amp;codativo=LFSN%20RCI" TargetMode="External"/><Relationship Id="rId234" Type="http://schemas.openxmlformats.org/officeDocument/2006/relationships/hyperlink" Target="https://afinvest.com.br/interno/relatorios/detalhes-de-ativos?id=8399&amp;codativo=LF002400GJ4" TargetMode="External"/><Relationship Id="rId679" Type="http://schemas.openxmlformats.org/officeDocument/2006/relationships/hyperlink" Target="https://afinvest.com.br/interno/relatorios/detalhes-de-ativos?id=8116&amp;codativo=VLIDA0" TargetMode="External"/><Relationship Id="rId802" Type="http://schemas.openxmlformats.org/officeDocument/2006/relationships/hyperlink" Target="https://afinvest.com.br/interno/relatorios/detalhes-de-ativos?id=5906&amp;codativo=PEJA21" TargetMode="External"/><Relationship Id="rId886" Type="http://schemas.openxmlformats.org/officeDocument/2006/relationships/hyperlink" Target="https://afinvest.com.br/interno/relatorios/detalhes-de-ativos?id=9215&amp;codativo=LIGT11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1369&amp;codativo=LFT%20mar%2027" TargetMode="External"/><Relationship Id="rId441" Type="http://schemas.openxmlformats.org/officeDocument/2006/relationships/hyperlink" Target="https://afinvest.com.br/interno/relatorios/detalhes-de-ativos?id=7741&amp;codativo=SANTANDER%20CASH%20BLACK%20X" TargetMode="External"/><Relationship Id="rId539" Type="http://schemas.openxmlformats.org/officeDocument/2006/relationships/hyperlink" Target="https://afinvest.com.br/interno/relatorios/detalhes-de-ativos?id=5743&amp;codativo=FIDC%20FS%20FORTALECE" TargetMode="External"/><Relationship Id="rId746" Type="http://schemas.openxmlformats.org/officeDocument/2006/relationships/hyperlink" Target="https://afinvest.com.br/interno/relatorios/detalhes-de-ativos?id=1410&amp;codativo=ASAI22" TargetMode="External"/><Relationship Id="rId1071" Type="http://schemas.openxmlformats.org/officeDocument/2006/relationships/hyperlink" Target="https://afinvest.com.br/interno/relatorios/detalhes-de-ativos?id=9358&amp;codativo=CRTA12" TargetMode="External"/><Relationship Id="rId1169" Type="http://schemas.openxmlformats.org/officeDocument/2006/relationships/hyperlink" Target="https://afinvest.com.br/interno/relatorios/detalhes-de-ativos?id=8478&amp;codativo=CEDO13" TargetMode="External"/><Relationship Id="rId1376" Type="http://schemas.openxmlformats.org/officeDocument/2006/relationships/hyperlink" Target="https://afinvest.com.br/interno/relatorios/detalhes-de-ativos?id=9175&amp;codativo=CDBC241I1TH" TargetMode="External"/><Relationship Id="rId178" Type="http://schemas.openxmlformats.org/officeDocument/2006/relationships/hyperlink" Target="https://afinvest.com.br/interno/relatorios/detalhes-de-ativos?id=9459&amp;codativo=LF002400BZO" TargetMode="External"/><Relationship Id="rId301" Type="http://schemas.openxmlformats.org/officeDocument/2006/relationships/hyperlink" Target="https://afinvest.com.br/interno/relatorios/detalhes-de-ativos?id=4100&amp;codativo=DAPAGO40" TargetMode="External"/><Relationship Id="rId953" Type="http://schemas.openxmlformats.org/officeDocument/2006/relationships/hyperlink" Target="https://afinvest.com.br/interno/relatorios/detalhes-de-ativos?id=2877&amp;codativo=HAPV22" TargetMode="External"/><Relationship Id="rId1029" Type="http://schemas.openxmlformats.org/officeDocument/2006/relationships/hyperlink" Target="https://afinvest.com.br/interno/relatorios/detalhes-de-ativos?id=6635&amp;codativo=ERDVA2" TargetMode="External"/><Relationship Id="rId1236" Type="http://schemas.openxmlformats.org/officeDocument/2006/relationships/hyperlink" Target="https://afinvest.com.br/interno/relatorios/detalhes-de-ativos?id=8804&amp;codativo=AMERF2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4281&amp;codativo=DI1JAN26" TargetMode="External"/><Relationship Id="rId592" Type="http://schemas.openxmlformats.org/officeDocument/2006/relationships/hyperlink" Target="https://afinvest.com.br/interno/relatorios/detalhes-de-ativos?id=7810&amp;codativo=FIDC%20ACR%20Fast" TargetMode="External"/><Relationship Id="rId606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813" Type="http://schemas.openxmlformats.org/officeDocument/2006/relationships/hyperlink" Target="https://afinvest.com.br/interno/relatorios/detalhes-de-ativos?id=5840&amp;codativo=ONCO19" TargetMode="External"/><Relationship Id="rId1443" Type="http://schemas.openxmlformats.org/officeDocument/2006/relationships/hyperlink" Target="https://afinvest.com.br/interno/relatorios/detalhes-de-ativos?id=2769&amp;codativo=GOLD11" TargetMode="External"/><Relationship Id="rId245" Type="http://schemas.openxmlformats.org/officeDocument/2006/relationships/hyperlink" Target="https://afinvest.com.br/interno/relatorios/detalhes-de-ativos?id=8352&amp;codativo=LF0024008ZU" TargetMode="External"/><Relationship Id="rId452" Type="http://schemas.openxmlformats.org/officeDocument/2006/relationships/hyperlink" Target="https://afinvest.com.br/interno/relatorios/detalhes-de-ativos?id=7741&amp;codativo=SANTANDER%20CASH%20BLACK%20X" TargetMode="External"/><Relationship Id="rId897" Type="http://schemas.openxmlformats.org/officeDocument/2006/relationships/hyperlink" Target="https://afinvest.com.br/interno/relatorios/detalhes-de-ativos?id=1637&amp;codativo=LIGHC6" TargetMode="External"/><Relationship Id="rId1082" Type="http://schemas.openxmlformats.org/officeDocument/2006/relationships/hyperlink" Target="https://afinvest.com.br/interno/relatorios/detalhes-de-ativos?id=1747&amp;codativo=CBAN52" TargetMode="External"/><Relationship Id="rId1303" Type="http://schemas.openxmlformats.org/officeDocument/2006/relationships/hyperlink" Target="https://afinvest.com.br/interno/relatorios/detalhes-de-ativos?id=1459&amp;codativo=CRA%20Ferroeste%202%C2%AA%20S%C3%A9rie" TargetMode="External"/><Relationship Id="rId105" Type="http://schemas.openxmlformats.org/officeDocument/2006/relationships/hyperlink" Target="https://afinvest.com.br/interno/relatorios/detalhes-de-ativos?id=195&amp;codativo=LFSN1800D79" TargetMode="External"/><Relationship Id="rId312" Type="http://schemas.openxmlformats.org/officeDocument/2006/relationships/hyperlink" Target="https://afinvest.com.br/interno/relatorios/detalhes-de-ativos?id=4099&amp;codativo=DAPAGO32" TargetMode="External"/><Relationship Id="rId757" Type="http://schemas.openxmlformats.org/officeDocument/2006/relationships/hyperlink" Target="https://afinvest.com.br/interno/relatorios/detalhes-de-ativos?id=1420&amp;codativo=SBFC12" TargetMode="External"/><Relationship Id="rId964" Type="http://schemas.openxmlformats.org/officeDocument/2006/relationships/hyperlink" Target="https://afinvest.com.br/interno/relatorios/detalhes-de-ativos?id=9683&amp;codativo=CGBP14" TargetMode="External"/><Relationship Id="rId1387" Type="http://schemas.openxmlformats.org/officeDocument/2006/relationships/hyperlink" Target="https://afinvest.com.br/interno/relatorios/detalhes-de-ativos?id=8577&amp;codativo=CDB724BH6RG%20(CDB724BH6RD)" TargetMode="External"/><Relationship Id="rId93" Type="http://schemas.openxmlformats.org/officeDocument/2006/relationships/hyperlink" Target="https://afinvest.com.br/interno/relatorios/detalhes-de-ativos?id=7958&amp;codativo=LFSN19009YU" TargetMode="External"/><Relationship Id="rId189" Type="http://schemas.openxmlformats.org/officeDocument/2006/relationships/hyperlink" Target="https://afinvest.com.br/interno/relatorios/detalhes-de-ativos?id=8350&amp;codativo=LF0024007OE" TargetMode="External"/><Relationship Id="rId396" Type="http://schemas.openxmlformats.org/officeDocument/2006/relationships/hyperlink" Target="https://afinvest.com.br/interno/relatorios/detalhes-de-ativos?id=2684&amp;codativo=AFHI11" TargetMode="External"/><Relationship Id="rId617" Type="http://schemas.openxmlformats.org/officeDocument/2006/relationships/hyperlink" Target="https://afinvest.com.br/interno/relatorios/detalhes-de-ativos?id=7806&amp;codativo=VEBMA4" TargetMode="External"/><Relationship Id="rId824" Type="http://schemas.openxmlformats.org/officeDocument/2006/relationships/hyperlink" Target="https://afinvest.com.br/interno/relatorios/detalhes-de-ativos?id=2653&amp;codativo=OMGE12" TargetMode="External"/><Relationship Id="rId1247" Type="http://schemas.openxmlformats.org/officeDocument/2006/relationships/hyperlink" Target="https://afinvest.com.br/interno/relatorios/detalhes-de-ativos?id=5641&amp;codativo=GSTS14" TargetMode="External"/><Relationship Id="rId1454" Type="http://schemas.openxmlformats.org/officeDocument/2006/relationships/hyperlink" Target="https://afinvest.com.br/interno/relatorios/detalhes-de-ativos?id=8523&amp;codativo=AMER11" TargetMode="External"/><Relationship Id="rId256" Type="http://schemas.openxmlformats.org/officeDocument/2006/relationships/hyperlink" Target="https://afinvest.com.br/interno/relatorios/detalhes-de-ativos?id=7409&amp;codativo=LF00220095U" TargetMode="External"/><Relationship Id="rId463" Type="http://schemas.openxmlformats.org/officeDocument/2006/relationships/hyperlink" Target="https://afinvest.com.br/interno/relatorios/detalhes-de-ativos?id=7739&amp;codativo=SANTANDER%20CASH%20BLACK%20III" TargetMode="External"/><Relationship Id="rId670" Type="http://schemas.openxmlformats.org/officeDocument/2006/relationships/hyperlink" Target="https://afinvest.com.br/interno/relatorios/detalhes-de-ativos?id=1464&amp;codativo=VAMO23" TargetMode="External"/><Relationship Id="rId1093" Type="http://schemas.openxmlformats.org/officeDocument/2006/relationships/hyperlink" Target="https://afinvest.com.br/interno/relatorios/detalhes-de-ativos?id=3041&amp;codativo=CART13" TargetMode="External"/><Relationship Id="rId1107" Type="http://schemas.openxmlformats.org/officeDocument/2006/relationships/hyperlink" Target="https://afinvest.com.br/interno/relatorios/detalhes-de-ativos?id=5729&amp;codativo=CSNAA2" TargetMode="External"/><Relationship Id="rId1314" Type="http://schemas.openxmlformats.org/officeDocument/2006/relationships/hyperlink" Target="https://afinvest.com.br/interno/relatorios/detalhes-de-ativos?id=1281&amp;codativo=TUPY31" TargetMode="External"/><Relationship Id="rId116" Type="http://schemas.openxmlformats.org/officeDocument/2006/relationships/hyperlink" Target="https://afinvest.com.br/interno/relatorios/detalhes-de-ativos?id=7720&amp;codativo=LFSC24000BB" TargetMode="External"/><Relationship Id="rId323" Type="http://schemas.openxmlformats.org/officeDocument/2006/relationships/hyperlink" Target="https://afinvest.com.br/interno/relatorios/detalhes-de-ativos?id=7577&amp;codativo=DAPMAI29" TargetMode="External"/><Relationship Id="rId530" Type="http://schemas.openxmlformats.org/officeDocument/2006/relationships/hyperlink" Target="https://afinvest.com.br/interno/relatorios/detalhes-de-ativos?id=8328&amp;codativo=FIDC%20Guardian%20MC%20II%20Sr" TargetMode="External"/><Relationship Id="rId768" Type="http://schemas.openxmlformats.org/officeDocument/2006/relationships/hyperlink" Target="https://afinvest.com.br/interno/relatorios/detalhes-de-ativos?id=3175&amp;codativo=SBFC13" TargetMode="External"/><Relationship Id="rId975" Type="http://schemas.openxmlformats.org/officeDocument/2006/relationships/hyperlink" Target="https://afinvest.com.br/interno/relatorios/detalhes-de-ativos?id=7270&amp;codativo=CGOS14" TargetMode="External"/><Relationship Id="rId1160" Type="http://schemas.openxmlformats.org/officeDocument/2006/relationships/hyperlink" Target="https://afinvest.com.br/interno/relatorios/detalhes-de-ativos?id=2779&amp;codativo=CBRDA8" TargetMode="External"/><Relationship Id="rId1398" Type="http://schemas.openxmlformats.org/officeDocument/2006/relationships/hyperlink" Target="https://afinvest.com.br/interno/relatorios/detalhes-de-ativos?id=1249&amp;codativo=CAIXA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2721&amp;codativo=VIXL14" TargetMode="External"/><Relationship Id="rId835" Type="http://schemas.openxmlformats.org/officeDocument/2006/relationships/hyperlink" Target="https://afinvest.com.br/interno/relatorios/detalhes-de-ativos?id=7167&amp;codativo=MRSAB1" TargetMode="External"/><Relationship Id="rId1258" Type="http://schemas.openxmlformats.org/officeDocument/2006/relationships/hyperlink" Target="https://afinvest.com.br/interno/relatorios/detalhes-de-ativos?id=2693&amp;codativo=AERI12" TargetMode="External"/><Relationship Id="rId1465" Type="http://schemas.openxmlformats.org/officeDocument/2006/relationships/hyperlink" Target="https://afinvest.com.br/interno/relatorios/detalhes-de-ativos?id=9460&amp;codativo=US8605701189" TargetMode="External"/><Relationship Id="rId267" Type="http://schemas.openxmlformats.org/officeDocument/2006/relationships/hyperlink" Target="https://afinvest.com.br/interno/relatorios/detalhes-de-ativos?id=8111&amp;codativo=LF002400BZZ" TargetMode="External"/><Relationship Id="rId474" Type="http://schemas.openxmlformats.org/officeDocument/2006/relationships/hyperlink" Target="https://afinvest.com.br/interno/relatorios/detalhes-de-ativos?id=7745&amp;codativo=SANTANDER%20CASH%20BLACK%20IV" TargetMode="External"/><Relationship Id="rId1020" Type="http://schemas.openxmlformats.org/officeDocument/2006/relationships/hyperlink" Target="https://afinvest.com.br/interno/relatorios/detalhes-de-ativos?id=7268&amp;codativo=ERDVB3" TargetMode="External"/><Relationship Id="rId1118" Type="http://schemas.openxmlformats.org/officeDocument/2006/relationships/hyperlink" Target="https://afinvest.com.br/interno/relatorios/detalhes-de-ativos?id=3460&amp;codativo=VTII12" TargetMode="External"/><Relationship Id="rId1325" Type="http://schemas.openxmlformats.org/officeDocument/2006/relationships/hyperlink" Target="https://afinvest.com.br/interno/relatorios/detalhes-de-ativos?id=2611&amp;codativo=CSANBZ%20PERP" TargetMode="External"/><Relationship Id="rId127" Type="http://schemas.openxmlformats.org/officeDocument/2006/relationships/hyperlink" Target="https://afinvest.com.br/interno/relatorios/detalhes-de-ativos?id=2639&amp;codativo=LFSC190054I" TargetMode="External"/><Relationship Id="rId681" Type="http://schemas.openxmlformats.org/officeDocument/2006/relationships/hyperlink" Target="https://afinvest.com.br/interno/relatorios/detalhes-de-ativos?id=9115&amp;codativo=VALEC0" TargetMode="External"/><Relationship Id="rId779" Type="http://schemas.openxmlformats.org/officeDocument/2006/relationships/hyperlink" Target="https://afinvest.com.br/interno/relatorios/detalhes-de-ativos?id=2723&amp;codativo=RDORB9" TargetMode="External"/><Relationship Id="rId902" Type="http://schemas.openxmlformats.org/officeDocument/2006/relationships/hyperlink" Target="https://afinvest.com.br/interno/relatorios/detalhes-de-ativos?id=9179&amp;codativo=LIGH2B" TargetMode="External"/><Relationship Id="rId986" Type="http://schemas.openxmlformats.org/officeDocument/2006/relationships/hyperlink" Target="https://afinvest.com.br/interno/relatorios/detalhes-de-ativos?id=7270&amp;codativo=CGOS14" TargetMode="External"/><Relationship Id="rId31" Type="http://schemas.openxmlformats.org/officeDocument/2006/relationships/hyperlink" Target="https://afinvest.com.br/interno/relatorios/detalhes-de-ativos?id=1369&amp;codativo=LFT%20mar%2027" TargetMode="External"/><Relationship Id="rId334" Type="http://schemas.openxmlformats.org/officeDocument/2006/relationships/hyperlink" Target="https://afinvest.com.br/interno/relatorios/detalhes-de-ativos?id=8105&amp;codativo=DOLMAI25" TargetMode="External"/><Relationship Id="rId541" Type="http://schemas.openxmlformats.org/officeDocument/2006/relationships/hyperlink" Target="https://afinvest.com.br/interno/relatorios/detalhes-de-ativos?id=5743&amp;codativo=FIDC%20FS%20FORTALECE" TargetMode="External"/><Relationship Id="rId639" Type="http://schemas.openxmlformats.org/officeDocument/2006/relationships/hyperlink" Target="https://afinvest.com.br/interno/relatorios/detalhes-de-ativos?id=2927&amp;codativo=VBBR24" TargetMode="External"/><Relationship Id="rId1171" Type="http://schemas.openxmlformats.org/officeDocument/2006/relationships/hyperlink" Target="https://afinvest.com.br/interno/relatorios/detalhes-de-ativos?id=3042&amp;codativo=CEEBC3" TargetMode="External"/><Relationship Id="rId1269" Type="http://schemas.openxmlformats.org/officeDocument/2006/relationships/hyperlink" Target="https://afinvest.com.br/interno/relatorios/detalhes-de-ativos?id=2808&amp;codativo=AEGP19" TargetMode="External"/><Relationship Id="rId180" Type="http://schemas.openxmlformats.org/officeDocument/2006/relationships/hyperlink" Target="https://afinvest.com.br/interno/relatorios/detalhes-de-ativos?id=9459&amp;codativo=LF002400BZO" TargetMode="External"/><Relationship Id="rId278" Type="http://schemas.openxmlformats.org/officeDocument/2006/relationships/hyperlink" Target="https://afinvest.com.br/interno/relatorios/detalhes-de-ativos?id=7100&amp;codativo=LF002307IJ6" TargetMode="External"/><Relationship Id="rId401" Type="http://schemas.openxmlformats.org/officeDocument/2006/relationships/hyperlink" Target="https://afinvest.com.br/interno/relatorios/detalhes-de-ativos?id=9750&amp;codativo=FIDC%20NOTO%20CONSIGNADOS" TargetMode="External"/><Relationship Id="rId846" Type="http://schemas.openxmlformats.org/officeDocument/2006/relationships/hyperlink" Target="https://afinvest.com.br/interno/relatorios/detalhes-de-ativos?id=2766&amp;codativo=MOVI37" TargetMode="External"/><Relationship Id="rId1031" Type="http://schemas.openxmlformats.org/officeDocument/2006/relationships/hyperlink" Target="https://afinvest.com.br/interno/relatorios/detalhes-de-ativos?id=7268&amp;codativo=ERDVB3" TargetMode="External"/><Relationship Id="rId1129" Type="http://schemas.openxmlformats.org/officeDocument/2006/relationships/hyperlink" Target="https://afinvest.com.br/interno/relatorios/detalhes-de-ativos?id=8504&amp;codativo=CHSF13" TargetMode="External"/><Relationship Id="rId485" Type="http://schemas.openxmlformats.org/officeDocument/2006/relationships/hyperlink" Target="https://afinvest.com.br/interno/relatorios/detalhes-de-ativos?id=7744&amp;codativo=SANTANDER%20CASH%20BLACK%20II" TargetMode="External"/><Relationship Id="rId692" Type="http://schemas.openxmlformats.org/officeDocument/2006/relationships/hyperlink" Target="https://afinvest.com.br/interno/relatorios/detalhes-de-ativos?id=9446&amp;codativo=VERT18%20(nota%20reestruturada)" TargetMode="External"/><Relationship Id="rId706" Type="http://schemas.openxmlformats.org/officeDocument/2006/relationships/hyperlink" Target="https://afinvest.com.br/interno/relatorios/detalhes-de-ativos?id=2999&amp;codativo=UHSM12" TargetMode="External"/><Relationship Id="rId913" Type="http://schemas.openxmlformats.org/officeDocument/2006/relationships/hyperlink" Target="https://afinvest.com.br/interno/relatorios/detalhes-de-ativos?id=9179&amp;codativo=LIGH2B" TargetMode="External"/><Relationship Id="rId1336" Type="http://schemas.openxmlformats.org/officeDocument/2006/relationships/hyperlink" Target="https://afinvest.com.br/interno/relatorios/detalhes-de-ativos?id=2757&amp;codativo=210100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262&amp;codativo=LFSC19000BR" TargetMode="External"/><Relationship Id="rId345" Type="http://schemas.openxmlformats.org/officeDocument/2006/relationships/hyperlink" Target="https://afinvest.com.br/interno/relatorios/detalhes-de-ativos?id=940&amp;codativo=DAPAGO26" TargetMode="External"/><Relationship Id="rId552" Type="http://schemas.openxmlformats.org/officeDocument/2006/relationships/hyperlink" Target="https://afinvest.com.br/interno/relatorios/detalhes-de-ativos?id=3505&amp;codativo=FIDC%20URA%20Agro%20SR" TargetMode="External"/><Relationship Id="rId997" Type="http://schemas.openxmlformats.org/officeDocument/2006/relationships/hyperlink" Target="https://afinvest.com.br/interno/relatorios/detalhes-de-ativos?id=8207&amp;codativo=ENEVB0" TargetMode="External"/><Relationship Id="rId1182" Type="http://schemas.openxmlformats.org/officeDocument/2006/relationships/hyperlink" Target="https://afinvest.com.br/interno/relatorios/detalhes-de-ativos?id=9256&amp;codativo=EQPA18" TargetMode="External"/><Relationship Id="rId1403" Type="http://schemas.openxmlformats.org/officeDocument/2006/relationships/hyperlink" Target="https://afinvest.com.br/interno/relatorios/detalhes-de-ativos?id=1249&amp;codativo=CAIXA" TargetMode="External"/><Relationship Id="rId191" Type="http://schemas.openxmlformats.org/officeDocument/2006/relationships/hyperlink" Target="https://afinvest.com.br/interno/relatorios/detalhes-de-ativos?id=8350&amp;codativo=LF0024007OE" TargetMode="External"/><Relationship Id="rId205" Type="http://schemas.openxmlformats.org/officeDocument/2006/relationships/hyperlink" Target="https://afinvest.com.br/interno/relatorios/detalhes-de-ativos?id=8803&amp;codativo=LF002400Q0A" TargetMode="External"/><Relationship Id="rId412" Type="http://schemas.openxmlformats.org/officeDocument/2006/relationships/hyperlink" Target="https://afinvest.com.br/interno/relatorios/detalhes-de-ativos?id=2889&amp;codativo=HORIZONTE%20FIM%20CP" TargetMode="External"/><Relationship Id="rId857" Type="http://schemas.openxmlformats.org/officeDocument/2006/relationships/hyperlink" Target="https://afinvest.com.br/interno/relatorios/detalhes-de-ativos?id=2934&amp;codativo=MSGT33" TargetMode="External"/><Relationship Id="rId1042" Type="http://schemas.openxmlformats.org/officeDocument/2006/relationships/hyperlink" Target="https://afinvest.com.br/interno/relatorios/detalhes-de-ativos?id=1596&amp;codativo=DASAA4" TargetMode="External"/><Relationship Id="rId289" Type="http://schemas.openxmlformats.org/officeDocument/2006/relationships/hyperlink" Target="https://afinvest.com.br/interno/relatorios/detalhes-de-ativos?id=2957&amp;codativo=DAPAGO28" TargetMode="External"/><Relationship Id="rId496" Type="http://schemas.openxmlformats.org/officeDocument/2006/relationships/hyperlink" Target="https://afinvest.com.br/interno/relatorios/detalhes-de-ativos?id=7743&amp;codativo=SANTANDER%20CASH%20BLACK%20VIII" TargetMode="External"/><Relationship Id="rId717" Type="http://schemas.openxmlformats.org/officeDocument/2006/relationships/hyperlink" Target="https://afinvest.com.br/interno/relatorios/detalhes-de-ativos?id=6795&amp;codativo=TBSP11" TargetMode="External"/><Relationship Id="rId924" Type="http://schemas.openxmlformats.org/officeDocument/2006/relationships/hyperlink" Target="https://afinvest.com.br/interno/relatorios/detalhes-de-ativos?id=2846&amp;codativo=JSLGA5" TargetMode="External"/><Relationship Id="rId1347" Type="http://schemas.openxmlformats.org/officeDocument/2006/relationships/hyperlink" Target="https://afinvest.com.br/interno/relatorios/detalhes-de-ativos?id=9357&amp;codativo=CDB1256KW68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262&amp;codativo=LFSC19000BT" TargetMode="External"/><Relationship Id="rId356" Type="http://schemas.openxmlformats.org/officeDocument/2006/relationships/hyperlink" Target="https://afinvest.com.br/interno/relatorios/detalhes-de-ativos?id=4281&amp;codativo=DI1JAN26" TargetMode="External"/><Relationship Id="rId563" Type="http://schemas.openxmlformats.org/officeDocument/2006/relationships/hyperlink" Target="https://afinvest.com.br/interno/relatorios/detalhes-de-ativos?id=1220&amp;codativo=FIDC%20SIMPAR" TargetMode="External"/><Relationship Id="rId770" Type="http://schemas.openxmlformats.org/officeDocument/2006/relationships/hyperlink" Target="https://afinvest.com.br/interno/relatorios/detalhes-de-ativos?id=8796&amp;codativo=GASC17" TargetMode="External"/><Relationship Id="rId1193" Type="http://schemas.openxmlformats.org/officeDocument/2006/relationships/hyperlink" Target="https://afinvest.com.br/interno/relatorios/detalhes-de-ativos?id=3222&amp;codativo=CCROB6" TargetMode="External"/><Relationship Id="rId1207" Type="http://schemas.openxmlformats.org/officeDocument/2006/relationships/hyperlink" Target="https://afinvest.com.br/interno/relatorios/detalhes-de-ativos?id=6410&amp;codativo=BRFS31" TargetMode="External"/><Relationship Id="rId1414" Type="http://schemas.openxmlformats.org/officeDocument/2006/relationships/hyperlink" Target="https://afinvest.com.br/interno/relatorios/detalhes-de-ativos?id=1249&amp;codativo=CAIXA" TargetMode="External"/><Relationship Id="rId216" Type="http://schemas.openxmlformats.org/officeDocument/2006/relationships/hyperlink" Target="https://afinvest.com.br/interno/relatorios/detalhes-de-ativos?id=8578&amp;codativo=LF002400KBU" TargetMode="External"/><Relationship Id="rId423" Type="http://schemas.openxmlformats.org/officeDocument/2006/relationships/hyperlink" Target="https://afinvest.com.br/interno/relatorios/detalhes-de-ativos?id=343&amp;codativo=GERAES" TargetMode="External"/><Relationship Id="rId868" Type="http://schemas.openxmlformats.org/officeDocument/2006/relationships/hyperlink" Target="https://afinvest.com.br/interno/relatorios/detalhes-de-ativos?id=1427&amp;codativo=LIGH1B" TargetMode="External"/><Relationship Id="rId1053" Type="http://schemas.openxmlformats.org/officeDocument/2006/relationships/hyperlink" Target="https://afinvest.com.br/interno/relatorios/detalhes-de-ativos?id=8431&amp;codativo=CSANA0" TargetMode="External"/><Relationship Id="rId1260" Type="http://schemas.openxmlformats.org/officeDocument/2006/relationships/hyperlink" Target="https://afinvest.com.br/interno/relatorios/detalhes-de-ativos?id=2693&amp;codativo=AERI12" TargetMode="External"/><Relationship Id="rId630" Type="http://schemas.openxmlformats.org/officeDocument/2006/relationships/hyperlink" Target="https://afinvest.com.br/interno/relatorios/detalhes-de-ativos?id=2721&amp;codativo=VIXL14" TargetMode="External"/><Relationship Id="rId728" Type="http://schemas.openxmlformats.org/officeDocument/2006/relationships/hyperlink" Target="https://afinvest.com.br/interno/relatorios/detalhes-de-ativos?id=6919&amp;codativo=RISP12" TargetMode="External"/><Relationship Id="rId935" Type="http://schemas.openxmlformats.org/officeDocument/2006/relationships/hyperlink" Target="https://afinvest.com.br/interno/relatorios/detalhes-de-ativos?id=2844&amp;codativo=MATD11" TargetMode="External"/><Relationship Id="rId1358" Type="http://schemas.openxmlformats.org/officeDocument/2006/relationships/hyperlink" Target="https://afinvest.com.br/interno/relatorios/detalhes-de-ativos?id=8101&amp;codativo=CDB424EERW3" TargetMode="External"/><Relationship Id="rId64" Type="http://schemas.openxmlformats.org/officeDocument/2006/relationships/hyperlink" Target="https://afinvest.com.br/interno/relatorios/detalhes-de-ativos?id=1271&amp;codativo=Provis%C3%A3o" TargetMode="External"/><Relationship Id="rId367" Type="http://schemas.openxmlformats.org/officeDocument/2006/relationships/hyperlink" Target="https://afinvest.com.br/interno/relatorios/detalhes-de-ativos?id=8109&amp;codativo=WDOMAI25" TargetMode="External"/><Relationship Id="rId574" Type="http://schemas.openxmlformats.org/officeDocument/2006/relationships/hyperlink" Target="https://afinvest.com.br/interno/relatorios/detalhes-de-ativos?id=9223&amp;codativo=FIDC%20PICPAY%20FGTS%20SR" TargetMode="External"/><Relationship Id="rId1120" Type="http://schemas.openxmlformats.org/officeDocument/2006/relationships/hyperlink" Target="https://afinvest.com.br/interno/relatorios/detalhes-de-ativos?id=3508&amp;codativo=CRCG12" TargetMode="External"/><Relationship Id="rId1218" Type="http://schemas.openxmlformats.org/officeDocument/2006/relationships/hyperlink" Target="https://afinvest.com.br/interno/relatorios/detalhes-de-ativos?id=3358&amp;codativo=BRKMB6" TargetMode="External"/><Relationship Id="rId1425" Type="http://schemas.openxmlformats.org/officeDocument/2006/relationships/hyperlink" Target="https://afinvest.com.br/interno/relatorios/detalhes-de-ativos?id=874&amp;codativo=SIMH3" TargetMode="External"/><Relationship Id="rId227" Type="http://schemas.openxmlformats.org/officeDocument/2006/relationships/hyperlink" Target="https://afinvest.com.br/interno/relatorios/detalhes-de-ativos?id=8445&amp;codativo=LF002100EXK" TargetMode="External"/><Relationship Id="rId781" Type="http://schemas.openxmlformats.org/officeDocument/2006/relationships/hyperlink" Target="https://afinvest.com.br/interno/relatorios/detalhes-de-ativos?id=3014&amp;codativo=RDORC9" TargetMode="External"/><Relationship Id="rId879" Type="http://schemas.openxmlformats.org/officeDocument/2006/relationships/hyperlink" Target="https://afinvest.com.br/interno/relatorios/detalhes-de-ativos?id=1637&amp;codativo=LIGHC6" TargetMode="External"/><Relationship Id="rId434" Type="http://schemas.openxmlformats.org/officeDocument/2006/relationships/hyperlink" Target="https://afinvest.com.br/interno/relatorios/detalhes-de-ativos?id=1107&amp;codativo=AF%20MINAS" TargetMode="External"/><Relationship Id="rId641" Type="http://schemas.openxmlformats.org/officeDocument/2006/relationships/hyperlink" Target="https://afinvest.com.br/interno/relatorios/detalhes-de-ativos?id=2927&amp;codativo=VBBR24" TargetMode="External"/><Relationship Id="rId739" Type="http://schemas.openxmlformats.org/officeDocument/2006/relationships/hyperlink" Target="https://afinvest.com.br/interno/relatorios/detalhes-de-ativos?id=6041&amp;codativo=SIMH16" TargetMode="External"/><Relationship Id="rId1064" Type="http://schemas.openxmlformats.org/officeDocument/2006/relationships/hyperlink" Target="https://afinvest.com.br/interno/relatorios/detalhes-de-ativos?id=8431&amp;codativo=CSANA0" TargetMode="External"/><Relationship Id="rId1271" Type="http://schemas.openxmlformats.org/officeDocument/2006/relationships/hyperlink" Target="https://afinvest.com.br/interno/relatorios/detalhes-de-ativos?id=7681&amp;codativo=RRRP14" TargetMode="External"/><Relationship Id="rId1369" Type="http://schemas.openxmlformats.org/officeDocument/2006/relationships/hyperlink" Target="https://afinvest.com.br/interno/relatorios/detalhes-de-ativos?id=8852&amp;codativo=CDB924AJYNT" TargetMode="External"/><Relationship Id="rId280" Type="http://schemas.openxmlformats.org/officeDocument/2006/relationships/hyperlink" Target="https://afinvest.com.br/interno/relatorios/detalhes-de-ativos?id=7100&amp;codativo=LF002307IJ6" TargetMode="External"/><Relationship Id="rId501" Type="http://schemas.openxmlformats.org/officeDocument/2006/relationships/hyperlink" Target="https://afinvest.com.br/interno/relatorios/detalhes-de-ativos?id=408&amp;codativo=FIDC%20Sifra%20Plus%20Sr" TargetMode="External"/><Relationship Id="rId946" Type="http://schemas.openxmlformats.org/officeDocument/2006/relationships/hyperlink" Target="https://afinvest.com.br/interno/relatorios/detalhes-de-ativos?id=5764&amp;codativo=HBSA12" TargetMode="External"/><Relationship Id="rId1131" Type="http://schemas.openxmlformats.org/officeDocument/2006/relationships/hyperlink" Target="https://afinvest.com.br/interno/relatorios/detalhes-de-ativos?id=8005&amp;codativo=CHSF12" TargetMode="External"/><Relationship Id="rId1229" Type="http://schemas.openxmlformats.org/officeDocument/2006/relationships/hyperlink" Target="https://afinvest.com.br/interno/relatorios/detalhes-de-ativos?id=2945&amp;codativo=PLSB1A" TargetMode="External"/><Relationship Id="rId75" Type="http://schemas.openxmlformats.org/officeDocument/2006/relationships/hyperlink" Target="https://afinvest.com.br/interno/relatorios/detalhes-de-ativos?id=153&amp;codativo=LFSN19006KN" TargetMode="External"/><Relationship Id="rId140" Type="http://schemas.openxmlformats.org/officeDocument/2006/relationships/hyperlink" Target="https://afinvest.com.br/interno/relatorios/detalhes-de-ativos?id=7859&amp;codativo=LFSC24001JR" TargetMode="External"/><Relationship Id="rId378" Type="http://schemas.openxmlformats.org/officeDocument/2006/relationships/hyperlink" Target="https://afinvest.com.br/interno/relatorios/detalhes-de-ativos?id=4281&amp;codativo=DI1JAN26" TargetMode="External"/><Relationship Id="rId585" Type="http://schemas.openxmlformats.org/officeDocument/2006/relationships/hyperlink" Target="https://afinvest.com.br/interno/relatorios/detalhes-de-ativos?id=9487&amp;codativo=FIDC%20Icred%20INSS" TargetMode="External"/><Relationship Id="rId792" Type="http://schemas.openxmlformats.org/officeDocument/2006/relationships/hyperlink" Target="https://afinvest.com.br/interno/relatorios/detalhes-de-ativos?id=3368&amp;codativo=QUAL16" TargetMode="External"/><Relationship Id="rId806" Type="http://schemas.openxmlformats.org/officeDocument/2006/relationships/hyperlink" Target="https://afinvest.com.br/interno/relatorios/detalhes-de-ativos?id=7874&amp;codativo=PEJA22" TargetMode="External"/><Relationship Id="rId1436" Type="http://schemas.openxmlformats.org/officeDocument/2006/relationships/hyperlink" Target="https://afinvest.com.br/interno/relatorios/detalhes-de-ativos?id=1473&amp;codativo=AMER3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3370&amp;codativo=LF002200HQZ" TargetMode="External"/><Relationship Id="rId445" Type="http://schemas.openxmlformats.org/officeDocument/2006/relationships/hyperlink" Target="https://afinvest.com.br/interno/relatorios/detalhes-de-ativos?id=2710&amp;codativo=Santander%20CashBlack" TargetMode="External"/><Relationship Id="rId652" Type="http://schemas.openxmlformats.org/officeDocument/2006/relationships/hyperlink" Target="https://afinvest.com.br/interno/relatorios/detalhes-de-ativos?id=8726&amp;codativo=VVRT11" TargetMode="External"/><Relationship Id="rId1075" Type="http://schemas.openxmlformats.org/officeDocument/2006/relationships/hyperlink" Target="https://afinvest.com.br/interno/relatorios/detalhes-de-ativos?id=1748&amp;codativo=CBAN72" TargetMode="External"/><Relationship Id="rId1282" Type="http://schemas.openxmlformats.org/officeDocument/2006/relationships/hyperlink" Target="https://afinvest.com.br/interno/relatorios/detalhes-de-ativos?id=9081&amp;codativo=CRI%20Vic%20Engenharia%201%C2%AA%20Emiss%C3%A3o" TargetMode="External"/><Relationship Id="rId291" Type="http://schemas.openxmlformats.org/officeDocument/2006/relationships/hyperlink" Target="https://afinvest.com.br/interno/relatorios/detalhes-de-ativos?id=395&amp;codativo=DI1JAN27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2845&amp;codativo=FIDC%20Red%20Multissetorial" TargetMode="External"/><Relationship Id="rId957" Type="http://schemas.openxmlformats.org/officeDocument/2006/relationships/hyperlink" Target="https://afinvest.com.br/interno/relatorios/detalhes-de-ativos?id=2877&amp;codativo=HAPV22" TargetMode="External"/><Relationship Id="rId1142" Type="http://schemas.openxmlformats.org/officeDocument/2006/relationships/hyperlink" Target="https://afinvest.com.br/interno/relatorios/detalhes-de-ativos?id=8443&amp;codativo=CAEC12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7859&amp;codativo=LFSC24001JV" TargetMode="External"/><Relationship Id="rId389" Type="http://schemas.openxmlformats.org/officeDocument/2006/relationships/hyperlink" Target="https://afinvest.com.br/interno/relatorios/detalhes-de-ativos?id=2677&amp;codativo=DI1JAN29" TargetMode="External"/><Relationship Id="rId596" Type="http://schemas.openxmlformats.org/officeDocument/2006/relationships/hyperlink" Target="https://afinvest.com.br/interno/relatorios/detalhes-de-ativos?id=475&amp;codativo=FIDC%20Ideal%20Invest%2029" TargetMode="External"/><Relationship Id="rId817" Type="http://schemas.openxmlformats.org/officeDocument/2006/relationships/hyperlink" Target="https://afinvest.com.br/interno/relatorios/detalhes-de-ativos?id=5840&amp;codativo=ONCO19" TargetMode="External"/><Relationship Id="rId1002" Type="http://schemas.openxmlformats.org/officeDocument/2006/relationships/hyperlink" Target="https://afinvest.com.br/interno/relatorios/detalhes-de-ativos?id=2839&amp;codativo=ENGIC5" TargetMode="External"/><Relationship Id="rId1447" Type="http://schemas.openxmlformats.org/officeDocument/2006/relationships/hyperlink" Target="https://afinvest.com.br/interno/relatorios/detalhes-de-ativos?id=7&amp;codativo=COGN3" TargetMode="External"/><Relationship Id="rId249" Type="http://schemas.openxmlformats.org/officeDocument/2006/relationships/hyperlink" Target="https://afinvest.com.br/interno/relatorios/detalhes-de-ativos?id=9045&amp;codativo=LF002400UVM" TargetMode="External"/><Relationship Id="rId456" Type="http://schemas.openxmlformats.org/officeDocument/2006/relationships/hyperlink" Target="https://afinvest.com.br/interno/relatorios/detalhes-de-ativos?id=7742&amp;codativo=SANTANDER%20CASH%20BLACK%20V" TargetMode="External"/><Relationship Id="rId663" Type="http://schemas.openxmlformats.org/officeDocument/2006/relationships/hyperlink" Target="https://afinvest.com.br/interno/relatorios/detalhes-de-ativos?id=1464&amp;codativo=VAMO23" TargetMode="External"/><Relationship Id="rId870" Type="http://schemas.openxmlformats.org/officeDocument/2006/relationships/hyperlink" Target="https://afinvest.com.br/interno/relatorios/detalhes-de-ativos?id=9179&amp;codativo=LIGH2B" TargetMode="External"/><Relationship Id="rId1086" Type="http://schemas.openxmlformats.org/officeDocument/2006/relationships/hyperlink" Target="https://afinvest.com.br/interno/relatorios/detalhes-de-ativos?id=9626&amp;codativo=CERT11" TargetMode="External"/><Relationship Id="rId1293" Type="http://schemas.openxmlformats.org/officeDocument/2006/relationships/hyperlink" Target="https://afinvest.com.br/interno/relatorios/detalhes-de-ativos?id=5671&amp;codativo=CRI%20Vic%20Engenharia%202%C2%AA%20Emiss%C3%A3o" TargetMode="External"/><Relationship Id="rId1307" Type="http://schemas.openxmlformats.org/officeDocument/2006/relationships/hyperlink" Target="https://afinvest.com.br/interno/relatorios/detalhes-de-ativos?id=3031&amp;codativo=CORURI27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133&amp;codativo=LFSN1800DXV" TargetMode="External"/><Relationship Id="rId316" Type="http://schemas.openxmlformats.org/officeDocument/2006/relationships/hyperlink" Target="https://afinvest.com.br/interno/relatorios/detalhes-de-ativos?id=395&amp;codativo=DI1JAN27" TargetMode="External"/><Relationship Id="rId523" Type="http://schemas.openxmlformats.org/officeDocument/2006/relationships/hyperlink" Target="https://afinvest.com.br/interno/relatorios/detalhes-de-ativos?id=8473&amp;codativo=FIDC%20ICred%20Sr" TargetMode="External"/><Relationship Id="rId968" Type="http://schemas.openxmlformats.org/officeDocument/2006/relationships/hyperlink" Target="https://afinvest.com.br/interno/relatorios/detalhes-de-ativos?id=9151&amp;codativo=AEGE17" TargetMode="External"/><Relationship Id="rId1153" Type="http://schemas.openxmlformats.org/officeDocument/2006/relationships/hyperlink" Target="https://afinvest.com.br/interno/relatorios/detalhes-de-ativos?id=2779&amp;codativo=CBRDA8" TargetMode="External"/><Relationship Id="rId97" Type="http://schemas.openxmlformats.org/officeDocument/2006/relationships/hyperlink" Target="https://afinvest.com.br/interno/relatorios/detalhes-de-ativos?id=1092&amp;codativo=LFSN1800E2I" TargetMode="External"/><Relationship Id="rId730" Type="http://schemas.openxmlformats.org/officeDocument/2006/relationships/hyperlink" Target="https://afinvest.com.br/interno/relatorios/detalhes-de-ativos?id=3004&amp;codativo=JSMLA5" TargetMode="External"/><Relationship Id="rId828" Type="http://schemas.openxmlformats.org/officeDocument/2006/relationships/hyperlink" Target="https://afinvest.com.br/interno/relatorios/detalhes-de-ativos?id=8875&amp;codativo=NTSD17" TargetMode="External"/><Relationship Id="rId1013" Type="http://schemas.openxmlformats.org/officeDocument/2006/relationships/hyperlink" Target="https://afinvest.com.br/interno/relatorios/detalhes-de-ativos?id=8430&amp;codativo=ENAT14" TargetMode="External"/><Relationship Id="rId1360" Type="http://schemas.openxmlformats.org/officeDocument/2006/relationships/hyperlink" Target="https://afinvest.com.br/interno/relatorios/detalhes-de-ativos?id=8772&amp;codativo=CDB9248TSCN" TargetMode="External"/><Relationship Id="rId1458" Type="http://schemas.openxmlformats.org/officeDocument/2006/relationships/hyperlink" Target="https://afinvest.com.br/interno/relatorios/detalhes-de-ativos?id=8523&amp;codativo=AMER11" TargetMode="External"/><Relationship Id="rId162" Type="http://schemas.openxmlformats.org/officeDocument/2006/relationships/hyperlink" Target="https://afinvest.com.br/interno/relatorios/detalhes-de-ativos?id=7896&amp;codativo=LF002400951" TargetMode="External"/><Relationship Id="rId467" Type="http://schemas.openxmlformats.org/officeDocument/2006/relationships/hyperlink" Target="https://afinvest.com.br/interno/relatorios/detalhes-de-ativos?id=7746&amp;codativo=SANTANDER%20CASH%20BLACK%20VII" TargetMode="External"/><Relationship Id="rId1097" Type="http://schemas.openxmlformats.org/officeDocument/2006/relationships/hyperlink" Target="https://afinvest.com.br/interno/relatorios/detalhes-de-ativos?id=7260&amp;codativo=PASS12" TargetMode="External"/><Relationship Id="rId1220" Type="http://schemas.openxmlformats.org/officeDocument/2006/relationships/hyperlink" Target="https://afinvest.com.br/interno/relatorios/detalhes-de-ativos?id=3357&amp;codativo=BRKMA6" TargetMode="External"/><Relationship Id="rId1318" Type="http://schemas.openxmlformats.org/officeDocument/2006/relationships/hyperlink" Target="https://afinvest.com.br/interno/relatorios/detalhes-de-ativos?id=1416&amp;codativo=PRIOBZ26" TargetMode="External"/><Relationship Id="rId674" Type="http://schemas.openxmlformats.org/officeDocument/2006/relationships/hyperlink" Target="https://afinvest.com.br/interno/relatorios/detalhes-de-ativos?id=1464&amp;codativo=VAMO23" TargetMode="External"/><Relationship Id="rId881" Type="http://schemas.openxmlformats.org/officeDocument/2006/relationships/hyperlink" Target="https://afinvest.com.br/interno/relatorios/detalhes-de-ativos?id=9215&amp;codativo=LIGT11" TargetMode="External"/><Relationship Id="rId979" Type="http://schemas.openxmlformats.org/officeDocument/2006/relationships/hyperlink" Target="https://afinvest.com.br/interno/relatorios/detalhes-de-ativos?id=8503&amp;codativo=CGOS1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3254&amp;codativo=DAPMAI25" TargetMode="External"/><Relationship Id="rId534" Type="http://schemas.openxmlformats.org/officeDocument/2006/relationships/hyperlink" Target="https://afinvest.com.br/interno/relatorios/detalhes-de-ativos?id=8328&amp;codativo=FIDC%20Guardian%20MC%20II%20Sr" TargetMode="External"/><Relationship Id="rId741" Type="http://schemas.openxmlformats.org/officeDocument/2006/relationships/hyperlink" Target="https://afinvest.com.br/interno/relatorios/detalhes-de-ativos?id=8398&amp;codativo=ASAIA0" TargetMode="External"/><Relationship Id="rId839" Type="http://schemas.openxmlformats.org/officeDocument/2006/relationships/hyperlink" Target="https://afinvest.com.br/interno/relatorios/detalhes-de-ativos?id=9425&amp;codativo=MVLV19" TargetMode="External"/><Relationship Id="rId1164" Type="http://schemas.openxmlformats.org/officeDocument/2006/relationships/hyperlink" Target="https://afinvest.com.br/interno/relatorios/detalhes-de-ativos?id=2780&amp;codativo=CBRDB8" TargetMode="External"/><Relationship Id="rId1371" Type="http://schemas.openxmlformats.org/officeDocument/2006/relationships/hyperlink" Target="https://afinvest.com.br/interno/relatorios/detalhes-de-ativos?id=8852&amp;codativo=CDB924AJYNO" TargetMode="External"/><Relationship Id="rId173" Type="http://schemas.openxmlformats.org/officeDocument/2006/relationships/hyperlink" Target="https://afinvest.com.br/interno/relatorios/detalhes-de-ativos?id=6878&amp;codativo=LF002305RGG" TargetMode="External"/><Relationship Id="rId380" Type="http://schemas.openxmlformats.org/officeDocument/2006/relationships/hyperlink" Target="https://afinvest.com.br/interno/relatorios/detalhes-de-ativos?id=2957&amp;codativo=DAPAGO28" TargetMode="External"/><Relationship Id="rId601" Type="http://schemas.openxmlformats.org/officeDocument/2006/relationships/hyperlink" Target="https://afinvest.com.br/interno/relatorios/detalhes-de-ativos?id=8007&amp;codativo=FIDC%20CloudWalk%20II" TargetMode="External"/><Relationship Id="rId1024" Type="http://schemas.openxmlformats.org/officeDocument/2006/relationships/hyperlink" Target="https://afinvest.com.br/interno/relatorios/detalhes-de-ativos?id=6635&amp;codativo=ERDVA2" TargetMode="External"/><Relationship Id="rId1231" Type="http://schemas.openxmlformats.org/officeDocument/2006/relationships/hyperlink" Target="https://afinvest.com.br/interno/relatorios/detalhes-de-ativos?id=1708&amp;codativo=ARTR19" TargetMode="External"/><Relationship Id="rId240" Type="http://schemas.openxmlformats.org/officeDocument/2006/relationships/hyperlink" Target="https://afinvest.com.br/interno/relatorios/detalhes-de-ativos?id=8352&amp;codativo=LF0024008ZU" TargetMode="External"/><Relationship Id="rId478" Type="http://schemas.openxmlformats.org/officeDocument/2006/relationships/hyperlink" Target="https://afinvest.com.br/interno/relatorios/detalhes-de-ativos?id=7744&amp;codativo=SANTANDER%20CASH%20BLACK%20II" TargetMode="External"/><Relationship Id="rId685" Type="http://schemas.openxmlformats.org/officeDocument/2006/relationships/hyperlink" Target="https://afinvest.com.br/interno/relatorios/detalhes-de-ativos?id=9115&amp;codativo=VALEC0" TargetMode="External"/><Relationship Id="rId892" Type="http://schemas.openxmlformats.org/officeDocument/2006/relationships/hyperlink" Target="https://afinvest.com.br/interno/relatorios/detalhes-de-ativos?id=9215&amp;codativo=LIGT11" TargetMode="External"/><Relationship Id="rId906" Type="http://schemas.openxmlformats.org/officeDocument/2006/relationships/hyperlink" Target="https://afinvest.com.br/interno/relatorios/detalhes-de-ativos?id=9179&amp;codativo=LIGH2B" TargetMode="External"/><Relationship Id="rId1329" Type="http://schemas.openxmlformats.org/officeDocument/2006/relationships/hyperlink" Target="https://afinvest.com.br/interno/relatorios/detalhes-de-ativos?id=6204&amp;codativo=100000" TargetMode="External"/><Relationship Id="rId35" Type="http://schemas.openxmlformats.org/officeDocument/2006/relationships/hyperlink" Target="https://afinvest.com.br/interno/relatorios/detalhes-de-ativos?id=366&amp;codativo=LFT%20mar%2026" TargetMode="External"/><Relationship Id="rId100" Type="http://schemas.openxmlformats.org/officeDocument/2006/relationships/hyperlink" Target="https://afinvest.com.br/interno/relatorios/detalhes-de-ativos?id=6002&amp;codativo=LFSN2200G7D" TargetMode="External"/><Relationship Id="rId338" Type="http://schemas.openxmlformats.org/officeDocument/2006/relationships/hyperlink" Target="https://afinvest.com.br/interno/relatorios/detalhes-de-ativos?id=9080&amp;codativo=T10JUN25" TargetMode="External"/><Relationship Id="rId545" Type="http://schemas.openxmlformats.org/officeDocument/2006/relationships/hyperlink" Target="https://afinvest.com.br/interno/relatorios/detalhes-de-ativos?id=5743&amp;codativo=FIDC%20FS%20FORTALECE" TargetMode="External"/><Relationship Id="rId752" Type="http://schemas.openxmlformats.org/officeDocument/2006/relationships/hyperlink" Target="https://afinvest.com.br/interno/relatorios/detalhes-de-ativos?id=8398&amp;codativo=ASAIA0" TargetMode="External"/><Relationship Id="rId1175" Type="http://schemas.openxmlformats.org/officeDocument/2006/relationships/hyperlink" Target="https://afinvest.com.br/interno/relatorios/detalhes-de-ativos?id=5722&amp;codativo=AALR13" TargetMode="External"/><Relationship Id="rId1382" Type="http://schemas.openxmlformats.org/officeDocument/2006/relationships/hyperlink" Target="https://afinvest.com.br/interno/relatorios/detalhes-de-ativos?id=8577&amp;codativo=CDB724BH6RG" TargetMode="External"/><Relationship Id="rId184" Type="http://schemas.openxmlformats.org/officeDocument/2006/relationships/hyperlink" Target="https://afinvest.com.br/interno/relatorios/detalhes-de-ativos?id=6058&amp;codativo=LF002200L4W" TargetMode="External"/><Relationship Id="rId391" Type="http://schemas.openxmlformats.org/officeDocument/2006/relationships/hyperlink" Target="https://afinvest.com.br/interno/relatorios/detalhes-de-ativos?id=4099&amp;codativo=DAPAGO32" TargetMode="External"/><Relationship Id="rId405" Type="http://schemas.openxmlformats.org/officeDocument/2006/relationships/hyperlink" Target="https://afinvest.com.br/interno/relatorios/detalhes-de-ativos?id=9750&amp;codativo=FIDC%20NOTO%20CONSIGNADOS" TargetMode="External"/><Relationship Id="rId612" Type="http://schemas.openxmlformats.org/officeDocument/2006/relationships/hyperlink" Target="https://afinvest.com.br/interno/relatorios/detalhes-de-ativos?id=8877&amp;codativo=FIDC%20Artico%20Sr" TargetMode="External"/><Relationship Id="rId1035" Type="http://schemas.openxmlformats.org/officeDocument/2006/relationships/hyperlink" Target="https://afinvest.com.br/interno/relatorios/detalhes-de-ativos?id=1767&amp;codativo=ECHP11" TargetMode="External"/><Relationship Id="rId1242" Type="http://schemas.openxmlformats.org/officeDocument/2006/relationships/hyperlink" Target="https://afinvest.com.br/interno/relatorios/detalhes-de-ativos?id=2891&amp;codativo=ALGAB1" TargetMode="External"/><Relationship Id="rId251" Type="http://schemas.openxmlformats.org/officeDocument/2006/relationships/hyperlink" Target="https://afinvest.com.br/interno/relatorios/detalhes-de-ativos?id=9721&amp;codativo=LFSC25004NH" TargetMode="External"/><Relationship Id="rId489" Type="http://schemas.openxmlformats.org/officeDocument/2006/relationships/hyperlink" Target="https://afinvest.com.br/interno/relatorios/detalhes-de-ativos?id=7747&amp;codativo=SANTANDER%20CASH%20BLACK%20VI" TargetMode="External"/><Relationship Id="rId696" Type="http://schemas.openxmlformats.org/officeDocument/2006/relationships/hyperlink" Target="https://afinvest.com.br/interno/relatorios/detalhes-de-ativos?id=9446&amp;codativo=VERT18%20(nota%20reestruturada)" TargetMode="External"/><Relationship Id="rId917" Type="http://schemas.openxmlformats.org/officeDocument/2006/relationships/hyperlink" Target="https://afinvest.com.br/interno/relatorios/detalhes-de-ativos?id=8798&amp;codativo=KLBNA5" TargetMode="External"/><Relationship Id="rId1102" Type="http://schemas.openxmlformats.org/officeDocument/2006/relationships/hyperlink" Target="https://afinvest.com.br/interno/relatorios/detalhes-de-ativos?id=5729&amp;codativo=CSNAA2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577&amp;codativo=DAPMAI29" TargetMode="External"/><Relationship Id="rId556" Type="http://schemas.openxmlformats.org/officeDocument/2006/relationships/hyperlink" Target="https://afinvest.com.br/interno/relatorios/detalhes-de-ativos?id=3505&amp;codativo=FIDC%20URA%20Agro%20SR" TargetMode="External"/><Relationship Id="rId763" Type="http://schemas.openxmlformats.org/officeDocument/2006/relationships/hyperlink" Target="https://afinvest.com.br/interno/relatorios/detalhes-de-ativos?id=1420&amp;codativo=SBFC12" TargetMode="External"/><Relationship Id="rId1186" Type="http://schemas.openxmlformats.org/officeDocument/2006/relationships/hyperlink" Target="https://afinvest.com.br/interno/relatorios/detalhes-de-ativos?id=7030&amp;codativo=ELET14" TargetMode="External"/><Relationship Id="rId1393" Type="http://schemas.openxmlformats.org/officeDocument/2006/relationships/hyperlink" Target="https://afinvest.com.br/interno/relatorios/detalhes-de-ativos?id=9684&amp;codativo=CDB3239C4TL" TargetMode="External"/><Relationship Id="rId1407" Type="http://schemas.openxmlformats.org/officeDocument/2006/relationships/hyperlink" Target="https://afinvest.com.br/interno/relatorios/detalhes-de-ativos?id=1249&amp;codativo=CAIXA" TargetMode="External"/><Relationship Id="rId111" Type="http://schemas.openxmlformats.org/officeDocument/2006/relationships/hyperlink" Target="https://afinvest.com.br/interno/relatorios/detalhes-de-ativos?id=1128&amp;codativo=LFSN1800DRJ" TargetMode="External"/><Relationship Id="rId195" Type="http://schemas.openxmlformats.org/officeDocument/2006/relationships/hyperlink" Target="https://afinvest.com.br/interno/relatorios/detalhes-de-ativos?id=9444&amp;codativo=LF002308CS3" TargetMode="External"/><Relationship Id="rId209" Type="http://schemas.openxmlformats.org/officeDocument/2006/relationships/hyperlink" Target="https://afinvest.com.br/interno/relatorios/detalhes-de-ativos?id=8263&amp;codativo=LF002400EY5" TargetMode="External"/><Relationship Id="rId416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970" Type="http://schemas.openxmlformats.org/officeDocument/2006/relationships/hyperlink" Target="https://afinvest.com.br/interno/relatorios/detalhes-de-ativos?id=9151&amp;codativo=AEGE17" TargetMode="External"/><Relationship Id="rId1046" Type="http://schemas.openxmlformats.org/officeDocument/2006/relationships/hyperlink" Target="https://afinvest.com.br/interno/relatorios/detalhes-de-ativos?id=8668&amp;codativo=DESK17" TargetMode="External"/><Relationship Id="rId1253" Type="http://schemas.openxmlformats.org/officeDocument/2006/relationships/hyperlink" Target="https://afinvest.com.br/interno/relatorios/detalhes-de-ativos?id=315&amp;codativo=TIET19" TargetMode="External"/><Relationship Id="rId623" Type="http://schemas.openxmlformats.org/officeDocument/2006/relationships/hyperlink" Target="https://afinvest.com.br/interno/relatorios/detalhes-de-ativos?id=8583&amp;codativo=VIXL18" TargetMode="External"/><Relationship Id="rId830" Type="http://schemas.openxmlformats.org/officeDocument/2006/relationships/hyperlink" Target="https://afinvest.com.br/interno/relatorios/detalhes-de-ativos?id=8875&amp;codativo=NTSD17" TargetMode="External"/><Relationship Id="rId928" Type="http://schemas.openxmlformats.org/officeDocument/2006/relationships/hyperlink" Target="https://afinvest.com.br/interno/relatorios/detalhes-de-ativos?id=2846&amp;codativo=JSLGA5" TargetMode="External"/><Relationship Id="rId1460" Type="http://schemas.openxmlformats.org/officeDocument/2006/relationships/hyperlink" Target="https://afinvest.com.br/interno/relatorios/detalhes-de-ativos?id=8117&amp;codativo=ALOS3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8111&amp;codativo=LF002400BZZ" TargetMode="External"/><Relationship Id="rId567" Type="http://schemas.openxmlformats.org/officeDocument/2006/relationships/hyperlink" Target="https://afinvest.com.br/interno/relatorios/detalhes-de-ativos?id=8922&amp;codativo=FIDC%20Precavida" TargetMode="External"/><Relationship Id="rId1113" Type="http://schemas.openxmlformats.org/officeDocument/2006/relationships/hyperlink" Target="https://afinvest.com.br/interno/relatorios/detalhes-de-ativos?id=3460&amp;codativo=VTII12" TargetMode="External"/><Relationship Id="rId1197" Type="http://schemas.openxmlformats.org/officeDocument/2006/relationships/hyperlink" Target="https://afinvest.com.br/interno/relatorios/detalhes-de-ativos?id=3194&amp;codativo=BRKPA0" TargetMode="External"/><Relationship Id="rId1320" Type="http://schemas.openxmlformats.org/officeDocument/2006/relationships/hyperlink" Target="https://afinvest.com.br/interno/relatorios/detalhes-de-ativos?id=8479&amp;codativo=USL65266AC91" TargetMode="External"/><Relationship Id="rId1418" Type="http://schemas.openxmlformats.org/officeDocument/2006/relationships/hyperlink" Target="https://afinvest.com.br/interno/relatorios/detalhes-de-ativos?id=1249&amp;codativo=CAIXA" TargetMode="External"/><Relationship Id="rId122" Type="http://schemas.openxmlformats.org/officeDocument/2006/relationships/hyperlink" Target="https://afinvest.com.br/interno/relatorios/detalhes-de-ativos?id=2736&amp;codativo=LFSC19005L3" TargetMode="External"/><Relationship Id="rId774" Type="http://schemas.openxmlformats.org/officeDocument/2006/relationships/hyperlink" Target="https://afinvest.com.br/interno/relatorios/detalhes-de-ativos?id=1214&amp;codativo=RDCO10" TargetMode="External"/><Relationship Id="rId981" Type="http://schemas.openxmlformats.org/officeDocument/2006/relationships/hyperlink" Target="https://afinvest.com.br/interno/relatorios/detalhes-de-ativos?id=8876&amp;codativo=CGOS18" TargetMode="External"/><Relationship Id="rId1057" Type="http://schemas.openxmlformats.org/officeDocument/2006/relationships/hyperlink" Target="https://afinvest.com.br/interno/relatorios/detalhes-de-ativos?id=3187&amp;codativo=CSAN24" TargetMode="External"/><Relationship Id="rId427" Type="http://schemas.openxmlformats.org/officeDocument/2006/relationships/hyperlink" Target="https://afinvest.com.br/interno/relatorios/detalhes-de-ativos?id=873&amp;codativo=AF%20GLOBAL%20BONDS%20FI%20RF%20CP%20IE" TargetMode="External"/><Relationship Id="rId634" Type="http://schemas.openxmlformats.org/officeDocument/2006/relationships/hyperlink" Target="https://afinvest.com.br/interno/relatorios/detalhes-de-ativos?id=2927&amp;codativo=VBBR24" TargetMode="External"/><Relationship Id="rId841" Type="http://schemas.openxmlformats.org/officeDocument/2006/relationships/hyperlink" Target="https://afinvest.com.br/interno/relatorios/detalhes-de-ativos?id=2766&amp;codativo=MOVI37" TargetMode="External"/><Relationship Id="rId1264" Type="http://schemas.openxmlformats.org/officeDocument/2006/relationships/hyperlink" Target="https://afinvest.com.br/interno/relatorios/detalhes-de-ativos?id=3192&amp;codativo=AEGPA0" TargetMode="External"/><Relationship Id="rId273" Type="http://schemas.openxmlformats.org/officeDocument/2006/relationships/hyperlink" Target="https://afinvest.com.br/interno/relatorios/detalhes-de-ativos?id=8996&amp;codativo=LF%20BMG%20NOV/26" TargetMode="External"/><Relationship Id="rId480" Type="http://schemas.openxmlformats.org/officeDocument/2006/relationships/hyperlink" Target="https://afinvest.com.br/interno/relatorios/detalhes-de-ativos?id=7743&amp;codativo=SANTANDER%20CASH%20BLACK%20VIII" TargetMode="External"/><Relationship Id="rId701" Type="http://schemas.openxmlformats.org/officeDocument/2006/relationships/hyperlink" Target="https://afinvest.com.br/interno/relatorios/detalhes-de-ativos?id=9445&amp;codativo=VERT19%20(nota%20participativa)" TargetMode="External"/><Relationship Id="rId939" Type="http://schemas.openxmlformats.org/officeDocument/2006/relationships/hyperlink" Target="https://afinvest.com.br/interno/relatorios/detalhes-de-ativos?id=2844&amp;codativo=MATD11" TargetMode="External"/><Relationship Id="rId1124" Type="http://schemas.openxmlformats.org/officeDocument/2006/relationships/hyperlink" Target="https://afinvest.com.br/interno/relatorios/detalhes-de-ativos?id=3508&amp;codativo=CRCG12" TargetMode="External"/><Relationship Id="rId1331" Type="http://schemas.openxmlformats.org/officeDocument/2006/relationships/hyperlink" Target="https://afinvest.com.br/interno/relatorios/detalhes-de-ativos?id=6204&amp;codativo=100000" TargetMode="External"/><Relationship Id="rId68" Type="http://schemas.openxmlformats.org/officeDocument/2006/relationships/hyperlink" Target="https://afinvest.com.br/interno/relatorios/detalhes-de-ativos?id=6001&amp;codativo=LFSN1900CR5" TargetMode="External"/><Relationship Id="rId133" Type="http://schemas.openxmlformats.org/officeDocument/2006/relationships/hyperlink" Target="https://afinvest.com.br/interno/relatorios/detalhes-de-ativos?id=144&amp;codativo=LFSC190054D" TargetMode="External"/><Relationship Id="rId340" Type="http://schemas.openxmlformats.org/officeDocument/2006/relationships/hyperlink" Target="https://afinvest.com.br/interno/relatorios/detalhes-de-ativos?id=8109&amp;codativo=WDOMAI25" TargetMode="External"/><Relationship Id="rId578" Type="http://schemas.openxmlformats.org/officeDocument/2006/relationships/hyperlink" Target="https://afinvest.com.br/interno/relatorios/detalhes-de-ativos?id=387&amp;codativo=FIDC%20LF%20I%20SR4" TargetMode="External"/><Relationship Id="rId785" Type="http://schemas.openxmlformats.org/officeDocument/2006/relationships/hyperlink" Target="https://afinvest.com.br/interno/relatorios/detalhes-de-ativos?id=2723&amp;codativo=RDORB9" TargetMode="External"/><Relationship Id="rId992" Type="http://schemas.openxmlformats.org/officeDocument/2006/relationships/hyperlink" Target="https://afinvest.com.br/interno/relatorios/detalhes-de-ativos?id=1821&amp;codativo=ENTV12" TargetMode="External"/><Relationship Id="rId1429" Type="http://schemas.openxmlformats.org/officeDocument/2006/relationships/hyperlink" Target="https://afinvest.com.br/interno/relatorios/detalhes-de-ativos?id=838&amp;codativo=MOVI3" TargetMode="External"/><Relationship Id="rId200" Type="http://schemas.openxmlformats.org/officeDocument/2006/relationships/hyperlink" Target="https://afinvest.com.br/interno/relatorios/detalhes-de-ativos?id=3258&amp;codativo=LF002200G90" TargetMode="External"/><Relationship Id="rId438" Type="http://schemas.openxmlformats.org/officeDocument/2006/relationships/hyperlink" Target="https://afinvest.com.br/interno/relatorios/detalhes-de-ativos?id=1104&amp;codativo=CASH%20BLUE" TargetMode="External"/><Relationship Id="rId645" Type="http://schemas.openxmlformats.org/officeDocument/2006/relationships/hyperlink" Target="https://afinvest.com.br/interno/relatorios/detalhes-de-ativos?id=3424&amp;codativo=VECS11" TargetMode="External"/><Relationship Id="rId852" Type="http://schemas.openxmlformats.org/officeDocument/2006/relationships/hyperlink" Target="https://afinvest.com.br/interno/relatorios/detalhes-de-ativos?id=3059&amp;codativo=MNRVA1" TargetMode="External"/><Relationship Id="rId1068" Type="http://schemas.openxmlformats.org/officeDocument/2006/relationships/hyperlink" Target="https://afinvest.com.br/interno/relatorios/detalhes-de-ativos?id=3364&amp;codativo=CPLD37" TargetMode="External"/><Relationship Id="rId1275" Type="http://schemas.openxmlformats.org/officeDocument/2006/relationships/hyperlink" Target="https://afinvest.com.br/interno/relatorios/detalhes-de-ativos?id=7681&amp;codativo=RRRP14" TargetMode="External"/><Relationship Id="rId284" Type="http://schemas.openxmlformats.org/officeDocument/2006/relationships/hyperlink" Target="https://afinvest.com.br/interno/relatorios/detalhes-de-ativos?id=4099&amp;codativo=DAPAGO32" TargetMode="External"/><Relationship Id="rId491" Type="http://schemas.openxmlformats.org/officeDocument/2006/relationships/hyperlink" Target="https://afinvest.com.br/interno/relatorios/detalhes-de-ativos?id=7742&amp;codativo=SANTANDER%20CASH%20BLACK%20V" TargetMode="External"/><Relationship Id="rId505" Type="http://schemas.openxmlformats.org/officeDocument/2006/relationships/hyperlink" Target="https://afinvest.com.br/interno/relatorios/detalhes-de-ativos?id=408&amp;codativo=FIDC%20Sifra%20Plus%20Sr" TargetMode="External"/><Relationship Id="rId712" Type="http://schemas.openxmlformats.org/officeDocument/2006/relationships/hyperlink" Target="https://afinvest.com.br/interno/relatorios/detalhes-de-ativos?id=6795&amp;codativo=TBSP11" TargetMode="External"/><Relationship Id="rId1135" Type="http://schemas.openxmlformats.org/officeDocument/2006/relationships/hyperlink" Target="https://afinvest.com.br/interno/relatorios/detalhes-de-ativos?id=8504&amp;codativo=CHSF13" TargetMode="External"/><Relationship Id="rId1342" Type="http://schemas.openxmlformats.org/officeDocument/2006/relationships/hyperlink" Target="https://afinvest.com.br/interno/relatorios/detalhes-de-ativos?id=6711&amp;codativo=100000" TargetMode="External"/><Relationship Id="rId79" Type="http://schemas.openxmlformats.org/officeDocument/2006/relationships/hyperlink" Target="https://afinvest.com.br/interno/relatorios/detalhes-de-ativos?id=153&amp;codativo=LFSN19006KM" TargetMode="External"/><Relationship Id="rId144" Type="http://schemas.openxmlformats.org/officeDocument/2006/relationships/hyperlink" Target="https://afinvest.com.br/interno/relatorios/detalhes-de-ativos?id=6112&amp;codativo=LFSC19007G2" TargetMode="External"/><Relationship Id="rId589" Type="http://schemas.openxmlformats.org/officeDocument/2006/relationships/hyperlink" Target="https://afinvest.com.br/interno/relatorios/detalhes-de-ativos?id=3409&amp;codativo=FIDC%20Bemol" TargetMode="External"/><Relationship Id="rId796" Type="http://schemas.openxmlformats.org/officeDocument/2006/relationships/hyperlink" Target="https://afinvest.com.br/interno/relatorios/detalhes-de-ativos?id=3368&amp;codativo=QUAL16" TargetMode="External"/><Relationship Id="rId1202" Type="http://schemas.openxmlformats.org/officeDocument/2006/relationships/hyperlink" Target="https://afinvest.com.br/interno/relatorios/detalhes-de-ativos?id=1712&amp;codativo=BRKP28" TargetMode="External"/><Relationship Id="rId351" Type="http://schemas.openxmlformats.org/officeDocument/2006/relationships/hyperlink" Target="https://afinvest.com.br/interno/relatorios/detalhes-de-ativos?id=1417&amp;codativo=DAPAGO30" TargetMode="External"/><Relationship Id="rId449" Type="http://schemas.openxmlformats.org/officeDocument/2006/relationships/hyperlink" Target="https://afinvest.com.br/interno/relatorios/detalhes-de-ativos?id=7741&amp;codativo=SANTANDER%20CASH%20BLACK%20X" TargetMode="External"/><Relationship Id="rId656" Type="http://schemas.openxmlformats.org/officeDocument/2006/relationships/hyperlink" Target="https://afinvest.com.br/interno/relatorios/detalhes-de-ativos?id=8726&amp;codativo=VVRT11" TargetMode="External"/><Relationship Id="rId863" Type="http://schemas.openxmlformats.org/officeDocument/2006/relationships/hyperlink" Target="https://afinvest.com.br/interno/relatorios/detalhes-de-ativos?id=3227&amp;codativo=LTTE15" TargetMode="External"/><Relationship Id="rId1079" Type="http://schemas.openxmlformats.org/officeDocument/2006/relationships/hyperlink" Target="https://afinvest.com.br/interno/relatorios/detalhes-de-ativos?id=1747&amp;codativo=CBAN52" TargetMode="External"/><Relationship Id="rId1286" Type="http://schemas.openxmlformats.org/officeDocument/2006/relationships/hyperlink" Target="https://afinvest.com.br/interno/relatorios/detalhes-de-ativos?id=7897&amp;codativo=CRI%20PERNAMBUCO%2035%C2%AA%20(23J1753853)" TargetMode="External"/><Relationship Id="rId211" Type="http://schemas.openxmlformats.org/officeDocument/2006/relationships/hyperlink" Target="https://afinvest.com.br/interno/relatorios/detalhes-de-ativos?id=8263&amp;codativo=LF002400EY5" TargetMode="External"/><Relationship Id="rId295" Type="http://schemas.openxmlformats.org/officeDocument/2006/relationships/hyperlink" Target="https://afinvest.com.br/interno/relatorios/detalhes-de-ativos?id=4120&amp;codativo=DAPMAI27" TargetMode="External"/><Relationship Id="rId309" Type="http://schemas.openxmlformats.org/officeDocument/2006/relationships/hyperlink" Target="https://afinvest.com.br/interno/relatorios/detalhes-de-ativos?id=2677&amp;codativo=DI1JAN29" TargetMode="External"/><Relationship Id="rId516" Type="http://schemas.openxmlformats.org/officeDocument/2006/relationships/hyperlink" Target="https://afinvest.com.br/interno/relatorios/detalhes-de-ativos?id=7680&amp;codativo=FIDC%20Pagbem%20Sr%207" TargetMode="External"/><Relationship Id="rId1146" Type="http://schemas.openxmlformats.org/officeDocument/2006/relationships/hyperlink" Target="https://afinvest.com.br/interno/relatorios/detalhes-de-ativos?id=8444&amp;codativo=CAEC22" TargetMode="External"/><Relationship Id="rId723" Type="http://schemas.openxmlformats.org/officeDocument/2006/relationships/hyperlink" Target="https://afinvest.com.br/interno/relatorios/detalhes-de-ativos?id=2918&amp;codativo=SULA29" TargetMode="External"/><Relationship Id="rId930" Type="http://schemas.openxmlformats.org/officeDocument/2006/relationships/hyperlink" Target="https://afinvest.com.br/interno/relatorios/detalhes-de-ativos?id=2829&amp;codativo=ITSA24" TargetMode="External"/><Relationship Id="rId1006" Type="http://schemas.openxmlformats.org/officeDocument/2006/relationships/hyperlink" Target="https://afinvest.com.br/interno/relatorios/detalhes-de-ativos?id=886&amp;codativo=ENGIA3" TargetMode="External"/><Relationship Id="rId1353" Type="http://schemas.openxmlformats.org/officeDocument/2006/relationships/hyperlink" Target="https://afinvest.com.br/interno/relatorios/detalhes-de-ativos?id=6827&amp;codativo=CDB323EWULR" TargetMode="External"/><Relationship Id="rId155" Type="http://schemas.openxmlformats.org/officeDocument/2006/relationships/hyperlink" Target="https://afinvest.com.br/interno/relatorios/detalhes-de-ativos?id=7865&amp;codativo=LFSC24001P5" TargetMode="External"/><Relationship Id="rId362" Type="http://schemas.openxmlformats.org/officeDocument/2006/relationships/hyperlink" Target="https://afinvest.com.br/interno/relatorios/detalhes-de-ativos?id=4297&amp;codativo=DI1JUL26" TargetMode="External"/><Relationship Id="rId1213" Type="http://schemas.openxmlformats.org/officeDocument/2006/relationships/hyperlink" Target="https://afinvest.com.br/interno/relatorios/detalhes-de-ativos?id=3357&amp;codativo=BRKMA6" TargetMode="External"/><Relationship Id="rId1297" Type="http://schemas.openxmlformats.org/officeDocument/2006/relationships/hyperlink" Target="https://afinvest.com.br/interno/relatorios/detalhes-de-ativos?id=1459&amp;codativo=CRA%20Ferroeste%202%C2%AA%20S%C3%A9rie" TargetMode="External"/><Relationship Id="rId1420" Type="http://schemas.openxmlformats.org/officeDocument/2006/relationships/hyperlink" Target="https://afinvest.com.br/interno/relatorios/detalhes-de-ativos?id=20&amp;codativo=YDUQ3" TargetMode="External"/><Relationship Id="rId222" Type="http://schemas.openxmlformats.org/officeDocument/2006/relationships/hyperlink" Target="https://afinvest.com.br/interno/relatorios/detalhes-de-ativos?id=3399&amp;codativo=LF002200IOA" TargetMode="External"/><Relationship Id="rId667" Type="http://schemas.openxmlformats.org/officeDocument/2006/relationships/hyperlink" Target="https://afinvest.com.br/interno/relatorios/detalhes-de-ativos?id=1463&amp;codativo=VAMO13" TargetMode="External"/><Relationship Id="rId874" Type="http://schemas.openxmlformats.org/officeDocument/2006/relationships/hyperlink" Target="https://afinvest.com.br/interno/relatorios/detalhes-de-ativos?id=9179&amp;codativo=LIGH2B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8473&amp;codativo=FIDC%20ICred%20Sr" TargetMode="External"/><Relationship Id="rId734" Type="http://schemas.openxmlformats.org/officeDocument/2006/relationships/hyperlink" Target="https://afinvest.com.br/interno/relatorios/detalhes-de-ativos?id=6041&amp;codativo=SIMH16" TargetMode="External"/><Relationship Id="rId941" Type="http://schemas.openxmlformats.org/officeDocument/2006/relationships/hyperlink" Target="https://afinvest.com.br/interno/relatorios/detalhes-de-ativos?id=3048&amp;codativo=HARG11" TargetMode="External"/><Relationship Id="rId1157" Type="http://schemas.openxmlformats.org/officeDocument/2006/relationships/hyperlink" Target="https://afinvest.com.br/interno/relatorios/detalhes-de-ativos?id=2780&amp;codativo=CBRDB8" TargetMode="External"/><Relationship Id="rId1364" Type="http://schemas.openxmlformats.org/officeDocument/2006/relationships/hyperlink" Target="https://afinvest.com.br/interno/relatorios/detalhes-de-ativos?id=8710&amp;codativo=CDB824AAYU9" TargetMode="External"/><Relationship Id="rId70" Type="http://schemas.openxmlformats.org/officeDocument/2006/relationships/hyperlink" Target="https://afinvest.com.br/interno/relatorios/detalhes-de-ativos?id=8260&amp;codativo=LFSN1800D4W" TargetMode="External"/><Relationship Id="rId166" Type="http://schemas.openxmlformats.org/officeDocument/2006/relationships/hyperlink" Target="https://afinvest.com.br/interno/relatorios/detalhes-de-ativos?id=6885&amp;codativo=LF002305RGQ" TargetMode="External"/><Relationship Id="rId373" Type="http://schemas.openxmlformats.org/officeDocument/2006/relationships/hyperlink" Target="https://afinvest.com.br/interno/relatorios/detalhes-de-ativos?id=940&amp;codativo=DAPAGO26" TargetMode="External"/><Relationship Id="rId580" Type="http://schemas.openxmlformats.org/officeDocument/2006/relationships/hyperlink" Target="https://afinvest.com.br/interno/relatorios/detalhes-de-ativos?id=387&amp;codativo=FIDC%20LF%20I%20SR4" TargetMode="External"/><Relationship Id="rId801" Type="http://schemas.openxmlformats.org/officeDocument/2006/relationships/hyperlink" Target="https://afinvest.com.br/interno/relatorios/detalhes-de-ativos?id=3468&amp;codativo=PEJA11" TargetMode="External"/><Relationship Id="rId1017" Type="http://schemas.openxmlformats.org/officeDocument/2006/relationships/hyperlink" Target="https://afinvest.com.br/interno/relatorios/detalhes-de-ativos?id=1782&amp;codativo=ESAM14" TargetMode="External"/><Relationship Id="rId1224" Type="http://schemas.openxmlformats.org/officeDocument/2006/relationships/hyperlink" Target="https://afinvest.com.br/interno/relatorios/detalhes-de-ativos?id=8664&amp;codativo=BARU11" TargetMode="External"/><Relationship Id="rId1431" Type="http://schemas.openxmlformats.org/officeDocument/2006/relationships/hyperlink" Target="https://afinvest.com.br/interno/relatorios/detalhes-de-ativos?id=7894&amp;codativo=MELK3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7998&amp;codativo=LF002400ABK" TargetMode="External"/><Relationship Id="rId440" Type="http://schemas.openxmlformats.org/officeDocument/2006/relationships/hyperlink" Target="https://afinvest.com.br/interno/relatorios/detalhes-de-ativos?id=1104&amp;codativo=CASH%20BLUE" TargetMode="External"/><Relationship Id="rId678" Type="http://schemas.openxmlformats.org/officeDocument/2006/relationships/hyperlink" Target="https://afinvest.com.br/interno/relatorios/detalhes-de-ativos?id=8116&amp;codativo=VLIDA0" TargetMode="External"/><Relationship Id="rId885" Type="http://schemas.openxmlformats.org/officeDocument/2006/relationships/hyperlink" Target="https://afinvest.com.br/interno/relatorios/detalhes-de-ativos?id=1637&amp;codativo=LIGHC6" TargetMode="External"/><Relationship Id="rId1070" Type="http://schemas.openxmlformats.org/officeDocument/2006/relationships/hyperlink" Target="https://afinvest.com.br/interno/relatorios/detalhes-de-ativos?id=8505&amp;codativo=CPLD29" TargetMode="External"/><Relationship Id="rId28" Type="http://schemas.openxmlformats.org/officeDocument/2006/relationships/hyperlink" Target="https://afinvest.com.br/interno/relatorios/detalhes-de-ativos?id=7956&amp;codativo=LFTjun30" TargetMode="External"/><Relationship Id="rId300" Type="http://schemas.openxmlformats.org/officeDocument/2006/relationships/hyperlink" Target="https://afinvest.com.br/interno/relatorios/detalhes-de-ativos?id=4099&amp;codativo=DAPAGO32" TargetMode="External"/><Relationship Id="rId538" Type="http://schemas.openxmlformats.org/officeDocument/2006/relationships/hyperlink" Target="https://afinvest.com.br/interno/relatorios/detalhes-de-ativos?id=3131&amp;codativo=FIDC%20TMAQ21" TargetMode="External"/><Relationship Id="rId745" Type="http://schemas.openxmlformats.org/officeDocument/2006/relationships/hyperlink" Target="https://afinvest.com.br/interno/relatorios/detalhes-de-ativos?id=8398&amp;codativo=ASAIA0" TargetMode="External"/><Relationship Id="rId952" Type="http://schemas.openxmlformats.org/officeDocument/2006/relationships/hyperlink" Target="https://afinvest.com.br/interno/relatorios/detalhes-de-ativos?id=2877&amp;codativo=HAPV22" TargetMode="External"/><Relationship Id="rId1168" Type="http://schemas.openxmlformats.org/officeDocument/2006/relationships/hyperlink" Target="https://afinvest.com.br/interno/relatorios/detalhes-de-ativos?id=9570&amp;codativo=SBSPE3" TargetMode="External"/><Relationship Id="rId1375" Type="http://schemas.openxmlformats.org/officeDocument/2006/relationships/hyperlink" Target="https://afinvest.com.br/interno/relatorios/detalhes-de-ativos?id=8852&amp;codativo=CDB924AJYNU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77" Type="http://schemas.openxmlformats.org/officeDocument/2006/relationships/hyperlink" Target="https://afinvest.com.br/interno/relatorios/detalhes-de-ativos?id=9459&amp;codativo=LF002400BZO" TargetMode="External"/><Relationship Id="rId384" Type="http://schemas.openxmlformats.org/officeDocument/2006/relationships/hyperlink" Target="https://afinvest.com.br/interno/relatorios/detalhes-de-ativos?id=3254&amp;codativo=DAPMAI25" TargetMode="External"/><Relationship Id="rId591" Type="http://schemas.openxmlformats.org/officeDocument/2006/relationships/hyperlink" Target="https://afinvest.com.br/interno/relatorios/detalhes-de-ativos?id=7810&amp;codativo=FIDC%20ACR%20Fast" TargetMode="External"/><Relationship Id="rId605" Type="http://schemas.openxmlformats.org/officeDocument/2006/relationships/hyperlink" Target="https://afinvest.com.br/interno/relatorios/detalhes-de-ativos?id=8007&amp;codativo=FIDC%20CloudWalk%20II" TargetMode="External"/><Relationship Id="rId812" Type="http://schemas.openxmlformats.org/officeDocument/2006/relationships/hyperlink" Target="https://afinvest.com.br/interno/relatorios/detalhes-de-ativos?id=5840&amp;codativo=ONCO19" TargetMode="External"/><Relationship Id="rId1028" Type="http://schemas.openxmlformats.org/officeDocument/2006/relationships/hyperlink" Target="https://afinvest.com.br/interno/relatorios/detalhes-de-ativos?id=7268&amp;codativo=ERDVB3" TargetMode="External"/><Relationship Id="rId1235" Type="http://schemas.openxmlformats.org/officeDocument/2006/relationships/hyperlink" Target="https://afinvest.com.br/interno/relatorios/detalhes-de-ativos?id=8804&amp;codativo=AMERF2" TargetMode="External"/><Relationship Id="rId1442" Type="http://schemas.openxmlformats.org/officeDocument/2006/relationships/hyperlink" Target="https://afinvest.com.br/interno/relatorios/detalhes-de-ativos?id=2769&amp;codativo=GOLD11" TargetMode="External"/><Relationship Id="rId244" Type="http://schemas.openxmlformats.org/officeDocument/2006/relationships/hyperlink" Target="https://afinvest.com.br/interno/relatorios/detalhes-de-ativos?id=7998&amp;codativo=LF002400ABM" TargetMode="External"/><Relationship Id="rId689" Type="http://schemas.openxmlformats.org/officeDocument/2006/relationships/hyperlink" Target="https://afinvest.com.br/interno/relatorios/detalhes-de-ativos?id=9445&amp;codativo=VERT19%20(nota%20participativa)" TargetMode="External"/><Relationship Id="rId896" Type="http://schemas.openxmlformats.org/officeDocument/2006/relationships/hyperlink" Target="https://afinvest.com.br/interno/relatorios/detalhes-de-ativos?id=1427&amp;codativo=LIGH1B" TargetMode="External"/><Relationship Id="rId1081" Type="http://schemas.openxmlformats.org/officeDocument/2006/relationships/hyperlink" Target="https://afinvest.com.br/interno/relatorios/detalhes-de-ativos?id=1745&amp;codativo=CBAN12" TargetMode="External"/><Relationship Id="rId1302" Type="http://schemas.openxmlformats.org/officeDocument/2006/relationships/hyperlink" Target="https://afinvest.com.br/interno/relatorios/detalhes-de-ativos?id=1458&amp;codativo=CRA%20Ferroeste%201%C2%AA%20S%C3%A9rie" TargetMode="External"/><Relationship Id="rId39" Type="http://schemas.openxmlformats.org/officeDocument/2006/relationships/hyperlink" Target="https://afinvest.com.br/interno/relatorios/detalhes-de-ativos?id=9668&amp;codativo=USG98239AB55" TargetMode="External"/><Relationship Id="rId451" Type="http://schemas.openxmlformats.org/officeDocument/2006/relationships/hyperlink" Target="https://afinvest.com.br/interno/relatorios/detalhes-de-ativos?id=2710&amp;codativo=Santander%20CashBlack" TargetMode="External"/><Relationship Id="rId549" Type="http://schemas.openxmlformats.org/officeDocument/2006/relationships/hyperlink" Target="https://afinvest.com.br/interno/relatorios/detalhes-de-ativos?id=3505&amp;codativo=FIDC%20URA%20Agro%20SR" TargetMode="External"/><Relationship Id="rId756" Type="http://schemas.openxmlformats.org/officeDocument/2006/relationships/hyperlink" Target="https://afinvest.com.br/interno/relatorios/detalhes-de-ativos?id=1420&amp;codativo=SBFC12" TargetMode="External"/><Relationship Id="rId1179" Type="http://schemas.openxmlformats.org/officeDocument/2006/relationships/hyperlink" Target="https://afinvest.com.br/interno/relatorios/detalhes-de-ativos?id=5722&amp;codativo=AALR13" TargetMode="External"/><Relationship Id="rId1386" Type="http://schemas.openxmlformats.org/officeDocument/2006/relationships/hyperlink" Target="https://afinvest.com.br/interno/relatorios/detalhes-de-ativos?id=8577&amp;codativo=CDB724BH6RG%20(CDB724BH6RF)" TargetMode="External"/><Relationship Id="rId104" Type="http://schemas.openxmlformats.org/officeDocument/2006/relationships/hyperlink" Target="https://afinvest.com.br/interno/relatorios/detalhes-de-ativos?id=6005&amp;codativo=LFSN2200G2M" TargetMode="External"/><Relationship Id="rId188" Type="http://schemas.openxmlformats.org/officeDocument/2006/relationships/hyperlink" Target="https://afinvest.com.br/interno/relatorios/detalhes-de-ativos?id=8351&amp;codativo=LF002400GAO" TargetMode="External"/><Relationship Id="rId311" Type="http://schemas.openxmlformats.org/officeDocument/2006/relationships/hyperlink" Target="https://afinvest.com.br/interno/relatorios/detalhes-de-ativos?id=4100&amp;codativo=DAPAGO40" TargetMode="External"/><Relationship Id="rId395" Type="http://schemas.openxmlformats.org/officeDocument/2006/relationships/hyperlink" Target="https://afinvest.com.br/interno/relatorios/detalhes-de-ativos?id=2684&amp;codativo=AFHI11" TargetMode="External"/><Relationship Id="rId409" Type="http://schemas.openxmlformats.org/officeDocument/2006/relationships/hyperlink" Target="https://afinvest.com.br/interno/relatorios/detalhes-de-ativos?id=3066&amp;codativo=KAPITALO%20K10%20ADVISORY%20FIC%20FIM" TargetMode="External"/><Relationship Id="rId963" Type="http://schemas.openxmlformats.org/officeDocument/2006/relationships/hyperlink" Target="https://afinvest.com.br/interno/relatorios/detalhes-de-ativos?id=9683&amp;codativo=CGBP14" TargetMode="External"/><Relationship Id="rId1039" Type="http://schemas.openxmlformats.org/officeDocument/2006/relationships/hyperlink" Target="https://afinvest.com.br/interno/relatorios/detalhes-de-ativos?id=1596&amp;codativo=DASAA4" TargetMode="External"/><Relationship Id="rId1246" Type="http://schemas.openxmlformats.org/officeDocument/2006/relationships/hyperlink" Target="https://afinvest.com.br/interno/relatorios/detalhes-de-ativos?id=6918&amp;codativo=RIS422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616" Type="http://schemas.openxmlformats.org/officeDocument/2006/relationships/hyperlink" Target="https://afinvest.com.br/interno/relatorios/detalhes-de-ativos?id=9383&amp;codativo=CDES11" TargetMode="External"/><Relationship Id="rId823" Type="http://schemas.openxmlformats.org/officeDocument/2006/relationships/hyperlink" Target="https://afinvest.com.br/interno/relatorios/detalhes-de-ativos?id=2626&amp;codativo=OMGE13" TargetMode="External"/><Relationship Id="rId1453" Type="http://schemas.openxmlformats.org/officeDocument/2006/relationships/hyperlink" Target="https://afinvest.com.br/interno/relatorios/detalhes-de-ativos?id=885&amp;codativo=ANIM3" TargetMode="External"/><Relationship Id="rId255" Type="http://schemas.openxmlformats.org/officeDocument/2006/relationships/hyperlink" Target="https://afinvest.com.br/interno/relatorios/detalhes-de-ativos?id=9442&amp;codativo=LF0021008OH" TargetMode="External"/><Relationship Id="rId462" Type="http://schemas.openxmlformats.org/officeDocument/2006/relationships/hyperlink" Target="https://afinvest.com.br/interno/relatorios/detalhes-de-ativos?id=7744&amp;codativo=SANTANDER%20CASH%20BLACK%20II" TargetMode="External"/><Relationship Id="rId1092" Type="http://schemas.openxmlformats.org/officeDocument/2006/relationships/hyperlink" Target="https://afinvest.com.br/interno/relatorios/detalhes-de-ativos?id=7543&amp;codativo=CRNP11" TargetMode="External"/><Relationship Id="rId1106" Type="http://schemas.openxmlformats.org/officeDocument/2006/relationships/hyperlink" Target="https://afinvest.com.br/interno/relatorios/detalhes-de-ativos?id=3155&amp;codativo=CSNAA1" TargetMode="External"/><Relationship Id="rId1313" Type="http://schemas.openxmlformats.org/officeDocument/2006/relationships/hyperlink" Target="https://afinvest.com.br/interno/relatorios/detalhes-de-ativos?id=9436&amp;codativo=Unigel%20nota%20participativa" TargetMode="External"/><Relationship Id="rId1397" Type="http://schemas.openxmlformats.org/officeDocument/2006/relationships/hyperlink" Target="https://afinvest.com.br/interno/relatorios/detalhes-de-ativos?id=1249&amp;codativo=CAIXA" TargetMode="External"/><Relationship Id="rId115" Type="http://schemas.openxmlformats.org/officeDocument/2006/relationships/hyperlink" Target="https://afinvest.com.br/interno/relatorios/detalhes-de-ativos?id=7720&amp;codativo=LFSC24000BB" TargetMode="External"/><Relationship Id="rId322" Type="http://schemas.openxmlformats.org/officeDocument/2006/relationships/hyperlink" Target="https://afinvest.com.br/interno/relatorios/detalhes-de-ativos?id=2957&amp;codativo=DAPAGO28" TargetMode="External"/><Relationship Id="rId767" Type="http://schemas.openxmlformats.org/officeDocument/2006/relationships/hyperlink" Target="https://afinvest.com.br/interno/relatorios/detalhes-de-ativos?id=1420&amp;codativo=SBFC12" TargetMode="External"/><Relationship Id="rId974" Type="http://schemas.openxmlformats.org/officeDocument/2006/relationships/hyperlink" Target="https://afinvest.com.br/interno/relatorios/detalhes-de-ativos?id=1833&amp;codativo=EQTR11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012&amp;codativo=LF002000977" TargetMode="External"/><Relationship Id="rId571" Type="http://schemas.openxmlformats.org/officeDocument/2006/relationships/hyperlink" Target="https://afinvest.com.br/interno/relatorios/detalhes-de-ativos?id=9223&amp;codativo=FIDC%20PICPAY%20FGTS%20SR" TargetMode="External"/><Relationship Id="rId627" Type="http://schemas.openxmlformats.org/officeDocument/2006/relationships/hyperlink" Target="https://afinvest.com.br/interno/relatorios/detalhes-de-ativos?id=8583&amp;codativo=VIXL18" TargetMode="External"/><Relationship Id="rId669" Type="http://schemas.openxmlformats.org/officeDocument/2006/relationships/hyperlink" Target="https://afinvest.com.br/interno/relatorios/detalhes-de-ativos?id=1692&amp;codativo=VAMO22" TargetMode="External"/><Relationship Id="rId834" Type="http://schemas.openxmlformats.org/officeDocument/2006/relationships/hyperlink" Target="https://afinvest.com.br/interno/relatorios/detalhes-de-ativos?id=8988&amp;codativo=MRSAB2" TargetMode="External"/><Relationship Id="rId876" Type="http://schemas.openxmlformats.org/officeDocument/2006/relationships/hyperlink" Target="https://afinvest.com.br/interno/relatorios/detalhes-de-ativos?id=1427&amp;codativo=LIGH1B" TargetMode="External"/><Relationship Id="rId1257" Type="http://schemas.openxmlformats.org/officeDocument/2006/relationships/hyperlink" Target="https://afinvest.com.br/interno/relatorios/detalhes-de-ativos?id=2693&amp;codativo=AERI12" TargetMode="External"/><Relationship Id="rId1299" Type="http://schemas.openxmlformats.org/officeDocument/2006/relationships/hyperlink" Target="https://afinvest.com.br/interno/relatorios/detalhes-de-ativos?id=1459&amp;codativo=CRA%20Ferroeste%202%C2%AA%20S%C3%A9rie" TargetMode="External"/><Relationship Id="rId1464" Type="http://schemas.openxmlformats.org/officeDocument/2006/relationships/hyperlink" Target="https://afinvest.com.br/interno/relatorios/detalhes-de-ativos?id=6895&amp;codativo=TIP%20US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3181&amp;codativo=LF002200DBM" TargetMode="External"/><Relationship Id="rId266" Type="http://schemas.openxmlformats.org/officeDocument/2006/relationships/hyperlink" Target="https://afinvest.com.br/interno/relatorios/detalhes-de-ativos?id=8996&amp;codativo=LF%20BMG%20NOV/26" TargetMode="External"/><Relationship Id="rId431" Type="http://schemas.openxmlformats.org/officeDocument/2006/relationships/hyperlink" Target="https://afinvest.com.br/interno/relatorios/detalhes-de-ativos?id=873&amp;codativo=AF%20GLOBAL%20BONDS%20FI%20RF%20CP%20IE" TargetMode="External"/><Relationship Id="rId473" Type="http://schemas.openxmlformats.org/officeDocument/2006/relationships/hyperlink" Target="https://afinvest.com.br/interno/relatorios/detalhes-de-ativos?id=7742&amp;codativo=SANTANDER%20CASH%20BLACK%20V" TargetMode="External"/><Relationship Id="rId529" Type="http://schemas.openxmlformats.org/officeDocument/2006/relationships/hyperlink" Target="https://afinvest.com.br/interno/relatorios/detalhes-de-ativos?id=8328&amp;codativo=FIDC%20Guardian%20MC%20II%20Sr" TargetMode="External"/><Relationship Id="rId680" Type="http://schemas.openxmlformats.org/officeDocument/2006/relationships/hyperlink" Target="https://afinvest.com.br/interno/relatorios/detalhes-de-ativos?id=8116&amp;codativo=VLIDA0" TargetMode="External"/><Relationship Id="rId736" Type="http://schemas.openxmlformats.org/officeDocument/2006/relationships/hyperlink" Target="https://afinvest.com.br/interno/relatorios/detalhes-de-ativos?id=6041&amp;codativo=SIMH16" TargetMode="External"/><Relationship Id="rId901" Type="http://schemas.openxmlformats.org/officeDocument/2006/relationships/hyperlink" Target="https://afinvest.com.br/interno/relatorios/detalhes-de-ativos?id=215&amp;codativo=LIGHB6" TargetMode="External"/><Relationship Id="rId1061" Type="http://schemas.openxmlformats.org/officeDocument/2006/relationships/hyperlink" Target="https://afinvest.com.br/interno/relatorios/detalhes-de-ativos?id=8432&amp;codativo=CSANB0" TargetMode="External"/><Relationship Id="rId1117" Type="http://schemas.openxmlformats.org/officeDocument/2006/relationships/hyperlink" Target="https://afinvest.com.br/interno/relatorios/detalhes-de-ativos?id=3460&amp;codativo=VTII12" TargetMode="External"/><Relationship Id="rId1159" Type="http://schemas.openxmlformats.org/officeDocument/2006/relationships/hyperlink" Target="https://afinvest.com.br/interno/relatorios/detalhes-de-ativos?id=2780&amp;codativo=CBRDB8" TargetMode="External"/><Relationship Id="rId1324" Type="http://schemas.openxmlformats.org/officeDocument/2006/relationships/hyperlink" Target="https://afinvest.com.br/interno/relatorios/detalhes-de-ativos?id=2611&amp;codativo=CSANBZ%20PERP" TargetMode="External"/><Relationship Id="rId1366" Type="http://schemas.openxmlformats.org/officeDocument/2006/relationships/hyperlink" Target="https://afinvest.com.br/interno/relatorios/detalhes-de-ativos?id=8710&amp;codativo=CDB824AAYUA" TargetMode="External"/><Relationship Id="rId30" Type="http://schemas.openxmlformats.org/officeDocument/2006/relationships/hyperlink" Target="https://afinvest.com.br/interno/relatorios/detalhes-de-ativos?id=2681&amp;codativo=LFT%20set%2027" TargetMode="External"/><Relationship Id="rId126" Type="http://schemas.openxmlformats.org/officeDocument/2006/relationships/hyperlink" Target="https://afinvest.com.br/interno/relatorios/detalhes-de-ativos?id=2736&amp;codativo=LFSC19005L3" TargetMode="External"/><Relationship Id="rId168" Type="http://schemas.openxmlformats.org/officeDocument/2006/relationships/hyperlink" Target="https://afinvest.com.br/interno/relatorios/detalhes-de-ativos?id=6884&amp;codativo=LF002305RGT" TargetMode="External"/><Relationship Id="rId333" Type="http://schemas.openxmlformats.org/officeDocument/2006/relationships/hyperlink" Target="https://afinvest.com.br/interno/relatorios/detalhes-de-ativos?id=1417&amp;codativo=DAPAGO30" TargetMode="External"/><Relationship Id="rId540" Type="http://schemas.openxmlformats.org/officeDocument/2006/relationships/hyperlink" Target="https://afinvest.com.br/interno/relatorios/detalhes-de-ativos?id=5743&amp;codativo=FIDC%20FS%20FORTALECE" TargetMode="External"/><Relationship Id="rId778" Type="http://schemas.openxmlformats.org/officeDocument/2006/relationships/hyperlink" Target="https://afinvest.com.br/interno/relatorios/detalhes-de-ativos?id=2723&amp;codativo=RDORB9" TargetMode="External"/><Relationship Id="rId943" Type="http://schemas.openxmlformats.org/officeDocument/2006/relationships/hyperlink" Target="https://afinvest.com.br/interno/relatorios/detalhes-de-ativos?id=5764&amp;codativo=HBSA12" TargetMode="External"/><Relationship Id="rId985" Type="http://schemas.openxmlformats.org/officeDocument/2006/relationships/hyperlink" Target="https://afinvest.com.br/interno/relatorios/detalhes-de-ativos?id=7270&amp;codativo=CGOS14" TargetMode="External"/><Relationship Id="rId1019" Type="http://schemas.openxmlformats.org/officeDocument/2006/relationships/hyperlink" Target="https://afinvest.com.br/interno/relatorios/detalhes-de-ativos?id=7269&amp;codativo=ERDVC3" TargetMode="External"/><Relationship Id="rId1170" Type="http://schemas.openxmlformats.org/officeDocument/2006/relationships/hyperlink" Target="https://afinvest.com.br/interno/relatorios/detalhes-de-ativos?id=8667&amp;codativo=CSMGB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8109&amp;codativo=WDOMAI25" TargetMode="External"/><Relationship Id="rId582" Type="http://schemas.openxmlformats.org/officeDocument/2006/relationships/hyperlink" Target="https://afinvest.com.br/interno/relatorios/detalhes-de-ativos?id=387&amp;codativo=FIDC%20LF%20I%20SR4" TargetMode="External"/><Relationship Id="rId638" Type="http://schemas.openxmlformats.org/officeDocument/2006/relationships/hyperlink" Target="https://afinvest.com.br/interno/relatorios/detalhes-de-ativos?id=2927&amp;codativo=VBBR24" TargetMode="External"/><Relationship Id="rId803" Type="http://schemas.openxmlformats.org/officeDocument/2006/relationships/hyperlink" Target="https://afinvest.com.br/interno/relatorios/detalhes-de-ativos?id=5906&amp;codativo=PEJA21" TargetMode="External"/><Relationship Id="rId845" Type="http://schemas.openxmlformats.org/officeDocument/2006/relationships/hyperlink" Target="https://afinvest.com.br/interno/relatorios/detalhes-de-ativos?id=9425&amp;codativo=MVLV19" TargetMode="External"/><Relationship Id="rId1030" Type="http://schemas.openxmlformats.org/officeDocument/2006/relationships/hyperlink" Target="https://afinvest.com.br/interno/relatorios/detalhes-de-ativos?id=7268&amp;codativo=ERDVB3" TargetMode="External"/><Relationship Id="rId1226" Type="http://schemas.openxmlformats.org/officeDocument/2006/relationships/hyperlink" Target="https://afinvest.com.br/interno/relatorios/detalhes-de-ativos?id=7942&amp;codativo=BHSA11" TargetMode="External"/><Relationship Id="rId1268" Type="http://schemas.openxmlformats.org/officeDocument/2006/relationships/hyperlink" Target="https://afinvest.com.br/interno/relatorios/detalhes-de-ativos?id=2808&amp;codativo=AEGP19" TargetMode="External"/><Relationship Id="rId1433" Type="http://schemas.openxmlformats.org/officeDocument/2006/relationships/hyperlink" Target="https://afinvest.com.br/interno/relatorios/detalhes-de-ativos?id=1473&amp;codativo=AMER3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7998&amp;codativo=LF002400ABJ" TargetMode="External"/><Relationship Id="rId277" Type="http://schemas.openxmlformats.org/officeDocument/2006/relationships/hyperlink" Target="https://afinvest.com.br/interno/relatorios/detalhes-de-ativos?id=7100&amp;codativo=LF002307IJ6" TargetMode="External"/><Relationship Id="rId400" Type="http://schemas.openxmlformats.org/officeDocument/2006/relationships/hyperlink" Target="https://afinvest.com.br/interno/relatorios/detalhes-de-ativos?id=9750&amp;codativo=FIDC%20NOTO%20CONSIGNADOS" TargetMode="External"/><Relationship Id="rId442" Type="http://schemas.openxmlformats.org/officeDocument/2006/relationships/hyperlink" Target="https://afinvest.com.br/interno/relatorios/detalhes-de-ativos?id=2710&amp;codativo=Santander%20CashBlack" TargetMode="External"/><Relationship Id="rId484" Type="http://schemas.openxmlformats.org/officeDocument/2006/relationships/hyperlink" Target="https://afinvest.com.br/interno/relatorios/detalhes-de-ativos?id=7746&amp;codativo=SANTANDER%20CASH%20BLACK%20VII" TargetMode="External"/><Relationship Id="rId705" Type="http://schemas.openxmlformats.org/officeDocument/2006/relationships/hyperlink" Target="https://afinvest.com.br/interno/relatorios/detalhes-de-ativos?id=9445&amp;codativo=VERT19%20(nota%20participativa)" TargetMode="External"/><Relationship Id="rId887" Type="http://schemas.openxmlformats.org/officeDocument/2006/relationships/hyperlink" Target="https://afinvest.com.br/interno/relatorios/detalhes-de-ativos?id=1427&amp;codativo=LIGH1B" TargetMode="External"/><Relationship Id="rId1072" Type="http://schemas.openxmlformats.org/officeDocument/2006/relationships/hyperlink" Target="https://afinvest.com.br/interno/relatorios/detalhes-de-ativos?id=9358&amp;codativo=CRTA12" TargetMode="External"/><Relationship Id="rId1128" Type="http://schemas.openxmlformats.org/officeDocument/2006/relationships/hyperlink" Target="https://afinvest.com.br/interno/relatorios/detalhes-de-ativos?id=8504&amp;codativo=CHSF13" TargetMode="External"/><Relationship Id="rId1335" Type="http://schemas.openxmlformats.org/officeDocument/2006/relationships/hyperlink" Target="https://afinvest.com.br/interno/relatorios/detalhes-de-ativos?id=6204&amp;codativo=100000" TargetMode="External"/><Relationship Id="rId137" Type="http://schemas.openxmlformats.org/officeDocument/2006/relationships/hyperlink" Target="https://afinvest.com.br/interno/relatorios/detalhes-de-ativos?id=7859&amp;codativo=LFSC24001JQ" TargetMode="External"/><Relationship Id="rId302" Type="http://schemas.openxmlformats.org/officeDocument/2006/relationships/hyperlink" Target="https://afinvest.com.br/interno/relatorios/detalhes-de-ativos?id=1417&amp;codativo=DAPAGO30" TargetMode="External"/><Relationship Id="rId344" Type="http://schemas.openxmlformats.org/officeDocument/2006/relationships/hyperlink" Target="https://afinvest.com.br/interno/relatorios/detalhes-de-ativos?id=395&amp;codativo=DI1JAN27" TargetMode="External"/><Relationship Id="rId691" Type="http://schemas.openxmlformats.org/officeDocument/2006/relationships/hyperlink" Target="https://afinvest.com.br/interno/relatorios/detalhes-de-ativos?id=9445&amp;codativo=VERT19%20(nota%20participativa)" TargetMode="External"/><Relationship Id="rId747" Type="http://schemas.openxmlformats.org/officeDocument/2006/relationships/hyperlink" Target="https://afinvest.com.br/interno/relatorios/detalhes-de-ativos?id=1410&amp;codativo=ASAI22" TargetMode="External"/><Relationship Id="rId789" Type="http://schemas.openxmlformats.org/officeDocument/2006/relationships/hyperlink" Target="https://afinvest.com.br/interno/relatorios/detalhes-de-ativos?id=9110&amp;codativo=RAIZ23" TargetMode="External"/><Relationship Id="rId912" Type="http://schemas.openxmlformats.org/officeDocument/2006/relationships/hyperlink" Target="https://afinvest.com.br/interno/relatorios/detalhes-de-ativos?id=215&amp;codativo=LIGHB6" TargetMode="External"/><Relationship Id="rId954" Type="http://schemas.openxmlformats.org/officeDocument/2006/relationships/hyperlink" Target="https://afinvest.com.br/interno/relatorios/detalhes-de-ativos?id=212&amp;codativo=HAPV21" TargetMode="External"/><Relationship Id="rId996" Type="http://schemas.openxmlformats.org/officeDocument/2006/relationships/hyperlink" Target="https://afinvest.com.br/interno/relatorios/detalhes-de-ativos?id=9568&amp;codativo=CESE32" TargetMode="External"/><Relationship Id="rId1377" Type="http://schemas.openxmlformats.org/officeDocument/2006/relationships/hyperlink" Target="https://afinvest.com.br/interno/relatorios/detalhes-de-ativos?id=8852&amp;codativo=CDB924AJYNS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8438&amp;codativo=LFSN1800DG1" TargetMode="External"/><Relationship Id="rId179" Type="http://schemas.openxmlformats.org/officeDocument/2006/relationships/hyperlink" Target="https://afinvest.com.br/interno/relatorios/detalhes-de-ativos?id=9459&amp;codativo=LF002400BZO" TargetMode="External"/><Relationship Id="rId386" Type="http://schemas.openxmlformats.org/officeDocument/2006/relationships/hyperlink" Target="https://afinvest.com.br/interno/relatorios/detalhes-de-ativos?id=940&amp;codativo=DAPAGO26" TargetMode="External"/><Relationship Id="rId551" Type="http://schemas.openxmlformats.org/officeDocument/2006/relationships/hyperlink" Target="https://afinvest.com.br/interno/relatorios/detalhes-de-ativos?id=3505&amp;codativo=FIDC%20URA%20Agro%20SR" TargetMode="External"/><Relationship Id="rId593" Type="http://schemas.openxmlformats.org/officeDocument/2006/relationships/hyperlink" Target="https://afinvest.com.br/interno/relatorios/detalhes-de-ativos?id=7810&amp;codativo=FIDC%20ACR%20Fast" TargetMode="External"/><Relationship Id="rId607" Type="http://schemas.openxmlformats.org/officeDocument/2006/relationships/hyperlink" Target="https://afinvest.com.br/interno/relatorios/detalhes-de-ativos?id=9574&amp;codativo=SB%20CR%C3%89DITO%20FIDC%20MULTISSETORIAL%20CLASSE%20UNICA%20FECHADA" TargetMode="External"/><Relationship Id="rId649" Type="http://schemas.openxmlformats.org/officeDocument/2006/relationships/hyperlink" Target="https://afinvest.com.br/interno/relatorios/detalhes-de-ativos?id=8807&amp;codativo=VSCF17" TargetMode="External"/><Relationship Id="rId814" Type="http://schemas.openxmlformats.org/officeDocument/2006/relationships/hyperlink" Target="https://afinvest.com.br/interno/relatorios/detalhes-de-ativos?id=5840&amp;codativo=ONCO19" TargetMode="External"/><Relationship Id="rId856" Type="http://schemas.openxmlformats.org/officeDocument/2006/relationships/hyperlink" Target="https://afinvest.com.br/interno/relatorios/detalhes-de-ativos?id=2933&amp;codativo=MSGT13" TargetMode="External"/><Relationship Id="rId1181" Type="http://schemas.openxmlformats.org/officeDocument/2006/relationships/hyperlink" Target="https://afinvest.com.br/interno/relatorios/detalhes-de-ativos?id=9256&amp;codativo=EQPA18" TargetMode="External"/><Relationship Id="rId1237" Type="http://schemas.openxmlformats.org/officeDocument/2006/relationships/hyperlink" Target="https://afinvest.com.br/interno/relatorios/detalhes-de-ativos?id=8801&amp;codativo=AMERG2" TargetMode="External"/><Relationship Id="rId1279" Type="http://schemas.openxmlformats.org/officeDocument/2006/relationships/hyperlink" Target="https://afinvest.com.br/interno/relatorios/detalhes-de-ativos?id=2795&amp;codativo=CRI%20Bem%20Brasil" TargetMode="External"/><Relationship Id="rId1402" Type="http://schemas.openxmlformats.org/officeDocument/2006/relationships/hyperlink" Target="https://afinvest.com.br/interno/relatorios/detalhes-de-ativos?id=1249&amp;codativo=CAIXA" TargetMode="External"/><Relationship Id="rId1444" Type="http://schemas.openxmlformats.org/officeDocument/2006/relationships/hyperlink" Target="https://afinvest.com.br/interno/relatorios/detalhes-de-ativos?id=2769&amp;codativo=GOLD11" TargetMode="External"/><Relationship Id="rId190" Type="http://schemas.openxmlformats.org/officeDocument/2006/relationships/hyperlink" Target="https://afinvest.com.br/interno/relatorios/detalhes-de-ativos?id=8351&amp;codativo=LF002400GAO" TargetMode="External"/><Relationship Id="rId204" Type="http://schemas.openxmlformats.org/officeDocument/2006/relationships/hyperlink" Target="https://afinvest.com.br/interno/relatorios/detalhes-de-ativos?id=8803&amp;codativo=LF002400Q0D" TargetMode="External"/><Relationship Id="rId246" Type="http://schemas.openxmlformats.org/officeDocument/2006/relationships/hyperlink" Target="https://afinvest.com.br/interno/relatorios/detalhes-de-ativos?id=7998&amp;codativo=LF002400ABI" TargetMode="External"/><Relationship Id="rId288" Type="http://schemas.openxmlformats.org/officeDocument/2006/relationships/hyperlink" Target="https://afinvest.com.br/interno/relatorios/detalhes-de-ativos?id=1417&amp;codativo=DAPAGO30" TargetMode="External"/><Relationship Id="rId411" Type="http://schemas.openxmlformats.org/officeDocument/2006/relationships/hyperlink" Target="https://afinvest.com.br/interno/relatorios/detalhes-de-ativos?id=2889&amp;codativo=HORIZONTE%20FIM%20CP" TargetMode="External"/><Relationship Id="rId453" Type="http://schemas.openxmlformats.org/officeDocument/2006/relationships/hyperlink" Target="https://afinvest.com.br/interno/relatorios/detalhes-de-ativos?id=7743&amp;codativo=SANTANDER%20CASH%20BLACK%20VIII" TargetMode="External"/><Relationship Id="rId509" Type="http://schemas.openxmlformats.org/officeDocument/2006/relationships/hyperlink" Target="https://afinvest.com.br/interno/relatorios/detalhes-de-ativos?id=2845&amp;codativo=FIDC%20Red%20Multissetorial" TargetMode="External"/><Relationship Id="rId660" Type="http://schemas.openxmlformats.org/officeDocument/2006/relationships/hyperlink" Target="https://afinvest.com.br/interno/relatorios/detalhes-de-ativos?id=7868&amp;codativo=VERO13" TargetMode="External"/><Relationship Id="rId898" Type="http://schemas.openxmlformats.org/officeDocument/2006/relationships/hyperlink" Target="https://afinvest.com.br/interno/relatorios/detalhes-de-ativos?id=9179&amp;codativo=LIGH2B" TargetMode="External"/><Relationship Id="rId1041" Type="http://schemas.openxmlformats.org/officeDocument/2006/relationships/hyperlink" Target="https://afinvest.com.br/interno/relatorios/detalhes-de-ativos?id=1596&amp;codativo=DASAA4" TargetMode="External"/><Relationship Id="rId1083" Type="http://schemas.openxmlformats.org/officeDocument/2006/relationships/hyperlink" Target="https://afinvest.com.br/interno/relatorios/detalhes-de-ativos?id=1748&amp;codativo=CBAN72" TargetMode="External"/><Relationship Id="rId1139" Type="http://schemas.openxmlformats.org/officeDocument/2006/relationships/hyperlink" Target="https://afinvest.com.br/interno/relatorios/detalhes-de-ativos?id=5638&amp;codativo=COCE18" TargetMode="External"/><Relationship Id="rId1290" Type="http://schemas.openxmlformats.org/officeDocument/2006/relationships/hyperlink" Target="https://afinvest.com.br/interno/relatorios/detalhes-de-ativos?id=9081&amp;codativo=CRI%20Vic%20Engenharia%201%C2%AA%20Emiss%C3%A3o" TargetMode="External"/><Relationship Id="rId1304" Type="http://schemas.openxmlformats.org/officeDocument/2006/relationships/hyperlink" Target="https://afinvest.com.br/interno/relatorios/detalhes-de-ativos?id=1459&amp;codativo=CRA%20Ferroeste%202%C2%AA%20S%C3%A9rie" TargetMode="External"/><Relationship Id="rId1346" Type="http://schemas.openxmlformats.org/officeDocument/2006/relationships/hyperlink" Target="https://afinvest.com.br/interno/relatorios/detalhes-de-ativos?id=6711&amp;codativo=100000" TargetMode="External"/><Relationship Id="rId106" Type="http://schemas.openxmlformats.org/officeDocument/2006/relationships/hyperlink" Target="https://afinvest.com.br/interno/relatorios/detalhes-de-ativos?id=192&amp;codativo=LFSN1800CUH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7739&amp;codativo=SANTANDER%20CASH%20BLACK%20III" TargetMode="External"/><Relationship Id="rId716" Type="http://schemas.openxmlformats.org/officeDocument/2006/relationships/hyperlink" Target="https://afinvest.com.br/interno/relatorios/detalhes-de-ativos?id=6795&amp;codativo=TBSP11" TargetMode="External"/><Relationship Id="rId758" Type="http://schemas.openxmlformats.org/officeDocument/2006/relationships/hyperlink" Target="https://afinvest.com.br/interno/relatorios/detalhes-de-ativos?id=1420&amp;codativo=SBFC12" TargetMode="External"/><Relationship Id="rId923" Type="http://schemas.openxmlformats.org/officeDocument/2006/relationships/hyperlink" Target="https://afinvest.com.br/interno/relatorios/detalhes-de-ativos?id=2846&amp;codativo=JSLGA5" TargetMode="External"/><Relationship Id="rId965" Type="http://schemas.openxmlformats.org/officeDocument/2006/relationships/hyperlink" Target="https://afinvest.com.br/interno/relatorios/detalhes-de-ativos?id=9683&amp;codativo=CGBP14" TargetMode="External"/><Relationship Id="rId1150" Type="http://schemas.openxmlformats.org/officeDocument/2006/relationships/hyperlink" Target="https://afinvest.com.br/interno/relatorios/detalhes-de-ativos?id=8444&amp;codativo=CAEC22" TargetMode="External"/><Relationship Id="rId1388" Type="http://schemas.openxmlformats.org/officeDocument/2006/relationships/hyperlink" Target="https://afinvest.com.br/interno/relatorios/detalhes-de-ativos?id=8887&amp;codativo=CDB%20MERCANTIL%20OUT25%20(CDBA245P84E)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7859&amp;codativo=LFSC24001JP" TargetMode="External"/><Relationship Id="rId355" Type="http://schemas.openxmlformats.org/officeDocument/2006/relationships/hyperlink" Target="https://afinvest.com.br/interno/relatorios/detalhes-de-ativos?id=3254&amp;codativo=DAPMAI25" TargetMode="External"/><Relationship Id="rId397" Type="http://schemas.openxmlformats.org/officeDocument/2006/relationships/hyperlink" Target="https://afinvest.com.br/interno/relatorios/detalhes-de-ativos?id=9750&amp;codativo=FIDC%20NOTO%20CONSIGNADOS" TargetMode="External"/><Relationship Id="rId520" Type="http://schemas.openxmlformats.org/officeDocument/2006/relationships/hyperlink" Target="https://afinvest.com.br/interno/relatorios/detalhes-de-ativos?id=7680&amp;codativo=FIDC%20Pagbem%20Sr%207" TargetMode="External"/><Relationship Id="rId562" Type="http://schemas.openxmlformats.org/officeDocument/2006/relationships/hyperlink" Target="https://afinvest.com.br/interno/relatorios/detalhes-de-ativos?id=1220&amp;codativo=FIDC%20SIMPAR" TargetMode="External"/><Relationship Id="rId618" Type="http://schemas.openxmlformats.org/officeDocument/2006/relationships/hyperlink" Target="https://afinvest.com.br/interno/relatorios/detalhes-de-ativos?id=7806&amp;codativo=VEBMA4" TargetMode="External"/><Relationship Id="rId825" Type="http://schemas.openxmlformats.org/officeDocument/2006/relationships/hyperlink" Target="https://afinvest.com.br/interno/relatorios/detalhes-de-ativos?id=8875&amp;codativo=NTSD17" TargetMode="External"/><Relationship Id="rId1192" Type="http://schemas.openxmlformats.org/officeDocument/2006/relationships/hyperlink" Target="https://afinvest.com.br/interno/relatorios/detalhes-de-ativos?id=8666&amp;codativo=CLCD27" TargetMode="External"/><Relationship Id="rId1206" Type="http://schemas.openxmlformats.org/officeDocument/2006/relationships/hyperlink" Target="https://afinvest.com.br/interno/relatorios/detalhes-de-ativos?id=6410&amp;codativo=BRFS31" TargetMode="External"/><Relationship Id="rId1248" Type="http://schemas.openxmlformats.org/officeDocument/2006/relationships/hyperlink" Target="https://afinvest.com.br/interno/relatorios/detalhes-de-ativos?id=5642&amp;codativo=GSTS24" TargetMode="External"/><Relationship Id="rId1413" Type="http://schemas.openxmlformats.org/officeDocument/2006/relationships/hyperlink" Target="https://afinvest.com.br/interno/relatorios/detalhes-de-ativos?id=1249&amp;codativo=CAIXA" TargetMode="External"/><Relationship Id="rId1455" Type="http://schemas.openxmlformats.org/officeDocument/2006/relationships/hyperlink" Target="https://afinvest.com.br/interno/relatorios/detalhes-de-ativos?id=8523&amp;codativo=AMER11" TargetMode="External"/><Relationship Id="rId215" Type="http://schemas.openxmlformats.org/officeDocument/2006/relationships/hyperlink" Target="https://afinvest.com.br/interno/relatorios/detalhes-de-ativos?id=8578&amp;codativo=LF002400KBW" TargetMode="External"/><Relationship Id="rId257" Type="http://schemas.openxmlformats.org/officeDocument/2006/relationships/hyperlink" Target="https://afinvest.com.br/interno/relatorios/detalhes-de-ativos?id=8111&amp;codativo=LF002400BZZ" TargetMode="External"/><Relationship Id="rId422" Type="http://schemas.openxmlformats.org/officeDocument/2006/relationships/hyperlink" Target="https://afinvest.com.br/interno/relatorios/detalhes-de-ativos?id=343&amp;codativo=GERAES" TargetMode="External"/><Relationship Id="rId464" Type="http://schemas.openxmlformats.org/officeDocument/2006/relationships/hyperlink" Target="https://afinvest.com.br/interno/relatorios/detalhes-de-ativos?id=7742&amp;codativo=SANTANDER%20CASH%20BLACK%20V" TargetMode="External"/><Relationship Id="rId867" Type="http://schemas.openxmlformats.org/officeDocument/2006/relationships/hyperlink" Target="https://afinvest.com.br/interno/relatorios/detalhes-de-ativos?id=9215&amp;codativo=LIGT11" TargetMode="External"/><Relationship Id="rId1010" Type="http://schemas.openxmlformats.org/officeDocument/2006/relationships/hyperlink" Target="https://afinvest.com.br/interno/relatorios/detalhes-de-ativos?id=7320&amp;codativo=ENGIB9" TargetMode="External"/><Relationship Id="rId1052" Type="http://schemas.openxmlformats.org/officeDocument/2006/relationships/hyperlink" Target="https://afinvest.com.br/interno/relatorios/detalhes-de-ativos?id=8432&amp;codativo=CSANB0" TargetMode="External"/><Relationship Id="rId1094" Type="http://schemas.openxmlformats.org/officeDocument/2006/relationships/hyperlink" Target="https://afinvest.com.br/interno/relatorios/detalhes-de-ativos?id=8516&amp;codativo=IVIAA0" TargetMode="External"/><Relationship Id="rId1108" Type="http://schemas.openxmlformats.org/officeDocument/2006/relationships/hyperlink" Target="https://afinvest.com.br/interno/relatorios/detalhes-de-ativos?id=5729&amp;codativo=CSNAA2" TargetMode="External"/><Relationship Id="rId1315" Type="http://schemas.openxmlformats.org/officeDocument/2006/relationships/hyperlink" Target="https://afinvest.com.br/interno/relatorios/detalhes-de-ativos?id=8711&amp;codativo=USP8T88JAA61" TargetMode="External"/><Relationship Id="rId299" Type="http://schemas.openxmlformats.org/officeDocument/2006/relationships/hyperlink" Target="https://afinvest.com.br/interno/relatorios/detalhes-de-ativos?id=3090&amp;codativo=DAPMAI35" TargetMode="External"/><Relationship Id="rId727" Type="http://schemas.openxmlformats.org/officeDocument/2006/relationships/hyperlink" Target="https://afinvest.com.br/interno/relatorios/detalhes-de-ativos?id=6920&amp;codativo=RISP22" TargetMode="External"/><Relationship Id="rId934" Type="http://schemas.openxmlformats.org/officeDocument/2006/relationships/hyperlink" Target="https://afinvest.com.br/interno/relatorios/detalhes-de-ativos?id=1168&amp;codativo=IGSN15" TargetMode="External"/><Relationship Id="rId1357" Type="http://schemas.openxmlformats.org/officeDocument/2006/relationships/hyperlink" Target="https://afinvest.com.br/interno/relatorios/detalhes-de-ativos?id=6827&amp;codativo=CDB323EWULR" TargetMode="External"/><Relationship Id="rId63" Type="http://schemas.openxmlformats.org/officeDocument/2006/relationships/hyperlink" Target="https://afinvest.com.br/interno/relatorios/detalhes-de-ativos?id=1271&amp;codativo=Provis%C3%A3o" TargetMode="External"/><Relationship Id="rId159" Type="http://schemas.openxmlformats.org/officeDocument/2006/relationships/hyperlink" Target="https://afinvest.com.br/interno/relatorios/detalhes-de-ativos?id=6878&amp;codativo=LF002305RFW" TargetMode="External"/><Relationship Id="rId366" Type="http://schemas.openxmlformats.org/officeDocument/2006/relationships/hyperlink" Target="https://afinvest.com.br/interno/relatorios/detalhes-de-ativos?id=395&amp;codativo=DI1JAN27" TargetMode="External"/><Relationship Id="rId573" Type="http://schemas.openxmlformats.org/officeDocument/2006/relationships/hyperlink" Target="https://afinvest.com.br/interno/relatorios/detalhes-de-ativos?id=9223&amp;codativo=FIDC%20PICPAY%20FGTS%20SR" TargetMode="External"/><Relationship Id="rId780" Type="http://schemas.openxmlformats.org/officeDocument/2006/relationships/hyperlink" Target="https://afinvest.com.br/interno/relatorios/detalhes-de-ativos?id=2723&amp;codativo=RDORB9" TargetMode="External"/><Relationship Id="rId1217" Type="http://schemas.openxmlformats.org/officeDocument/2006/relationships/hyperlink" Target="https://afinvest.com.br/interno/relatorios/detalhes-de-ativos?id=5870&amp;codativo=BRKMB8" TargetMode="External"/><Relationship Id="rId1424" Type="http://schemas.openxmlformats.org/officeDocument/2006/relationships/hyperlink" Target="https://afinvest.com.br/interno/relatorios/detalhes-de-ativos?id=500&amp;codativo=SUZB3" TargetMode="External"/><Relationship Id="rId226" Type="http://schemas.openxmlformats.org/officeDocument/2006/relationships/hyperlink" Target="https://afinvest.com.br/interno/relatorios/detalhes-de-ativos?id=3181&amp;codativo=LF002200DBM" TargetMode="External"/><Relationship Id="rId433" Type="http://schemas.openxmlformats.org/officeDocument/2006/relationships/hyperlink" Target="https://afinvest.com.br/interno/relatorios/detalhes-de-ativos?id=873&amp;codativo=AF%20GLOBAL%20BONDS%20FI%20RF%20CP%20IE" TargetMode="External"/><Relationship Id="rId878" Type="http://schemas.openxmlformats.org/officeDocument/2006/relationships/hyperlink" Target="https://afinvest.com.br/interno/relatorios/detalhes-de-ativos?id=9179&amp;codativo=LIGH2B" TargetMode="External"/><Relationship Id="rId1063" Type="http://schemas.openxmlformats.org/officeDocument/2006/relationships/hyperlink" Target="https://afinvest.com.br/interno/relatorios/detalhes-de-ativos?id=8432&amp;codativo=CSANB0" TargetMode="External"/><Relationship Id="rId1270" Type="http://schemas.openxmlformats.org/officeDocument/2006/relationships/hyperlink" Target="https://afinvest.com.br/interno/relatorios/detalhes-de-ativos?id=7681&amp;codativo=RRRP14" TargetMode="External"/><Relationship Id="rId640" Type="http://schemas.openxmlformats.org/officeDocument/2006/relationships/hyperlink" Target="https://afinvest.com.br/interno/relatorios/detalhes-de-ativos?id=7864&amp;codativo=BRDT11" TargetMode="External"/><Relationship Id="rId738" Type="http://schemas.openxmlformats.org/officeDocument/2006/relationships/hyperlink" Target="https://afinvest.com.br/interno/relatorios/detalhes-de-ativos?id=3004&amp;codativo=JSMLA5" TargetMode="External"/><Relationship Id="rId945" Type="http://schemas.openxmlformats.org/officeDocument/2006/relationships/hyperlink" Target="https://afinvest.com.br/interno/relatorios/detalhes-de-ativos?id=5764&amp;codativo=HBSA12" TargetMode="External"/><Relationship Id="rId1368" Type="http://schemas.openxmlformats.org/officeDocument/2006/relationships/hyperlink" Target="https://afinvest.com.br/interno/relatorios/detalhes-de-ativos?id=9175&amp;codativo=CDBC241I1TI" TargetMode="External"/><Relationship Id="rId74" Type="http://schemas.openxmlformats.org/officeDocument/2006/relationships/hyperlink" Target="https://afinvest.com.br/interno/relatorios/detalhes-de-ativos?id=3176&amp;codativo=LFSN210099R" TargetMode="External"/><Relationship Id="rId377" Type="http://schemas.openxmlformats.org/officeDocument/2006/relationships/hyperlink" Target="https://afinvest.com.br/interno/relatorios/detalhes-de-ativos?id=7577&amp;codativo=DAPMAI29" TargetMode="External"/><Relationship Id="rId500" Type="http://schemas.openxmlformats.org/officeDocument/2006/relationships/hyperlink" Target="https://afinvest.com.br/interno/relatorios/detalhes-de-ativos?id=7747&amp;codativo=SANTANDER%20CASH%20BLACK%20VI" TargetMode="External"/><Relationship Id="rId584" Type="http://schemas.openxmlformats.org/officeDocument/2006/relationships/hyperlink" Target="https://afinvest.com.br/interno/relatorios/detalhes-de-ativos?id=9487&amp;codativo=FIDC%20Icred%20INSS" TargetMode="External"/><Relationship Id="rId805" Type="http://schemas.openxmlformats.org/officeDocument/2006/relationships/hyperlink" Target="https://afinvest.com.br/interno/relatorios/detalhes-de-ativos?id=5906&amp;codativo=PEJA21" TargetMode="External"/><Relationship Id="rId1130" Type="http://schemas.openxmlformats.org/officeDocument/2006/relationships/hyperlink" Target="https://afinvest.com.br/interno/relatorios/detalhes-de-ativos?id=8005&amp;codativo=CHSF12" TargetMode="External"/><Relationship Id="rId1228" Type="http://schemas.openxmlformats.org/officeDocument/2006/relationships/hyperlink" Target="https://afinvest.com.br/interno/relatorios/detalhes-de-ativos?id=2945&amp;codativo=PLSB1A" TargetMode="External"/><Relationship Id="rId1435" Type="http://schemas.openxmlformats.org/officeDocument/2006/relationships/hyperlink" Target="https://afinvest.com.br/interno/relatorios/detalhes-de-ativos?id=1473&amp;codativo=AMER3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8352&amp;codativo=LF0024008ZU" TargetMode="External"/><Relationship Id="rId791" Type="http://schemas.openxmlformats.org/officeDocument/2006/relationships/hyperlink" Target="https://afinvest.com.br/interno/relatorios/detalhes-de-ativos?id=3368&amp;codativo=QUAL16" TargetMode="External"/><Relationship Id="rId889" Type="http://schemas.openxmlformats.org/officeDocument/2006/relationships/hyperlink" Target="https://afinvest.com.br/interno/relatorios/detalhes-de-ativos?id=9179&amp;codativo=LIGH2B" TargetMode="External"/><Relationship Id="rId1074" Type="http://schemas.openxmlformats.org/officeDocument/2006/relationships/hyperlink" Target="https://afinvest.com.br/interno/relatorios/detalhes-de-ativos?id=1745&amp;codativo=CBAN12" TargetMode="External"/><Relationship Id="rId444" Type="http://schemas.openxmlformats.org/officeDocument/2006/relationships/hyperlink" Target="https://afinvest.com.br/interno/relatorios/detalhes-de-ativos?id=7741&amp;codativo=SANTANDER%20CASH%20BLACK%20X" TargetMode="External"/><Relationship Id="rId651" Type="http://schemas.openxmlformats.org/officeDocument/2006/relationships/hyperlink" Target="https://afinvest.com.br/interno/relatorios/detalhes-de-ativos?id=8807&amp;codativo=VSCF17" TargetMode="External"/><Relationship Id="rId749" Type="http://schemas.openxmlformats.org/officeDocument/2006/relationships/hyperlink" Target="https://afinvest.com.br/interno/relatorios/detalhes-de-ativos?id=1410&amp;codativo=ASAI22" TargetMode="External"/><Relationship Id="rId1281" Type="http://schemas.openxmlformats.org/officeDocument/2006/relationships/hyperlink" Target="https://afinvest.com.br/interno/relatorios/detalhes-de-ativos?id=7897&amp;codativo=CRI%20PERNAMBUCO%2035%C2%AA%20(23J1753853)" TargetMode="External"/><Relationship Id="rId1379" Type="http://schemas.openxmlformats.org/officeDocument/2006/relationships/hyperlink" Target="https://afinvest.com.br/interno/relatorios/detalhes-de-ativos?id=8100&amp;codativo=CDB424EEPNN" TargetMode="External"/><Relationship Id="rId290" Type="http://schemas.openxmlformats.org/officeDocument/2006/relationships/hyperlink" Target="https://afinvest.com.br/interno/relatorios/detalhes-de-ativos?id=2957&amp;codativo=DAPAGO28" TargetMode="External"/><Relationship Id="rId304" Type="http://schemas.openxmlformats.org/officeDocument/2006/relationships/hyperlink" Target="https://afinvest.com.br/interno/relatorios/detalhes-de-ativos?id=3254&amp;codativo=DAPMAI25" TargetMode="External"/><Relationship Id="rId388" Type="http://schemas.openxmlformats.org/officeDocument/2006/relationships/hyperlink" Target="https://afinvest.com.br/interno/relatorios/detalhes-de-ativos?id=8109&amp;codativo=WDOMAI25" TargetMode="External"/><Relationship Id="rId511" Type="http://schemas.openxmlformats.org/officeDocument/2006/relationships/hyperlink" Target="https://afinvest.com.br/interno/relatorios/detalhes-de-ativos?id=2845&amp;codativo=FIDC%20Red%20Multissetorial" TargetMode="External"/><Relationship Id="rId609" Type="http://schemas.openxmlformats.org/officeDocument/2006/relationships/hyperlink" Target="https://afinvest.com.br/interno/relatorios/detalhes-de-ativos?id=9573&amp;codativo=FIDC%20GREEN%20SOLF%C3%81CIL" TargetMode="External"/><Relationship Id="rId956" Type="http://schemas.openxmlformats.org/officeDocument/2006/relationships/hyperlink" Target="https://afinvest.com.br/interno/relatorios/detalhes-de-ativos?id=2877&amp;codativo=HAPV22" TargetMode="External"/><Relationship Id="rId1141" Type="http://schemas.openxmlformats.org/officeDocument/2006/relationships/hyperlink" Target="https://afinvest.com.br/interno/relatorios/detalhes-de-ativos?id=9077&amp;codativo=CTEE29" TargetMode="External"/><Relationship Id="rId1239" Type="http://schemas.openxmlformats.org/officeDocument/2006/relationships/hyperlink" Target="https://afinvest.com.br/interno/relatorios/detalhes-de-ativos?id=8804&amp;codativo=AMERF2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59&amp;codativo=LFSC24001JS" TargetMode="External"/><Relationship Id="rId595" Type="http://schemas.openxmlformats.org/officeDocument/2006/relationships/hyperlink" Target="https://afinvest.com.br/interno/relatorios/detalhes-de-ativos?id=9579&amp;codativo=DELTA%20ENERGIA%20PR%C3%89%20PAGAMENTO%20I%20FIDC%20RL" TargetMode="External"/><Relationship Id="rId816" Type="http://schemas.openxmlformats.org/officeDocument/2006/relationships/hyperlink" Target="https://afinvest.com.br/interno/relatorios/detalhes-de-ativos?id=5840&amp;codativo=ONCO19" TargetMode="External"/><Relationship Id="rId1001" Type="http://schemas.openxmlformats.org/officeDocument/2006/relationships/hyperlink" Target="https://afinvest.com.br/interno/relatorios/detalhes-de-ativos?id=9611&amp;codativo=CTNSA2" TargetMode="External"/><Relationship Id="rId1446" Type="http://schemas.openxmlformats.org/officeDocument/2006/relationships/hyperlink" Target="https://afinvest.com.br/interno/relatorios/detalhes-de-ativos?id=501&amp;codativo=CSAN3" TargetMode="External"/><Relationship Id="rId248" Type="http://schemas.openxmlformats.org/officeDocument/2006/relationships/hyperlink" Target="https://afinvest.com.br/interno/relatorios/detalhes-de-ativos?id=9045&amp;codativo=LF002400UVJ" TargetMode="External"/><Relationship Id="rId455" Type="http://schemas.openxmlformats.org/officeDocument/2006/relationships/hyperlink" Target="https://afinvest.com.br/interno/relatorios/detalhes-de-ativos?id=7744&amp;codativo=SANTANDER%20CASH%20BLACK%20II" TargetMode="External"/><Relationship Id="rId662" Type="http://schemas.openxmlformats.org/officeDocument/2006/relationships/hyperlink" Target="https://afinvest.com.br/interno/relatorios/detalhes-de-ativos?id=1462&amp;codativo=VAMO33" TargetMode="External"/><Relationship Id="rId1085" Type="http://schemas.openxmlformats.org/officeDocument/2006/relationships/hyperlink" Target="https://afinvest.com.br/interno/relatorios/detalhes-de-ativos?id=9626&amp;codativo=CERT11" TargetMode="External"/><Relationship Id="rId1292" Type="http://schemas.openxmlformats.org/officeDocument/2006/relationships/hyperlink" Target="https://afinvest.com.br/interno/relatorios/detalhes-de-ativos?id=5671&amp;codativo=CRI%20Vic%20Engenharia%202%C2%AA%20Emiss%C3%A3o" TargetMode="External"/><Relationship Id="rId1306" Type="http://schemas.openxmlformats.org/officeDocument/2006/relationships/hyperlink" Target="https://afinvest.com.br/interno/relatorios/detalhes-de-ativos?id=1459&amp;codativo=CRA%20Ferroeste%202%C2%AA%20S%C3%A9rie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6005&amp;codativo=LFSN2200G2K" TargetMode="External"/><Relationship Id="rId315" Type="http://schemas.openxmlformats.org/officeDocument/2006/relationships/hyperlink" Target="https://afinvest.com.br/interno/relatorios/detalhes-de-ativos?id=2677&amp;codativo=DI1JAN29" TargetMode="External"/><Relationship Id="rId522" Type="http://schemas.openxmlformats.org/officeDocument/2006/relationships/hyperlink" Target="https://afinvest.com.br/interno/relatorios/detalhes-de-ativos?id=8473&amp;codativo=FIDC%20ICred%20Sr" TargetMode="External"/><Relationship Id="rId967" Type="http://schemas.openxmlformats.org/officeDocument/2006/relationships/hyperlink" Target="https://afinvest.com.br/interno/relatorios/detalhes-de-ativos?id=9683&amp;codativo=CGBP14" TargetMode="External"/><Relationship Id="rId1152" Type="http://schemas.openxmlformats.org/officeDocument/2006/relationships/hyperlink" Target="https://afinvest.com.br/interno/relatorios/detalhes-de-ativos?id=2780&amp;codativo=CBRDB8" TargetMode="External"/><Relationship Id="rId96" Type="http://schemas.openxmlformats.org/officeDocument/2006/relationships/hyperlink" Target="https://afinvest.com.br/interno/relatorios/detalhes-de-ativos?id=195&amp;codativo=LFSN1800D79" TargetMode="External"/><Relationship Id="rId161" Type="http://schemas.openxmlformats.org/officeDocument/2006/relationships/hyperlink" Target="https://afinvest.com.br/interno/relatorios/detalhes-de-ativos?id=6879&amp;codativo=LF002305RGY" TargetMode="External"/><Relationship Id="rId399" Type="http://schemas.openxmlformats.org/officeDocument/2006/relationships/hyperlink" Target="https://afinvest.com.br/interno/relatorios/detalhes-de-ativos?id=9750&amp;codativo=FIDC%20NOTO%20CONSIGNADOS" TargetMode="External"/><Relationship Id="rId827" Type="http://schemas.openxmlformats.org/officeDocument/2006/relationships/hyperlink" Target="https://afinvest.com.br/interno/relatorios/detalhes-de-ativos?id=8875&amp;codativo=NTSD17" TargetMode="External"/><Relationship Id="rId1012" Type="http://schemas.openxmlformats.org/officeDocument/2006/relationships/hyperlink" Target="https://afinvest.com.br/interno/relatorios/detalhes-de-ativos?id=3038&amp;codativo=ESULA6" TargetMode="External"/><Relationship Id="rId1457" Type="http://schemas.openxmlformats.org/officeDocument/2006/relationships/hyperlink" Target="https://afinvest.com.br/interno/relatorios/detalhes-de-ativos?id=8523&amp;codativo=AMER11" TargetMode="External"/><Relationship Id="rId259" Type="http://schemas.openxmlformats.org/officeDocument/2006/relationships/hyperlink" Target="https://afinvest.com.br/interno/relatorios/detalhes-de-ativos?id=8111&amp;codativo=LF002400BZZ" TargetMode="External"/><Relationship Id="rId466" Type="http://schemas.openxmlformats.org/officeDocument/2006/relationships/hyperlink" Target="https://afinvest.com.br/interno/relatorios/detalhes-de-ativos?id=7745&amp;codativo=SANTANDER%20CASH%20BLACK%20IV" TargetMode="External"/><Relationship Id="rId673" Type="http://schemas.openxmlformats.org/officeDocument/2006/relationships/hyperlink" Target="https://afinvest.com.br/interno/relatorios/detalhes-de-ativos?id=1463&amp;codativo=VAMO13" TargetMode="External"/><Relationship Id="rId880" Type="http://schemas.openxmlformats.org/officeDocument/2006/relationships/hyperlink" Target="https://afinvest.com.br/interno/relatorios/detalhes-de-ativos?id=1427&amp;codativo=LIGH1B" TargetMode="External"/><Relationship Id="rId1096" Type="http://schemas.openxmlformats.org/officeDocument/2006/relationships/hyperlink" Target="https://afinvest.com.br/interno/relatorios/detalhes-de-ativos?id=7260&amp;codativo=PASS12" TargetMode="External"/><Relationship Id="rId1317" Type="http://schemas.openxmlformats.org/officeDocument/2006/relationships/hyperlink" Target="https://afinvest.com.br/interno/relatorios/detalhes-de-ativos?id=1260&amp;codativo=SIMHBZ31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7720&amp;codativo=LFSC24000BB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8328&amp;codativo=FIDC%20Guardian%20MC%20II%20Sr" TargetMode="External"/><Relationship Id="rId978" Type="http://schemas.openxmlformats.org/officeDocument/2006/relationships/hyperlink" Target="https://afinvest.com.br/interno/relatorios/detalhes-de-ativos?id=8876&amp;codativo=CGOS18" TargetMode="External"/><Relationship Id="rId1163" Type="http://schemas.openxmlformats.org/officeDocument/2006/relationships/hyperlink" Target="https://afinvest.com.br/interno/relatorios/detalhes-de-ativos?id=2779&amp;codativo=CBRDA8" TargetMode="External"/><Relationship Id="rId1370" Type="http://schemas.openxmlformats.org/officeDocument/2006/relationships/hyperlink" Target="https://afinvest.com.br/interno/relatorios/detalhes-de-ativos?id=9175&amp;codativo=CDBC241I1TE" TargetMode="External"/><Relationship Id="rId740" Type="http://schemas.openxmlformats.org/officeDocument/2006/relationships/hyperlink" Target="https://afinvest.com.br/interno/relatorios/detalhes-de-ativos?id=6041&amp;codativo=SIMH16" TargetMode="External"/><Relationship Id="rId838" Type="http://schemas.openxmlformats.org/officeDocument/2006/relationships/hyperlink" Target="https://afinvest.com.br/interno/relatorios/detalhes-de-ativos?id=9425&amp;codativo=MVLV19" TargetMode="External"/><Relationship Id="rId1023" Type="http://schemas.openxmlformats.org/officeDocument/2006/relationships/hyperlink" Target="https://afinvest.com.br/interno/relatorios/detalhes-de-ativos?id=7269&amp;codativo=ERDVC3" TargetMode="External"/><Relationship Id="rId172" Type="http://schemas.openxmlformats.org/officeDocument/2006/relationships/hyperlink" Target="https://afinvest.com.br/interno/relatorios/detalhes-de-ativos?id=6882&amp;codativo=LF002305RGM" TargetMode="External"/><Relationship Id="rId477" Type="http://schemas.openxmlformats.org/officeDocument/2006/relationships/hyperlink" Target="https://afinvest.com.br/interno/relatorios/detalhes-de-ativos?id=7740&amp;codativo=SANTANDER%20CASH%20BLACK%20IX" TargetMode="External"/><Relationship Id="rId600" Type="http://schemas.openxmlformats.org/officeDocument/2006/relationships/hyperlink" Target="https://afinvest.com.br/interno/relatorios/detalhes-de-ativos?id=8007&amp;codativo=FIDC%20CloudWalk%20II" TargetMode="External"/><Relationship Id="rId684" Type="http://schemas.openxmlformats.org/officeDocument/2006/relationships/hyperlink" Target="https://afinvest.com.br/interno/relatorios/detalhes-de-ativos?id=3091&amp;codativo=CVRDA6" TargetMode="External"/><Relationship Id="rId1230" Type="http://schemas.openxmlformats.org/officeDocument/2006/relationships/hyperlink" Target="https://afinvest.com.br/interno/relatorios/detalhes-de-ativos?id=8663&amp;codativo=ACRC21" TargetMode="External"/><Relationship Id="rId1328" Type="http://schemas.openxmlformats.org/officeDocument/2006/relationships/hyperlink" Target="https://afinvest.com.br/interno/relatorios/detalhes-de-ativos?id=3359&amp;codativo=760199" TargetMode="External"/><Relationship Id="rId337" Type="http://schemas.openxmlformats.org/officeDocument/2006/relationships/hyperlink" Target="https://afinvest.com.br/interno/relatorios/detalhes-de-ativos?id=8105&amp;codativo=DOLMAI25" TargetMode="External"/><Relationship Id="rId891" Type="http://schemas.openxmlformats.org/officeDocument/2006/relationships/hyperlink" Target="https://afinvest.com.br/interno/relatorios/detalhes-de-ativos?id=1427&amp;codativo=LIGH1B" TargetMode="External"/><Relationship Id="rId905" Type="http://schemas.openxmlformats.org/officeDocument/2006/relationships/hyperlink" Target="https://afinvest.com.br/interno/relatorios/detalhes-de-ativos?id=9215&amp;codativo=LIGT11" TargetMode="External"/><Relationship Id="rId989" Type="http://schemas.openxmlformats.org/officeDocument/2006/relationships/hyperlink" Target="https://afinvest.com.br/interno/relatorios/detalhes-de-ativos?id=7317&amp;codativo=CGOS34" TargetMode="External"/><Relationship Id="rId34" Type="http://schemas.openxmlformats.org/officeDocument/2006/relationships/hyperlink" Target="https://afinvest.com.br/interno/relatorios/detalhes-de-ativos?id=2965&amp;codativo=NTN-B32" TargetMode="External"/><Relationship Id="rId544" Type="http://schemas.openxmlformats.org/officeDocument/2006/relationships/hyperlink" Target="https://afinvest.com.br/interno/relatorios/detalhes-de-ativos?id=5743&amp;codativo=FIDC%20FS%20FORTALECE" TargetMode="External"/><Relationship Id="rId751" Type="http://schemas.openxmlformats.org/officeDocument/2006/relationships/hyperlink" Target="https://afinvest.com.br/interno/relatorios/detalhes-de-ativos?id=1410&amp;codativo=ASAI22" TargetMode="External"/><Relationship Id="rId849" Type="http://schemas.openxmlformats.org/officeDocument/2006/relationships/hyperlink" Target="https://afinvest.com.br/interno/relatorios/detalhes-de-ativos?id=3059&amp;codativo=MNRVA1" TargetMode="External"/><Relationship Id="rId1174" Type="http://schemas.openxmlformats.org/officeDocument/2006/relationships/hyperlink" Target="https://afinvest.com.br/interno/relatorios/detalhes-de-ativos?id=5722&amp;codativo=AALR13" TargetMode="External"/><Relationship Id="rId1381" Type="http://schemas.openxmlformats.org/officeDocument/2006/relationships/hyperlink" Target="https://afinvest.com.br/interno/relatorios/detalhes-de-ativos?id=8887&amp;codativo=CDB%20MERCANTIL%20OUT25" TargetMode="External"/><Relationship Id="rId183" Type="http://schemas.openxmlformats.org/officeDocument/2006/relationships/hyperlink" Target="https://afinvest.com.br/interno/relatorios/detalhes-de-ativos?id=6058&amp;codativo=LF002200L4W" TargetMode="External"/><Relationship Id="rId390" Type="http://schemas.openxmlformats.org/officeDocument/2006/relationships/hyperlink" Target="https://afinvest.com.br/interno/relatorios/detalhes-de-ativos?id=3090&amp;codativo=DAPMAI35" TargetMode="External"/><Relationship Id="rId404" Type="http://schemas.openxmlformats.org/officeDocument/2006/relationships/hyperlink" Target="https://afinvest.com.br/interno/relatorios/detalhes-de-ativos?id=9750&amp;codativo=FIDC%20NOTO%20CONSIGNADOS" TargetMode="External"/><Relationship Id="rId611" Type="http://schemas.openxmlformats.org/officeDocument/2006/relationships/hyperlink" Target="https://afinvest.com.br/interno/relatorios/detalhes-de-ativos?id=8877&amp;codativo=FIDC%20Artico%20Sr" TargetMode="External"/><Relationship Id="rId1034" Type="http://schemas.openxmlformats.org/officeDocument/2006/relationships/hyperlink" Target="https://afinvest.com.br/interno/relatorios/detalhes-de-ativos?id=7268&amp;codativo=ERDVB3" TargetMode="External"/><Relationship Id="rId1241" Type="http://schemas.openxmlformats.org/officeDocument/2006/relationships/hyperlink" Target="https://afinvest.com.br/interno/relatorios/detalhes-de-ativos?id=2891&amp;codativo=ALGAB1" TargetMode="External"/><Relationship Id="rId1339" Type="http://schemas.openxmlformats.org/officeDocument/2006/relationships/hyperlink" Target="https://afinvest.com.br/interno/relatorios/detalhes-de-ativos?id=1460&amp;codativo=760199" TargetMode="External"/><Relationship Id="rId250" Type="http://schemas.openxmlformats.org/officeDocument/2006/relationships/hyperlink" Target="https://afinvest.com.br/interno/relatorios/detalhes-de-ativos?id=9721&amp;codativo=LFSC25004NH" TargetMode="External"/><Relationship Id="rId488" Type="http://schemas.openxmlformats.org/officeDocument/2006/relationships/hyperlink" Target="https://afinvest.com.br/interno/relatorios/detalhes-de-ativos?id=7739&amp;codativo=SANTANDER%20CASH%20BLACK%20III" TargetMode="External"/><Relationship Id="rId695" Type="http://schemas.openxmlformats.org/officeDocument/2006/relationships/hyperlink" Target="https://afinvest.com.br/interno/relatorios/detalhes-de-ativos?id=9445&amp;codativo=VERT19%20(nota%20participativa)" TargetMode="External"/><Relationship Id="rId709" Type="http://schemas.openxmlformats.org/officeDocument/2006/relationships/hyperlink" Target="https://afinvest.com.br/interno/relatorios/detalhes-de-ativos?id=3417&amp;codativo=TBCR18" TargetMode="External"/><Relationship Id="rId916" Type="http://schemas.openxmlformats.org/officeDocument/2006/relationships/hyperlink" Target="https://afinvest.com.br/interno/relatorios/detalhes-de-ativos?id=308&amp;codativo=KLBNA2" TargetMode="External"/><Relationship Id="rId1101" Type="http://schemas.openxmlformats.org/officeDocument/2006/relationships/hyperlink" Target="https://afinvest.com.br/interno/relatorios/detalhes-de-ativos?id=7260&amp;codativo=PASS12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2620&amp;codativo=LFSN1800DZX" TargetMode="External"/><Relationship Id="rId348" Type="http://schemas.openxmlformats.org/officeDocument/2006/relationships/hyperlink" Target="https://afinvest.com.br/interno/relatorios/detalhes-de-ativos?id=4120&amp;codativo=DAPMAI27" TargetMode="External"/><Relationship Id="rId555" Type="http://schemas.openxmlformats.org/officeDocument/2006/relationships/hyperlink" Target="https://afinvest.com.br/interno/relatorios/detalhes-de-ativos?id=3505&amp;codativo=FIDC%20URA%20Agro%20SR" TargetMode="External"/><Relationship Id="rId762" Type="http://schemas.openxmlformats.org/officeDocument/2006/relationships/hyperlink" Target="https://afinvest.com.br/interno/relatorios/detalhes-de-ativos?id=3175&amp;codativo=SBFC13" TargetMode="External"/><Relationship Id="rId1185" Type="http://schemas.openxmlformats.org/officeDocument/2006/relationships/hyperlink" Target="https://afinvest.com.br/interno/relatorios/detalhes-de-ativos?id=7030&amp;codativo=ELET14" TargetMode="External"/><Relationship Id="rId1392" Type="http://schemas.openxmlformats.org/officeDocument/2006/relationships/hyperlink" Target="https://afinvest.com.br/interno/relatorios/detalhes-de-ativos?id=8887&amp;codativo=CDB%20MERCANTIL%20OUT25" TargetMode="External"/><Relationship Id="rId1406" Type="http://schemas.openxmlformats.org/officeDocument/2006/relationships/hyperlink" Target="https://afinvest.com.br/interno/relatorios/detalhes-de-ativos?id=1249&amp;codativo=CAIXA" TargetMode="External"/><Relationship Id="rId194" Type="http://schemas.openxmlformats.org/officeDocument/2006/relationships/hyperlink" Target="https://afinvest.com.br/interno/relatorios/detalhes-de-ativos?id=8350&amp;codativo=LF0024007OE" TargetMode="External"/><Relationship Id="rId208" Type="http://schemas.openxmlformats.org/officeDocument/2006/relationships/hyperlink" Target="https://afinvest.com.br/interno/relatorios/detalhes-de-ativos?id=8263&amp;codativo=LF002400EY5" TargetMode="External"/><Relationship Id="rId415" Type="http://schemas.openxmlformats.org/officeDocument/2006/relationships/hyperlink" Target="https://afinvest.com.br/interno/relatorios/detalhes-de-ativos?id=3425&amp;codativo=2A" TargetMode="External"/><Relationship Id="rId622" Type="http://schemas.openxmlformats.org/officeDocument/2006/relationships/hyperlink" Target="https://afinvest.com.br/interno/relatorios/detalhes-de-ativos?id=7806&amp;codativo=VEBMA4" TargetMode="External"/><Relationship Id="rId1045" Type="http://schemas.openxmlformats.org/officeDocument/2006/relationships/hyperlink" Target="https://afinvest.com.br/interno/relatorios/detalhes-de-ativos?id=1596&amp;codativo=DASAA4" TargetMode="External"/><Relationship Id="rId1252" Type="http://schemas.openxmlformats.org/officeDocument/2006/relationships/hyperlink" Target="https://afinvest.com.br/interno/relatorios/detalhes-de-ativos?id=8196&amp;codativo=AESOA1" TargetMode="External"/><Relationship Id="rId261" Type="http://schemas.openxmlformats.org/officeDocument/2006/relationships/hyperlink" Target="https://afinvest.com.br/interno/relatorios/detalhes-de-ativos?id=8996&amp;codativo=LF%20BMG%20NOV/26" TargetMode="External"/><Relationship Id="rId499" Type="http://schemas.openxmlformats.org/officeDocument/2006/relationships/hyperlink" Target="https://afinvest.com.br/interno/relatorios/detalhes-de-ativos?id=7746&amp;codativo=SANTANDER%20CASH%20BLACK%20VII" TargetMode="External"/><Relationship Id="rId927" Type="http://schemas.openxmlformats.org/officeDocument/2006/relationships/hyperlink" Target="https://afinvest.com.br/interno/relatorios/detalhes-de-ativos?id=2846&amp;codativo=JSLGA5" TargetMode="External"/><Relationship Id="rId1112" Type="http://schemas.openxmlformats.org/officeDocument/2006/relationships/hyperlink" Target="https://afinvest.com.br/interno/relatorios/detalhes-de-ativos?id=3460&amp;codativo=VTII12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957&amp;codativo=DAPAGO28" TargetMode="External"/><Relationship Id="rId566" Type="http://schemas.openxmlformats.org/officeDocument/2006/relationships/hyperlink" Target="https://afinvest.com.br/interno/relatorios/detalhes-de-ativos?id=8922&amp;codativo=FIDC%20Precavida" TargetMode="External"/><Relationship Id="rId773" Type="http://schemas.openxmlformats.org/officeDocument/2006/relationships/hyperlink" Target="https://afinvest.com.br/interno/relatorios/detalhes-de-ativos?id=1214&amp;codativo=RDCO10" TargetMode="External"/><Relationship Id="rId1196" Type="http://schemas.openxmlformats.org/officeDocument/2006/relationships/hyperlink" Target="https://afinvest.com.br/interno/relatorios/detalhes-de-ativos?id=1712&amp;codativo=BRKP28" TargetMode="External"/><Relationship Id="rId1417" Type="http://schemas.openxmlformats.org/officeDocument/2006/relationships/hyperlink" Target="https://afinvest.com.br/interno/relatorios/detalhes-de-ativos?id=1249&amp;codativo=CAIXA" TargetMode="External"/><Relationship Id="rId121" Type="http://schemas.openxmlformats.org/officeDocument/2006/relationships/hyperlink" Target="https://afinvest.com.br/interno/relatorios/detalhes-de-ativos?id=3185&amp;codativo=LFSC190059S" TargetMode="External"/><Relationship Id="rId219" Type="http://schemas.openxmlformats.org/officeDocument/2006/relationships/hyperlink" Target="https://afinvest.com.br/interno/relatorios/detalhes-de-ativos?id=8578&amp;codativo=LF002400KBX" TargetMode="External"/><Relationship Id="rId426" Type="http://schemas.openxmlformats.org/officeDocument/2006/relationships/hyperlink" Target="https://afinvest.com.br/interno/relatorios/detalhes-de-ativos?id=2936&amp;codativo=AF%20DEBENTURES%20INCENTIVADAS" TargetMode="External"/><Relationship Id="rId633" Type="http://schemas.openxmlformats.org/officeDocument/2006/relationships/hyperlink" Target="https://afinvest.com.br/interno/relatorios/detalhes-de-ativos?id=8583&amp;codativo=VIXL18" TargetMode="External"/><Relationship Id="rId980" Type="http://schemas.openxmlformats.org/officeDocument/2006/relationships/hyperlink" Target="https://afinvest.com.br/interno/relatorios/detalhes-de-ativos?id=7270&amp;codativo=CGOS14" TargetMode="External"/><Relationship Id="rId1056" Type="http://schemas.openxmlformats.org/officeDocument/2006/relationships/hyperlink" Target="https://afinvest.com.br/interno/relatorios/detalhes-de-ativos?id=8431&amp;codativo=CSANA0" TargetMode="External"/><Relationship Id="rId1263" Type="http://schemas.openxmlformats.org/officeDocument/2006/relationships/hyperlink" Target="https://afinvest.com.br/interno/relatorios/detalhes-de-ativos?id=2808&amp;codativo=AEGP19" TargetMode="External"/><Relationship Id="rId840" Type="http://schemas.openxmlformats.org/officeDocument/2006/relationships/hyperlink" Target="https://afinvest.com.br/interno/relatorios/detalhes-de-ativos?id=2766&amp;codativo=MOVI37" TargetMode="External"/><Relationship Id="rId938" Type="http://schemas.openxmlformats.org/officeDocument/2006/relationships/hyperlink" Target="https://afinvest.com.br/interno/relatorios/detalhes-de-ativos?id=2844&amp;codativo=MATD11" TargetMode="External"/><Relationship Id="rId67" Type="http://schemas.openxmlformats.org/officeDocument/2006/relationships/hyperlink" Target="https://afinvest.com.br/interno/relatorios/detalhes-de-ativos?id=8260&amp;codativo=LFSN1800D4X" TargetMode="External"/><Relationship Id="rId272" Type="http://schemas.openxmlformats.org/officeDocument/2006/relationships/hyperlink" Target="https://afinvest.com.br/interno/relatorios/detalhes-de-ativos?id=5818&amp;codativo=LF002200QQO" TargetMode="External"/><Relationship Id="rId577" Type="http://schemas.openxmlformats.org/officeDocument/2006/relationships/hyperlink" Target="https://afinvest.com.br/interno/relatorios/detalhes-de-ativos?id=387&amp;codativo=FIDC%20LF%20I%20SR4" TargetMode="External"/><Relationship Id="rId700" Type="http://schemas.openxmlformats.org/officeDocument/2006/relationships/hyperlink" Target="https://afinvest.com.br/interno/relatorios/detalhes-de-ativos?id=9446&amp;codativo=VERT18%20(nota%20reestruturada)" TargetMode="External"/><Relationship Id="rId1123" Type="http://schemas.openxmlformats.org/officeDocument/2006/relationships/hyperlink" Target="https://afinvest.com.br/interno/relatorios/detalhes-de-ativos?id=3508&amp;codativo=CRCG12" TargetMode="External"/><Relationship Id="rId1330" Type="http://schemas.openxmlformats.org/officeDocument/2006/relationships/hyperlink" Target="https://afinvest.com.br/interno/relatorios/detalhes-de-ativos?id=6204&amp;codativo=100000" TargetMode="External"/><Relationship Id="rId1428" Type="http://schemas.openxmlformats.org/officeDocument/2006/relationships/hyperlink" Target="https://afinvest.com.br/interno/relatorios/detalhes-de-ativos?id=838&amp;codativo=MOVI3" TargetMode="External"/><Relationship Id="rId132" Type="http://schemas.openxmlformats.org/officeDocument/2006/relationships/hyperlink" Target="https://afinvest.com.br/interno/relatorios/detalhes-de-ativos?id=144&amp;codativo=LFSC190054D" TargetMode="External"/><Relationship Id="rId784" Type="http://schemas.openxmlformats.org/officeDocument/2006/relationships/hyperlink" Target="https://afinvest.com.br/interno/relatorios/detalhes-de-ativos?id=2723&amp;codativo=RDORB9" TargetMode="External"/><Relationship Id="rId991" Type="http://schemas.openxmlformats.org/officeDocument/2006/relationships/hyperlink" Target="https://afinvest.com.br/interno/relatorios/detalhes-de-ativos?id=8876&amp;codativo=CGOS18" TargetMode="External"/><Relationship Id="rId1067" Type="http://schemas.openxmlformats.org/officeDocument/2006/relationships/hyperlink" Target="https://afinvest.com.br/interno/relatorios/detalhes-de-ativos?id=3364&amp;codativo=CPLD37" TargetMode="External"/><Relationship Id="rId437" Type="http://schemas.openxmlformats.org/officeDocument/2006/relationships/hyperlink" Target="https://afinvest.com.br/interno/relatorios/detalhes-de-ativos?id=3247&amp;codativo=SANTANDER%20CASH%20ORANGE" TargetMode="External"/><Relationship Id="rId644" Type="http://schemas.openxmlformats.org/officeDocument/2006/relationships/hyperlink" Target="https://afinvest.com.br/interno/relatorios/detalhes-de-ativos?id=3424&amp;codativo=VECS11" TargetMode="External"/><Relationship Id="rId851" Type="http://schemas.openxmlformats.org/officeDocument/2006/relationships/hyperlink" Target="https://afinvest.com.br/interno/relatorios/detalhes-de-ativos?id=3059&amp;codativo=MNRVA1" TargetMode="External"/><Relationship Id="rId1274" Type="http://schemas.openxmlformats.org/officeDocument/2006/relationships/hyperlink" Target="https://afinvest.com.br/interno/relatorios/detalhes-de-ativos?id=7681&amp;codativo=RRRP14" TargetMode="External"/><Relationship Id="rId283" Type="http://schemas.openxmlformats.org/officeDocument/2006/relationships/hyperlink" Target="https://afinvest.com.br/interno/relatorios/detalhes-de-ativos?id=3090&amp;codativo=DAPMAI35" TargetMode="External"/><Relationship Id="rId490" Type="http://schemas.openxmlformats.org/officeDocument/2006/relationships/hyperlink" Target="https://afinvest.com.br/interno/relatorios/detalhes-de-ativos?id=7745&amp;codativo=SANTANDER%20CASH%20BLACK%20IV" TargetMode="External"/><Relationship Id="rId504" Type="http://schemas.openxmlformats.org/officeDocument/2006/relationships/hyperlink" Target="https://afinvest.com.br/interno/relatorios/detalhes-de-ativos?id=408&amp;codativo=FIDC%20Sifra%20Plus%20Sr" TargetMode="External"/><Relationship Id="rId711" Type="http://schemas.openxmlformats.org/officeDocument/2006/relationships/hyperlink" Target="https://afinvest.com.br/interno/relatorios/detalhes-de-ativos?id=6795&amp;codativo=TBSP11" TargetMode="External"/><Relationship Id="rId949" Type="http://schemas.openxmlformats.org/officeDocument/2006/relationships/hyperlink" Target="https://afinvest.com.br/interno/relatorios/detalhes-de-ativos?id=5764&amp;codativo=HBSA12" TargetMode="External"/><Relationship Id="rId1134" Type="http://schemas.openxmlformats.org/officeDocument/2006/relationships/hyperlink" Target="https://afinvest.com.br/interno/relatorios/detalhes-de-ativos?id=8504&amp;codativo=CHSF13" TargetMode="External"/><Relationship Id="rId1341" Type="http://schemas.openxmlformats.org/officeDocument/2006/relationships/hyperlink" Target="https://afinvest.com.br/interno/relatorios/detalhes-de-ativos?id=6711&amp;codativo=100000" TargetMode="External"/><Relationship Id="rId78" Type="http://schemas.openxmlformats.org/officeDocument/2006/relationships/hyperlink" Target="https://afinvest.com.br/interno/relatorios/detalhes-de-ativos?id=151&amp;codativo=LFSN19001BC" TargetMode="External"/><Relationship Id="rId143" Type="http://schemas.openxmlformats.org/officeDocument/2006/relationships/hyperlink" Target="https://afinvest.com.br/interno/relatorios/detalhes-de-ativos?id=262&amp;codativo=LFSC19000BP" TargetMode="External"/><Relationship Id="rId350" Type="http://schemas.openxmlformats.org/officeDocument/2006/relationships/hyperlink" Target="https://afinvest.com.br/interno/relatorios/detalhes-de-ativos?id=2957&amp;codativo=DAPAGO28" TargetMode="External"/><Relationship Id="rId588" Type="http://schemas.openxmlformats.org/officeDocument/2006/relationships/hyperlink" Target="https://afinvest.com.br/interno/relatorios/detalhes-de-ativos?id=3409&amp;codativo=FIDC%20Bemol" TargetMode="External"/><Relationship Id="rId795" Type="http://schemas.openxmlformats.org/officeDocument/2006/relationships/hyperlink" Target="https://afinvest.com.br/interno/relatorios/detalhes-de-ativos?id=3368&amp;codativo=QUAL16" TargetMode="External"/><Relationship Id="rId809" Type="http://schemas.openxmlformats.org/officeDocument/2006/relationships/hyperlink" Target="https://afinvest.com.br/interno/relatorios/detalhes-de-ativos?id=9673&amp;codativo=PSAN23" TargetMode="External"/><Relationship Id="rId1201" Type="http://schemas.openxmlformats.org/officeDocument/2006/relationships/hyperlink" Target="https://afinvest.com.br/interno/relatorios/detalhes-de-ativos?id=3194&amp;codativo=BRKPA0" TargetMode="External"/><Relationship Id="rId1439" Type="http://schemas.openxmlformats.org/officeDocument/2006/relationships/hyperlink" Target="https://afinvest.com.br/interno/relatorios/detalhes-de-ativos?id=3077&amp;codativo=LQD%20U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263&amp;codativo=LF002400EY5" TargetMode="External"/><Relationship Id="rId448" Type="http://schemas.openxmlformats.org/officeDocument/2006/relationships/hyperlink" Target="https://afinvest.com.br/interno/relatorios/detalhes-de-ativos?id=2710&amp;codativo=Santander%20CashBlack" TargetMode="External"/><Relationship Id="rId655" Type="http://schemas.openxmlformats.org/officeDocument/2006/relationships/hyperlink" Target="https://afinvest.com.br/interno/relatorios/detalhes-de-ativos?id=8726&amp;codativo=VVRT11" TargetMode="External"/><Relationship Id="rId862" Type="http://schemas.openxmlformats.org/officeDocument/2006/relationships/hyperlink" Target="https://afinvest.com.br/interno/relatorios/detalhes-de-ativos?id=3082&amp;codativo=LORTB9" TargetMode="External"/><Relationship Id="rId1078" Type="http://schemas.openxmlformats.org/officeDocument/2006/relationships/hyperlink" Target="https://afinvest.com.br/interno/relatorios/detalhes-de-ativos?id=1748&amp;codativo=CBAN72" TargetMode="External"/><Relationship Id="rId1285" Type="http://schemas.openxmlformats.org/officeDocument/2006/relationships/hyperlink" Target="https://afinvest.com.br/interno/relatorios/detalhes-de-ativos?id=9081&amp;codativo=CRI%20Vic%20Engenharia%201%C2%AA%20Emiss%C3%A3o" TargetMode="External"/><Relationship Id="rId294" Type="http://schemas.openxmlformats.org/officeDocument/2006/relationships/hyperlink" Target="https://afinvest.com.br/interno/relatorios/detalhes-de-ativos?id=8109&amp;codativo=WDOMAI25" TargetMode="External"/><Relationship Id="rId308" Type="http://schemas.openxmlformats.org/officeDocument/2006/relationships/hyperlink" Target="https://afinvest.com.br/interno/relatorios/detalhes-de-ativos?id=4120&amp;codativo=DAPMAI27" TargetMode="External"/><Relationship Id="rId515" Type="http://schemas.openxmlformats.org/officeDocument/2006/relationships/hyperlink" Target="https://afinvest.com.br/interno/relatorios/detalhes-de-ativos?id=7680&amp;codativo=FIDC%20Pagbem%20Sr%207" TargetMode="External"/><Relationship Id="rId722" Type="http://schemas.openxmlformats.org/officeDocument/2006/relationships/hyperlink" Target="https://afinvest.com.br/interno/relatorios/detalhes-de-ativos?id=2918&amp;codativo=SULA29" TargetMode="External"/><Relationship Id="rId1145" Type="http://schemas.openxmlformats.org/officeDocument/2006/relationships/hyperlink" Target="https://afinvest.com.br/interno/relatorios/detalhes-de-ativos?id=2650&amp;codativo=CAEC21" TargetMode="External"/><Relationship Id="rId1352" Type="http://schemas.openxmlformats.org/officeDocument/2006/relationships/hyperlink" Target="https://afinvest.com.br/interno/relatorios/detalhes-de-ativos?id=6827&amp;codativo=CDB323EWULR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262&amp;codativo=LFSC19000BP" TargetMode="External"/><Relationship Id="rId361" Type="http://schemas.openxmlformats.org/officeDocument/2006/relationships/hyperlink" Target="https://afinvest.com.br/interno/relatorios/detalhes-de-ativos?id=1417&amp;codativo=DAPAGO30" TargetMode="External"/><Relationship Id="rId599" Type="http://schemas.openxmlformats.org/officeDocument/2006/relationships/hyperlink" Target="https://afinvest.com.br/interno/relatorios/detalhes-de-ativos?id=8007&amp;codativo=FIDC%20CloudWalk%20II" TargetMode="External"/><Relationship Id="rId1005" Type="http://schemas.openxmlformats.org/officeDocument/2006/relationships/hyperlink" Target="https://afinvest.com.br/interno/relatorios/detalhes-de-ativos?id=2839&amp;codativo=ENGIC5" TargetMode="External"/><Relationship Id="rId1212" Type="http://schemas.openxmlformats.org/officeDocument/2006/relationships/hyperlink" Target="https://afinvest.com.br/interno/relatorios/detalhes-de-ativos?id=6410&amp;codativo=BRFS31" TargetMode="External"/><Relationship Id="rId459" Type="http://schemas.openxmlformats.org/officeDocument/2006/relationships/hyperlink" Target="https://afinvest.com.br/interno/relatorios/detalhes-de-ativos?id=7747&amp;codativo=SANTANDER%20CASH%20BLACK%20VI" TargetMode="External"/><Relationship Id="rId666" Type="http://schemas.openxmlformats.org/officeDocument/2006/relationships/hyperlink" Target="https://afinvest.com.br/interno/relatorios/detalhes-de-ativos?id=1463&amp;codativo=VAMO13" TargetMode="External"/><Relationship Id="rId873" Type="http://schemas.openxmlformats.org/officeDocument/2006/relationships/hyperlink" Target="https://afinvest.com.br/interno/relatorios/detalhes-de-ativos?id=9215&amp;codativo=LIGT11" TargetMode="External"/><Relationship Id="rId1089" Type="http://schemas.openxmlformats.org/officeDocument/2006/relationships/hyperlink" Target="https://afinvest.com.br/interno/relatorios/detalhes-de-ativos?id=7543&amp;codativo=CRNP11" TargetMode="External"/><Relationship Id="rId1296" Type="http://schemas.openxmlformats.org/officeDocument/2006/relationships/hyperlink" Target="https://afinvest.com.br/interno/relatorios/detalhes-de-ativos?id=1459&amp;codativo=CRA%20Ferroeste%202%C2%AA%20S%C3%A9rie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8578&amp;codativo=LF002400KC2" TargetMode="External"/><Relationship Id="rId319" Type="http://schemas.openxmlformats.org/officeDocument/2006/relationships/hyperlink" Target="https://afinvest.com.br/interno/relatorios/detalhes-de-ativos?id=4281&amp;codativo=DI1JAN26" TargetMode="External"/><Relationship Id="rId526" Type="http://schemas.openxmlformats.org/officeDocument/2006/relationships/hyperlink" Target="https://afinvest.com.br/interno/relatorios/detalhes-de-ativos?id=8477&amp;codativo=FIDC%20iCred%20Meza%202" TargetMode="External"/><Relationship Id="rId1156" Type="http://schemas.openxmlformats.org/officeDocument/2006/relationships/hyperlink" Target="https://afinvest.com.br/interno/relatorios/detalhes-de-ativos?id=2779&amp;codativo=CBRDA8" TargetMode="External"/><Relationship Id="rId1363" Type="http://schemas.openxmlformats.org/officeDocument/2006/relationships/hyperlink" Target="https://afinvest.com.br/interno/relatorios/detalhes-de-ativos?id=8710&amp;codativo=CDB824AAYU7" TargetMode="External"/><Relationship Id="rId733" Type="http://schemas.openxmlformats.org/officeDocument/2006/relationships/hyperlink" Target="https://afinvest.com.br/interno/relatorios/detalhes-de-ativos?id=3004&amp;codativo=JSMLA5" TargetMode="External"/><Relationship Id="rId940" Type="http://schemas.openxmlformats.org/officeDocument/2006/relationships/hyperlink" Target="https://afinvest.com.br/interno/relatorios/detalhes-de-ativos?id=2844&amp;codativo=MATD11" TargetMode="External"/><Relationship Id="rId1016" Type="http://schemas.openxmlformats.org/officeDocument/2006/relationships/hyperlink" Target="https://afinvest.com.br/interno/relatorios/detalhes-de-ativos?id=8430&amp;codativo=ENAT14" TargetMode="External"/><Relationship Id="rId165" Type="http://schemas.openxmlformats.org/officeDocument/2006/relationships/hyperlink" Target="https://afinvest.com.br/interno/relatorios/detalhes-de-ativos?id=7896&amp;codativo=LF002400951" TargetMode="External"/><Relationship Id="rId372" Type="http://schemas.openxmlformats.org/officeDocument/2006/relationships/hyperlink" Target="https://afinvest.com.br/interno/relatorios/detalhes-de-ativos?id=3254&amp;codativo=DAPMAI25" TargetMode="External"/><Relationship Id="rId677" Type="http://schemas.openxmlformats.org/officeDocument/2006/relationships/hyperlink" Target="https://afinvest.com.br/interno/relatorios/detalhes-de-ativos?id=8116&amp;codativo=VLIDA0" TargetMode="External"/><Relationship Id="rId800" Type="http://schemas.openxmlformats.org/officeDocument/2006/relationships/hyperlink" Target="https://afinvest.com.br/interno/relatorios/detalhes-de-ativos?id=3468&amp;codativo=PEJA11" TargetMode="External"/><Relationship Id="rId1223" Type="http://schemas.openxmlformats.org/officeDocument/2006/relationships/hyperlink" Target="https://afinvest.com.br/interno/relatorios/detalhes-de-ativos?id=9254&amp;codativo=TEPA12" TargetMode="External"/><Relationship Id="rId1430" Type="http://schemas.openxmlformats.org/officeDocument/2006/relationships/hyperlink" Target="https://afinvest.com.br/interno/relatorios/detalhes-de-ativos?id=838&amp;codativo=MOVI3" TargetMode="External"/><Relationship Id="rId232" Type="http://schemas.openxmlformats.org/officeDocument/2006/relationships/hyperlink" Target="https://afinvest.com.br/interno/relatorios/detalhes-de-ativos?id=8352&amp;codativo=LF0024008ZU" TargetMode="External"/><Relationship Id="rId884" Type="http://schemas.openxmlformats.org/officeDocument/2006/relationships/hyperlink" Target="https://afinvest.com.br/interno/relatorios/detalhes-de-ativos?id=9179&amp;codativo=LIGH2B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8328&amp;codativo=FIDC%20Guardian%20MC%20II%20Sr" TargetMode="External"/><Relationship Id="rId744" Type="http://schemas.openxmlformats.org/officeDocument/2006/relationships/hyperlink" Target="https://afinvest.com.br/interno/relatorios/detalhes-de-ativos?id=8398&amp;codativo=ASAIA0" TargetMode="External"/><Relationship Id="rId951" Type="http://schemas.openxmlformats.org/officeDocument/2006/relationships/hyperlink" Target="https://afinvest.com.br/interno/relatorios/detalhes-de-ativos?id=2877&amp;codativo=HAPV22" TargetMode="External"/><Relationship Id="rId1167" Type="http://schemas.openxmlformats.org/officeDocument/2006/relationships/hyperlink" Target="https://afinvest.com.br/interno/relatorios/detalhes-de-ativos?id=2779&amp;codativo=CBRDA8" TargetMode="External"/><Relationship Id="rId1374" Type="http://schemas.openxmlformats.org/officeDocument/2006/relationships/hyperlink" Target="https://afinvest.com.br/interno/relatorios/detalhes-de-ativos?id=9175&amp;codativo=CDBC241I1TG" TargetMode="External"/><Relationship Id="rId80" Type="http://schemas.openxmlformats.org/officeDocument/2006/relationships/hyperlink" Target="https://afinvest.com.br/interno/relatorios/detalhes-de-ativos?id=153&amp;codativo=LFSN19006KM" TargetMode="External"/><Relationship Id="rId176" Type="http://schemas.openxmlformats.org/officeDocument/2006/relationships/hyperlink" Target="https://afinvest.com.br/interno/relatorios/detalhes-de-ativos?id=7896&amp;codativo=LF002400951" TargetMode="External"/><Relationship Id="rId383" Type="http://schemas.openxmlformats.org/officeDocument/2006/relationships/hyperlink" Target="https://afinvest.com.br/interno/relatorios/detalhes-de-ativos?id=6214&amp;codativo=WINABR25" TargetMode="External"/><Relationship Id="rId590" Type="http://schemas.openxmlformats.org/officeDocument/2006/relationships/hyperlink" Target="https://afinvest.com.br/interno/relatorios/detalhes-de-ativos?id=2959&amp;codativo=FIDC%20Auto%20Loans" TargetMode="External"/><Relationship Id="rId604" Type="http://schemas.openxmlformats.org/officeDocument/2006/relationships/hyperlink" Target="https://afinvest.com.br/interno/relatorios/detalhes-de-ativos?id=8007&amp;codativo=FIDC%20CloudWalk%20II" TargetMode="External"/><Relationship Id="rId811" Type="http://schemas.openxmlformats.org/officeDocument/2006/relationships/hyperlink" Target="https://afinvest.com.br/interno/relatorios/detalhes-de-ativos?id=5840&amp;codativo=ONCO19" TargetMode="External"/><Relationship Id="rId1027" Type="http://schemas.openxmlformats.org/officeDocument/2006/relationships/hyperlink" Target="https://afinvest.com.br/interno/relatorios/detalhes-de-ativos?id=7268&amp;codativo=ERDVB3" TargetMode="External"/><Relationship Id="rId1234" Type="http://schemas.openxmlformats.org/officeDocument/2006/relationships/hyperlink" Target="https://afinvest.com.br/interno/relatorios/detalhes-de-ativos?id=8804&amp;codativo=AMERF2" TargetMode="External"/><Relationship Id="rId1441" Type="http://schemas.openxmlformats.org/officeDocument/2006/relationships/hyperlink" Target="https://afinvest.com.br/interno/relatorios/detalhes-de-ativos?id=896&amp;codativo=MYPK3" TargetMode="External"/><Relationship Id="rId243" Type="http://schemas.openxmlformats.org/officeDocument/2006/relationships/hyperlink" Target="https://afinvest.com.br/interno/relatorios/detalhes-de-ativos?id=8352&amp;codativo=LF0024008ZU" TargetMode="External"/><Relationship Id="rId450" Type="http://schemas.openxmlformats.org/officeDocument/2006/relationships/hyperlink" Target="https://afinvest.com.br/interno/relatorios/detalhes-de-ativos?id=2710&amp;codativo=Santander%20CashBlack" TargetMode="External"/><Relationship Id="rId688" Type="http://schemas.openxmlformats.org/officeDocument/2006/relationships/hyperlink" Target="https://afinvest.com.br/interno/relatorios/detalhes-de-ativos?id=9446&amp;codativo=VERT18%20(nota%20reestruturada)" TargetMode="External"/><Relationship Id="rId895" Type="http://schemas.openxmlformats.org/officeDocument/2006/relationships/hyperlink" Target="https://afinvest.com.br/interno/relatorios/detalhes-de-ativos?id=215&amp;codativo=LIGHB6" TargetMode="External"/><Relationship Id="rId909" Type="http://schemas.openxmlformats.org/officeDocument/2006/relationships/hyperlink" Target="https://afinvest.com.br/interno/relatorios/detalhes-de-ativos?id=1637&amp;codativo=LIGHC6" TargetMode="External"/><Relationship Id="rId1080" Type="http://schemas.openxmlformats.org/officeDocument/2006/relationships/hyperlink" Target="https://afinvest.com.br/interno/relatorios/detalhes-de-ativos?id=1746&amp;codativo=CBAN32" TargetMode="External"/><Relationship Id="rId1301" Type="http://schemas.openxmlformats.org/officeDocument/2006/relationships/hyperlink" Target="https://afinvest.com.br/interno/relatorios/detalhes-de-ativos?id=1458&amp;codativo=CRA%20Ferroeste%201%C2%AA%20S%C3%A9rie" TargetMode="External"/><Relationship Id="rId38" Type="http://schemas.openxmlformats.org/officeDocument/2006/relationships/hyperlink" Target="https://afinvest.com.br/interno/relatorios/detalhes-de-ativos?id=411&amp;codativo=NTN-B26" TargetMode="External"/><Relationship Id="rId103" Type="http://schemas.openxmlformats.org/officeDocument/2006/relationships/hyperlink" Target="https://afinvest.com.br/interno/relatorios/detalhes-de-ativos?id=6005&amp;codativo=LFSN2200G2K" TargetMode="External"/><Relationship Id="rId310" Type="http://schemas.openxmlformats.org/officeDocument/2006/relationships/hyperlink" Target="https://afinvest.com.br/interno/relatorios/detalhes-de-ativos?id=2957&amp;codativo=DAPAGO28" TargetMode="External"/><Relationship Id="rId548" Type="http://schemas.openxmlformats.org/officeDocument/2006/relationships/hyperlink" Target="https://afinvest.com.br/interno/relatorios/detalhes-de-ativos?id=9578&amp;codativo=RED%20FIDC%20REAL%20LP" TargetMode="External"/><Relationship Id="rId755" Type="http://schemas.openxmlformats.org/officeDocument/2006/relationships/hyperlink" Target="https://afinvest.com.br/interno/relatorios/detalhes-de-ativos?id=3175&amp;codativo=SBFC13" TargetMode="External"/><Relationship Id="rId962" Type="http://schemas.openxmlformats.org/officeDocument/2006/relationships/hyperlink" Target="https://afinvest.com.br/interno/relatorios/detalhes-de-ativos?id=8393&amp;codativo=FBRI13" TargetMode="External"/><Relationship Id="rId1178" Type="http://schemas.openxmlformats.org/officeDocument/2006/relationships/hyperlink" Target="https://afinvest.com.br/interno/relatorios/detalhes-de-ativos?id=5722&amp;codativo=AALR13" TargetMode="External"/><Relationship Id="rId1385" Type="http://schemas.openxmlformats.org/officeDocument/2006/relationships/hyperlink" Target="https://afinvest.com.br/interno/relatorios/detalhes-de-ativos?id=8577&amp;codativo=CDB724BH6RG" TargetMode="External"/><Relationship Id="rId91" Type="http://schemas.openxmlformats.org/officeDocument/2006/relationships/hyperlink" Target="https://afinvest.com.br/interno/relatorios/detalhes-de-ativos?id=5821&amp;codativo=LFSN2200E75" TargetMode="External"/><Relationship Id="rId187" Type="http://schemas.openxmlformats.org/officeDocument/2006/relationships/hyperlink" Target="https://afinvest.com.br/interno/relatorios/detalhes-de-ativos?id=8350&amp;codativo=LF0024007OE" TargetMode="External"/><Relationship Id="rId394" Type="http://schemas.openxmlformats.org/officeDocument/2006/relationships/hyperlink" Target="https://afinvest.com.br/interno/relatorios/detalhes-de-ativos?id=1417&amp;codativo=DAPAGO30" TargetMode="External"/><Relationship Id="rId408" Type="http://schemas.openxmlformats.org/officeDocument/2006/relationships/hyperlink" Target="https://afinvest.com.br/interno/relatorios/detalhes-de-ativos?id=1411&amp;codativo=KAPITALO%20K10%20FIQ%20FIM" TargetMode="External"/><Relationship Id="rId615" Type="http://schemas.openxmlformats.org/officeDocument/2006/relationships/hyperlink" Target="https://afinvest.com.br/interno/relatorios/detalhes-de-ativos?id=8877&amp;codativo=FIDC%20Artico%20Sr" TargetMode="External"/><Relationship Id="rId822" Type="http://schemas.openxmlformats.org/officeDocument/2006/relationships/hyperlink" Target="https://afinvest.com.br/interno/relatorios/detalhes-de-ativos?id=2626&amp;codativo=OMGE13" TargetMode="External"/><Relationship Id="rId1038" Type="http://schemas.openxmlformats.org/officeDocument/2006/relationships/hyperlink" Target="https://afinvest.com.br/interno/relatorios/detalhes-de-ativos?id=1596&amp;codativo=DASAA4" TargetMode="External"/><Relationship Id="rId1245" Type="http://schemas.openxmlformats.org/officeDocument/2006/relationships/hyperlink" Target="https://afinvest.com.br/interno/relatorios/detalhes-de-ativos?id=8033&amp;codativo=RIS424" TargetMode="External"/><Relationship Id="rId1452" Type="http://schemas.openxmlformats.org/officeDocument/2006/relationships/hyperlink" Target="https://afinvest.com.br/interno/relatorios/detalhes-de-ativos?id=937&amp;codativo=ABCB4" TargetMode="External"/><Relationship Id="rId254" Type="http://schemas.openxmlformats.org/officeDocument/2006/relationships/hyperlink" Target="https://afinvest.com.br/interno/relatorios/detalhes-de-ativos?id=9717&amp;codativo=LF0025008NC" TargetMode="External"/><Relationship Id="rId699" Type="http://schemas.openxmlformats.org/officeDocument/2006/relationships/hyperlink" Target="https://afinvest.com.br/interno/relatorios/detalhes-de-ativos?id=9445&amp;codativo=VERT19%20(nota%20participativa)" TargetMode="External"/><Relationship Id="rId1091" Type="http://schemas.openxmlformats.org/officeDocument/2006/relationships/hyperlink" Target="https://afinvest.com.br/interno/relatorios/detalhes-de-ativos?id=7543&amp;codativo=CRNP11" TargetMode="External"/><Relationship Id="rId1105" Type="http://schemas.openxmlformats.org/officeDocument/2006/relationships/hyperlink" Target="https://afinvest.com.br/interno/relatorios/detalhes-de-ativos?id=5729&amp;codativo=CSNAA2" TargetMode="External"/><Relationship Id="rId1312" Type="http://schemas.openxmlformats.org/officeDocument/2006/relationships/hyperlink" Target="https://afinvest.com.br/interno/relatorios/detalhes-de-ativos?id=9435&amp;codativo=Unigel%20nota%20reestruturada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7720&amp;codativo=LFSC24000BB" TargetMode="External"/><Relationship Id="rId461" Type="http://schemas.openxmlformats.org/officeDocument/2006/relationships/hyperlink" Target="https://afinvest.com.br/interno/relatorios/detalhes-de-ativos?id=7740&amp;codativo=SANTANDER%20CASH%20BLACK%20IX" TargetMode="External"/><Relationship Id="rId559" Type="http://schemas.openxmlformats.org/officeDocument/2006/relationships/hyperlink" Target="https://afinvest.com.br/interno/relatorios/detalhes-de-ativos?id=1220&amp;codativo=FIDC%20SIMPAR" TargetMode="External"/><Relationship Id="rId766" Type="http://schemas.openxmlformats.org/officeDocument/2006/relationships/hyperlink" Target="https://afinvest.com.br/interno/relatorios/detalhes-de-ativos?id=3175&amp;codativo=SBFC13" TargetMode="External"/><Relationship Id="rId1189" Type="http://schemas.openxmlformats.org/officeDocument/2006/relationships/hyperlink" Target="https://afinvest.com.br/interno/relatorios/detalhes-de-ativos?id=8984&amp;codativo=CMGDB1" TargetMode="External"/><Relationship Id="rId1396" Type="http://schemas.openxmlformats.org/officeDocument/2006/relationships/hyperlink" Target="https://afinvest.com.br/interno/relatorios/detalhes-de-ativos?id=1249&amp;codativo=CAIXA" TargetMode="External"/><Relationship Id="rId198" Type="http://schemas.openxmlformats.org/officeDocument/2006/relationships/hyperlink" Target="https://afinvest.com.br/interno/relatorios/detalhes-de-ativos?id=8122&amp;codativo=LF0020008IV" TargetMode="External"/><Relationship Id="rId321" Type="http://schemas.openxmlformats.org/officeDocument/2006/relationships/hyperlink" Target="https://afinvest.com.br/interno/relatorios/detalhes-de-ativos?id=4297&amp;codativo=DI1JUL26" TargetMode="External"/><Relationship Id="rId419" Type="http://schemas.openxmlformats.org/officeDocument/2006/relationships/hyperlink" Target="https://afinvest.com.br/interno/relatorios/detalhes-de-ativos?id=391&amp;codativo=GERAES%2030" TargetMode="External"/><Relationship Id="rId626" Type="http://schemas.openxmlformats.org/officeDocument/2006/relationships/hyperlink" Target="https://afinvest.com.br/interno/relatorios/detalhes-de-ativos?id=8583&amp;codativo=VIXL18" TargetMode="External"/><Relationship Id="rId973" Type="http://schemas.openxmlformats.org/officeDocument/2006/relationships/hyperlink" Target="https://afinvest.com.br/interno/relatorios/detalhes-de-ativos?id=9151&amp;codativo=AEGE17" TargetMode="External"/><Relationship Id="rId1049" Type="http://schemas.openxmlformats.org/officeDocument/2006/relationships/hyperlink" Target="https://afinvest.com.br/interno/relatorios/detalhes-de-ativos?id=8668&amp;codativo=DESK17" TargetMode="External"/><Relationship Id="rId1256" Type="http://schemas.openxmlformats.org/officeDocument/2006/relationships/hyperlink" Target="https://afinvest.com.br/interno/relatorios/detalhes-de-ativos?id=2693&amp;codativo=AERI12" TargetMode="External"/><Relationship Id="rId833" Type="http://schemas.openxmlformats.org/officeDocument/2006/relationships/hyperlink" Target="https://afinvest.com.br/interno/relatorios/detalhes-de-ativos?id=9390&amp;codativo=NMCH11" TargetMode="External"/><Relationship Id="rId1116" Type="http://schemas.openxmlformats.org/officeDocument/2006/relationships/hyperlink" Target="https://afinvest.com.br/interno/relatorios/detalhes-de-ativos?id=3460&amp;codativo=VTII12" TargetMode="External"/><Relationship Id="rId1463" Type="http://schemas.openxmlformats.org/officeDocument/2006/relationships/hyperlink" Target="https://afinvest.com.br/interno/relatorios/detalhes-de-ativos?id=9460&amp;codativo=US8605701189" TargetMode="External"/><Relationship Id="rId265" Type="http://schemas.openxmlformats.org/officeDocument/2006/relationships/hyperlink" Target="https://afinvest.com.br/interno/relatorios/detalhes-de-ativos?id=5818&amp;codativo=LF002200QQO" TargetMode="External"/><Relationship Id="rId472" Type="http://schemas.openxmlformats.org/officeDocument/2006/relationships/hyperlink" Target="https://afinvest.com.br/interno/relatorios/detalhes-de-ativos?id=7739&amp;codativo=SANTANDER%20CASH%20BLACK%20III" TargetMode="External"/><Relationship Id="rId900" Type="http://schemas.openxmlformats.org/officeDocument/2006/relationships/hyperlink" Target="https://afinvest.com.br/interno/relatorios/detalhes-de-ativos?id=9215&amp;codativo=LIGT11" TargetMode="External"/><Relationship Id="rId1323" Type="http://schemas.openxmlformats.org/officeDocument/2006/relationships/hyperlink" Target="https://afinvest.com.br/interno/relatorios/detalhes-de-ativos?id=2577&amp;codativo=ECOPET43" TargetMode="External"/><Relationship Id="rId125" Type="http://schemas.openxmlformats.org/officeDocument/2006/relationships/hyperlink" Target="https://afinvest.com.br/interno/relatorios/detalhes-de-ativos?id=3081&amp;codativo=LFSC19005FF" TargetMode="External"/><Relationship Id="rId332" Type="http://schemas.openxmlformats.org/officeDocument/2006/relationships/hyperlink" Target="https://afinvest.com.br/interno/relatorios/detalhes-de-ativos?id=7577&amp;codativo=DAPMAI29" TargetMode="External"/><Relationship Id="rId777" Type="http://schemas.openxmlformats.org/officeDocument/2006/relationships/hyperlink" Target="https://afinvest.com.br/interno/relatorios/detalhes-de-ativos?id=2826&amp;codativo=RIPR22" TargetMode="External"/><Relationship Id="rId984" Type="http://schemas.openxmlformats.org/officeDocument/2006/relationships/hyperlink" Target="https://afinvest.com.br/interno/relatorios/detalhes-de-ativos?id=8876&amp;codativo=CGOS18" TargetMode="External"/><Relationship Id="rId637" Type="http://schemas.openxmlformats.org/officeDocument/2006/relationships/hyperlink" Target="https://afinvest.com.br/interno/relatorios/detalhes-de-ativos?id=2927&amp;codativo=VBBR24" TargetMode="External"/><Relationship Id="rId844" Type="http://schemas.openxmlformats.org/officeDocument/2006/relationships/hyperlink" Target="https://afinvest.com.br/interno/relatorios/detalhes-de-ativos?id=223&amp;codativo=MOVI34" TargetMode="External"/><Relationship Id="rId1267" Type="http://schemas.openxmlformats.org/officeDocument/2006/relationships/hyperlink" Target="https://afinvest.com.br/interno/relatorios/detalhes-de-ativos?id=2808&amp;codativo=AEGP19" TargetMode="External"/><Relationship Id="rId276" Type="http://schemas.openxmlformats.org/officeDocument/2006/relationships/hyperlink" Target="https://afinvest.com.br/interno/relatorios/detalhes-de-ativos?id=7100&amp;codativo=LF002307IJ6" TargetMode="External"/><Relationship Id="rId483" Type="http://schemas.openxmlformats.org/officeDocument/2006/relationships/hyperlink" Target="https://afinvest.com.br/interno/relatorios/detalhes-de-ativos?id=7747&amp;codativo=SANTANDER%20CASH%20BLACK%20VI" TargetMode="External"/><Relationship Id="rId690" Type="http://schemas.openxmlformats.org/officeDocument/2006/relationships/hyperlink" Target="https://afinvest.com.br/interno/relatorios/detalhes-de-ativos?id=9446&amp;codativo=VERT18%20(nota%20reestruturada)" TargetMode="External"/><Relationship Id="rId704" Type="http://schemas.openxmlformats.org/officeDocument/2006/relationships/hyperlink" Target="https://afinvest.com.br/interno/relatorios/detalhes-de-ativos?id=9446&amp;codativo=VERT18%20(nota%20reestruturada)" TargetMode="External"/><Relationship Id="rId911" Type="http://schemas.openxmlformats.org/officeDocument/2006/relationships/hyperlink" Target="https://afinvest.com.br/interno/relatorios/detalhes-de-ativos?id=1427&amp;codativo=LIGH1B" TargetMode="External"/><Relationship Id="rId1127" Type="http://schemas.openxmlformats.org/officeDocument/2006/relationships/hyperlink" Target="https://afinvest.com.br/interno/relatorios/detalhes-de-ativos?id=8005&amp;codativo=CHSF12" TargetMode="External"/><Relationship Id="rId1334" Type="http://schemas.openxmlformats.org/officeDocument/2006/relationships/hyperlink" Target="https://afinvest.com.br/interno/relatorios/detalhes-de-ativos?id=6204&amp;codativo=100000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59&amp;codativo=LFSC24001JT" TargetMode="External"/><Relationship Id="rId343" Type="http://schemas.openxmlformats.org/officeDocument/2006/relationships/hyperlink" Target="https://afinvest.com.br/interno/relatorios/detalhes-de-ativos?id=3254&amp;codativo=DAPMAI25" TargetMode="External"/><Relationship Id="rId550" Type="http://schemas.openxmlformats.org/officeDocument/2006/relationships/hyperlink" Target="https://afinvest.com.br/interno/relatorios/detalhes-de-ativos?id=3505&amp;codativo=FIDC%20URA%20Agro%20SR" TargetMode="External"/><Relationship Id="rId788" Type="http://schemas.openxmlformats.org/officeDocument/2006/relationships/hyperlink" Target="https://afinvest.com.br/interno/relatorios/detalhes-de-ativos?id=3484&amp;codativo=RDVE11" TargetMode="External"/><Relationship Id="rId995" Type="http://schemas.openxmlformats.org/officeDocument/2006/relationships/hyperlink" Target="https://afinvest.com.br/interno/relatorios/detalhes-de-ativos?id=1807&amp;codativo=ENEV32" TargetMode="External"/><Relationship Id="rId1180" Type="http://schemas.openxmlformats.org/officeDocument/2006/relationships/hyperlink" Target="https://afinvest.com.br/interno/relatorios/detalhes-de-ativos?id=5722&amp;codativo=AALR13" TargetMode="External"/><Relationship Id="rId1401" Type="http://schemas.openxmlformats.org/officeDocument/2006/relationships/hyperlink" Target="https://afinvest.com.br/interno/relatorios/detalhes-de-ativos?id=1249&amp;codativo=CAIXA" TargetMode="External"/><Relationship Id="rId203" Type="http://schemas.openxmlformats.org/officeDocument/2006/relationships/hyperlink" Target="https://afinvest.com.br/interno/relatorios/detalhes-de-ativos?id=8803&amp;codativo=LF002400Q0B" TargetMode="External"/><Relationship Id="rId648" Type="http://schemas.openxmlformats.org/officeDocument/2006/relationships/hyperlink" Target="https://afinvest.com.br/interno/relatorios/detalhes-de-ativos?id=8807&amp;codativo=VSCF17" TargetMode="External"/><Relationship Id="rId855" Type="http://schemas.openxmlformats.org/officeDocument/2006/relationships/hyperlink" Target="https://afinvest.com.br/interno/relatorios/detalhes-de-ativos?id=2933&amp;codativo=MSGT13" TargetMode="External"/><Relationship Id="rId1040" Type="http://schemas.openxmlformats.org/officeDocument/2006/relationships/hyperlink" Target="https://afinvest.com.br/interno/relatorios/detalhes-de-ativos?id=1596&amp;codativo=DASAA4" TargetMode="External"/><Relationship Id="rId1278" Type="http://schemas.openxmlformats.org/officeDocument/2006/relationships/hyperlink" Target="https://afinvest.com.br/interno/relatorios/detalhes-de-ativos?id=2795&amp;codativo=CRI%20Bem%20Brasil" TargetMode="External"/><Relationship Id="rId287" Type="http://schemas.openxmlformats.org/officeDocument/2006/relationships/hyperlink" Target="https://afinvest.com.br/interno/relatorios/detalhes-de-ativos?id=3254&amp;codativo=DAPMAI25" TargetMode="External"/><Relationship Id="rId410" Type="http://schemas.openxmlformats.org/officeDocument/2006/relationships/hyperlink" Target="https://afinvest.com.br/interno/relatorios/detalhes-de-ativos?id=2889&amp;codativo=HORIZONTE%20FIM%20CP" TargetMode="External"/><Relationship Id="rId494" Type="http://schemas.openxmlformats.org/officeDocument/2006/relationships/hyperlink" Target="https://afinvest.com.br/interno/relatorios/detalhes-de-ativos?id=7744&amp;codativo=SANTANDER%20CASH%20BLACK%20II" TargetMode="External"/><Relationship Id="rId508" Type="http://schemas.openxmlformats.org/officeDocument/2006/relationships/hyperlink" Target="https://afinvest.com.br/interno/relatorios/detalhes-de-ativos?id=2845&amp;codativo=FIDC%20Red%20Multissetorial" TargetMode="External"/><Relationship Id="rId715" Type="http://schemas.openxmlformats.org/officeDocument/2006/relationships/hyperlink" Target="https://afinvest.com.br/interno/relatorios/detalhes-de-ativos?id=6795&amp;codativo=TBSP11" TargetMode="External"/><Relationship Id="rId922" Type="http://schemas.openxmlformats.org/officeDocument/2006/relationships/hyperlink" Target="https://afinvest.com.br/interno/relatorios/detalhes-de-ativos?id=8798&amp;codativo=KLBNA5" TargetMode="External"/><Relationship Id="rId1138" Type="http://schemas.openxmlformats.org/officeDocument/2006/relationships/hyperlink" Target="https://afinvest.com.br/interno/relatorios/detalhes-de-ativos?id=5638&amp;codativo=COCE18" TargetMode="External"/><Relationship Id="rId1345" Type="http://schemas.openxmlformats.org/officeDocument/2006/relationships/hyperlink" Target="https://afinvest.com.br/interno/relatorios/detalhes-de-ativos?id=6711&amp;codativo=100000" TargetMode="External"/><Relationship Id="rId147" Type="http://schemas.openxmlformats.org/officeDocument/2006/relationships/hyperlink" Target="https://afinvest.com.br/interno/relatorios/detalhes-de-ativos?id=264&amp;codativo=LFSC19003W3" TargetMode="External"/><Relationship Id="rId354" Type="http://schemas.openxmlformats.org/officeDocument/2006/relationships/hyperlink" Target="https://afinvest.com.br/interno/relatorios/detalhes-de-ativos?id=395&amp;codativo=DI1JAN27" TargetMode="External"/><Relationship Id="rId799" Type="http://schemas.openxmlformats.org/officeDocument/2006/relationships/hyperlink" Target="https://afinvest.com.br/interno/relatorios/detalhes-de-ativos?id=5906&amp;codativo=PEJA21" TargetMode="External"/><Relationship Id="rId1191" Type="http://schemas.openxmlformats.org/officeDocument/2006/relationships/hyperlink" Target="https://afinvest.com.br/interno/relatorios/detalhes-de-ativos?id=7872&amp;codativo=CMGDB0" TargetMode="External"/><Relationship Id="rId1205" Type="http://schemas.openxmlformats.org/officeDocument/2006/relationships/hyperlink" Target="https://afinvest.com.br/interno/relatorios/detalhes-de-ativos?id=5807&amp;codativo=RMSA12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1220&amp;codativo=FIDC%20SIMPAR" TargetMode="External"/><Relationship Id="rId659" Type="http://schemas.openxmlformats.org/officeDocument/2006/relationships/hyperlink" Target="https://afinvest.com.br/interno/relatorios/detalhes-de-ativos?id=7868&amp;codativo=VERO13" TargetMode="External"/><Relationship Id="rId866" Type="http://schemas.openxmlformats.org/officeDocument/2006/relationships/hyperlink" Target="https://afinvest.com.br/interno/relatorios/detalhes-de-ativos?id=9179&amp;codativo=LIGH2B" TargetMode="External"/><Relationship Id="rId1289" Type="http://schemas.openxmlformats.org/officeDocument/2006/relationships/hyperlink" Target="https://afinvest.com.br/interno/relatorios/detalhes-de-ativos?id=7897&amp;codativo=CRI%20PERNAMBUCO%2035%C2%AA%20(23J1753853)" TargetMode="External"/><Relationship Id="rId1412" Type="http://schemas.openxmlformats.org/officeDocument/2006/relationships/hyperlink" Target="https://afinvest.com.br/interno/relatorios/detalhes-de-ativos?id=1249&amp;codativo=CAIXA" TargetMode="External"/><Relationship Id="rId214" Type="http://schemas.openxmlformats.org/officeDocument/2006/relationships/hyperlink" Target="https://afinvest.com.br/interno/relatorios/detalhes-de-ativos?id=8578&amp;codativo=LF002400KBT" TargetMode="External"/><Relationship Id="rId298" Type="http://schemas.openxmlformats.org/officeDocument/2006/relationships/hyperlink" Target="https://afinvest.com.br/interno/relatorios/detalhes-de-ativos?id=2957&amp;codativo=DAPAGO28" TargetMode="External"/><Relationship Id="rId421" Type="http://schemas.openxmlformats.org/officeDocument/2006/relationships/hyperlink" Target="https://afinvest.com.br/interno/relatorios/detalhes-de-ativos?id=343&amp;codativo=GERAES" TargetMode="External"/><Relationship Id="rId519" Type="http://schemas.openxmlformats.org/officeDocument/2006/relationships/hyperlink" Target="https://afinvest.com.br/interno/relatorios/detalhes-de-ativos?id=7680&amp;codativo=FIDC%20Pagbem%20Sr%207" TargetMode="External"/><Relationship Id="rId1051" Type="http://schemas.openxmlformats.org/officeDocument/2006/relationships/hyperlink" Target="https://afinvest.com.br/interno/relatorios/detalhes-de-ativos?id=8388&amp;codativo=EEELB1" TargetMode="External"/><Relationship Id="rId1149" Type="http://schemas.openxmlformats.org/officeDocument/2006/relationships/hyperlink" Target="https://afinvest.com.br/interno/relatorios/detalhes-de-ativos?id=8444&amp;codativo=CAEC22" TargetMode="External"/><Relationship Id="rId1356" Type="http://schemas.openxmlformats.org/officeDocument/2006/relationships/hyperlink" Target="https://afinvest.com.br/interno/relatorios/detalhes-de-ativos?id=6827&amp;codativo=CDB323EWULR" TargetMode="External"/><Relationship Id="rId158" Type="http://schemas.openxmlformats.org/officeDocument/2006/relationships/hyperlink" Target="https://afinvest.com.br/interno/relatorios/detalhes-de-ativos?id=6845&amp;codativo=LF002305R3L" TargetMode="External"/><Relationship Id="rId726" Type="http://schemas.openxmlformats.org/officeDocument/2006/relationships/hyperlink" Target="https://afinvest.com.br/interno/relatorios/detalhes-de-ativos?id=6919&amp;codativo=RISP12" TargetMode="External"/><Relationship Id="rId933" Type="http://schemas.openxmlformats.org/officeDocument/2006/relationships/hyperlink" Target="https://afinvest.com.br/interno/relatorios/detalhes-de-ativos?id=1168&amp;codativo=IGSN15" TargetMode="External"/><Relationship Id="rId1009" Type="http://schemas.openxmlformats.org/officeDocument/2006/relationships/hyperlink" Target="https://afinvest.com.br/interno/relatorios/detalhes-de-ativos?id=2839&amp;codativo=ENGIC5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4281&amp;codativo=DI1JAN26" TargetMode="External"/><Relationship Id="rId572" Type="http://schemas.openxmlformats.org/officeDocument/2006/relationships/hyperlink" Target="https://afinvest.com.br/interno/relatorios/detalhes-de-ativos?id=9223&amp;codativo=FIDC%20PICPAY%20FGTS%20SR" TargetMode="External"/><Relationship Id="rId1216" Type="http://schemas.openxmlformats.org/officeDocument/2006/relationships/hyperlink" Target="https://afinvest.com.br/interno/relatorios/detalhes-de-ativos?id=3357&amp;codativo=BRKMA6" TargetMode="External"/><Relationship Id="rId1423" Type="http://schemas.openxmlformats.org/officeDocument/2006/relationships/hyperlink" Target="https://afinvest.com.br/interno/relatorios/detalhes-de-ativos?id=500&amp;codativo=SUZB3" TargetMode="External"/><Relationship Id="rId225" Type="http://schemas.openxmlformats.org/officeDocument/2006/relationships/hyperlink" Target="https://afinvest.com.br/interno/relatorios/detalhes-de-ativos?id=3181&amp;codativo=LF002200DBM" TargetMode="External"/><Relationship Id="rId432" Type="http://schemas.openxmlformats.org/officeDocument/2006/relationships/hyperlink" Target="https://afinvest.com.br/interno/relatorios/detalhes-de-ativos?id=873&amp;codativo=AF%20GLOBAL%20BONDS%20FI%20RF%20CP%20IE" TargetMode="External"/><Relationship Id="rId877" Type="http://schemas.openxmlformats.org/officeDocument/2006/relationships/hyperlink" Target="https://afinvest.com.br/interno/relatorios/detalhes-de-ativos?id=215&amp;codativo=LIGHB6" TargetMode="External"/><Relationship Id="rId1062" Type="http://schemas.openxmlformats.org/officeDocument/2006/relationships/hyperlink" Target="https://afinvest.com.br/interno/relatorios/detalhes-de-ativos?id=8431&amp;codativo=CSANA0" TargetMode="External"/><Relationship Id="rId737" Type="http://schemas.openxmlformats.org/officeDocument/2006/relationships/hyperlink" Target="https://afinvest.com.br/interno/relatorios/detalhes-de-ativos?id=6041&amp;codativo=SIMH16" TargetMode="External"/><Relationship Id="rId944" Type="http://schemas.openxmlformats.org/officeDocument/2006/relationships/hyperlink" Target="https://afinvest.com.br/interno/relatorios/detalhes-de-ativos?id=5764&amp;codativo=HBSA12" TargetMode="External"/><Relationship Id="rId1367" Type="http://schemas.openxmlformats.org/officeDocument/2006/relationships/hyperlink" Target="https://afinvest.com.br/interno/relatorios/detalhes-de-ativos?id=8852&amp;codativo=CDB924AJYNR" TargetMode="External"/><Relationship Id="rId73" Type="http://schemas.openxmlformats.org/officeDocument/2006/relationships/hyperlink" Target="https://afinvest.com.br/interno/relatorios/detalhes-de-ativos?id=151&amp;codativo=LFSN19001BH" TargetMode="External"/><Relationship Id="rId169" Type="http://schemas.openxmlformats.org/officeDocument/2006/relationships/hyperlink" Target="https://afinvest.com.br/interno/relatorios/detalhes-de-ativos?id=6880&amp;codativo=LF002305RG9" TargetMode="External"/><Relationship Id="rId376" Type="http://schemas.openxmlformats.org/officeDocument/2006/relationships/hyperlink" Target="https://afinvest.com.br/interno/relatorios/detalhes-de-ativos?id=2957&amp;codativo=DAPAGO28" TargetMode="External"/><Relationship Id="rId583" Type="http://schemas.openxmlformats.org/officeDocument/2006/relationships/hyperlink" Target="https://afinvest.com.br/interno/relatorios/detalhes-de-ativos?id=387&amp;codativo=FIDC%20LF%20I%20SR4" TargetMode="External"/><Relationship Id="rId790" Type="http://schemas.openxmlformats.org/officeDocument/2006/relationships/hyperlink" Target="https://afinvest.com.br/interno/relatorios/detalhes-de-ativos?id=3368&amp;codativo=QUAL16" TargetMode="External"/><Relationship Id="rId804" Type="http://schemas.openxmlformats.org/officeDocument/2006/relationships/hyperlink" Target="https://afinvest.com.br/interno/relatorios/detalhes-de-ativos?id=5906&amp;codativo=PEJA21" TargetMode="External"/><Relationship Id="rId1227" Type="http://schemas.openxmlformats.org/officeDocument/2006/relationships/hyperlink" Target="https://afinvest.com.br/interno/relatorios/detalhes-de-ativos?id=7942&amp;codativo=BHSA11" TargetMode="External"/><Relationship Id="rId1434" Type="http://schemas.openxmlformats.org/officeDocument/2006/relationships/hyperlink" Target="https://afinvest.com.br/interno/relatorios/detalhes-de-ativos?id=1473&amp;codativo=AMER3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8399&amp;codativo=LF002400GJ4" TargetMode="External"/><Relationship Id="rId443" Type="http://schemas.openxmlformats.org/officeDocument/2006/relationships/hyperlink" Target="https://afinvest.com.br/interno/relatorios/detalhes-de-ativos?id=2710&amp;codativo=Santander%20CashBlack" TargetMode="External"/><Relationship Id="rId650" Type="http://schemas.openxmlformats.org/officeDocument/2006/relationships/hyperlink" Target="https://afinvest.com.br/interno/relatorios/detalhes-de-ativos?id=8807&amp;codativo=VSCF17" TargetMode="External"/><Relationship Id="rId888" Type="http://schemas.openxmlformats.org/officeDocument/2006/relationships/hyperlink" Target="https://afinvest.com.br/interno/relatorios/detalhes-de-ativos?id=215&amp;codativo=LIGHB6" TargetMode="External"/><Relationship Id="rId1073" Type="http://schemas.openxmlformats.org/officeDocument/2006/relationships/hyperlink" Target="https://afinvest.com.br/interno/relatorios/detalhes-de-ativos?id=9358&amp;codativo=CRTA12" TargetMode="External"/><Relationship Id="rId1280" Type="http://schemas.openxmlformats.org/officeDocument/2006/relationships/hyperlink" Target="https://afinvest.com.br/interno/relatorios/detalhes-de-ativos?id=9081&amp;codativo=CRI%20Vic%20Engenharia%201%C2%AA%20Emiss%C3%A3o" TargetMode="External"/><Relationship Id="rId303" Type="http://schemas.openxmlformats.org/officeDocument/2006/relationships/hyperlink" Target="https://afinvest.com.br/interno/relatorios/detalhes-de-ativos?id=7577&amp;codativo=DAPMAI29" TargetMode="External"/><Relationship Id="rId748" Type="http://schemas.openxmlformats.org/officeDocument/2006/relationships/hyperlink" Target="https://afinvest.com.br/interno/relatorios/detalhes-de-ativos?id=8398&amp;codativo=ASAIA0" TargetMode="External"/><Relationship Id="rId955" Type="http://schemas.openxmlformats.org/officeDocument/2006/relationships/hyperlink" Target="https://afinvest.com.br/interno/relatorios/detalhes-de-ativos?id=2877&amp;codativo=HAPV22" TargetMode="External"/><Relationship Id="rId1140" Type="http://schemas.openxmlformats.org/officeDocument/2006/relationships/hyperlink" Target="https://afinvest.com.br/interno/relatorios/detalhes-de-ativos?id=3179&amp;codativo=MTRO12" TargetMode="External"/><Relationship Id="rId1378" Type="http://schemas.openxmlformats.org/officeDocument/2006/relationships/hyperlink" Target="https://afinvest.com.br/interno/relatorios/detalhes-de-ativos?id=8852&amp;codativo=CDB924AJYNP" TargetMode="External"/><Relationship Id="rId84" Type="http://schemas.openxmlformats.org/officeDocument/2006/relationships/hyperlink" Target="https://afinvest.com.br/interno/relatorios/detalhes-de-ativos?id=8439&amp;codativo=LFSN1800DC9" TargetMode="External"/><Relationship Id="rId387" Type="http://schemas.openxmlformats.org/officeDocument/2006/relationships/hyperlink" Target="https://afinvest.com.br/interno/relatorios/detalhes-de-ativos?id=395&amp;codativo=DI1JAN27" TargetMode="External"/><Relationship Id="rId510" Type="http://schemas.openxmlformats.org/officeDocument/2006/relationships/hyperlink" Target="https://afinvest.com.br/interno/relatorios/detalhes-de-ativos?id=2845&amp;codativo=FIDC%20Red%20Multissetorial" TargetMode="External"/><Relationship Id="rId594" Type="http://schemas.openxmlformats.org/officeDocument/2006/relationships/hyperlink" Target="https://afinvest.com.br/interno/relatorios/detalhes-de-ativos?id=7810&amp;codativo=FIDC%20ACR%20Fast" TargetMode="External"/><Relationship Id="rId608" Type="http://schemas.openxmlformats.org/officeDocument/2006/relationships/hyperlink" Target="https://afinvest.com.br/interno/relatorios/detalhes-de-ativos?id=9575&amp;codativo=AXIS%20RENOV%C3%81VEIS%20FIDC" TargetMode="External"/><Relationship Id="rId815" Type="http://schemas.openxmlformats.org/officeDocument/2006/relationships/hyperlink" Target="https://afinvest.com.br/interno/relatorios/detalhes-de-ativos?id=5840&amp;codativo=ONCO19" TargetMode="External"/><Relationship Id="rId1238" Type="http://schemas.openxmlformats.org/officeDocument/2006/relationships/hyperlink" Target="https://afinvest.com.br/interno/relatorios/detalhes-de-ativos?id=8801&amp;codativo=AMERG2" TargetMode="External"/><Relationship Id="rId1445" Type="http://schemas.openxmlformats.org/officeDocument/2006/relationships/hyperlink" Target="https://afinvest.com.br/interno/relatorios/detalhes-de-ativos?id=501&amp;codativo=CSAN3" TargetMode="External"/><Relationship Id="rId247" Type="http://schemas.openxmlformats.org/officeDocument/2006/relationships/hyperlink" Target="https://afinvest.com.br/interno/relatorios/detalhes-de-ativos?id=9045&amp;codativo=LF002400UVP" TargetMode="External"/><Relationship Id="rId899" Type="http://schemas.openxmlformats.org/officeDocument/2006/relationships/hyperlink" Target="https://afinvest.com.br/interno/relatorios/detalhes-de-ativos?id=1427&amp;codativo=LIGH1B" TargetMode="External"/><Relationship Id="rId1000" Type="http://schemas.openxmlformats.org/officeDocument/2006/relationships/hyperlink" Target="https://afinvest.com.br/interno/relatorios/detalhes-de-ativos?id=9611&amp;codativo=CTNSA2" TargetMode="External"/><Relationship Id="rId1084" Type="http://schemas.openxmlformats.org/officeDocument/2006/relationships/hyperlink" Target="https://afinvest.com.br/interno/relatorios/detalhes-de-ativos?id=1745&amp;codativo=CBAN12" TargetMode="External"/><Relationship Id="rId1305" Type="http://schemas.openxmlformats.org/officeDocument/2006/relationships/hyperlink" Target="https://afinvest.com.br/interno/relatorios/detalhes-de-ativos?id=1458&amp;codativo=CRA%20Ferroeste%201%C2%AA%20S%C3%A9rie" TargetMode="External"/><Relationship Id="rId107" Type="http://schemas.openxmlformats.org/officeDocument/2006/relationships/hyperlink" Target="https://afinvest.com.br/interno/relatorios/detalhes-de-ativos?id=6005&amp;codativo=LFSN2200G2M" TargetMode="External"/><Relationship Id="rId454" Type="http://schemas.openxmlformats.org/officeDocument/2006/relationships/hyperlink" Target="https://afinvest.com.br/interno/relatorios/detalhes-de-ativos?id=7740&amp;codativo=SANTANDER%20CASH%20BLACK%20IX" TargetMode="External"/><Relationship Id="rId661" Type="http://schemas.openxmlformats.org/officeDocument/2006/relationships/hyperlink" Target="https://afinvest.com.br/interno/relatorios/detalhes-de-ativos?id=1462&amp;codativo=VAMO33" TargetMode="External"/><Relationship Id="rId759" Type="http://schemas.openxmlformats.org/officeDocument/2006/relationships/hyperlink" Target="https://afinvest.com.br/interno/relatorios/detalhes-de-ativos?id=3175&amp;codativo=SBFC13" TargetMode="External"/><Relationship Id="rId966" Type="http://schemas.openxmlformats.org/officeDocument/2006/relationships/hyperlink" Target="https://afinvest.com.br/interno/relatorios/detalhes-de-ativos?id=9683&amp;codativo=CGBP14" TargetMode="External"/><Relationship Id="rId1291" Type="http://schemas.openxmlformats.org/officeDocument/2006/relationships/hyperlink" Target="https://afinvest.com.br/interno/relatorios/detalhes-de-ativos?id=7897&amp;codativo=CRI%20PERNAMBUCO%2035%C2%AA%20(23J1753853)" TargetMode="External"/><Relationship Id="rId1389" Type="http://schemas.openxmlformats.org/officeDocument/2006/relationships/hyperlink" Target="https://afinvest.com.br/interno/relatorios/detalhes-de-ativos?id=8887&amp;codativo=CDB%20MERCANTIL%20OUT25%20(CDBA245P84D)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1417&amp;codativo=DAPAGO30" TargetMode="External"/><Relationship Id="rId398" Type="http://schemas.openxmlformats.org/officeDocument/2006/relationships/hyperlink" Target="https://afinvest.com.br/interno/relatorios/detalhes-de-ativos?id=9750&amp;codativo=FIDC%20NOTO%20CONSIGNADOS" TargetMode="External"/><Relationship Id="rId521" Type="http://schemas.openxmlformats.org/officeDocument/2006/relationships/hyperlink" Target="https://afinvest.com.br/interno/relatorios/detalhes-de-ativos?id=9577&amp;codativo=GREEN%20FIDC%20SOLAR" TargetMode="External"/><Relationship Id="rId619" Type="http://schemas.openxmlformats.org/officeDocument/2006/relationships/hyperlink" Target="https://afinvest.com.br/interno/relatorios/detalhes-de-ativos?id=7806&amp;codativo=VEBMA4" TargetMode="External"/><Relationship Id="rId1151" Type="http://schemas.openxmlformats.org/officeDocument/2006/relationships/hyperlink" Target="https://afinvest.com.br/interno/relatorios/detalhes-de-ativos?id=8444&amp;codativo=CAEC22" TargetMode="External"/><Relationship Id="rId1249" Type="http://schemas.openxmlformats.org/officeDocument/2006/relationships/hyperlink" Target="https://afinvest.com.br/interno/relatorios/detalhes-de-ativos?id=1700&amp;codativo=TIET29" TargetMode="External"/><Relationship Id="rId95" Type="http://schemas.openxmlformats.org/officeDocument/2006/relationships/hyperlink" Target="https://afinvest.com.br/interno/relatorios/detalhes-de-ativos?id=192&amp;codativo=LFSN1800CUH" TargetMode="External"/><Relationship Id="rId160" Type="http://schemas.openxmlformats.org/officeDocument/2006/relationships/hyperlink" Target="https://afinvest.com.br/interno/relatorios/detalhes-de-ativos?id=6875&amp;codativo=LF002305RFO" TargetMode="External"/><Relationship Id="rId826" Type="http://schemas.openxmlformats.org/officeDocument/2006/relationships/hyperlink" Target="https://afinvest.com.br/interno/relatorios/detalhes-de-ativos?id=8875&amp;codativo=NTSD17" TargetMode="External"/><Relationship Id="rId1011" Type="http://schemas.openxmlformats.org/officeDocument/2006/relationships/hyperlink" Target="https://afinvest.com.br/interno/relatorios/detalhes-de-ativos?id=9107&amp;codativo=ENGIB2" TargetMode="External"/><Relationship Id="rId1109" Type="http://schemas.openxmlformats.org/officeDocument/2006/relationships/hyperlink" Target="https://afinvest.com.br/interno/relatorios/detalhes-de-ativos?id=5729&amp;codativo=CSNAA2" TargetMode="External"/><Relationship Id="rId1456" Type="http://schemas.openxmlformats.org/officeDocument/2006/relationships/hyperlink" Target="https://afinvest.com.br/interno/relatorios/detalhes-de-ativos?id=8523&amp;codativo=AMER11" TargetMode="External"/><Relationship Id="rId258" Type="http://schemas.openxmlformats.org/officeDocument/2006/relationships/hyperlink" Target="https://afinvest.com.br/interno/relatorios/detalhes-de-ativos?id=8996&amp;codativo=LF%20BMG%20NOV/26" TargetMode="External"/><Relationship Id="rId465" Type="http://schemas.openxmlformats.org/officeDocument/2006/relationships/hyperlink" Target="https://afinvest.com.br/interno/relatorios/detalhes-de-ativos?id=7743&amp;codativo=SANTANDER%20CASH%20BLACK%20VIII" TargetMode="External"/><Relationship Id="rId672" Type="http://schemas.openxmlformats.org/officeDocument/2006/relationships/hyperlink" Target="https://afinvest.com.br/interno/relatorios/detalhes-de-ativos?id=1464&amp;codativo=VAMO23" TargetMode="External"/><Relationship Id="rId1095" Type="http://schemas.openxmlformats.org/officeDocument/2006/relationships/hyperlink" Target="https://afinvest.com.br/interno/relatorios/detalhes-de-ativos?id=7260&amp;codativo=PASS12" TargetMode="External"/><Relationship Id="rId1316" Type="http://schemas.openxmlformats.org/officeDocument/2006/relationships/hyperlink" Target="https://afinvest.com.br/interno/relatorios/detalhes-de-ativos?id=8711&amp;codativo=USG588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720&amp;codativo=LFSC24000BB" TargetMode="External"/><Relationship Id="rId325" Type="http://schemas.openxmlformats.org/officeDocument/2006/relationships/hyperlink" Target="https://afinvest.com.br/interno/relatorios/detalhes-de-ativos?id=2677&amp;codativo=DI1JAN29" TargetMode="External"/><Relationship Id="rId532" Type="http://schemas.openxmlformats.org/officeDocument/2006/relationships/hyperlink" Target="https://afinvest.com.br/interno/relatorios/detalhes-de-ativos?id=8328&amp;codativo=FIDC%20Guardian%20MC%20II%20Sr" TargetMode="External"/><Relationship Id="rId977" Type="http://schemas.openxmlformats.org/officeDocument/2006/relationships/hyperlink" Target="https://afinvest.com.br/interno/relatorios/detalhes-de-ativos?id=8503&amp;codativo=CGOS16" TargetMode="External"/><Relationship Id="rId1162" Type="http://schemas.openxmlformats.org/officeDocument/2006/relationships/hyperlink" Target="https://afinvest.com.br/interno/relatorios/detalhes-de-ativos?id=2779&amp;codativo=CBRDA8" TargetMode="External"/><Relationship Id="rId171" Type="http://schemas.openxmlformats.org/officeDocument/2006/relationships/hyperlink" Target="https://afinvest.com.br/interno/relatorios/detalhes-de-ativos?id=6883&amp;codativo=LF002305RGI" TargetMode="External"/><Relationship Id="rId837" Type="http://schemas.openxmlformats.org/officeDocument/2006/relationships/hyperlink" Target="https://afinvest.com.br/interno/relatorios/detalhes-de-ativos?id=2766&amp;codativo=MOVI37" TargetMode="External"/><Relationship Id="rId1022" Type="http://schemas.openxmlformats.org/officeDocument/2006/relationships/hyperlink" Target="https://afinvest.com.br/interno/relatorios/detalhes-de-ativos?id=7268&amp;codativo=ERDVB3" TargetMode="External"/><Relationship Id="rId269" Type="http://schemas.openxmlformats.org/officeDocument/2006/relationships/hyperlink" Target="https://afinvest.com.br/interno/relatorios/detalhes-de-ativos?id=8996&amp;codativo=LF%20BMG%20NOV/26" TargetMode="External"/><Relationship Id="rId476" Type="http://schemas.openxmlformats.org/officeDocument/2006/relationships/hyperlink" Target="https://afinvest.com.br/interno/relatorios/detalhes-de-ativos?id=7747&amp;codativo=SANTANDER%20CASH%20BLACK%20VI" TargetMode="External"/><Relationship Id="rId683" Type="http://schemas.openxmlformats.org/officeDocument/2006/relationships/hyperlink" Target="https://afinvest.com.br/interno/relatorios/detalhes-de-ativos?id=3091&amp;codativo=CVRDA6" TargetMode="External"/><Relationship Id="rId890" Type="http://schemas.openxmlformats.org/officeDocument/2006/relationships/hyperlink" Target="https://afinvest.com.br/interno/relatorios/detalhes-de-ativos?id=1637&amp;codativo=LIGHC6" TargetMode="External"/><Relationship Id="rId904" Type="http://schemas.openxmlformats.org/officeDocument/2006/relationships/hyperlink" Target="https://afinvest.com.br/interno/relatorios/detalhes-de-ativos?id=1427&amp;codativo=LIGH1B" TargetMode="External"/><Relationship Id="rId1327" Type="http://schemas.openxmlformats.org/officeDocument/2006/relationships/hyperlink" Target="https://afinvest.com.br/interno/relatorios/detalhes-de-ativos?id=2251&amp;codativo=BCOLO27" TargetMode="External"/><Relationship Id="rId33" Type="http://schemas.openxmlformats.org/officeDocument/2006/relationships/hyperlink" Target="https://afinvest.com.br/interno/relatorios/detalhes-de-ativos?id=347&amp;codativo=NTN-B30" TargetMode="External"/><Relationship Id="rId129" Type="http://schemas.openxmlformats.org/officeDocument/2006/relationships/hyperlink" Target="https://afinvest.com.br/interno/relatorios/detalhes-de-ativos?id=3081&amp;codativo=LFSC19005FF" TargetMode="External"/><Relationship Id="rId336" Type="http://schemas.openxmlformats.org/officeDocument/2006/relationships/hyperlink" Target="https://afinvest.com.br/interno/relatorios/detalhes-de-ativos?id=8109&amp;codativo=WDOMAI25" TargetMode="External"/><Relationship Id="rId543" Type="http://schemas.openxmlformats.org/officeDocument/2006/relationships/hyperlink" Target="https://afinvest.com.br/interno/relatorios/detalhes-de-ativos?id=5743&amp;codativo=FIDC%20FS%20FORTALECE" TargetMode="External"/><Relationship Id="rId988" Type="http://schemas.openxmlformats.org/officeDocument/2006/relationships/hyperlink" Target="https://afinvest.com.br/interno/relatorios/detalhes-de-ativos?id=8876&amp;codativo=CGOS18" TargetMode="External"/><Relationship Id="rId1173" Type="http://schemas.openxmlformats.org/officeDocument/2006/relationships/hyperlink" Target="https://afinvest.com.br/interno/relatorios/detalhes-de-ativos?id=5722&amp;codativo=AALR13" TargetMode="External"/><Relationship Id="rId1380" Type="http://schemas.openxmlformats.org/officeDocument/2006/relationships/hyperlink" Target="https://afinvest.com.br/interno/relatorios/detalhes-de-ativos?id=8333&amp;codativo=CDB6246HKQG" TargetMode="External"/><Relationship Id="rId182" Type="http://schemas.openxmlformats.org/officeDocument/2006/relationships/hyperlink" Target="https://afinvest.com.br/interno/relatorios/detalhes-de-ativos?id=6058&amp;codativo=LF002200L4W" TargetMode="External"/><Relationship Id="rId403" Type="http://schemas.openxmlformats.org/officeDocument/2006/relationships/hyperlink" Target="https://afinvest.com.br/interno/relatorios/detalhes-de-ativos?id=9750&amp;codativo=FIDC%20NOTO%20CONSIGNADOS" TargetMode="External"/><Relationship Id="rId750" Type="http://schemas.openxmlformats.org/officeDocument/2006/relationships/hyperlink" Target="https://afinvest.com.br/interno/relatorios/detalhes-de-ativos?id=8398&amp;codativo=ASAIA0" TargetMode="External"/><Relationship Id="rId848" Type="http://schemas.openxmlformats.org/officeDocument/2006/relationships/hyperlink" Target="https://afinvest.com.br/interno/relatorios/detalhes-de-ativos?id=3059&amp;codativo=MNRVA1" TargetMode="External"/><Relationship Id="rId1033" Type="http://schemas.openxmlformats.org/officeDocument/2006/relationships/hyperlink" Target="https://afinvest.com.br/interno/relatorios/detalhes-de-ativos?id=7269&amp;codativo=ERDVC3" TargetMode="External"/><Relationship Id="rId487" Type="http://schemas.openxmlformats.org/officeDocument/2006/relationships/hyperlink" Target="https://afinvest.com.br/interno/relatorios/detalhes-de-ativos?id=7740&amp;codativo=SANTANDER%20CASH%20BLACK%20IX" TargetMode="External"/><Relationship Id="rId610" Type="http://schemas.openxmlformats.org/officeDocument/2006/relationships/hyperlink" Target="https://afinvest.com.br/interno/relatorios/detalhes-de-ativos?id=8877&amp;codativo=FIDC%20Artico%20Sr" TargetMode="External"/><Relationship Id="rId694" Type="http://schemas.openxmlformats.org/officeDocument/2006/relationships/hyperlink" Target="https://afinvest.com.br/interno/relatorios/detalhes-de-ativos?id=9446&amp;codativo=VERT18%20(nota%20reestruturada)" TargetMode="External"/><Relationship Id="rId708" Type="http://schemas.openxmlformats.org/officeDocument/2006/relationships/hyperlink" Target="https://afinvest.com.br/interno/relatorios/detalhes-de-ativos?id=3417&amp;codativo=TBCR18" TargetMode="External"/><Relationship Id="rId915" Type="http://schemas.openxmlformats.org/officeDocument/2006/relationships/hyperlink" Target="https://afinvest.com.br/interno/relatorios/detalhes-de-ativos?id=8798&amp;codativo=KLBNA5" TargetMode="External"/><Relationship Id="rId1240" Type="http://schemas.openxmlformats.org/officeDocument/2006/relationships/hyperlink" Target="https://afinvest.com.br/interno/relatorios/detalhes-de-ativos?id=8804&amp;codativo=AMERF2" TargetMode="External"/><Relationship Id="rId1338" Type="http://schemas.openxmlformats.org/officeDocument/2006/relationships/hyperlink" Target="https://afinvest.com.br/interno/relatorios/detalhes-de-ativos?id=2799&amp;codativo=760199" TargetMode="External"/><Relationship Id="rId347" Type="http://schemas.openxmlformats.org/officeDocument/2006/relationships/hyperlink" Target="https://afinvest.com.br/interno/relatorios/detalhes-de-ativos?id=4281&amp;codativo=DI1JAN26" TargetMode="External"/><Relationship Id="rId999" Type="http://schemas.openxmlformats.org/officeDocument/2006/relationships/hyperlink" Target="https://afinvest.com.br/interno/relatorios/detalhes-de-ativos?id=9611&amp;codativo=CTNSA2" TargetMode="External"/><Relationship Id="rId1100" Type="http://schemas.openxmlformats.org/officeDocument/2006/relationships/hyperlink" Target="https://afinvest.com.br/interno/relatorios/detalhes-de-ativos?id=7260&amp;codativo=PASS12" TargetMode="External"/><Relationship Id="rId1184" Type="http://schemas.openxmlformats.org/officeDocument/2006/relationships/hyperlink" Target="https://afinvest.com.br/interno/relatorios/detalhes-de-ativos?id=9256&amp;codativo=EQPA18" TargetMode="External"/><Relationship Id="rId1405" Type="http://schemas.openxmlformats.org/officeDocument/2006/relationships/hyperlink" Target="https://afinvest.com.br/interno/relatorios/detalhes-de-ativos?id=1249&amp;codativo=CAIXA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3505&amp;codativo=FIDC%20URA%20Agro%20SR" TargetMode="External"/><Relationship Id="rId761" Type="http://schemas.openxmlformats.org/officeDocument/2006/relationships/hyperlink" Target="https://afinvest.com.br/interno/relatorios/detalhes-de-ativos?id=3175&amp;codativo=SBFC13" TargetMode="External"/><Relationship Id="rId859" Type="http://schemas.openxmlformats.org/officeDocument/2006/relationships/hyperlink" Target="https://afinvest.com.br/interno/relatorios/detalhes-de-ativos?id=7539&amp;codativo=LCAMC3" TargetMode="External"/><Relationship Id="rId1391" Type="http://schemas.openxmlformats.org/officeDocument/2006/relationships/hyperlink" Target="https://afinvest.com.br/interno/relatorios/detalhes-de-ativos?id=8577&amp;codativo=CDB724BH6RG" TargetMode="External"/><Relationship Id="rId193" Type="http://schemas.openxmlformats.org/officeDocument/2006/relationships/hyperlink" Target="https://afinvest.com.br/interno/relatorios/detalhes-de-ativos?id=8350&amp;codativo=LF0024007OE" TargetMode="External"/><Relationship Id="rId207" Type="http://schemas.openxmlformats.org/officeDocument/2006/relationships/hyperlink" Target="https://afinvest.com.br/interno/relatorios/detalhes-de-ativos?id=8263&amp;codativo=LF002400EY5" TargetMode="External"/><Relationship Id="rId414" Type="http://schemas.openxmlformats.org/officeDocument/2006/relationships/hyperlink" Target="https://afinvest.com.br/interno/relatorios/detalhes-de-ativos?id=3065&amp;codativo=ABSOLUTE%20VERTEX%20ADVISORY%20FIC%20FIM" TargetMode="External"/><Relationship Id="rId498" Type="http://schemas.openxmlformats.org/officeDocument/2006/relationships/hyperlink" Target="https://afinvest.com.br/interno/relatorios/detalhes-de-ativos?id=7745&amp;codativo=SANTANDER%20CASH%20BLACK%20IV" TargetMode="External"/><Relationship Id="rId621" Type="http://schemas.openxmlformats.org/officeDocument/2006/relationships/hyperlink" Target="https://afinvest.com.br/interno/relatorios/detalhes-de-ativos?id=7806&amp;codativo=VEBMA4" TargetMode="External"/><Relationship Id="rId1044" Type="http://schemas.openxmlformats.org/officeDocument/2006/relationships/hyperlink" Target="https://afinvest.com.br/interno/relatorios/detalhes-de-ativos?id=1596&amp;codativo=DASAA4" TargetMode="External"/><Relationship Id="rId1251" Type="http://schemas.openxmlformats.org/officeDocument/2006/relationships/hyperlink" Target="https://afinvest.com.br/interno/relatorios/detalhes-de-ativos?id=8196&amp;codativo=AESOA1" TargetMode="External"/><Relationship Id="rId1349" Type="http://schemas.openxmlformats.org/officeDocument/2006/relationships/hyperlink" Target="https://afinvest.com.br/interno/relatorios/detalhes-de-ativos?id=9354&amp;codativo=CDB1256KW65" TargetMode="External"/><Relationship Id="rId260" Type="http://schemas.openxmlformats.org/officeDocument/2006/relationships/hyperlink" Target="https://afinvest.com.br/interno/relatorios/detalhes-de-ativos?id=5818&amp;codativo=LF002200QQO" TargetMode="External"/><Relationship Id="rId719" Type="http://schemas.openxmlformats.org/officeDocument/2006/relationships/hyperlink" Target="https://afinvest.com.br/interno/relatorios/detalhes-de-ativos?id=7172&amp;codativo=SUZBA0" TargetMode="External"/><Relationship Id="rId926" Type="http://schemas.openxmlformats.org/officeDocument/2006/relationships/hyperlink" Target="https://afinvest.com.br/interno/relatorios/detalhes-de-ativos?id=2846&amp;codativo=JSLGA5" TargetMode="External"/><Relationship Id="rId1111" Type="http://schemas.openxmlformats.org/officeDocument/2006/relationships/hyperlink" Target="https://afinvest.com.br/interno/relatorios/detalhes-de-ativos?id=5729&amp;codativo=CSNAA2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7720&amp;codativo=LFSC24000BB" TargetMode="External"/><Relationship Id="rId358" Type="http://schemas.openxmlformats.org/officeDocument/2006/relationships/hyperlink" Target="https://afinvest.com.br/interno/relatorios/detalhes-de-ativos?id=4120&amp;codativo=DAPMAI27" TargetMode="External"/><Relationship Id="rId565" Type="http://schemas.openxmlformats.org/officeDocument/2006/relationships/hyperlink" Target="https://afinvest.com.br/interno/relatorios/detalhes-de-ativos?id=8922&amp;codativo=FIDC%20Precavida" TargetMode="External"/><Relationship Id="rId772" Type="http://schemas.openxmlformats.org/officeDocument/2006/relationships/hyperlink" Target="https://afinvest.com.br/interno/relatorios/detalhes-de-ativos?id=1214&amp;codativo=RDCO10" TargetMode="External"/><Relationship Id="rId1195" Type="http://schemas.openxmlformats.org/officeDocument/2006/relationships/hyperlink" Target="https://afinvest.com.br/interno/relatorios/detalhes-de-ativos?id=3194&amp;codativo=BRKPA0" TargetMode="External"/><Relationship Id="rId1209" Type="http://schemas.openxmlformats.org/officeDocument/2006/relationships/hyperlink" Target="https://afinvest.com.br/interno/relatorios/detalhes-de-ativos?id=6410&amp;codativo=BRFS31" TargetMode="External"/><Relationship Id="rId1416" Type="http://schemas.openxmlformats.org/officeDocument/2006/relationships/hyperlink" Target="https://afinvest.com.br/interno/relatorios/detalhes-de-ativos?id=1249&amp;codativo=CAIXA" TargetMode="External"/><Relationship Id="rId218" Type="http://schemas.openxmlformats.org/officeDocument/2006/relationships/hyperlink" Target="https://afinvest.com.br/interno/relatorios/detalhes-de-ativos?id=8578&amp;codativo=LF002400KC0" TargetMode="External"/><Relationship Id="rId425" Type="http://schemas.openxmlformats.org/officeDocument/2006/relationships/hyperlink" Target="https://afinvest.com.br/interno/relatorios/detalhes-de-ativos?id=343&amp;codativo=GERAES" TargetMode="External"/><Relationship Id="rId632" Type="http://schemas.openxmlformats.org/officeDocument/2006/relationships/hyperlink" Target="https://afinvest.com.br/interno/relatorios/detalhes-de-ativos?id=2721&amp;codativo=VIXL14" TargetMode="External"/><Relationship Id="rId1055" Type="http://schemas.openxmlformats.org/officeDocument/2006/relationships/hyperlink" Target="https://afinvest.com.br/interno/relatorios/detalhes-de-ativos?id=3187&amp;codativo=CSAN24" TargetMode="External"/><Relationship Id="rId1262" Type="http://schemas.openxmlformats.org/officeDocument/2006/relationships/hyperlink" Target="https://afinvest.com.br/interno/relatorios/detalhes-de-ativos?id=2693&amp;codativo=AERI12" TargetMode="External"/><Relationship Id="rId271" Type="http://schemas.openxmlformats.org/officeDocument/2006/relationships/hyperlink" Target="https://afinvest.com.br/interno/relatorios/detalhes-de-ativos?id=5818&amp;codativo=LF002200QQO" TargetMode="External"/><Relationship Id="rId937" Type="http://schemas.openxmlformats.org/officeDocument/2006/relationships/hyperlink" Target="https://afinvest.com.br/interno/relatorios/detalhes-de-ativos?id=2844&amp;codativo=MATD11" TargetMode="External"/><Relationship Id="rId1122" Type="http://schemas.openxmlformats.org/officeDocument/2006/relationships/hyperlink" Target="https://afinvest.com.br/interno/relatorios/detalhes-de-ativos?id=3508&amp;codativo=CRCG12" TargetMode="External"/><Relationship Id="rId66" Type="http://schemas.openxmlformats.org/officeDocument/2006/relationships/hyperlink" Target="https://afinvest.com.br/interno/relatorios/detalhes-de-ativos?id=1400&amp;codativo=LFSN1800HXO" TargetMode="External"/><Relationship Id="rId131" Type="http://schemas.openxmlformats.org/officeDocument/2006/relationships/hyperlink" Target="https://afinvest.com.br/interno/relatorios/detalhes-de-ativos?id=3188&amp;codativo=LFSC190054C" TargetMode="External"/><Relationship Id="rId369" Type="http://schemas.openxmlformats.org/officeDocument/2006/relationships/hyperlink" Target="https://afinvest.com.br/interno/relatorios/detalhes-de-ativos?id=4099&amp;codativo=DAPAGO32" TargetMode="External"/><Relationship Id="rId576" Type="http://schemas.openxmlformats.org/officeDocument/2006/relationships/hyperlink" Target="https://afinvest.com.br/interno/relatorios/detalhes-de-ativos?id=387&amp;codativo=FIDC%20LF%20I%20SR4" TargetMode="External"/><Relationship Id="rId783" Type="http://schemas.openxmlformats.org/officeDocument/2006/relationships/hyperlink" Target="https://afinvest.com.br/interno/relatorios/detalhes-de-ativos?id=3014&amp;codativo=RDORC9" TargetMode="External"/><Relationship Id="rId990" Type="http://schemas.openxmlformats.org/officeDocument/2006/relationships/hyperlink" Target="https://afinvest.com.br/interno/relatorios/detalhes-de-ativos?id=7270&amp;codativo=CGOS14" TargetMode="External"/><Relationship Id="rId1427" Type="http://schemas.openxmlformats.org/officeDocument/2006/relationships/hyperlink" Target="https://afinvest.com.br/interno/relatorios/detalhes-de-ativos?id=850&amp;codativo=PRIO3" TargetMode="External"/><Relationship Id="rId229" Type="http://schemas.openxmlformats.org/officeDocument/2006/relationships/hyperlink" Target="https://afinvest.com.br/interno/relatorios/detalhes-de-ativos?id=7998&amp;codativo=LF002400ABF" TargetMode="External"/><Relationship Id="rId436" Type="http://schemas.openxmlformats.org/officeDocument/2006/relationships/hyperlink" Target="https://afinvest.com.br/interno/relatorios/detalhes-de-ativos?id=1107&amp;codativo=AF%20MINAS" TargetMode="External"/><Relationship Id="rId643" Type="http://schemas.openxmlformats.org/officeDocument/2006/relationships/hyperlink" Target="https://afinvest.com.br/interno/relatorios/detalhes-de-ativos?id=3424&amp;codativo=VECS11" TargetMode="External"/><Relationship Id="rId1066" Type="http://schemas.openxmlformats.org/officeDocument/2006/relationships/hyperlink" Target="https://afinvest.com.br/interno/relatorios/detalhes-de-ativos?id=8431&amp;codativo=CSANA0" TargetMode="External"/><Relationship Id="rId1273" Type="http://schemas.openxmlformats.org/officeDocument/2006/relationships/hyperlink" Target="https://afinvest.com.br/interno/relatorios/detalhes-de-ativos?id=7681&amp;codativo=RRRP14" TargetMode="External"/><Relationship Id="rId850" Type="http://schemas.openxmlformats.org/officeDocument/2006/relationships/hyperlink" Target="https://afinvest.com.br/interno/relatorios/detalhes-de-ativos?id=3059&amp;codativo=MNRVA1" TargetMode="External"/><Relationship Id="rId948" Type="http://schemas.openxmlformats.org/officeDocument/2006/relationships/hyperlink" Target="https://afinvest.com.br/interno/relatorios/detalhes-de-ativos?id=5764&amp;codativo=HBSA12" TargetMode="External"/><Relationship Id="rId1133" Type="http://schemas.openxmlformats.org/officeDocument/2006/relationships/hyperlink" Target="https://afinvest.com.br/interno/relatorios/detalhes-de-ativos?id=8005&amp;codativo=CHSF12" TargetMode="External"/><Relationship Id="rId77" Type="http://schemas.openxmlformats.org/officeDocument/2006/relationships/hyperlink" Target="https://afinvest.com.br/interno/relatorios/detalhes-de-ativos?id=3176&amp;codativo=LFSN210099R" TargetMode="External"/><Relationship Id="rId282" Type="http://schemas.openxmlformats.org/officeDocument/2006/relationships/hyperlink" Target="https://afinvest.com.br/interno/relatorios/detalhes-de-ativos?id=7100&amp;codativo=LF002307IJ6" TargetMode="External"/><Relationship Id="rId503" Type="http://schemas.openxmlformats.org/officeDocument/2006/relationships/hyperlink" Target="https://afinvest.com.br/interno/relatorios/detalhes-de-ativos?id=408&amp;codativo=FIDC%20Sifra%20Plus%20Sr" TargetMode="External"/><Relationship Id="rId587" Type="http://schemas.openxmlformats.org/officeDocument/2006/relationships/hyperlink" Target="https://afinvest.com.br/interno/relatorios/detalhes-de-ativos?id=9487&amp;codativo=FIDC%20Icred%20INSS" TargetMode="External"/><Relationship Id="rId710" Type="http://schemas.openxmlformats.org/officeDocument/2006/relationships/hyperlink" Target="https://afinvest.com.br/interno/relatorios/detalhes-de-ativos?id=3417&amp;codativo=TBCR18" TargetMode="External"/><Relationship Id="rId808" Type="http://schemas.openxmlformats.org/officeDocument/2006/relationships/hyperlink" Target="https://afinvest.com.br/interno/relatorios/detalhes-de-ativos?id=3468&amp;codativo=PEJA11" TargetMode="External"/><Relationship Id="rId1340" Type="http://schemas.openxmlformats.org/officeDocument/2006/relationships/hyperlink" Target="https://afinvest.com.br/interno/relatorios/detalhes-de-ativos?id=9674&amp;codativo=LF002400U3R" TargetMode="External"/><Relationship Id="rId1438" Type="http://schemas.openxmlformats.org/officeDocument/2006/relationships/hyperlink" Target="https://afinvest.com.br/interno/relatorios/detalhes-de-ativos?id=837&amp;codativo=LOGG3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264&amp;codativo=LFSC19003W4" TargetMode="External"/><Relationship Id="rId447" Type="http://schemas.openxmlformats.org/officeDocument/2006/relationships/hyperlink" Target="https://afinvest.com.br/interno/relatorios/detalhes-de-ativos?id=7741&amp;codativo=SANTANDER%20CASH%20BLACK%20X" TargetMode="External"/><Relationship Id="rId794" Type="http://schemas.openxmlformats.org/officeDocument/2006/relationships/hyperlink" Target="https://afinvest.com.br/interno/relatorios/detalhes-de-ativos?id=3368&amp;codativo=QUAL16" TargetMode="External"/><Relationship Id="rId1077" Type="http://schemas.openxmlformats.org/officeDocument/2006/relationships/hyperlink" Target="https://afinvest.com.br/interno/relatorios/detalhes-de-ativos?id=1748&amp;codativo=CBAN72" TargetMode="External"/><Relationship Id="rId1200" Type="http://schemas.openxmlformats.org/officeDocument/2006/relationships/hyperlink" Target="https://afinvest.com.br/interno/relatorios/detalhes-de-ativos?id=3194&amp;codativo=BRKPA0" TargetMode="External"/><Relationship Id="rId654" Type="http://schemas.openxmlformats.org/officeDocument/2006/relationships/hyperlink" Target="https://afinvest.com.br/interno/relatorios/detalhes-de-ativos?id=8726&amp;codativo=VVRT11" TargetMode="External"/><Relationship Id="rId861" Type="http://schemas.openxmlformats.org/officeDocument/2006/relationships/hyperlink" Target="https://afinvest.com.br/interno/relatorios/detalhes-de-ativos?id=7539&amp;codativo=LCAMC3" TargetMode="External"/><Relationship Id="rId959" Type="http://schemas.openxmlformats.org/officeDocument/2006/relationships/hyperlink" Target="https://afinvest.com.br/interno/relatorios/detalhes-de-ativos?id=8994&amp;codativo=SUMI17" TargetMode="External"/><Relationship Id="rId1284" Type="http://schemas.openxmlformats.org/officeDocument/2006/relationships/hyperlink" Target="https://afinvest.com.br/interno/relatorios/detalhes-de-ativos?id=9081&amp;codativo=CRI%20Vic%20Engenharia%201%C2%AA%20Emiss%C3%A3o" TargetMode="External"/><Relationship Id="rId293" Type="http://schemas.openxmlformats.org/officeDocument/2006/relationships/hyperlink" Target="https://afinvest.com.br/interno/relatorios/detalhes-de-ativos?id=940&amp;codativo=DAPAGO26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7680&amp;codativo=FIDC%20Pagbem%20Sr%207" TargetMode="External"/><Relationship Id="rId721" Type="http://schemas.openxmlformats.org/officeDocument/2006/relationships/hyperlink" Target="https://afinvest.com.br/interno/relatorios/detalhes-de-ativos?id=2918&amp;codativo=SULA29" TargetMode="External"/><Relationship Id="rId1144" Type="http://schemas.openxmlformats.org/officeDocument/2006/relationships/hyperlink" Target="https://afinvest.com.br/interno/relatorios/detalhes-de-ativos?id=2650&amp;codativo=CAEC21" TargetMode="External"/><Relationship Id="rId1351" Type="http://schemas.openxmlformats.org/officeDocument/2006/relationships/hyperlink" Target="https://afinvest.com.br/interno/relatorios/detalhes-de-ativos?id=6827&amp;codativo=CDB323EWULR" TargetMode="External"/><Relationship Id="rId1449" Type="http://schemas.openxmlformats.org/officeDocument/2006/relationships/hyperlink" Target="https://afinvest.com.br/interno/relatorios/detalhes-de-ativos?id=5741&amp;codativo=BMEF11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53" Type="http://schemas.openxmlformats.org/officeDocument/2006/relationships/hyperlink" Target="https://afinvest.com.br/interno/relatorios/detalhes-de-ativos?id=262&amp;codativo=LFSC19000BS" TargetMode="External"/><Relationship Id="rId360" Type="http://schemas.openxmlformats.org/officeDocument/2006/relationships/hyperlink" Target="https://afinvest.com.br/interno/relatorios/detalhes-de-ativos?id=7577&amp;codativo=DAPMAI29" TargetMode="External"/><Relationship Id="rId598" Type="http://schemas.openxmlformats.org/officeDocument/2006/relationships/hyperlink" Target="https://afinvest.com.br/interno/relatorios/detalhes-de-ativos?id=8007&amp;codativo=FIDC%20CloudWalk%20II" TargetMode="External"/><Relationship Id="rId819" Type="http://schemas.openxmlformats.org/officeDocument/2006/relationships/hyperlink" Target="https://afinvest.com.br/interno/relatorios/detalhes-de-ativos?id=2653&amp;codativo=OMGE12" TargetMode="External"/><Relationship Id="rId1004" Type="http://schemas.openxmlformats.org/officeDocument/2006/relationships/hyperlink" Target="https://afinvest.com.br/interno/relatorios/detalhes-de-ativos?id=2838&amp;codativo=ENGIA5" TargetMode="External"/><Relationship Id="rId1211" Type="http://schemas.openxmlformats.org/officeDocument/2006/relationships/hyperlink" Target="https://afinvest.com.br/interno/relatorios/detalhes-de-ativos?id=6410&amp;codativo=BRFS31" TargetMode="External"/><Relationship Id="rId220" Type="http://schemas.openxmlformats.org/officeDocument/2006/relationships/hyperlink" Target="https://afinvest.com.br/interno/relatorios/detalhes-de-ativos?id=8578&amp;codativo=LF002400KC1" TargetMode="External"/><Relationship Id="rId458" Type="http://schemas.openxmlformats.org/officeDocument/2006/relationships/hyperlink" Target="https://afinvest.com.br/interno/relatorios/detalhes-de-ativos?id=7745&amp;codativo=SANTANDER%20CASH%20BLACK%20IV" TargetMode="External"/><Relationship Id="rId665" Type="http://schemas.openxmlformats.org/officeDocument/2006/relationships/hyperlink" Target="https://afinvest.com.br/interno/relatorios/detalhes-de-ativos?id=1464&amp;codativo=VAMO23" TargetMode="External"/><Relationship Id="rId872" Type="http://schemas.openxmlformats.org/officeDocument/2006/relationships/hyperlink" Target="https://afinvest.com.br/interno/relatorios/detalhes-de-ativos?id=1427&amp;codativo=LIGH1B" TargetMode="External"/><Relationship Id="rId1088" Type="http://schemas.openxmlformats.org/officeDocument/2006/relationships/hyperlink" Target="https://afinvest.com.br/interno/relatorios/detalhes-de-ativos?id=7543&amp;codativo=CRNP11" TargetMode="External"/><Relationship Id="rId1295" Type="http://schemas.openxmlformats.org/officeDocument/2006/relationships/hyperlink" Target="https://afinvest.com.br/interno/relatorios/detalhes-de-ativos?id=5671&amp;codativo=CRI%20Vic%20Engenharia%202%C2%AA%20Emiss%C3%A3o" TargetMode="External"/><Relationship Id="rId1309" Type="http://schemas.openxmlformats.org/officeDocument/2006/relationships/hyperlink" Target="https://afinvest.com.br/interno/relatorios/detalhes-de-ativos?id=9443&amp;codativo=Unigel%20nota%20dinheiro%20novo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940&amp;codativo=DAPAGO26" TargetMode="External"/><Relationship Id="rId525" Type="http://schemas.openxmlformats.org/officeDocument/2006/relationships/hyperlink" Target="https://afinvest.com.br/interno/relatorios/detalhes-de-ativos?id=8473&amp;codativo=FIDC%20ICred%20Sr" TargetMode="External"/><Relationship Id="rId732" Type="http://schemas.openxmlformats.org/officeDocument/2006/relationships/hyperlink" Target="https://afinvest.com.br/interno/relatorios/detalhes-de-ativos?id=6041&amp;codativo=SIMH16" TargetMode="External"/><Relationship Id="rId1155" Type="http://schemas.openxmlformats.org/officeDocument/2006/relationships/hyperlink" Target="https://afinvest.com.br/interno/relatorios/detalhes-de-ativos?id=2779&amp;codativo=CBRDA8" TargetMode="External"/><Relationship Id="rId1362" Type="http://schemas.openxmlformats.org/officeDocument/2006/relationships/hyperlink" Target="https://afinvest.com.br/interno/relatorios/detalhes-de-ativos?id=8710&amp;codativo=CDB824AAYUC" TargetMode="External"/><Relationship Id="rId99" Type="http://schemas.openxmlformats.org/officeDocument/2006/relationships/hyperlink" Target="https://afinvest.com.br/interno/relatorios/detalhes-de-ativos?id=6006&amp;codativo=LFSN2200G2L" TargetMode="External"/><Relationship Id="rId164" Type="http://schemas.openxmlformats.org/officeDocument/2006/relationships/hyperlink" Target="https://afinvest.com.br/interno/relatorios/detalhes-de-ativos?id=7896&amp;codativo=LF002400951" TargetMode="External"/><Relationship Id="rId371" Type="http://schemas.openxmlformats.org/officeDocument/2006/relationships/hyperlink" Target="https://afinvest.com.br/interno/relatorios/detalhes-de-ativos?id=3090&amp;codativo=DAPMAI35" TargetMode="External"/><Relationship Id="rId1015" Type="http://schemas.openxmlformats.org/officeDocument/2006/relationships/hyperlink" Target="https://afinvest.com.br/interno/relatorios/detalhes-de-ativos?id=8430&amp;codativo=ENAT14" TargetMode="External"/><Relationship Id="rId1222" Type="http://schemas.openxmlformats.org/officeDocument/2006/relationships/hyperlink" Target="https://afinvest.com.br/interno/relatorios/detalhes-de-ativos?id=3358&amp;codativo=BRKMB6" TargetMode="External"/><Relationship Id="rId469" Type="http://schemas.openxmlformats.org/officeDocument/2006/relationships/hyperlink" Target="https://afinvest.com.br/interno/relatorios/detalhes-de-ativos?id=7740&amp;codativo=SANTANDER%20CASH%20BLACK%20IX" TargetMode="External"/><Relationship Id="rId676" Type="http://schemas.openxmlformats.org/officeDocument/2006/relationships/hyperlink" Target="https://afinvest.com.br/interno/relatorios/detalhes-de-ativos?id=8116&amp;codativo=VLIDA0" TargetMode="External"/><Relationship Id="rId883" Type="http://schemas.openxmlformats.org/officeDocument/2006/relationships/hyperlink" Target="https://afinvest.com.br/interno/relatorios/detalhes-de-ativos?id=215&amp;codativo=LIGHB6" TargetMode="External"/><Relationship Id="rId1099" Type="http://schemas.openxmlformats.org/officeDocument/2006/relationships/hyperlink" Target="https://afinvest.com.br/interno/relatorios/detalhes-de-ativos?id=7260&amp;codativo=PASS12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7998&amp;codativo=LF002400ABN" TargetMode="External"/><Relationship Id="rId329" Type="http://schemas.openxmlformats.org/officeDocument/2006/relationships/hyperlink" Target="https://afinvest.com.br/interno/relatorios/detalhes-de-ativos?id=4120&amp;codativo=DAPMAI27" TargetMode="External"/><Relationship Id="rId536" Type="http://schemas.openxmlformats.org/officeDocument/2006/relationships/hyperlink" Target="https://afinvest.com.br/interno/relatorios/detalhes-de-ativos?id=8328&amp;codativo=FIDC%20Guardian%20MC%20II%20Sr" TargetMode="External"/><Relationship Id="rId1166" Type="http://schemas.openxmlformats.org/officeDocument/2006/relationships/hyperlink" Target="https://afinvest.com.br/interno/relatorios/detalhes-de-ativos?id=2780&amp;codativo=CBRDB8" TargetMode="External"/><Relationship Id="rId1373" Type="http://schemas.openxmlformats.org/officeDocument/2006/relationships/hyperlink" Target="https://afinvest.com.br/interno/relatorios/detalhes-de-ativos?id=9175&amp;codativo=CDBC241I1TF" TargetMode="External"/><Relationship Id="rId175" Type="http://schemas.openxmlformats.org/officeDocument/2006/relationships/hyperlink" Target="https://afinvest.com.br/interno/relatorios/detalhes-de-ativos?id=6880&amp;codativo=LF002305RGO" TargetMode="External"/><Relationship Id="rId743" Type="http://schemas.openxmlformats.org/officeDocument/2006/relationships/hyperlink" Target="https://afinvest.com.br/interno/relatorios/detalhes-de-ativos?id=1410&amp;codativo=ASAI22" TargetMode="External"/><Relationship Id="rId950" Type="http://schemas.openxmlformats.org/officeDocument/2006/relationships/hyperlink" Target="https://afinvest.com.br/interno/relatorios/detalhes-de-ativos?id=3482&amp;codativo=HVSP11" TargetMode="External"/><Relationship Id="rId1026" Type="http://schemas.openxmlformats.org/officeDocument/2006/relationships/hyperlink" Target="https://afinvest.com.br/interno/relatorios/detalhes-de-ativos?id=6635&amp;codativo=ERDVA2" TargetMode="External"/><Relationship Id="rId382" Type="http://schemas.openxmlformats.org/officeDocument/2006/relationships/hyperlink" Target="https://afinvest.com.br/interno/relatorios/detalhes-de-ativos?id=6212&amp;codativo=INDABR25" TargetMode="External"/><Relationship Id="rId603" Type="http://schemas.openxmlformats.org/officeDocument/2006/relationships/hyperlink" Target="https://afinvest.com.br/interno/relatorios/detalhes-de-ativos?id=8007&amp;codativo=FIDC%20CloudWalk%20II" TargetMode="External"/><Relationship Id="rId687" Type="http://schemas.openxmlformats.org/officeDocument/2006/relationships/hyperlink" Target="https://afinvest.com.br/interno/relatorios/detalhes-de-ativos?id=9445&amp;codativo=VERT19%20(nota%20participativa)" TargetMode="External"/><Relationship Id="rId810" Type="http://schemas.openxmlformats.org/officeDocument/2006/relationships/hyperlink" Target="https://afinvest.com.br/interno/relatorios/detalhes-de-ativos?id=9569&amp;codativo=HZTC14" TargetMode="External"/><Relationship Id="rId908" Type="http://schemas.openxmlformats.org/officeDocument/2006/relationships/hyperlink" Target="https://afinvest.com.br/interno/relatorios/detalhes-de-ativos?id=9215&amp;codativo=LIGT11" TargetMode="External"/><Relationship Id="rId1233" Type="http://schemas.openxmlformats.org/officeDocument/2006/relationships/hyperlink" Target="https://afinvest.com.br/interno/relatorios/detalhes-de-ativos?id=8804&amp;codativo=AMERF2" TargetMode="External"/><Relationship Id="rId1440" Type="http://schemas.openxmlformats.org/officeDocument/2006/relationships/hyperlink" Target="https://afinvest.com.br/interno/relatorios/detalhes-de-ativos?id=3077&amp;codativo=LQD%20US" TargetMode="External"/><Relationship Id="rId242" Type="http://schemas.openxmlformats.org/officeDocument/2006/relationships/hyperlink" Target="https://afinvest.com.br/interno/relatorios/detalhes-de-ativos?id=7998&amp;codativo=LF002400ABG" TargetMode="External"/><Relationship Id="rId894" Type="http://schemas.openxmlformats.org/officeDocument/2006/relationships/hyperlink" Target="https://afinvest.com.br/interno/relatorios/detalhes-de-ativos?id=9215&amp;codativo=LIGT11" TargetMode="External"/><Relationship Id="rId1177" Type="http://schemas.openxmlformats.org/officeDocument/2006/relationships/hyperlink" Target="https://afinvest.com.br/interno/relatorios/detalhes-de-ativos?id=5722&amp;codativo=AALR13" TargetMode="External"/><Relationship Id="rId1300" Type="http://schemas.openxmlformats.org/officeDocument/2006/relationships/hyperlink" Target="https://afinvest.com.br/interno/relatorios/detalhes-de-ativos?id=1459&amp;codativo=CRA%20Ferroeste%202%C2%AA%20S%C3%A9rie" TargetMode="External"/><Relationship Id="rId37" Type="http://schemas.openxmlformats.org/officeDocument/2006/relationships/hyperlink" Target="https://afinvest.com.br/interno/relatorios/detalhes-de-ativos?id=403&amp;codativo=LFT%20set%2025" TargetMode="External"/><Relationship Id="rId102" Type="http://schemas.openxmlformats.org/officeDocument/2006/relationships/hyperlink" Target="https://afinvest.com.br/interno/relatorios/detalhes-de-ativos?id=1165&amp;codativo=LFSN1800DS6" TargetMode="External"/><Relationship Id="rId547" Type="http://schemas.openxmlformats.org/officeDocument/2006/relationships/hyperlink" Target="https://afinvest.com.br/interno/relatorios/detalhes-de-ativos?id=5743&amp;codativo=FIDC%20FS%20FORTALECE" TargetMode="External"/><Relationship Id="rId754" Type="http://schemas.openxmlformats.org/officeDocument/2006/relationships/hyperlink" Target="https://afinvest.com.br/interno/relatorios/detalhes-de-ativos?id=1410&amp;codativo=ASAI22" TargetMode="External"/><Relationship Id="rId961" Type="http://schemas.openxmlformats.org/officeDocument/2006/relationships/hyperlink" Target="https://afinvest.com.br/interno/relatorios/detalhes-de-ativos?id=8393&amp;codativo=FBRI13" TargetMode="External"/><Relationship Id="rId1384" Type="http://schemas.openxmlformats.org/officeDocument/2006/relationships/hyperlink" Target="https://afinvest.com.br/interno/relatorios/detalhes-de-ativos?id=8887&amp;codativo=CDB%20MERCANTIL%20OUT25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351&amp;codativo=LF002400GAO" TargetMode="External"/><Relationship Id="rId393" Type="http://schemas.openxmlformats.org/officeDocument/2006/relationships/hyperlink" Target="https://afinvest.com.br/interno/relatorios/detalhes-de-ativos?id=2957&amp;codativo=DAPAGO28" TargetMode="External"/><Relationship Id="rId407" Type="http://schemas.openxmlformats.org/officeDocument/2006/relationships/hyperlink" Target="https://afinvest.com.br/interno/relatorios/detalhes-de-ativos?id=1411&amp;codativo=KAPITALO%20K10%20FIQ%20FIM" TargetMode="External"/><Relationship Id="rId614" Type="http://schemas.openxmlformats.org/officeDocument/2006/relationships/hyperlink" Target="https://afinvest.com.br/interno/relatorios/detalhes-de-ativos?id=8877&amp;codativo=FIDC%20Artico%20Sr" TargetMode="External"/><Relationship Id="rId821" Type="http://schemas.openxmlformats.org/officeDocument/2006/relationships/hyperlink" Target="https://afinvest.com.br/interno/relatorios/detalhes-de-ativos?id=2626&amp;codativo=OMGE13" TargetMode="External"/><Relationship Id="rId1037" Type="http://schemas.openxmlformats.org/officeDocument/2006/relationships/hyperlink" Target="https://afinvest.com.br/interno/relatorios/detalhes-de-ativos?id=1596&amp;codativo=DASAA4" TargetMode="External"/><Relationship Id="rId1244" Type="http://schemas.openxmlformats.org/officeDocument/2006/relationships/hyperlink" Target="https://afinvest.com.br/interno/relatorios/detalhes-de-ativos?id=2891&amp;codativo=ALGAB1" TargetMode="External"/><Relationship Id="rId1451" Type="http://schemas.openxmlformats.org/officeDocument/2006/relationships/hyperlink" Target="https://afinvest.com.br/interno/relatorios/detalhes-de-ativos?id=855&amp;codativo=BBAS3" TargetMode="External"/><Relationship Id="rId253" Type="http://schemas.openxmlformats.org/officeDocument/2006/relationships/hyperlink" Target="https://afinvest.com.br/interno/relatorios/detalhes-de-ativos?id=7445&amp;codativo=LF002308DXP" TargetMode="External"/><Relationship Id="rId460" Type="http://schemas.openxmlformats.org/officeDocument/2006/relationships/hyperlink" Target="https://afinvest.com.br/interno/relatorios/detalhes-de-ativos?id=7746&amp;codativo=SANTANDER%20CASH%20BLACK%20VII" TargetMode="External"/><Relationship Id="rId698" Type="http://schemas.openxmlformats.org/officeDocument/2006/relationships/hyperlink" Target="https://afinvest.com.br/interno/relatorios/detalhes-de-ativos?id=9446&amp;codativo=VERT18%20(nota%20reestruturada)" TargetMode="External"/><Relationship Id="rId919" Type="http://schemas.openxmlformats.org/officeDocument/2006/relationships/hyperlink" Target="https://afinvest.com.br/interno/relatorios/detalhes-de-ativos?id=308&amp;codativo=KLBNA2" TargetMode="External"/><Relationship Id="rId1090" Type="http://schemas.openxmlformats.org/officeDocument/2006/relationships/hyperlink" Target="https://afinvest.com.br/interno/relatorios/detalhes-de-ativos?id=7543&amp;codativo=CRNP11" TargetMode="External"/><Relationship Id="rId1104" Type="http://schemas.openxmlformats.org/officeDocument/2006/relationships/hyperlink" Target="https://afinvest.com.br/interno/relatorios/detalhes-de-ativos?id=5729&amp;codativo=CSNAA2" TargetMode="External"/><Relationship Id="rId1311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1165&amp;codativo=LFSN1800DS6" TargetMode="External"/><Relationship Id="rId320" Type="http://schemas.openxmlformats.org/officeDocument/2006/relationships/hyperlink" Target="https://afinvest.com.br/interno/relatorios/detalhes-de-ativos?id=4120&amp;codativo=DAPMAI27" TargetMode="External"/><Relationship Id="rId558" Type="http://schemas.openxmlformats.org/officeDocument/2006/relationships/hyperlink" Target="https://afinvest.com.br/interno/relatorios/detalhes-de-ativos?id=1220&amp;codativo=FIDC%20SIMPAR" TargetMode="External"/><Relationship Id="rId765" Type="http://schemas.openxmlformats.org/officeDocument/2006/relationships/hyperlink" Target="https://afinvest.com.br/interno/relatorios/detalhes-de-ativos?id=3175&amp;codativo=SBFC13" TargetMode="External"/><Relationship Id="rId972" Type="http://schemas.openxmlformats.org/officeDocument/2006/relationships/hyperlink" Target="https://afinvest.com.br/interno/relatorios/detalhes-de-ativos?id=9151&amp;codativo=AEGE17" TargetMode="External"/><Relationship Id="rId1188" Type="http://schemas.openxmlformats.org/officeDocument/2006/relationships/hyperlink" Target="https://afinvest.com.br/interno/relatorios/detalhes-de-ativos?id=7872&amp;codativo=CMGDB0" TargetMode="External"/><Relationship Id="rId1395" Type="http://schemas.openxmlformats.org/officeDocument/2006/relationships/hyperlink" Target="https://afinvest.com.br/interno/relatorios/detalhes-de-ativos?id=1249&amp;codativo=CAIXA" TargetMode="External"/><Relationship Id="rId1409" Type="http://schemas.openxmlformats.org/officeDocument/2006/relationships/hyperlink" Target="https://afinvest.com.br/interno/relatorios/detalhes-de-ativos?id=1249&amp;codativo=CAIXA" TargetMode="External"/><Relationship Id="rId197" Type="http://schemas.openxmlformats.org/officeDocument/2006/relationships/hyperlink" Target="https://afinvest.com.br/interno/relatorios/detalhes-de-ativos?id=8121&amp;codativo=LF00200088U" TargetMode="External"/><Relationship Id="rId418" Type="http://schemas.openxmlformats.org/officeDocument/2006/relationships/hyperlink" Target="https://afinvest.com.br/interno/relatorios/detalhes-de-ativos?id=391&amp;codativo=GERAES%2030" TargetMode="External"/><Relationship Id="rId625" Type="http://schemas.openxmlformats.org/officeDocument/2006/relationships/hyperlink" Target="https://afinvest.com.br/interno/relatorios/detalhes-de-ativos?id=2721&amp;codativo=VIXL14" TargetMode="External"/><Relationship Id="rId832" Type="http://schemas.openxmlformats.org/officeDocument/2006/relationships/hyperlink" Target="https://afinvest.com.br/interno/relatorios/detalhes-de-ativos?id=1861&amp;codativo=NEOE26" TargetMode="External"/><Relationship Id="rId1048" Type="http://schemas.openxmlformats.org/officeDocument/2006/relationships/hyperlink" Target="https://afinvest.com.br/interno/relatorios/detalhes-de-ativos?id=8668&amp;codativo=DESK17" TargetMode="External"/><Relationship Id="rId1255" Type="http://schemas.openxmlformats.org/officeDocument/2006/relationships/hyperlink" Target="https://afinvest.com.br/interno/relatorios/detalhes-de-ativos?id=315&amp;codativo=TIET19" TargetMode="External"/><Relationship Id="rId1462" Type="http://schemas.openxmlformats.org/officeDocument/2006/relationships/hyperlink" Target="https://afinvest.com.br/interno/relatorios/detalhes-de-ativos?id=6896&amp;codativo=TLT%20US" TargetMode="External"/><Relationship Id="rId264" Type="http://schemas.openxmlformats.org/officeDocument/2006/relationships/hyperlink" Target="https://afinvest.com.br/interno/relatorios/detalhes-de-ativos?id=8111&amp;codativo=LF002400BZZ" TargetMode="External"/><Relationship Id="rId471" Type="http://schemas.openxmlformats.org/officeDocument/2006/relationships/hyperlink" Target="https://afinvest.com.br/interno/relatorios/detalhes-de-ativos?id=7743&amp;codativo=SANTANDER%20CASH%20BLACK%20VIII" TargetMode="External"/><Relationship Id="rId1115" Type="http://schemas.openxmlformats.org/officeDocument/2006/relationships/hyperlink" Target="https://afinvest.com.br/interno/relatorios/detalhes-de-ativos?id=3460&amp;codativo=VTII12" TargetMode="External"/><Relationship Id="rId1322" Type="http://schemas.openxmlformats.org/officeDocument/2006/relationships/hyperlink" Target="https://afinvest.com.br/interno/relatorios/detalhes-de-ativos?id=1399&amp;codativo=IOCMXW28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69" Type="http://schemas.openxmlformats.org/officeDocument/2006/relationships/hyperlink" Target="https://afinvest.com.br/interno/relatorios/detalhes-de-ativos?id=8922&amp;codativo=FIDC%20Precavida" TargetMode="External"/><Relationship Id="rId776" Type="http://schemas.openxmlformats.org/officeDocument/2006/relationships/hyperlink" Target="https://afinvest.com.br/interno/relatorios/detalhes-de-ativos?id=1214&amp;codativo=RDCO10" TargetMode="External"/><Relationship Id="rId983" Type="http://schemas.openxmlformats.org/officeDocument/2006/relationships/hyperlink" Target="https://afinvest.com.br/interno/relatorios/detalhes-de-ativos?id=8876&amp;codativo=CGOS18" TargetMode="External"/><Relationship Id="rId1199" Type="http://schemas.openxmlformats.org/officeDocument/2006/relationships/hyperlink" Target="https://afinvest.com.br/interno/relatorios/detalhes-de-ativos?id=3194&amp;codativo=BRKPA0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429" Type="http://schemas.openxmlformats.org/officeDocument/2006/relationships/hyperlink" Target="https://afinvest.com.br/interno/relatorios/detalhes-de-ativos?id=873&amp;codativo=AF%20GLOBAL%20BONDS%20FI%20RF%20CP%20IE" TargetMode="External"/><Relationship Id="rId636" Type="http://schemas.openxmlformats.org/officeDocument/2006/relationships/hyperlink" Target="https://afinvest.com.br/interno/relatorios/detalhes-de-ativos?id=2927&amp;codativo=VBBR24" TargetMode="External"/><Relationship Id="rId1059" Type="http://schemas.openxmlformats.org/officeDocument/2006/relationships/hyperlink" Target="https://afinvest.com.br/interno/relatorios/detalhes-de-ativos?id=2689&amp;codativo=CSAN23" TargetMode="External"/><Relationship Id="rId1266" Type="http://schemas.openxmlformats.org/officeDocument/2006/relationships/hyperlink" Target="https://afinvest.com.br/interno/relatorios/detalhes-de-ativos?id=2808&amp;codativo=AEGP19" TargetMode="External"/><Relationship Id="rId843" Type="http://schemas.openxmlformats.org/officeDocument/2006/relationships/hyperlink" Target="https://afinvest.com.br/interno/relatorios/detalhes-de-ativos?id=9425&amp;codativo=MVLV19" TargetMode="External"/><Relationship Id="rId1126" Type="http://schemas.openxmlformats.org/officeDocument/2006/relationships/hyperlink" Target="https://afinvest.com.br/interno/relatorios/detalhes-de-ativos?id=7475&amp;codativo=PALFB3" TargetMode="External"/><Relationship Id="rId275" Type="http://schemas.openxmlformats.org/officeDocument/2006/relationships/hyperlink" Target="https://afinvest.com.br/interno/relatorios/detalhes-de-ativos?id=7100&amp;codativo=LF002307IJ6" TargetMode="External"/><Relationship Id="rId482" Type="http://schemas.openxmlformats.org/officeDocument/2006/relationships/hyperlink" Target="https://afinvest.com.br/interno/relatorios/detalhes-de-ativos?id=7745&amp;codativo=SANTANDER%20CASH%20BLACK%20IV" TargetMode="External"/><Relationship Id="rId703" Type="http://schemas.openxmlformats.org/officeDocument/2006/relationships/hyperlink" Target="https://afinvest.com.br/interno/relatorios/detalhes-de-ativos?id=9445&amp;codativo=VERT19%20(nota%20participativa)" TargetMode="External"/><Relationship Id="rId910" Type="http://schemas.openxmlformats.org/officeDocument/2006/relationships/hyperlink" Target="https://afinvest.com.br/interno/relatorios/detalhes-de-ativos?id=9215&amp;codativo=LIGT11" TargetMode="External"/><Relationship Id="rId1333" Type="http://schemas.openxmlformats.org/officeDocument/2006/relationships/hyperlink" Target="https://afinvest.com.br/interno/relatorios/detalhes-de-ativos?id=6204&amp;codativo=100000" TargetMode="External"/><Relationship Id="rId135" Type="http://schemas.openxmlformats.org/officeDocument/2006/relationships/hyperlink" Target="https://afinvest.com.br/interno/relatorios/detalhes-de-ativos?id=262&amp;codativo=LFSC19000BT" TargetMode="External"/><Relationship Id="rId342" Type="http://schemas.openxmlformats.org/officeDocument/2006/relationships/hyperlink" Target="https://afinvest.com.br/interno/relatorios/detalhes-de-ativos?id=2677&amp;codativo=DI1JAN29" TargetMode="External"/><Relationship Id="rId787" Type="http://schemas.openxmlformats.org/officeDocument/2006/relationships/hyperlink" Target="https://afinvest.com.br/interno/relatorios/detalhes-de-ativos?id=2723&amp;codativo=RDORB9" TargetMode="External"/><Relationship Id="rId994" Type="http://schemas.openxmlformats.org/officeDocument/2006/relationships/hyperlink" Target="https://afinvest.com.br/interno/relatorios/detalhes-de-ativos?id=7472&amp;codativo=EGIEA1" TargetMode="External"/><Relationship Id="rId1400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803&amp;codativo=LF002400Q0C" TargetMode="External"/><Relationship Id="rId647" Type="http://schemas.openxmlformats.org/officeDocument/2006/relationships/hyperlink" Target="https://afinvest.com.br/interno/relatorios/detalhes-de-ativos?id=8807&amp;codativo=VSCF17" TargetMode="External"/><Relationship Id="rId854" Type="http://schemas.openxmlformats.org/officeDocument/2006/relationships/hyperlink" Target="https://afinvest.com.br/interno/relatorios/detalhes-de-ativos?id=2934&amp;codativo=MSGT33" TargetMode="External"/><Relationship Id="rId1277" Type="http://schemas.openxmlformats.org/officeDocument/2006/relationships/hyperlink" Target="https://afinvest.com.br/interno/relatorios/detalhes-de-ativos?id=2795&amp;codativo=CRI%20Bem%20Brasil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7740&amp;codativo=SANTANDER%20CASH%20BLACK%20IX" TargetMode="External"/><Relationship Id="rId507" Type="http://schemas.openxmlformats.org/officeDocument/2006/relationships/hyperlink" Target="https://afinvest.com.br/interno/relatorios/detalhes-de-ativos?id=2845&amp;codativo=FIDC%20Red%20Multissetorial" TargetMode="External"/><Relationship Id="rId714" Type="http://schemas.openxmlformats.org/officeDocument/2006/relationships/hyperlink" Target="https://afinvest.com.br/interno/relatorios/detalhes-de-ativos?id=6795&amp;codativo=TBSP11" TargetMode="External"/><Relationship Id="rId921" Type="http://schemas.openxmlformats.org/officeDocument/2006/relationships/hyperlink" Target="https://afinvest.com.br/interno/relatorios/detalhes-de-ativos?id=308&amp;codativo=KLBNA2" TargetMode="External"/><Relationship Id="rId1137" Type="http://schemas.openxmlformats.org/officeDocument/2006/relationships/hyperlink" Target="https://afinvest.com.br/interno/relatorios/detalhes-de-ativos?id=5638&amp;codativo=COCE18" TargetMode="External"/><Relationship Id="rId1344" Type="http://schemas.openxmlformats.org/officeDocument/2006/relationships/hyperlink" Target="https://afinvest.com.br/interno/relatorios/detalhes-de-ativos?id=6711&amp;codativo=100000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262&amp;codativo=LFSC19000BR" TargetMode="External"/><Relationship Id="rId353" Type="http://schemas.openxmlformats.org/officeDocument/2006/relationships/hyperlink" Target="https://afinvest.com.br/interno/relatorios/detalhes-de-ativos?id=3090&amp;codativo=DAPMAI35" TargetMode="External"/><Relationship Id="rId560" Type="http://schemas.openxmlformats.org/officeDocument/2006/relationships/hyperlink" Target="https://afinvest.com.br/interno/relatorios/detalhes-de-ativos?id=1220&amp;codativo=FIDC%20SIMPAR" TargetMode="External"/><Relationship Id="rId798" Type="http://schemas.openxmlformats.org/officeDocument/2006/relationships/hyperlink" Target="https://afinvest.com.br/interno/relatorios/detalhes-de-ativos?id=3468&amp;codativo=PEJA11" TargetMode="External"/><Relationship Id="rId1190" Type="http://schemas.openxmlformats.org/officeDocument/2006/relationships/hyperlink" Target="https://afinvest.com.br/interno/relatorios/detalhes-de-ativos?id=7872&amp;codativo=CMGDB0" TargetMode="External"/><Relationship Id="rId1204" Type="http://schemas.openxmlformats.org/officeDocument/2006/relationships/hyperlink" Target="https://afinvest.com.br/interno/relatorios/detalhes-de-ativos?id=5807&amp;codativo=RMSA12" TargetMode="External"/><Relationship Id="rId1411" Type="http://schemas.openxmlformats.org/officeDocument/2006/relationships/hyperlink" Target="https://afinvest.com.br/interno/relatorios/detalhes-de-ativos?id=1249&amp;codativo=CAIXA" TargetMode="External"/><Relationship Id="rId213" Type="http://schemas.openxmlformats.org/officeDocument/2006/relationships/hyperlink" Target="https://afinvest.com.br/interno/relatorios/detalhes-de-ativos?id=8263&amp;codativo=LF002400EY5" TargetMode="External"/><Relationship Id="rId420" Type="http://schemas.openxmlformats.org/officeDocument/2006/relationships/hyperlink" Target="https://afinvest.com.br/interno/relatorios/detalhes-de-ativos?id=391&amp;codativo=GERAES%2030" TargetMode="External"/><Relationship Id="rId658" Type="http://schemas.openxmlformats.org/officeDocument/2006/relationships/hyperlink" Target="https://afinvest.com.br/interno/relatorios/detalhes-de-ativos?id=7868&amp;codativo=VERO13" TargetMode="External"/><Relationship Id="rId865" Type="http://schemas.openxmlformats.org/officeDocument/2006/relationships/hyperlink" Target="https://afinvest.com.br/interno/relatorios/detalhes-de-ativos?id=9215&amp;codativo=LIGT11" TargetMode="External"/><Relationship Id="rId1050" Type="http://schemas.openxmlformats.org/officeDocument/2006/relationships/hyperlink" Target="https://afinvest.com.br/interno/relatorios/detalhes-de-ativos?id=8668&amp;codativo=DESK17" TargetMode="External"/><Relationship Id="rId1288" Type="http://schemas.openxmlformats.org/officeDocument/2006/relationships/hyperlink" Target="https://afinvest.com.br/interno/relatorios/detalhes-de-ativos?id=9081&amp;codativo=CRI%20Vic%20Engenharia%201%C2%AA%20Emiss%C3%A3o" TargetMode="External"/><Relationship Id="rId297" Type="http://schemas.openxmlformats.org/officeDocument/2006/relationships/hyperlink" Target="https://afinvest.com.br/interno/relatorios/detalhes-de-ativos?id=2677&amp;codativo=DI1JAN29" TargetMode="External"/><Relationship Id="rId518" Type="http://schemas.openxmlformats.org/officeDocument/2006/relationships/hyperlink" Target="https://afinvest.com.br/interno/relatorios/detalhes-de-ativos?id=7680&amp;codativo=FIDC%20Pagbem%20Sr%207" TargetMode="External"/><Relationship Id="rId725" Type="http://schemas.openxmlformats.org/officeDocument/2006/relationships/hyperlink" Target="https://afinvest.com.br/interno/relatorios/detalhes-de-ativos?id=6919&amp;codativo=RISP12" TargetMode="External"/><Relationship Id="rId932" Type="http://schemas.openxmlformats.org/officeDocument/2006/relationships/hyperlink" Target="https://afinvest.com.br/interno/relatorios/detalhes-de-ativos?id=2829&amp;codativo=ITSA24" TargetMode="External"/><Relationship Id="rId1148" Type="http://schemas.openxmlformats.org/officeDocument/2006/relationships/hyperlink" Target="https://afinvest.com.br/interno/relatorios/detalhes-de-ativos?id=8444&amp;codativo=CAEC22" TargetMode="External"/><Relationship Id="rId1355" Type="http://schemas.openxmlformats.org/officeDocument/2006/relationships/hyperlink" Target="https://afinvest.com.br/interno/relatorios/detalhes-de-ativos?id=6827&amp;codativo=CDB323EWULR" TargetMode="External"/><Relationship Id="rId157" Type="http://schemas.openxmlformats.org/officeDocument/2006/relationships/hyperlink" Target="https://afinvest.com.br/interno/relatorios/detalhes-de-ativos?id=6876&amp;codativo=LF002305RGW" TargetMode="External"/><Relationship Id="rId364" Type="http://schemas.openxmlformats.org/officeDocument/2006/relationships/hyperlink" Target="https://afinvest.com.br/interno/relatorios/detalhes-de-ativos?id=3090&amp;codativo=DAPMAI35" TargetMode="External"/><Relationship Id="rId1008" Type="http://schemas.openxmlformats.org/officeDocument/2006/relationships/hyperlink" Target="https://afinvest.com.br/interno/relatorios/detalhes-de-ativos?id=886&amp;codativo=ENGIA3" TargetMode="External"/><Relationship Id="rId1215" Type="http://schemas.openxmlformats.org/officeDocument/2006/relationships/hyperlink" Target="https://afinvest.com.br/interno/relatorios/detalhes-de-ativos?id=3357&amp;codativo=BRKMA6" TargetMode="External"/><Relationship Id="rId1422" Type="http://schemas.openxmlformats.org/officeDocument/2006/relationships/hyperlink" Target="https://afinvest.com.br/interno/relatorios/detalhes-de-ativos?id=8285&amp;codativo=VTRU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7555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358</v>
      </c>
      <c r="G6" s="94">
        <f ca="1">_xll.BDP(E6&amp;" Corp","YLD_YTM_BID", )</f>
        <v>1.5747054017681879</v>
      </c>
    </row>
    <row r="7" spans="1:11" ht="15.75" thickBot="1" x14ac:dyDescent="0.3">
      <c r="D7" s="19" t="s">
        <v>75</v>
      </c>
      <c r="E7" s="22" t="s">
        <v>361</v>
      </c>
      <c r="F7" s="32" t="s">
        <v>359</v>
      </c>
      <c r="G7" s="95">
        <f ca="1">_xll.BDP(E6&amp;" Corp","YLD_YTM_ASK", )</f>
        <v>1.4914729740037576</v>
      </c>
    </row>
    <row r="8" spans="1:11" x14ac:dyDescent="0.25">
      <c r="D8" s="19" t="s">
        <v>362</v>
      </c>
      <c r="E8" s="96">
        <f ca="1">_xll.BDP(E6&amp;" Corp","px_last_actual",)</f>
        <v>1064.0625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1.6188267866094337</v>
      </c>
      <c r="I9" s="1"/>
    </row>
    <row r="10" spans="1:11" x14ac:dyDescent="0.25">
      <c r="D10" s="19" t="s">
        <v>76</v>
      </c>
      <c r="E10" s="29">
        <f ca="1">G11/_xll.BDP($E6&amp;" Corp","PAR_AMT")</f>
        <v>1.0589483110000002</v>
      </c>
      <c r="F10" s="24" t="s">
        <v>68</v>
      </c>
      <c r="G10" s="26">
        <f ca="1">VLOOKUP(ROUND(TODAY()+(G9*256),0),'Base CDI'!$S:$T,2,1)</f>
        <v>14.644936850420855</v>
      </c>
      <c r="I10" s="1"/>
    </row>
    <row r="11" spans="1:11" x14ac:dyDescent="0.25">
      <c r="D11" s="19" t="s">
        <v>77</v>
      </c>
      <c r="E11" s="33">
        <f ca="1">E3*(G12-G11)</f>
        <v>106552.99264499947</v>
      </c>
      <c r="F11" s="24" t="s">
        <v>72</v>
      </c>
      <c r="G11" s="26">
        <f ca="1">_xll.BDP(E6&amp;" Corp","YAS_BOND_PX","YAS_BOND_YLD="&amp;E7)</f>
        <v>1058.9483110000001</v>
      </c>
      <c r="I11" s="5"/>
    </row>
    <row r="12" spans="1:11" ht="15.75" thickBot="1" x14ac:dyDescent="0.3">
      <c r="D12" s="20" t="s">
        <v>360</v>
      </c>
      <c r="E12" s="92">
        <f ca="1">G11/G12-1</f>
        <v>-1.3143482009421725E-2</v>
      </c>
      <c r="F12" s="27" t="s">
        <v>73</v>
      </c>
      <c r="G12" s="41">
        <f ca="1">_xll.BDP(E6&amp;" Corp","YAS_BOND_PX","YAS_BOND_YLD="&amp;LEFT(E8,1)&amp;"."&amp;RIGHT(E8,4))</f>
        <v>1073.05195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I16" sqref="I16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7" t="s">
        <v>329</v>
      </c>
      <c r="B1" s="166" t="s">
        <v>473</v>
      </c>
      <c r="C1" s="166" t="s">
        <v>420</v>
      </c>
      <c r="D1" s="166" t="s">
        <v>419</v>
      </c>
      <c r="E1" s="166" t="s">
        <v>423</v>
      </c>
      <c r="F1" s="166" t="s">
        <v>345</v>
      </c>
      <c r="G1" s="166" t="s">
        <v>845</v>
      </c>
      <c r="H1" s="166" t="s">
        <v>474</v>
      </c>
      <c r="K1" s="197" t="s">
        <v>1</v>
      </c>
      <c r="L1" s="166" t="s">
        <v>420</v>
      </c>
      <c r="M1" s="166" t="s">
        <v>419</v>
      </c>
      <c r="N1" s="166" t="s">
        <v>422</v>
      </c>
      <c r="O1" s="166" t="s">
        <v>421</v>
      </c>
      <c r="P1" s="166" t="s">
        <v>345</v>
      </c>
      <c r="Q1" s="166" t="s">
        <v>845</v>
      </c>
    </row>
    <row r="2" spans="1:17" x14ac:dyDescent="0.25">
      <c r="A2" s="202" t="s">
        <v>142</v>
      </c>
      <c r="B2" s="196">
        <f ca="1">IFERROR(SUMIF(Extranet!$D:$H,Futuros!A2,Extranet!$H:$H),0)</f>
        <v>0</v>
      </c>
      <c r="C2" s="194">
        <f>SUMIFS(Estratégia!$F:$F,Estratégia!$D:$D,Futuros!$A2,Estratégia!$E:$E,Futuros!C$1)</f>
        <v>0</v>
      </c>
      <c r="D2" s="194">
        <f>SUMIFS(Estratégia!F:F,Estratégia!D:D,Futuros!$A2,Estratégia!E:E,Futuros!D$1)</f>
        <v>0</v>
      </c>
      <c r="E2" s="194">
        <f>SUMIFS(Estratégia!$F:$F,Estratégia!$D:$D,Futuros!$A2,Estratégia!$E:$E,Futuros!E$1)</f>
        <v>0</v>
      </c>
      <c r="F2" s="194">
        <f>SUMIFS(Estratégia!$F:$F,Estratégia!$D:$D,Futuros!$A2,Estratégia!$E:$E,Futuros!F$1)</f>
        <v>0</v>
      </c>
      <c r="G2" s="194">
        <f>SUMIFS(Estratégia!$F:$F,Estratégia!$D:$D,Futuros!$A2,Estratégia!$E:$E,Futuros!G$1)</f>
        <v>0</v>
      </c>
      <c r="H2" s="195">
        <f t="shared" ref="H2:H20" ca="1" si="0">SUM(C2:G2)-B2</f>
        <v>0</v>
      </c>
      <c r="K2" s="198" t="s">
        <v>100</v>
      </c>
      <c r="L2" s="196">
        <f>SUMIFS(Estratégia!$F:$F,Estratégia!$C:$C,$K2,Estratégia!$E:$E,Futuros!L$1)</f>
        <v>13</v>
      </c>
      <c r="M2" s="194">
        <f>SUMIFS(Estratégia!$F:$F,Estratégia!$C:$C,$K2,Estratégia!$E:$E,Futuros!M$1)</f>
        <v>-31</v>
      </c>
      <c r="N2" s="194">
        <f>SUMIFS(Estratégia!$F:$F,Estratégia!$C:$C,$K2,Estratégia!$E:$E,Futuros!N$1)</f>
        <v>0</v>
      </c>
      <c r="O2" s="194">
        <f>SUMIFS(Estratégia!$F:$F,Estratégia!$C:$C,$K2,Estratégia!$E:$E,Futuros!O$1)</f>
        <v>0</v>
      </c>
      <c r="P2" s="194">
        <f>SUMIFS(Estratégia!$F:$F,Estratégia!$C:$C,$K2,Estratégia!$E:$E,Futuros!P$1)</f>
        <v>0</v>
      </c>
      <c r="Q2" s="194">
        <f>SUMIFS(Estratégia!$F:$F,Estratégia!$C:$C,$K2,Estratégia!$E:$E,Futuros!Q$1)</f>
        <v>0</v>
      </c>
    </row>
    <row r="3" spans="1:17" x14ac:dyDescent="0.25">
      <c r="A3" s="202" t="s">
        <v>468</v>
      </c>
      <c r="B3" s="196">
        <f ca="1">IFERROR(SUMIF(Extranet!$D:$H,Futuros!A3,Extranet!$H:$H),0)</f>
        <v>-27</v>
      </c>
      <c r="C3" s="194">
        <f>SUMIFS(Estratégia!$F:$F,Estratégia!$D:$D,Futuros!$A3,Estratégia!$E:$E,Futuros!C$1)</f>
        <v>-27</v>
      </c>
      <c r="D3" s="194">
        <f>SUMIFS(Estratégia!F:F,Estratégia!D:D,Futuros!$A3,Estratégia!E:E,Futuros!D$1)</f>
        <v>0</v>
      </c>
      <c r="E3" s="194">
        <f>SUMIFS(Estratégia!$F:$F,Estratégia!$D:$D,Futuros!$A3,Estratégia!$E:$E,Futuros!E$1)</f>
        <v>0</v>
      </c>
      <c r="F3" s="194">
        <f>SUMIFS(Estratégia!$F:$F,Estratégia!$D:$D,Futuros!$A3,Estratégia!$E:$E,Futuros!F$1)</f>
        <v>0</v>
      </c>
      <c r="G3" s="194">
        <f>SUMIFS(Estratégia!$F:$F,Estratégia!$D:$D,Futuros!$A3,Estratégia!$E:$E,Futuros!G$1)</f>
        <v>0</v>
      </c>
      <c r="H3" s="195">
        <f t="shared" ca="1" si="0"/>
        <v>0</v>
      </c>
      <c r="K3" s="199" t="s">
        <v>108</v>
      </c>
      <c r="L3" s="196">
        <f>SUMIFS(Estratégia!$F:$F,Estratégia!$C:$C,$K3,Estratégia!$E:$E,Futuros!L$1)</f>
        <v>-2</v>
      </c>
      <c r="M3" s="194">
        <f>SUMIFS(Estratégia!$F:$F,Estratégia!$C:$C,$K3,Estratégia!$E:$E,Futuros!M$1)</f>
        <v>-27</v>
      </c>
      <c r="N3" s="194">
        <f>SUMIFS(Estratégia!$F:$F,Estratégia!$C:$C,$K3,Estratégia!$E:$E,Futuros!N$1)</f>
        <v>0</v>
      </c>
      <c r="O3" s="194">
        <f>SUMIFS(Estratégia!$F:$F,Estratégia!$C:$C,$K3,Estratégia!$E:$E,Futuros!O$1)</f>
        <v>0</v>
      </c>
      <c r="P3" s="194">
        <f>SUMIFS(Estratégia!$F:$F,Estratégia!$C:$C,$K3,Estratégia!$E:$E,Futuros!P$1)</f>
        <v>0</v>
      </c>
      <c r="Q3" s="194">
        <f>SUMIFS(Estratégia!$F:$F,Estratégia!$C:$C,$K3,Estratégia!$E:$E,Futuros!Q$1)</f>
        <v>0</v>
      </c>
    </row>
    <row r="4" spans="1:17" x14ac:dyDescent="0.25">
      <c r="A4" s="202" t="s">
        <v>143</v>
      </c>
      <c r="B4" s="196">
        <f ca="1">IFERROR(SUMIF(Extranet!$D:$H,Futuros!A4,Extranet!$H:$H),0)</f>
        <v>31</v>
      </c>
      <c r="C4" s="194">
        <f>SUMIFS(Estratégia!$F:$F,Estratégia!$D:$D,Futuros!$A4,Estratégia!$E:$E,Futuros!C$1)</f>
        <v>22</v>
      </c>
      <c r="D4" s="194">
        <f>SUMIFS(Estratégia!F:F,Estratégia!D:D,Futuros!$A4,Estratégia!E:E,Futuros!D$1)</f>
        <v>0</v>
      </c>
      <c r="E4" s="194">
        <f>SUMIFS(Estratégia!$F:$F,Estratégia!$D:$D,Futuros!$A4,Estratégia!$E:$E,Futuros!E$1)</f>
        <v>0</v>
      </c>
      <c r="F4" s="194">
        <f>SUMIFS(Estratégia!$F:$F,Estratégia!$D:$D,Futuros!$A4,Estratégia!$E:$E,Futuros!F$1)</f>
        <v>0</v>
      </c>
      <c r="G4" s="194">
        <f>SUMIFS(Estratégia!$F:$F,Estratégia!$D:$D,Futuros!$A4,Estratégia!$E:$E,Futuros!G$1)</f>
        <v>12</v>
      </c>
      <c r="H4" s="195">
        <f t="shared" ca="1" si="0"/>
        <v>3</v>
      </c>
      <c r="K4" s="199" t="s">
        <v>300</v>
      </c>
      <c r="L4" s="196">
        <f>SUMIFS(Estratégia!$F:$F,Estratégia!$C:$C,$K4,Estratégia!$E:$E,Futuros!L$1)</f>
        <v>0</v>
      </c>
      <c r="M4" s="194">
        <f>SUMIFS(Estratégia!$F:$F,Estratégia!$C:$C,$K4,Estratégia!$E:$E,Futuros!M$1)</f>
        <v>0</v>
      </c>
      <c r="N4" s="194">
        <f>SUMIFS(Estratégia!$F:$F,Estratégia!$C:$C,$K4,Estratégia!$E:$E,Futuros!N$1)</f>
        <v>0</v>
      </c>
      <c r="O4" s="194">
        <f>SUMIFS(Estratégia!$F:$F,Estratégia!$C:$C,$K4,Estratégia!$E:$E,Futuros!O$1)</f>
        <v>0</v>
      </c>
      <c r="P4" s="194">
        <f>SUMIFS(Estratégia!$F:$F,Estratégia!$C:$C,$K4,Estratégia!$E:$E,Futuros!P$1)</f>
        <v>0</v>
      </c>
      <c r="Q4" s="194">
        <f>SUMIFS(Estratégia!$F:$F,Estratégia!$C:$C,$K4,Estratégia!$E:$E,Futuros!Q$1)</f>
        <v>0</v>
      </c>
    </row>
    <row r="5" spans="1:17" x14ac:dyDescent="0.25">
      <c r="A5" s="202" t="s">
        <v>298</v>
      </c>
      <c r="B5" s="196">
        <f ca="1">IFERROR(SUMIF(Extranet!$D:$H,Futuros!A5,Extranet!$H:$H),0)</f>
        <v>0</v>
      </c>
      <c r="C5" s="194">
        <f>SUMIFS(Estratégia!$F:$F,Estratégia!$D:$D,Futuros!$A5,Estratégia!$E:$E,Futuros!C$1)</f>
        <v>0</v>
      </c>
      <c r="D5" s="194">
        <f>SUMIFS(Estratégia!F:F,Estratégia!D:D,Futuros!$A5,Estratégia!E:E,Futuros!D$1)</f>
        <v>0</v>
      </c>
      <c r="E5" s="194">
        <f>SUMIFS(Estratégia!$F:$F,Estratégia!$D:$D,Futuros!$A5,Estratégia!$E:$E,Futuros!E$1)</f>
        <v>0</v>
      </c>
      <c r="F5" s="194">
        <f>SUMIFS(Estratégia!$F:$F,Estratégia!$D:$D,Futuros!$A5,Estratégia!$E:$E,Futuros!F$1)</f>
        <v>0</v>
      </c>
      <c r="G5" s="194">
        <f>SUMIFS(Estratégia!$F:$F,Estratégia!$D:$D,Futuros!$A5,Estratégia!$E:$E,Futuros!G$1)</f>
        <v>0</v>
      </c>
      <c r="H5" s="195">
        <f t="shared" ca="1" si="0"/>
        <v>0</v>
      </c>
      <c r="K5" s="199" t="s">
        <v>106</v>
      </c>
      <c r="L5" s="196">
        <f>SUMIFS(Estratégia!$F:$F,Estratégia!$C:$C,$K5,Estratégia!$E:$E,Futuros!L$1)</f>
        <v>0</v>
      </c>
      <c r="M5" s="194">
        <f>SUMIFS(Estratégia!$F:$F,Estratégia!$C:$C,$K5,Estratégia!$E:$E,Futuros!M$1)</f>
        <v>0</v>
      </c>
      <c r="N5" s="194">
        <f>SUMIFS(Estratégia!$F:$F,Estratégia!$C:$C,$K5,Estratégia!$E:$E,Futuros!N$1)</f>
        <v>0</v>
      </c>
      <c r="O5" s="194">
        <f>SUMIFS(Estratégia!$F:$F,Estratégia!$C:$C,$K5,Estratégia!$E:$E,Futuros!O$1)</f>
        <v>0</v>
      </c>
      <c r="P5" s="194">
        <f>SUMIFS(Estratégia!$F:$F,Estratégia!$C:$C,$K5,Estratégia!$E:$E,Futuros!P$1)</f>
        <v>0</v>
      </c>
      <c r="Q5" s="194">
        <f>SUMIFS(Estratégia!$F:$F,Estratégia!$C:$C,$K5,Estratégia!$E:$E,Futuros!Q$1)</f>
        <v>0</v>
      </c>
    </row>
    <row r="6" spans="1:17" x14ac:dyDescent="0.25">
      <c r="A6" s="202" t="s">
        <v>201</v>
      </c>
      <c r="B6" s="196">
        <f ca="1">IFERROR(SUMIF(Extranet!$D:$H,Futuros!A6,Extranet!$H:$H),0)</f>
        <v>-28</v>
      </c>
      <c r="C6" s="194">
        <f>SUMIFS(Estratégia!$F:$F,Estratégia!$D:$D,Futuros!$A6,Estratégia!$E:$E,Futuros!C$1)</f>
        <v>34</v>
      </c>
      <c r="D6" s="194">
        <f>SUMIFS(Estratégia!F:F,Estratégia!D:D,Futuros!$A6,Estratégia!E:E,Futuros!D$1)</f>
        <v>0</v>
      </c>
      <c r="E6" s="194">
        <f>SUMIFS(Estratégia!$F:$F,Estratégia!$D:$D,Futuros!$A6,Estratégia!$E:$E,Futuros!E$1)</f>
        <v>-62</v>
      </c>
      <c r="F6" s="194">
        <f>SUMIFS(Estratégia!$F:$F,Estratégia!$D:$D,Futuros!$A6,Estratégia!$E:$E,Futuros!F$1)</f>
        <v>0</v>
      </c>
      <c r="G6" s="194">
        <f>SUMIFS(Estratégia!$F:$F,Estratégia!$D:$D,Futuros!$A6,Estratégia!$E:$E,Futuros!G$1)</f>
        <v>0</v>
      </c>
      <c r="H6" s="195">
        <f t="shared" ca="1" si="0"/>
        <v>0</v>
      </c>
      <c r="K6" s="199" t="s">
        <v>101</v>
      </c>
      <c r="L6" s="196">
        <f>SUMIFS(Estratégia!$F:$F,Estratégia!$C:$C,$K6,Estratégia!$E:$E,Futuros!L$1)</f>
        <v>0</v>
      </c>
      <c r="M6" s="194">
        <f>SUMIFS(Estratégia!$F:$F,Estratégia!$C:$C,$K6,Estratégia!$E:$E,Futuros!M$1)</f>
        <v>0</v>
      </c>
      <c r="N6" s="194">
        <f>SUMIFS(Estratégia!$F:$F,Estratégia!$C:$C,$K6,Estratégia!$E:$E,Futuros!N$1)</f>
        <v>0</v>
      </c>
      <c r="O6" s="194">
        <f>SUMIFS(Estratégia!$F:$F,Estratégia!$C:$C,$K6,Estratégia!$E:$E,Futuros!O$1)</f>
        <v>0</v>
      </c>
      <c r="P6" s="194">
        <f>SUMIFS(Estratégia!$F:$F,Estratégia!$C:$C,$K6,Estratégia!$E:$E,Futuros!P$1)</f>
        <v>0</v>
      </c>
      <c r="Q6" s="194">
        <f>SUMIFS(Estratégia!$F:$F,Estratégia!$C:$C,$K6,Estratégia!$E:$E,Futuros!Q$1)</f>
        <v>0</v>
      </c>
    </row>
    <row r="7" spans="1:17" x14ac:dyDescent="0.25">
      <c r="A7" s="202" t="s">
        <v>469</v>
      </c>
      <c r="B7" s="196">
        <f ca="1">IFERROR(SUMIF(Extranet!$D:$H,Futuros!A7,Extranet!$H:$H),0)</f>
        <v>0</v>
      </c>
      <c r="C7" s="194">
        <f>SUMIFS(Estratégia!$F:$F,Estratégia!$D:$D,Futuros!$A7,Estratégia!$E:$E,Futuros!C$1)</f>
        <v>0</v>
      </c>
      <c r="D7" s="194">
        <f>SUMIFS(Estratégia!F:F,Estratégia!D:D,Futuros!$A7,Estratégia!E:E,Futuros!D$1)</f>
        <v>0</v>
      </c>
      <c r="E7" s="194">
        <f>SUMIFS(Estratégia!$F:$F,Estratégia!$D:$D,Futuros!$A7,Estratégia!$E:$E,Futuros!E$1)</f>
        <v>0</v>
      </c>
      <c r="F7" s="194">
        <f>SUMIFS(Estratégia!$F:$F,Estratégia!$D:$D,Futuros!$A7,Estratégia!$E:$E,Futuros!F$1)</f>
        <v>0</v>
      </c>
      <c r="G7" s="194">
        <f>SUMIFS(Estratégia!$F:$F,Estratégia!$D:$D,Futuros!$A7,Estratégia!$E:$E,Futuros!G$1)</f>
        <v>0</v>
      </c>
      <c r="H7" s="195">
        <f t="shared" ca="1" si="0"/>
        <v>0</v>
      </c>
      <c r="K7" s="199" t="s">
        <v>102</v>
      </c>
      <c r="L7" s="196">
        <f>SUMIFS(Estratégia!$F:$F,Estratégia!$C:$C,$K7,Estratégia!$E:$E,Futuros!L$1)</f>
        <v>0</v>
      </c>
      <c r="M7" s="194">
        <f>SUMIFS(Estratégia!$F:$F,Estratégia!$C:$C,$K7,Estratégia!$E:$E,Futuros!M$1)</f>
        <v>0</v>
      </c>
      <c r="N7" s="194">
        <f>SUMIFS(Estratégia!$F:$F,Estratégia!$C:$C,$K7,Estratégia!$E:$E,Futuros!N$1)</f>
        <v>0</v>
      </c>
      <c r="O7" s="194">
        <f>SUMIFS(Estratégia!$F:$F,Estratégia!$C:$C,$K7,Estratégia!$E:$E,Futuros!O$1)</f>
        <v>0</v>
      </c>
      <c r="P7" s="194">
        <f>SUMIFS(Estratégia!$F:$F,Estratégia!$C:$C,$K7,Estratégia!$E:$E,Futuros!P$1)</f>
        <v>0</v>
      </c>
      <c r="Q7" s="194">
        <f>SUMIFS(Estratégia!$F:$F,Estratégia!$C:$C,$K7,Estratégia!$E:$E,Futuros!Q$1)</f>
        <v>0</v>
      </c>
    </row>
    <row r="8" spans="1:17" x14ac:dyDescent="0.25">
      <c r="A8" s="202" t="s">
        <v>470</v>
      </c>
      <c r="B8" s="196">
        <f ca="1">IFERROR(SUMIF(Extranet!$D:$H,Futuros!A8,Extranet!$H:$H),0)</f>
        <v>0</v>
      </c>
      <c r="C8" s="194">
        <f>SUMIFS(Estratégia!$F:$F,Estratégia!$D:$D,Futuros!$A8,Estratégia!$E:$E,Futuros!C$1)</f>
        <v>0</v>
      </c>
      <c r="D8" s="194">
        <f>SUMIFS(Estratégia!F:F,Estratégia!D:D,Futuros!$A8,Estratégia!E:E,Futuros!D$1)</f>
        <v>0</v>
      </c>
      <c r="E8" s="194">
        <f>SUMIFS(Estratégia!$F:$F,Estratégia!$D:$D,Futuros!$A8,Estratégia!$E:$E,Futuros!E$1)</f>
        <v>0</v>
      </c>
      <c r="F8" s="194">
        <f>SUMIFS(Estratégia!$F:$F,Estratégia!$D:$D,Futuros!$A8,Estratégia!$E:$E,Futuros!F$1)</f>
        <v>0</v>
      </c>
      <c r="G8" s="194">
        <f>SUMIFS(Estratégia!$F:$F,Estratégia!$D:$D,Futuros!$A8,Estratégia!$E:$E,Futuros!G$1)</f>
        <v>0</v>
      </c>
      <c r="H8" s="195">
        <f t="shared" ca="1" si="0"/>
        <v>0</v>
      </c>
      <c r="K8" s="199" t="s">
        <v>109</v>
      </c>
      <c r="L8" s="196">
        <f>SUMIFS(Estratégia!$F:$F,Estratégia!$C:$C,$K8,Estratégia!$E:$E,Futuros!L$1)</f>
        <v>10</v>
      </c>
      <c r="M8" s="194">
        <f>SUMIFS(Estratégia!$F:$F,Estratégia!$C:$C,$K8,Estratégia!$E:$E,Futuros!M$1)</f>
        <v>0</v>
      </c>
      <c r="N8" s="194">
        <f>SUMIFS(Estratégia!$F:$F,Estratégia!$C:$C,$K8,Estratégia!$E:$E,Futuros!N$1)</f>
        <v>0</v>
      </c>
      <c r="O8" s="194">
        <f>SUMIFS(Estratégia!$F:$F,Estratégia!$C:$C,$K8,Estratégia!$E:$E,Futuros!O$1)</f>
        <v>0</v>
      </c>
      <c r="P8" s="194">
        <f>SUMIFS(Estratégia!$F:$F,Estratégia!$C:$C,$K8,Estratégia!$E:$E,Futuros!P$1)</f>
        <v>1</v>
      </c>
      <c r="Q8" s="194">
        <f>SUMIFS(Estratégia!$F:$F,Estratégia!$C:$C,$K8,Estratégia!$E:$E,Futuros!Q$1)</f>
        <v>0</v>
      </c>
    </row>
    <row r="9" spans="1:17" x14ac:dyDescent="0.25">
      <c r="A9" s="202" t="s">
        <v>471</v>
      </c>
      <c r="B9" s="196">
        <f ca="1">IFERROR(SUMIF(Extranet!$D:$H,Futuros!A9,Extranet!$H:$H),0)</f>
        <v>0</v>
      </c>
      <c r="C9" s="194">
        <f>SUMIFS(Estratégia!$F:$F,Estratégia!$D:$D,Futuros!$A9,Estratégia!$E:$E,Futuros!C$1)</f>
        <v>0</v>
      </c>
      <c r="D9" s="194">
        <f>SUMIFS(Estratégia!F:F,Estratégia!D:D,Futuros!$A9,Estratégia!E:E,Futuros!D$1)</f>
        <v>0</v>
      </c>
      <c r="E9" s="194">
        <f>SUMIFS(Estratégia!$F:$F,Estratégia!$D:$D,Futuros!$A9,Estratégia!$E:$E,Futuros!E$1)</f>
        <v>0</v>
      </c>
      <c r="F9" s="194">
        <f>SUMIFS(Estratégia!$F:$F,Estratégia!$D:$D,Futuros!$A9,Estratégia!$E:$E,Futuros!F$1)</f>
        <v>0</v>
      </c>
      <c r="G9" s="194">
        <f>SUMIFS(Estratégia!$F:$F,Estratégia!$D:$D,Futuros!$A9,Estratégia!$E:$E,Futuros!G$1)</f>
        <v>0</v>
      </c>
      <c r="H9" s="195">
        <f t="shared" ca="1" si="0"/>
        <v>0</v>
      </c>
      <c r="K9" s="200" t="s">
        <v>107</v>
      </c>
      <c r="L9" s="196">
        <f>SUMIFS(Estratégia!$F:$F,Estratégia!$C:$C,$K9,Estratégia!$E:$E,Futuros!L$1)</f>
        <v>0</v>
      </c>
      <c r="M9" s="194">
        <f>SUMIFS(Estratégia!$F:$F,Estratégia!$C:$C,$K9,Estratégia!$E:$E,Futuros!M$1)</f>
        <v>0</v>
      </c>
      <c r="N9" s="194">
        <f>SUMIFS(Estratégia!$F:$F,Estratégia!$C:$C,$K9,Estratégia!$E:$E,Futuros!N$1)</f>
        <v>0</v>
      </c>
      <c r="O9" s="194">
        <f>SUMIFS(Estratégia!$F:$F,Estratégia!$C:$C,$K9,Estratégia!$E:$E,Futuros!O$1)</f>
        <v>0</v>
      </c>
      <c r="P9" s="194">
        <f>SUMIFS(Estratégia!$F:$F,Estratégia!$C:$C,$K9,Estratégia!$E:$E,Futuros!P$1)</f>
        <v>0</v>
      </c>
      <c r="Q9" s="194">
        <f>SUMIFS(Estratégia!$F:$F,Estratégia!$C:$C,$K9,Estratégia!$E:$E,Futuros!Q$1)</f>
        <v>0</v>
      </c>
    </row>
    <row r="10" spans="1:17" x14ac:dyDescent="0.25">
      <c r="A10" s="202" t="s">
        <v>472</v>
      </c>
      <c r="B10" s="196">
        <f ca="1">IFERROR(SUMIF(Extranet!$D:$H,Futuros!A10,Extranet!$H:$H),0)</f>
        <v>0</v>
      </c>
      <c r="C10" s="194">
        <f>SUMIFS(Estratégia!$F:$F,Estratégia!$D:$D,Futuros!$A10,Estratégia!$E:$E,Futuros!C$1)</f>
        <v>0</v>
      </c>
      <c r="D10" s="194">
        <f>SUMIFS(Estratégia!F:F,Estratégia!D:D,Futuros!$A10,Estratégia!E:E,Futuros!D$1)</f>
        <v>0</v>
      </c>
      <c r="E10" s="194">
        <f>SUMIFS(Estratégia!$F:$F,Estratégia!$D:$D,Futuros!$A10,Estratégia!$E:$E,Futuros!E$1)</f>
        <v>0</v>
      </c>
      <c r="F10" s="194">
        <f>SUMIFS(Estratégia!$F:$F,Estratégia!$D:$D,Futuros!$A10,Estratégia!$E:$E,Futuros!F$1)</f>
        <v>0</v>
      </c>
      <c r="G10" s="194">
        <f>SUMIFS(Estratégia!$F:$F,Estratégia!$D:$D,Futuros!$A10,Estratégia!$E:$E,Futuros!G$1)</f>
        <v>0</v>
      </c>
      <c r="H10" s="195">
        <f t="shared" ca="1" si="0"/>
        <v>0</v>
      </c>
      <c r="K10" s="199" t="s">
        <v>110</v>
      </c>
      <c r="L10" s="196">
        <f>SUMIFS(Estratégia!$F:$F,Estratégia!$C:$C,$K10,Estratégia!$E:$E,Futuros!L$1)</f>
        <v>0</v>
      </c>
      <c r="M10" s="194">
        <f>SUMIFS(Estratégia!$F:$F,Estratégia!$C:$C,$K10,Estratégia!$E:$E,Futuros!M$1)</f>
        <v>0</v>
      </c>
      <c r="N10" s="194">
        <f>SUMIFS(Estratégia!$F:$F,Estratégia!$C:$C,$K10,Estratégia!$E:$E,Futuros!N$1)</f>
        <v>0</v>
      </c>
      <c r="O10" s="194">
        <f>SUMIFS(Estratégia!$F:$F,Estratégia!$C:$C,$K10,Estratégia!$E:$E,Futuros!O$1)</f>
        <v>0</v>
      </c>
      <c r="P10" s="194">
        <f>SUMIFS(Estratégia!$F:$F,Estratégia!$C:$C,$K10,Estratégia!$E:$E,Futuros!P$1)</f>
        <v>0</v>
      </c>
      <c r="Q10" s="194">
        <f>SUMIFS(Estratégia!$F:$F,Estratégia!$C:$C,$K10,Estratégia!$E:$E,Futuros!Q$1)</f>
        <v>0</v>
      </c>
    </row>
    <row r="11" spans="1:17" x14ac:dyDescent="0.25">
      <c r="A11" s="202" t="s">
        <v>115</v>
      </c>
      <c r="B11" s="196">
        <f ca="1">IFERROR(SUMIF(Extranet!$D:$H,Futuros!A11,Extranet!$H:$H),0)</f>
        <v>0</v>
      </c>
      <c r="C11" s="194">
        <f>SUMIFS(Estratégia!$F:$F,Estratégia!$D:$D,Futuros!$A11,Estratégia!$E:$E,Futuros!C$1)</f>
        <v>0</v>
      </c>
      <c r="D11" s="194">
        <f>SUMIFS(Estratégia!F:F,Estratégia!D:D,Futuros!$A11,Estratégia!E:E,Futuros!D$1)</f>
        <v>0</v>
      </c>
      <c r="E11" s="194">
        <f>SUMIFS(Estratégia!$F:$F,Estratégia!$D:$D,Futuros!$A11,Estratégia!$E:$E,Futuros!E$1)</f>
        <v>0</v>
      </c>
      <c r="F11" s="194">
        <f>SUMIFS(Estratégia!$F:$F,Estratégia!$D:$D,Futuros!$A11,Estratégia!$E:$E,Futuros!F$1)</f>
        <v>0</v>
      </c>
      <c r="G11" s="194">
        <f>SUMIFS(Estratégia!$F:$F,Estratégia!$D:$D,Futuros!$A11,Estratégia!$E:$E,Futuros!G$1)</f>
        <v>0</v>
      </c>
      <c r="H11" s="195">
        <f t="shared" ca="1" si="0"/>
        <v>0</v>
      </c>
      <c r="K11" s="199" t="s">
        <v>354</v>
      </c>
      <c r="L11" s="196">
        <f>SUMIFS(Estratégia!$F:$F,Estratégia!$C:$C,$K11,Estratégia!$E:$E,Futuros!L$1)</f>
        <v>0</v>
      </c>
      <c r="M11" s="194">
        <f>SUMIFS(Estratégia!$F:$F,Estratégia!$C:$C,$K11,Estratégia!$E:$E,Futuros!M$1)</f>
        <v>0</v>
      </c>
      <c r="N11" s="194">
        <f>SUMIFS(Estratégia!$F:$F,Estratégia!$C:$C,$K11,Estratégia!$E:$E,Futuros!N$1)</f>
        <v>0</v>
      </c>
      <c r="O11" s="194">
        <f>SUMIFS(Estratégia!$F:$F,Estratégia!$C:$C,$K11,Estratégia!$E:$E,Futuros!O$1)</f>
        <v>0</v>
      </c>
      <c r="P11" s="194">
        <f>SUMIFS(Estratégia!$F:$F,Estratégia!$C:$C,$K11,Estratégia!$E:$E,Futuros!P$1)</f>
        <v>0</v>
      </c>
      <c r="Q11" s="194">
        <f>SUMIFS(Estratégia!$F:$F,Estratégia!$C:$C,$K11,Estratégia!$E:$E,Futuros!Q$1)</f>
        <v>0</v>
      </c>
    </row>
    <row r="12" spans="1:17" x14ac:dyDescent="0.25">
      <c r="A12" s="202" t="s">
        <v>178</v>
      </c>
      <c r="B12" s="196">
        <f ca="1">IFERROR(SUMIF(Extranet!$D:$H,Futuros!A12,Extranet!$H:$H),0)</f>
        <v>0</v>
      </c>
      <c r="C12" s="194">
        <f>SUMIFS(Estratégia!$F:$F,Estratégia!$D:$D,Futuros!$A12,Estratégia!$E:$E,Futuros!C$1)</f>
        <v>0</v>
      </c>
      <c r="D12" s="194">
        <f>SUMIFS(Estratégia!F:F,Estratégia!D:D,Futuros!$A12,Estratégia!E:E,Futuros!D$1)</f>
        <v>0</v>
      </c>
      <c r="E12" s="194">
        <f>SUMIFS(Estratégia!$F:$F,Estratégia!$D:$D,Futuros!$A12,Estratégia!$E:$E,Futuros!E$1)</f>
        <v>0</v>
      </c>
      <c r="F12" s="194">
        <f>SUMIFS(Estratégia!$F:$F,Estratégia!$D:$D,Futuros!$A12,Estratégia!$E:$E,Futuros!F$1)</f>
        <v>0</v>
      </c>
      <c r="G12" s="194">
        <f>SUMIFS(Estratégia!$F:$F,Estratégia!$D:$D,Futuros!$A12,Estratégia!$E:$E,Futuros!G$1)</f>
        <v>0</v>
      </c>
      <c r="H12" s="195">
        <f t="shared" ca="1" si="0"/>
        <v>0</v>
      </c>
      <c r="K12" s="199" t="s">
        <v>281</v>
      </c>
      <c r="L12" s="196">
        <f>SUMIFS(Estratégia!$F:$F,Estratégia!$C:$C,$K12,Estratégia!$E:$E,Futuros!L$1)</f>
        <v>11</v>
      </c>
      <c r="M12" s="194">
        <f>SUMIFS(Estratégia!$F:$F,Estratégia!$C:$C,$K12,Estratégia!$E:$E,Futuros!M$1)</f>
        <v>-40</v>
      </c>
      <c r="N12" s="194">
        <f>SUMIFS(Estratégia!$F:$F,Estratégia!$C:$C,$K12,Estratégia!$E:$E,Futuros!N$1)</f>
        <v>0</v>
      </c>
      <c r="O12" s="194">
        <f>SUMIFS(Estratégia!$F:$F,Estratégia!$C:$C,$K12,Estratégia!$E:$E,Futuros!O$1)</f>
        <v>0</v>
      </c>
      <c r="P12" s="194">
        <f>SUMIFS(Estratégia!$F:$F,Estratégia!$C:$C,$K12,Estratégia!$E:$E,Futuros!P$1)</f>
        <v>45</v>
      </c>
      <c r="Q12" s="194">
        <f>SUMIFS(Estratégia!$F:$F,Estratégia!$C:$C,$K12,Estratégia!$E:$E,Futuros!Q$1)</f>
        <v>7</v>
      </c>
    </row>
    <row r="13" spans="1:17" x14ac:dyDescent="0.25">
      <c r="A13" s="202" t="s">
        <v>177</v>
      </c>
      <c r="B13" s="196">
        <f ca="1">IFERROR(SUMIF(Extranet!$D:$H,Futuros!A13,Extranet!$H:$H),0)</f>
        <v>-48</v>
      </c>
      <c r="C13" s="194">
        <f>SUMIFS(Estratégia!$F:$F,Estratégia!$D:$D,Futuros!$A13,Estratégia!$E:$E,Futuros!C$1)</f>
        <v>0</v>
      </c>
      <c r="D13" s="194">
        <f>SUMIFS(Estratégia!F:F,Estratégia!D:D,Futuros!$A13,Estratégia!E:E,Futuros!D$1)</f>
        <v>-32</v>
      </c>
      <c r="E13" s="194">
        <f>SUMIFS(Estratégia!$F:$F,Estratégia!$D:$D,Futuros!$A13,Estratégia!$E:$E,Futuros!E$1)</f>
        <v>0</v>
      </c>
      <c r="F13" s="194">
        <f>SUMIFS(Estratégia!$F:$F,Estratégia!$D:$D,Futuros!$A13,Estratégia!$E:$E,Futuros!F$1)</f>
        <v>6</v>
      </c>
      <c r="G13" s="194">
        <f>SUMIFS(Estratégia!$F:$F,Estratégia!$D:$D,Futuros!$A13,Estratégia!$E:$E,Futuros!G$1)</f>
        <v>0</v>
      </c>
      <c r="H13" s="195">
        <f t="shared" ca="1" si="0"/>
        <v>22</v>
      </c>
      <c r="K13" s="199" t="s">
        <v>357</v>
      </c>
      <c r="L13" s="196">
        <f>SUMIFS(Estratégia!$F:$F,Estratégia!$C:$C,$K13,Estratégia!$E:$E,Futuros!L$1)</f>
        <v>0</v>
      </c>
      <c r="M13" s="194">
        <f>SUMIFS(Estratégia!$F:$F,Estratégia!$C:$C,$K13,Estratégia!$E:$E,Futuros!M$1)</f>
        <v>0</v>
      </c>
      <c r="N13" s="194">
        <f>SUMIFS(Estratégia!$F:$F,Estratégia!$C:$C,$K13,Estratégia!$E:$E,Futuros!N$1)</f>
        <v>0</v>
      </c>
      <c r="O13" s="194">
        <f>SUMIFS(Estratégia!$F:$F,Estratégia!$C:$C,$K13,Estratégia!$E:$E,Futuros!O$1)</f>
        <v>0</v>
      </c>
      <c r="P13" s="194">
        <f>SUMIFS(Estratégia!$F:$F,Estratégia!$C:$C,$K13,Estratégia!$E:$E,Futuros!P$1)</f>
        <v>0</v>
      </c>
      <c r="Q13" s="194">
        <f>SUMIFS(Estratégia!$F:$F,Estratégia!$C:$C,$K13,Estratégia!$E:$E,Futuros!Q$1)</f>
        <v>0</v>
      </c>
    </row>
    <row r="14" spans="1:17" x14ac:dyDescent="0.25">
      <c r="A14" s="202" t="s">
        <v>116</v>
      </c>
      <c r="B14" s="196">
        <f ca="1">IFERROR(SUMIF(Extranet!$D:$H,Futuros!A14,Extranet!$H:$H),0)</f>
        <v>-60</v>
      </c>
      <c r="C14" s="194">
        <f>SUMIFS(Estratégia!$F:$F,Estratégia!$D:$D,Futuros!$A14,Estratégia!$E:$E,Futuros!C$1)</f>
        <v>0</v>
      </c>
      <c r="D14" s="194">
        <f>SUMIFS(Estratégia!F:F,Estratégia!D:D,Futuros!$A14,Estratégia!E:E,Futuros!D$1)</f>
        <v>-98</v>
      </c>
      <c r="E14" s="194">
        <f>SUMIFS(Estratégia!$F:$F,Estratégia!$D:$D,Futuros!$A14,Estratégia!$E:$E,Futuros!E$1)</f>
        <v>0</v>
      </c>
      <c r="F14" s="194">
        <f>SUMIFS(Estratégia!$F:$F,Estratégia!$D:$D,Futuros!$A14,Estratégia!$E:$E,Futuros!F$1)</f>
        <v>38</v>
      </c>
      <c r="G14" s="194">
        <f>SUMIFS(Estratégia!$F:$F,Estratégia!$D:$D,Futuros!$A14,Estratégia!$E:$E,Futuros!G$1)</f>
        <v>0</v>
      </c>
      <c r="H14" s="195">
        <f t="shared" ca="1" si="0"/>
        <v>0</v>
      </c>
      <c r="K14" s="199" t="s">
        <v>353</v>
      </c>
      <c r="L14" s="196">
        <f>SUMIFS(Estratégia!$F:$F,Estratégia!$C:$C,$K14,Estratégia!$E:$E,Futuros!L$1)</f>
        <v>2</v>
      </c>
      <c r="M14" s="194">
        <f>SUMIFS(Estratégia!$F:$F,Estratégia!$C:$C,$K14,Estratégia!$E:$E,Futuros!M$1)</f>
        <v>-18</v>
      </c>
      <c r="N14" s="194">
        <f>SUMIFS(Estratégia!$F:$F,Estratégia!$C:$C,$K14,Estratégia!$E:$E,Futuros!N$1)</f>
        <v>0</v>
      </c>
      <c r="O14" s="194">
        <f>SUMIFS(Estratégia!$F:$F,Estratégia!$C:$C,$K14,Estratégia!$E:$E,Futuros!O$1)</f>
        <v>0</v>
      </c>
      <c r="P14" s="194">
        <f>SUMIFS(Estratégia!$F:$F,Estratégia!$C:$C,$K14,Estratégia!$E:$E,Futuros!P$1)</f>
        <v>12</v>
      </c>
      <c r="Q14" s="194">
        <f>SUMIFS(Estratégia!$F:$F,Estratégia!$C:$C,$K14,Estratégia!$E:$E,Futuros!Q$1)</f>
        <v>1</v>
      </c>
    </row>
    <row r="15" spans="1:17" x14ac:dyDescent="0.25">
      <c r="A15" s="202" t="s">
        <v>315</v>
      </c>
      <c r="B15" s="196">
        <f ca="1">IFERROR(SUMIF(Extranet!$D:$H,Futuros!A15,Extranet!$H:$H),0)</f>
        <v>-82</v>
      </c>
      <c r="C15" s="194">
        <f>SUMIFS(Estratégia!$F:$F,Estratégia!$D:$D,Futuros!$A15,Estratégia!$E:$E,Futuros!C$1)</f>
        <v>0</v>
      </c>
      <c r="D15" s="194">
        <f>SUMIFS(Estratégia!F:F,Estratégia!D:D,Futuros!$A15,Estratégia!E:E,Futuros!D$1)</f>
        <v>-115</v>
      </c>
      <c r="E15" s="194">
        <f>SUMIFS(Estratégia!$F:$F,Estratégia!$D:$D,Futuros!$A15,Estratégia!$E:$E,Futuros!E$1)</f>
        <v>0</v>
      </c>
      <c r="F15" s="194">
        <f>SUMIFS(Estratégia!$F:$F,Estratégia!$D:$D,Futuros!$A15,Estratégia!$E:$E,Futuros!F$1)</f>
        <v>33</v>
      </c>
      <c r="G15" s="194">
        <f>SUMIFS(Estratégia!$F:$F,Estratégia!$D:$D,Futuros!$A15,Estratégia!$E:$E,Futuros!G$1)</f>
        <v>0</v>
      </c>
      <c r="H15" s="195">
        <f t="shared" ca="1" si="0"/>
        <v>0</v>
      </c>
      <c r="K15" s="200" t="s">
        <v>352</v>
      </c>
      <c r="L15" s="196">
        <f>SUMIFS(Estratégia!$F:$F,Estratégia!$C:$C,$K15,Estratégia!$E:$E,Futuros!L$1)</f>
        <v>-8</v>
      </c>
      <c r="M15" s="194">
        <f>SUMIFS(Estratégia!$F:$F,Estratégia!$C:$C,$K15,Estratégia!$E:$E,Futuros!M$1)</f>
        <v>-72</v>
      </c>
      <c r="N15" s="194">
        <f>SUMIFS(Estratégia!$F:$F,Estratégia!$C:$C,$K15,Estratégia!$E:$E,Futuros!N$1)</f>
        <v>0</v>
      </c>
      <c r="O15" s="194">
        <f>SUMIFS(Estratégia!$F:$F,Estratégia!$C:$C,$K15,Estratégia!$E:$E,Futuros!O$1)</f>
        <v>0</v>
      </c>
      <c r="P15" s="194">
        <f>SUMIFS(Estratégia!$F:$F,Estratégia!$C:$C,$K15,Estratégia!$E:$E,Futuros!P$1)</f>
        <v>0</v>
      </c>
      <c r="Q15" s="194">
        <f>SUMIFS(Estratégia!$F:$F,Estratégia!$C:$C,$K15,Estratégia!$E:$E,Futuros!Q$1)</f>
        <v>5</v>
      </c>
    </row>
    <row r="16" spans="1:17" x14ac:dyDescent="0.25">
      <c r="A16" s="202" t="s">
        <v>179</v>
      </c>
      <c r="B16" s="196">
        <f ca="1">IFERROR(SUMIF(Extranet!$D:$H,Futuros!A16,Extranet!$H:$H),0)</f>
        <v>-179</v>
      </c>
      <c r="C16" s="194">
        <f>SUMIFS(Estratégia!$F:$F,Estratégia!$D:$D,Futuros!$A16,Estratégia!$E:$E,Futuros!C$1)</f>
        <v>0</v>
      </c>
      <c r="D16" s="194">
        <f>SUMIFS(Estratégia!F:F,Estratégia!D:D,Futuros!$A16,Estratégia!E:E,Futuros!D$1)</f>
        <v>-180</v>
      </c>
      <c r="E16" s="194">
        <f>SUMIFS(Estratégia!$F:$F,Estratégia!$D:$D,Futuros!$A16,Estratégia!$E:$E,Futuros!E$1)</f>
        <v>0</v>
      </c>
      <c r="F16" s="194">
        <f>SUMIFS(Estratégia!$F:$F,Estratégia!$D:$D,Futuros!$A16,Estratégia!$E:$E,Futuros!F$1)</f>
        <v>1</v>
      </c>
      <c r="G16" s="194">
        <f>SUMIFS(Estratégia!$F:$F,Estratégia!$D:$D,Futuros!$A16,Estratégia!$E:$E,Futuros!G$1)</f>
        <v>0</v>
      </c>
      <c r="H16" s="195">
        <f t="shared" ca="1" si="0"/>
        <v>0</v>
      </c>
      <c r="K16" s="199" t="s">
        <v>245</v>
      </c>
      <c r="L16" s="196">
        <f>SUMIFS(Estratégia!$F:$F,Estratégia!$C:$C,$K16,Estratégia!$E:$E,Futuros!L$1)</f>
        <v>0</v>
      </c>
      <c r="M16" s="194">
        <f>SUMIFS(Estratégia!$F:$F,Estratégia!$C:$C,$K16,Estratégia!$E:$E,Futuros!M$1)</f>
        <v>-21</v>
      </c>
      <c r="N16" s="194">
        <f>SUMIFS(Estratégia!$F:$F,Estratégia!$C:$C,$K16,Estratégia!$E:$E,Futuros!N$1)</f>
        <v>0</v>
      </c>
      <c r="O16" s="194">
        <f>SUMIFS(Estratégia!$F:$F,Estratégia!$C:$C,$K16,Estratégia!$E:$E,Futuros!O$1)</f>
        <v>0</v>
      </c>
      <c r="P16" s="194">
        <f>SUMIFS(Estratégia!$F:$F,Estratégia!$C:$C,$K16,Estratégia!$E:$E,Futuros!P$1)</f>
        <v>271</v>
      </c>
      <c r="Q16" s="194">
        <f>SUMIFS(Estratégia!$F:$F,Estratégia!$C:$C,$K16,Estratégia!$E:$E,Futuros!Q$1)</f>
        <v>3</v>
      </c>
    </row>
    <row r="17" spans="1:17" x14ac:dyDescent="0.25">
      <c r="A17" s="202" t="s">
        <v>180</v>
      </c>
      <c r="B17" s="196">
        <f ca="1">IFERROR(SUMIF(Extranet!$D:$H,Futuros!A17,Extranet!$H:$H),0)</f>
        <v>-452</v>
      </c>
      <c r="C17" s="194">
        <f>SUMIFS(Estratégia!$F:$F,Estratégia!$D:$D,Futuros!$A17,Estratégia!$E:$E,Futuros!C$1)</f>
        <v>0</v>
      </c>
      <c r="D17" s="194">
        <f>SUMIFS(Estratégia!F:F,Estratégia!D:D,Futuros!$A17,Estratégia!E:E,Futuros!D$1)</f>
        <v>-452</v>
      </c>
      <c r="E17" s="194">
        <f>SUMIFS(Estratégia!$F:$F,Estratégia!$D:$D,Futuros!$A17,Estratégia!$E:$E,Futuros!E$1)</f>
        <v>0</v>
      </c>
      <c r="F17" s="194">
        <f>SUMIFS(Estratégia!$F:$F,Estratégia!$D:$D,Futuros!$A17,Estratégia!$E:$E,Futuros!F$1)</f>
        <v>0</v>
      </c>
      <c r="G17" s="194">
        <f>SUMIFS(Estratégia!$F:$F,Estratégia!$D:$D,Futuros!$A17,Estratégia!$E:$E,Futuros!G$1)</f>
        <v>0</v>
      </c>
      <c r="H17" s="195">
        <f t="shared" ca="1" si="0"/>
        <v>0</v>
      </c>
      <c r="K17" s="200" t="s">
        <v>351</v>
      </c>
      <c r="L17" s="196">
        <f>SUMIFS(Estratégia!$F:$F,Estratégia!$C:$C,$K17,Estratégia!$E:$E,Futuros!L$1)</f>
        <v>0</v>
      </c>
      <c r="M17" s="194">
        <f>SUMIFS(Estratégia!$F:$F,Estratégia!$C:$C,$K17,Estratégia!$E:$E,Futuros!M$1)</f>
        <v>0</v>
      </c>
      <c r="N17" s="194">
        <f>SUMIFS(Estratégia!$F:$F,Estratégia!$C:$C,$K17,Estratégia!$E:$E,Futuros!N$1)</f>
        <v>0</v>
      </c>
      <c r="O17" s="194">
        <f>SUMIFS(Estratégia!$F:$F,Estratégia!$C:$C,$K17,Estratégia!$E:$E,Futuros!O$1)</f>
        <v>0</v>
      </c>
      <c r="P17" s="194">
        <f>SUMIFS(Estratégia!$F:$F,Estratégia!$C:$C,$K17,Estratégia!$E:$E,Futuros!P$1)</f>
        <v>0</v>
      </c>
      <c r="Q17" s="194">
        <f>SUMIFS(Estratégia!$F:$F,Estratégia!$C:$C,$K17,Estratégia!$E:$E,Futuros!Q$1)</f>
        <v>0</v>
      </c>
    </row>
    <row r="18" spans="1:17" ht="15.75" thickBot="1" x14ac:dyDescent="0.3">
      <c r="A18" s="202" t="s">
        <v>440</v>
      </c>
      <c r="B18" s="196">
        <f ca="1">IFERROR(SUMIF(Extranet!$D:$H,Futuros!A18,Extranet!$H:$H),0)</f>
        <v>-122</v>
      </c>
      <c r="C18" s="194">
        <f>SUMIFS(Estratégia!$F:$F,Estratégia!$D:$D,Futuros!$A18,Estratégia!$E:$E,Futuros!C$1)</f>
        <v>0</v>
      </c>
      <c r="D18" s="194">
        <f>SUMIFS(Estratégia!F:F,Estratégia!D:D,Futuros!$A18,Estratégia!E:E,Futuros!D$1)</f>
        <v>-125</v>
      </c>
      <c r="E18" s="194">
        <f>SUMIFS(Estratégia!$F:$F,Estratégia!$D:$D,Futuros!$A18,Estratégia!$E:$E,Futuros!E$1)</f>
        <v>0</v>
      </c>
      <c r="F18" s="194">
        <f>SUMIFS(Estratégia!$F:$F,Estratégia!$D:$D,Futuros!$A18,Estratégia!$E:$E,Futuros!F$1)</f>
        <v>3</v>
      </c>
      <c r="G18" s="194">
        <f>SUMIFS(Estratégia!$F:$F,Estratégia!$D:$D,Futuros!$A18,Estratégia!$E:$E,Futuros!G$1)</f>
        <v>0</v>
      </c>
      <c r="H18" s="195">
        <f t="shared" ca="1" si="0"/>
        <v>0</v>
      </c>
      <c r="K18" s="201" t="s">
        <v>356</v>
      </c>
      <c r="L18" s="196">
        <f>SUMIFS(Estratégia!$F:$F,Estratégia!$C:$C,$K18,Estratégia!$E:$E,Futuros!L$1)</f>
        <v>0</v>
      </c>
      <c r="M18" s="194">
        <f>SUMIFS(Estratégia!$F:$F,Estratégia!$C:$C,$K18,Estratégia!$E:$E,Futuros!M$1)</f>
        <v>0</v>
      </c>
      <c r="N18" s="194">
        <f>SUMIFS(Estratégia!$F:$F,Estratégia!$C:$C,$K18,Estratégia!$E:$E,Futuros!N$1)</f>
        <v>0</v>
      </c>
      <c r="O18" s="194">
        <f>SUMIFS(Estratégia!$F:$F,Estratégia!$C:$C,$K18,Estratégia!$E:$E,Futuros!O$1)</f>
        <v>0</v>
      </c>
      <c r="P18" s="194">
        <f>SUMIFS(Estratégia!$F:$F,Estratégia!$C:$C,$K18,Estratégia!$E:$E,Futuros!P$1)</f>
        <v>0</v>
      </c>
      <c r="Q18" s="194">
        <f>SUMIFS(Estratégia!$F:$F,Estratégia!$C:$C,$K18,Estratégia!$E:$E,Futuros!Q$1)</f>
        <v>0</v>
      </c>
    </row>
    <row r="19" spans="1:17" x14ac:dyDescent="0.25">
      <c r="A19" s="202" t="s">
        <v>183</v>
      </c>
      <c r="B19" s="196">
        <f ca="1">IFERROR(SUMIF(Extranet!$D:$H,Futuros!A19,Extranet!$H:$H),0)</f>
        <v>-82</v>
      </c>
      <c r="C19" s="194">
        <f>SUMIFS(Estratégia!$F:$F,Estratégia!$D:$D,Futuros!$A19,Estratégia!$E:$E,Futuros!C$1)</f>
        <v>0</v>
      </c>
      <c r="D19" s="194">
        <f>SUMIFS(Estratégia!F:F,Estratégia!D:D,Futuros!$A19,Estratégia!E:E,Futuros!D$1)</f>
        <v>-107</v>
      </c>
      <c r="E19" s="194">
        <f>SUMIFS(Estratégia!$F:$F,Estratégia!$D:$D,Futuros!$A19,Estratégia!$E:$E,Futuros!E$1)</f>
        <v>0</v>
      </c>
      <c r="F19" s="194">
        <f>SUMIFS(Estratégia!$F:$F,Estratégia!$D:$D,Futuros!$A19,Estratégia!$E:$E,Futuros!F$1)</f>
        <v>7</v>
      </c>
      <c r="G19" s="194">
        <f>SUMIFS(Estratégia!$F:$F,Estratégia!$D:$D,Futuros!$A19,Estratégia!$E:$E,Futuros!G$1)</f>
        <v>18</v>
      </c>
      <c r="H19" s="195">
        <f t="shared" ca="1" si="0"/>
        <v>0</v>
      </c>
    </row>
    <row r="20" spans="1:17" ht="15.75" thickBot="1" x14ac:dyDescent="0.3">
      <c r="A20" s="203" t="s">
        <v>184</v>
      </c>
      <c r="B20" s="196">
        <f ca="1">IFERROR(SUMIF(Extranet!$D:$H,Futuros!A20,Extranet!$H:$H),0)</f>
        <v>-127</v>
      </c>
      <c r="C20" s="194">
        <f>SUMIFS(Estratégia!$F:$F,Estratégia!$D:$D,Futuros!$A20,Estratégia!$E:$E,Futuros!C$1)</f>
        <v>0</v>
      </c>
      <c r="D20" s="194">
        <f>SUMIFS(Estratégia!F:F,Estratégia!D:D,Futuros!$A20,Estratégia!E:E,Futuros!D$1)</f>
        <v>-127</v>
      </c>
      <c r="E20" s="194">
        <f>SUMIFS(Estratégia!$F:$F,Estratégia!$D:$D,Futuros!$A20,Estratégia!$E:$E,Futuros!E$1)</f>
        <v>0</v>
      </c>
      <c r="F20" s="194">
        <f>SUMIFS(Estratégia!$F:$F,Estratégia!$D:$D,Futuros!$A20,Estratégia!$E:$E,Futuros!F$1)</f>
        <v>0</v>
      </c>
      <c r="G20" s="194">
        <f>SUMIFS(Estratégia!$F:$F,Estratégia!$D:$D,Futuros!$A20,Estratégia!$E:$E,Futuros!G$1)</f>
        <v>0</v>
      </c>
      <c r="H20" s="195">
        <f t="shared" ca="1" si="0"/>
        <v>0</v>
      </c>
    </row>
    <row r="34" spans="6:6" x14ac:dyDescent="0.25">
      <c r="F34" s="191"/>
    </row>
    <row r="35" spans="6:6" x14ac:dyDescent="0.25">
      <c r="F35" s="19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A3" sqref="A3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45756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08/04/2025</v>
      </c>
      <c r="C3" s="144"/>
      <c r="D3" s="17"/>
      <c r="F3" t="s">
        <v>60</v>
      </c>
      <c r="G3" t="s">
        <v>60</v>
      </c>
      <c r="H3" s="11" t="str">
        <f ca="1">d_1</f>
        <v>08/04/2025</v>
      </c>
      <c r="I3" s="4">
        <f ca="1">_xll.BDP(G3,"LAST_PRICE")</f>
        <v>14.15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07/04/2025</v>
      </c>
      <c r="C4" s="167"/>
      <c r="D4" s="1"/>
      <c r="F4" t="s">
        <v>1082</v>
      </c>
      <c r="G4" t="s">
        <v>1084</v>
      </c>
      <c r="H4" s="10">
        <f ca="1">VALUE(_xll.BDP(F4,"FUT_DLV_DT_LAST",,))</f>
        <v>45748</v>
      </c>
      <c r="I4" s="4" t="str">
        <f ca="1">_xll.BDP(F4,"LAST_PRICE")</f>
        <v>#N/A Real Time</v>
      </c>
      <c r="J4" s="4">
        <f ca="1">_xll.BDP(F4,"PX_SETTLE",,)</f>
        <v>14.15</v>
      </c>
      <c r="K4" s="4">
        <f ca="1">_xll.BDP(F4,"PX_CLOSE_2D",,)</f>
        <v>14.15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45756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84">
        <f ca="1">_xll.BDP(G3,"PX_LAST")/100</f>
        <v>0.14150000000000001</v>
      </c>
      <c r="C5" s="204"/>
      <c r="D5" s="213"/>
      <c r="F5" t="s">
        <v>1083</v>
      </c>
      <c r="G5" t="s">
        <v>1085</v>
      </c>
      <c r="H5" s="10">
        <f ca="1">VALUE(_xll.BDP(F5,"FUT_DLV_DT_LAST",,))</f>
        <v>45779</v>
      </c>
      <c r="I5" s="4">
        <f ca="1">_xll.BDP(F5,"LAST_PRICE")</f>
        <v>14.161</v>
      </c>
      <c r="J5" s="4">
        <f ca="1">_xll.BDP(F5,"PX_SETTLE",,)</f>
        <v>14.159000000000001</v>
      </c>
      <c r="K5" s="4">
        <f ca="1">_xll.BDP(F5,"PX_CLOSE_2D",,)</f>
        <v>14.161</v>
      </c>
      <c r="L5" s="4">
        <f t="shared" ref="L5" ca="1" si="1">+I5-J5</f>
        <v>1.9999999999988916E-3</v>
      </c>
      <c r="M5" s="71">
        <f ca="1">_xll.BDP(F5,"FUT_CNV_RISK_FRSK",,)</f>
        <v>0.48307470839790767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5">
        <f ca="1">(1+B5)^(1/252)-1</f>
        <v>5.2530930356686767E-4</v>
      </c>
      <c r="C6" s="146"/>
      <c r="D6" s="144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14.497999999999999</v>
      </c>
      <c r="J6" s="4">
        <f ca="1">_xll.BDP(F6,"PX_SETTLE",,)</f>
        <v>14.488</v>
      </c>
      <c r="K6" s="4">
        <f ca="1">_xll.BDP(F6,"PX_CLOSE_2D",,)</f>
        <v>14.439</v>
      </c>
      <c r="L6" s="4">
        <f t="shared" ref="L6:L16" ca="1" si="2">+I6-J6</f>
        <v>9.9999999999997868E-3</v>
      </c>
      <c r="M6" s="71">
        <f ca="1">_xll.BDP(F6,"FUT_CNV_RISK_FRSK",,)</f>
        <v>1.8507589498112793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373</v>
      </c>
      <c r="B7" s="34">
        <f ca="1">_xll.BDP("BMFXTWO Index","PX_LAST")</f>
        <v>5.9798</v>
      </c>
      <c r="C7" s="144"/>
      <c r="D7" s="222"/>
      <c r="F7" t="s">
        <v>58</v>
      </c>
      <c r="G7" t="s">
        <v>468</v>
      </c>
      <c r="H7" s="10">
        <f ca="1">VALUE(_xll.BDP(F7,"FUT_DLV_DT_LAST",,))</f>
        <v>46024</v>
      </c>
      <c r="I7" s="4">
        <f ca="1">_xll.BDP(F7,"LAST_PRICE")</f>
        <v>14.83</v>
      </c>
      <c r="J7" s="4">
        <f ca="1">_xll.BDP(F7,"PX_SETTLE",,)</f>
        <v>14.757</v>
      </c>
      <c r="K7" s="4">
        <f ca="1">_xll.BDP(F7,"PX_CLOSE_2D",,)</f>
        <v>14.675000000000001</v>
      </c>
      <c r="L7" s="4">
        <f t="shared" ca="1" si="2"/>
        <v>7.3000000000000398E-2</v>
      </c>
      <c r="M7" s="71">
        <f ca="1">_xll.BDP(F7,"FUT_CNV_RISK_FRSK",,)</f>
        <v>5.7764411768439459</v>
      </c>
      <c r="P7" s="323" t="s">
        <v>90</v>
      </c>
      <c r="Q7" s="324"/>
      <c r="S7" s="323" t="s">
        <v>94</v>
      </c>
      <c r="T7" s="325"/>
      <c r="U7" s="326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23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14.734999999999999</v>
      </c>
      <c r="J8" s="4">
        <f ca="1">_xll.BDP(F8,"PX_SETTLE",,)</f>
        <v>14.606999999999999</v>
      </c>
      <c r="K8" s="4">
        <f ca="1">_xll.BDP(F8,"PX_CLOSE_2D",,)</f>
        <v>14.5</v>
      </c>
      <c r="L8" s="4">
        <f t="shared" ca="1" si="2"/>
        <v>0.12800000000000011</v>
      </c>
      <c r="M8" s="71">
        <f ca="1">_xll.BDP(F8,"FUT_CNV_RISK_FRSK",,)</f>
        <v>8.9799753704937757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14.494999999999999</v>
      </c>
      <c r="J9" s="4">
        <f ca="1">_xll.BDP(F9,"PX_SETTLE",,)</f>
        <v>14.326000000000001</v>
      </c>
      <c r="K9" s="4">
        <f ca="1">_xll.BDP(F9,"PX_CLOSE_2D",,)</f>
        <v>14.207000000000001</v>
      </c>
      <c r="L9" s="4">
        <f t="shared" ca="1" si="2"/>
        <v>0.16899999999999871</v>
      </c>
      <c r="M9" s="71">
        <f ca="1">_xll.BDP(F9,"FUT_CNV_RISK_FRSK",,)</f>
        <v>11.911212327097019</v>
      </c>
      <c r="P9" s="36">
        <f ca="1">_xll.BDH(Q2,Q8:Q8,Q3,Q4,"Dir=V","Dts=S","Sort=A","Quote=C","QtTyp=P","Days=T",CONCATENATE("Per=c",Q5),"DtFmt=D","UseDPDF=Y",CONCATENATE("FX=",Q6),"cols=2;rows=7723")</f>
        <v>34519</v>
      </c>
      <c r="Q9">
        <v>1</v>
      </c>
      <c r="S9" s="42">
        <f ca="1">hoje</f>
        <v>45756</v>
      </c>
      <c r="T9" s="43">
        <f ca="1">_xll.BInterpol('Base CDI'!$H$4:$H$28,'Base CDI'!$J$4:$J$29,S9,"Cubic","Extrapolate=Linear","MultiX=Average","Skip=True","Sort=True")</f>
        <v>14.144776761829307</v>
      </c>
      <c r="U9" s="43">
        <f ca="1">_xll.BInterpol('Base CDI'!$H$4:$H$28,'Base CDI'!$I$4:$I$29,S9,"Cubic","Extrapolate=Linear","MultiX=Average","Skip=True","Sort=True")</f>
        <v>14.031816666666666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273016.21569634543</v>
      </c>
      <c r="F10" t="s">
        <v>55</v>
      </c>
      <c r="G10" t="s">
        <v>298</v>
      </c>
      <c r="H10" s="10">
        <f ca="1">VALUE(_xll.BDP(F10,"FUT_DLV_DT_LAST",,))</f>
        <v>46755</v>
      </c>
      <c r="I10" s="4">
        <f ca="1">_xll.BDP(F10,"LAST_PRICE")</f>
        <v>14.38</v>
      </c>
      <c r="J10" s="4">
        <f ca="1">_xll.BDP(F10,"PX_SETTLE",,)</f>
        <v>14.164999999999999</v>
      </c>
      <c r="K10" s="4">
        <f ca="1">_xll.BDP(F10,"PX_CLOSE_2D",,)</f>
        <v>14.023999999999999</v>
      </c>
      <c r="L10" s="4">
        <f t="shared" ca="1" si="2"/>
        <v>0.21500000000000163</v>
      </c>
      <c r="M10" s="71">
        <f ca="1">_xll.BDP(F10,"FUT_CNV_RISK_FRSK",,)</f>
        <v>16.488775487079693</v>
      </c>
      <c r="P10" s="10">
        <v>34520</v>
      </c>
      <c r="Q10">
        <v>1.0039800000000001</v>
      </c>
      <c r="S10" s="42">
        <f ca="1">S9+1</f>
        <v>45757</v>
      </c>
      <c r="T10" s="43">
        <f ca="1">_xll.BInterpol('Base CDI'!$H$4:$H$28,'Base CDI'!$J$4:$J$29,S10,"Cubic","Extrapolate=Linear","MultiX=Average","Skip=True","Sort=True")</f>
        <v>14.144284741990917</v>
      </c>
      <c r="U10" s="43">
        <f ca="1">_xll.BInterpol('Base CDI'!$H$4:$H$28,'Base CDI'!$I$4:$I$29,S10,"Cubic","Extrapolate=Linear","MultiX=Average","Skip=True","Sort=True")</f>
        <v>14.037433333333333</v>
      </c>
      <c r="X10" s="188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145655.9179399866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14.484999999999999</v>
      </c>
      <c r="J11" s="4">
        <f ca="1">_xll.BDP(F11,"PX_SETTLE",,)</f>
        <v>14.276999999999999</v>
      </c>
      <c r="K11" s="4">
        <f ca="1">_xll.BDP(F11,"PX_CLOSE_2D",,)</f>
        <v>14.127000000000001</v>
      </c>
      <c r="L11" s="4">
        <f t="shared" ca="1" si="2"/>
        <v>0.20800000000000018</v>
      </c>
      <c r="M11" s="71">
        <f ca="1">_xll.BDP(F11,"FUT_CNV_RISK_FRSK",,)</f>
        <v>19.58643146862596</v>
      </c>
      <c r="P11" s="10">
        <v>34521</v>
      </c>
      <c r="Q11">
        <v>1.0079959999999999</v>
      </c>
      <c r="S11" s="42">
        <f t="shared" ref="S11:S74" ca="1" si="5">S10+1</f>
        <v>45758</v>
      </c>
      <c r="T11" s="43">
        <f ca="1">_xll.BInterpol('Base CDI'!$H$4:$H$28,'Base CDI'!$J$4:$J$29,S11,"Cubic","Extrapolate=Linear","MultiX=Average","Skip=True","Sort=True")</f>
        <v>14.143849505070039</v>
      </c>
      <c r="U11" s="43">
        <f ca="1">_xll.BInterpol('Base CDI'!$H$4:$H$28,'Base CDI'!$I$4:$I$29,S11,"Cubic","Extrapolate=Linear","MultiX=Average","Skip=True","Sort=True")</f>
        <v>14.043049999999999</v>
      </c>
      <c r="X11" s="188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455</v>
      </c>
      <c r="B12" s="14" t="s">
        <v>455</v>
      </c>
      <c r="C12" s="8">
        <f t="shared" ca="1" si="4"/>
        <v>4163570.25</v>
      </c>
      <c r="D12" s="8">
        <f t="shared" ca="1" si="3"/>
        <v>2187.1621883792291</v>
      </c>
      <c r="F12" t="s">
        <v>53</v>
      </c>
      <c r="G12" t="s">
        <v>469</v>
      </c>
      <c r="H12" s="10">
        <f ca="1">VALUE(_xll.BDP(F12,"FUT_DLV_DT_LAST",,))</f>
        <v>47485</v>
      </c>
      <c r="I12" s="4">
        <f ca="1">_xll.BDP(F12,"LAST_PRICE")</f>
        <v>14.64</v>
      </c>
      <c r="J12" s="4">
        <f ca="1">_xll.BDP(F12,"PX_SETTLE",,)</f>
        <v>14.44</v>
      </c>
      <c r="K12" s="4">
        <f ca="1">_xll.BDP(F12,"PX_CLOSE_2D",,)</f>
        <v>14.292</v>
      </c>
      <c r="L12" s="4">
        <f t="shared" ca="1" si="2"/>
        <v>0.20000000000000107</v>
      </c>
      <c r="M12" s="71">
        <f ca="1">_xll.BDP(F12,"FUT_CNV_RISK_FRSK",,)</f>
        <v>21.53984193172073</v>
      </c>
      <c r="P12" s="10">
        <v>34522</v>
      </c>
      <c r="Q12">
        <v>1.0120279999999999</v>
      </c>
      <c r="S12" s="42">
        <f t="shared" ca="1" si="5"/>
        <v>45759</v>
      </c>
      <c r="T12" s="43">
        <f ca="1">_xll.BInterpol('Base CDI'!$H$4:$H$28,'Base CDI'!$J$4:$J$29,S12,"Cubic","Extrapolate=Linear","MultiX=Average","Skip=True","Sort=True")</f>
        <v>14.143477360279727</v>
      </c>
      <c r="U12" s="43">
        <f ca="1">_xll.BInterpol('Base CDI'!$H$4:$H$28,'Base CDI'!$I$4:$I$29,S12,"Cubic","Extrapolate=Linear","MultiX=Average","Skip=True","Sort=True")</f>
        <v>14.048666666666666</v>
      </c>
      <c r="X12" s="188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932</v>
      </c>
      <c r="B13" s="15" t="s">
        <v>27</v>
      </c>
      <c r="C13" s="9">
        <v>98332719.590000004</v>
      </c>
      <c r="D13" s="9">
        <f t="shared" ca="1" si="3"/>
        <v>51655.092445658986</v>
      </c>
      <c r="F13" t="s">
        <v>52</v>
      </c>
      <c r="G13" t="s">
        <v>470</v>
      </c>
      <c r="H13" s="10">
        <f ca="1">VALUE(_xll.BDP(F13,"FUT_DLV_DT_LAST",,))</f>
        <v>47850</v>
      </c>
      <c r="I13" s="4">
        <f ca="1">_xll.BDP(F13,"LAST_PRICE")</f>
        <v>14.75</v>
      </c>
      <c r="J13" s="4">
        <f ca="1">_xll.BDP(F13,"PX_SETTLE",,)</f>
        <v>14.56</v>
      </c>
      <c r="K13" s="4">
        <f ca="1">_xll.BDP(F13,"PX_CLOSE_2D",,)</f>
        <v>14.417999999999999</v>
      </c>
      <c r="L13" s="4">
        <f t="shared" ca="1" si="2"/>
        <v>0.1899999999999995</v>
      </c>
      <c r="M13" s="71">
        <f ca="1">_xll.BDP(F13,"FUT_CNV_RISK_FRSK",,)</f>
        <v>22.652777401432104</v>
      </c>
      <c r="P13" s="10">
        <v>34523</v>
      </c>
      <c r="Q13">
        <v>1.016046</v>
      </c>
      <c r="S13" s="42">
        <f t="shared" ca="1" si="5"/>
        <v>45760</v>
      </c>
      <c r="T13" s="43">
        <f ca="1">_xll.BInterpol('Base CDI'!$H$4:$H$28,'Base CDI'!$J$4:$J$29,S13,"Cubic","Extrapolate=Linear","MultiX=Average","Skip=True","Sort=True")</f>
        <v>14.143174616833038</v>
      </c>
      <c r="U13" s="43">
        <f ca="1">_xll.BInterpol('Base CDI'!$H$4:$H$28,'Base CDI'!$I$4:$I$29,S13,"Cubic","Extrapolate=Linear","MultiX=Average","Skip=True","Sort=True")</f>
        <v>14.054283333333332</v>
      </c>
      <c r="X13" s="188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15515.345076225878</v>
      </c>
      <c r="F14" t="s">
        <v>51</v>
      </c>
      <c r="G14" t="s">
        <v>471</v>
      </c>
      <c r="H14" s="10">
        <f ca="1">VALUE(_xll.BDP(F14,"FUT_DLV_DT_LAST",,))</f>
        <v>48582</v>
      </c>
      <c r="I14" s="4">
        <f ca="1">_xll.BDP(F14,"LAST_PRICE")</f>
        <v>14.84</v>
      </c>
      <c r="J14" s="4">
        <f ca="1">_xll.BDP(F14,"PX_SETTLE",,)</f>
        <v>14.673999999999999</v>
      </c>
      <c r="K14" s="4">
        <f ca="1">_xll.BDP(F14,"PX_CLOSE_2D",,)</f>
        <v>14.545</v>
      </c>
      <c r="L14" s="4">
        <f t="shared" ca="1" si="2"/>
        <v>0.16600000000000037</v>
      </c>
      <c r="M14" s="71">
        <f ca="1">_xll.BDP(F14,"FUT_CNV_RISK_FRSK",,)</f>
        <v>23.087997058126348</v>
      </c>
      <c r="P14" s="10">
        <v>34526</v>
      </c>
      <c r="Q14">
        <v>1.019998</v>
      </c>
      <c r="S14" s="42">
        <f t="shared" ca="1" si="5"/>
        <v>45761</v>
      </c>
      <c r="T14" s="43">
        <f ca="1">_xll.BInterpol('Base CDI'!$H$4:$H$28,'Base CDI'!$J$4:$J$29,S14,"Cubic","Extrapolate=Linear","MultiX=Average","Skip=True","Sort=True")</f>
        <v>14.142947583943032</v>
      </c>
      <c r="U14" s="43">
        <f ca="1">_xll.BInterpol('Base CDI'!$H$4:$H$28,'Base CDI'!$I$4:$I$29,S14,"Cubic","Extrapolate=Linear","MultiX=Average","Skip=True","Sort=True")</f>
        <v>14.059899999999999</v>
      </c>
      <c r="X14" s="188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17052.720621187196</v>
      </c>
      <c r="F15" t="s">
        <v>50</v>
      </c>
      <c r="G15" t="s">
        <v>472</v>
      </c>
      <c r="H15" s="10">
        <f ca="1">VALUE(_xll.BDP(F15,"FUT_DLV_DT_LAST",,))</f>
        <v>49311</v>
      </c>
      <c r="I15" s="4">
        <f ca="1">_xll.BDP(F15,"LAST_PRICE")</f>
        <v>14.85</v>
      </c>
      <c r="J15" s="4">
        <f ca="1">_xll.BDP(F15,"PX_SETTLE",,)</f>
        <v>14.692</v>
      </c>
      <c r="K15" s="4">
        <f ca="1">_xll.BDP(F15,"PX_CLOSE_2D",,)</f>
        <v>14.58</v>
      </c>
      <c r="L15" s="4">
        <f t="shared" ca="1" si="2"/>
        <v>0.15799999999999947</v>
      </c>
      <c r="M15" s="71">
        <f ca="1">_xll.BDP(F15,"FUT_CNV_RISK_FRSK",,)</f>
        <v>22.050357287973384</v>
      </c>
      <c r="P15" s="10">
        <v>34527</v>
      </c>
      <c r="Q15">
        <v>1.02383</v>
      </c>
      <c r="S15" s="42">
        <f t="shared" ca="1" si="5"/>
        <v>45762</v>
      </c>
      <c r="T15" s="43">
        <f ca="1">_xll.BInterpol('Base CDI'!$H$4:$H$28,'Base CDI'!$J$4:$J$29,S15,"Cubic","Extrapolate=Linear","MultiX=Average","Skip=True","Sort=True")</f>
        <v>14.142802570822761</v>
      </c>
      <c r="U15" s="43">
        <f ca="1">_xll.BInterpol('Base CDI'!$H$4:$H$28,'Base CDI'!$I$4:$I$29,S15,"Cubic","Extrapolate=Linear","MultiX=Average","Skip=True","Sort=True")</f>
        <v>14.065516666666666</v>
      </c>
      <c r="X15" s="188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1011</v>
      </c>
      <c r="B16" s="15" t="s">
        <v>29</v>
      </c>
      <c r="C16" s="9">
        <f t="shared" ca="1" si="4"/>
        <v>46483873.75</v>
      </c>
      <c r="D16" s="9">
        <f t="shared" ca="1" si="3"/>
        <v>24418.411346702702</v>
      </c>
      <c r="F16" t="s">
        <v>297</v>
      </c>
      <c r="G16" t="s">
        <v>705</v>
      </c>
      <c r="H16" s="10">
        <f ca="1">VALUE(_xll.BDP(F16,"FUT_DLV_DT_LAST",,))</f>
        <v>50042</v>
      </c>
      <c r="I16" s="4">
        <f ca="1">_xll.BDP(F16,"LAST_PRICE")</f>
        <v>14.725</v>
      </c>
      <c r="J16" s="4">
        <f ca="1">_xll.BDP(F16,"PX_SETTLE",,)</f>
        <v>14.725</v>
      </c>
      <c r="K16" s="4">
        <f ca="1">_xll.BDP(F16,"PX_CLOSE_2D",,)</f>
        <v>14.555999999999999</v>
      </c>
      <c r="L16" s="4">
        <f t="shared" ca="1" si="2"/>
        <v>0</v>
      </c>
      <c r="M16" s="71">
        <f ca="1">_xll.BDP(F16,"FUT_CNV_RISK_FRSK",,)</f>
        <v>20.493055595745318</v>
      </c>
      <c r="P16" s="10">
        <v>34528</v>
      </c>
      <c r="Q16">
        <v>1.02772</v>
      </c>
      <c r="S16" s="42">
        <f t="shared" ca="1" si="5"/>
        <v>45763</v>
      </c>
      <c r="T16" s="43">
        <f ca="1">_xll.BInterpol('Base CDI'!$H$4:$H$28,'Base CDI'!$J$4:$J$29,S16,"Cubic","Extrapolate=Linear","MultiX=Average","Skip=True","Sort=True")</f>
        <v>14.142745886685287</v>
      </c>
      <c r="U16" s="43">
        <f ca="1">_xll.BInterpol('Base CDI'!$H$4:$H$28,'Base CDI'!$I$4:$I$29,S16,"Cubic","Extrapolate=Linear","MultiX=Average","Skip=True","Sort=True")</f>
        <v>14.071133333333332</v>
      </c>
      <c r="X16" s="188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1012</v>
      </c>
      <c r="B17" s="14" t="s">
        <v>30</v>
      </c>
      <c r="C17" s="8">
        <f t="shared" ca="1" si="4"/>
        <v>31386815.239999998</v>
      </c>
      <c r="D17" s="8">
        <f t="shared" ca="1" si="3"/>
        <v>16487.786054906348</v>
      </c>
      <c r="H17" s="3"/>
      <c r="P17" s="10">
        <v>34529</v>
      </c>
      <c r="Q17">
        <v>1.0316289999999999</v>
      </c>
      <c r="S17" s="42">
        <f t="shared" ca="1" si="5"/>
        <v>45764</v>
      </c>
      <c r="T17" s="43">
        <f ca="1">_xll.BInterpol('Base CDI'!$H$4:$H$28,'Base CDI'!$J$4:$J$29,S17,"Cubic","Extrapolate=Linear","MultiX=Average","Skip=True","Sort=True")</f>
        <v>14.142783840743663</v>
      </c>
      <c r="U17" s="43">
        <f ca="1">_xll.BInterpol('Base CDI'!$H$4:$H$28,'Base CDI'!$I$4:$I$29,S17,"Cubic","Extrapolate=Linear","MultiX=Average","Skip=True","Sort=True")</f>
        <v>14.076750000000001</v>
      </c>
      <c r="X17" s="188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281</v>
      </c>
      <c r="B18" s="14" t="s">
        <v>350</v>
      </c>
      <c r="C18" s="8">
        <f t="shared" ca="1" si="4"/>
        <v>196356527</v>
      </c>
      <c r="D18" s="8">
        <f ca="1">C18*cdi_diario</f>
        <v>103147.91044917885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45765</v>
      </c>
      <c r="T18" s="43">
        <f ca="1">_xll.BInterpol('Base CDI'!$H$4:$H$28,'Base CDI'!$J$4:$J$29,S18,"Cubic","Extrapolate=Linear","MultiX=Average","Skip=True","Sort=True")</f>
        <v>14.142922742210946</v>
      </c>
      <c r="U18" s="43">
        <f ca="1">_xll.BInterpol('Base CDI'!$H$4:$H$28,'Base CDI'!$I$4:$I$29,S18,"Cubic","Extrapolate=Linear","MultiX=Average","Skip=True","Sort=True")</f>
        <v>14.082366666666667</v>
      </c>
      <c r="X18" s="188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357</v>
      </c>
      <c r="B19" s="15" t="s">
        <v>299</v>
      </c>
      <c r="C19" s="9">
        <f t="shared" ca="1" si="4"/>
        <v>596309.6</v>
      </c>
      <c r="D19" s="9">
        <f t="shared" ca="1" si="3"/>
        <v>313.24698068623741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45766</v>
      </c>
      <c r="T19" s="43">
        <f ca="1">_xll.BInterpol('Base CDI'!$H$4:$H$28,'Base CDI'!$J$4:$J$29,S19,"Cubic","Extrapolate=Linear","MultiX=Average","Skip=True","Sort=True")</f>
        <v>14.143168900300195</v>
      </c>
      <c r="U19" s="43">
        <f ca="1">_xll.BInterpol('Base CDI'!$H$4:$H$28,'Base CDI'!$I$4:$I$29,S19,"Cubic","Extrapolate=Linear","MultiX=Average","Skip=True","Sort=True")</f>
        <v>14.087983333333334</v>
      </c>
      <c r="X19" s="188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353</v>
      </c>
      <c r="B20" s="14" t="s">
        <v>294</v>
      </c>
      <c r="C20" s="8">
        <f t="shared" ca="1" si="4"/>
        <v>37451106.560000002</v>
      </c>
      <c r="D20" s="8">
        <f t="shared" ca="1" si="3"/>
        <v>19673.414704842151</v>
      </c>
      <c r="F20" s="38">
        <v>46395</v>
      </c>
      <c r="G20" s="41">
        <f ca="1">_xll.BInterpol('Base CDI'!$H$3:$H$29,'Base CDI'!$J$3:$J$30,F20,"Cubic","Extrapolate=Linear","MultiX=Average","Skip=True","Sort=True")</f>
        <v>14.320744993849717</v>
      </c>
      <c r="L20" s="4"/>
      <c r="P20" s="10">
        <v>34534</v>
      </c>
      <c r="Q20">
        <v>1.0424960000000001</v>
      </c>
      <c r="S20" s="42">
        <f t="shared" ca="1" si="5"/>
        <v>45767</v>
      </c>
      <c r="T20" s="43">
        <f ca="1">_xll.BInterpol('Base CDI'!$H$4:$H$28,'Base CDI'!$J$4:$J$29,S20,"Cubic","Extrapolate=Linear","MultiX=Average","Skip=True","Sort=True")</f>
        <v>14.143528624224464</v>
      </c>
      <c r="U20" s="43">
        <f ca="1">_xll.BInterpol('Base CDI'!$H$4:$H$28,'Base CDI'!$I$4:$I$29,S20,"Cubic","Extrapolate=Linear","MultiX=Average","Skip=True","Sort=True")</f>
        <v>14.0936</v>
      </c>
      <c r="X20" s="188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352</v>
      </c>
      <c r="B21" s="15" t="s">
        <v>243</v>
      </c>
      <c r="C21" s="9">
        <f t="shared" ca="1" si="4"/>
        <v>246636200.72999999</v>
      </c>
      <c r="D21" s="9">
        <f t="shared" ca="1" si="3"/>
        <v>129560.29083985447</v>
      </c>
      <c r="H21" s="10"/>
      <c r="L21" s="4"/>
      <c r="P21" s="10">
        <v>34535</v>
      </c>
      <c r="Q21">
        <v>1.0460160000000001</v>
      </c>
      <c r="S21" s="42">
        <f t="shared" ca="1" si="5"/>
        <v>45768</v>
      </c>
      <c r="T21" s="43">
        <f ca="1">_xll.BInterpol('Base CDI'!$H$4:$H$28,'Base CDI'!$J$4:$J$29,S21,"Cubic","Extrapolate=Linear","MultiX=Average","Skip=True","Sort=True")</f>
        <v>14.14400822319681</v>
      </c>
      <c r="U21" s="43">
        <f ca="1">_xll.BInterpol('Base CDI'!$H$4:$H$28,'Base CDI'!$I$4:$I$29,S21,"Cubic","Extrapolate=Linear","MultiX=Average","Skip=True","Sort=True")</f>
        <v>14.099216666666667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6188.7962087778942</v>
      </c>
      <c r="H22" s="10"/>
      <c r="L22" s="4"/>
      <c r="P22" s="10">
        <v>34536</v>
      </c>
      <c r="Q22">
        <v>1.049534</v>
      </c>
      <c r="S22" s="42">
        <f t="shared" ca="1" si="5"/>
        <v>45769</v>
      </c>
      <c r="T22" s="43">
        <f ca="1">_xll.BInterpol('Base CDI'!$H$4:$H$28,'Base CDI'!$J$4:$J$29,S22,"Cubic","Extrapolate=Linear","MultiX=Average","Skip=True","Sort=True")</f>
        <v>14.144614006430292</v>
      </c>
      <c r="U22" s="43">
        <f ca="1">_xll.BInterpol('Base CDI'!$H$4:$H$28,'Base CDI'!$I$4:$I$29,S22,"Cubic","Extrapolate=Linear","MultiX=Average","Skip=True","Sort=True")</f>
        <v>14.104833333333334</v>
      </c>
    </row>
    <row r="23" spans="1:30" x14ac:dyDescent="0.25">
      <c r="A23" s="2" t="s">
        <v>1079</v>
      </c>
      <c r="B23" s="14" t="s">
        <v>1086</v>
      </c>
      <c r="C23" s="8">
        <f ca="1">VLOOKUP(A23,$A$37:$B$67,2,0)</f>
        <v>41443700.799999997</v>
      </c>
      <c r="D23" s="8">
        <f t="shared" ca="1" si="3"/>
        <v>21770.761604481635</v>
      </c>
      <c r="H23" s="10"/>
      <c r="L23" s="4"/>
      <c r="P23" s="10">
        <v>34537</v>
      </c>
      <c r="Q23">
        <v>1.0524340000000001</v>
      </c>
      <c r="S23" s="42">
        <f t="shared" ca="1" si="5"/>
        <v>45770</v>
      </c>
      <c r="T23" s="43">
        <f ca="1">_xll.BInterpol('Base CDI'!$H$4:$H$28,'Base CDI'!$J$4:$J$29,S23,"Cubic","Extrapolate=Linear","MultiX=Average","Skip=True","Sort=True")</f>
        <v>14.145352283137965</v>
      </c>
      <c r="U23" s="43">
        <f ca="1">_xll.BInterpol('Base CDI'!$H$4:$H$28,'Base CDI'!$I$4:$I$29,S23,"Cubic","Extrapolate=Linear","MultiX=Average","Skip=True","Sort=True")</f>
        <v>14.11045</v>
      </c>
    </row>
    <row r="24" spans="1:30" x14ac:dyDescent="0.25">
      <c r="A24" s="2" t="s">
        <v>295</v>
      </c>
      <c r="B24" s="14" t="s">
        <v>295</v>
      </c>
      <c r="C24" s="8">
        <f ca="1">VLOOKUP(A24,$A$37:$B$67,2,0)</f>
        <v>218221514.75999999</v>
      </c>
      <c r="D24" s="8">
        <f ca="1">C24*cdi_diario</f>
        <v>114633.79194188253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45771</v>
      </c>
      <c r="T24" s="43">
        <f ca="1">_xll.BInterpol('Base CDI'!$H$4:$H$28,'Base CDI'!$J$4:$J$29,S24,"Cubic","Extrapolate=Linear","MultiX=Average","Skip=True","Sort=True")</f>
        <v>14.146229362532887</v>
      </c>
      <c r="U24" s="43">
        <f ca="1">_xll.BInterpol('Base CDI'!$H$4:$H$28,'Base CDI'!$I$4:$I$29,S24,"Cubic","Extrapolate=Linear","MultiX=Average","Skip=True","Sort=True")</f>
        <v>14.116066666666667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45772</v>
      </c>
      <c r="T25" s="43">
        <f ca="1">_xll.BInterpol('Base CDI'!$H$4:$H$28,'Base CDI'!$J$4:$J$29,S25,"Cubic","Extrapolate=Linear","MultiX=Average","Skip=True","Sort=True")</f>
        <v>14.147251553828113</v>
      </c>
      <c r="U25" s="43">
        <f ca="1">_xll.BInterpol('Base CDI'!$H$4:$H$28,'Base CDI'!$I$4:$I$29,S25,"Cubic","Extrapolate=Linear","MultiX=Average","Skip=True","Sort=True")</f>
        <v>14.121683333333333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45773</v>
      </c>
      <c r="T26" s="43">
        <f ca="1">_xll.BInterpol('Base CDI'!$H$4:$H$28,'Base CDI'!$J$4:$J$29,S26,"Cubic","Extrapolate=Linear","MultiX=Average","Skip=True","Sort=True")</f>
        <v>14.148425166236702</v>
      </c>
      <c r="U26" s="43">
        <f ca="1">_xll.BInterpol('Base CDI'!$H$4:$H$28,'Base CDI'!$I$4:$I$29,S26,"Cubic","Extrapolate=Linear","MultiX=Average","Skip=True","Sort=True")</f>
        <v>14.1273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45774</v>
      </c>
      <c r="T27" s="43">
        <f ca="1">_xll.BInterpol('Base CDI'!$H$4:$H$28,'Base CDI'!$J$4:$J$29,S27,"Cubic","Extrapolate=Linear","MultiX=Average","Skip=True","Sort=True")</f>
        <v>14.149756508971707</v>
      </c>
      <c r="U27" s="43">
        <f ca="1">_xll.BInterpol('Base CDI'!$H$4:$H$28,'Base CDI'!$I$4:$I$29,S27,"Cubic","Extrapolate=Linear","MultiX=Average","Skip=True","Sort=True")</f>
        <v>14.132916666666667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45775</v>
      </c>
      <c r="T28" s="43">
        <f ca="1">_xll.BInterpol('Base CDI'!$H$4:$H$28,'Base CDI'!$J$4:$J$29,S28,"Cubic","Extrapolate=Linear","MultiX=Average","Skip=True","Sort=True")</f>
        <v>14.15125189124619</v>
      </c>
      <c r="U28" s="43">
        <f ca="1">_xll.BInterpol('Base CDI'!$H$4:$H$28,'Base CDI'!$I$4:$I$29,S28,"Cubic","Extrapolate=Linear","MultiX=Average","Skip=True","Sort=True")</f>
        <v>14.138533333333333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45776</v>
      </c>
      <c r="T29" s="43">
        <f ca="1">_xll.BInterpol('Base CDI'!$H$4:$H$28,'Base CDI'!$J$4:$J$29,S29,"Cubic","Extrapolate=Linear","MultiX=Average","Skip=True","Sort=True")</f>
        <v>14.152917622273202</v>
      </c>
      <c r="U29" s="43">
        <f ca="1">_xll.BInterpol('Base CDI'!$H$4:$H$28,'Base CDI'!$I$4:$I$29,S29,"Cubic","Extrapolate=Linear","MultiX=Average","Skip=True","Sort=True")</f>
        <v>14.14415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45777</v>
      </c>
      <c r="T30" s="43">
        <f ca="1">_xll.BInterpol('Base CDI'!$H$4:$H$28,'Base CDI'!$J$4:$J$29,S30,"Cubic","Extrapolate=Linear","MultiX=Average","Skip=True","Sort=True")</f>
        <v>14.154760011265804</v>
      </c>
      <c r="U30" s="43">
        <f ca="1">_xll.BInterpol('Base CDI'!$H$4:$H$28,'Base CDI'!$I$4:$I$29,S30,"Cubic","Extrapolate=Linear","MultiX=Average","Skip=True","Sort=True")</f>
        <v>14.149766666666666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45778</v>
      </c>
      <c r="T31" s="43">
        <f ca="1">_xll.BInterpol('Base CDI'!$H$4:$H$28,'Base CDI'!$J$4:$J$29,S31,"Cubic","Extrapolate=Linear","MultiX=Average","Skip=True","Sort=True")</f>
        <v>14.156785367437051</v>
      </c>
      <c r="U31" s="43">
        <f ca="1">_xll.BInterpol('Base CDI'!$H$4:$H$28,'Base CDI'!$I$4:$I$29,S31,"Cubic","Extrapolate=Linear","MultiX=Average","Skip=True","Sort=True")</f>
        <v>14.155383333333333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45779</v>
      </c>
      <c r="T32" s="43">
        <f ca="1">_xll.BInterpol('Base CDI'!$H$4:$H$28,'Base CDI'!$J$4:$J$29,S32,"Cubic","Extrapolate=Linear","MultiX=Average","Skip=True","Sort=True")</f>
        <v>14.159000000000001</v>
      </c>
      <c r="U32" s="43">
        <f ca="1">_xll.BInterpol('Base CDI'!$H$4:$H$28,'Base CDI'!$I$4:$I$29,S32,"Cubic","Extrapolate=Linear","MultiX=Average","Skip=True","Sort=True")</f>
        <v>14.161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45780</v>
      </c>
      <c r="T33" s="43">
        <f ca="1">_xll.BInterpol('Base CDI'!$H$4:$H$28,'Base CDI'!$J$4:$J$29,S33,"Cubic","Extrapolate=Linear","MultiX=Average","Skip=True","Sort=True")</f>
        <v>14.161408417852021</v>
      </c>
      <c r="U33" s="43">
        <f ca="1">_xll.BInterpol('Base CDI'!$H$4:$H$28,'Base CDI'!$I$4:$I$29,S33,"Cubic","Extrapolate=Linear","MultiX=Average","Skip=True","Sort=True")</f>
        <v>14.167060724690758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45781</v>
      </c>
      <c r="T34" s="43">
        <f ca="1">_xll.BInterpol('Base CDI'!$H$4:$H$28,'Base CDI'!$J$4:$J$29,S34,"Cubic","Extrapolate=Linear","MultiX=Average","Skip=True","Sort=True")</f>
        <v>14.164007928627736</v>
      </c>
      <c r="U34" s="43">
        <f ca="1">_xll.BInterpol('Base CDI'!$H$4:$H$28,'Base CDI'!$I$4:$I$29,S34,"Cubic","Extrapolate=Linear","MultiX=Average","Skip=True","Sort=True")</f>
        <v>14.17312070907917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45782</v>
      </c>
      <c r="T35" s="43">
        <f ca="1">_xll.BInterpol('Base CDI'!$H$4:$H$28,'Base CDI'!$J$4:$J$29,S35,"Cubic","Extrapolate=Linear","MultiX=Average","Skip=True","Sort=True")</f>
        <v>14.166794039646078</v>
      </c>
      <c r="U35" s="43">
        <f ca="1">_xll.BInterpol('Base CDI'!$H$4:$H$28,'Base CDI'!$I$4:$I$29,S35,"Cubic","Extrapolate=Linear","MultiX=Average","Skip=True","Sort=True")</f>
        <v>14.17917921286289</v>
      </c>
    </row>
    <row r="36" spans="1:21" ht="15.75" thickBot="1" x14ac:dyDescent="0.3">
      <c r="A36" s="149" t="s">
        <v>396</v>
      </c>
      <c r="B36" s="150">
        <v>45503</v>
      </c>
      <c r="C36" s="151" t="s">
        <v>753</v>
      </c>
      <c r="D36" s="151" t="s">
        <v>754</v>
      </c>
      <c r="E36" s="151" t="s">
        <v>755</v>
      </c>
      <c r="F36" s="148"/>
      <c r="G36" s="257"/>
      <c r="H36" s="259"/>
      <c r="P36" s="10">
        <v>34556</v>
      </c>
      <c r="Q36">
        <v>1.0803430000000001</v>
      </c>
      <c r="S36" s="42">
        <f t="shared" ca="1" si="5"/>
        <v>45783</v>
      </c>
      <c r="T36" s="43">
        <f ca="1">_xll.BInterpol('Base CDI'!$H$4:$H$28,'Base CDI'!$J$4:$J$29,S36,"Cubic","Extrapolate=Linear","MultiX=Average","Skip=True","Sort=True")</f>
        <v>14.169762258225983</v>
      </c>
      <c r="U36" s="43">
        <f ca="1">_xll.BInterpol('Base CDI'!$H$4:$H$28,'Base CDI'!$I$4:$I$29,S36,"Cubic","Extrapolate=Linear","MultiX=Average","Skip=True","Sort=True")</f>
        <v>14.185235495739569</v>
      </c>
    </row>
    <row r="37" spans="1:21" ht="16.5" thickTop="1" thickBot="1" x14ac:dyDescent="0.3">
      <c r="A37" s="258" t="s">
        <v>245</v>
      </c>
      <c r="B37" s="148">
        <v>11987012.74</v>
      </c>
      <c r="C37" s="148">
        <v>11819644.02</v>
      </c>
      <c r="D37" s="148">
        <v>11743242.970000001</v>
      </c>
      <c r="E37" s="148">
        <v>12108508.32</v>
      </c>
      <c r="F37" s="148">
        <v>11806183.08</v>
      </c>
      <c r="G37" s="259">
        <v>10424709.48</v>
      </c>
      <c r="H37" s="259">
        <v>4411283.51</v>
      </c>
      <c r="P37" s="10">
        <v>34557</v>
      </c>
      <c r="Q37">
        <v>1.0822590000000001</v>
      </c>
      <c r="S37" s="42">
        <f t="shared" ca="1" si="5"/>
        <v>45784</v>
      </c>
      <c r="T37" s="43">
        <f ca="1">_xll.BInterpol('Base CDI'!$H$4:$H$28,'Base CDI'!$J$4:$J$29,S37,"Cubic","Extrapolate=Linear","MultiX=Average","Skip=True","Sort=True")</f>
        <v>14.172908091686384</v>
      </c>
      <c r="U37" s="43">
        <f ca="1">_xll.BInterpol('Base CDI'!$H$4:$H$28,'Base CDI'!$I$4:$I$29,S37,"Cubic","Extrapolate=Linear","MultiX=Average","Skip=True","Sort=True")</f>
        <v>14.191288817406864</v>
      </c>
    </row>
    <row r="38" spans="1:21" ht="15.75" thickBot="1" x14ac:dyDescent="0.3">
      <c r="A38" s="258" t="s">
        <v>455</v>
      </c>
      <c r="B38" s="257">
        <v>4163570.25</v>
      </c>
      <c r="C38" s="257">
        <v>4426820.25</v>
      </c>
      <c r="D38" s="257">
        <v>4434243.3</v>
      </c>
      <c r="E38" s="148">
        <v>5196154.3099999996</v>
      </c>
      <c r="F38" s="148">
        <v>6491701.1500000004</v>
      </c>
      <c r="G38" s="148">
        <v>3506261.15</v>
      </c>
      <c r="H38" s="147" t="s">
        <v>165</v>
      </c>
      <c r="P38" s="10">
        <v>34558</v>
      </c>
      <c r="Q38">
        <v>1.0841780000000001</v>
      </c>
      <c r="S38" s="42">
        <f t="shared" ca="1" si="5"/>
        <v>45785</v>
      </c>
      <c r="T38" s="43">
        <f ca="1">_xll.BInterpol('Base CDI'!$H$4:$H$28,'Base CDI'!$J$4:$J$29,S38,"Cubic","Extrapolate=Linear","MultiX=Average","Skip=True","Sort=True")</f>
        <v>14.176227047346218</v>
      </c>
      <c r="U38" s="43">
        <f ca="1">_xll.BInterpol('Base CDI'!$H$4:$H$28,'Base CDI'!$I$4:$I$29,S38,"Cubic","Extrapolate=Linear","MultiX=Average","Skip=True","Sort=True")</f>
        <v>14.197338437562426</v>
      </c>
    </row>
    <row r="39" spans="1:21" ht="15.75" thickBot="1" x14ac:dyDescent="0.3">
      <c r="A39" s="258" t="s">
        <v>488</v>
      </c>
      <c r="B39" s="259">
        <v>45342712.560000002</v>
      </c>
      <c r="C39" s="259">
        <v>44521040.299999997</v>
      </c>
      <c r="D39" s="148">
        <v>44515277.789999999</v>
      </c>
      <c r="E39" s="148">
        <v>44668007.939999998</v>
      </c>
      <c r="F39" s="259">
        <v>42465573.590000004</v>
      </c>
      <c r="G39" s="259">
        <v>25947469.66</v>
      </c>
      <c r="H39" s="259">
        <v>12447604.890000001</v>
      </c>
      <c r="P39" s="10">
        <v>34561</v>
      </c>
      <c r="Q39">
        <v>1.0861050000000001</v>
      </c>
      <c r="S39" s="42">
        <f t="shared" ca="1" si="5"/>
        <v>45786</v>
      </c>
      <c r="T39" s="43">
        <f ca="1">_xll.BInterpol('Base CDI'!$H$4:$H$28,'Base CDI'!$J$4:$J$29,S39,"Cubic","Extrapolate=Linear","MultiX=Average","Skip=True","Sort=True")</f>
        <v>14.179714632524417</v>
      </c>
      <c r="U39" s="43">
        <f ca="1">_xll.BInterpol('Base CDI'!$H$4:$H$28,'Base CDI'!$I$4:$I$29,S39,"Cubic","Extrapolate=Linear","MultiX=Average","Skip=True","Sort=True")</f>
        <v>14.203383615903912</v>
      </c>
    </row>
    <row r="40" spans="1:21" ht="15.75" thickBot="1" x14ac:dyDescent="0.3">
      <c r="A40" s="258" t="s">
        <v>913</v>
      </c>
      <c r="B40" s="257">
        <v>9675554.3599999994</v>
      </c>
      <c r="C40" s="148">
        <v>11576178.380000001</v>
      </c>
      <c r="D40" s="148">
        <v>10925383.470000001</v>
      </c>
      <c r="E40" s="148">
        <v>13718552.49</v>
      </c>
      <c r="F40" s="148">
        <v>14268646.09</v>
      </c>
      <c r="G40" s="148">
        <v>6094780.5300000003</v>
      </c>
      <c r="H40" s="259" t="s">
        <v>165</v>
      </c>
      <c r="P40" s="10">
        <v>34562</v>
      </c>
      <c r="Q40">
        <v>1.0880270000000001</v>
      </c>
      <c r="S40" s="42">
        <f t="shared" ca="1" si="5"/>
        <v>45787</v>
      </c>
      <c r="T40" s="43">
        <f ca="1">_xll.BInterpol('Base CDI'!$H$4:$H$28,'Base CDI'!$J$4:$J$29,S40,"Cubic","Extrapolate=Linear","MultiX=Average","Skip=True","Sort=True")</f>
        <v>14.183366354539919</v>
      </c>
      <c r="U40" s="43">
        <f ca="1">_xll.BInterpol('Base CDI'!$H$4:$H$28,'Base CDI'!$I$4:$I$29,S40,"Cubic","Extrapolate=Linear","MultiX=Average","Skip=True","Sort=True")</f>
        <v>14.209423612128971</v>
      </c>
    </row>
    <row r="41" spans="1:21" ht="15.75" thickBot="1" x14ac:dyDescent="0.3">
      <c r="A41" s="258" t="s">
        <v>356</v>
      </c>
      <c r="B41" s="148">
        <v>1476485.15</v>
      </c>
      <c r="C41" s="148">
        <v>1505205.93</v>
      </c>
      <c r="D41" s="148">
        <v>1478464.91</v>
      </c>
      <c r="E41" s="148">
        <v>26395412.620000001</v>
      </c>
      <c r="F41" s="259">
        <v>25058976.010000002</v>
      </c>
      <c r="G41" s="259">
        <v>22196123.649999999</v>
      </c>
      <c r="H41" s="259" t="s">
        <v>165</v>
      </c>
      <c r="P41" s="10">
        <v>34563</v>
      </c>
      <c r="Q41">
        <v>1.0899380000000001</v>
      </c>
      <c r="S41" s="42">
        <f t="shared" ca="1" si="5"/>
        <v>45788</v>
      </c>
      <c r="T41" s="43">
        <f ca="1">_xll.BInterpol('Base CDI'!$H$4:$H$28,'Base CDI'!$J$4:$J$29,S41,"Cubic","Extrapolate=Linear","MultiX=Average","Skip=True","Sort=True")</f>
        <v>14.187177720711654</v>
      </c>
      <c r="U41" s="43">
        <f ca="1">_xll.BInterpol('Base CDI'!$H$4:$H$28,'Base CDI'!$I$4:$I$29,S41,"Cubic","Extrapolate=Linear","MultiX=Average","Skip=True","Sort=True")</f>
        <v>14.215457685935261</v>
      </c>
    </row>
    <row r="42" spans="1:21" ht="15.75" thickBot="1" x14ac:dyDescent="0.3">
      <c r="A42" s="258" t="s">
        <v>896</v>
      </c>
      <c r="B42" s="148">
        <v>115166842.47</v>
      </c>
      <c r="C42" s="148">
        <v>99281277.019999996</v>
      </c>
      <c r="D42" s="148">
        <v>98351309.370000005</v>
      </c>
      <c r="E42" s="259">
        <v>165351164.86000001</v>
      </c>
      <c r="F42" s="147" t="s">
        <v>165</v>
      </c>
      <c r="G42" s="147" t="s">
        <v>165</v>
      </c>
      <c r="H42" s="147" t="s">
        <v>165</v>
      </c>
      <c r="P42" s="10">
        <v>34564</v>
      </c>
      <c r="Q42">
        <v>1.091853</v>
      </c>
      <c r="S42" s="42">
        <f t="shared" ca="1" si="5"/>
        <v>45789</v>
      </c>
      <c r="T42" s="43">
        <f ca="1">_xll.BInterpol('Base CDI'!$H$4:$H$28,'Base CDI'!$J$4:$J$29,S42,"Cubic","Extrapolate=Linear","MultiX=Average","Skip=True","Sort=True")</f>
        <v>14.191144238358561</v>
      </c>
      <c r="U42" s="43">
        <f ca="1">_xll.BInterpol('Base CDI'!$H$4:$H$28,'Base CDI'!$I$4:$I$29,S42,"Cubic","Extrapolate=Linear","MultiX=Average","Skip=True","Sort=True")</f>
        <v>14.221485097020432</v>
      </c>
    </row>
    <row r="43" spans="1:21" ht="15.75" thickBot="1" x14ac:dyDescent="0.3">
      <c r="A43" s="258" t="s">
        <v>106</v>
      </c>
      <c r="B43" s="148">
        <v>493805.13</v>
      </c>
      <c r="C43" s="148">
        <v>448809.59</v>
      </c>
      <c r="D43" s="148">
        <v>501665.64</v>
      </c>
      <c r="E43" s="148">
        <v>2539236.75</v>
      </c>
      <c r="F43" s="257">
        <v>71309498.090000004</v>
      </c>
      <c r="G43" s="148">
        <v>65375992.579999998</v>
      </c>
      <c r="H43" s="259">
        <v>58232228.829999998</v>
      </c>
      <c r="P43" s="10">
        <v>34565</v>
      </c>
      <c r="Q43">
        <v>1.0937749999999999</v>
      </c>
      <c r="S43" s="42">
        <f t="shared" ca="1" si="5"/>
        <v>45790</v>
      </c>
      <c r="T43" s="43">
        <f ca="1">_xll.BInterpol('Base CDI'!$H$4:$H$28,'Base CDI'!$J$4:$J$29,S43,"Cubic","Extrapolate=Linear","MultiX=Average","Skip=True","Sort=True")</f>
        <v>14.195261414799571</v>
      </c>
      <c r="U43" s="43">
        <f ca="1">_xll.BInterpol('Base CDI'!$H$4:$H$28,'Base CDI'!$I$4:$I$29,S43,"Cubic","Extrapolate=Linear","MultiX=Average","Skip=True","Sort=True")</f>
        <v>14.227505105082141</v>
      </c>
    </row>
    <row r="44" spans="1:21" ht="15.75" thickBot="1" x14ac:dyDescent="0.3">
      <c r="A44" s="258" t="s">
        <v>932</v>
      </c>
      <c r="B44" s="148">
        <v>120908518.81999999</v>
      </c>
      <c r="C44" s="148">
        <v>119721971.51000001</v>
      </c>
      <c r="D44" s="259">
        <v>118262537.01000001</v>
      </c>
      <c r="E44" s="259">
        <v>74971432.849999994</v>
      </c>
      <c r="F44" s="148" t="s">
        <v>165</v>
      </c>
      <c r="G44" s="257" t="s">
        <v>165</v>
      </c>
      <c r="H44" s="259" t="s">
        <v>165</v>
      </c>
      <c r="P44" s="10">
        <v>34568</v>
      </c>
      <c r="Q44">
        <v>1.0956999999999999</v>
      </c>
      <c r="S44" s="42">
        <f t="shared" ca="1" si="5"/>
        <v>45791</v>
      </c>
      <c r="T44" s="43">
        <f ca="1">_xll.BInterpol('Base CDI'!$H$4:$H$28,'Base CDI'!$J$4:$J$29,S44,"Cubic","Extrapolate=Linear","MultiX=Average","Skip=True","Sort=True")</f>
        <v>14.199524757353622</v>
      </c>
      <c r="U44" s="43">
        <f ca="1">_xll.BInterpol('Base CDI'!$H$4:$H$28,'Base CDI'!$I$4:$I$29,S44,"Cubic","Extrapolate=Linear","MultiX=Average","Skip=True","Sort=True")</f>
        <v>14.233516969818039</v>
      </c>
    </row>
    <row r="45" spans="1:21" ht="15.75" thickBot="1" x14ac:dyDescent="0.3">
      <c r="A45" s="258" t="s">
        <v>912</v>
      </c>
      <c r="B45" s="148">
        <v>118299483.63</v>
      </c>
      <c r="C45" s="148">
        <v>117260448.91</v>
      </c>
      <c r="D45" s="148">
        <v>116118367.39</v>
      </c>
      <c r="E45" s="259">
        <v>146560634.66</v>
      </c>
      <c r="F45" s="257" t="s">
        <v>165</v>
      </c>
      <c r="G45" s="148" t="s">
        <v>165</v>
      </c>
      <c r="H45" s="259" t="s">
        <v>165</v>
      </c>
      <c r="P45" s="10">
        <v>34569</v>
      </c>
      <c r="Q45">
        <v>1.097628</v>
      </c>
      <c r="S45" s="42">
        <f t="shared" ca="1" si="5"/>
        <v>45792</v>
      </c>
      <c r="T45" s="43">
        <f ca="1">_xll.BInterpol('Base CDI'!$H$4:$H$28,'Base CDI'!$J$4:$J$29,S45,"Cubic","Extrapolate=Linear","MultiX=Average","Skip=True","Sort=True")</f>
        <v>14.203929773339645</v>
      </c>
      <c r="U45" s="43">
        <f ca="1">_xll.BInterpol('Base CDI'!$H$4:$H$28,'Base CDI'!$I$4:$I$29,S45,"Cubic","Extrapolate=Linear","MultiX=Average","Skip=True","Sort=True")</f>
        <v>14.239519950925782</v>
      </c>
    </row>
    <row r="46" spans="1:21" ht="15.75" thickBot="1" x14ac:dyDescent="0.3">
      <c r="A46" s="258" t="s">
        <v>1014</v>
      </c>
      <c r="B46" s="148">
        <v>1677079.23</v>
      </c>
      <c r="C46" s="148">
        <v>1640672.11</v>
      </c>
      <c r="D46" s="148">
        <v>1660833.98</v>
      </c>
      <c r="E46" s="148">
        <v>1614196.5</v>
      </c>
      <c r="F46" s="257">
        <v>42818257.600000001</v>
      </c>
      <c r="G46" s="148">
        <v>44447917.079999998</v>
      </c>
      <c r="H46" s="259">
        <v>39578913.640000001</v>
      </c>
      <c r="P46" s="10">
        <v>34570</v>
      </c>
      <c r="Q46">
        <v>1.099553</v>
      </c>
      <c r="S46" s="42">
        <f t="shared" ca="1" si="5"/>
        <v>45793</v>
      </c>
      <c r="T46" s="43">
        <f ca="1">_xll.BInterpol('Base CDI'!$H$4:$H$28,'Base CDI'!$J$4:$J$29,S46,"Cubic","Extrapolate=Linear","MultiX=Average","Skip=True","Sort=True")</f>
        <v>14.208471970076577</v>
      </c>
      <c r="U46" s="43">
        <f ca="1">_xll.BInterpol('Base CDI'!$H$4:$H$28,'Base CDI'!$I$4:$I$29,S46,"Cubic","Extrapolate=Linear","MultiX=Average","Skip=True","Sort=True")</f>
        <v>14.245513308103021</v>
      </c>
    </row>
    <row r="47" spans="1:21" ht="15.75" thickBot="1" x14ac:dyDescent="0.3">
      <c r="A47" s="258" t="s">
        <v>1011</v>
      </c>
      <c r="B47" s="257">
        <v>46483873.75</v>
      </c>
      <c r="C47" s="148">
        <v>46056676.719999999</v>
      </c>
      <c r="D47" s="148">
        <v>45558100.880000003</v>
      </c>
      <c r="E47" s="257">
        <v>43349906.329999998</v>
      </c>
      <c r="F47" s="257" t="s">
        <v>165</v>
      </c>
      <c r="G47" s="148" t="s">
        <v>165</v>
      </c>
      <c r="H47" s="259" t="s">
        <v>165</v>
      </c>
      <c r="P47" s="10">
        <v>34571</v>
      </c>
      <c r="Q47">
        <v>1.10148</v>
      </c>
      <c r="S47" s="42">
        <f t="shared" ca="1" si="5"/>
        <v>45794</v>
      </c>
      <c r="T47" s="43">
        <f ca="1">_xll.BInterpol('Base CDI'!$H$4:$H$28,'Base CDI'!$J$4:$J$29,S47,"Cubic","Extrapolate=Linear","MultiX=Average","Skip=True","Sort=True")</f>
        <v>14.213146854883352</v>
      </c>
      <c r="U47" s="43">
        <f ca="1">_xll.BInterpol('Base CDI'!$H$4:$H$28,'Base CDI'!$I$4:$I$29,S47,"Cubic","Extrapolate=Linear","MultiX=Average","Skip=True","Sort=True")</f>
        <v>14.251496301047412</v>
      </c>
    </row>
    <row r="48" spans="1:21" ht="15.75" thickBot="1" x14ac:dyDescent="0.3">
      <c r="A48" s="258" t="s">
        <v>104</v>
      </c>
      <c r="B48" s="257">
        <v>28927403.120000001</v>
      </c>
      <c r="C48" s="148">
        <v>31034064.489999998</v>
      </c>
      <c r="D48" s="148">
        <v>28629649.23</v>
      </c>
      <c r="E48" s="257">
        <v>52692639.340000004</v>
      </c>
      <c r="F48" s="148">
        <v>93329309.930000007</v>
      </c>
      <c r="G48" s="148">
        <v>56165947.780000001</v>
      </c>
      <c r="H48" s="259">
        <v>98383235.590000004</v>
      </c>
      <c r="P48" s="10">
        <v>34572</v>
      </c>
      <c r="Q48">
        <v>1.1034120000000001</v>
      </c>
      <c r="S48" s="42">
        <f t="shared" ca="1" si="5"/>
        <v>45795</v>
      </c>
      <c r="T48" s="43">
        <f ca="1">_xll.BInterpol('Base CDI'!$H$4:$H$28,'Base CDI'!$J$4:$J$29,S48,"Cubic","Extrapolate=Linear","MultiX=Average","Skip=True","Sort=True")</f>
        <v>14.217949935078906</v>
      </c>
      <c r="U48" s="43">
        <f ca="1">_xll.BInterpol('Base CDI'!$H$4:$H$28,'Base CDI'!$I$4:$I$29,S48,"Cubic","Extrapolate=Linear","MultiX=Average","Skip=True","Sort=True")</f>
        <v>14.257468189456606</v>
      </c>
    </row>
    <row r="49" spans="1:21" ht="15.75" thickBot="1" x14ac:dyDescent="0.3">
      <c r="A49" s="258" t="s">
        <v>100</v>
      </c>
      <c r="B49" s="148">
        <v>509750315.43000001</v>
      </c>
      <c r="C49" s="257">
        <v>514797513.95999998</v>
      </c>
      <c r="D49" s="148">
        <v>532974060.11000001</v>
      </c>
      <c r="E49" s="257">
        <v>428246587.55000001</v>
      </c>
      <c r="F49" s="148">
        <v>388225083.11000001</v>
      </c>
      <c r="G49" s="148">
        <v>630821771.69000006</v>
      </c>
      <c r="H49" s="259">
        <v>654569747.79999995</v>
      </c>
      <c r="P49" s="10">
        <v>34575</v>
      </c>
      <c r="Q49">
        <v>1.1053500000000001</v>
      </c>
      <c r="S49" s="42">
        <f t="shared" ca="1" si="5"/>
        <v>45796</v>
      </c>
      <c r="T49" s="43">
        <f ca="1">_xll.BInterpol('Base CDI'!$H$4:$H$28,'Base CDI'!$J$4:$J$29,S49,"Cubic","Extrapolate=Linear","MultiX=Average","Skip=True","Sort=True")</f>
        <v>14.222876717982169</v>
      </c>
      <c r="U49" s="43">
        <f ca="1">_xll.BInterpol('Base CDI'!$H$4:$H$28,'Base CDI'!$I$4:$I$29,S49,"Cubic","Extrapolate=Linear","MultiX=Average","Skip=True","Sort=True")</f>
        <v>14.263428233028261</v>
      </c>
    </row>
    <row r="50" spans="1:21" ht="15.75" thickBot="1" x14ac:dyDescent="0.3">
      <c r="A50" s="258" t="s">
        <v>108</v>
      </c>
      <c r="B50" s="148">
        <v>277276486.35000002</v>
      </c>
      <c r="C50" s="148">
        <v>278379678.57999998</v>
      </c>
      <c r="D50" s="148">
        <v>284310837.57999998</v>
      </c>
      <c r="E50" s="257">
        <v>266644859.15000001</v>
      </c>
      <c r="F50" s="259">
        <v>237490512.44999999</v>
      </c>
      <c r="G50" s="259">
        <v>470297830.98000002</v>
      </c>
      <c r="H50" s="259">
        <v>315149146.85000002</v>
      </c>
      <c r="P50" s="10">
        <v>34576</v>
      </c>
      <c r="Q50">
        <v>1.107288</v>
      </c>
      <c r="S50" s="42">
        <f t="shared" ca="1" si="5"/>
        <v>45797</v>
      </c>
      <c r="T50" s="43">
        <f ca="1">_xll.BInterpol('Base CDI'!$H$4:$H$28,'Base CDI'!$J$4:$J$29,S50,"Cubic","Extrapolate=Linear","MultiX=Average","Skip=True","Sort=True")</f>
        <v>14.227922710912081</v>
      </c>
      <c r="U50" s="43">
        <f ca="1">_xll.BInterpol('Base CDI'!$H$4:$H$28,'Base CDI'!$I$4:$I$29,S50,"Cubic","Extrapolate=Linear","MultiX=Average","Skip=True","Sort=True")</f>
        <v>14.269375691460025</v>
      </c>
    </row>
    <row r="51" spans="1:21" ht="15.75" thickBot="1" x14ac:dyDescent="0.3">
      <c r="A51" s="258" t="s">
        <v>101</v>
      </c>
      <c r="B51" s="148">
        <v>29535637.329999998</v>
      </c>
      <c r="C51" s="148">
        <v>29349558.870000001</v>
      </c>
      <c r="D51" s="148">
        <v>28653338.780000001</v>
      </c>
      <c r="E51" s="148">
        <v>29297219</v>
      </c>
      <c r="F51" s="148">
        <v>27788193.300000001</v>
      </c>
      <c r="G51" s="148">
        <v>46220955.740000002</v>
      </c>
      <c r="H51" s="259">
        <v>70159051.310000002</v>
      </c>
      <c r="P51" s="10">
        <v>34577</v>
      </c>
      <c r="Q51">
        <v>1.109226</v>
      </c>
      <c r="S51" s="42">
        <f t="shared" ca="1" si="5"/>
        <v>45798</v>
      </c>
      <c r="T51" s="43">
        <f ca="1">_xll.BInterpol('Base CDI'!$H$4:$H$28,'Base CDI'!$J$4:$J$29,S51,"Cubic","Extrapolate=Linear","MultiX=Average","Skip=True","Sort=True")</f>
        <v>14.233083421187574</v>
      </c>
      <c r="U51" s="43">
        <f ca="1">_xll.BInterpol('Base CDI'!$H$4:$H$28,'Base CDI'!$I$4:$I$29,S51,"Cubic","Extrapolate=Linear","MultiX=Average","Skip=True","Sort=True")</f>
        <v>14.275309824449556</v>
      </c>
    </row>
    <row r="52" spans="1:21" ht="15.75" thickBot="1" x14ac:dyDescent="0.3">
      <c r="A52" s="258" t="s">
        <v>352</v>
      </c>
      <c r="B52" s="148">
        <v>246636200.72999999</v>
      </c>
      <c r="C52" s="148">
        <v>244646192.53999999</v>
      </c>
      <c r="D52" s="148">
        <v>241514013.53999999</v>
      </c>
      <c r="E52" s="148">
        <v>234680561.75999999</v>
      </c>
      <c r="F52" s="148">
        <v>215952818.97</v>
      </c>
      <c r="G52" s="148">
        <v>246966299.47</v>
      </c>
      <c r="H52" s="259">
        <v>93010237.939999998</v>
      </c>
      <c r="P52" s="10">
        <v>34578</v>
      </c>
      <c r="Q52">
        <v>1.1111930000000001</v>
      </c>
      <c r="S52" s="42">
        <f t="shared" ca="1" si="5"/>
        <v>45799</v>
      </c>
      <c r="T52" s="43">
        <f ca="1">_xll.BInterpol('Base CDI'!$H$4:$H$28,'Base CDI'!$J$4:$J$29,S52,"Cubic","Extrapolate=Linear","MultiX=Average","Skip=True","Sort=True")</f>
        <v>14.238354356127584</v>
      </c>
      <c r="U52" s="43">
        <f ca="1">_xll.BInterpol('Base CDI'!$H$4:$H$28,'Base CDI'!$I$4:$I$29,S52,"Cubic","Extrapolate=Linear","MultiX=Average","Skip=True","Sort=True")</f>
        <v>14.281229891694506</v>
      </c>
    </row>
    <row r="53" spans="1:21" ht="15.75" thickBot="1" x14ac:dyDescent="0.3">
      <c r="A53" s="258" t="s">
        <v>281</v>
      </c>
      <c r="B53" s="257">
        <v>196356527</v>
      </c>
      <c r="C53" s="148">
        <v>194578343.34999999</v>
      </c>
      <c r="D53" s="148">
        <v>192505935.78</v>
      </c>
      <c r="E53" s="148">
        <v>180449944.53999999</v>
      </c>
      <c r="F53" s="148">
        <v>170194212.91</v>
      </c>
      <c r="G53" s="148">
        <v>139759524.88</v>
      </c>
      <c r="H53" s="259">
        <v>71761024.799999997</v>
      </c>
      <c r="P53" s="10">
        <v>34579</v>
      </c>
      <c r="Q53">
        <v>1.1131409999999999</v>
      </c>
      <c r="S53" s="42">
        <f t="shared" ca="1" si="5"/>
        <v>45800</v>
      </c>
      <c r="T53" s="43">
        <f ca="1">_xll.BInterpol('Base CDI'!$H$4:$H$28,'Base CDI'!$J$4:$J$29,S53,"Cubic","Extrapolate=Linear","MultiX=Average","Skip=True","Sort=True")</f>
        <v>14.243731023051042</v>
      </c>
      <c r="U53" s="43">
        <f ca="1">_xll.BInterpol('Base CDI'!$H$4:$H$28,'Base CDI'!$I$4:$I$29,S53,"Cubic","Extrapolate=Linear","MultiX=Average","Skip=True","Sort=True")</f>
        <v>14.287135152892528</v>
      </c>
    </row>
    <row r="54" spans="1:21" ht="15.75" thickBot="1" x14ac:dyDescent="0.3">
      <c r="A54" s="258" t="s">
        <v>1079</v>
      </c>
      <c r="B54" s="148">
        <v>41443700.799999997</v>
      </c>
      <c r="C54" s="148">
        <v>41044832.439999998</v>
      </c>
      <c r="D54" s="148">
        <v>40596841.259999998</v>
      </c>
      <c r="E54" s="148" t="s">
        <v>165</v>
      </c>
      <c r="F54" s="257" t="s">
        <v>165</v>
      </c>
      <c r="G54" s="257" t="s">
        <v>165</v>
      </c>
      <c r="H54" s="259" t="s">
        <v>165</v>
      </c>
      <c r="P54" s="10">
        <v>34582</v>
      </c>
      <c r="Q54">
        <v>1.115119</v>
      </c>
      <c r="S54" s="42">
        <f t="shared" ca="1" si="5"/>
        <v>45801</v>
      </c>
      <c r="T54" s="43">
        <f ca="1">_xll.BInterpol('Base CDI'!$H$4:$H$28,'Base CDI'!$J$4:$J$29,S54,"Cubic","Extrapolate=Linear","MultiX=Average","Skip=True","Sort=True")</f>
        <v>14.249208929276886</v>
      </c>
      <c r="U54" s="43">
        <f ca="1">_xll.BInterpol('Base CDI'!$H$4:$H$28,'Base CDI'!$I$4:$I$29,S54,"Cubic","Extrapolate=Linear","MultiX=Average","Skip=True","Sort=True")</f>
        <v>14.293024867741277</v>
      </c>
    </row>
    <row r="55" spans="1:21" ht="15.75" thickBot="1" x14ac:dyDescent="0.3">
      <c r="A55" s="258" t="s">
        <v>756</v>
      </c>
      <c r="B55" s="148">
        <v>2007055.03</v>
      </c>
      <c r="C55" s="148">
        <v>1911017.9</v>
      </c>
      <c r="D55" s="148">
        <v>1889969.58</v>
      </c>
      <c r="E55" s="148">
        <v>3096104.75</v>
      </c>
      <c r="F55" s="148">
        <v>2701128.5</v>
      </c>
      <c r="G55" s="148" t="s">
        <v>165</v>
      </c>
      <c r="H55" s="259" t="s">
        <v>165</v>
      </c>
      <c r="I55" s="258"/>
      <c r="P55" s="10">
        <v>34583</v>
      </c>
      <c r="Q55">
        <v>1.117111</v>
      </c>
      <c r="S55" s="42">
        <f t="shared" ca="1" si="5"/>
        <v>45802</v>
      </c>
      <c r="T55" s="43">
        <f ca="1">_xll.BInterpol('Base CDI'!$H$4:$H$28,'Base CDI'!$J$4:$J$29,S55,"Cubic","Extrapolate=Linear","MultiX=Average","Skip=True","Sort=True")</f>
        <v>14.25478358212405</v>
      </c>
      <c r="U55" s="43">
        <f ca="1">_xll.BInterpol('Base CDI'!$H$4:$H$28,'Base CDI'!$I$4:$I$29,S55,"Cubic","Extrapolate=Linear","MultiX=Average","Skip=True","Sort=True")</f>
        <v>14.298898295938407</v>
      </c>
    </row>
    <row r="56" spans="1:21" ht="15.75" thickBot="1" x14ac:dyDescent="0.3">
      <c r="A56" s="258" t="s">
        <v>353</v>
      </c>
      <c r="B56" s="148">
        <v>37451106.560000002</v>
      </c>
      <c r="C56" s="148">
        <v>37097985.57</v>
      </c>
      <c r="D56" s="148">
        <v>36634293.990000002</v>
      </c>
      <c r="E56" s="148">
        <v>36045018.780000001</v>
      </c>
      <c r="F56" s="148">
        <v>35030610.520000003</v>
      </c>
      <c r="G56" s="148">
        <v>30643201.370000001</v>
      </c>
      <c r="H56" s="147" t="s">
        <v>165</v>
      </c>
      <c r="I56" s="258"/>
      <c r="P56" s="10">
        <v>34585</v>
      </c>
      <c r="Q56">
        <v>1.1191070000000001</v>
      </c>
      <c r="S56" s="42">
        <f t="shared" ca="1" si="5"/>
        <v>45803</v>
      </c>
      <c r="T56" s="43">
        <f ca="1">_xll.BInterpol('Base CDI'!$H$4:$H$28,'Base CDI'!$J$4:$J$29,S56,"Cubic","Extrapolate=Linear","MultiX=Average","Skip=True","Sort=True")</f>
        <v>14.260450488911468</v>
      </c>
      <c r="U56" s="43">
        <f ca="1">_xll.BInterpol('Base CDI'!$H$4:$H$28,'Base CDI'!$I$4:$I$29,S56,"Cubic","Extrapolate=Linear","MultiX=Average","Skip=True","Sort=True")</f>
        <v>14.30475469718157</v>
      </c>
    </row>
    <row r="57" spans="1:21" ht="15.75" thickBot="1" x14ac:dyDescent="0.3">
      <c r="A57" s="258" t="s">
        <v>1314</v>
      </c>
      <c r="B57" s="148">
        <v>71562912.5</v>
      </c>
      <c r="C57" s="148" t="s">
        <v>165</v>
      </c>
      <c r="D57" s="148" t="s">
        <v>165</v>
      </c>
      <c r="E57" s="148" t="s">
        <v>165</v>
      </c>
      <c r="F57" s="257" t="s">
        <v>165</v>
      </c>
      <c r="G57" s="257" t="s">
        <v>165</v>
      </c>
      <c r="H57" s="259" t="s">
        <v>165</v>
      </c>
      <c r="I57" s="258"/>
      <c r="P57" s="10">
        <v>34586</v>
      </c>
      <c r="Q57">
        <v>1.1211139999999999</v>
      </c>
      <c r="S57" s="42">
        <f t="shared" ca="1" si="5"/>
        <v>45804</v>
      </c>
      <c r="T57" s="43">
        <f ca="1">_xll.BInterpol('Base CDI'!$H$4:$H$28,'Base CDI'!$J$4:$J$29,S57,"Cubic","Extrapolate=Linear","MultiX=Average","Skip=True","Sort=True")</f>
        <v>14.266205156958076</v>
      </c>
      <c r="U57" s="43">
        <f ca="1">_xll.BInterpol('Base CDI'!$H$4:$H$28,'Base CDI'!$I$4:$I$29,S57,"Cubic","Extrapolate=Linear","MultiX=Average","Skip=True","Sort=True")</f>
        <v>14.31059333116842</v>
      </c>
    </row>
    <row r="58" spans="1:21" ht="15.75" thickBot="1" x14ac:dyDescent="0.3">
      <c r="A58" s="258" t="s">
        <v>295</v>
      </c>
      <c r="B58" s="148">
        <v>218221514.75999999</v>
      </c>
      <c r="C58" s="148">
        <v>216489841.53999999</v>
      </c>
      <c r="D58" s="148">
        <v>213825500.53</v>
      </c>
      <c r="E58" s="148">
        <v>208012608.31999999</v>
      </c>
      <c r="F58" s="148">
        <v>195710657.47999999</v>
      </c>
      <c r="G58" s="148">
        <v>171344367.96000001</v>
      </c>
      <c r="H58" s="259">
        <v>102719578.98</v>
      </c>
      <c r="I58" s="258"/>
      <c r="P58" s="10">
        <v>34589</v>
      </c>
      <c r="Q58">
        <v>1.1231169999999999</v>
      </c>
      <c r="S58" s="42">
        <f t="shared" ca="1" si="5"/>
        <v>45805</v>
      </c>
      <c r="T58" s="43">
        <f ca="1">_xll.BInterpol('Base CDI'!$H$4:$H$28,'Base CDI'!$J$4:$J$29,S58,"Cubic","Extrapolate=Linear","MultiX=Average","Skip=True","Sort=True")</f>
        <v>14.272043093582806</v>
      </c>
      <c r="U58" s="43">
        <f ca="1">_xll.BInterpol('Base CDI'!$H$4:$H$28,'Base CDI'!$I$4:$I$29,S58,"Cubic","Extrapolate=Linear","MultiX=Average","Skip=True","Sort=True")</f>
        <v>14.316413457596612</v>
      </c>
    </row>
    <row r="59" spans="1:21" ht="15.75" thickBot="1" x14ac:dyDescent="0.3">
      <c r="A59" s="258" t="s">
        <v>357</v>
      </c>
      <c r="B59" s="148">
        <v>596309.6</v>
      </c>
      <c r="C59" s="148">
        <v>624255.97</v>
      </c>
      <c r="D59" s="148">
        <v>610753.57999999996</v>
      </c>
      <c r="E59" s="148">
        <v>15433698.369999999</v>
      </c>
      <c r="F59" s="148">
        <v>14744420.210000001</v>
      </c>
      <c r="G59" s="148">
        <v>13110972.779999999</v>
      </c>
      <c r="H59" s="147" t="s">
        <v>165</v>
      </c>
      <c r="I59" s="258"/>
      <c r="P59" s="10">
        <v>34590</v>
      </c>
      <c r="Q59">
        <v>1.125127</v>
      </c>
      <c r="S59" s="42">
        <f t="shared" ca="1" si="5"/>
        <v>45806</v>
      </c>
      <c r="T59" s="43">
        <f ca="1">_xll.BInterpol('Base CDI'!$H$4:$H$28,'Base CDI'!$J$4:$J$29,S59,"Cubic","Extrapolate=Linear","MultiX=Average","Skip=True","Sort=True")</f>
        <v>14.277959806104594</v>
      </c>
      <c r="U59" s="43">
        <f ca="1">_xll.BInterpol('Base CDI'!$H$4:$H$28,'Base CDI'!$I$4:$I$29,S59,"Cubic","Extrapolate=Linear","MultiX=Average","Skip=True","Sort=True")</f>
        <v>14.322214336163798</v>
      </c>
    </row>
    <row r="60" spans="1:21" ht="15.75" thickBot="1" x14ac:dyDescent="0.3">
      <c r="A60" s="258" t="s">
        <v>109</v>
      </c>
      <c r="B60" s="148">
        <v>32462247.489999998</v>
      </c>
      <c r="C60" s="148">
        <v>32221021.34</v>
      </c>
      <c r="D60" s="148">
        <v>32001985.899999999</v>
      </c>
      <c r="E60" s="148">
        <v>31023121.43</v>
      </c>
      <c r="F60" s="257">
        <v>49313628.68</v>
      </c>
      <c r="G60" s="257">
        <v>87568811.950000003</v>
      </c>
      <c r="H60" s="259">
        <v>119540452.02</v>
      </c>
      <c r="I60" s="258"/>
      <c r="P60" s="10">
        <v>34591</v>
      </c>
      <c r="Q60">
        <v>1.1271530000000001</v>
      </c>
      <c r="S60" s="42">
        <f t="shared" ca="1" si="5"/>
        <v>45807</v>
      </c>
      <c r="T60" s="43">
        <f ca="1">_xll.BInterpol('Base CDI'!$H$4:$H$28,'Base CDI'!$J$4:$J$29,S60,"Cubic","Extrapolate=Linear","MultiX=Average","Skip=True","Sort=True")</f>
        <v>14.283950801842375</v>
      </c>
      <c r="U60" s="43">
        <f ca="1">_xll.BInterpol('Base CDI'!$H$4:$H$28,'Base CDI'!$I$4:$I$29,S60,"Cubic","Extrapolate=Linear","MultiX=Average","Skip=True","Sort=True")</f>
        <v>14.327995226567632</v>
      </c>
    </row>
    <row r="61" spans="1:21" ht="15.75" thickBot="1" x14ac:dyDescent="0.3">
      <c r="A61" s="258" t="s">
        <v>1015</v>
      </c>
      <c r="B61" s="148">
        <v>1803758.83</v>
      </c>
      <c r="C61" s="148">
        <v>1811036.67</v>
      </c>
      <c r="D61" s="148">
        <v>1773246.69</v>
      </c>
      <c r="E61" s="148">
        <v>32188628.489999998</v>
      </c>
      <c r="F61" s="190">
        <v>30827085.629999999</v>
      </c>
      <c r="G61" s="190">
        <v>27599580.530000001</v>
      </c>
      <c r="H61" s="317">
        <v>24620977.800000001</v>
      </c>
      <c r="P61" s="10">
        <v>34592</v>
      </c>
      <c r="Q61">
        <v>1.129189</v>
      </c>
      <c r="S61" s="42">
        <f t="shared" ca="1" si="5"/>
        <v>45808</v>
      </c>
      <c r="T61" s="43">
        <f ca="1">_xll.BInterpol('Base CDI'!$H$4:$H$28,'Base CDI'!$J$4:$J$29,S61,"Cubic","Extrapolate=Linear","MultiX=Average","Skip=True","Sort=True")</f>
        <v>14.290011588115084</v>
      </c>
      <c r="U61" s="43">
        <f ca="1">_xll.BInterpol('Base CDI'!$H$4:$H$28,'Base CDI'!$I$4:$I$29,S61,"Cubic","Extrapolate=Linear","MultiX=Average","Skip=True","Sort=True")</f>
        <v>14.333755388505768</v>
      </c>
    </row>
    <row r="62" spans="1:21" x14ac:dyDescent="0.25">
      <c r="A62" s="258" t="s">
        <v>1012</v>
      </c>
      <c r="B62" s="148">
        <v>31386815.239999998</v>
      </c>
      <c r="C62" s="148">
        <v>31092328</v>
      </c>
      <c r="D62" s="148">
        <v>30760589.800000001</v>
      </c>
      <c r="E62" s="148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45809</v>
      </c>
      <c r="T62" s="43">
        <f ca="1">_xll.BInterpol('Base CDI'!$H$4:$H$28,'Base CDI'!$J$4:$J$29,S62,"Cubic","Extrapolate=Linear","MultiX=Average","Skip=True","Sort=True")</f>
        <v>14.296137672241652</v>
      </c>
      <c r="U62" s="43">
        <f ca="1">_xll.BInterpol('Base CDI'!$H$4:$H$28,'Base CDI'!$I$4:$I$29,S62,"Cubic","Extrapolate=Linear","MultiX=Average","Skip=True","Sort=True")</f>
        <v>14.339494081675859</v>
      </c>
    </row>
    <row r="63" spans="1:21" x14ac:dyDescent="0.25">
      <c r="A63" t="s">
        <v>159</v>
      </c>
      <c r="B63" s="190">
        <v>2201092928.8600001</v>
      </c>
      <c r="C63" s="190">
        <v>2113336415.96</v>
      </c>
      <c r="D63" s="190">
        <v>2120230443.0599999</v>
      </c>
      <c r="E63" s="190">
        <v>2054284199.1099999</v>
      </c>
      <c r="F63" s="190">
        <v>1675526497.3</v>
      </c>
      <c r="G63" s="190">
        <v>2098492519.26</v>
      </c>
      <c r="H63" s="317">
        <v>1664583483.96</v>
      </c>
      <c r="P63" s="10">
        <v>34596</v>
      </c>
      <c r="Q63">
        <v>1.133254</v>
      </c>
      <c r="S63" s="42">
        <f t="shared" ca="1" si="5"/>
        <v>45810</v>
      </c>
      <c r="T63" s="43">
        <f ca="1">_xll.BInterpol('Base CDI'!$H$4:$H$28,'Base CDI'!$J$4:$J$29,S63,"Cubic","Extrapolate=Linear","MultiX=Average","Skip=True","Sort=True")</f>
        <v>14.302324561541019</v>
      </c>
      <c r="U63" s="43">
        <f ca="1">_xll.BInterpol('Base CDI'!$H$4:$H$28,'Base CDI'!$I$4:$I$29,S63,"Cubic","Extrapolate=Linear","MultiX=Average","Skip=True","Sort=True")</f>
        <v>14.34521056577556</v>
      </c>
    </row>
    <row r="64" spans="1:21" x14ac:dyDescent="0.25">
      <c r="A64" t="s">
        <v>924</v>
      </c>
      <c r="P64" s="10">
        <v>34597</v>
      </c>
      <c r="Q64">
        <v>1.135286</v>
      </c>
      <c r="S64" s="42">
        <f t="shared" ca="1" si="5"/>
        <v>45811</v>
      </c>
      <c r="T64" s="43">
        <f ca="1">_xll.BInterpol('Base CDI'!$H$4:$H$28,'Base CDI'!$J$4:$J$29,S64,"Cubic","Extrapolate=Linear","MultiX=Average","Skip=True","Sort=True")</f>
        <v>14.308567763332116</v>
      </c>
      <c r="U64" s="43">
        <f ca="1">_xll.BInterpol('Base CDI'!$H$4:$H$28,'Base CDI'!$I$4:$I$29,S64,"Cubic","Extrapolate=Linear","MultiX=Average","Skip=True","Sort=True")</f>
        <v>14.350904100502524</v>
      </c>
    </row>
    <row r="65" spans="1:21" x14ac:dyDescent="0.25">
      <c r="P65" s="10">
        <v>34598</v>
      </c>
      <c r="Q65">
        <v>1.1373219999999999</v>
      </c>
      <c r="S65" s="42">
        <f t="shared" ca="1" si="5"/>
        <v>45812</v>
      </c>
      <c r="T65" s="43">
        <f ca="1">_xll.BInterpol('Base CDI'!$H$4:$H$28,'Base CDI'!$J$4:$J$29,S65,"Cubic","Extrapolate=Linear","MultiX=Average","Skip=True","Sort=True")</f>
        <v>14.314862784933878</v>
      </c>
      <c r="U65" s="43">
        <f ca="1">_xll.BInterpol('Base CDI'!$H$4:$H$28,'Base CDI'!$I$4:$I$29,S65,"Cubic","Extrapolate=Linear","MultiX=Average","Skip=True","Sort=True")</f>
        <v>14.356573945554404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45813</v>
      </c>
      <c r="T66" s="43">
        <f ca="1">_xll.BInterpol('Base CDI'!$H$4:$H$28,'Base CDI'!$J$4:$J$29,S66,"Cubic","Extrapolate=Linear","MultiX=Average","Skip=True","Sort=True")</f>
        <v>14.321205133665242</v>
      </c>
      <c r="U66" s="43">
        <f ca="1">_xll.BInterpol('Base CDI'!$H$4:$H$28,'Base CDI'!$I$4:$I$29,S66,"Cubic","Extrapolate=Linear","MultiX=Average","Skip=True","Sort=True")</f>
        <v>14.362219360628854</v>
      </c>
    </row>
    <row r="67" spans="1:21" x14ac:dyDescent="0.25">
      <c r="P67" s="10">
        <v>34600</v>
      </c>
      <c r="Q67">
        <v>1.141405</v>
      </c>
      <c r="S67" s="42">
        <f t="shared" ca="1" si="5"/>
        <v>45814</v>
      </c>
      <c r="T67" s="43">
        <f ca="1">_xll.BInterpol('Base CDI'!$H$4:$H$28,'Base CDI'!$J$4:$J$29,S67,"Cubic","Extrapolate=Linear","MultiX=Average","Skip=True","Sort=True")</f>
        <v>14.327590316845138</v>
      </c>
      <c r="U67" s="43">
        <f ca="1">_xll.BInterpol('Base CDI'!$H$4:$H$28,'Base CDI'!$I$4:$I$29,S67,"Cubic","Extrapolate=Linear","MultiX=Average","Skip=True","Sort=True")</f>
        <v>14.367839605423528</v>
      </c>
    </row>
    <row r="68" spans="1:21" x14ac:dyDescent="0.25">
      <c r="P68" s="10">
        <v>34603</v>
      </c>
      <c r="Q68">
        <v>1.143448</v>
      </c>
      <c r="S68" s="42">
        <f t="shared" ca="1" si="5"/>
        <v>45815</v>
      </c>
      <c r="T68" s="43">
        <f ca="1">_xll.BInterpol('Base CDI'!$H$4:$H$28,'Base CDI'!$J$4:$J$29,S68,"Cubic","Extrapolate=Linear","MultiX=Average","Skip=True","Sort=True")</f>
        <v>14.334013841792505</v>
      </c>
      <c r="U68" s="43">
        <f ca="1">_xll.BInterpol('Base CDI'!$H$4:$H$28,'Base CDI'!$I$4:$I$29,S68,"Cubic","Extrapolate=Linear","MultiX=Average","Skip=True","Sort=True")</f>
        <v>14.37343393963608</v>
      </c>
    </row>
    <row r="69" spans="1:21" x14ac:dyDescent="0.25">
      <c r="P69" s="10">
        <v>34604</v>
      </c>
      <c r="Q69">
        <v>1.1454949999999999</v>
      </c>
      <c r="S69" s="42">
        <f t="shared" ca="1" si="5"/>
        <v>45816</v>
      </c>
      <c r="T69" s="43">
        <f ca="1">_xll.BInterpol('Base CDI'!$H$4:$H$28,'Base CDI'!$J$4:$J$29,S69,"Cubic","Extrapolate=Linear","MultiX=Average","Skip=True","Sort=True")</f>
        <v>14.340471215826275</v>
      </c>
      <c r="U69" s="43">
        <f ca="1">_xll.BInterpol('Base CDI'!$H$4:$H$28,'Base CDI'!$I$4:$I$29,S69,"Cubic","Extrapolate=Linear","MultiX=Average","Skip=True","Sort=True")</f>
        <v>14.379001622964163</v>
      </c>
    </row>
    <row r="70" spans="1:21" x14ac:dyDescent="0.25">
      <c r="P70" s="10">
        <v>34605</v>
      </c>
      <c r="Q70">
        <v>1.1475569999999999</v>
      </c>
      <c r="S70" s="42">
        <f t="shared" ca="1" si="5"/>
        <v>45817</v>
      </c>
      <c r="T70" s="43">
        <f ca="1">_xll.BInterpol('Base CDI'!$H$4:$H$28,'Base CDI'!$J$4:$J$29,S70,"Cubic","Extrapolate=Linear","MultiX=Average","Skip=True","Sort=True")</f>
        <v>14.346957946265384</v>
      </c>
      <c r="U70" s="43">
        <f ca="1">_xll.BInterpol('Base CDI'!$H$4:$H$28,'Base CDI'!$I$4:$I$29,S70,"Cubic","Extrapolate=Linear","MultiX=Average","Skip=True","Sort=True")</f>
        <v>14.38454191510543</v>
      </c>
    </row>
    <row r="71" spans="1:21" x14ac:dyDescent="0.25">
      <c r="P71" s="10">
        <v>34606</v>
      </c>
      <c r="Q71">
        <v>1.1496230000000001</v>
      </c>
      <c r="S71" s="42">
        <f t="shared" ca="1" si="5"/>
        <v>45818</v>
      </c>
      <c r="T71" s="43">
        <f ca="1">_xll.BInterpol('Base CDI'!$H$4:$H$28,'Base CDI'!$J$4:$J$29,S71,"Cubic","Extrapolate=Linear","MultiX=Average","Skip=True","Sort=True")</f>
        <v>14.353469540428765</v>
      </c>
      <c r="U71" s="43">
        <f ca="1">_xll.BInterpol('Base CDI'!$H$4:$H$28,'Base CDI'!$I$4:$I$29,S71,"Cubic","Extrapolate=Linear","MultiX=Average","Skip=True","Sort=True")</f>
        <v>14.390054075757535</v>
      </c>
    </row>
    <row r="72" spans="1:21" x14ac:dyDescent="0.25">
      <c r="P72" s="10">
        <v>34607</v>
      </c>
      <c r="Q72">
        <v>1.1516960000000001</v>
      </c>
      <c r="S72" s="42">
        <f t="shared" ca="1" si="5"/>
        <v>45819</v>
      </c>
      <c r="T72" s="43">
        <f ca="1">_xll.BInterpol('Base CDI'!$H$4:$H$28,'Base CDI'!$J$4:$J$29,S72,"Cubic","Extrapolate=Linear","MultiX=Average","Skip=True","Sort=True")</f>
        <v>14.360001505635354</v>
      </c>
      <c r="U72" s="43">
        <f ca="1">_xll.BInterpol('Base CDI'!$H$4:$H$28,'Base CDI'!$I$4:$I$29,S72,"Cubic","Extrapolate=Linear","MultiX=Average","Skip=True","Sort=True")</f>
        <v>14.395537364618132</v>
      </c>
    </row>
    <row r="73" spans="1:21" x14ac:dyDescent="0.25">
      <c r="P73" s="10">
        <v>34611</v>
      </c>
      <c r="Q73">
        <v>1.153934</v>
      </c>
      <c r="S73" s="42">
        <f t="shared" ca="1" si="5"/>
        <v>45820</v>
      </c>
      <c r="T73" s="43">
        <f ca="1">_xll.BInterpol('Base CDI'!$H$4:$H$28,'Base CDI'!$J$4:$J$29,S73,"Cubic","Extrapolate=Linear","MultiX=Average","Skip=True","Sort=True")</f>
        <v>14.366549349204087</v>
      </c>
      <c r="U73" s="43">
        <f ca="1">_xll.BInterpol('Base CDI'!$H$4:$H$28,'Base CDI'!$I$4:$I$29,S73,"Cubic","Extrapolate=Linear","MultiX=Average","Skip=True","Sort=True")</f>
        <v>14.400991041384875</v>
      </c>
    </row>
    <row r="74" spans="1:21" x14ac:dyDescent="0.25">
      <c r="P74" s="10">
        <v>34612</v>
      </c>
      <c r="Q74">
        <v>1.156096</v>
      </c>
      <c r="S74" s="42">
        <f t="shared" ca="1" si="5"/>
        <v>45821</v>
      </c>
      <c r="T74" s="43">
        <f ca="1">_xll.BInterpol('Base CDI'!$H$4:$H$28,'Base CDI'!$J$4:$J$29,S74,"Cubic","Extrapolate=Linear","MultiX=Average","Skip=True","Sort=True")</f>
        <v>14.373108578453895</v>
      </c>
      <c r="U74" s="43">
        <f ca="1">_xll.BInterpol('Base CDI'!$H$4:$H$28,'Base CDI'!$I$4:$I$29,S74,"Cubic","Extrapolate=Linear","MultiX=Average","Skip=True","Sort=True")</f>
        <v>14.406414365755417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45822</v>
      </c>
      <c r="T75" s="43">
        <f ca="1">_xll.BInterpol('Base CDI'!$H$4:$H$28,'Base CDI'!$J$4:$J$29,S75,"Cubic","Extrapolate=Linear","MultiX=Average","Skip=True","Sort=True")</f>
        <v>14.379674700703715</v>
      </c>
      <c r="U75" s="43">
        <f ca="1">_xll.BInterpol('Base CDI'!$H$4:$H$28,'Base CDI'!$I$4:$I$29,S75,"Cubic","Extrapolate=Linear","MultiX=Average","Skip=True","Sort=True")</f>
        <v>14.411806597427413</v>
      </c>
    </row>
    <row r="76" spans="1:21" x14ac:dyDescent="0.25">
      <c r="P76" s="10">
        <v>34614</v>
      </c>
      <c r="Q76">
        <v>1.1604699999999999</v>
      </c>
      <c r="S76" s="42">
        <f t="shared" ca="1" si="6"/>
        <v>45823</v>
      </c>
      <c r="T76" s="43">
        <f ca="1">_xll.BInterpol('Base CDI'!$H$4:$H$28,'Base CDI'!$J$4:$J$29,S76,"Cubic","Extrapolate=Linear","MultiX=Average","Skip=True","Sort=True")</f>
        <v>14.38624322327248</v>
      </c>
      <c r="U76" s="43">
        <f ca="1">_xll.BInterpol('Base CDI'!$H$4:$H$28,'Base CDI'!$I$4:$I$29,S76,"Cubic","Extrapolate=Linear","MultiX=Average","Skip=True","Sort=True")</f>
        <v>14.417166996098514</v>
      </c>
    </row>
    <row r="77" spans="1:21" x14ac:dyDescent="0.25">
      <c r="P77" s="10">
        <v>34617</v>
      </c>
      <c r="Q77">
        <v>1.162663</v>
      </c>
      <c r="S77" s="42">
        <f t="shared" ca="1" si="6"/>
        <v>45824</v>
      </c>
      <c r="T77" s="43">
        <f ca="1">_xll.BInterpol('Base CDI'!$H$4:$H$28,'Base CDI'!$J$4:$J$29,S77,"Cubic","Extrapolate=Linear","MultiX=Average","Skip=True","Sort=True")</f>
        <v>14.392809653479127</v>
      </c>
      <c r="U77" s="43">
        <f ca="1">_xll.BInterpol('Base CDI'!$H$4:$H$28,'Base CDI'!$I$4:$I$29,S77,"Cubic","Extrapolate=Linear","MultiX=Average","Skip=True","Sort=True")</f>
        <v>14.422494821466376</v>
      </c>
    </row>
    <row r="78" spans="1:21" x14ac:dyDescent="0.25">
      <c r="P78" s="10">
        <v>34618</v>
      </c>
      <c r="Q78">
        <v>1.164849</v>
      </c>
      <c r="S78" s="42">
        <f t="shared" ca="1" si="6"/>
        <v>45825</v>
      </c>
      <c r="T78" s="43">
        <f ca="1">_xll.BInterpol('Base CDI'!$H$4:$H$28,'Base CDI'!$J$4:$J$29,S78,"Cubic","Extrapolate=Linear","MultiX=Average","Skip=True","Sort=True")</f>
        <v>14.399369498642587</v>
      </c>
      <c r="U78" s="43">
        <f ca="1">_xll.BInterpol('Base CDI'!$H$4:$H$28,'Base CDI'!$I$4:$I$29,S78,"Cubic","Extrapolate=Linear","MultiX=Average","Skip=True","Sort=True")</f>
        <v>14.427789333228652</v>
      </c>
    </row>
    <row r="79" spans="1:21" x14ac:dyDescent="0.25">
      <c r="P79" s="10">
        <v>34620</v>
      </c>
      <c r="Q79">
        <v>1.1670389999999999</v>
      </c>
      <c r="S79" s="42">
        <f t="shared" ca="1" si="6"/>
        <v>45826</v>
      </c>
      <c r="T79" s="43">
        <f ca="1">_xll.BInterpol('Base CDI'!$H$4:$H$28,'Base CDI'!$J$4:$J$29,S79,"Cubic","Extrapolate=Linear","MultiX=Average","Skip=True","Sort=True")</f>
        <v>14.405918266081798</v>
      </c>
      <c r="U79" s="43">
        <f ca="1">_xll.BInterpol('Base CDI'!$H$4:$H$28,'Base CDI'!$I$4:$I$29,S79,"Cubic","Extrapolate=Linear","MultiX=Average","Skip=True","Sort=True")</f>
        <v>14.433049791082995</v>
      </c>
    </row>
    <row r="80" spans="1:21" x14ac:dyDescent="0.25">
      <c r="P80" s="10">
        <v>34621</v>
      </c>
      <c r="Q80">
        <v>1.1692370000000001</v>
      </c>
      <c r="S80" s="42">
        <f t="shared" ca="1" si="6"/>
        <v>45827</v>
      </c>
      <c r="T80" s="43">
        <f ca="1">_xll.BInterpol('Base CDI'!$H$4:$H$28,'Base CDI'!$J$4:$J$29,S80,"Cubic","Extrapolate=Linear","MultiX=Average","Skip=True","Sort=True")</f>
        <v>14.412451463115694</v>
      </c>
      <c r="U80" s="43">
        <f ca="1">_xll.BInterpol('Base CDI'!$H$4:$H$28,'Base CDI'!$I$4:$I$29,S80,"Cubic","Extrapolate=Linear","MultiX=Average","Skip=True","Sort=True")</f>
        <v>14.438275454727059</v>
      </c>
    </row>
    <row r="81" spans="16:21" x14ac:dyDescent="0.25">
      <c r="P81" s="10">
        <v>34624</v>
      </c>
      <c r="Q81">
        <v>1.1714389999999999</v>
      </c>
      <c r="S81" s="42">
        <f t="shared" ca="1" si="6"/>
        <v>45828</v>
      </c>
      <c r="T81" s="43">
        <f ca="1">_xll.BInterpol('Base CDI'!$H$4:$H$28,'Base CDI'!$J$4:$J$29,S81,"Cubic","Extrapolate=Linear","MultiX=Average","Skip=True","Sort=True")</f>
        <v>14.418964597063209</v>
      </c>
      <c r="U81" s="43">
        <f ca="1">_xll.BInterpol('Base CDI'!$H$4:$H$28,'Base CDI'!$I$4:$I$29,S81,"Cubic","Extrapolate=Linear","MultiX=Average","Skip=True","Sort=True")</f>
        <v>14.443465583858499</v>
      </c>
    </row>
    <row r="82" spans="16:21" x14ac:dyDescent="0.25">
      <c r="P82" s="10">
        <v>34625</v>
      </c>
      <c r="Q82">
        <v>1.1736409999999999</v>
      </c>
      <c r="S82" s="42">
        <f t="shared" ca="1" si="6"/>
        <v>45829</v>
      </c>
      <c r="T82" s="43">
        <f ca="1">_xll.BInterpol('Base CDI'!$H$4:$H$28,'Base CDI'!$J$4:$J$29,S82,"Cubic","Extrapolate=Linear","MultiX=Average","Skip=True","Sort=True")</f>
        <v>14.425453175243275</v>
      </c>
      <c r="U82" s="43">
        <f ca="1">_xll.BInterpol('Base CDI'!$H$4:$H$28,'Base CDI'!$I$4:$I$29,S82,"Cubic","Extrapolate=Linear","MultiX=Average","Skip=True","Sort=True")</f>
        <v>14.448619438174966</v>
      </c>
    </row>
    <row r="83" spans="16:21" x14ac:dyDescent="0.25">
      <c r="P83" s="10">
        <v>34626</v>
      </c>
      <c r="Q83">
        <v>1.1758470000000001</v>
      </c>
      <c r="S83" s="42">
        <f t="shared" ca="1" si="6"/>
        <v>45830</v>
      </c>
      <c r="T83" s="43">
        <f ca="1">_xll.BInterpol('Base CDI'!$H$4:$H$28,'Base CDI'!$J$4:$J$29,S83,"Cubic","Extrapolate=Linear","MultiX=Average","Skip=True","Sort=True")</f>
        <v>14.431912704974831</v>
      </c>
      <c r="U83" s="43">
        <f ca="1">_xll.BInterpol('Base CDI'!$H$4:$H$28,'Base CDI'!$I$4:$I$29,S83,"Cubic","Extrapolate=Linear","MultiX=Average","Skip=True","Sort=True")</f>
        <v>14.453736277374116</v>
      </c>
    </row>
    <row r="84" spans="16:21" x14ac:dyDescent="0.25">
      <c r="P84" s="10">
        <v>34627</v>
      </c>
      <c r="Q84">
        <v>1.1780619999999999</v>
      </c>
      <c r="S84" s="42">
        <f t="shared" ca="1" si="6"/>
        <v>45831</v>
      </c>
      <c r="T84" s="43">
        <f ca="1">_xll.BInterpol('Base CDI'!$H$4:$H$28,'Base CDI'!$J$4:$J$29,S84,"Cubic","Extrapolate=Linear","MultiX=Average","Skip=True","Sort=True")</f>
        <v>14.438338693576808</v>
      </c>
      <c r="U84" s="43">
        <f ca="1">_xll.BInterpol('Base CDI'!$H$4:$H$28,'Base CDI'!$I$4:$I$29,S84,"Cubic","Extrapolate=Linear","MultiX=Average","Skip=True","Sort=True")</f>
        <v>14.458815361153601</v>
      </c>
    </row>
    <row r="85" spans="16:21" x14ac:dyDescent="0.25">
      <c r="P85" s="10">
        <v>34628</v>
      </c>
      <c r="Q85">
        <v>1.1802809999999999</v>
      </c>
      <c r="S85" s="42">
        <f t="shared" ca="1" si="6"/>
        <v>45832</v>
      </c>
      <c r="T85" s="43">
        <f ca="1">_xll.BInterpol('Base CDI'!$H$4:$H$28,'Base CDI'!$J$4:$J$29,S85,"Cubic","Extrapolate=Linear","MultiX=Average","Skip=True","Sort=True")</f>
        <v>14.444726648368144</v>
      </c>
      <c r="U85" s="43">
        <f ca="1">_xll.BInterpol('Base CDI'!$H$4:$H$28,'Base CDI'!$I$4:$I$29,S85,"Cubic","Extrapolate=Linear","MultiX=Average","Skip=True","Sort=True")</f>
        <v>14.463855949211075</v>
      </c>
    </row>
    <row r="86" spans="16:21" x14ac:dyDescent="0.25">
      <c r="P86" s="10">
        <v>34631</v>
      </c>
      <c r="Q86">
        <v>1.1825030000000001</v>
      </c>
      <c r="S86" s="42">
        <f t="shared" ca="1" si="6"/>
        <v>45833</v>
      </c>
      <c r="T86" s="43">
        <f ca="1">_xll.BInterpol('Base CDI'!$H$4:$H$28,'Base CDI'!$J$4:$J$29,S86,"Cubic","Extrapolate=Linear","MultiX=Average","Skip=True","Sort=True")</f>
        <v>14.451072076667772</v>
      </c>
      <c r="U86" s="43">
        <f ca="1">_xll.BInterpol('Base CDI'!$H$4:$H$28,'Base CDI'!$I$4:$I$29,S86,"Cubic","Extrapolate=Linear","MultiX=Average","Skip=True","Sort=True")</f>
        <v>14.468857301244192</v>
      </c>
    </row>
    <row r="87" spans="16:21" x14ac:dyDescent="0.25">
      <c r="P87" s="10">
        <v>34632</v>
      </c>
      <c r="Q87">
        <v>1.184734</v>
      </c>
      <c r="S87" s="42">
        <f t="shared" ca="1" si="6"/>
        <v>45834</v>
      </c>
      <c r="T87" s="43">
        <f ca="1">_xll.BInterpol('Base CDI'!$H$4:$H$28,'Base CDI'!$J$4:$J$29,S87,"Cubic","Extrapolate=Linear","MultiX=Average","Skip=True","Sort=True")</f>
        <v>14.457370485794625</v>
      </c>
      <c r="U87" s="43">
        <f ca="1">_xll.BInterpol('Base CDI'!$H$4:$H$28,'Base CDI'!$I$4:$I$29,S87,"Cubic","Extrapolate=Linear","MultiX=Average","Skip=True","Sort=True")</f>
        <v>14.473818676950605</v>
      </c>
    </row>
    <row r="88" spans="16:21" x14ac:dyDescent="0.25">
      <c r="P88" s="10">
        <v>34633</v>
      </c>
      <c r="Q88">
        <v>1.1869700000000001</v>
      </c>
      <c r="S88" s="42">
        <f t="shared" ca="1" si="6"/>
        <v>45835</v>
      </c>
      <c r="T88" s="43">
        <f ca="1">_xll.BInterpol('Base CDI'!$H$4:$H$28,'Base CDI'!$J$4:$J$29,S88,"Cubic","Extrapolate=Linear","MultiX=Average","Skip=True","Sort=True")</f>
        <v>14.463617383067639</v>
      </c>
      <c r="U88" s="43">
        <f ca="1">_xll.BInterpol('Base CDI'!$H$4:$H$28,'Base CDI'!$I$4:$I$29,S88,"Cubic","Extrapolate=Linear","MultiX=Average","Skip=True","Sort=True")</f>
        <v>14.478739336027969</v>
      </c>
    </row>
    <row r="89" spans="16:21" x14ac:dyDescent="0.25">
      <c r="P89" s="10">
        <v>34634</v>
      </c>
      <c r="Q89">
        <v>1.189209</v>
      </c>
      <c r="S89" s="42">
        <f t="shared" ca="1" si="6"/>
        <v>45836</v>
      </c>
      <c r="T89" s="43">
        <f ca="1">_xll.BInterpol('Base CDI'!$H$4:$H$28,'Base CDI'!$J$4:$J$29,S89,"Cubic","Extrapolate=Linear","MultiX=Average","Skip=True","Sort=True")</f>
        <v>14.46980827580575</v>
      </c>
      <c r="U89" s="43">
        <f ca="1">_xll.BInterpol('Base CDI'!$H$4:$H$28,'Base CDI'!$I$4:$I$29,S89,"Cubic","Extrapolate=Linear","MultiX=Average","Skip=True","Sort=True")</f>
        <v>14.483618538173937</v>
      </c>
    </row>
    <row r="90" spans="16:21" x14ac:dyDescent="0.25">
      <c r="P90" s="10">
        <v>34635</v>
      </c>
      <c r="Q90">
        <v>1.191457</v>
      </c>
      <c r="S90" s="42">
        <f t="shared" ca="1" si="6"/>
        <v>45837</v>
      </c>
      <c r="T90" s="43">
        <f ca="1">_xll.BInterpol('Base CDI'!$H$4:$H$28,'Base CDI'!$J$4:$J$29,S90,"Cubic","Extrapolate=Linear","MultiX=Average","Skip=True","Sort=True")</f>
        <v>14.47593867132789</v>
      </c>
      <c r="U90" s="43">
        <f ca="1">_xll.BInterpol('Base CDI'!$H$4:$H$28,'Base CDI'!$I$4:$I$29,S90,"Cubic","Extrapolate=Linear","MultiX=Average","Skip=True","Sort=True")</f>
        <v>14.488455543086161</v>
      </c>
    </row>
    <row r="91" spans="16:21" x14ac:dyDescent="0.25">
      <c r="P91" s="10">
        <v>34638</v>
      </c>
      <c r="Q91">
        <v>1.193705</v>
      </c>
      <c r="S91" s="42">
        <f t="shared" ca="1" si="6"/>
        <v>45838</v>
      </c>
      <c r="T91" s="43">
        <f ca="1">_xll.BInterpol('Base CDI'!$H$4:$H$28,'Base CDI'!$J$4:$J$29,S91,"Cubic","Extrapolate=Linear","MultiX=Average","Skip=True","Sort=True")</f>
        <v>14.482004076952995</v>
      </c>
      <c r="U91" s="43">
        <f ca="1">_xll.BInterpol('Base CDI'!$H$4:$H$28,'Base CDI'!$I$4:$I$29,S91,"Cubic","Extrapolate=Linear","MultiX=Average","Skip=True","Sort=True")</f>
        <v>14.493249610462298</v>
      </c>
    </row>
    <row r="92" spans="16:21" x14ac:dyDescent="0.25">
      <c r="P92" s="10">
        <v>34639</v>
      </c>
      <c r="Q92">
        <v>1.1961079999999999</v>
      </c>
      <c r="S92" s="42">
        <f t="shared" ca="1" si="6"/>
        <v>45839</v>
      </c>
      <c r="T92" s="43">
        <f ca="1">_xll.BInterpol('Base CDI'!$H$4:$H$28,'Base CDI'!$J$4:$J$29,S92,"Cubic","Extrapolate=Linear","MultiX=Average","Skip=True","Sort=True")</f>
        <v>14.488</v>
      </c>
      <c r="U92" s="43">
        <f ca="1">_xll.BInterpol('Base CDI'!$H$4:$H$28,'Base CDI'!$I$4:$I$29,S92,"Cubic","Extrapolate=Linear","MultiX=Average","Skip=True","Sort=True")</f>
        <v>14.497999999999999</v>
      </c>
    </row>
    <row r="93" spans="16:21" x14ac:dyDescent="0.25">
      <c r="P93" s="10">
        <v>34641</v>
      </c>
      <c r="Q93">
        <v>1.198528</v>
      </c>
      <c r="S93" s="42">
        <f t="shared" ca="1" si="6"/>
        <v>45840</v>
      </c>
      <c r="T93" s="43">
        <f ca="1">_xll.BInterpol('Base CDI'!$H$4:$H$28,'Base CDI'!$J$4:$J$29,S93,"Cubic","Extrapolate=Linear","MultiX=Average","Skip=True","Sort=True")</f>
        <v>14.49392276485381</v>
      </c>
      <c r="U93" s="43">
        <f ca="1">_xll.BInterpol('Base CDI'!$H$4:$H$28,'Base CDI'!$I$4:$I$29,S93,"Cubic","Extrapolate=Linear","MultiX=Average","Skip=True","Sort=True")</f>
        <v>14.50270612911136</v>
      </c>
    </row>
    <row r="94" spans="16:21" x14ac:dyDescent="0.25">
      <c r="P94" s="10">
        <v>34642</v>
      </c>
      <c r="Q94">
        <v>1.2009529999999999</v>
      </c>
      <c r="S94" s="42">
        <f t="shared" ca="1" si="6"/>
        <v>45841</v>
      </c>
      <c r="T94" s="43">
        <f ca="1">_xll.BInterpol('Base CDI'!$H$4:$H$28,'Base CDI'!$J$4:$J$29,S94,"Cubic","Extrapolate=Linear","MultiX=Average","Skip=True","Sort=True")</f>
        <v>14.499771964163223</v>
      </c>
      <c r="U94" s="43">
        <f ca="1">_xll.BInterpol('Base CDI'!$H$4:$H$28,'Base CDI'!$I$4:$I$29,S94,"Cubic","Extrapolate=Linear","MultiX=Average","Skip=True","Sort=True")</f>
        <v>14.507368046066237</v>
      </c>
    </row>
    <row r="95" spans="16:21" x14ac:dyDescent="0.25">
      <c r="P95" s="10">
        <v>34645</v>
      </c>
      <c r="Q95">
        <v>1.203387</v>
      </c>
      <c r="S95" s="42">
        <f t="shared" ca="1" si="6"/>
        <v>45842</v>
      </c>
      <c r="T95" s="43">
        <f ca="1">_xll.BInterpol('Base CDI'!$H$4:$H$28,'Base CDI'!$J$4:$J$29,S95,"Cubic","Extrapolate=Linear","MultiX=Average","Skip=True","Sort=True")</f>
        <v>14.505548007643009</v>
      </c>
      <c r="U95" s="43">
        <f ca="1">_xll.BInterpol('Base CDI'!$H$4:$H$28,'Base CDI'!$I$4:$I$29,S95,"Cubic","Extrapolate=Linear","MultiX=Average","Skip=True","Sort=True")</f>
        <v>14.511985956848926</v>
      </c>
    </row>
    <row r="96" spans="16:21" x14ac:dyDescent="0.25">
      <c r="P96" s="10">
        <v>34646</v>
      </c>
      <c r="Q96">
        <v>1.205838</v>
      </c>
      <c r="S96" s="42">
        <f t="shared" ca="1" si="6"/>
        <v>45843</v>
      </c>
      <c r="T96" s="43">
        <f ca="1">_xll.BInterpol('Base CDI'!$H$4:$H$28,'Base CDI'!$J$4:$J$29,S96,"Cubic","Extrapolate=Linear","MultiX=Average","Skip=True","Sort=True")</f>
        <v>14.511251305007937</v>
      </c>
      <c r="U96" s="43">
        <f ca="1">_xll.BInterpol('Base CDI'!$H$4:$H$28,'Base CDI'!$I$4:$I$29,S96,"Cubic","Extrapolate=Linear","MultiX=Average","Skip=True","Sort=True")</f>
        <v>14.516560067443729</v>
      </c>
    </row>
    <row r="97" spans="16:21" x14ac:dyDescent="0.25">
      <c r="P97" s="10">
        <v>34647</v>
      </c>
      <c r="Q97">
        <v>1.2082980000000001</v>
      </c>
      <c r="S97" s="42">
        <f t="shared" ca="1" si="6"/>
        <v>45844</v>
      </c>
      <c r="T97" s="43">
        <f ca="1">_xll.BInterpol('Base CDI'!$H$4:$H$28,'Base CDI'!$J$4:$J$29,S97,"Cubic","Extrapolate=Linear","MultiX=Average","Skip=True","Sort=True")</f>
        <v>14.516882265972775</v>
      </c>
      <c r="U97" s="43">
        <f ca="1">_xll.BInterpol('Base CDI'!$H$4:$H$28,'Base CDI'!$I$4:$I$29,S97,"Cubic","Extrapolate=Linear","MultiX=Average","Skip=True","Sort=True")</f>
        <v>14.521090583834942</v>
      </c>
    </row>
    <row r="98" spans="16:21" x14ac:dyDescent="0.25">
      <c r="P98" s="10">
        <v>34648</v>
      </c>
      <c r="Q98">
        <v>1.2107669999999999</v>
      </c>
      <c r="S98" s="42">
        <f t="shared" ca="1" si="6"/>
        <v>45845</v>
      </c>
      <c r="T98" s="43">
        <f ca="1">_xll.BInterpol('Base CDI'!$H$4:$H$28,'Base CDI'!$J$4:$J$29,S98,"Cubic","Extrapolate=Linear","MultiX=Average","Skip=True","Sort=True")</f>
        <v>14.522441300252293</v>
      </c>
      <c r="U98" s="43">
        <f ca="1">_xll.BInterpol('Base CDI'!$H$4:$H$28,'Base CDI'!$I$4:$I$29,S98,"Cubic","Extrapolate=Linear","MultiX=Average","Skip=True","Sort=True")</f>
        <v>14.525577712006863</v>
      </c>
    </row>
    <row r="99" spans="16:21" x14ac:dyDescent="0.25">
      <c r="P99" s="10">
        <v>34649</v>
      </c>
      <c r="Q99">
        <v>1.2132369999999999</v>
      </c>
      <c r="S99" s="42">
        <f t="shared" ca="1" si="6"/>
        <v>45846</v>
      </c>
      <c r="T99" s="43">
        <f ca="1">_xll.BInterpol('Base CDI'!$H$4:$H$28,'Base CDI'!$J$4:$J$29,S99,"Cubic","Extrapolate=Linear","MultiX=Average","Skip=True","Sort=True")</f>
        <v>14.527928817561261</v>
      </c>
      <c r="U99" s="43">
        <f ca="1">_xll.BInterpol('Base CDI'!$H$4:$H$28,'Base CDI'!$I$4:$I$29,S99,"Cubic","Extrapolate=Linear","MultiX=Average","Skip=True","Sort=True")</f>
        <v>14.53002165794379</v>
      </c>
    </row>
    <row r="100" spans="16:21" x14ac:dyDescent="0.25">
      <c r="P100" s="10">
        <v>34652</v>
      </c>
      <c r="Q100">
        <v>1.2157</v>
      </c>
      <c r="S100" s="42">
        <f t="shared" ca="1" si="6"/>
        <v>45847</v>
      </c>
      <c r="T100" s="43">
        <f ca="1">_xll.BInterpol('Base CDI'!$H$4:$H$28,'Base CDI'!$J$4:$J$29,S100,"Cubic","Extrapolate=Linear","MultiX=Average","Skip=True","Sort=True")</f>
        <v>14.533345227614445</v>
      </c>
      <c r="U100" s="43">
        <f ca="1">_xll.BInterpol('Base CDI'!$H$4:$H$28,'Base CDI'!$I$4:$I$29,S100,"Cubic","Extrapolate=Linear","MultiX=Average","Skip=True","Sort=True")</f>
        <v>14.534422627630018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45848</v>
      </c>
      <c r="T101" s="43">
        <f ca="1">_xll.BInterpol('Base CDI'!$H$4:$H$28,'Base CDI'!$J$4:$J$29,S101,"Cubic","Extrapolate=Linear","MultiX=Average","Skip=True","Sort=True")</f>
        <v>14.538690940126619</v>
      </c>
      <c r="U101" s="43">
        <f ca="1">_xll.BInterpol('Base CDI'!$H$4:$H$28,'Base CDI'!$I$4:$I$29,S101,"Cubic","Extrapolate=Linear","MultiX=Average","Skip=True","Sort=True")</f>
        <v>14.53878082704985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45849</v>
      </c>
      <c r="T102" s="43">
        <f ca="1">_xll.BInterpol('Base CDI'!$H$4:$H$28,'Base CDI'!$J$4:$J$29,S102,"Cubic","Extrapolate=Linear","MultiX=Average","Skip=True","Sort=True")</f>
        <v>14.543966364812549</v>
      </c>
      <c r="U102" s="43">
        <f ca="1">_xll.BInterpol('Base CDI'!$H$4:$H$28,'Base CDI'!$I$4:$I$29,S102,"Cubic","Extrapolate=Linear","MultiX=Average","Skip=True","Sort=True")</f>
        <v>14.543096462187581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45850</v>
      </c>
      <c r="T103" s="43">
        <f ca="1">_xll.BInterpol('Base CDI'!$H$4:$H$28,'Base CDI'!$J$4:$J$29,S103,"Cubic","Extrapolate=Linear","MultiX=Average","Skip=True","Sort=True")</f>
        <v>14.549171911387004</v>
      </c>
      <c r="U103" s="43">
        <f ca="1">_xll.BInterpol('Base CDI'!$H$4:$H$28,'Base CDI'!$I$4:$I$29,S103,"Cubic","Extrapolate=Linear","MultiX=Average","Skip=True","Sort=True")</f>
        <v>14.547369739027509</v>
      </c>
    </row>
    <row r="104" spans="16:21" x14ac:dyDescent="0.25">
      <c r="P104" s="10">
        <v>34659</v>
      </c>
      <c r="Q104">
        <v>1.225597</v>
      </c>
      <c r="S104" s="42">
        <f t="shared" ca="1" si="6"/>
        <v>45851</v>
      </c>
      <c r="T104" s="43">
        <f ca="1">_xll.BInterpol('Base CDI'!$H$4:$H$28,'Base CDI'!$J$4:$J$29,S104,"Cubic","Extrapolate=Linear","MultiX=Average","Skip=True","Sort=True")</f>
        <v>14.554307989564755</v>
      </c>
      <c r="U104" s="43">
        <f ca="1">_xll.BInterpol('Base CDI'!$H$4:$H$28,'Base CDI'!$I$4:$I$29,S104,"Cubic","Extrapolate=Linear","MultiX=Average","Skip=True","Sort=True")</f>
        <v>14.551600863553931</v>
      </c>
    </row>
    <row r="105" spans="16:21" x14ac:dyDescent="0.25">
      <c r="P105" s="10">
        <v>34660</v>
      </c>
      <c r="Q105">
        <v>1.228081</v>
      </c>
      <c r="S105" s="42">
        <f t="shared" ca="1" si="6"/>
        <v>45852</v>
      </c>
      <c r="T105" s="43">
        <f ca="1">_xll.BInterpol('Base CDI'!$H$4:$H$28,'Base CDI'!$J$4:$J$29,S105,"Cubic","Extrapolate=Linear","MultiX=Average","Skip=True","Sort=True")</f>
        <v>14.55937500906057</v>
      </c>
      <c r="U105" s="43">
        <f ca="1">_xll.BInterpol('Base CDI'!$H$4:$H$28,'Base CDI'!$I$4:$I$29,S105,"Cubic","Extrapolate=Linear","MultiX=Average","Skip=True","Sort=True")</f>
        <v>14.555790041751148</v>
      </c>
    </row>
    <row r="106" spans="16:21" x14ac:dyDescent="0.25">
      <c r="P106" s="10">
        <v>34661</v>
      </c>
      <c r="Q106">
        <v>1.230566</v>
      </c>
      <c r="S106" s="42">
        <f t="shared" ca="1" si="6"/>
        <v>45853</v>
      </c>
      <c r="T106" s="43">
        <f ca="1">_xll.BInterpol('Base CDI'!$H$4:$H$28,'Base CDI'!$J$4:$J$29,S106,"Cubic","Extrapolate=Linear","MultiX=Average","Skip=True","Sort=True")</f>
        <v>14.564373379589219</v>
      </c>
      <c r="U106" s="43">
        <f ca="1">_xll.BInterpol('Base CDI'!$H$4:$H$28,'Base CDI'!$I$4:$I$29,S106,"Cubic","Extrapolate=Linear","MultiX=Average","Skip=True","Sort=True")</f>
        <v>14.559937479603455</v>
      </c>
    </row>
    <row r="107" spans="16:21" x14ac:dyDescent="0.25">
      <c r="P107" s="10">
        <v>34662</v>
      </c>
      <c r="Q107">
        <v>1.233052</v>
      </c>
      <c r="S107" s="42">
        <f t="shared" ca="1" si="6"/>
        <v>45854</v>
      </c>
      <c r="T107" s="43">
        <f ca="1">_xll.BInterpol('Base CDI'!$H$4:$H$28,'Base CDI'!$J$4:$J$29,S107,"Cubic","Extrapolate=Linear","MultiX=Average","Skip=True","Sort=True")</f>
        <v>14.569303510865469</v>
      </c>
      <c r="U107" s="43">
        <f ca="1">_xll.BInterpol('Base CDI'!$H$4:$H$28,'Base CDI'!$I$4:$I$29,S107,"Cubic","Extrapolate=Linear","MultiX=Average","Skip=True","Sort=True")</f>
        <v>14.56404338309515</v>
      </c>
    </row>
    <row r="108" spans="16:21" x14ac:dyDescent="0.25">
      <c r="P108" s="10">
        <v>34663</v>
      </c>
      <c r="Q108">
        <v>1.235538</v>
      </c>
      <c r="S108" s="42">
        <f t="shared" ca="1" si="6"/>
        <v>45855</v>
      </c>
      <c r="T108" s="43">
        <f ca="1">_xll.BInterpol('Base CDI'!$H$4:$H$28,'Base CDI'!$J$4:$J$29,S108,"Cubic","Extrapolate=Linear","MultiX=Average","Skip=True","Sort=True")</f>
        <v>14.574165812604093</v>
      </c>
      <c r="U108" s="43">
        <f ca="1">_xll.BInterpol('Base CDI'!$H$4:$H$28,'Base CDI'!$I$4:$I$29,S108,"Cubic","Extrapolate=Linear","MultiX=Average","Skip=True","Sort=True")</f>
        <v>14.568107958210534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45856</v>
      </c>
      <c r="T109" s="43">
        <f ca="1">_xll.BInterpol('Base CDI'!$H$4:$H$28,'Base CDI'!$J$4:$J$29,S109,"Cubic","Extrapolate=Linear","MultiX=Average","Skip=True","Sort=True")</f>
        <v>14.578960694519857</v>
      </c>
      <c r="U109" s="43">
        <f ca="1">_xll.BInterpol('Base CDI'!$H$4:$H$28,'Base CDI'!$I$4:$I$29,S109,"Cubic","Extrapolate=Linear","MultiX=Average","Skip=True","Sort=True")</f>
        <v>14.572131410933901</v>
      </c>
    </row>
    <row r="110" spans="16:21" x14ac:dyDescent="0.25">
      <c r="P110" s="10">
        <v>34667</v>
      </c>
      <c r="Q110">
        <v>1.240518</v>
      </c>
      <c r="S110" s="42">
        <f t="shared" ca="1" si="6"/>
        <v>45857</v>
      </c>
      <c r="T110" s="43">
        <f ca="1">_xll.BInterpol('Base CDI'!$H$4:$H$28,'Base CDI'!$J$4:$J$29,S110,"Cubic","Extrapolate=Linear","MultiX=Average","Skip=True","Sort=True")</f>
        <v>14.583688566327531</v>
      </c>
      <c r="U110" s="43">
        <f ca="1">_xll.BInterpol('Base CDI'!$H$4:$H$28,'Base CDI'!$I$4:$I$29,S110,"Cubic","Extrapolate=Linear","MultiX=Average","Skip=True","Sort=True")</f>
        <v>14.576113947249551</v>
      </c>
    </row>
    <row r="111" spans="16:21" x14ac:dyDescent="0.25">
      <c r="P111" s="10">
        <v>34668</v>
      </c>
      <c r="Q111">
        <v>1.242991</v>
      </c>
      <c r="S111" s="42">
        <f t="shared" ca="1" si="6"/>
        <v>45858</v>
      </c>
      <c r="T111" s="43">
        <f ca="1">_xll.BInterpol('Base CDI'!$H$4:$H$28,'Base CDI'!$J$4:$J$29,S111,"Cubic","Extrapolate=Linear","MultiX=Average","Skip=True","Sort=True")</f>
        <v>14.588349837741886</v>
      </c>
      <c r="U111" s="43">
        <f ca="1">_xll.BInterpol('Base CDI'!$H$4:$H$28,'Base CDI'!$I$4:$I$29,S111,"Cubic","Extrapolate=Linear","MultiX=Average","Skip=True","Sort=True")</f>
        <v>14.58005577314178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45859</v>
      </c>
      <c r="T112" s="43">
        <f ca="1">_xll.BInterpol('Base CDI'!$H$4:$H$28,'Base CDI'!$J$4:$J$29,S112,"Cubic","Extrapolate=Linear","MultiX=Average","Skip=True","Sort=True")</f>
        <v>14.592944918477688</v>
      </c>
      <c r="U112" s="43">
        <f ca="1">_xll.BInterpol('Base CDI'!$H$4:$H$28,'Base CDI'!$I$4:$I$29,S112,"Cubic","Extrapolate=Linear","MultiX=Average","Skip=True","Sort=True")</f>
        <v>14.583957094594888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45860</v>
      </c>
      <c r="T113" s="43">
        <f ca="1">_xll.BInterpol('Base CDI'!$H$4:$H$28,'Base CDI'!$J$4:$J$29,S113,"Cubic","Extrapolate=Linear","MultiX=Average","Skip=True","Sort=True")</f>
        <v>14.597474218249708</v>
      </c>
      <c r="U113" s="43">
        <f ca="1">_xll.BInterpol('Base CDI'!$H$4:$H$28,'Base CDI'!$I$4:$I$29,S113,"Cubic","Extrapolate=Linear","MultiX=Average","Skip=True","Sort=True")</f>
        <v>14.587818117593173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45861</v>
      </c>
      <c r="T114" s="43">
        <f ca="1">_xll.BInterpol('Base CDI'!$H$4:$H$28,'Base CDI'!$J$4:$J$29,S114,"Cubic","Extrapolate=Linear","MultiX=Average","Skip=True","Sort=True")</f>
        <v>14.601938146772717</v>
      </c>
      <c r="U114" s="43">
        <f ca="1">_xll.BInterpol('Base CDI'!$H$4:$H$28,'Base CDI'!$I$4:$I$29,S114,"Cubic","Extrapolate=Linear","MultiX=Average","Skip=True","Sort=True")</f>
        <v>14.591639048120932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45862</v>
      </c>
      <c r="T115" s="43">
        <f ca="1">_xll.BInterpol('Base CDI'!$H$4:$H$28,'Base CDI'!$J$4:$J$29,S115,"Cubic","Extrapolate=Linear","MultiX=Average","Skip=True","Sort=True")</f>
        <v>14.60633711376148</v>
      </c>
      <c r="U115" s="43">
        <f ca="1">_xll.BInterpol('Base CDI'!$H$4:$H$28,'Base CDI'!$I$4:$I$29,S115,"Cubic","Extrapolate=Linear","MultiX=Average","Skip=True","Sort=True")</f>
        <v>14.595420092162462</v>
      </c>
    </row>
    <row r="116" spans="16:21" x14ac:dyDescent="0.25">
      <c r="P116" s="10">
        <v>34675</v>
      </c>
      <c r="Q116">
        <v>1.254327</v>
      </c>
      <c r="S116" s="42">
        <f t="shared" ca="1" si="6"/>
        <v>45863</v>
      </c>
      <c r="T116" s="43">
        <f ca="1">_xll.BInterpol('Base CDI'!$H$4:$H$28,'Base CDI'!$J$4:$J$29,S116,"Cubic","Extrapolate=Linear","MultiX=Average","Skip=True","Sort=True")</f>
        <v>14.610671528930771</v>
      </c>
      <c r="U116" s="43">
        <f ca="1">_xll.BInterpol('Base CDI'!$H$4:$H$28,'Base CDI'!$I$4:$I$29,S116,"Cubic","Extrapolate=Linear","MultiX=Average","Skip=True","Sort=True")</f>
        <v>14.599161455702061</v>
      </c>
    </row>
    <row r="117" spans="16:21" x14ac:dyDescent="0.25">
      <c r="P117" s="10">
        <v>34676</v>
      </c>
      <c r="Q117">
        <v>1.256526</v>
      </c>
      <c r="S117" s="42">
        <f t="shared" ca="1" si="6"/>
        <v>45864</v>
      </c>
      <c r="T117" s="43">
        <f ca="1">_xll.BInterpol('Base CDI'!$H$4:$H$28,'Base CDI'!$J$4:$J$29,S117,"Cubic","Extrapolate=Linear","MultiX=Average","Skip=True","Sort=True")</f>
        <v>14.614941801995355</v>
      </c>
      <c r="U117" s="43">
        <f ca="1">_xll.BInterpol('Base CDI'!$H$4:$H$28,'Base CDI'!$I$4:$I$29,S117,"Cubic","Extrapolate=Linear","MultiX=Average","Skip=True","Sort=True")</f>
        <v>14.602863344724028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45865</v>
      </c>
      <c r="T118" s="43">
        <f ca="1">_xll.BInterpol('Base CDI'!$H$4:$H$28,'Base CDI'!$J$4:$J$29,S118,"Cubic","Extrapolate=Linear","MultiX=Average","Skip=True","Sort=True")</f>
        <v>14.619148342670004</v>
      </c>
      <c r="U118" s="43">
        <f ca="1">_xll.BInterpol('Base CDI'!$H$4:$H$28,'Base CDI'!$I$4:$I$29,S118,"Cubic","Extrapolate=Linear","MultiX=Average","Skip=True","Sort=True")</f>
        <v>14.606525965212661</v>
      </c>
    </row>
    <row r="119" spans="16:21" x14ac:dyDescent="0.25">
      <c r="P119" s="10">
        <v>34680</v>
      </c>
      <c r="Q119">
        <v>1.260928</v>
      </c>
      <c r="S119" s="42">
        <f t="shared" ca="1" si="6"/>
        <v>45866</v>
      </c>
      <c r="T119" s="43">
        <f ca="1">_xll.BInterpol('Base CDI'!$H$4:$H$28,'Base CDI'!$J$4:$J$29,S119,"Cubic","Extrapolate=Linear","MultiX=Average","Skip=True","Sort=True")</f>
        <v>14.623291560669484</v>
      </c>
      <c r="U119" s="43">
        <f ca="1">_xll.BInterpol('Base CDI'!$H$4:$H$28,'Base CDI'!$I$4:$I$29,S119,"Cubic","Extrapolate=Linear","MultiX=Average","Skip=True","Sort=True")</f>
        <v>14.610149523152259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45867</v>
      </c>
      <c r="T120" s="43">
        <f ca="1">_xll.BInterpol('Base CDI'!$H$4:$H$28,'Base CDI'!$J$4:$J$29,S120,"Cubic","Extrapolate=Linear","MultiX=Average","Skip=True","Sort=True")</f>
        <v>14.627371865708568</v>
      </c>
      <c r="U120" s="43">
        <f ca="1">_xll.BInterpol('Base CDI'!$H$4:$H$28,'Base CDI'!$I$4:$I$29,S120,"Cubic","Extrapolate=Linear","MultiX=Average","Skip=True","Sort=True")</f>
        <v>14.613734224527116</v>
      </c>
    </row>
    <row r="121" spans="16:21" x14ac:dyDescent="0.25">
      <c r="P121" s="10">
        <v>34682</v>
      </c>
      <c r="Q121">
        <v>1.265336</v>
      </c>
      <c r="S121" s="42">
        <f t="shared" ca="1" si="6"/>
        <v>45868</v>
      </c>
      <c r="T121" s="43">
        <f ca="1">_xll.BInterpol('Base CDI'!$H$4:$H$28,'Base CDI'!$J$4:$J$29,S121,"Cubic","Extrapolate=Linear","MultiX=Average","Skip=True","Sort=True")</f>
        <v>14.631389667502024</v>
      </c>
      <c r="U121" s="43">
        <f ca="1">_xll.BInterpol('Base CDI'!$H$4:$H$28,'Base CDI'!$I$4:$I$29,S121,"Cubic","Extrapolate=Linear","MultiX=Average","Skip=True","Sort=True")</f>
        <v>14.617280275321534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45869</v>
      </c>
      <c r="T122" s="43">
        <f ca="1">_xll.BInterpol('Base CDI'!$H$4:$H$28,'Base CDI'!$J$4:$J$29,S122,"Cubic","Extrapolate=Linear","MultiX=Average","Skip=True","Sort=True")</f>
        <v>14.63534537576462</v>
      </c>
      <c r="U122" s="43">
        <f ca="1">_xll.BInterpol('Base CDI'!$H$4:$H$28,'Base CDI'!$I$4:$I$29,S122,"Cubic","Extrapolate=Linear","MultiX=Average","Skip=True","Sort=True")</f>
        <v>14.620787881519808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45870</v>
      </c>
      <c r="T123" s="43">
        <f ca="1">_xll.BInterpol('Base CDI'!$H$4:$H$28,'Base CDI'!$J$4:$J$29,S123,"Cubic","Extrapolate=Linear","MultiX=Average","Skip=True","Sort=True")</f>
        <v>14.639239400211126</v>
      </c>
      <c r="U123" s="43">
        <f ca="1">_xll.BInterpol('Base CDI'!$H$4:$H$28,'Base CDI'!$I$4:$I$29,S123,"Cubic","Extrapolate=Linear","MultiX=Average","Skip=True","Sort=True")</f>
        <v>14.624257249106238</v>
      </c>
    </row>
    <row r="124" spans="16:21" x14ac:dyDescent="0.25">
      <c r="P124" s="10">
        <v>34687</v>
      </c>
      <c r="Q124">
        <v>1.271712</v>
      </c>
      <c r="S124" s="42">
        <f t="shared" ca="1" si="6"/>
        <v>45871</v>
      </c>
      <c r="T124" s="43">
        <f ca="1">_xll.BInterpol('Base CDI'!$H$4:$H$28,'Base CDI'!$J$4:$J$29,S124,"Cubic","Extrapolate=Linear","MultiX=Average","Skip=True","Sort=True")</f>
        <v>14.643072150556311</v>
      </c>
      <c r="U124" s="43">
        <f ca="1">_xll.BInterpol('Base CDI'!$H$4:$H$28,'Base CDI'!$I$4:$I$29,S124,"Cubic","Extrapolate=Linear","MultiX=Average","Skip=True","Sort=True")</f>
        <v>14.627688584065119</v>
      </c>
    </row>
    <row r="125" spans="16:21" x14ac:dyDescent="0.25">
      <c r="P125" s="10">
        <v>34688</v>
      </c>
      <c r="Q125">
        <v>1.273814</v>
      </c>
      <c r="S125" s="42">
        <f t="shared" ca="1" si="6"/>
        <v>45872</v>
      </c>
      <c r="T125" s="43">
        <f ca="1">_xll.BInterpol('Base CDI'!$H$4:$H$28,'Base CDI'!$J$4:$J$29,S125,"Cubic","Extrapolate=Linear","MultiX=Average","Skip=True","Sort=True")</f>
        <v>14.646844036514944</v>
      </c>
      <c r="U125" s="43">
        <f ca="1">_xll.BInterpol('Base CDI'!$H$4:$H$28,'Base CDI'!$I$4:$I$29,S125,"Cubic","Extrapolate=Linear","MultiX=Average","Skip=True","Sort=True")</f>
        <v>14.631082092380753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45873</v>
      </c>
      <c r="T126" s="43">
        <f ca="1">_xll.BInterpol('Base CDI'!$H$4:$H$28,'Base CDI'!$J$4:$J$29,S126,"Cubic","Extrapolate=Linear","MultiX=Average","Skip=True","Sort=True")</f>
        <v>14.650555467801796</v>
      </c>
      <c r="U126" s="43">
        <f ca="1">_xll.BInterpol('Base CDI'!$H$4:$H$28,'Base CDI'!$I$4:$I$29,S126,"Cubic","Extrapolate=Linear","MultiX=Average","Skip=True","Sort=True")</f>
        <v>14.634437980037434</v>
      </c>
    </row>
    <row r="127" spans="16:21" x14ac:dyDescent="0.25">
      <c r="P127" s="10">
        <v>34690</v>
      </c>
      <c r="Q127">
        <v>1.278043</v>
      </c>
      <c r="S127" s="42">
        <f t="shared" ca="1" si="6"/>
        <v>45874</v>
      </c>
      <c r="T127" s="43">
        <f ca="1">_xll.BInterpol('Base CDI'!$H$4:$H$28,'Base CDI'!$J$4:$J$29,S127,"Cubic","Extrapolate=Linear","MultiX=Average","Skip=True","Sort=True")</f>
        <v>14.654206854131633</v>
      </c>
      <c r="U127" s="43">
        <f ca="1">_xll.BInterpol('Base CDI'!$H$4:$H$28,'Base CDI'!$I$4:$I$29,S127,"Cubic","Extrapolate=Linear","MultiX=Average","Skip=True","Sort=True")</f>
        <v>14.637756453019461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45875</v>
      </c>
      <c r="T128" s="43">
        <f ca="1">_xll.BInterpol('Base CDI'!$H$4:$H$28,'Base CDI'!$J$4:$J$29,S128,"Cubic","Extrapolate=Linear","MultiX=Average","Skip=True","Sort=True")</f>
        <v>14.657798605219227</v>
      </c>
      <c r="U128" s="43">
        <f ca="1">_xll.BInterpol('Base CDI'!$H$4:$H$28,'Base CDI'!$I$4:$I$29,S128,"Cubic","Extrapolate=Linear","MultiX=Average","Skip=True","Sort=True")</f>
        <v>14.641037717311134</v>
      </c>
    </row>
    <row r="129" spans="16:21" x14ac:dyDescent="0.25">
      <c r="P129" s="10">
        <v>34694</v>
      </c>
      <c r="Q129">
        <v>1.282311</v>
      </c>
      <c r="S129" s="42">
        <f t="shared" ca="1" si="6"/>
        <v>45876</v>
      </c>
      <c r="T129" s="43">
        <f ca="1">_xll.BInterpol('Base CDI'!$H$4:$H$28,'Base CDI'!$J$4:$J$29,S129,"Cubic","Extrapolate=Linear","MultiX=Average","Skip=True","Sort=True")</f>
        <v>14.661331130779345</v>
      </c>
      <c r="U129" s="43">
        <f ca="1">_xll.BInterpol('Base CDI'!$H$4:$H$28,'Base CDI'!$I$4:$I$29,S129,"Cubic","Extrapolate=Linear","MultiX=Average","Skip=True","Sort=True")</f>
        <v>14.64428197889675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45877</v>
      </c>
      <c r="T130" s="43">
        <f ca="1">_xll.BInterpol('Base CDI'!$H$4:$H$28,'Base CDI'!$J$4:$J$29,S130,"Cubic","Extrapolate=Linear","MultiX=Average","Skip=True","Sort=True")</f>
        <v>14.664804840526759</v>
      </c>
      <c r="U130" s="43">
        <f ca="1">_xll.BInterpol('Base CDI'!$H$4:$H$28,'Base CDI'!$I$4:$I$29,S130,"Cubic","Extrapolate=Linear","MultiX=Average","Skip=True","Sort=True")</f>
        <v>14.647489443760604</v>
      </c>
    </row>
    <row r="131" spans="16:21" x14ac:dyDescent="0.25">
      <c r="P131" s="10">
        <v>34696</v>
      </c>
      <c r="Q131">
        <v>1.286627</v>
      </c>
      <c r="S131" s="42">
        <f t="shared" ca="1" si="6"/>
        <v>45878</v>
      </c>
      <c r="T131" s="43">
        <f ca="1">_xll.BInterpol('Base CDI'!$H$4:$H$28,'Base CDI'!$J$4:$J$29,S131,"Cubic","Extrapolate=Linear","MultiX=Average","Skip=True","Sort=True")</f>
        <v>14.668220144176235</v>
      </c>
      <c r="U131" s="43">
        <f ca="1">_xll.BInterpol('Base CDI'!$H$4:$H$28,'Base CDI'!$I$4:$I$29,S131,"Cubic","Extrapolate=Linear","MultiX=Average","Skip=True","Sort=True")</f>
        <v>14.650660317886997</v>
      </c>
    </row>
    <row r="132" spans="16:21" x14ac:dyDescent="0.25">
      <c r="P132" s="10">
        <v>34697</v>
      </c>
      <c r="Q132">
        <v>1.288789</v>
      </c>
      <c r="S132" s="42">
        <f t="shared" ca="1" si="6"/>
        <v>45879</v>
      </c>
      <c r="T132" s="43">
        <f ca="1">_xll.BInterpol('Base CDI'!$H$4:$H$28,'Base CDI'!$J$4:$J$29,S132,"Cubic","Extrapolate=Linear","MultiX=Average","Skip=True","Sort=True")</f>
        <v>14.671577451442545</v>
      </c>
      <c r="U132" s="43">
        <f ca="1">_xll.BInterpol('Base CDI'!$H$4:$H$28,'Base CDI'!$I$4:$I$29,S132,"Cubic","Extrapolate=Linear","MultiX=Average","Skip=True","Sort=True")</f>
        <v>14.653794807260226</v>
      </c>
    </row>
    <row r="133" spans="16:21" x14ac:dyDescent="0.25">
      <c r="P133" s="10">
        <v>34698</v>
      </c>
      <c r="Q133">
        <v>1.290915</v>
      </c>
      <c r="S133" s="42">
        <f t="shared" ca="1" si="6"/>
        <v>45880</v>
      </c>
      <c r="T133" s="43">
        <f ca="1">_xll.BInterpol('Base CDI'!$H$4:$H$28,'Base CDI'!$J$4:$J$29,S133,"Cubic","Extrapolate=Linear","MultiX=Average","Skip=True","Sort=True")</f>
        <v>14.674877172040457</v>
      </c>
      <c r="U133" s="43">
        <f ca="1">_xll.BInterpol('Base CDI'!$H$4:$H$28,'Base CDI'!$I$4:$I$29,S133,"Cubic","Extrapolate=Linear","MultiX=Average","Skip=True","Sort=True")</f>
        <v>14.656893117864589</v>
      </c>
    </row>
    <row r="134" spans="16:21" x14ac:dyDescent="0.25">
      <c r="P134" s="10">
        <v>34701</v>
      </c>
      <c r="Q134">
        <v>1.293045</v>
      </c>
      <c r="S134" s="42">
        <f t="shared" ca="1" si="6"/>
        <v>45881</v>
      </c>
      <c r="T134" s="43">
        <f ca="1">_xll.BInterpol('Base CDI'!$H$4:$H$28,'Base CDI'!$J$4:$J$29,S134,"Cubic","Extrapolate=Linear","MultiX=Average","Skip=True","Sort=True")</f>
        <v>14.678119715684739</v>
      </c>
      <c r="U134" s="43">
        <f ca="1">_xll.BInterpol('Base CDI'!$H$4:$H$28,'Base CDI'!$I$4:$I$29,S134,"Cubic","Extrapolate=Linear","MultiX=Average","Skip=True","Sort=True")</f>
        <v>14.659955455684383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45882</v>
      </c>
      <c r="T135" s="43">
        <f ca="1">_xll.BInterpol('Base CDI'!$H$4:$H$28,'Base CDI'!$J$4:$J$29,S135,"Cubic","Extrapolate=Linear","MultiX=Average","Skip=True","Sort=True")</f>
        <v>14.681305492090162</v>
      </c>
      <c r="U135" s="43">
        <f ca="1">_xll.BInterpol('Base CDI'!$H$4:$H$28,'Base CDI'!$I$4:$I$29,S135,"Cubic","Extrapolate=Linear","MultiX=Average","Skip=True","Sort=True")</f>
        <v>14.662982026703908</v>
      </c>
    </row>
    <row r="136" spans="16:21" x14ac:dyDescent="0.25">
      <c r="P136" s="10">
        <v>34703</v>
      </c>
      <c r="Q136">
        <v>1.297169</v>
      </c>
      <c r="S136" s="42">
        <f t="shared" ca="1" si="6"/>
        <v>45883</v>
      </c>
      <c r="T136" s="43">
        <f ca="1">_xll.BInterpol('Base CDI'!$H$4:$H$28,'Base CDI'!$J$4:$J$29,S136,"Cubic","Extrapolate=Linear","MultiX=Average","Skip=True","Sort=True")</f>
        <v>14.684434910971495</v>
      </c>
      <c r="U136" s="43">
        <f ca="1">_xll.BInterpol('Base CDI'!$H$4:$H$28,'Base CDI'!$I$4:$I$29,S136,"Cubic","Extrapolate=Linear","MultiX=Average","Skip=True","Sort=True")</f>
        <v>14.665973036907459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45884</v>
      </c>
      <c r="T137" s="43">
        <f ca="1">_xll.BInterpol('Base CDI'!$H$4:$H$28,'Base CDI'!$J$4:$J$29,S137,"Cubic","Extrapolate=Linear","MultiX=Average","Skip=True","Sort=True")</f>
        <v>14.687508382043506</v>
      </c>
      <c r="U137" s="43">
        <f ca="1">_xll.BInterpol('Base CDI'!$H$4:$H$28,'Base CDI'!$I$4:$I$29,S137,"Cubic","Extrapolate=Linear","MultiX=Average","Skip=True","Sort=True")</f>
        <v>14.668928692279335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45885</v>
      </c>
      <c r="T138" s="43">
        <f ca="1">_xll.BInterpol('Base CDI'!$H$4:$H$28,'Base CDI'!$J$4:$J$29,S138,"Cubic","Extrapolate=Linear","MultiX=Average","Skip=True","Sort=True")</f>
        <v>14.690526315020966</v>
      </c>
      <c r="U138" s="43">
        <f ca="1">_xll.BInterpol('Base CDI'!$H$4:$H$28,'Base CDI'!$I$4:$I$29,S138,"Cubic","Extrapolate=Linear","MultiX=Average","Skip=True","Sort=True")</f>
        <v>14.671849198803836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45886</v>
      </c>
      <c r="T139" s="43">
        <f ca="1">_xll.BInterpol('Base CDI'!$H$4:$H$28,'Base CDI'!$J$4:$J$29,S139,"Cubic","Extrapolate=Linear","MultiX=Average","Skip=True","Sort=True")</f>
        <v>14.693489119618642</v>
      </c>
      <c r="U139" s="43">
        <f ca="1">_xll.BInterpol('Base CDI'!$H$4:$H$28,'Base CDI'!$I$4:$I$29,S139,"Cubic","Extrapolate=Linear","MultiX=Average","Skip=True","Sort=True")</f>
        <v>14.674734762465258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45887</v>
      </c>
      <c r="T140" s="43">
        <f ca="1">_xll.BInterpol('Base CDI'!$H$4:$H$28,'Base CDI'!$J$4:$J$29,S140,"Cubic","Extrapolate=Linear","MultiX=Average","Skip=True","Sort=True")</f>
        <v>14.696397205551305</v>
      </c>
      <c r="U140" s="43">
        <f ca="1">_xll.BInterpol('Base CDI'!$H$4:$H$28,'Base CDI'!$I$4:$I$29,S140,"Cubic","Extrapolate=Linear","MultiX=Average","Skip=True","Sort=True")</f>
        <v>14.677585589247897</v>
      </c>
    </row>
    <row r="141" spans="16:21" x14ac:dyDescent="0.25">
      <c r="P141" s="10">
        <v>34710</v>
      </c>
      <c r="Q141">
        <v>1.307401</v>
      </c>
      <c r="S141" s="42">
        <f t="shared" ca="1" si="7"/>
        <v>45888</v>
      </c>
      <c r="T141" s="43">
        <f ca="1">_xll.BInterpol('Base CDI'!$H$4:$H$28,'Base CDI'!$J$4:$J$29,S141,"Cubic","Extrapolate=Linear","MultiX=Average","Skip=True","Sort=True")</f>
        <v>14.699250982533723</v>
      </c>
      <c r="U141" s="43">
        <f ca="1">_xll.BInterpol('Base CDI'!$H$4:$H$28,'Base CDI'!$I$4:$I$29,S141,"Cubic","Extrapolate=Linear","MultiX=Average","Skip=True","Sort=True")</f>
        <v>14.680401885136055</v>
      </c>
    </row>
    <row r="142" spans="16:21" x14ac:dyDescent="0.25">
      <c r="P142" s="10">
        <v>34711</v>
      </c>
      <c r="Q142">
        <v>1.309388</v>
      </c>
      <c r="S142" s="42">
        <f t="shared" ca="1" si="7"/>
        <v>45889</v>
      </c>
      <c r="T142" s="43">
        <f ca="1">_xll.BInterpol('Base CDI'!$H$4:$H$28,'Base CDI'!$J$4:$J$29,S142,"Cubic","Extrapolate=Linear","MultiX=Average","Skip=True","Sort=True")</f>
        <v>14.702050860280666</v>
      </c>
      <c r="U142" s="43">
        <f ca="1">_xll.BInterpol('Base CDI'!$H$4:$H$28,'Base CDI'!$I$4:$I$29,S142,"Cubic","Extrapolate=Linear","MultiX=Average","Skip=True","Sort=True")</f>
        <v>14.683183856114027</v>
      </c>
    </row>
    <row r="143" spans="16:21" x14ac:dyDescent="0.25">
      <c r="P143" s="10">
        <v>34712</v>
      </c>
      <c r="Q143">
        <v>1.311396</v>
      </c>
      <c r="S143" s="42">
        <f t="shared" ca="1" si="7"/>
        <v>45890</v>
      </c>
      <c r="T143" s="43">
        <f ca="1">_xll.BInterpol('Base CDI'!$H$4:$H$28,'Base CDI'!$J$4:$J$29,S143,"Cubic","Extrapolate=Linear","MultiX=Average","Skip=True","Sort=True")</f>
        <v>14.704797248506903</v>
      </c>
      <c r="U143" s="43">
        <f ca="1">_xll.BInterpol('Base CDI'!$H$4:$H$28,'Base CDI'!$I$4:$I$29,S143,"Cubic","Extrapolate=Linear","MultiX=Average","Skip=True","Sort=True")</f>
        <v>14.685931708166112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45891</v>
      </c>
      <c r="T144" s="43">
        <f ca="1">_xll.BInterpol('Base CDI'!$H$4:$H$28,'Base CDI'!$J$4:$J$29,S144,"Cubic","Extrapolate=Linear","MultiX=Average","Skip=True","Sort=True")</f>
        <v>14.707490556927203</v>
      </c>
      <c r="U144" s="43">
        <f ca="1">_xll.BInterpol('Base CDI'!$H$4:$H$28,'Base CDI'!$I$4:$I$29,S144,"Cubic","Extrapolate=Linear","MultiX=Average","Skip=True","Sort=True")</f>
        <v>14.688645647276608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45892</v>
      </c>
      <c r="T145" s="43">
        <f ca="1">_xll.BInterpol('Base CDI'!$H$4:$H$28,'Base CDI'!$J$4:$J$29,S145,"Cubic","Extrapolate=Linear","MultiX=Average","Skip=True","Sort=True")</f>
        <v>14.710131195256336</v>
      </c>
      <c r="U145" s="43">
        <f ca="1">_xll.BInterpol('Base CDI'!$H$4:$H$28,'Base CDI'!$I$4:$I$29,S145,"Cubic","Extrapolate=Linear","MultiX=Average","Skip=True","Sort=True")</f>
        <v>14.691325879429812</v>
      </c>
    </row>
    <row r="146" spans="16:21" x14ac:dyDescent="0.25">
      <c r="P146" s="10">
        <v>34717</v>
      </c>
      <c r="Q146">
        <v>1.317464</v>
      </c>
      <c r="S146" s="42">
        <f t="shared" ca="1" si="7"/>
        <v>45893</v>
      </c>
      <c r="T146" s="43">
        <f ca="1">_xll.BInterpol('Base CDI'!$H$4:$H$28,'Base CDI'!$J$4:$J$29,S146,"Cubic","Extrapolate=Linear","MultiX=Average","Skip=True","Sort=True")</f>
        <v>14.712719573209069</v>
      </c>
      <c r="U146" s="43">
        <f ca="1">_xll.BInterpol('Base CDI'!$H$4:$H$28,'Base CDI'!$I$4:$I$29,S146,"Cubic","Extrapolate=Linear","MultiX=Average","Skip=True","Sort=True")</f>
        <v>14.693972610610022</v>
      </c>
    </row>
    <row r="147" spans="16:21" x14ac:dyDescent="0.25">
      <c r="P147" s="10">
        <v>34718</v>
      </c>
      <c r="Q147">
        <v>1.319493</v>
      </c>
      <c r="S147" s="42">
        <f t="shared" ca="1" si="7"/>
        <v>45894</v>
      </c>
      <c r="T147" s="43">
        <f ca="1">_xll.BInterpol('Base CDI'!$H$4:$H$28,'Base CDI'!$J$4:$J$29,S147,"Cubic","Extrapolate=Linear","MultiX=Average","Skip=True","Sort=True")</f>
        <v>14.715256100500174</v>
      </c>
      <c r="U147" s="43">
        <f ca="1">_xll.BInterpol('Base CDI'!$H$4:$H$28,'Base CDI'!$I$4:$I$29,S147,"Cubic","Extrapolate=Linear","MultiX=Average","Skip=True","Sort=True")</f>
        <v>14.696586046801537</v>
      </c>
    </row>
    <row r="148" spans="16:21" x14ac:dyDescent="0.25">
      <c r="P148" s="10">
        <v>34719</v>
      </c>
      <c r="Q148">
        <v>1.321534</v>
      </c>
      <c r="S148" s="42">
        <f t="shared" ca="1" si="7"/>
        <v>45895</v>
      </c>
      <c r="T148" s="43">
        <f ca="1">_xll.BInterpol('Base CDI'!$H$4:$H$28,'Base CDI'!$J$4:$J$29,S148,"Cubic","Extrapolate=Linear","MultiX=Average","Skip=True","Sort=True")</f>
        <v>14.717741186844419</v>
      </c>
      <c r="U148" s="43">
        <f ca="1">_xll.BInterpol('Base CDI'!$H$4:$H$28,'Base CDI'!$I$4:$I$29,S148,"Cubic","Extrapolate=Linear","MultiX=Average","Skip=True","Sort=True")</f>
        <v>14.699166393988653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45896</v>
      </c>
      <c r="T149" s="43">
        <f ca="1">_xll.BInterpol('Base CDI'!$H$4:$H$28,'Base CDI'!$J$4:$J$29,S149,"Cubic","Extrapolate=Linear","MultiX=Average","Skip=True","Sort=True")</f>
        <v>14.720175241956573</v>
      </c>
      <c r="U149" s="43">
        <f ca="1">_xll.BInterpol('Base CDI'!$H$4:$H$28,'Base CDI'!$I$4:$I$29,S149,"Cubic","Extrapolate=Linear","MultiX=Average","Skip=True","Sort=True")</f>
        <v>14.701713858155671</v>
      </c>
    </row>
    <row r="150" spans="16:21" x14ac:dyDescent="0.25">
      <c r="P150" s="10">
        <v>34723</v>
      </c>
      <c r="Q150">
        <v>1.32559</v>
      </c>
      <c r="S150" s="42">
        <f t="shared" ca="1" si="7"/>
        <v>45897</v>
      </c>
      <c r="T150" s="43">
        <f ca="1">_xll.BInterpol('Base CDI'!$H$4:$H$28,'Base CDI'!$J$4:$J$29,S150,"Cubic","Extrapolate=Linear","MultiX=Average","Skip=True","Sort=True")</f>
        <v>14.722558675551406</v>
      </c>
      <c r="U150" s="43">
        <f ca="1">_xll.BInterpol('Base CDI'!$H$4:$H$28,'Base CDI'!$I$4:$I$29,S150,"Cubic","Extrapolate=Linear","MultiX=Average","Skip=True","Sort=True")</f>
        <v>14.704228645286884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45898</v>
      </c>
      <c r="T151" s="43">
        <f ca="1">_xll.BInterpol('Base CDI'!$H$4:$H$28,'Base CDI'!$J$4:$J$29,S151,"Cubic","Extrapolate=Linear","MultiX=Average","Skip=True","Sort=True")</f>
        <v>14.724891897343685</v>
      </c>
      <c r="U151" s="43">
        <f ca="1">_xll.BInterpol('Base CDI'!$H$4:$H$28,'Base CDI'!$I$4:$I$29,S151,"Cubic","Extrapolate=Linear","MultiX=Average","Skip=True","Sort=True")</f>
        <v>14.706710961366595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45899</v>
      </c>
      <c r="T152" s="43">
        <f ca="1">_xll.BInterpol('Base CDI'!$H$4:$H$28,'Base CDI'!$J$4:$J$29,S152,"Cubic","Extrapolate=Linear","MultiX=Average","Skip=True","Sort=True")</f>
        <v>14.727175317048182</v>
      </c>
      <c r="U152" s="43">
        <f ca="1">_xll.BInterpol('Base CDI'!$H$4:$H$28,'Base CDI'!$I$4:$I$29,S152,"Cubic","Extrapolate=Linear","MultiX=Average","Skip=True","Sort=True")</f>
        <v>14.709161012379099</v>
      </c>
    </row>
    <row r="153" spans="16:21" x14ac:dyDescent="0.25">
      <c r="P153" s="10">
        <v>34726</v>
      </c>
      <c r="Q153">
        <v>1.331599</v>
      </c>
      <c r="S153" s="42">
        <f t="shared" ca="1" si="7"/>
        <v>45900</v>
      </c>
      <c r="T153" s="43">
        <f ca="1">_xll.BInterpol('Base CDI'!$H$4:$H$28,'Base CDI'!$J$4:$J$29,S153,"Cubic","Extrapolate=Linear","MultiX=Average","Skip=True","Sort=True")</f>
        <v>14.729409344379665</v>
      </c>
      <c r="U153" s="43">
        <f ca="1">_xll.BInterpol('Base CDI'!$H$4:$H$28,'Base CDI'!$I$4:$I$29,S153,"Cubic","Extrapolate=Linear","MultiX=Average","Skip=True","Sort=True")</f>
        <v>14.711579004308694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45901</v>
      </c>
      <c r="T154" s="43">
        <f ca="1">_xll.BInterpol('Base CDI'!$H$4:$H$28,'Base CDI'!$J$4:$J$29,S154,"Cubic","Extrapolate=Linear","MultiX=Average","Skip=True","Sort=True")</f>
        <v>14.731594389052903</v>
      </c>
      <c r="U154" s="43">
        <f ca="1">_xll.BInterpol('Base CDI'!$H$4:$H$28,'Base CDI'!$I$4:$I$29,S154,"Cubic","Extrapolate=Linear","MultiX=Average","Skip=True","Sort=True")</f>
        <v>14.71396514313968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45902</v>
      </c>
      <c r="T155" s="43">
        <f ca="1">_xll.BInterpol('Base CDI'!$H$4:$H$28,'Base CDI'!$J$4:$J$29,S155,"Cubic","Extrapolate=Linear","MultiX=Average","Skip=True","Sort=True")</f>
        <v>14.733730860782666</v>
      </c>
      <c r="U155" s="43">
        <f ca="1">_xll.BInterpol('Base CDI'!$H$4:$H$28,'Base CDI'!$I$4:$I$29,S155,"Cubic","Extrapolate=Linear","MultiX=Average","Skip=True","Sort=True")</f>
        <v>14.716319634856353</v>
      </c>
    </row>
    <row r="156" spans="16:21" x14ac:dyDescent="0.25">
      <c r="P156" s="10">
        <v>34731</v>
      </c>
      <c r="Q156">
        <v>1.337979</v>
      </c>
      <c r="S156" s="42">
        <f t="shared" ca="1" si="7"/>
        <v>45903</v>
      </c>
      <c r="T156" s="43">
        <f ca="1">_xll.BInterpol('Base CDI'!$H$4:$H$28,'Base CDI'!$J$4:$J$29,S156,"Cubic","Extrapolate=Linear","MultiX=Average","Skip=True","Sort=True")</f>
        <v>14.735819169283722</v>
      </c>
      <c r="U156" s="43">
        <f ca="1">_xll.BInterpol('Base CDI'!$H$4:$H$28,'Base CDI'!$I$4:$I$29,S156,"Cubic","Extrapolate=Linear","MultiX=Average","Skip=True","Sort=True")</f>
        <v>14.71864268544301</v>
      </c>
    </row>
    <row r="157" spans="16:21" x14ac:dyDescent="0.25">
      <c r="P157" s="10">
        <v>34732</v>
      </c>
      <c r="Q157">
        <v>1.34036</v>
      </c>
      <c r="S157" s="42">
        <f t="shared" ca="1" si="7"/>
        <v>45904</v>
      </c>
      <c r="T157" s="43">
        <f ca="1">_xll.BInterpol('Base CDI'!$H$4:$H$28,'Base CDI'!$J$4:$J$29,S157,"Cubic","Extrapolate=Linear","MultiX=Average","Skip=True","Sort=True")</f>
        <v>14.737859724270841</v>
      </c>
      <c r="U157" s="43">
        <f ca="1">_xll.BInterpol('Base CDI'!$H$4:$H$28,'Base CDI'!$I$4:$I$29,S157,"Cubic","Extrapolate=Linear","MultiX=Average","Skip=True","Sort=True")</f>
        <v>14.720934500883951</v>
      </c>
    </row>
    <row r="158" spans="16:21" x14ac:dyDescent="0.25">
      <c r="P158" s="10">
        <v>34733</v>
      </c>
      <c r="Q158">
        <v>1.342746</v>
      </c>
      <c r="S158" s="42">
        <f t="shared" ca="1" si="7"/>
        <v>45905</v>
      </c>
      <c r="T158" s="43">
        <f ca="1">_xll.BInterpol('Base CDI'!$H$4:$H$28,'Base CDI'!$J$4:$J$29,S158,"Cubic","Extrapolate=Linear","MultiX=Average","Skip=True","Sort=True")</f>
        <v>14.739852935458792</v>
      </c>
      <c r="U158" s="43">
        <f ca="1">_xll.BInterpol('Base CDI'!$H$4:$H$28,'Base CDI'!$I$4:$I$29,S158,"Cubic","Extrapolate=Linear","MultiX=Average","Skip=True","Sort=True")</f>
        <v>14.723195287163472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45906</v>
      </c>
      <c r="T159" s="43">
        <f ca="1">_xll.BInterpol('Base CDI'!$H$4:$H$28,'Base CDI'!$J$4:$J$29,S159,"Cubic","Extrapolate=Linear","MultiX=Average","Skip=True","Sort=True")</f>
        <v>14.741799212562343</v>
      </c>
      <c r="U159" s="43">
        <f ca="1">_xll.BInterpol('Base CDI'!$H$4:$H$28,'Base CDI'!$I$4:$I$29,S159,"Cubic","Extrapolate=Linear","MultiX=Average","Skip=True","Sort=True")</f>
        <v>14.725425250265873</v>
      </c>
    </row>
    <row r="160" spans="16:21" x14ac:dyDescent="0.25">
      <c r="P160" s="10">
        <v>34737</v>
      </c>
      <c r="Q160">
        <v>1.347548</v>
      </c>
      <c r="S160" s="42">
        <f t="shared" ca="1" si="7"/>
        <v>45907</v>
      </c>
      <c r="T160" s="43">
        <f ca="1">_xll.BInterpol('Base CDI'!$H$4:$H$28,'Base CDI'!$J$4:$J$29,S160,"Cubic","Extrapolate=Linear","MultiX=Average","Skip=True","Sort=True")</f>
        <v>14.743698965296266</v>
      </c>
      <c r="U160" s="43">
        <f ca="1">_xll.BInterpol('Base CDI'!$H$4:$H$28,'Base CDI'!$I$4:$I$29,S160,"Cubic","Extrapolate=Linear","MultiX=Average","Skip=True","Sort=True")</f>
        <v>14.727624596175451</v>
      </c>
    </row>
    <row r="161" spans="16:21" x14ac:dyDescent="0.25">
      <c r="P161" s="10">
        <v>34738</v>
      </c>
      <c r="Q161">
        <v>1.349961</v>
      </c>
      <c r="S161" s="42">
        <f t="shared" ca="1" si="7"/>
        <v>45908</v>
      </c>
      <c r="T161" s="43">
        <f ca="1">_xll.BInterpol('Base CDI'!$H$4:$H$28,'Base CDI'!$J$4:$J$29,S161,"Cubic","Extrapolate=Linear","MultiX=Average","Skip=True","Sort=True")</f>
        <v>14.745552603375327</v>
      </c>
      <c r="U161" s="43">
        <f ca="1">_xll.BInterpol('Base CDI'!$H$4:$H$28,'Base CDI'!$I$4:$I$29,S161,"Cubic","Extrapolate=Linear","MultiX=Average","Skip=True","Sort=True")</f>
        <v>14.729793530876503</v>
      </c>
    </row>
    <row r="162" spans="16:21" x14ac:dyDescent="0.25">
      <c r="P162" s="10">
        <v>34739</v>
      </c>
      <c r="Q162">
        <v>1.352373</v>
      </c>
      <c r="S162" s="42">
        <f t="shared" ca="1" si="7"/>
        <v>45909</v>
      </c>
      <c r="T162" s="43">
        <f ca="1">_xll.BInterpol('Base CDI'!$H$4:$H$28,'Base CDI'!$J$4:$J$29,S162,"Cubic","Extrapolate=Linear","MultiX=Average","Skip=True","Sort=True")</f>
        <v>14.747360536514298</v>
      </c>
      <c r="U162" s="43">
        <f ca="1">_xll.BInterpol('Base CDI'!$H$4:$H$28,'Base CDI'!$I$4:$I$29,S162,"Cubic","Extrapolate=Linear","MultiX=Average","Skip=True","Sort=True")</f>
        <v>14.731932260353327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45910</v>
      </c>
      <c r="T163" s="43">
        <f ca="1">_xll.BInterpol('Base CDI'!$H$4:$H$28,'Base CDI'!$J$4:$J$29,S163,"Cubic","Extrapolate=Linear","MultiX=Average","Skip=True","Sort=True")</f>
        <v>14.749123174427947</v>
      </c>
      <c r="U163" s="43">
        <f ca="1">_xll.BInterpol('Base CDI'!$H$4:$H$28,'Base CDI'!$I$4:$I$29,S163,"Cubic","Extrapolate=Linear","MultiX=Average","Skip=True","Sort=True")</f>
        <v>14.734040990590222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45911</v>
      </c>
      <c r="T164" s="43">
        <f ca="1">_xll.BInterpol('Base CDI'!$H$4:$H$28,'Base CDI'!$J$4:$J$29,S164,"Cubic","Extrapolate=Linear","MultiX=Average","Skip=True","Sort=True")</f>
        <v>14.750840926831042</v>
      </c>
      <c r="U164" s="43">
        <f ca="1">_xll.BInterpol('Base CDI'!$H$4:$H$28,'Base CDI'!$I$4:$I$29,S164,"Cubic","Extrapolate=Linear","MultiX=Average","Skip=True","Sort=True")</f>
        <v>14.736119927571485</v>
      </c>
    </row>
    <row r="165" spans="16:21" x14ac:dyDescent="0.25">
      <c r="P165" s="10">
        <v>34744</v>
      </c>
      <c r="Q165">
        <v>1.359666</v>
      </c>
      <c r="S165" s="42">
        <f t="shared" ca="1" si="7"/>
        <v>45912</v>
      </c>
      <c r="T165" s="43">
        <f ca="1">_xll.BInterpol('Base CDI'!$H$4:$H$28,'Base CDI'!$J$4:$J$29,S165,"Cubic","Extrapolate=Linear","MultiX=Average","Skip=True","Sort=True")</f>
        <v>14.752514203438356</v>
      </c>
      <c r="U165" s="43">
        <f ca="1">_xll.BInterpol('Base CDI'!$H$4:$H$28,'Base CDI'!$I$4:$I$29,S165,"Cubic","Extrapolate=Linear","MultiX=Average","Skip=True","Sort=True")</f>
        <v>14.738169277281415</v>
      </c>
    </row>
    <row r="166" spans="16:21" x14ac:dyDescent="0.25">
      <c r="P166" s="10">
        <v>34745</v>
      </c>
      <c r="Q166">
        <v>1.362109</v>
      </c>
      <c r="S166" s="42">
        <f t="shared" ca="1" si="7"/>
        <v>45913</v>
      </c>
      <c r="T166" s="43">
        <f ca="1">_xll.BInterpol('Base CDI'!$H$4:$H$28,'Base CDI'!$J$4:$J$29,S166,"Cubic","Extrapolate=Linear","MultiX=Average","Skip=True","Sort=True")</f>
        <v>14.754143413964654</v>
      </c>
      <c r="U166" s="43">
        <f ca="1">_xll.BInterpol('Base CDI'!$H$4:$H$28,'Base CDI'!$I$4:$I$29,S166,"Cubic","Extrapolate=Linear","MultiX=Average","Skip=True","Sort=True")</f>
        <v>14.740189245704308</v>
      </c>
    </row>
    <row r="167" spans="16:21" x14ac:dyDescent="0.25">
      <c r="P167" s="10">
        <v>34746</v>
      </c>
      <c r="Q167">
        <v>1.364552</v>
      </c>
      <c r="S167" s="42">
        <f t="shared" ca="1" si="7"/>
        <v>45914</v>
      </c>
      <c r="T167" s="43">
        <f ca="1">_xll.BInterpol('Base CDI'!$H$4:$H$28,'Base CDI'!$J$4:$J$29,S167,"Cubic","Extrapolate=Linear","MultiX=Average","Skip=True","Sort=True")</f>
        <v>14.755728968124705</v>
      </c>
      <c r="U167" s="43">
        <f ca="1">_xll.BInterpol('Base CDI'!$H$4:$H$28,'Base CDI'!$I$4:$I$29,S167,"Cubic","Extrapolate=Linear","MultiX=Average","Skip=True","Sort=True")</f>
        <v>14.742180038824463</v>
      </c>
    </row>
    <row r="168" spans="16:21" x14ac:dyDescent="0.25">
      <c r="P168" s="10">
        <v>34747</v>
      </c>
      <c r="Q168">
        <v>1.367008</v>
      </c>
      <c r="S168" s="42">
        <f t="shared" ca="1" si="7"/>
        <v>45915</v>
      </c>
      <c r="T168" s="43">
        <f ca="1">_xll.BInterpol('Base CDI'!$H$4:$H$28,'Base CDI'!$J$4:$J$29,S168,"Cubic","Extrapolate=Linear","MultiX=Average","Skip=True","Sort=True")</f>
        <v>14.757271275633283</v>
      </c>
      <c r="U168" s="43">
        <f ca="1">_xll.BInterpol('Base CDI'!$H$4:$H$28,'Base CDI'!$I$4:$I$29,S168,"Cubic","Extrapolate=Linear","MultiX=Average","Skip=True","Sort=True")</f>
        <v>14.744141862626178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45916</v>
      </c>
      <c r="T169" s="43">
        <f ca="1">_xll.BInterpol('Base CDI'!$H$4:$H$28,'Base CDI'!$J$4:$J$29,S169,"Cubic","Extrapolate=Linear","MultiX=Average","Skip=True","Sort=True")</f>
        <v>14.758770746205153</v>
      </c>
      <c r="U169" s="43">
        <f ca="1">_xll.BInterpol('Base CDI'!$H$4:$H$28,'Base CDI'!$I$4:$I$29,S169,"Cubic","Extrapolate=Linear","MultiX=Average","Skip=True","Sort=True")</f>
        <v>14.746074923093751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45917</v>
      </c>
      <c r="T170" s="43">
        <f ca="1">_xll.BInterpol('Base CDI'!$H$4:$H$28,'Base CDI'!$J$4:$J$29,S170,"Cubic","Extrapolate=Linear","MultiX=Average","Skip=True","Sort=True")</f>
        <v>14.760227789555085</v>
      </c>
      <c r="U170" s="43">
        <f ca="1">_xll.BInterpol('Base CDI'!$H$4:$H$28,'Base CDI'!$I$4:$I$29,S170,"Cubic","Extrapolate=Linear","MultiX=Average","Skip=True","Sort=True")</f>
        <v>14.747979426211479</v>
      </c>
    </row>
    <row r="171" spans="16:21" x14ac:dyDescent="0.25">
      <c r="P171" s="10">
        <v>34752</v>
      </c>
      <c r="Q171">
        <v>1.374403</v>
      </c>
      <c r="S171" s="42">
        <f t="shared" ca="1" si="7"/>
        <v>45918</v>
      </c>
      <c r="T171" s="43">
        <f ca="1">_xll.BInterpol('Base CDI'!$H$4:$H$28,'Base CDI'!$J$4:$J$29,S171,"Cubic","Extrapolate=Linear","MultiX=Average","Skip=True","Sort=True")</f>
        <v>14.761642815397849</v>
      </c>
      <c r="U171" s="43">
        <f ca="1">_xll.BInterpol('Base CDI'!$H$4:$H$28,'Base CDI'!$I$4:$I$29,S171,"Cubic","Extrapolate=Linear","MultiX=Average","Skip=True","Sort=True")</f>
        <v>14.749855577963663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45919</v>
      </c>
      <c r="T172" s="43">
        <f ca="1">_xll.BInterpol('Base CDI'!$H$4:$H$28,'Base CDI'!$J$4:$J$29,S172,"Cubic","Extrapolate=Linear","MultiX=Average","Skip=True","Sort=True")</f>
        <v>14.763016233448214</v>
      </c>
      <c r="U172" s="43">
        <f ca="1">_xll.BInterpol('Base CDI'!$H$4:$H$28,'Base CDI'!$I$4:$I$29,S172,"Cubic","Extrapolate=Linear","MultiX=Average","Skip=True","Sort=True")</f>
        <v>14.751703584334596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45920</v>
      </c>
      <c r="T173" s="43">
        <f ca="1">_xll.BInterpol('Base CDI'!$H$4:$H$28,'Base CDI'!$J$4:$J$29,S173,"Cubic","Extrapolate=Linear","MultiX=Average","Skip=True","Sort=True")</f>
        <v>14.764348453420949</v>
      </c>
      <c r="U173" s="43">
        <f ca="1">_xll.BInterpol('Base CDI'!$H$4:$H$28,'Base CDI'!$I$4:$I$29,S173,"Cubic","Extrapolate=Linear","MultiX=Average","Skip=True","Sort=True")</f>
        <v>14.753523651308578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45921</v>
      </c>
      <c r="T174" s="43">
        <f ca="1">_xll.BInterpol('Base CDI'!$H$4:$H$28,'Base CDI'!$J$4:$J$29,S174,"Cubic","Extrapolate=Linear","MultiX=Average","Skip=True","Sort=True")</f>
        <v>14.765639885030822</v>
      </c>
      <c r="U174" s="43">
        <f ca="1">_xll.BInterpol('Base CDI'!$H$4:$H$28,'Base CDI'!$I$4:$I$29,S174,"Cubic","Extrapolate=Linear","MultiX=Average","Skip=True","Sort=True")</f>
        <v>14.755315984869908</v>
      </c>
    </row>
    <row r="175" spans="16:21" x14ac:dyDescent="0.25">
      <c r="P175" s="10">
        <v>34760</v>
      </c>
      <c r="Q175">
        <v>1.383229</v>
      </c>
      <c r="S175" s="42">
        <f t="shared" ca="1" si="7"/>
        <v>45922</v>
      </c>
      <c r="T175" s="43">
        <f ca="1">_xll.BInterpol('Base CDI'!$H$4:$H$28,'Base CDI'!$J$4:$J$29,S175,"Cubic","Extrapolate=Linear","MultiX=Average","Skip=True","Sort=True")</f>
        <v>14.766890937992605</v>
      </c>
      <c r="U175" s="43">
        <f ca="1">_xll.BInterpol('Base CDI'!$H$4:$H$28,'Base CDI'!$I$4:$I$29,S175,"Cubic","Extrapolate=Linear","MultiX=Average","Skip=True","Sort=True")</f>
        <v>14.757080791002883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45923</v>
      </c>
      <c r="T176" s="43">
        <f ca="1">_xll.BInterpol('Base CDI'!$H$4:$H$28,'Base CDI'!$J$4:$J$29,S176,"Cubic","Extrapolate=Linear","MultiX=Average","Skip=True","Sort=True")</f>
        <v>14.768102022021065</v>
      </c>
      <c r="U176" s="43">
        <f ca="1">_xll.BInterpol('Base CDI'!$H$4:$H$28,'Base CDI'!$I$4:$I$29,S176,"Cubic","Extrapolate=Linear","MultiX=Average","Skip=True","Sort=True")</f>
        <v>14.758818275691802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45924</v>
      </c>
      <c r="T177" s="43">
        <f ca="1">_xll.BInterpol('Base CDI'!$H$4:$H$28,'Base CDI'!$J$4:$J$29,S177,"Cubic","Extrapolate=Linear","MultiX=Average","Skip=True","Sort=True")</f>
        <v>14.769273546830972</v>
      </c>
      <c r="U177" s="43">
        <f ca="1">_xll.BInterpol('Base CDI'!$H$4:$H$28,'Base CDI'!$I$4:$I$29,S177,"Cubic","Extrapolate=Linear","MultiX=Average","Skip=True","Sort=True")</f>
        <v>14.76052864492096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45925</v>
      </c>
      <c r="T178" s="43">
        <f ca="1">_xll.BInterpol('Base CDI'!$H$4:$H$28,'Base CDI'!$J$4:$J$29,S178,"Cubic","Extrapolate=Linear","MultiX=Average","Skip=True","Sort=True")</f>
        <v>14.770405922137094</v>
      </c>
      <c r="U178" s="43">
        <f ca="1">_xll.BInterpol('Base CDI'!$H$4:$H$28,'Base CDI'!$I$4:$I$29,S178,"Cubic","Extrapolate=Linear","MultiX=Average","Skip=True","Sort=True")</f>
        <v>14.762212104674658</v>
      </c>
    </row>
    <row r="179" spans="16:21" x14ac:dyDescent="0.25">
      <c r="P179" s="10">
        <v>34766</v>
      </c>
      <c r="Q179">
        <v>1.391019</v>
      </c>
      <c r="S179" s="42">
        <f t="shared" ca="1" si="7"/>
        <v>45926</v>
      </c>
      <c r="T179" s="43">
        <f ca="1">_xll.BInterpol('Base CDI'!$H$4:$H$28,'Base CDI'!$J$4:$J$29,S179,"Cubic","Extrapolate=Linear","MultiX=Average","Skip=True","Sort=True")</f>
        <v>14.771499557654202</v>
      </c>
      <c r="U179" s="43">
        <f ca="1">_xll.BInterpol('Base CDI'!$H$4:$H$28,'Base CDI'!$I$4:$I$29,S179,"Cubic","Extrapolate=Linear","MultiX=Average","Skip=True","Sort=True")</f>
        <v>14.763868860937192</v>
      </c>
    </row>
    <row r="180" spans="16:21" x14ac:dyDescent="0.25">
      <c r="P180" s="10">
        <v>34767</v>
      </c>
      <c r="Q180">
        <v>1.392995</v>
      </c>
      <c r="S180" s="42">
        <f t="shared" ca="1" si="7"/>
        <v>45927</v>
      </c>
      <c r="T180" s="43">
        <f ca="1">_xll.BInterpol('Base CDI'!$H$4:$H$28,'Base CDI'!$J$4:$J$29,S180,"Cubic","Extrapolate=Linear","MultiX=Average","Skip=True","Sort=True")</f>
        <v>14.772554863097065</v>
      </c>
      <c r="U180" s="43">
        <f ca="1">_xll.BInterpol('Base CDI'!$H$4:$H$28,'Base CDI'!$I$4:$I$29,S180,"Cubic","Extrapolate=Linear","MultiX=Average","Skip=True","Sort=True")</f>
        <v>14.76549911969286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45928</v>
      </c>
      <c r="T181" s="43">
        <f ca="1">_xll.BInterpol('Base CDI'!$H$4:$H$28,'Base CDI'!$J$4:$J$29,S181,"Cubic","Extrapolate=Linear","MultiX=Average","Skip=True","Sort=True")</f>
        <v>14.77357224818045</v>
      </c>
      <c r="U181" s="43">
        <f ca="1">_xll.BInterpol('Base CDI'!$H$4:$H$28,'Base CDI'!$I$4:$I$29,S181,"Cubic","Extrapolate=Linear","MultiX=Average","Skip=True","Sort=True")</f>
        <v>14.767103086925962</v>
      </c>
    </row>
    <row r="182" spans="16:21" x14ac:dyDescent="0.25">
      <c r="P182" s="10">
        <v>34771</v>
      </c>
      <c r="Q182">
        <v>1.39846</v>
      </c>
      <c r="S182" s="42">
        <f t="shared" ca="1" si="7"/>
        <v>45929</v>
      </c>
      <c r="T182" s="43">
        <f ca="1">_xll.BInterpol('Base CDI'!$H$4:$H$28,'Base CDI'!$J$4:$J$29,S182,"Cubic","Extrapolate=Linear","MultiX=Average","Skip=True","Sort=True")</f>
        <v>14.774552122619129</v>
      </c>
      <c r="U182" s="43">
        <f ca="1">_xll.BInterpol('Base CDI'!$H$4:$H$28,'Base CDI'!$I$4:$I$29,S182,"Cubic","Extrapolate=Linear","MultiX=Average","Skip=True","Sort=True")</f>
        <v>14.768680968620792</v>
      </c>
    </row>
    <row r="183" spans="16:21" x14ac:dyDescent="0.25">
      <c r="P183" s="10">
        <v>34772</v>
      </c>
      <c r="Q183">
        <v>1.401397</v>
      </c>
      <c r="S183" s="42">
        <f t="shared" ca="1" si="7"/>
        <v>45930</v>
      </c>
      <c r="T183" s="43">
        <f ca="1">_xll.BInterpol('Base CDI'!$H$4:$H$28,'Base CDI'!$J$4:$J$29,S183,"Cubic","Extrapolate=Linear","MultiX=Average","Skip=True","Sort=True")</f>
        <v>14.775494896127871</v>
      </c>
      <c r="U183" s="43">
        <f ca="1">_xll.BInterpol('Base CDI'!$H$4:$H$28,'Base CDI'!$I$4:$I$29,S183,"Cubic","Extrapolate=Linear","MultiX=Average","Skip=True","Sort=True")</f>
        <v>14.770232970761652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45931</v>
      </c>
      <c r="T184" s="43">
        <f ca="1">_xll.BInterpol('Base CDI'!$H$4:$H$28,'Base CDI'!$J$4:$J$29,S184,"Cubic","Extrapolate=Linear","MultiX=Average","Skip=True","Sort=True")</f>
        <v>14.776400978421442</v>
      </c>
      <c r="U184" s="43">
        <f ca="1">_xll.BInterpol('Base CDI'!$H$4:$H$28,'Base CDI'!$I$4:$I$29,S184,"Cubic","Extrapolate=Linear","MultiX=Average","Skip=True","Sort=True")</f>
        <v>14.771759299332837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45932</v>
      </c>
      <c r="T185" s="43">
        <f ca="1">_xll.BInterpol('Base CDI'!$H$4:$H$28,'Base CDI'!$J$4:$J$29,S185,"Cubic","Extrapolate=Linear","MultiX=Average","Skip=True","Sort=True")</f>
        <v>14.777270779214616</v>
      </c>
      <c r="U185" s="43">
        <f ca="1">_xll.BInterpol('Base CDI'!$H$4:$H$28,'Base CDI'!$I$4:$I$29,S185,"Cubic","Extrapolate=Linear","MultiX=Average","Skip=True","Sort=True")</f>
        <v>14.773260160318646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45933</v>
      </c>
      <c r="T186" s="43">
        <f ca="1">_xll.BInterpol('Base CDI'!$H$4:$H$28,'Base CDI'!$J$4:$J$29,S186,"Cubic","Extrapolate=Linear","MultiX=Average","Skip=True","Sort=True")</f>
        <v>14.778104708222157</v>
      </c>
      <c r="U186" s="43">
        <f ca="1">_xll.BInterpol('Base CDI'!$H$4:$H$28,'Base CDI'!$I$4:$I$29,S186,"Cubic","Extrapolate=Linear","MultiX=Average","Skip=True","Sort=True")</f>
        <v>14.774735759703377</v>
      </c>
    </row>
    <row r="187" spans="16:21" x14ac:dyDescent="0.25">
      <c r="P187" s="10">
        <v>34778</v>
      </c>
      <c r="Q187">
        <v>1.412787</v>
      </c>
      <c r="S187" s="42">
        <f t="shared" ca="1" si="7"/>
        <v>45934</v>
      </c>
      <c r="T187" s="43">
        <f ca="1">_xll.BInterpol('Base CDI'!$H$4:$H$28,'Base CDI'!$J$4:$J$29,S187,"Cubic","Extrapolate=Linear","MultiX=Average","Skip=True","Sort=True")</f>
        <v>14.778903175158838</v>
      </c>
      <c r="U187" s="43">
        <f ca="1">_xll.BInterpol('Base CDI'!$H$4:$H$28,'Base CDI'!$I$4:$I$29,S187,"Cubic","Extrapolate=Linear","MultiX=Average","Skip=True","Sort=True")</f>
        <v>14.776186303471329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45935</v>
      </c>
      <c r="T188" s="43">
        <f ca="1">_xll.BInterpol('Base CDI'!$H$4:$H$28,'Base CDI'!$J$4:$J$29,S188,"Cubic","Extrapolate=Linear","MultiX=Average","Skip=True","Sort=True")</f>
        <v>14.779666589739428</v>
      </c>
      <c r="U188" s="43">
        <f ca="1">_xll.BInterpol('Base CDI'!$H$4:$H$28,'Base CDI'!$I$4:$I$29,S188,"Cubic","Extrapolate=Linear","MultiX=Average","Skip=True","Sort=True")</f>
        <v>14.777611997606797</v>
      </c>
    </row>
    <row r="189" spans="16:21" x14ac:dyDescent="0.25">
      <c r="P189" s="10">
        <v>34780</v>
      </c>
      <c r="Q189">
        <v>1.418501</v>
      </c>
      <c r="S189" s="42">
        <f t="shared" ca="1" si="7"/>
        <v>45936</v>
      </c>
      <c r="T189" s="43">
        <f ca="1">_xll.BInterpol('Base CDI'!$H$4:$H$28,'Base CDI'!$J$4:$J$29,S189,"Cubic","Extrapolate=Linear","MultiX=Average","Skip=True","Sort=True")</f>
        <v>14.780395361678694</v>
      </c>
      <c r="U189" s="43">
        <f ca="1">_xll.BInterpol('Base CDI'!$H$4:$H$28,'Base CDI'!$I$4:$I$29,S189,"Cubic","Extrapolate=Linear","MultiX=Average","Skip=True","Sort=True")</f>
        <v>14.779013048094081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45937</v>
      </c>
      <c r="T190" s="43">
        <f ca="1">_xll.BInterpol('Base CDI'!$H$4:$H$28,'Base CDI'!$J$4:$J$29,S190,"Cubic","Extrapolate=Linear","MultiX=Average","Skip=True","Sort=True")</f>
        <v>14.781089900691407</v>
      </c>
      <c r="U190" s="43">
        <f ca="1">_xll.BInterpol('Base CDI'!$H$4:$H$28,'Base CDI'!$I$4:$I$29,S190,"Cubic","Extrapolate=Linear","MultiX=Average","Skip=True","Sort=True")</f>
        <v>14.780389660917477</v>
      </c>
    </row>
    <row r="191" spans="16:21" x14ac:dyDescent="0.25">
      <c r="P191" s="10">
        <v>34782</v>
      </c>
      <c r="Q191">
        <v>1.424228</v>
      </c>
      <c r="S191" s="42">
        <f t="shared" ca="1" si="7"/>
        <v>45938</v>
      </c>
      <c r="T191" s="43">
        <f ca="1">_xll.BInterpol('Base CDI'!$H$4:$H$28,'Base CDI'!$J$4:$J$29,S191,"Cubic","Extrapolate=Linear","MultiX=Average","Skip=True","Sort=True")</f>
        <v>14.781750616492335</v>
      </c>
      <c r="U191" s="43">
        <f ca="1">_xll.BInterpol('Base CDI'!$H$4:$H$28,'Base CDI'!$I$4:$I$29,S191,"Cubic","Extrapolate=Linear","MultiX=Average","Skip=True","Sort=True")</f>
        <v>14.781742042061286</v>
      </c>
    </row>
    <row r="192" spans="16:21" x14ac:dyDescent="0.25">
      <c r="P192" s="10">
        <v>34785</v>
      </c>
      <c r="Q192">
        <v>1.4271</v>
      </c>
      <c r="S192" s="42">
        <f t="shared" ca="1" si="7"/>
        <v>45939</v>
      </c>
      <c r="T192" s="43">
        <f ca="1">_xll.BInterpol('Base CDI'!$H$4:$H$28,'Base CDI'!$J$4:$J$29,S192,"Cubic","Extrapolate=Linear","MultiX=Average","Skip=True","Sort=True")</f>
        <v>14.78237791879625</v>
      </c>
      <c r="U192" s="43">
        <f ca="1">_xll.BInterpol('Base CDI'!$H$4:$H$28,'Base CDI'!$I$4:$I$29,S192,"Cubic","Extrapolate=Linear","MultiX=Average","Skip=True","Sort=True")</f>
        <v>14.783070397509803</v>
      </c>
    </row>
    <row r="193" spans="16:21" x14ac:dyDescent="0.25">
      <c r="P193" s="10">
        <v>34786</v>
      </c>
      <c r="Q193">
        <v>1.429978</v>
      </c>
      <c r="S193" s="42">
        <f t="shared" ca="1" si="7"/>
        <v>45940</v>
      </c>
      <c r="T193" s="43">
        <f ca="1">_xll.BInterpol('Base CDI'!$H$4:$H$28,'Base CDI'!$J$4:$J$29,S193,"Cubic","Extrapolate=Linear","MultiX=Average","Skip=True","Sort=True")</f>
        <v>14.782972217317917</v>
      </c>
      <c r="U193" s="43">
        <f ca="1">_xll.BInterpol('Base CDI'!$H$4:$H$28,'Base CDI'!$I$4:$I$29,S193,"Cubic","Extrapolate=Linear","MultiX=Average","Skip=True","Sort=True")</f>
        <v>14.784374933247328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45941</v>
      </c>
      <c r="T194" s="43">
        <f ca="1">_xll.BInterpol('Base CDI'!$H$4:$H$28,'Base CDI'!$J$4:$J$29,S194,"Cubic","Extrapolate=Linear","MultiX=Average","Skip=True","Sort=True")</f>
        <v>14.783533921772108</v>
      </c>
      <c r="U194" s="43">
        <f ca="1">_xll.BInterpol('Base CDI'!$H$4:$H$28,'Base CDI'!$I$4:$I$29,S194,"Cubic","Extrapolate=Linear","MultiX=Average","Skip=True","Sort=True")</f>
        <v>14.785655855258156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45942</v>
      </c>
      <c r="T195" s="43">
        <f ca="1">_xll.BInterpol('Base CDI'!$H$4:$H$28,'Base CDI'!$J$4:$J$29,S195,"Cubic","Extrapolate=Linear","MultiX=Average","Skip=True","Sort=True")</f>
        <v>14.78406344187359</v>
      </c>
      <c r="U195" s="43">
        <f ca="1">_xll.BInterpol('Base CDI'!$H$4:$H$28,'Base CDI'!$I$4:$I$29,S195,"Cubic","Extrapolate=Linear","MultiX=Average","Skip=True","Sort=True")</f>
        <v>14.786913369526589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45943</v>
      </c>
      <c r="T196" s="43">
        <f ca="1">_xll.BInterpol('Base CDI'!$H$4:$H$28,'Base CDI'!$J$4:$J$29,S196,"Cubic","Extrapolate=Linear","MultiX=Average","Skip=True","Sort=True")</f>
        <v>14.784561187337134</v>
      </c>
      <c r="U196" s="43">
        <f ca="1">_xll.BInterpol('Base CDI'!$H$4:$H$28,'Base CDI'!$I$4:$I$29,S196,"Cubic","Extrapolate=Linear","MultiX=Average","Skip=True","Sort=True")</f>
        <v>14.788147682036922</v>
      </c>
    </row>
    <row r="197" spans="16:21" x14ac:dyDescent="0.25">
      <c r="P197" s="10">
        <v>34792</v>
      </c>
      <c r="Q197">
        <v>1.442186</v>
      </c>
      <c r="S197" s="42">
        <f t="shared" ca="1" si="7"/>
        <v>45944</v>
      </c>
      <c r="T197" s="43">
        <f ca="1">_xll.BInterpol('Base CDI'!$H$4:$H$28,'Base CDI'!$J$4:$J$29,S197,"Cubic","Extrapolate=Linear","MultiX=Average","Skip=True","Sort=True")</f>
        <v>14.78502756787751</v>
      </c>
      <c r="U197" s="43">
        <f ca="1">_xll.BInterpol('Base CDI'!$H$4:$H$28,'Base CDI'!$I$4:$I$29,S197,"Cubic","Extrapolate=Linear","MultiX=Average","Skip=True","Sort=True")</f>
        <v>14.789358998773453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45945</v>
      </c>
      <c r="T198" s="43">
        <f ca="1">_xll.BInterpol('Base CDI'!$H$4:$H$28,'Base CDI'!$J$4:$J$29,S198,"Cubic","Extrapolate=Linear","MultiX=Average","Skip=True","Sort=True")</f>
        <v>14.785462993209485</v>
      </c>
      <c r="U198" s="43">
        <f ca="1">_xll.BInterpol('Base CDI'!$H$4:$H$28,'Base CDI'!$I$4:$I$29,S198,"Cubic","Extrapolate=Linear","MultiX=Average","Skip=True","Sort=True")</f>
        <v>14.790547525720481</v>
      </c>
    </row>
    <row r="199" spans="16:21" x14ac:dyDescent="0.25">
      <c r="P199" s="10">
        <v>34794</v>
      </c>
      <c r="Q199">
        <v>1.44929</v>
      </c>
      <c r="S199" s="42">
        <f t="shared" ca="1" si="7"/>
        <v>45946</v>
      </c>
      <c r="T199" s="43">
        <f ca="1">_xll.BInterpol('Base CDI'!$H$4:$H$28,'Base CDI'!$J$4:$J$29,S199,"Cubic","Extrapolate=Linear","MultiX=Average","Skip=True","Sort=True")</f>
        <v>14.785867873047831</v>
      </c>
      <c r="U199" s="43">
        <f ca="1">_xll.BInterpol('Base CDI'!$H$4:$H$28,'Base CDI'!$I$4:$I$29,S199,"Cubic","Extrapolate=Linear","MultiX=Average","Skip=True","Sort=True")</f>
        <v>14.791713468862303</v>
      </c>
    </row>
    <row r="200" spans="16:21" x14ac:dyDescent="0.25">
      <c r="P200" s="10">
        <v>34795</v>
      </c>
      <c r="Q200">
        <v>1.452855</v>
      </c>
      <c r="S200" s="42">
        <f t="shared" ca="1" si="7"/>
        <v>45947</v>
      </c>
      <c r="T200" s="43">
        <f ca="1">_xll.BInterpol('Base CDI'!$H$4:$H$28,'Base CDI'!$J$4:$J$29,S200,"Cubic","Extrapolate=Linear","MultiX=Average","Skip=True","Sort=True")</f>
        <v>14.786242617107314</v>
      </c>
      <c r="U200" s="43">
        <f ca="1">_xll.BInterpol('Base CDI'!$H$4:$H$28,'Base CDI'!$I$4:$I$29,S200,"Cubic","Extrapolate=Linear","MultiX=Average","Skip=True","Sort=True")</f>
        <v>14.792857034183216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45948</v>
      </c>
      <c r="T201" s="43">
        <f ca="1">_xll.BInterpol('Base CDI'!$H$4:$H$28,'Base CDI'!$J$4:$J$29,S201,"Cubic","Extrapolate=Linear","MultiX=Average","Skip=True","Sort=True")</f>
        <v>14.786587635102705</v>
      </c>
      <c r="U201" s="43">
        <f ca="1">_xll.BInterpol('Base CDI'!$H$4:$H$28,'Base CDI'!$I$4:$I$29,S201,"Cubic","Extrapolate=Linear","MultiX=Average","Skip=True","Sort=True")</f>
        <v>14.793978427667522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45949</v>
      </c>
      <c r="T202" s="43">
        <f ca="1">_xll.BInterpol('Base CDI'!$H$4:$H$28,'Base CDI'!$J$4:$J$29,S202,"Cubic","Extrapolate=Linear","MultiX=Average","Skip=True","Sort=True")</f>
        <v>14.786903336748773</v>
      </c>
      <c r="U202" s="43">
        <f ca="1">_xll.BInterpol('Base CDI'!$H$4:$H$28,'Base CDI'!$I$4:$I$29,S202,"Cubic","Extrapolate=Linear","MultiX=Average","Skip=True","Sort=True")</f>
        <v>14.795077855299514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45950</v>
      </c>
      <c r="T203" s="43">
        <f ca="1">_xll.BInterpol('Base CDI'!$H$4:$H$28,'Base CDI'!$J$4:$J$29,S203,"Cubic","Extrapolate=Linear","MultiX=Average","Skip=True","Sort=True")</f>
        <v>14.787190131760287</v>
      </c>
      <c r="U203" s="43">
        <f ca="1">_xll.BInterpol('Base CDI'!$H$4:$H$28,'Base CDI'!$I$4:$I$29,S203,"Cubic","Extrapolate=Linear","MultiX=Average","Skip=True","Sort=True")</f>
        <v>14.796155523063492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45951</v>
      </c>
      <c r="T204" s="43">
        <f ca="1">_xll.BInterpol('Base CDI'!$H$4:$H$28,'Base CDI'!$J$4:$J$29,S204,"Cubic","Extrapolate=Linear","MultiX=Average","Skip=True","Sort=True")</f>
        <v>14.787448429852017</v>
      </c>
      <c r="U204" s="43">
        <f ca="1">_xll.BInterpol('Base CDI'!$H$4:$H$28,'Base CDI'!$I$4:$I$29,S204,"Cubic","Extrapolate=Linear","MultiX=Average","Skip=True","Sort=True")</f>
        <v>14.797211636943754</v>
      </c>
    </row>
    <row r="205" spans="16:21" x14ac:dyDescent="0.25">
      <c r="P205" s="10">
        <v>34806</v>
      </c>
      <c r="Q205">
        <v>1.470907</v>
      </c>
      <c r="S205" s="42">
        <f t="shared" ca="1" si="8"/>
        <v>45952</v>
      </c>
      <c r="T205" s="43">
        <f ca="1">_xll.BInterpol('Base CDI'!$H$4:$H$28,'Base CDI'!$J$4:$J$29,S205,"Cubic","Extrapolate=Linear","MultiX=Average","Skip=True","Sort=True")</f>
        <v>14.787678640738729</v>
      </c>
      <c r="U205" s="43">
        <f ca="1">_xll.BInterpol('Base CDI'!$H$4:$H$28,'Base CDI'!$I$4:$I$29,S205,"Cubic","Extrapolate=Linear","MultiX=Average","Skip=True","Sort=True")</f>
        <v>14.798246402924597</v>
      </c>
    </row>
    <row r="206" spans="16:21" x14ac:dyDescent="0.25">
      <c r="P206" s="10">
        <v>34807</v>
      </c>
      <c r="Q206">
        <v>1.474564</v>
      </c>
      <c r="S206" s="42">
        <f t="shared" ca="1" si="8"/>
        <v>45953</v>
      </c>
      <c r="T206" s="43">
        <f ca="1">_xll.BInterpol('Base CDI'!$H$4:$H$28,'Base CDI'!$J$4:$J$29,S206,"Cubic","Extrapolate=Linear","MultiX=Average","Skip=True","Sort=True")</f>
        <v>14.787881174135197</v>
      </c>
      <c r="U206" s="43">
        <f ca="1">_xll.BInterpol('Base CDI'!$H$4:$H$28,'Base CDI'!$I$4:$I$29,S206,"Cubic","Extrapolate=Linear","MultiX=Average","Skip=True","Sort=True")</f>
        <v>14.79926002699032</v>
      </c>
    </row>
    <row r="207" spans="16:21" x14ac:dyDescent="0.25">
      <c r="P207" s="10">
        <v>34808</v>
      </c>
      <c r="Q207">
        <v>1.478216</v>
      </c>
      <c r="S207" s="42">
        <f t="shared" ca="1" si="8"/>
        <v>45954</v>
      </c>
      <c r="T207" s="43">
        <f ca="1">_xll.BInterpol('Base CDI'!$H$4:$H$28,'Base CDI'!$J$4:$J$29,S207,"Cubic","Extrapolate=Linear","MultiX=Average","Skip=True","Sort=True")</f>
        <v>14.788056439756186</v>
      </c>
      <c r="U207" s="43">
        <f ca="1">_xll.BInterpol('Base CDI'!$H$4:$H$28,'Base CDI'!$I$4:$I$29,S207,"Cubic","Extrapolate=Linear","MultiX=Average","Skip=True","Sort=True")</f>
        <v>14.80025271512522</v>
      </c>
    </row>
    <row r="208" spans="16:21" x14ac:dyDescent="0.25">
      <c r="P208" s="10">
        <v>34809</v>
      </c>
      <c r="Q208">
        <v>1.481868</v>
      </c>
      <c r="S208" s="42">
        <f t="shared" ca="1" si="8"/>
        <v>45955</v>
      </c>
      <c r="T208" s="43">
        <f ca="1">_xll.BInterpol('Base CDI'!$H$4:$H$28,'Base CDI'!$J$4:$J$29,S208,"Cubic","Extrapolate=Linear","MultiX=Average","Skip=True","Sort=True")</f>
        <v>14.78820484731647</v>
      </c>
      <c r="U208" s="43">
        <f ca="1">_xll.BInterpol('Base CDI'!$H$4:$H$28,'Base CDI'!$I$4:$I$29,S208,"Cubic","Extrapolate=Linear","MultiX=Average","Skip=True","Sort=True")</f>
        <v>14.801224673313596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45956</v>
      </c>
      <c r="T209" s="43">
        <f ca="1">_xll.BInterpol('Base CDI'!$H$4:$H$28,'Base CDI'!$J$4:$J$29,S209,"Cubic","Extrapolate=Linear","MultiX=Average","Skip=True","Sort=True")</f>
        <v>14.788326806530813</v>
      </c>
      <c r="U209" s="43">
        <f ca="1">_xll.BInterpol('Base CDI'!$H$4:$H$28,'Base CDI'!$I$4:$I$29,S209,"Cubic","Extrapolate=Linear","MultiX=Average","Skip=True","Sort=True")</f>
        <v>14.802176107539745</v>
      </c>
    </row>
    <row r="210" spans="16:21" x14ac:dyDescent="0.25">
      <c r="P210" s="10">
        <v>34814</v>
      </c>
      <c r="Q210">
        <v>1.489177</v>
      </c>
      <c r="S210" s="42">
        <f t="shared" ca="1" si="8"/>
        <v>45957</v>
      </c>
      <c r="T210" s="43">
        <f ca="1">_xll.BInterpol('Base CDI'!$H$4:$H$28,'Base CDI'!$J$4:$J$29,S210,"Cubic","Extrapolate=Linear","MultiX=Average","Skip=True","Sort=True")</f>
        <v>14.788422727113987</v>
      </c>
      <c r="U210" s="43">
        <f ca="1">_xll.BInterpol('Base CDI'!$H$4:$H$28,'Base CDI'!$I$4:$I$29,S210,"Cubic","Extrapolate=Linear","MultiX=Average","Skip=True","Sort=True")</f>
        <v>14.803107223787965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45958</v>
      </c>
      <c r="T211" s="43">
        <f ca="1">_xll.BInterpol('Base CDI'!$H$4:$H$28,'Base CDI'!$J$4:$J$29,S211,"Cubic","Extrapolate=Linear","MultiX=Average","Skip=True","Sort=True")</f>
        <v>14.788493018780761</v>
      </c>
      <c r="U211" s="43">
        <f ca="1">_xll.BInterpol('Base CDI'!$H$4:$H$28,'Base CDI'!$I$4:$I$29,S211,"Cubic","Extrapolate=Linear","MultiX=Average","Skip=True","Sort=True")</f>
        <v>14.804018228042553</v>
      </c>
    </row>
    <row r="212" spans="16:21" x14ac:dyDescent="0.25">
      <c r="P212" s="10">
        <v>34816</v>
      </c>
      <c r="Q212">
        <v>1.496513</v>
      </c>
      <c r="S212" s="42">
        <f t="shared" ca="1" si="8"/>
        <v>45959</v>
      </c>
      <c r="T212" s="43">
        <f ca="1">_xll.BInterpol('Base CDI'!$H$4:$H$28,'Base CDI'!$J$4:$J$29,S212,"Cubic","Extrapolate=Linear","MultiX=Average","Skip=True","Sort=True")</f>
        <v>14.788538091245902</v>
      </c>
      <c r="U212" s="43">
        <f ca="1">_xll.BInterpol('Base CDI'!$H$4:$H$28,'Base CDI'!$I$4:$I$29,S212,"Cubic","Extrapolate=Linear","MultiX=Average","Skip=True","Sort=True")</f>
        <v>14.80490932628781</v>
      </c>
    </row>
    <row r="213" spans="16:21" x14ac:dyDescent="0.25">
      <c r="P213" s="10">
        <v>34817</v>
      </c>
      <c r="Q213">
        <v>1.500194</v>
      </c>
      <c r="S213" s="42">
        <f t="shared" ca="1" si="8"/>
        <v>45960</v>
      </c>
      <c r="T213" s="43">
        <f ca="1">_xll.BInterpol('Base CDI'!$H$4:$H$28,'Base CDI'!$J$4:$J$29,S213,"Cubic","Extrapolate=Linear","MultiX=Average","Skip=True","Sort=True")</f>
        <v>14.788558354224184</v>
      </c>
      <c r="U213" s="43">
        <f ca="1">_xll.BInterpol('Base CDI'!$H$4:$H$28,'Base CDI'!$I$4:$I$29,S213,"Cubic","Extrapolate=Linear","MultiX=Average","Skip=True","Sort=True")</f>
        <v>14.805780724508029</v>
      </c>
    </row>
    <row r="214" spans="16:21" x14ac:dyDescent="0.25">
      <c r="P214" s="10">
        <v>34821</v>
      </c>
      <c r="Q214">
        <v>1.503045</v>
      </c>
      <c r="S214" s="42">
        <f t="shared" ca="1" si="8"/>
        <v>45961</v>
      </c>
      <c r="T214" s="43">
        <f ca="1">_xll.BInterpol('Base CDI'!$H$4:$H$28,'Base CDI'!$J$4:$J$29,S214,"Cubic","Extrapolate=Linear","MultiX=Average","Skip=True","Sort=True")</f>
        <v>14.788554217430372</v>
      </c>
      <c r="U214" s="43">
        <f ca="1">_xll.BInterpol('Base CDI'!$H$4:$H$28,'Base CDI'!$I$4:$I$29,S214,"Cubic","Extrapolate=Linear","MultiX=Average","Skip=True","Sort=True")</f>
        <v>14.806632628687513</v>
      </c>
    </row>
    <row r="215" spans="16:21" x14ac:dyDescent="0.25">
      <c r="P215" s="10">
        <v>34822</v>
      </c>
      <c r="Q215">
        <v>1.505906</v>
      </c>
      <c r="S215" s="42">
        <f t="shared" ca="1" si="8"/>
        <v>45962</v>
      </c>
      <c r="T215" s="43">
        <f ca="1">_xll.BInterpol('Base CDI'!$H$4:$H$28,'Base CDI'!$J$4:$J$29,S215,"Cubic","Extrapolate=Linear","MultiX=Average","Skip=True","Sort=True")</f>
        <v>14.788526090579236</v>
      </c>
      <c r="U215" s="43">
        <f ca="1">_xll.BInterpol('Base CDI'!$H$4:$H$28,'Base CDI'!$I$4:$I$29,S215,"Cubic","Extrapolate=Linear","MultiX=Average","Skip=True","Sort=True")</f>
        <v>14.807465244810556</v>
      </c>
    </row>
    <row r="216" spans="16:21" x14ac:dyDescent="0.25">
      <c r="P216" s="10">
        <v>34823</v>
      </c>
      <c r="Q216">
        <v>1.508802</v>
      </c>
      <c r="S216" s="42">
        <f t="shared" ca="1" si="8"/>
        <v>45963</v>
      </c>
      <c r="T216" s="43">
        <f ca="1">_xll.BInterpol('Base CDI'!$H$4:$H$28,'Base CDI'!$J$4:$J$29,S216,"Cubic","Extrapolate=Linear","MultiX=Average","Skip=True","Sort=True")</f>
        <v>14.788474383385546</v>
      </c>
      <c r="U216" s="43">
        <f ca="1">_xll.BInterpol('Base CDI'!$H$4:$H$28,'Base CDI'!$I$4:$I$29,S216,"Cubic","Extrapolate=Linear","MultiX=Average","Skip=True","Sort=True")</f>
        <v>14.808278778861457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45964</v>
      </c>
      <c r="T217" s="43">
        <f ca="1">_xll.BInterpol('Base CDI'!$H$4:$H$28,'Base CDI'!$J$4:$J$29,S217,"Cubic","Extrapolate=Linear","MultiX=Average","Skip=True","Sort=True")</f>
        <v>14.788399505564071</v>
      </c>
      <c r="U217" s="43">
        <f ca="1">_xll.BInterpol('Base CDI'!$H$4:$H$28,'Base CDI'!$I$4:$I$29,S217,"Cubic","Extrapolate=Linear","MultiX=Average","Skip=True","Sort=True")</f>
        <v>14.809073436824516</v>
      </c>
    </row>
    <row r="218" spans="16:21" x14ac:dyDescent="0.25">
      <c r="P218" s="10">
        <v>34827</v>
      </c>
      <c r="Q218">
        <v>1.514586</v>
      </c>
      <c r="S218" s="42">
        <f t="shared" ca="1" si="8"/>
        <v>45965</v>
      </c>
      <c r="T218" s="43">
        <f ca="1">_xll.BInterpol('Base CDI'!$H$4:$H$28,'Base CDI'!$J$4:$J$29,S218,"Cubic","Extrapolate=Linear","MultiX=Average","Skip=True","Sort=True")</f>
        <v>14.788301866829579</v>
      </c>
      <c r="U218" s="43">
        <f ca="1">_xll.BInterpol('Base CDI'!$H$4:$H$28,'Base CDI'!$I$4:$I$29,S218,"Cubic","Extrapolate=Linear","MultiX=Average","Skip=True","Sort=True")</f>
        <v>14.809849424684028</v>
      </c>
    </row>
    <row r="219" spans="16:21" x14ac:dyDescent="0.25">
      <c r="P219" s="10">
        <v>34828</v>
      </c>
      <c r="Q219">
        <v>1.517479</v>
      </c>
      <c r="S219" s="42">
        <f t="shared" ca="1" si="8"/>
        <v>45966</v>
      </c>
      <c r="T219" s="43">
        <f ca="1">_xll.BInterpol('Base CDI'!$H$4:$H$28,'Base CDI'!$J$4:$J$29,S219,"Cubic","Extrapolate=Linear","MultiX=Average","Skip=True","Sort=True")</f>
        <v>14.788181876896841</v>
      </c>
      <c r="U219" s="43">
        <f ca="1">_xll.BInterpol('Base CDI'!$H$4:$H$28,'Base CDI'!$I$4:$I$29,S219,"Cubic","Extrapolate=Linear","MultiX=Average","Skip=True","Sort=True")</f>
        <v>14.810606948424292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45967</v>
      </c>
      <c r="T220" s="43">
        <f ca="1">_xll.BInterpol('Base CDI'!$H$4:$H$28,'Base CDI'!$J$4:$J$29,S220,"Cubic","Extrapolate=Linear","MultiX=Average","Skip=True","Sort=True")</f>
        <v>14.788039945480627</v>
      </c>
      <c r="U220" s="43">
        <f ca="1">_xll.BInterpol('Base CDI'!$H$4:$H$28,'Base CDI'!$I$4:$I$29,S220,"Cubic","Extrapolate=Linear","MultiX=Average","Skip=True","Sort=True")</f>
        <v>14.811346214029607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45968</v>
      </c>
      <c r="T221" s="43">
        <f ca="1">_xll.BInterpol('Base CDI'!$H$4:$H$28,'Base CDI'!$J$4:$J$29,S221,"Cubic","Extrapolate=Linear","MultiX=Average","Skip=True","Sort=True")</f>
        <v>14.787876482295703</v>
      </c>
      <c r="U221" s="43">
        <f ca="1">_xll.BInterpol('Base CDI'!$H$4:$H$28,'Base CDI'!$I$4:$I$29,S221,"Cubic","Extrapolate=Linear","MultiX=Average","Skip=True","Sort=True")</f>
        <v>14.812067427484269</v>
      </c>
    </row>
    <row r="222" spans="16:21" x14ac:dyDescent="0.25">
      <c r="P222" s="10">
        <v>34831</v>
      </c>
      <c r="Q222">
        <v>1.526216</v>
      </c>
      <c r="S222" s="42">
        <f t="shared" ca="1" si="8"/>
        <v>45969</v>
      </c>
      <c r="T222" s="43">
        <f ca="1">_xll.BInterpol('Base CDI'!$H$4:$H$28,'Base CDI'!$J$4:$J$29,S222,"Cubic","Extrapolate=Linear","MultiX=Average","Skip=True","Sort=True")</f>
        <v>14.78769189705684</v>
      </c>
      <c r="U222" s="43">
        <f ca="1">_xll.BInterpol('Base CDI'!$H$4:$H$28,'Base CDI'!$I$4:$I$29,S222,"Cubic","Extrapolate=Linear","MultiX=Average","Skip=True","Sort=True")</f>
        <v>14.812770794772575</v>
      </c>
    </row>
    <row r="223" spans="16:21" x14ac:dyDescent="0.25">
      <c r="P223" s="10">
        <v>34834</v>
      </c>
      <c r="Q223">
        <v>1.529131</v>
      </c>
      <c r="S223" s="42">
        <f t="shared" ca="1" si="8"/>
        <v>45970</v>
      </c>
      <c r="T223" s="43">
        <f ca="1">_xll.BInterpol('Base CDI'!$H$4:$H$28,'Base CDI'!$J$4:$J$29,S223,"Cubic","Extrapolate=Linear","MultiX=Average","Skip=True","Sort=True")</f>
        <v>14.787486599478807</v>
      </c>
      <c r="U223" s="43">
        <f ca="1">_xll.BInterpol('Base CDI'!$H$4:$H$28,'Base CDI'!$I$4:$I$29,S223,"Cubic","Extrapolate=Linear","MultiX=Average","Skip=True","Sort=True")</f>
        <v>14.813456521878827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45971</v>
      </c>
      <c r="T224" s="43">
        <f ca="1">_xll.BInterpol('Base CDI'!$H$4:$H$28,'Base CDI'!$J$4:$J$29,S224,"Cubic","Extrapolate=Linear","MultiX=Average","Skip=True","Sort=True")</f>
        <v>14.787260999276373</v>
      </c>
      <c r="U224" s="43">
        <f ca="1">_xll.BInterpol('Base CDI'!$H$4:$H$28,'Base CDI'!$I$4:$I$29,S224,"Cubic","Extrapolate=Linear","MultiX=Average","Skip=True","Sort=True")</f>
        <v>14.81412481478732</v>
      </c>
    </row>
    <row r="225" spans="16:21" x14ac:dyDescent="0.25">
      <c r="P225" s="10">
        <v>34836</v>
      </c>
      <c r="Q225">
        <v>1.534958</v>
      </c>
      <c r="S225" s="42">
        <f t="shared" ca="1" si="8"/>
        <v>45972</v>
      </c>
      <c r="T225" s="43">
        <f ca="1">_xll.BInterpol('Base CDI'!$H$4:$H$28,'Base CDI'!$J$4:$J$29,S225,"Cubic","Extrapolate=Linear","MultiX=Average","Skip=True","Sort=True")</f>
        <v>14.787015506164309</v>
      </c>
      <c r="U225" s="43">
        <f ca="1">_xll.BInterpol('Base CDI'!$H$4:$H$28,'Base CDI'!$I$4:$I$29,S225,"Cubic","Extrapolate=Linear","MultiX=Average","Skip=True","Sort=True")</f>
        <v>14.814775879482353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45973</v>
      </c>
      <c r="T226" s="43">
        <f ca="1">_xll.BInterpol('Base CDI'!$H$4:$H$28,'Base CDI'!$J$4:$J$29,S226,"Cubic","Extrapolate=Linear","MultiX=Average","Skip=True","Sort=True")</f>
        <v>14.786750529857382</v>
      </c>
      <c r="U226" s="43">
        <f ca="1">_xll.BInterpol('Base CDI'!$H$4:$H$28,'Base CDI'!$I$4:$I$29,S226,"Cubic","Extrapolate=Linear","MultiX=Average","Skip=True","Sort=True")</f>
        <v>14.815409921948222</v>
      </c>
    </row>
    <row r="227" spans="16:21" x14ac:dyDescent="0.25">
      <c r="P227" s="10">
        <v>34838</v>
      </c>
      <c r="Q227">
        <v>1.540781</v>
      </c>
      <c r="S227" s="42">
        <f t="shared" ca="1" si="8"/>
        <v>45974</v>
      </c>
      <c r="T227" s="43">
        <f ca="1">_xll.BInterpol('Base CDI'!$H$4:$H$28,'Base CDI'!$J$4:$J$29,S227,"Cubic","Extrapolate=Linear","MultiX=Average","Skip=True","Sort=True")</f>
        <v>14.786466480070363</v>
      </c>
      <c r="U227" s="43">
        <f ca="1">_xll.BInterpol('Base CDI'!$H$4:$H$28,'Base CDI'!$I$4:$I$29,S227,"Cubic","Extrapolate=Linear","MultiX=Average","Skip=True","Sort=True")</f>
        <v>14.816027148169226</v>
      </c>
    </row>
    <row r="228" spans="16:21" x14ac:dyDescent="0.25">
      <c r="P228" s="10">
        <v>34841</v>
      </c>
      <c r="Q228">
        <v>1.543698</v>
      </c>
      <c r="S228" s="42">
        <f t="shared" ca="1" si="8"/>
        <v>45975</v>
      </c>
      <c r="T228" s="43">
        <f ca="1">_xll.BInterpol('Base CDI'!$H$4:$H$28,'Base CDI'!$J$4:$J$29,S228,"Cubic","Extrapolate=Linear","MultiX=Average","Skip=True","Sort=True")</f>
        <v>14.786163766518019</v>
      </c>
      <c r="U228" s="43">
        <f ca="1">_xll.BInterpol('Base CDI'!$H$4:$H$28,'Base CDI'!$I$4:$I$29,S228,"Cubic","Extrapolate=Linear","MultiX=Average","Skip=True","Sort=True")</f>
        <v>14.816627764129663</v>
      </c>
    </row>
    <row r="229" spans="16:21" x14ac:dyDescent="0.25">
      <c r="P229" s="10">
        <v>34842</v>
      </c>
      <c r="Q229">
        <v>1.546621</v>
      </c>
      <c r="S229" s="42">
        <f t="shared" ca="1" si="8"/>
        <v>45976</v>
      </c>
      <c r="T229" s="43">
        <f ca="1">_xll.BInterpol('Base CDI'!$H$4:$H$28,'Base CDI'!$J$4:$J$29,S229,"Cubic","Extrapolate=Linear","MultiX=Average","Skip=True","Sort=True")</f>
        <v>14.78584279891512</v>
      </c>
      <c r="U229" s="43">
        <f ca="1">_xll.BInterpol('Base CDI'!$H$4:$H$28,'Base CDI'!$I$4:$I$29,S229,"Cubic","Extrapolate=Linear","MultiX=Average","Skip=True","Sort=True")</f>
        <v>14.817211975813832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45977</v>
      </c>
      <c r="T230" s="43">
        <f ca="1">_xll.BInterpol('Base CDI'!$H$4:$H$28,'Base CDI'!$J$4:$J$29,S230,"Cubic","Extrapolate=Linear","MultiX=Average","Skip=True","Sort=True")</f>
        <v>14.785503986976435</v>
      </c>
      <c r="U230" s="43">
        <f ca="1">_xll.BInterpol('Base CDI'!$H$4:$H$28,'Base CDI'!$I$4:$I$29,S230,"Cubic","Extrapolate=Linear","MultiX=Average","Skip=True","Sort=True")</f>
        <v>14.817779989206029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45978</v>
      </c>
      <c r="T231" s="43">
        <f ca="1">_xll.BInterpol('Base CDI'!$H$4:$H$28,'Base CDI'!$J$4:$J$29,S231,"Cubic","Extrapolate=Linear","MultiX=Average","Skip=True","Sort=True")</f>
        <v>14.785147740416734</v>
      </c>
      <c r="U231" s="43">
        <f ca="1">_xll.BInterpol('Base CDI'!$H$4:$H$28,'Base CDI'!$I$4:$I$29,S231,"Cubic","Extrapolate=Linear","MultiX=Average","Skip=True","Sort=True")</f>
        <v>14.818332010290552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45979</v>
      </c>
      <c r="T232" s="43">
        <f ca="1">_xll.BInterpol('Base CDI'!$H$4:$H$28,'Base CDI'!$J$4:$J$29,S232,"Cubic","Extrapolate=Linear","MultiX=Average","Skip=True","Sort=True")</f>
        <v>14.784774468950786</v>
      </c>
      <c r="U232" s="43">
        <f ca="1">_xll.BInterpol('Base CDI'!$H$4:$H$28,'Base CDI'!$I$4:$I$29,S232,"Cubic","Extrapolate=Linear","MultiX=Average","Skip=True","Sort=True")</f>
        <v>14.8188682450517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45980</v>
      </c>
      <c r="T233" s="43">
        <f ca="1">_xll.BInterpol('Base CDI'!$H$4:$H$28,'Base CDI'!$J$4:$J$29,S233,"Cubic","Extrapolate=Linear","MultiX=Average","Skip=True","Sort=True")</f>
        <v>14.784384582293361</v>
      </c>
      <c r="U233" s="43">
        <f ca="1">_xll.BInterpol('Base CDI'!$H$4:$H$28,'Base CDI'!$I$4:$I$29,S233,"Cubic","Extrapolate=Linear","MultiX=Average","Skip=True","Sort=True")</f>
        <v>14.819388899473772</v>
      </c>
    </row>
    <row r="234" spans="16:21" x14ac:dyDescent="0.25">
      <c r="P234" s="10">
        <v>34849</v>
      </c>
      <c r="Q234">
        <v>1.561323</v>
      </c>
      <c r="S234" s="42">
        <f t="shared" ca="1" si="8"/>
        <v>45981</v>
      </c>
      <c r="T234" s="43">
        <f ca="1">_xll.BInterpol('Base CDI'!$H$4:$H$28,'Base CDI'!$J$4:$J$29,S234,"Cubic","Extrapolate=Linear","MultiX=Average","Skip=True","Sort=True")</f>
        <v>14.783978490159226</v>
      </c>
      <c r="U234" s="43">
        <f ca="1">_xll.BInterpol('Base CDI'!$H$4:$H$28,'Base CDI'!$I$4:$I$29,S234,"Cubic","Extrapolate=Linear","MultiX=Average","Skip=True","Sort=True")</f>
        <v>14.819894179541063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45982</v>
      </c>
      <c r="T235" s="43">
        <f ca="1">_xll.BInterpol('Base CDI'!$H$4:$H$28,'Base CDI'!$J$4:$J$29,S235,"Cubic","Extrapolate=Linear","MultiX=Average","Skip=True","Sort=True")</f>
        <v>14.783556602263154</v>
      </c>
      <c r="U235" s="43">
        <f ca="1">_xll.BInterpol('Base CDI'!$H$4:$H$28,'Base CDI'!$I$4:$I$29,S235,"Cubic","Extrapolate=Linear","MultiX=Average","Skip=True","Sort=True")</f>
        <v>14.820384291237872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45983</v>
      </c>
      <c r="T236" s="43">
        <f ca="1">_xll.BInterpol('Base CDI'!$H$4:$H$28,'Base CDI'!$J$4:$J$29,S236,"Cubic","Extrapolate=Linear","MultiX=Average","Skip=True","Sort=True")</f>
        <v>14.783119328319909</v>
      </c>
      <c r="U236" s="43">
        <f ca="1">_xll.BInterpol('Base CDI'!$H$4:$H$28,'Base CDI'!$I$4:$I$29,S236,"Cubic","Extrapolate=Linear","MultiX=Average","Skip=True","Sort=True")</f>
        <v>14.820859440548498</v>
      </c>
    </row>
    <row r="237" spans="16:21" x14ac:dyDescent="0.25">
      <c r="P237" s="10">
        <v>34852</v>
      </c>
      <c r="Q237">
        <v>1.570192</v>
      </c>
      <c r="S237" s="42">
        <f t="shared" ca="1" si="8"/>
        <v>45984</v>
      </c>
      <c r="T237" s="43">
        <f ca="1">_xll.BInterpol('Base CDI'!$H$4:$H$28,'Base CDI'!$J$4:$J$29,S237,"Cubic","Extrapolate=Linear","MultiX=Average","Skip=True","Sort=True")</f>
        <v>14.782667078044264</v>
      </c>
      <c r="U237" s="43">
        <f ca="1">_xll.BInterpol('Base CDI'!$H$4:$H$28,'Base CDI'!$I$4:$I$29,S237,"Cubic","Extrapolate=Linear","MultiX=Average","Skip=True","Sort=True")</f>
        <v>14.821319833457236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45985</v>
      </c>
      <c r="T238" s="43">
        <f ca="1">_xll.BInterpol('Base CDI'!$H$4:$H$28,'Base CDI'!$J$4:$J$29,S238,"Cubic","Extrapolate=Linear","MultiX=Average","Skip=True","Sort=True")</f>
        <v>14.782200261150987</v>
      </c>
      <c r="U238" s="43">
        <f ca="1">_xll.BInterpol('Base CDI'!$H$4:$H$28,'Base CDI'!$I$4:$I$29,S238,"Cubic","Extrapolate=Linear","MultiX=Average","Skip=True","Sort=True")</f>
        <v>14.821765675948388</v>
      </c>
    </row>
    <row r="239" spans="16:21" x14ac:dyDescent="0.25">
      <c r="P239" s="10">
        <v>34856</v>
      </c>
      <c r="Q239">
        <v>1.576133</v>
      </c>
      <c r="S239" s="42">
        <f t="shared" ca="1" si="8"/>
        <v>45986</v>
      </c>
      <c r="T239" s="43">
        <f ca="1">_xll.BInterpol('Base CDI'!$H$4:$H$28,'Base CDI'!$J$4:$J$29,S239,"Cubic","Extrapolate=Linear","MultiX=Average","Skip=True","Sort=True")</f>
        <v>14.781719287354846</v>
      </c>
      <c r="U239" s="43">
        <f ca="1">_xll.BInterpol('Base CDI'!$H$4:$H$28,'Base CDI'!$I$4:$I$29,S239,"Cubic","Extrapolate=Linear","MultiX=Average","Skip=True","Sort=True")</f>
        <v>14.822197174006249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45987</v>
      </c>
      <c r="T240" s="43">
        <f ca="1">_xll.BInterpol('Base CDI'!$H$4:$H$28,'Base CDI'!$J$4:$J$29,S240,"Cubic","Extrapolate=Linear","MultiX=Average","Skip=True","Sort=True")</f>
        <v>14.781224566370614</v>
      </c>
      <c r="U240" s="43">
        <f ca="1">_xll.BInterpol('Base CDI'!$H$4:$H$28,'Base CDI'!$I$4:$I$29,S240,"Cubic","Extrapolate=Linear","MultiX=Average","Skip=True","Sort=True")</f>
        <v>14.822614533615116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45988</v>
      </c>
      <c r="T241" s="43">
        <f ca="1">_xll.BInterpol('Base CDI'!$H$4:$H$28,'Base CDI'!$J$4:$J$29,S241,"Cubic","Extrapolate=Linear","MultiX=Average","Skip=True","Sort=True")</f>
        <v>14.780716507913056</v>
      </c>
      <c r="U241" s="43">
        <f ca="1">_xll.BInterpol('Base CDI'!$H$4:$H$28,'Base CDI'!$I$4:$I$29,S241,"Cubic","Extrapolate=Linear","MultiX=Average","Skip=True","Sort=True")</f>
        <v>14.823017960759291</v>
      </c>
    </row>
    <row r="242" spans="16:21" x14ac:dyDescent="0.25">
      <c r="P242" s="10">
        <v>34859</v>
      </c>
      <c r="Q242">
        <v>1.585102</v>
      </c>
      <c r="S242" s="42">
        <f t="shared" ca="1" si="8"/>
        <v>45989</v>
      </c>
      <c r="T242" s="43">
        <f ca="1">_xll.BInterpol('Base CDI'!$H$4:$H$28,'Base CDI'!$J$4:$J$29,S242,"Cubic","Extrapolate=Linear","MultiX=Average","Skip=True","Sort=True")</f>
        <v>14.780195521696944</v>
      </c>
      <c r="U242" s="43">
        <f ca="1">_xll.BInterpol('Base CDI'!$H$4:$H$28,'Base CDI'!$I$4:$I$29,S242,"Cubic","Extrapolate=Linear","MultiX=Average","Skip=True","Sort=True")</f>
        <v>14.823407661423069</v>
      </c>
    </row>
    <row r="243" spans="16:21" x14ac:dyDescent="0.25">
      <c r="P243" s="10">
        <v>34862</v>
      </c>
      <c r="Q243">
        <v>1.588104</v>
      </c>
      <c r="S243" s="42">
        <f t="shared" ca="1" si="8"/>
        <v>45990</v>
      </c>
      <c r="T243" s="43">
        <f ca="1">_xll.BInterpol('Base CDI'!$H$4:$H$28,'Base CDI'!$J$4:$J$29,S243,"Cubic","Extrapolate=Linear","MultiX=Average","Skip=True","Sort=True")</f>
        <v>14.779662017437046</v>
      </c>
      <c r="U243" s="43">
        <f ca="1">_xll.BInterpol('Base CDI'!$H$4:$H$28,'Base CDI'!$I$4:$I$29,S243,"Cubic","Extrapolate=Linear","MultiX=Average","Skip=True","Sort=True")</f>
        <v>14.823783841590748</v>
      </c>
    </row>
    <row r="244" spans="16:21" x14ac:dyDescent="0.25">
      <c r="P244" s="10">
        <v>34863</v>
      </c>
      <c r="Q244">
        <v>1.59111</v>
      </c>
      <c r="S244" s="42">
        <f t="shared" ca="1" si="8"/>
        <v>45991</v>
      </c>
      <c r="T244" s="43">
        <f ca="1">_xll.BInterpol('Base CDI'!$H$4:$H$28,'Base CDI'!$J$4:$J$29,S244,"Cubic","Extrapolate=Linear","MultiX=Average","Skip=True","Sort=True")</f>
        <v>14.77911640484813</v>
      </c>
      <c r="U244" s="43">
        <f ca="1">_xll.BInterpol('Base CDI'!$H$4:$H$28,'Base CDI'!$I$4:$I$29,S244,"Cubic","Extrapolate=Linear","MultiX=Average","Skip=True","Sort=True")</f>
        <v>14.824146707246625</v>
      </c>
    </row>
    <row r="245" spans="16:21" x14ac:dyDescent="0.25">
      <c r="P245" s="10">
        <v>34864</v>
      </c>
      <c r="Q245">
        <v>1.594123</v>
      </c>
      <c r="S245" s="42">
        <f t="shared" ca="1" si="8"/>
        <v>45992</v>
      </c>
      <c r="T245" s="43">
        <f ca="1">_xll.BInterpol('Base CDI'!$H$4:$H$28,'Base CDI'!$J$4:$J$29,S245,"Cubic","Extrapolate=Linear","MultiX=Average","Skip=True","Sort=True")</f>
        <v>14.778559093644967</v>
      </c>
      <c r="U245" s="43">
        <f ca="1">_xll.BInterpol('Base CDI'!$H$4:$H$28,'Base CDI'!$I$4:$I$29,S245,"Cubic","Extrapolate=Linear","MultiX=Average","Skip=True","Sort=True")</f>
        <v>14.824496464375001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45993</v>
      </c>
      <c r="T246" s="43">
        <f ca="1">_xll.BInterpol('Base CDI'!$H$4:$H$28,'Base CDI'!$J$4:$J$29,S246,"Cubic","Extrapolate=Linear","MultiX=Average","Skip=True","Sort=True")</f>
        <v>14.777990493542326</v>
      </c>
      <c r="U246" s="43">
        <f ca="1">_xll.BInterpol('Base CDI'!$H$4:$H$28,'Base CDI'!$I$4:$I$29,S246,"Cubic","Extrapolate=Linear","MultiX=Average","Skip=True","Sort=True")</f>
        <v>14.82483331896017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45994</v>
      </c>
      <c r="T247" s="43">
        <f ca="1">_xll.BInterpol('Base CDI'!$H$4:$H$28,'Base CDI'!$J$4:$J$29,S247,"Cubic","Extrapolate=Linear","MultiX=Average","Skip=True","Sort=True")</f>
        <v>14.777411014254977</v>
      </c>
      <c r="U247" s="43">
        <f ca="1">_xll.BInterpol('Base CDI'!$H$4:$H$28,'Base CDI'!$I$4:$I$29,S247,"Cubic","Extrapolate=Linear","MultiX=Average","Skip=True","Sort=True")</f>
        <v>14.825157476986433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45995</v>
      </c>
      <c r="T248" s="43">
        <f ca="1">_xll.BInterpol('Base CDI'!$H$4:$H$28,'Base CDI'!$J$4:$J$29,S248,"Cubic","Extrapolate=Linear","MultiX=Average","Skip=True","Sort=True")</f>
        <v>14.776821065497687</v>
      </c>
      <c r="U248" s="43">
        <f ca="1">_xll.BInterpol('Base CDI'!$H$4:$H$28,'Base CDI'!$I$4:$I$29,S248,"Cubic","Extrapolate=Linear","MultiX=Average","Skip=True","Sort=True")</f>
        <v>14.825469144438086</v>
      </c>
    </row>
    <row r="249" spans="16:21" x14ac:dyDescent="0.25">
      <c r="P249" s="10">
        <v>34871</v>
      </c>
      <c r="Q249">
        <v>1.606225</v>
      </c>
      <c r="S249" s="42">
        <f t="shared" ca="1" si="8"/>
        <v>45996</v>
      </c>
      <c r="T249" s="43">
        <f ca="1">_xll.BInterpol('Base CDI'!$H$4:$H$28,'Base CDI'!$J$4:$J$29,S249,"Cubic","Extrapolate=Linear","MultiX=Average","Skip=True","Sort=True")</f>
        <v>14.776221056985227</v>
      </c>
      <c r="U249" s="43">
        <f ca="1">_xll.BInterpol('Base CDI'!$H$4:$H$28,'Base CDI'!$I$4:$I$29,S249,"Cubic","Extrapolate=Linear","MultiX=Average","Skip=True","Sort=True")</f>
        <v>14.825768527299429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45997</v>
      </c>
      <c r="T250" s="43">
        <f ca="1">_xll.BInterpol('Base CDI'!$H$4:$H$28,'Base CDI'!$J$4:$J$29,S250,"Cubic","Extrapolate=Linear","MultiX=Average","Skip=True","Sort=True")</f>
        <v>14.775611398432364</v>
      </c>
      <c r="U250" s="43">
        <f ca="1">_xll.BInterpol('Base CDI'!$H$4:$H$28,'Base CDI'!$I$4:$I$29,S250,"Cubic","Extrapolate=Linear","MultiX=Average","Skip=True","Sort=True")</f>
        <v>14.826055831554758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45998</v>
      </c>
      <c r="T251" s="43">
        <f ca="1">_xll.BInterpol('Base CDI'!$H$4:$H$28,'Base CDI'!$J$4:$J$29,S251,"Cubic","Extrapolate=Linear","MultiX=Average","Skip=True","Sort=True")</f>
        <v>14.77499249955387</v>
      </c>
      <c r="U251" s="43">
        <f ca="1">_xll.BInterpol('Base CDI'!$H$4:$H$28,'Base CDI'!$I$4:$I$29,S251,"Cubic","Extrapolate=Linear","MultiX=Average","Skip=True","Sort=True")</f>
        <v>14.82633126318837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45999</v>
      </c>
      <c r="T252" s="43">
        <f ca="1">_xll.BInterpol('Base CDI'!$H$4:$H$28,'Base CDI'!$J$4:$J$29,S252,"Cubic","Extrapolate=Linear","MultiX=Average","Skip=True","Sort=True")</f>
        <v>14.774364770064514</v>
      </c>
      <c r="U252" s="43">
        <f ca="1">_xll.BInterpol('Base CDI'!$H$4:$H$28,'Base CDI'!$I$4:$I$29,S252,"Cubic","Extrapolate=Linear","MultiX=Average","Skip=True","Sort=True")</f>
        <v>14.826595028184565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46000</v>
      </c>
      <c r="T253" s="43">
        <f ca="1">_xll.BInterpol('Base CDI'!$H$4:$H$28,'Base CDI'!$J$4:$J$29,S253,"Cubic","Extrapolate=Linear","MultiX=Average","Skip=True","Sort=True")</f>
        <v>14.773728619679062</v>
      </c>
      <c r="U253" s="43">
        <f ca="1">_xll.BInterpol('Base CDI'!$H$4:$H$28,'Base CDI'!$I$4:$I$29,S253,"Cubic","Extrapolate=Linear","MultiX=Average","Skip=True","Sort=True")</f>
        <v>14.826847332527642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46001</v>
      </c>
      <c r="T254" s="43">
        <f ca="1">_xll.BInterpol('Base CDI'!$H$4:$H$28,'Base CDI'!$J$4:$J$29,S254,"Cubic","Extrapolate=Linear","MultiX=Average","Skip=True","Sort=True")</f>
        <v>14.773084458112287</v>
      </c>
      <c r="U254" s="43">
        <f ca="1">_xll.BInterpol('Base CDI'!$H$4:$H$28,'Base CDI'!$I$4:$I$29,S254,"Cubic","Extrapolate=Linear","MultiX=Average","Skip=True","Sort=True")</f>
        <v>14.827088382201895</v>
      </c>
    </row>
    <row r="255" spans="16:21" x14ac:dyDescent="0.25">
      <c r="P255" s="10">
        <v>34879</v>
      </c>
      <c r="Q255">
        <v>1.624547</v>
      </c>
      <c r="S255" s="42">
        <f t="shared" ca="1" si="8"/>
        <v>46002</v>
      </c>
      <c r="T255" s="43">
        <f ca="1">_xll.BInterpol('Base CDI'!$H$4:$H$28,'Base CDI'!$J$4:$J$29,S255,"Cubic","Extrapolate=Linear","MultiX=Average","Skip=True","Sort=True")</f>
        <v>14.772432695078955</v>
      </c>
      <c r="U255" s="43">
        <f ca="1">_xll.BInterpol('Base CDI'!$H$4:$H$28,'Base CDI'!$I$4:$I$29,S255,"Cubic","Extrapolate=Linear","MultiX=Average","Skip=True","Sort=True")</f>
        <v>14.827318383191624</v>
      </c>
    </row>
    <row r="256" spans="16:21" x14ac:dyDescent="0.25">
      <c r="P256" s="10">
        <v>34880</v>
      </c>
      <c r="Q256">
        <v>1.627623</v>
      </c>
      <c r="S256" s="42">
        <f t="shared" ca="1" si="8"/>
        <v>46003</v>
      </c>
      <c r="T256" s="43">
        <f ca="1">_xll.BInterpol('Base CDI'!$H$4:$H$28,'Base CDI'!$J$4:$J$29,S256,"Cubic","Extrapolate=Linear","MultiX=Average","Skip=True","Sort=True")</f>
        <v>14.771773740293836</v>
      </c>
      <c r="U256" s="43">
        <f ca="1">_xll.BInterpol('Base CDI'!$H$4:$H$28,'Base CDI'!$I$4:$I$29,S256,"Cubic","Extrapolate=Linear","MultiX=Average","Skip=True","Sort=True")</f>
        <v>14.827537541481126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46004</v>
      </c>
      <c r="T257" s="43">
        <f ca="1">_xll.BInterpol('Base CDI'!$H$4:$H$28,'Base CDI'!$J$4:$J$29,S257,"Cubic","Extrapolate=Linear","MultiX=Average","Skip=True","Sort=True")</f>
        <v>14.771108003471703</v>
      </c>
      <c r="U257" s="43">
        <f ca="1">_xll.BInterpol('Base CDI'!$H$4:$H$28,'Base CDI'!$I$4:$I$29,S257,"Cubic","Extrapolate=Linear","MultiX=Average","Skip=True","Sort=True")</f>
        <v>14.827746063054702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46005</v>
      </c>
      <c r="T258" s="43">
        <f ca="1">_xll.BInterpol('Base CDI'!$H$4:$H$28,'Base CDI'!$J$4:$J$29,S258,"Cubic","Extrapolate=Linear","MultiX=Average","Skip=True","Sort=True")</f>
        <v>14.770435894327321</v>
      </c>
      <c r="U258" s="43">
        <f ca="1">_xll.BInterpol('Base CDI'!$H$4:$H$28,'Base CDI'!$I$4:$I$29,S258,"Cubic","Extrapolate=Linear","MultiX=Average","Skip=True","Sort=True")</f>
        <v>14.827944153896647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46006</v>
      </c>
      <c r="T259" s="43">
        <f ca="1">_xll.BInterpol('Base CDI'!$H$4:$H$28,'Base CDI'!$J$4:$J$29,S259,"Cubic","Extrapolate=Linear","MultiX=Average","Skip=True","Sort=True")</f>
        <v>14.769757822575459</v>
      </c>
      <c r="U259" s="43">
        <f ca="1">_xll.BInterpol('Base CDI'!$H$4:$H$28,'Base CDI'!$I$4:$I$29,S259,"Cubic","Extrapolate=Linear","MultiX=Average","Skip=True","Sort=True")</f>
        <v>14.828132019991259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46007</v>
      </c>
      <c r="T260" s="43">
        <f ca="1">_xll.BInterpol('Base CDI'!$H$4:$H$28,'Base CDI'!$J$4:$J$29,S260,"Cubic","Extrapolate=Linear","MultiX=Average","Skip=True","Sort=True")</f>
        <v>14.769074197930889</v>
      </c>
      <c r="U260" s="43">
        <f ca="1">_xll.BInterpol('Base CDI'!$H$4:$H$28,'Base CDI'!$I$4:$I$29,S260,"Cubic","Extrapolate=Linear","MultiX=Average","Skip=True","Sort=True")</f>
        <v>14.828309867322835</v>
      </c>
    </row>
    <row r="261" spans="16:21" x14ac:dyDescent="0.25">
      <c r="P261" s="10">
        <v>34887</v>
      </c>
      <c r="Q261">
        <v>1.643062</v>
      </c>
      <c r="S261" s="42">
        <f t="shared" ca="1" si="8"/>
        <v>46008</v>
      </c>
      <c r="T261" s="43">
        <f ca="1">_xll.BInterpol('Base CDI'!$H$4:$H$28,'Base CDI'!$J$4:$J$29,S261,"Cubic","Extrapolate=Linear","MultiX=Average","Skip=True","Sort=True")</f>
        <v>14.768385430108378</v>
      </c>
      <c r="U261" s="43">
        <f ca="1">_xll.BInterpol('Base CDI'!$H$4:$H$28,'Base CDI'!$I$4:$I$29,S261,"Cubic","Extrapolate=Linear","MultiX=Average","Skip=True","Sort=True")</f>
        <v>14.828477901875676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46009</v>
      </c>
      <c r="T262" s="43">
        <f ca="1">_xll.BInterpol('Base CDI'!$H$4:$H$28,'Base CDI'!$J$4:$J$29,S262,"Cubic","Extrapolate=Linear","MultiX=Average","Skip=True","Sort=True")</f>
        <v>14.767691928822696</v>
      </c>
      <c r="U262" s="43">
        <f ca="1">_xll.BInterpol('Base CDI'!$H$4:$H$28,'Base CDI'!$I$4:$I$29,S262,"Cubic","Extrapolate=Linear","MultiX=Average","Skip=True","Sort=True")</f>
        <v>14.828636329634078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46010</v>
      </c>
      <c r="T263" s="43">
        <f ca="1">_xll.BInterpol('Base CDI'!$H$4:$H$28,'Base CDI'!$J$4:$J$29,S263,"Cubic","Extrapolate=Linear","MultiX=Average","Skip=True","Sort=True")</f>
        <v>14.766994103788612</v>
      </c>
      <c r="U263" s="43">
        <f ca="1">_xll.BInterpol('Base CDI'!$H$4:$H$28,'Base CDI'!$I$4:$I$29,S263,"Cubic","Extrapolate=Linear","MultiX=Average","Skip=True","Sort=True")</f>
        <v>14.828785356582339</v>
      </c>
    </row>
    <row r="264" spans="16:21" x14ac:dyDescent="0.25">
      <c r="P264" s="10">
        <v>34892</v>
      </c>
      <c r="Q264">
        <v>1.652396</v>
      </c>
      <c r="S264" s="42">
        <f t="shared" ca="1" si="8"/>
        <v>46011</v>
      </c>
      <c r="T264" s="43">
        <f ca="1">_xll.BInterpol('Base CDI'!$H$4:$H$28,'Base CDI'!$J$4:$J$29,S264,"Cubic","Extrapolate=Linear","MultiX=Average","Skip=True","Sort=True")</f>
        <v>14.766292364720895</v>
      </c>
      <c r="U264" s="43">
        <f ca="1">_xll.BInterpol('Base CDI'!$H$4:$H$28,'Base CDI'!$I$4:$I$29,S264,"Cubic","Extrapolate=Linear","MultiX=Average","Skip=True","Sort=True")</f>
        <v>14.828925188704757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46012</v>
      </c>
      <c r="T265" s="43">
        <f ca="1">_xll.BInterpol('Base CDI'!$H$4:$H$28,'Base CDI'!$J$4:$J$29,S265,"Cubic","Extrapolate=Linear","MultiX=Average","Skip=True","Sort=True")</f>
        <v>14.765587121334317</v>
      </c>
      <c r="U265" s="43">
        <f ca="1">_xll.BInterpol('Base CDI'!$H$4:$H$28,'Base CDI'!$I$4:$I$29,S265,"Cubic","Extrapolate=Linear","MultiX=Average","Skip=True","Sort=True")</f>
        <v>14.829056031985628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46013</v>
      </c>
      <c r="T266" s="43">
        <f ca="1">_xll.BInterpol('Base CDI'!$H$4:$H$28,'Base CDI'!$J$4:$J$29,S266,"Cubic","Extrapolate=Linear","MultiX=Average","Skip=True","Sort=True")</f>
        <v>14.764878783343642</v>
      </c>
      <c r="U266" s="43">
        <f ca="1">_xll.BInterpol('Base CDI'!$H$4:$H$28,'Base CDI'!$I$4:$I$29,S266,"Cubic","Extrapolate=Linear","MultiX=Average","Skip=True","Sort=True")</f>
        <v>14.829178092409254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46014</v>
      </c>
      <c r="T267" s="43">
        <f ca="1">_xll.BInterpol('Base CDI'!$H$4:$H$28,'Base CDI'!$J$4:$J$29,S267,"Cubic","Extrapolate=Linear","MultiX=Average","Skip=True","Sort=True")</f>
        <v>14.764167760463643</v>
      </c>
      <c r="U267" s="43">
        <f ca="1">_xll.BInterpol('Base CDI'!$H$4:$H$28,'Base CDI'!$I$4:$I$29,S267,"Cubic","Extrapolate=Linear","MultiX=Average","Skip=True","Sort=True")</f>
        <v>14.829291575959928</v>
      </c>
    </row>
    <row r="268" spans="16:21" x14ac:dyDescent="0.25">
      <c r="P268" s="10">
        <v>34898</v>
      </c>
      <c r="Q268">
        <v>1.66489</v>
      </c>
      <c r="S268" s="42">
        <f t="shared" ca="1" si="9"/>
        <v>46015</v>
      </c>
      <c r="T268" s="43">
        <f ca="1">_xll.BInterpol('Base CDI'!$H$4:$H$28,'Base CDI'!$J$4:$J$29,S268,"Cubic","Extrapolate=Linear","MultiX=Average","Skip=True","Sort=True")</f>
        <v>14.763454462409088</v>
      </c>
      <c r="U268" s="43">
        <f ca="1">_xll.BInterpol('Base CDI'!$H$4:$H$28,'Base CDI'!$I$4:$I$29,S268,"Cubic","Extrapolate=Linear","MultiX=Average","Skip=True","Sort=True")</f>
        <v>14.829396688621953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46016</v>
      </c>
      <c r="T269" s="43">
        <f ca="1">_xll.BInterpol('Base CDI'!$H$4:$H$28,'Base CDI'!$J$4:$J$29,S269,"Cubic","Extrapolate=Linear","MultiX=Average","Skip=True","Sort=True")</f>
        <v>14.762739298894747</v>
      </c>
      <c r="U269" s="43">
        <f ca="1">_xll.BInterpol('Base CDI'!$H$4:$H$28,'Base CDI'!$I$4:$I$29,S269,"Cubic","Extrapolate=Linear","MultiX=Average","Skip=True","Sort=True")</f>
        <v>14.829493636379624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46017</v>
      </c>
      <c r="T270" s="43">
        <f ca="1">_xll.BInterpol('Base CDI'!$H$4:$H$28,'Base CDI'!$J$4:$J$29,S270,"Cubic","Extrapolate=Linear","MultiX=Average","Skip=True","Sort=True")</f>
        <v>14.762022679635388</v>
      </c>
      <c r="U270" s="43">
        <f ca="1">_xll.BInterpol('Base CDI'!$H$4:$H$28,'Base CDI'!$I$4:$I$29,S270,"Cubic","Extrapolate=Linear","MultiX=Average","Skip=True","Sort=True")</f>
        <v>14.829582625217238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46018</v>
      </c>
      <c r="T271" s="43">
        <f ca="1">_xll.BInterpol('Base CDI'!$H$4:$H$28,'Base CDI'!$J$4:$J$29,S271,"Cubic","Extrapolate=Linear","MultiX=Average","Skip=True","Sort=True")</f>
        <v>14.76130501434578</v>
      </c>
      <c r="U271" s="43">
        <f ca="1">_xll.BInterpol('Base CDI'!$H$4:$H$28,'Base CDI'!$I$4:$I$29,S271,"Cubic","Extrapolate=Linear","MultiX=Average","Skip=True","Sort=True")</f>
        <v>14.829663861119094</v>
      </c>
    </row>
    <row r="272" spans="16:21" x14ac:dyDescent="0.25">
      <c r="P272" s="10">
        <v>34904</v>
      </c>
      <c r="Q272">
        <v>1.677446</v>
      </c>
      <c r="S272" s="42">
        <f t="shared" ca="1" si="9"/>
        <v>46019</v>
      </c>
      <c r="T272" s="43">
        <f ca="1">_xll.BInterpol('Base CDI'!$H$4:$H$28,'Base CDI'!$J$4:$J$29,S272,"Cubic","Extrapolate=Linear","MultiX=Average","Skip=True","Sort=True")</f>
        <v>14.760586712740695</v>
      </c>
      <c r="U272" s="43">
        <f ca="1">_xll.BInterpol('Base CDI'!$H$4:$H$28,'Base CDI'!$I$4:$I$29,S272,"Cubic","Extrapolate=Linear","MultiX=Average","Skip=True","Sort=True")</f>
        <v>14.829737550069492</v>
      </c>
    </row>
    <row r="273" spans="16:21" x14ac:dyDescent="0.25">
      <c r="P273" s="10">
        <v>34905</v>
      </c>
      <c r="Q273">
        <v>1.680599</v>
      </c>
      <c r="S273" s="42">
        <f t="shared" ca="1" si="9"/>
        <v>46020</v>
      </c>
      <c r="T273" s="43">
        <f ca="1">_xll.BInterpol('Base CDI'!$H$4:$H$28,'Base CDI'!$J$4:$J$29,S273,"Cubic","Extrapolate=Linear","MultiX=Average","Skip=True","Sort=True")</f>
        <v>14.759868184534898</v>
      </c>
      <c r="U273" s="43">
        <f ca="1">_xll.BInterpol('Base CDI'!$H$4:$H$28,'Base CDI'!$I$4:$I$29,S273,"Cubic","Extrapolate=Linear","MultiX=Average","Skip=True","Sort=True")</f>
        <v>14.829803898052726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46021</v>
      </c>
      <c r="T274" s="43">
        <f ca="1">_xll.BInterpol('Base CDI'!$H$4:$H$28,'Base CDI'!$J$4:$J$29,S274,"Cubic","Extrapolate=Linear","MultiX=Average","Skip=True","Sort=True")</f>
        <v>14.759149839443161</v>
      </c>
      <c r="U274" s="43">
        <f ca="1">_xll.BInterpol('Base CDI'!$H$4:$H$28,'Base CDI'!$I$4:$I$29,S274,"Cubic","Extrapolate=Linear","MultiX=Average","Skip=True","Sort=True")</f>
        <v>14.829863111053097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46022</v>
      </c>
      <c r="T275" s="43">
        <f ca="1">_xll.BInterpol('Base CDI'!$H$4:$H$28,'Base CDI'!$J$4:$J$29,S275,"Cubic","Extrapolate=Linear","MultiX=Average","Skip=True","Sort=True")</f>
        <v>14.758432087180253</v>
      </c>
      <c r="U275" s="43">
        <f ca="1">_xll.BInterpol('Base CDI'!$H$4:$H$28,'Base CDI'!$I$4:$I$29,S275,"Cubic","Extrapolate=Linear","MultiX=Average","Skip=True","Sort=True")</f>
        <v>14.829915395054901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46023</v>
      </c>
      <c r="T276" s="43">
        <f ca="1">_xll.BInterpol('Base CDI'!$H$4:$H$28,'Base CDI'!$J$4:$J$29,S276,"Cubic","Extrapolate=Linear","MultiX=Average","Skip=True","Sort=True")</f>
        <v>14.757715337460944</v>
      </c>
      <c r="U276" s="43">
        <f ca="1">_xll.BInterpol('Base CDI'!$H$4:$H$28,'Base CDI'!$I$4:$I$29,S276,"Cubic","Extrapolate=Linear","MultiX=Average","Skip=True","Sort=True")</f>
        <v>14.829960956042436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46024</v>
      </c>
      <c r="T277" s="43">
        <f ca="1">_xll.BInterpol('Base CDI'!$H$4:$H$28,'Base CDI'!$J$4:$J$29,S277,"Cubic","Extrapolate=Linear","MultiX=Average","Skip=True","Sort=True")</f>
        <v>14.757</v>
      </c>
      <c r="U277" s="43">
        <f ca="1">_xll.BInterpol('Base CDI'!$H$4:$H$28,'Base CDI'!$I$4:$I$29,S277,"Cubic","Extrapolate=Linear","MultiX=Average","Skip=True","Sort=True")</f>
        <v>14.83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46025</v>
      </c>
      <c r="T278" s="43">
        <f ca="1">_xll.BInterpol('Base CDI'!$H$4:$H$28,'Base CDI'!$J$4:$J$29,S278,"Cubic","Extrapolate=Linear","MultiX=Average","Skip=True","Sort=True")</f>
        <v>14.756286407497504</v>
      </c>
      <c r="U278" s="43">
        <f ca="1">_xll.BInterpol('Base CDI'!$H$4:$H$28,'Base CDI'!$I$4:$I$29,S278,"Cubic","Extrapolate=Linear","MultiX=Average","Skip=True","Sort=True")</f>
        <v>14.830032698715813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46026</v>
      </c>
      <c r="T279" s="43">
        <f ca="1">_xll.BInterpol('Base CDI'!$H$4:$H$28,'Base CDI'!$J$4:$J$29,S279,"Cubic","Extrapolate=Linear","MultiX=Average","Skip=True","Sort=True")</f>
        <v>14.755574584594783</v>
      </c>
      <c r="U279" s="43">
        <f ca="1">_xll.BInterpol('Base CDI'!$H$4:$H$28,'Base CDI'!$I$4:$I$29,S279,"Cubic","Extrapolate=Linear","MultiX=Average","Skip=True","Sort=True")</f>
        <v>14.830059087193773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46027</v>
      </c>
      <c r="T280" s="43">
        <f ca="1">_xll.BInterpol('Base CDI'!$H$4:$H$28,'Base CDI'!$J$4:$J$29,S280,"Cubic","Extrapolate=Linear","MultiX=Average","Skip=True","Sort=True")</f>
        <v>14.754864478918472</v>
      </c>
      <c r="U280" s="43">
        <f ca="1">_xll.BInterpol('Base CDI'!$H$4:$H$28,'Base CDI'!$I$4:$I$29,S280,"Cubic","Extrapolate=Linear","MultiX=Average","Skip=True","Sort=True")</f>
        <v>14.830079166241701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46028</v>
      </c>
      <c r="T281" s="43">
        <f ca="1">_xll.BInterpol('Base CDI'!$H$4:$H$28,'Base CDI'!$J$4:$J$29,S281,"Cubic","Extrapolate=Linear","MultiX=Average","Skip=True","Sort=True")</f>
        <v>14.754156038095212</v>
      </c>
      <c r="U281" s="43">
        <f ca="1">_xll.BInterpol('Base CDI'!$H$4:$H$28,'Base CDI'!$I$4:$I$29,S281,"Cubic","Extrapolate=Linear","MultiX=Average","Skip=True","Sort=True")</f>
        <v>14.830092936667416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46029</v>
      </c>
      <c r="T282" s="43">
        <f ca="1">_xll.BInterpol('Base CDI'!$H$4:$H$28,'Base CDI'!$J$4:$J$29,S282,"Cubic","Extrapolate=Linear","MultiX=Average","Skip=True","Sort=True")</f>
        <v>14.75344920975164</v>
      </c>
      <c r="U282" s="43">
        <f ca="1">_xll.BInterpol('Base CDI'!$H$4:$H$28,'Base CDI'!$I$4:$I$29,S282,"Cubic","Extrapolate=Linear","MultiX=Average","Skip=True","Sort=True")</f>
        <v>14.830100399278738</v>
      </c>
    </row>
    <row r="283" spans="16:21" x14ac:dyDescent="0.25">
      <c r="P283" s="10">
        <v>34919</v>
      </c>
      <c r="Q283">
        <v>1.71014</v>
      </c>
      <c r="S283" s="42">
        <f t="shared" ca="1" si="9"/>
        <v>46030</v>
      </c>
      <c r="T283" s="43">
        <f ca="1">_xll.BInterpol('Base CDI'!$H$4:$H$28,'Base CDI'!$J$4:$J$29,S283,"Cubic","Extrapolate=Linear","MultiX=Average","Skip=True","Sort=True")</f>
        <v>14.752743941514394</v>
      </c>
      <c r="U283" s="43">
        <f ca="1">_xll.BInterpol('Base CDI'!$H$4:$H$28,'Base CDI'!$I$4:$I$29,S283,"Cubic","Extrapolate=Linear","MultiX=Average","Skip=True","Sort=True")</f>
        <v>14.830101554883489</v>
      </c>
    </row>
    <row r="284" spans="16:21" x14ac:dyDescent="0.25">
      <c r="P284" s="10">
        <v>34920</v>
      </c>
      <c r="Q284">
        <v>1.712933</v>
      </c>
      <c r="S284" s="42">
        <f t="shared" ca="1" si="9"/>
        <v>46031</v>
      </c>
      <c r="T284" s="43">
        <f ca="1">_xll.BInterpol('Base CDI'!$H$4:$H$28,'Base CDI'!$J$4:$J$29,S284,"Cubic","Extrapolate=Linear","MultiX=Average","Skip=True","Sort=True")</f>
        <v>14.752040181010111</v>
      </c>
      <c r="U284" s="43">
        <f ca="1">_xll.BInterpol('Base CDI'!$H$4:$H$28,'Base CDI'!$I$4:$I$29,S284,"Cubic","Extrapolate=Linear","MultiX=Average","Skip=True","Sort=True")</f>
        <v>14.830096404289488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46032</v>
      </c>
      <c r="T285" s="43">
        <f ca="1">_xll.BInterpol('Base CDI'!$H$4:$H$28,'Base CDI'!$J$4:$J$29,S285,"Cubic","Extrapolate=Linear","MultiX=Average","Skip=True","Sort=True")</f>
        <v>14.751337875865429</v>
      </c>
      <c r="U285" s="43">
        <f ca="1">_xll.BInterpol('Base CDI'!$H$4:$H$28,'Base CDI'!$I$4:$I$29,S285,"Cubic","Extrapolate=Linear","MultiX=Average","Skip=True","Sort=True")</f>
        <v>14.830084948304556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46033</v>
      </c>
      <c r="T286" s="43">
        <f ca="1">_xll.BInterpol('Base CDI'!$H$4:$H$28,'Base CDI'!$J$4:$J$29,S286,"Cubic","Extrapolate=Linear","MultiX=Average","Skip=True","Sort=True")</f>
        <v>14.750636973706987</v>
      </c>
      <c r="U286" s="43">
        <f ca="1">_xll.BInterpol('Base CDI'!$H$4:$H$28,'Base CDI'!$I$4:$I$29,S286,"Cubic","Extrapolate=Linear","MultiX=Average","Skip=True","Sort=True")</f>
        <v>14.830067187736512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46034</v>
      </c>
      <c r="T287" s="43">
        <f ca="1">_xll.BInterpol('Base CDI'!$H$4:$H$28,'Base CDI'!$J$4:$J$29,S287,"Cubic","Extrapolate=Linear","MultiX=Average","Skip=True","Sort=True")</f>
        <v>14.749937422161421</v>
      </c>
      <c r="U287" s="43">
        <f ca="1">_xll.BInterpol('Base CDI'!$H$4:$H$28,'Base CDI'!$I$4:$I$29,S287,"Cubic","Extrapolate=Linear","MultiX=Average","Skip=True","Sort=True")</f>
        <v>14.830043123393176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46035</v>
      </c>
      <c r="T288" s="43">
        <f ca="1">_xll.BInterpol('Base CDI'!$H$4:$H$28,'Base CDI'!$J$4:$J$29,S288,"Cubic","Extrapolate=Linear","MultiX=Average","Skip=True","Sort=True")</f>
        <v>14.74923916885537</v>
      </c>
      <c r="U288" s="43">
        <f ca="1">_xll.BInterpol('Base CDI'!$H$4:$H$28,'Base CDI'!$I$4:$I$29,S288,"Cubic","Extrapolate=Linear","MultiX=Average","Skip=True","Sort=True")</f>
        <v>14.83001275608237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46036</v>
      </c>
      <c r="T289" s="43">
        <f ca="1">_xll.BInterpol('Base CDI'!$H$4:$H$28,'Base CDI'!$J$4:$J$29,S289,"Cubic","Extrapolate=Linear","MultiX=Average","Skip=True","Sort=True")</f>
        <v>14.748542161415473</v>
      </c>
      <c r="U289" s="43">
        <f ca="1">_xll.BInterpol('Base CDI'!$H$4:$H$28,'Base CDI'!$I$4:$I$29,S289,"Cubic","Extrapolate=Linear","MultiX=Average","Skip=True","Sort=True")</f>
        <v>14.829976086611913</v>
      </c>
    </row>
    <row r="290" spans="16:21" x14ac:dyDescent="0.25">
      <c r="P290" s="10">
        <v>34928</v>
      </c>
      <c r="Q290">
        <v>1.729697</v>
      </c>
      <c r="S290" s="42">
        <f t="shared" ca="1" si="9"/>
        <v>46037</v>
      </c>
      <c r="T290" s="43">
        <f ca="1">_xll.BInterpol('Base CDI'!$H$4:$H$28,'Base CDI'!$J$4:$J$29,S290,"Cubic","Extrapolate=Linear","MultiX=Average","Skip=True","Sort=True")</f>
        <v>14.747846347468366</v>
      </c>
      <c r="U290" s="43">
        <f ca="1">_xll.BInterpol('Base CDI'!$H$4:$H$28,'Base CDI'!$I$4:$I$29,S290,"Cubic","Extrapolate=Linear","MultiX=Average","Skip=True","Sort=True")</f>
        <v>14.829933115789624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46038</v>
      </c>
      <c r="T291" s="43">
        <f ca="1">_xll.BInterpol('Base CDI'!$H$4:$H$28,'Base CDI'!$J$4:$J$29,S291,"Cubic","Extrapolate=Linear","MultiX=Average","Skip=True","Sort=True")</f>
        <v>14.747151674640689</v>
      </c>
      <c r="U291" s="43">
        <f ca="1">_xll.BInterpol('Base CDI'!$H$4:$H$28,'Base CDI'!$I$4:$I$29,S291,"Cubic","Extrapolate=Linear","MultiX=Average","Skip=True","Sort=True")</f>
        <v>14.829883844423323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46039</v>
      </c>
      <c r="T292" s="43">
        <f ca="1">_xll.BInterpol('Base CDI'!$H$4:$H$28,'Base CDI'!$J$4:$J$29,S292,"Cubic","Extrapolate=Linear","MultiX=Average","Skip=True","Sort=True")</f>
        <v>14.746458090559077</v>
      </c>
      <c r="U292" s="43">
        <f ca="1">_xll.BInterpol('Base CDI'!$H$4:$H$28,'Base CDI'!$I$4:$I$29,S292,"Cubic","Extrapolate=Linear","MultiX=Average","Skip=True","Sort=True")</f>
        <v>14.829828273320834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46040</v>
      </c>
      <c r="T293" s="43">
        <f ca="1">_xll.BInterpol('Base CDI'!$H$4:$H$28,'Base CDI'!$J$4:$J$29,S293,"Cubic","Extrapolate=Linear","MultiX=Average","Skip=True","Sort=True")</f>
        <v>14.745765542850171</v>
      </c>
      <c r="U293" s="43">
        <f ca="1">_xll.BInterpol('Base CDI'!$H$4:$H$28,'Base CDI'!$I$4:$I$29,S293,"Cubic","Extrapolate=Linear","MultiX=Average","Skip=True","Sort=True")</f>
        <v>14.829766403289971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46041</v>
      </c>
      <c r="T294" s="43">
        <f ca="1">_xll.BInterpol('Base CDI'!$H$4:$H$28,'Base CDI'!$J$4:$J$29,S294,"Cubic","Extrapolate=Linear","MultiX=Average","Skip=True","Sort=True")</f>
        <v>14.745073979140606</v>
      </c>
      <c r="U294" s="43">
        <f ca="1">_xll.BInterpol('Base CDI'!$H$4:$H$28,'Base CDI'!$I$4:$I$29,S294,"Cubic","Extrapolate=Linear","MultiX=Average","Skip=True","Sort=True")</f>
        <v>14.82969823513856</v>
      </c>
    </row>
    <row r="295" spans="16:21" x14ac:dyDescent="0.25">
      <c r="P295" s="10">
        <v>34935</v>
      </c>
      <c r="Q295">
        <v>1.7437</v>
      </c>
      <c r="S295" s="42">
        <f t="shared" ca="1" si="9"/>
        <v>46042</v>
      </c>
      <c r="T295" s="43">
        <f ca="1">_xll.BInterpol('Base CDI'!$H$4:$H$28,'Base CDI'!$J$4:$J$29,S295,"Cubic","Extrapolate=Linear","MultiX=Average","Skip=True","Sort=True")</f>
        <v>14.744383347057022</v>
      </c>
      <c r="U295" s="43">
        <f ca="1">_xll.BInterpol('Base CDI'!$H$4:$H$28,'Base CDI'!$I$4:$I$29,S295,"Cubic","Extrapolate=Linear","MultiX=Average","Skip=True","Sort=True")</f>
        <v>14.829623769674418</v>
      </c>
    </row>
    <row r="296" spans="16:21" x14ac:dyDescent="0.25">
      <c r="P296" s="10">
        <v>34936</v>
      </c>
      <c r="Q296">
        <v>1.746513</v>
      </c>
      <c r="S296" s="42">
        <f t="shared" ca="1" si="9"/>
        <v>46043</v>
      </c>
      <c r="T296" s="43">
        <f ca="1">_xll.BInterpol('Base CDI'!$H$4:$H$28,'Base CDI'!$J$4:$J$29,S296,"Cubic","Extrapolate=Linear","MultiX=Average","Skip=True","Sort=True")</f>
        <v>14.743693594226055</v>
      </c>
      <c r="U296" s="43">
        <f ca="1">_xll.BInterpol('Base CDI'!$H$4:$H$28,'Base CDI'!$I$4:$I$29,S296,"Cubic","Extrapolate=Linear","MultiX=Average","Skip=True","Sort=True")</f>
        <v>14.829543007705366</v>
      </c>
    </row>
    <row r="297" spans="16:21" x14ac:dyDescent="0.25">
      <c r="P297" s="10">
        <v>34939</v>
      </c>
      <c r="Q297">
        <v>1.749331</v>
      </c>
      <c r="S297" s="42">
        <f t="shared" ca="1" si="9"/>
        <v>46044</v>
      </c>
      <c r="T297" s="43">
        <f ca="1">_xll.BInterpol('Base CDI'!$H$4:$H$28,'Base CDI'!$J$4:$J$29,S297,"Cubic","Extrapolate=Linear","MultiX=Average","Skip=True","Sort=True")</f>
        <v>14.743004668274345</v>
      </c>
      <c r="U297" s="43">
        <f ca="1">_xll.BInterpol('Base CDI'!$H$4:$H$28,'Base CDI'!$I$4:$I$29,S297,"Cubic","Extrapolate=Linear","MultiX=Average","Skip=True","Sort=True")</f>
        <v>14.829455950039224</v>
      </c>
    </row>
    <row r="298" spans="16:21" x14ac:dyDescent="0.25">
      <c r="P298" s="10">
        <v>34940</v>
      </c>
      <c r="Q298">
        <v>1.752148</v>
      </c>
      <c r="S298" s="42">
        <f t="shared" ca="1" si="9"/>
        <v>46045</v>
      </c>
      <c r="T298" s="43">
        <f ca="1">_xll.BInterpol('Base CDI'!$H$4:$H$28,'Base CDI'!$J$4:$J$29,S298,"Cubic","Extrapolate=Linear","MultiX=Average","Skip=True","Sort=True")</f>
        <v>14.742316516828529</v>
      </c>
      <c r="U298" s="43">
        <f ca="1">_xll.BInterpol('Base CDI'!$H$4:$H$28,'Base CDI'!$I$4:$I$29,S298,"Cubic","Extrapolate=Linear","MultiX=Average","Skip=True","Sort=True")</f>
        <v>14.829362597483811</v>
      </c>
    </row>
    <row r="299" spans="16:21" x14ac:dyDescent="0.25">
      <c r="P299" s="10">
        <v>34941</v>
      </c>
      <c r="Q299">
        <v>1.754969</v>
      </c>
      <c r="S299" s="42">
        <f t="shared" ca="1" si="9"/>
        <v>46046</v>
      </c>
      <c r="T299" s="43">
        <f ca="1">_xll.BInterpol('Base CDI'!$H$4:$H$28,'Base CDI'!$J$4:$J$29,S299,"Cubic","Extrapolate=Linear","MultiX=Average","Skip=True","Sort=True")</f>
        <v>14.741629087515244</v>
      </c>
      <c r="U299" s="43">
        <f ca="1">_xll.BInterpol('Base CDI'!$H$4:$H$28,'Base CDI'!$I$4:$I$29,S299,"Cubic","Extrapolate=Linear","MultiX=Average","Skip=True","Sort=True")</f>
        <v>14.82926295084695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46047</v>
      </c>
      <c r="T300" s="43">
        <f ca="1">_xll.BInterpol('Base CDI'!$H$4:$H$28,'Base CDI'!$J$4:$J$29,S300,"Cubic","Extrapolate=Linear","MultiX=Average","Skip=True","Sort=True")</f>
        <v>14.740942327961129</v>
      </c>
      <c r="U300" s="43">
        <f ca="1">_xll.BInterpol('Base CDI'!$H$4:$H$28,'Base CDI'!$I$4:$I$29,S300,"Cubic","Extrapolate=Linear","MultiX=Average","Skip=True","Sort=True")</f>
        <v>14.829157010936457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46048</v>
      </c>
      <c r="T301" s="43">
        <f ca="1">_xll.BInterpol('Base CDI'!$H$4:$H$28,'Base CDI'!$J$4:$J$29,S301,"Cubic","Extrapolate=Linear","MultiX=Average","Skip=True","Sort=True")</f>
        <v>14.740256185792822</v>
      </c>
      <c r="U301" s="43">
        <f ca="1">_xll.BInterpol('Base CDI'!$H$4:$H$28,'Base CDI'!$I$4:$I$29,S301,"Cubic","Extrapolate=Linear","MultiX=Average","Skip=True","Sort=True")</f>
        <v>14.829044778560156</v>
      </c>
    </row>
    <row r="302" spans="16:21" x14ac:dyDescent="0.25">
      <c r="P302" s="10">
        <v>34946</v>
      </c>
      <c r="Q302">
        <v>1.763482</v>
      </c>
      <c r="S302" s="42">
        <f t="shared" ca="1" si="9"/>
        <v>46049</v>
      </c>
      <c r="T302" s="43">
        <f ca="1">_xll.BInterpol('Base CDI'!$H$4:$H$28,'Base CDI'!$J$4:$J$29,S302,"Cubic","Extrapolate=Linear","MultiX=Average","Skip=True","Sort=True")</f>
        <v>14.73957060863696</v>
      </c>
      <c r="U302" s="43">
        <f ca="1">_xll.BInterpol('Base CDI'!$H$4:$H$28,'Base CDI'!$I$4:$I$29,S302,"Cubic","Extrapolate=Linear","MultiX=Average","Skip=True","Sort=True")</f>
        <v>14.828926254525866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46050</v>
      </c>
      <c r="T303" s="43">
        <f ca="1">_xll.BInterpol('Base CDI'!$H$4:$H$28,'Base CDI'!$J$4:$J$29,S303,"Cubic","Extrapolate=Linear","MultiX=Average","Skip=True","Sort=True")</f>
        <v>14.738885544120182</v>
      </c>
      <c r="U303" s="43">
        <f ca="1">_xll.BInterpol('Base CDI'!$H$4:$H$28,'Base CDI'!$I$4:$I$29,S303,"Cubic","Extrapolate=Linear","MultiX=Average","Skip=True","Sort=True")</f>
        <v>14.828801439641406</v>
      </c>
    </row>
    <row r="304" spans="16:21" x14ac:dyDescent="0.25">
      <c r="P304" s="10">
        <v>34948</v>
      </c>
      <c r="Q304">
        <v>1.769183</v>
      </c>
      <c r="S304" s="42">
        <f t="shared" ca="1" si="9"/>
        <v>46051</v>
      </c>
      <c r="T304" s="43">
        <f ca="1">_xll.BInterpol('Base CDI'!$H$4:$H$28,'Base CDI'!$J$4:$J$29,S304,"Cubic","Extrapolate=Linear","MultiX=Average","Skip=True","Sort=True")</f>
        <v>14.738200939869124</v>
      </c>
      <c r="U304" s="43">
        <f ca="1">_xll.BInterpol('Base CDI'!$H$4:$H$28,'Base CDI'!$I$4:$I$29,S304,"Cubic","Extrapolate=Linear","MultiX=Average","Skip=True","Sort=True")</f>
        <v>14.828670334714598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46052</v>
      </c>
      <c r="T305" s="43">
        <f ca="1">_xll.BInterpol('Base CDI'!$H$4:$H$28,'Base CDI'!$J$4:$J$29,S305,"Cubic","Extrapolate=Linear","MultiX=Average","Skip=True","Sort=True")</f>
        <v>14.737516743510426</v>
      </c>
      <c r="U305" s="43">
        <f ca="1">_xll.BInterpol('Base CDI'!$H$4:$H$28,'Base CDI'!$I$4:$I$29,S305,"Cubic","Extrapolate=Linear","MultiX=Average","Skip=True","Sort=True")</f>
        <v>14.828532940553259</v>
      </c>
    </row>
    <row r="306" spans="16:21" x14ac:dyDescent="0.25">
      <c r="P306" s="10">
        <v>34953</v>
      </c>
      <c r="Q306">
        <v>1.774896</v>
      </c>
      <c r="S306" s="42">
        <f t="shared" ca="1" si="9"/>
        <v>46053</v>
      </c>
      <c r="T306" s="43">
        <f ca="1">_xll.BInterpol('Base CDI'!$H$4:$H$28,'Base CDI'!$J$4:$J$29,S306,"Cubic","Extrapolate=Linear","MultiX=Average","Skip=True","Sort=True")</f>
        <v>14.736832902670725</v>
      </c>
      <c r="U306" s="43">
        <f ca="1">_xll.BInterpol('Base CDI'!$H$4:$H$28,'Base CDI'!$I$4:$I$29,S306,"Cubic","Extrapolate=Linear","MultiX=Average","Skip=True","Sort=True")</f>
        <v>14.828389257965213</v>
      </c>
    </row>
    <row r="307" spans="16:21" x14ac:dyDescent="0.25">
      <c r="P307" s="10">
        <v>34954</v>
      </c>
      <c r="Q307">
        <v>1.77776</v>
      </c>
      <c r="S307" s="42">
        <f t="shared" ca="1" si="9"/>
        <v>46054</v>
      </c>
      <c r="T307" s="43">
        <f ca="1">_xll.BInterpol('Base CDI'!$H$4:$H$28,'Base CDI'!$J$4:$J$29,S307,"Cubic","Extrapolate=Linear","MultiX=Average","Skip=True","Sort=True")</f>
        <v>14.736149364976658</v>
      </c>
      <c r="U307" s="43">
        <f ca="1">_xll.BInterpol('Base CDI'!$H$4:$H$28,'Base CDI'!$I$4:$I$29,S307,"Cubic","Extrapolate=Linear","MultiX=Average","Skip=True","Sort=True")</f>
        <v>14.828239287758279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46055</v>
      </c>
      <c r="T308" s="43">
        <f ca="1">_xll.BInterpol('Base CDI'!$H$4:$H$28,'Base CDI'!$J$4:$J$29,S308,"Cubic","Extrapolate=Linear","MultiX=Average","Skip=True","Sort=True")</f>
        <v>14.735466078054865</v>
      </c>
      <c r="U308" s="43">
        <f ca="1">_xll.BInterpol('Base CDI'!$H$4:$H$28,'Base CDI'!$I$4:$I$29,S308,"Cubic","Extrapolate=Linear","MultiX=Average","Skip=True","Sort=True")</f>
        <v>14.828083030740276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46056</v>
      </c>
      <c r="T309" s="43">
        <f ca="1">_xll.BInterpol('Base CDI'!$H$4:$H$28,'Base CDI'!$J$4:$J$29,S309,"Cubic","Extrapolate=Linear","MultiX=Average","Skip=True","Sort=True")</f>
        <v>14.734782989531981</v>
      </c>
      <c r="U309" s="43">
        <f ca="1">_xll.BInterpol('Base CDI'!$H$4:$H$28,'Base CDI'!$I$4:$I$29,S309,"Cubic","Extrapolate=Linear","MultiX=Average","Skip=True","Sort=True")</f>
        <v>14.827920487719023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46057</v>
      </c>
      <c r="T310" s="43">
        <f ca="1">_xll.BInterpol('Base CDI'!$H$4:$H$28,'Base CDI'!$J$4:$J$29,S310,"Cubic","Extrapolate=Linear","MultiX=Average","Skip=True","Sort=True")</f>
        <v>14.734100047034646</v>
      </c>
      <c r="U310" s="43">
        <f ca="1">_xll.BInterpol('Base CDI'!$H$4:$H$28,'Base CDI'!$I$4:$I$29,S310,"Cubic","Extrapolate=Linear","MultiX=Average","Skip=True","Sort=True")</f>
        <v>14.827751659502344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46058</v>
      </c>
      <c r="T311" s="43">
        <f ca="1">_xll.BInterpol('Base CDI'!$H$4:$H$28,'Base CDI'!$J$4:$J$29,S311,"Cubic","Extrapolate=Linear","MultiX=Average","Skip=True","Sort=True")</f>
        <v>14.733417198189498</v>
      </c>
      <c r="U311" s="43">
        <f ca="1">_xll.BInterpol('Base CDI'!$H$4:$H$28,'Base CDI'!$I$4:$I$29,S311,"Cubic","Extrapolate=Linear","MultiX=Average","Skip=True","Sort=True")</f>
        <v>14.827576546898054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46059</v>
      </c>
      <c r="T312" s="43">
        <f ca="1">_xll.BInterpol('Base CDI'!$H$4:$H$28,'Base CDI'!$J$4:$J$29,S312,"Cubic","Extrapolate=Linear","MultiX=Average","Skip=True","Sort=True")</f>
        <v>14.732734390623174</v>
      </c>
      <c r="U312" s="43">
        <f ca="1">_xll.BInterpol('Base CDI'!$H$4:$H$28,'Base CDI'!$I$4:$I$29,S312,"Cubic","Extrapolate=Linear","MultiX=Average","Skip=True","Sort=True")</f>
        <v>14.827395150713977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46060</v>
      </c>
      <c r="T313" s="43">
        <f ca="1">_xll.BInterpol('Base CDI'!$H$4:$H$28,'Base CDI'!$J$4:$J$29,S313,"Cubic","Extrapolate=Linear","MultiX=Average","Skip=True","Sort=True")</f>
        <v>14.732051571962312</v>
      </c>
      <c r="U313" s="43">
        <f ca="1">_xll.BInterpol('Base CDI'!$H$4:$H$28,'Base CDI'!$I$4:$I$29,S313,"Cubic","Extrapolate=Linear","MultiX=Average","Skip=True","Sort=True")</f>
        <v>14.827207471757934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46061</v>
      </c>
      <c r="T314" s="43">
        <f ca="1">_xll.BInterpol('Base CDI'!$H$4:$H$28,'Base CDI'!$J$4:$J$29,S314,"Cubic","Extrapolate=Linear","MultiX=Average","Skip=True","Sort=True")</f>
        <v>14.73136868983355</v>
      </c>
      <c r="U314" s="43">
        <f ca="1">_xll.BInterpol('Base CDI'!$H$4:$H$28,'Base CDI'!$I$4:$I$29,S314,"Cubic","Extrapolate=Linear","MultiX=Average","Skip=True","Sort=True")</f>
        <v>14.827013510837743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46062</v>
      </c>
      <c r="T315" s="43">
        <f ca="1">_xll.BInterpol('Base CDI'!$H$4:$H$28,'Base CDI'!$J$4:$J$29,S315,"Cubic","Extrapolate=Linear","MultiX=Average","Skip=True","Sort=True")</f>
        <v>14.730685691863528</v>
      </c>
      <c r="U315" s="43">
        <f ca="1">_xll.BInterpol('Base CDI'!$H$4:$H$28,'Base CDI'!$I$4:$I$29,S315,"Cubic","Extrapolate=Linear","MultiX=Average","Skip=True","Sort=True")</f>
        <v>14.826813268761223</v>
      </c>
    </row>
    <row r="316" spans="16:21" x14ac:dyDescent="0.25">
      <c r="P316" s="10">
        <v>34967</v>
      </c>
      <c r="Q316">
        <v>1.803698</v>
      </c>
      <c r="S316" s="42">
        <f t="shared" ca="1" si="9"/>
        <v>46063</v>
      </c>
      <c r="T316" s="43">
        <f ca="1">_xll.BInterpol('Base CDI'!$H$4:$H$28,'Base CDI'!$J$4:$J$29,S316,"Cubic","Extrapolate=Linear","MultiX=Average","Skip=True","Sort=True")</f>
        <v>14.730002525678879</v>
      </c>
      <c r="U316" s="43">
        <f ca="1">_xll.BInterpol('Base CDI'!$H$4:$H$28,'Base CDI'!$I$4:$I$29,S316,"Cubic","Extrapolate=Linear","MultiX=Average","Skip=True","Sort=True")</f>
        <v>14.826606746336196</v>
      </c>
    </row>
    <row r="317" spans="16:21" x14ac:dyDescent="0.25">
      <c r="P317" s="10">
        <v>34968</v>
      </c>
      <c r="Q317">
        <v>1.806602</v>
      </c>
      <c r="S317" s="42">
        <f t="shared" ca="1" si="9"/>
        <v>46064</v>
      </c>
      <c r="T317" s="43">
        <f ca="1">_xll.BInterpol('Base CDI'!$H$4:$H$28,'Base CDI'!$J$4:$J$29,S317,"Cubic","Extrapolate=Linear","MultiX=Average","Skip=True","Sort=True")</f>
        <v>14.729319138906245</v>
      </c>
      <c r="U317" s="43">
        <f ca="1">_xll.BInterpol('Base CDI'!$H$4:$H$28,'Base CDI'!$I$4:$I$29,S317,"Cubic","Extrapolate=Linear","MultiX=Average","Skip=True","Sort=True")</f>
        <v>14.826393944370482</v>
      </c>
    </row>
    <row r="318" spans="16:21" x14ac:dyDescent="0.25">
      <c r="P318" s="10">
        <v>34969</v>
      </c>
      <c r="Q318">
        <v>1.80951</v>
      </c>
      <c r="S318" s="42">
        <f t="shared" ca="1" si="9"/>
        <v>46065</v>
      </c>
      <c r="T318" s="43">
        <f ca="1">_xll.BInterpol('Base CDI'!$H$4:$H$28,'Base CDI'!$J$4:$J$29,S318,"Cubic","Extrapolate=Linear","MultiX=Average","Skip=True","Sort=True")</f>
        <v>14.728635479172262</v>
      </c>
      <c r="U318" s="43">
        <f ca="1">_xll.BInterpol('Base CDI'!$H$4:$H$28,'Base CDI'!$I$4:$I$29,S318,"Cubic","Extrapolate=Linear","MultiX=Average","Skip=True","Sort=True")</f>
        <v>14.826174863671902</v>
      </c>
    </row>
    <row r="319" spans="16:21" x14ac:dyDescent="0.25">
      <c r="P319" s="10">
        <v>34970</v>
      </c>
      <c r="Q319">
        <v>1.812424</v>
      </c>
      <c r="S319" s="42">
        <f t="shared" ca="1" si="9"/>
        <v>46066</v>
      </c>
      <c r="T319" s="43">
        <f ca="1">_xll.BInterpol('Base CDI'!$H$4:$H$28,'Base CDI'!$J$4:$J$29,S319,"Cubic","Extrapolate=Linear","MultiX=Average","Skip=True","Sort=True")</f>
        <v>14.727951494103568</v>
      </c>
      <c r="U319" s="43">
        <f ca="1">_xll.BInterpol('Base CDI'!$H$4:$H$28,'Base CDI'!$I$4:$I$29,S319,"Cubic","Extrapolate=Linear","MultiX=Average","Skip=True","Sort=True")</f>
        <v>14.825949505048273</v>
      </c>
    </row>
    <row r="320" spans="16:21" x14ac:dyDescent="0.25">
      <c r="P320" s="10">
        <v>34971</v>
      </c>
      <c r="Q320">
        <v>1.815293</v>
      </c>
      <c r="S320" s="42">
        <f t="shared" ca="1" si="9"/>
        <v>46067</v>
      </c>
      <c r="T320" s="43">
        <f ca="1">_xll.BInterpol('Base CDI'!$H$4:$H$28,'Base CDI'!$J$4:$J$29,S320,"Cubic","Extrapolate=Linear","MultiX=Average","Skip=True","Sort=True")</f>
        <v>14.727267131326803</v>
      </c>
      <c r="U320" s="43">
        <f ca="1">_xll.BInterpol('Base CDI'!$H$4:$H$28,'Base CDI'!$I$4:$I$29,S320,"Cubic","Extrapolate=Linear","MultiX=Average","Skip=True","Sort=True")</f>
        <v>14.825717869307418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46068</v>
      </c>
      <c r="T321" s="43">
        <f ca="1">_xll.BInterpol('Base CDI'!$H$4:$H$28,'Base CDI'!$J$4:$J$29,S321,"Cubic","Extrapolate=Linear","MultiX=Average","Skip=True","Sort=True")</f>
        <v>14.726582338468601</v>
      </c>
      <c r="U321" s="43">
        <f ca="1">_xll.BInterpol('Base CDI'!$H$4:$H$28,'Base CDI'!$I$4:$I$29,S321,"Cubic","Extrapolate=Linear","MultiX=Average","Skip=True","Sort=True")</f>
        <v>14.825479957257157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46069</v>
      </c>
      <c r="T322" s="43">
        <f ca="1">_xll.BInterpol('Base CDI'!$H$4:$H$28,'Base CDI'!$J$4:$J$29,S322,"Cubic","Extrapolate=Linear","MultiX=Average","Skip=True","Sort=True")</f>
        <v>14.725897063155605</v>
      </c>
      <c r="U322" s="43">
        <f ca="1">_xll.BInterpol('Base CDI'!$H$4:$H$28,'Base CDI'!$I$4:$I$29,S322,"Cubic","Extrapolate=Linear","MultiX=Average","Skip=True","Sort=True")</f>
        <v>14.825235769705309</v>
      </c>
    </row>
    <row r="323" spans="16:21" x14ac:dyDescent="0.25">
      <c r="P323" s="10">
        <v>34976</v>
      </c>
      <c r="Q323">
        <v>1.823153</v>
      </c>
      <c r="S323" s="42">
        <f t="shared" ca="1" si="9"/>
        <v>46070</v>
      </c>
      <c r="T323" s="43">
        <f ca="1">_xll.BInterpol('Base CDI'!$H$4:$H$28,'Base CDI'!$J$4:$J$29,S323,"Cubic","Extrapolate=Linear","MultiX=Average","Skip=True","Sort=True")</f>
        <v>14.725211253014448</v>
      </c>
      <c r="U323" s="43">
        <f ca="1">_xll.BInterpol('Base CDI'!$H$4:$H$28,'Base CDI'!$I$4:$I$29,S323,"Cubic","Extrapolate=Linear","MultiX=Average","Skip=True","Sort=True")</f>
        <v>14.824985307459693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46071</v>
      </c>
      <c r="T324" s="43">
        <f ca="1">_xll.BInterpol('Base CDI'!$H$4:$H$28,'Base CDI'!$J$4:$J$29,S324,"Cubic","Extrapolate=Linear","MultiX=Average","Skip=True","Sort=True")</f>
        <v>14.72452485567177</v>
      </c>
      <c r="U324" s="43">
        <f ca="1">_xll.BInterpol('Base CDI'!$H$4:$H$28,'Base CDI'!$I$4:$I$29,S324,"Cubic","Extrapolate=Linear","MultiX=Average","Skip=True","Sort=True")</f>
        <v>14.824728571328132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46072</v>
      </c>
      <c r="T325" s="43">
        <f ca="1">_xll.BInterpol('Base CDI'!$H$4:$H$28,'Base CDI'!$J$4:$J$29,S325,"Cubic","Extrapolate=Linear","MultiX=Average","Skip=True","Sort=True")</f>
        <v>14.723837818754209</v>
      </c>
      <c r="U325" s="43">
        <f ca="1">_xll.BInterpol('Base CDI'!$H$4:$H$28,'Base CDI'!$I$4:$I$29,S325,"Cubic","Extrapolate=Linear","MultiX=Average","Skip=True","Sort=True")</f>
        <v>14.824465562118446</v>
      </c>
    </row>
    <row r="326" spans="16:21" x14ac:dyDescent="0.25">
      <c r="P326" s="10">
        <v>34981</v>
      </c>
      <c r="Q326">
        <v>1.83101</v>
      </c>
      <c r="S326" s="42">
        <f t="shared" ca="1" si="9"/>
        <v>46073</v>
      </c>
      <c r="T326" s="43">
        <f ca="1">_xll.BInterpol('Base CDI'!$H$4:$H$28,'Base CDI'!$J$4:$J$29,S326,"Cubic","Extrapolate=Linear","MultiX=Average","Skip=True","Sort=True")</f>
        <v>14.723150089888403</v>
      </c>
      <c r="U326" s="43">
        <f ca="1">_xll.BInterpol('Base CDI'!$H$4:$H$28,'Base CDI'!$I$4:$I$29,S326,"Cubic","Extrapolate=Linear","MultiX=Average","Skip=True","Sort=True")</f>
        <v>14.824196280638452</v>
      </c>
    </row>
    <row r="327" spans="16:21" x14ac:dyDescent="0.25">
      <c r="P327" s="10">
        <v>34982</v>
      </c>
      <c r="Q327">
        <v>1.833604</v>
      </c>
      <c r="S327" s="42">
        <f t="shared" ca="1" si="9"/>
        <v>46074</v>
      </c>
      <c r="T327" s="43">
        <f ca="1">_xll.BInterpol('Base CDI'!$H$4:$H$28,'Base CDI'!$J$4:$J$29,S327,"Cubic","Extrapolate=Linear","MultiX=Average","Skip=True","Sort=True")</f>
        <v>14.72246161670099</v>
      </c>
      <c r="U327" s="43">
        <f ca="1">_xll.BInterpol('Base CDI'!$H$4:$H$28,'Base CDI'!$I$4:$I$29,S327,"Cubic","Extrapolate=Linear","MultiX=Average","Skip=True","Sort=True")</f>
        <v>14.823920727695974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46075</v>
      </c>
      <c r="T328" s="43">
        <f ca="1">_xll.BInterpol('Base CDI'!$H$4:$H$28,'Base CDI'!$J$4:$J$29,S328,"Cubic","Extrapolate=Linear","MultiX=Average","Skip=True","Sort=True")</f>
        <v>14.721772346818607</v>
      </c>
      <c r="U328" s="43">
        <f ca="1">_xll.BInterpol('Base CDI'!$H$4:$H$28,'Base CDI'!$I$4:$I$29,S328,"Cubic","Extrapolate=Linear","MultiX=Average","Skip=True","Sort=True")</f>
        <v>14.823638904098829</v>
      </c>
    </row>
    <row r="329" spans="16:21" x14ac:dyDescent="0.25">
      <c r="P329" s="10">
        <v>34985</v>
      </c>
      <c r="Q329">
        <v>1.838827</v>
      </c>
      <c r="S329" s="42">
        <f t="shared" ca="1" si="9"/>
        <v>46076</v>
      </c>
      <c r="T329" s="43">
        <f ca="1">_xll.BInterpol('Base CDI'!$H$4:$H$28,'Base CDI'!$J$4:$J$29,S329,"Cubic","Extrapolate=Linear","MultiX=Average","Skip=True","Sort=True")</f>
        <v>14.721082227867893</v>
      </c>
      <c r="U329" s="43">
        <f ca="1">_xll.BInterpol('Base CDI'!$H$4:$H$28,'Base CDI'!$I$4:$I$29,S329,"Cubic","Extrapolate=Linear","MultiX=Average","Skip=True","Sort=True")</f>
        <v>14.823350810654839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46077</v>
      </c>
      <c r="T330" s="43">
        <f ca="1">_xll.BInterpol('Base CDI'!$H$4:$H$28,'Base CDI'!$J$4:$J$29,S330,"Cubic","Extrapolate=Linear","MultiX=Average","Skip=True","Sort=True")</f>
        <v>14.720391207475483</v>
      </c>
      <c r="U330" s="43">
        <f ca="1">_xll.BInterpol('Base CDI'!$H$4:$H$28,'Base CDI'!$I$4:$I$29,S330,"Cubic","Extrapolate=Linear","MultiX=Average","Skip=True","Sort=True")</f>
        <v>14.823056448171823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46078</v>
      </c>
      <c r="T331" s="43">
        <f ca="1">_xll.BInterpol('Base CDI'!$H$4:$H$28,'Base CDI'!$J$4:$J$29,S331,"Cubic","Extrapolate=Linear","MultiX=Average","Skip=True","Sort=True")</f>
        <v>14.719699233268019</v>
      </c>
      <c r="U331" s="43">
        <f ca="1">_xll.BInterpol('Base CDI'!$H$4:$H$28,'Base CDI'!$I$4:$I$29,S331,"Cubic","Extrapolate=Linear","MultiX=Average","Skip=True","Sort=True")</f>
        <v>14.822755817457603</v>
      </c>
    </row>
    <row r="332" spans="16:21" x14ac:dyDescent="0.25">
      <c r="P332" s="10">
        <v>34990</v>
      </c>
      <c r="Q332">
        <v>1.846708</v>
      </c>
      <c r="S332" s="42">
        <f t="shared" ca="1" si="10"/>
        <v>46079</v>
      </c>
      <c r="T332" s="43">
        <f ca="1">_xll.BInterpol('Base CDI'!$H$4:$H$28,'Base CDI'!$J$4:$J$29,S332,"Cubic","Extrapolate=Linear","MultiX=Average","Skip=True","Sort=True")</f>
        <v>14.719006252872136</v>
      </c>
      <c r="U332" s="43">
        <f ca="1">_xll.BInterpol('Base CDI'!$H$4:$H$28,'Base CDI'!$I$4:$I$29,S332,"Cubic","Extrapolate=Linear","MultiX=Average","Skip=True","Sort=True")</f>
        <v>14.822448919319996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46080</v>
      </c>
      <c r="T333" s="43">
        <f ca="1">_xll.BInterpol('Base CDI'!$H$4:$H$28,'Base CDI'!$J$4:$J$29,S333,"Cubic","Extrapolate=Linear","MultiX=Average","Skip=True","Sort=True")</f>
        <v>14.718312213914475</v>
      </c>
      <c r="U333" s="43">
        <f ca="1">_xll.BInterpol('Base CDI'!$H$4:$H$28,'Base CDI'!$I$4:$I$29,S333,"Cubic","Extrapolate=Linear","MultiX=Average","Skip=True","Sort=True")</f>
        <v>14.822135754566824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46081</v>
      </c>
      <c r="T334" s="43">
        <f ca="1">_xll.BInterpol('Base CDI'!$H$4:$H$28,'Base CDI'!$J$4:$J$29,S334,"Cubic","Extrapolate=Linear","MultiX=Average","Skip=True","Sort=True")</f>
        <v>14.717617064021669</v>
      </c>
      <c r="U334" s="43">
        <f ca="1">_xll.BInterpol('Base CDI'!$H$4:$H$28,'Base CDI'!$I$4:$I$29,S334,"Cubic","Extrapolate=Linear","MultiX=Average","Skip=True","Sort=True")</f>
        <v>14.821816324005908</v>
      </c>
    </row>
    <row r="335" spans="16:21" x14ac:dyDescent="0.25">
      <c r="P335" s="10">
        <v>34995</v>
      </c>
      <c r="Q335">
        <v>1.854778</v>
      </c>
      <c r="S335" s="42">
        <f t="shared" ca="1" si="10"/>
        <v>46082</v>
      </c>
      <c r="T335" s="43">
        <f ca="1">_xll.BInterpol('Base CDI'!$H$4:$H$28,'Base CDI'!$J$4:$J$29,S335,"Cubic","Extrapolate=Linear","MultiX=Average","Skip=True","Sort=True")</f>
        <v>14.716920750820361</v>
      </c>
      <c r="U335" s="43">
        <f ca="1">_xll.BInterpol('Base CDI'!$H$4:$H$28,'Base CDI'!$I$4:$I$29,S335,"Cubic","Extrapolate=Linear","MultiX=Average","Skip=True","Sort=True")</f>
        <v>14.821490628445067</v>
      </c>
    </row>
    <row r="336" spans="16:21" x14ac:dyDescent="0.25">
      <c r="P336" s="10">
        <v>34996</v>
      </c>
      <c r="Q336">
        <v>1.85748</v>
      </c>
      <c r="S336" s="42">
        <f t="shared" ca="1" si="10"/>
        <v>46083</v>
      </c>
      <c r="T336" s="43">
        <f ca="1">_xll.BInterpol('Base CDI'!$H$4:$H$28,'Base CDI'!$J$4:$J$29,S336,"Cubic","Extrapolate=Linear","MultiX=Average","Skip=True","Sort=True")</f>
        <v>14.716223221937184</v>
      </c>
      <c r="U336" s="43">
        <f ca="1">_xll.BInterpol('Base CDI'!$H$4:$H$28,'Base CDI'!$I$4:$I$29,S336,"Cubic","Extrapolate=Linear","MultiX=Average","Skip=True","Sort=True")</f>
        <v>14.821158668692123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46084</v>
      </c>
      <c r="T337" s="43">
        <f ca="1">_xll.BInterpol('Base CDI'!$H$4:$H$28,'Base CDI'!$J$4:$J$29,S337,"Cubic","Extrapolate=Linear","MultiX=Average","Skip=True","Sort=True")</f>
        <v>14.71552442499878</v>
      </c>
      <c r="U337" s="43">
        <f ca="1">_xll.BInterpol('Base CDI'!$H$4:$H$28,'Base CDI'!$I$4:$I$29,S337,"Cubic","Extrapolate=Linear","MultiX=Average","Skip=True","Sort=True")</f>
        <v>14.820820445554892</v>
      </c>
    </row>
    <row r="338" spans="16:21" x14ac:dyDescent="0.25">
      <c r="P338" s="10">
        <v>34998</v>
      </c>
      <c r="Q338">
        <v>1.862852</v>
      </c>
      <c r="S338" s="42">
        <f t="shared" ca="1" si="10"/>
        <v>46085</v>
      </c>
      <c r="T338" s="43">
        <f ca="1">_xll.BInterpol('Base CDI'!$H$4:$H$28,'Base CDI'!$J$4:$J$29,S338,"Cubic","Extrapolate=Linear","MultiX=Average","Skip=True","Sort=True")</f>
        <v>14.714824307631785</v>
      </c>
      <c r="U338" s="43">
        <f ca="1">_xll.BInterpol('Base CDI'!$H$4:$H$28,'Base CDI'!$I$4:$I$29,S338,"Cubic","Extrapolate=Linear","MultiX=Average","Skip=True","Sort=True")</f>
        <v>14.820475959841199</v>
      </c>
    </row>
    <row r="339" spans="16:21" x14ac:dyDescent="0.25">
      <c r="P339" s="10">
        <v>34999</v>
      </c>
      <c r="Q339">
        <v>1.865534</v>
      </c>
      <c r="S339" s="42">
        <f t="shared" ca="1" si="10"/>
        <v>46086</v>
      </c>
      <c r="T339" s="43">
        <f ca="1">_xll.BInterpol('Base CDI'!$H$4:$H$28,'Base CDI'!$J$4:$J$29,S339,"Cubic","Extrapolate=Linear","MultiX=Average","Skip=True","Sort=True")</f>
        <v>14.714122817462837</v>
      </c>
      <c r="U339" s="43">
        <f ca="1">_xll.BInterpol('Base CDI'!$H$4:$H$28,'Base CDI'!$I$4:$I$29,S339,"Cubic","Extrapolate=Linear","MultiX=Average","Skip=True","Sort=True")</f>
        <v>14.82012521235886</v>
      </c>
    </row>
    <row r="340" spans="16:21" x14ac:dyDescent="0.25">
      <c r="P340" s="10">
        <v>35002</v>
      </c>
      <c r="Q340">
        <v>1.868196</v>
      </c>
      <c r="S340" s="42">
        <f t="shared" ca="1" si="10"/>
        <v>46087</v>
      </c>
      <c r="T340" s="43">
        <f ca="1">_xll.BInterpol('Base CDI'!$H$4:$H$28,'Base CDI'!$J$4:$J$29,S340,"Cubic","Extrapolate=Linear","MultiX=Average","Skip=True","Sort=True")</f>
        <v>14.713419902118574</v>
      </c>
      <c r="U340" s="43">
        <f ca="1">_xll.BInterpol('Base CDI'!$H$4:$H$28,'Base CDI'!$I$4:$I$29,S340,"Cubic","Extrapolate=Linear","MultiX=Average","Skip=True","Sort=True")</f>
        <v>14.819768203915697</v>
      </c>
    </row>
    <row r="341" spans="16:21" x14ac:dyDescent="0.25">
      <c r="P341" s="10">
        <v>35003</v>
      </c>
      <c r="Q341">
        <v>1.870849</v>
      </c>
      <c r="S341" s="42">
        <f t="shared" ca="1" si="10"/>
        <v>46088</v>
      </c>
      <c r="T341" s="43">
        <f ca="1">_xll.BInterpol('Base CDI'!$H$4:$H$28,'Base CDI'!$J$4:$J$29,S341,"Cubic","Extrapolate=Linear","MultiX=Average","Skip=True","Sort=True")</f>
        <v>14.712715509225635</v>
      </c>
      <c r="U341" s="43">
        <f ca="1">_xll.BInterpol('Base CDI'!$H$4:$H$28,'Base CDI'!$I$4:$I$29,S341,"Cubic","Extrapolate=Linear","MultiX=Average","Skip=True","Sort=True")</f>
        <v>14.819404935319531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46089</v>
      </c>
      <c r="T342" s="43">
        <f ca="1">_xll.BInterpol('Base CDI'!$H$4:$H$28,'Base CDI'!$J$4:$J$29,S342,"Cubic","Extrapolate=Linear","MultiX=Average","Skip=True","Sort=True")</f>
        <v>14.712009586410655</v>
      </c>
      <c r="U342" s="43">
        <f ca="1">_xll.BInterpol('Base CDI'!$H$4:$H$28,'Base CDI'!$I$4:$I$29,S342,"Cubic","Extrapolate=Linear","MultiX=Average","Skip=True","Sort=True")</f>
        <v>14.81903540737818</v>
      </c>
    </row>
    <row r="343" spans="16:21" x14ac:dyDescent="0.25">
      <c r="P343" s="10">
        <v>35006</v>
      </c>
      <c r="Q343">
        <v>1.876047</v>
      </c>
      <c r="S343" s="42">
        <f t="shared" ca="1" si="10"/>
        <v>46090</v>
      </c>
      <c r="T343" s="43">
        <f ca="1">_xll.BInterpol('Base CDI'!$H$4:$H$28,'Base CDI'!$J$4:$J$29,S343,"Cubic","Extrapolate=Linear","MultiX=Average","Skip=True","Sort=True")</f>
        <v>14.711302081300275</v>
      </c>
      <c r="U343" s="43">
        <f ca="1">_xll.BInterpol('Base CDI'!$H$4:$H$28,'Base CDI'!$I$4:$I$29,S343,"Cubic","Extrapolate=Linear","MultiX=Average","Skip=True","Sort=True")</f>
        <v>14.818659620899467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46091</v>
      </c>
      <c r="T344" s="43">
        <f ca="1">_xll.BInterpol('Base CDI'!$H$4:$H$28,'Base CDI'!$J$4:$J$29,S344,"Cubic","Extrapolate=Linear","MultiX=Average","Skip=True","Sort=True")</f>
        <v>14.710592941521131</v>
      </c>
      <c r="U344" s="43">
        <f ca="1">_xll.BInterpol('Base CDI'!$H$4:$H$28,'Base CDI'!$I$4:$I$29,S344,"Cubic","Extrapolate=Linear","MultiX=Average","Skip=True","Sort=True")</f>
        <v>14.818277576691209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46092</v>
      </c>
      <c r="T345" s="43">
        <f ca="1">_xll.BInterpol('Base CDI'!$H$4:$H$28,'Base CDI'!$J$4:$J$29,S345,"Cubic","Extrapolate=Linear","MultiX=Average","Skip=True","Sort=True")</f>
        <v>14.709882114699862</v>
      </c>
      <c r="U345" s="43">
        <f ca="1">_xll.BInterpol('Base CDI'!$H$4:$H$28,'Base CDI'!$I$4:$I$29,S345,"Cubic","Extrapolate=Linear","MultiX=Average","Skip=True","Sort=True")</f>
        <v>14.817889275561228</v>
      </c>
    </row>
    <row r="346" spans="16:21" x14ac:dyDescent="0.25">
      <c r="P346" s="10">
        <v>35011</v>
      </c>
      <c r="Q346">
        <v>1.883875</v>
      </c>
      <c r="S346" s="42">
        <f t="shared" ca="1" si="10"/>
        <v>46093</v>
      </c>
      <c r="T346" s="43">
        <f ca="1">_xll.BInterpol('Base CDI'!$H$4:$H$28,'Base CDI'!$J$4:$J$29,S346,"Cubic","Extrapolate=Linear","MultiX=Average","Skip=True","Sort=True")</f>
        <v>14.709169548463105</v>
      </c>
      <c r="U346" s="43">
        <f ca="1">_xll.BInterpol('Base CDI'!$H$4:$H$28,'Base CDI'!$I$4:$I$29,S346,"Cubic","Extrapolate=Linear","MultiX=Average","Skip=True","Sort=True")</f>
        <v>14.817494718317345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46094</v>
      </c>
      <c r="T347" s="43">
        <f ca="1">_xll.BInterpol('Base CDI'!$H$4:$H$28,'Base CDI'!$J$4:$J$29,S347,"Cubic","Extrapolate=Linear","MultiX=Average","Skip=True","Sort=True")</f>
        <v>14.708455190437499</v>
      </c>
      <c r="U347" s="43">
        <f ca="1">_xll.BInterpol('Base CDI'!$H$4:$H$28,'Base CDI'!$I$4:$I$29,S347,"Cubic","Extrapolate=Linear","MultiX=Average","Skip=True","Sort=True")</f>
        <v>14.817093905767377</v>
      </c>
    </row>
    <row r="348" spans="16:21" x14ac:dyDescent="0.25">
      <c r="P348" s="10">
        <v>35013</v>
      </c>
      <c r="Q348">
        <v>1.889235</v>
      </c>
      <c r="S348" s="42">
        <f t="shared" ca="1" si="10"/>
        <v>46095</v>
      </c>
      <c r="T348" s="43">
        <f ca="1">_xll.BInterpol('Base CDI'!$H$4:$H$28,'Base CDI'!$J$4:$J$29,S348,"Cubic","Extrapolate=Linear","MultiX=Average","Skip=True","Sort=True")</f>
        <v>14.70773898824968</v>
      </c>
      <c r="U348" s="43">
        <f ca="1">_xll.BInterpol('Base CDI'!$H$4:$H$28,'Base CDI'!$I$4:$I$29,S348,"Cubic","Extrapolate=Linear","MultiX=Average","Skip=True","Sort=True")</f>
        <v>14.816686838719148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46096</v>
      </c>
      <c r="T349" s="43">
        <f ca="1">_xll.BInterpol('Base CDI'!$H$4:$H$28,'Base CDI'!$J$4:$J$29,S349,"Cubic","Extrapolate=Linear","MultiX=Average","Skip=True","Sort=True")</f>
        <v>14.707020889526289</v>
      </c>
      <c r="U349" s="43">
        <f ca="1">_xll.BInterpol('Base CDI'!$H$4:$H$28,'Base CDI'!$I$4:$I$29,S349,"Cubic","Extrapolate=Linear","MultiX=Average","Skip=True","Sort=True")</f>
        <v>14.816273517980475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46097</v>
      </c>
      <c r="T350" s="43">
        <f ca="1">_xll.BInterpol('Base CDI'!$H$4:$H$28,'Base CDI'!$J$4:$J$29,S350,"Cubic","Extrapolate=Linear","MultiX=Average","Skip=True","Sort=True")</f>
        <v>14.706300841893961</v>
      </c>
      <c r="U350" s="43">
        <f ca="1">_xll.BInterpol('Base CDI'!$H$4:$H$28,'Base CDI'!$I$4:$I$29,S350,"Cubic","Extrapolate=Linear","MultiX=Average","Skip=True","Sort=True")</f>
        <v>14.81585394435918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46098</v>
      </c>
      <c r="T351" s="43">
        <f ca="1">_xll.BInterpol('Base CDI'!$H$4:$H$28,'Base CDI'!$J$4:$J$29,S351,"Cubic","Extrapolate=Linear","MultiX=Average","Skip=True","Sort=True")</f>
        <v>14.705578792979335</v>
      </c>
      <c r="U351" s="43">
        <f ca="1">_xll.BInterpol('Base CDI'!$H$4:$H$28,'Base CDI'!$I$4:$I$29,S351,"Cubic","Extrapolate=Linear","MultiX=Average","Skip=True","Sort=True")</f>
        <v>14.815428118663082</v>
      </c>
    </row>
    <row r="352" spans="16:21" x14ac:dyDescent="0.25">
      <c r="P352" s="10">
        <v>35020</v>
      </c>
      <c r="Q352">
        <v>1.900128</v>
      </c>
      <c r="S352" s="42">
        <f t="shared" ca="1" si="10"/>
        <v>46099</v>
      </c>
      <c r="T352" s="43">
        <f ca="1">_xll.BInterpol('Base CDI'!$H$4:$H$28,'Base CDI'!$J$4:$J$29,S352,"Cubic","Extrapolate=Linear","MultiX=Average","Skip=True","Sort=True")</f>
        <v>14.704854690409046</v>
      </c>
      <c r="U352" s="43">
        <f ca="1">_xll.BInterpol('Base CDI'!$H$4:$H$28,'Base CDI'!$I$4:$I$29,S352,"Cubic","Extrapolate=Linear","MultiX=Average","Skip=True","Sort=True")</f>
        <v>14.814996041700002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46100</v>
      </c>
      <c r="T353" s="43">
        <f ca="1">_xll.BInterpol('Base CDI'!$H$4:$H$28,'Base CDI'!$J$4:$J$29,S353,"Cubic","Extrapolate=Linear","MultiX=Average","Skip=True","Sort=True")</f>
        <v>14.704128481809738</v>
      </c>
      <c r="U353" s="43">
        <f ca="1">_xll.BInterpol('Base CDI'!$H$4:$H$28,'Base CDI'!$I$4:$I$29,S353,"Cubic","Extrapolate=Linear","MultiX=Average","Skip=True","Sort=True")</f>
        <v>14.814557714277759</v>
      </c>
    </row>
    <row r="354" spans="16:21" x14ac:dyDescent="0.25">
      <c r="P354" s="10">
        <v>35024</v>
      </c>
      <c r="Q354">
        <v>1.905591</v>
      </c>
      <c r="S354" s="42">
        <f t="shared" ca="1" si="10"/>
        <v>46101</v>
      </c>
      <c r="T354" s="43">
        <f ca="1">_xll.BInterpol('Base CDI'!$H$4:$H$28,'Base CDI'!$J$4:$J$29,S354,"Cubic","Extrapolate=Linear","MultiX=Average","Skip=True","Sort=True")</f>
        <v>14.703400114808044</v>
      </c>
      <c r="U354" s="43">
        <f ca="1">_xll.BInterpol('Base CDI'!$H$4:$H$28,'Base CDI'!$I$4:$I$29,S354,"Cubic","Extrapolate=Linear","MultiX=Average","Skip=True","Sort=True")</f>
        <v>14.814113137204174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46102</v>
      </c>
      <c r="T355" s="43">
        <f ca="1">_xll.BInterpol('Base CDI'!$H$4:$H$28,'Base CDI'!$J$4:$J$29,S355,"Cubic","Extrapolate=Linear","MultiX=Average","Skip=True","Sort=True")</f>
        <v>14.702669537030603</v>
      </c>
      <c r="U355" s="43">
        <f ca="1">_xll.BInterpol('Base CDI'!$H$4:$H$28,'Base CDI'!$I$4:$I$29,S355,"Cubic","Extrapolate=Linear","MultiX=Average","Skip=True","Sort=True")</f>
        <v>14.813662311287068</v>
      </c>
    </row>
    <row r="356" spans="16:21" x14ac:dyDescent="0.25">
      <c r="P356" s="10">
        <v>35026</v>
      </c>
      <c r="Q356">
        <v>1.910873</v>
      </c>
      <c r="S356" s="42">
        <f t="shared" ca="1" si="10"/>
        <v>46103</v>
      </c>
      <c r="T356" s="43">
        <f ca="1">_xll.BInterpol('Base CDI'!$H$4:$H$28,'Base CDI'!$J$4:$J$29,S356,"Cubic","Extrapolate=Linear","MultiX=Average","Skip=True","Sort=True")</f>
        <v>14.701936696104054</v>
      </c>
      <c r="U356" s="43">
        <f ca="1">_xll.BInterpol('Base CDI'!$H$4:$H$28,'Base CDI'!$I$4:$I$29,S356,"Cubic","Extrapolate=Linear","MultiX=Average","Skip=True","Sort=True")</f>
        <v>14.813205237334259</v>
      </c>
    </row>
    <row r="357" spans="16:21" x14ac:dyDescent="0.25">
      <c r="P357" s="10">
        <v>35027</v>
      </c>
      <c r="Q357">
        <v>1.91351</v>
      </c>
      <c r="S357" s="42">
        <f t="shared" ca="1" si="10"/>
        <v>46104</v>
      </c>
      <c r="T357" s="43">
        <f ca="1">_xll.BInterpol('Base CDI'!$H$4:$H$28,'Base CDI'!$J$4:$J$29,S357,"Cubic","Extrapolate=Linear","MultiX=Average","Skip=True","Sort=True")</f>
        <v>14.701201539655035</v>
      </c>
      <c r="U357" s="43">
        <f ca="1">_xll.BInterpol('Base CDI'!$H$4:$H$28,'Base CDI'!$I$4:$I$29,S357,"Cubic","Extrapolate=Linear","MultiX=Average","Skip=True","Sort=True")</f>
        <v>14.81274191615357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46105</v>
      </c>
      <c r="T358" s="43">
        <f ca="1">_xll.BInterpol('Base CDI'!$H$4:$H$28,'Base CDI'!$J$4:$J$29,S358,"Cubic","Extrapolate=Linear","MultiX=Average","Skip=True","Sort=True")</f>
        <v>14.700464015310182</v>
      </c>
      <c r="U358" s="43">
        <f ca="1">_xll.BInterpol('Base CDI'!$H$4:$H$28,'Base CDI'!$I$4:$I$29,S358,"Cubic","Extrapolate=Linear","MultiX=Average","Skip=True","Sort=True")</f>
        <v>14.812272348552817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46106</v>
      </c>
      <c r="T359" s="43">
        <f ca="1">_xll.BInterpol('Base CDI'!$H$4:$H$28,'Base CDI'!$J$4:$J$29,S359,"Cubic","Extrapolate=Linear","MultiX=Average","Skip=True","Sort=True")</f>
        <v>14.699724070696133</v>
      </c>
      <c r="U359" s="43">
        <f ca="1">_xll.BInterpol('Base CDI'!$H$4:$H$28,'Base CDI'!$I$4:$I$29,S359,"Cubic","Extrapolate=Linear","MultiX=Average","Skip=True","Sort=True")</f>
        <v>14.811796535339825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46107</v>
      </c>
      <c r="T360" s="43">
        <f ca="1">_xll.BInterpol('Base CDI'!$H$4:$H$28,'Base CDI'!$J$4:$J$29,S360,"Cubic","Extrapolate=Linear","MultiX=Average","Skip=True","Sort=True")</f>
        <v>14.698981653439528</v>
      </c>
      <c r="U360" s="43">
        <f ca="1">_xll.BInterpol('Base CDI'!$H$4:$H$28,'Base CDI'!$I$4:$I$29,S360,"Cubic","Extrapolate=Linear","MultiX=Average","Skip=True","Sort=True")</f>
        <v>14.81131447732241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46108</v>
      </c>
      <c r="T361" s="43">
        <f ca="1">_xll.BInterpol('Base CDI'!$H$4:$H$28,'Base CDI'!$J$4:$J$29,S361,"Cubic","Extrapolate=Linear","MultiX=Average","Skip=True","Sort=True")</f>
        <v>14.698236711167002</v>
      </c>
      <c r="U361" s="43">
        <f ca="1">_xll.BInterpol('Base CDI'!$H$4:$H$28,'Base CDI'!$I$4:$I$29,S361,"Cubic","Extrapolate=Linear","MultiX=Average","Skip=True","Sort=True")</f>
        <v>14.810826175308394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46109</v>
      </c>
      <c r="T362" s="43">
        <f ca="1">_xll.BInterpol('Base CDI'!$H$4:$H$28,'Base CDI'!$J$4:$J$29,S362,"Cubic","Extrapolate=Linear","MultiX=Average","Skip=True","Sort=True")</f>
        <v>14.697489191505197</v>
      </c>
      <c r="U362" s="43">
        <f ca="1">_xll.BInterpol('Base CDI'!$H$4:$H$28,'Base CDI'!$I$4:$I$29,S362,"Cubic","Extrapolate=Linear","MultiX=Average","Skip=True","Sort=True")</f>
        <v>14.810331630105598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46110</v>
      </c>
      <c r="T363" s="43">
        <f ca="1">_xll.BInterpol('Base CDI'!$H$4:$H$28,'Base CDI'!$J$4:$J$29,S363,"Cubic","Extrapolate=Linear","MultiX=Average","Skip=True","Sort=True")</f>
        <v>14.696739042080747</v>
      </c>
      <c r="U363" s="43">
        <f ca="1">_xll.BInterpol('Base CDI'!$H$4:$H$28,'Base CDI'!$I$4:$I$29,S363,"Cubic","Extrapolate=Linear","MultiX=Average","Skip=True","Sort=True")</f>
        <v>14.809830842521841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46111</v>
      </c>
      <c r="T364" s="43">
        <f ca="1">_xll.BInterpol('Base CDI'!$H$4:$H$28,'Base CDI'!$J$4:$J$29,S364,"Cubic","Extrapolate=Linear","MultiX=Average","Skip=True","Sort=True")</f>
        <v>14.695986210520292</v>
      </c>
      <c r="U364" s="43">
        <f ca="1">_xll.BInterpol('Base CDI'!$H$4:$H$28,'Base CDI'!$I$4:$I$29,S364,"Cubic","Extrapolate=Linear","MultiX=Average","Skip=True","Sort=True")</f>
        <v>14.809323813364943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46112</v>
      </c>
      <c r="T365" s="43">
        <f ca="1">_xll.BInterpol('Base CDI'!$H$4:$H$28,'Base CDI'!$J$4:$J$29,S365,"Cubic","Extrapolate=Linear","MultiX=Average","Skip=True","Sort=True")</f>
        <v>14.695230644450469</v>
      </c>
      <c r="U365" s="43">
        <f ca="1">_xll.BInterpol('Base CDI'!$H$4:$H$28,'Base CDI'!$I$4:$I$29,S365,"Cubic","Extrapolate=Linear","MultiX=Average","Skip=True","Sort=True")</f>
        <v>14.808810543442725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46113</v>
      </c>
      <c r="T366" s="43">
        <f ca="1">_xll.BInterpol('Base CDI'!$H$4:$H$28,'Base CDI'!$J$4:$J$29,S366,"Cubic","Extrapolate=Linear","MultiX=Average","Skip=True","Sort=True")</f>
        <v>14.694472291497915</v>
      </c>
      <c r="U366" s="43">
        <f ca="1">_xll.BInterpol('Base CDI'!$H$4:$H$28,'Base CDI'!$I$4:$I$29,S366,"Cubic","Extrapolate=Linear","MultiX=Average","Skip=True","Sort=True")</f>
        <v>14.808291033563005</v>
      </c>
    </row>
    <row r="367" spans="16:21" x14ac:dyDescent="0.25">
      <c r="P367" s="10">
        <v>35041</v>
      </c>
      <c r="Q367">
        <v>1.939487</v>
      </c>
      <c r="S367" s="42">
        <f t="shared" ca="1" si="10"/>
        <v>46114</v>
      </c>
      <c r="T367" s="43">
        <f ca="1">_xll.BInterpol('Base CDI'!$H$4:$H$28,'Base CDI'!$J$4:$J$29,S367,"Cubic","Extrapolate=Linear","MultiX=Average","Skip=True","Sort=True")</f>
        <v>14.693711099289271</v>
      </c>
      <c r="U367" s="43">
        <f ca="1">_xll.BInterpol('Base CDI'!$H$4:$H$28,'Base CDI'!$I$4:$I$29,S367,"Cubic","Extrapolate=Linear","MultiX=Average","Skip=True","Sort=True")</f>
        <v>14.807765284533607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46115</v>
      </c>
      <c r="T368" s="43">
        <f ca="1">_xll.BInterpol('Base CDI'!$H$4:$H$28,'Base CDI'!$J$4:$J$29,S368,"Cubic","Extrapolate=Linear","MultiX=Average","Skip=True","Sort=True")</f>
        <v>14.692947015451171</v>
      </c>
      <c r="U368" s="43">
        <f ca="1">_xll.BInterpol('Base CDI'!$H$4:$H$28,'Base CDI'!$I$4:$I$29,S368,"Cubic","Extrapolate=Linear","MultiX=Average","Skip=True","Sort=True")</f>
        <v>14.807233297162346</v>
      </c>
    </row>
    <row r="369" spans="16:21" x14ac:dyDescent="0.25">
      <c r="P369" s="10">
        <v>35045</v>
      </c>
      <c r="Q369">
        <v>1.944682</v>
      </c>
      <c r="S369" s="42">
        <f t="shared" ca="1" si="10"/>
        <v>46116</v>
      </c>
      <c r="T369" s="43">
        <f ca="1">_xll.BInterpol('Base CDI'!$H$4:$H$28,'Base CDI'!$J$4:$J$29,S369,"Cubic","Extrapolate=Linear","MultiX=Average","Skip=True","Sort=True")</f>
        <v>14.692179987610254</v>
      </c>
      <c r="U369" s="43">
        <f ca="1">_xll.BInterpol('Base CDI'!$H$4:$H$28,'Base CDI'!$I$4:$I$29,S369,"Cubic","Extrapolate=Linear","MultiX=Average","Skip=True","Sort=True")</f>
        <v>14.806695072257048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46117</v>
      </c>
      <c r="T370" s="43">
        <f ca="1">_xll.BInterpol('Base CDI'!$H$4:$H$28,'Base CDI'!$J$4:$J$29,S370,"Cubic","Extrapolate=Linear","MultiX=Average","Skip=True","Sort=True")</f>
        <v>14.691409963393161</v>
      </c>
      <c r="U370" s="43">
        <f ca="1">_xll.BInterpol('Base CDI'!$H$4:$H$28,'Base CDI'!$I$4:$I$29,S370,"Cubic","Extrapolate=Linear","MultiX=Average","Skip=True","Sort=True")</f>
        <v>14.806150610625528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46118</v>
      </c>
      <c r="T371" s="43">
        <f ca="1">_xll.BInterpol('Base CDI'!$H$4:$H$28,'Base CDI'!$J$4:$J$29,S371,"Cubic","Extrapolate=Linear","MultiX=Average","Skip=True","Sort=True")</f>
        <v>14.690636890426527</v>
      </c>
      <c r="U371" s="43">
        <f ca="1">_xll.BInterpol('Base CDI'!$H$4:$H$28,'Base CDI'!$I$4:$I$29,S371,"Cubic","Extrapolate=Linear","MultiX=Average","Skip=True","Sort=True")</f>
        <v>14.805599913075609</v>
      </c>
    </row>
    <row r="372" spans="16:21" x14ac:dyDescent="0.25">
      <c r="P372" s="10">
        <v>35048</v>
      </c>
      <c r="Q372">
        <v>1.952634</v>
      </c>
      <c r="S372" s="42">
        <f t="shared" ca="1" si="10"/>
        <v>46119</v>
      </c>
      <c r="T372" s="43">
        <f ca="1">_xll.BInterpol('Base CDI'!$H$4:$H$28,'Base CDI'!$J$4:$J$29,S372,"Cubic","Extrapolate=Linear","MultiX=Average","Skip=True","Sort=True")</f>
        <v>14.689860716336989</v>
      </c>
      <c r="U372" s="43">
        <f ca="1">_xll.BInterpol('Base CDI'!$H$4:$H$28,'Base CDI'!$I$4:$I$29,S372,"Cubic","Extrapolate=Linear","MultiX=Average","Skip=True","Sort=True")</f>
        <v>14.805042980415111</v>
      </c>
    </row>
    <row r="373" spans="16:21" x14ac:dyDescent="0.25">
      <c r="P373" s="10">
        <v>35051</v>
      </c>
      <c r="Q373">
        <v>1.955354</v>
      </c>
      <c r="S373" s="42">
        <f t="shared" ca="1" si="10"/>
        <v>46120</v>
      </c>
      <c r="T373" s="43">
        <f ca="1">_xll.BInterpol('Base CDI'!$H$4:$H$28,'Base CDI'!$J$4:$J$29,S373,"Cubic","Extrapolate=Linear","MultiX=Average","Skip=True","Sort=True")</f>
        <v>14.689081388751188</v>
      </c>
      <c r="U373" s="43">
        <f ca="1">_xll.BInterpol('Base CDI'!$H$4:$H$28,'Base CDI'!$I$4:$I$29,S373,"Cubic","Extrapolate=Linear","MultiX=Average","Skip=True","Sort=True")</f>
        <v>14.804479813451852</v>
      </c>
    </row>
    <row r="374" spans="16:21" x14ac:dyDescent="0.25">
      <c r="P374" s="10">
        <v>35052</v>
      </c>
      <c r="Q374">
        <v>1.958072</v>
      </c>
      <c r="S374" s="42">
        <f t="shared" ca="1" si="10"/>
        <v>46121</v>
      </c>
      <c r="T374" s="43">
        <f ca="1">_xll.BInterpol('Base CDI'!$H$4:$H$28,'Base CDI'!$J$4:$J$29,S374,"Cubic","Extrapolate=Linear","MultiX=Average","Skip=True","Sort=True")</f>
        <v>14.688298855295759</v>
      </c>
      <c r="U374" s="43">
        <f ca="1">_xll.BInterpol('Base CDI'!$H$4:$H$28,'Base CDI'!$I$4:$I$29,S374,"Cubic","Extrapolate=Linear","MultiX=Average","Skip=True","Sort=True")</f>
        <v>14.803910412993655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46122</v>
      </c>
      <c r="T375" s="43">
        <f ca="1">_xll.BInterpol('Base CDI'!$H$4:$H$28,'Base CDI'!$J$4:$J$29,S375,"Cubic","Extrapolate=Linear","MultiX=Average","Skip=True","Sort=True")</f>
        <v>14.687513063597342</v>
      </c>
      <c r="U375" s="43">
        <f ca="1">_xll.BInterpol('Base CDI'!$H$4:$H$28,'Base CDI'!$I$4:$I$29,S375,"Cubic","Extrapolate=Linear","MultiX=Average","Skip=True","Sort=True")</f>
        <v>14.803334779848338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46123</v>
      </c>
      <c r="T376" s="43">
        <f ca="1">_xll.BInterpol('Base CDI'!$H$4:$H$28,'Base CDI'!$J$4:$J$29,S376,"Cubic","Extrapolate=Linear","MultiX=Average","Skip=True","Sort=True")</f>
        <v>14.686723961282572</v>
      </c>
      <c r="U376" s="43">
        <f ca="1">_xll.BInterpol('Base CDI'!$H$4:$H$28,'Base CDI'!$I$4:$I$29,S376,"Cubic","Extrapolate=Linear","MultiX=Average","Skip=True","Sort=True")</f>
        <v>14.802752914823722</v>
      </c>
    </row>
    <row r="377" spans="16:21" x14ac:dyDescent="0.25">
      <c r="P377" s="10">
        <v>35055</v>
      </c>
      <c r="Q377">
        <v>1.966242</v>
      </c>
      <c r="S377" s="42">
        <f t="shared" ca="1" si="10"/>
        <v>46124</v>
      </c>
      <c r="T377" s="43">
        <f ca="1">_xll.BInterpol('Base CDI'!$H$4:$H$28,'Base CDI'!$J$4:$J$29,S377,"Cubic","Extrapolate=Linear","MultiX=Average","Skip=True","Sort=True")</f>
        <v>14.685931495978091</v>
      </c>
      <c r="U377" s="43">
        <f ca="1">_xll.BInterpol('Base CDI'!$H$4:$H$28,'Base CDI'!$I$4:$I$29,S377,"Cubic","Extrapolate=Linear","MultiX=Average","Skip=True","Sort=True")</f>
        <v>14.802164818727629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46125</v>
      </c>
      <c r="T378" s="43">
        <f ca="1">_xll.BInterpol('Base CDI'!$H$4:$H$28,'Base CDI'!$J$4:$J$29,S378,"Cubic","Extrapolate=Linear","MultiX=Average","Skip=True","Sort=True")</f>
        <v>14.685135615310534</v>
      </c>
      <c r="U378" s="43">
        <f ca="1">_xll.BInterpol('Base CDI'!$H$4:$H$28,'Base CDI'!$I$4:$I$29,S378,"Cubic","Extrapolate=Linear","MultiX=Average","Skip=True","Sort=True")</f>
        <v>14.801570492367876</v>
      </c>
    </row>
    <row r="379" spans="16:21" x14ac:dyDescent="0.25">
      <c r="P379" s="10">
        <v>35060</v>
      </c>
      <c r="Q379">
        <v>1.971627</v>
      </c>
      <c r="S379" s="42">
        <f t="shared" ca="1" si="10"/>
        <v>46126</v>
      </c>
      <c r="T379" s="43">
        <f ca="1">_xll.BInterpol('Base CDI'!$H$4:$H$28,'Base CDI'!$J$4:$J$29,S379,"Cubic","Extrapolate=Linear","MultiX=Average","Skip=True","Sort=True")</f>
        <v>14.68433626690654</v>
      </c>
      <c r="U379" s="43">
        <f ca="1">_xll.BInterpol('Base CDI'!$H$4:$H$28,'Base CDI'!$I$4:$I$29,S379,"Cubic","Extrapolate=Linear","MultiX=Average","Skip=True","Sort=True")</f>
        <v>14.800969936552283</v>
      </c>
    </row>
    <row r="380" spans="16:21" x14ac:dyDescent="0.25">
      <c r="P380" s="10">
        <v>35061</v>
      </c>
      <c r="Q380">
        <v>1.974256</v>
      </c>
      <c r="S380" s="42">
        <f t="shared" ca="1" si="10"/>
        <v>46127</v>
      </c>
      <c r="T380" s="43">
        <f ca="1">_xll.BInterpol('Base CDI'!$H$4:$H$28,'Base CDI'!$J$4:$J$29,S380,"Cubic","Extrapolate=Linear","MultiX=Average","Skip=True","Sort=True")</f>
        <v>14.683533398392745</v>
      </c>
      <c r="U380" s="43">
        <f ca="1">_xll.BInterpol('Base CDI'!$H$4:$H$28,'Base CDI'!$I$4:$I$29,S380,"Cubic","Extrapolate=Linear","MultiX=Average","Skip=True","Sort=True")</f>
        <v>14.800363152088673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46128</v>
      </c>
      <c r="T381" s="43">
        <f ca="1">_xll.BInterpol('Base CDI'!$H$4:$H$28,'Base CDI'!$J$4:$J$29,S381,"Cubic","Extrapolate=Linear","MultiX=Average","Skip=True","Sort=True")</f>
        <v>14.68272695739579</v>
      </c>
      <c r="U381" s="43">
        <f ca="1">_xll.BInterpol('Base CDI'!$H$4:$H$28,'Base CDI'!$I$4:$I$29,S381,"Cubic","Extrapolate=Linear","MultiX=Average","Skip=True","Sort=True")</f>
        <v>14.799750139784864</v>
      </c>
    </row>
    <row r="382" spans="16:21" x14ac:dyDescent="0.25">
      <c r="P382" s="10">
        <v>35066</v>
      </c>
      <c r="Q382">
        <v>1.979168</v>
      </c>
      <c r="S382" s="42">
        <f t="shared" ca="1" si="10"/>
        <v>46129</v>
      </c>
      <c r="T382" s="43">
        <f ca="1">_xll.BInterpol('Base CDI'!$H$4:$H$28,'Base CDI'!$J$4:$J$29,S382,"Cubic","Extrapolate=Linear","MultiX=Average","Skip=True","Sort=True")</f>
        <v>14.681916891542311</v>
      </c>
      <c r="U382" s="43">
        <f ca="1">_xll.BInterpol('Base CDI'!$H$4:$H$28,'Base CDI'!$I$4:$I$29,S382,"Cubic","Extrapolate=Linear","MultiX=Average","Skip=True","Sort=True")</f>
        <v>14.799130900448677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46130</v>
      </c>
      <c r="T383" s="43">
        <f ca="1">_xll.BInterpol('Base CDI'!$H$4:$H$28,'Base CDI'!$J$4:$J$29,S383,"Cubic","Extrapolate=Linear","MultiX=Average","Skip=True","Sort=True")</f>
        <v>14.681103148458945</v>
      </c>
      <c r="U383" s="43">
        <f ca="1">_xll.BInterpol('Base CDI'!$H$4:$H$28,'Base CDI'!$I$4:$I$29,S383,"Cubic","Extrapolate=Linear","MultiX=Average","Skip=True","Sort=True")</f>
        <v>14.798505434887932</v>
      </c>
    </row>
    <row r="384" spans="16:21" x14ac:dyDescent="0.25">
      <c r="P384" s="10">
        <v>35068</v>
      </c>
      <c r="Q384">
        <v>1.983822</v>
      </c>
      <c r="S384" s="42">
        <f t="shared" ca="1" si="10"/>
        <v>46131</v>
      </c>
      <c r="T384" s="43">
        <f ca="1">_xll.BInterpol('Base CDI'!$H$4:$H$28,'Base CDI'!$J$4:$J$29,S384,"Cubic","Extrapolate=Linear","MultiX=Average","Skip=True","Sort=True")</f>
        <v>14.680285675772332</v>
      </c>
      <c r="U384" s="43">
        <f ca="1">_xll.BInterpol('Base CDI'!$H$4:$H$28,'Base CDI'!$I$4:$I$29,S384,"Cubic","Extrapolate=Linear","MultiX=Average","Skip=True","Sort=True")</f>
        <v>14.797873743910451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46132</v>
      </c>
      <c r="T385" s="43">
        <f ca="1">_xll.BInterpol('Base CDI'!$H$4:$H$28,'Base CDI'!$J$4:$J$29,S385,"Cubic","Extrapolate=Linear","MultiX=Average","Skip=True","Sort=True")</f>
        <v>14.67946442110911</v>
      </c>
      <c r="U385" s="43">
        <f ca="1">_xll.BInterpol('Base CDI'!$H$4:$H$28,'Base CDI'!$I$4:$I$29,S385,"Cubic","Extrapolate=Linear","MultiX=Average","Skip=True","Sort=True")</f>
        <v>14.79723582832405</v>
      </c>
    </row>
    <row r="386" spans="16:21" x14ac:dyDescent="0.25">
      <c r="P386" s="10">
        <v>35072</v>
      </c>
      <c r="Q386">
        <v>1.988281</v>
      </c>
      <c r="S386" s="42">
        <f t="shared" ca="1" si="10"/>
        <v>46133</v>
      </c>
      <c r="T386" s="43">
        <f ca="1">_xll.BInterpol('Base CDI'!$H$4:$H$28,'Base CDI'!$J$4:$J$29,S386,"Cubic","Extrapolate=Linear","MultiX=Average","Skip=True","Sort=True")</f>
        <v>14.678639332095914</v>
      </c>
      <c r="U386" s="43">
        <f ca="1">_xll.BInterpol('Base CDI'!$H$4:$H$28,'Base CDI'!$I$4:$I$29,S386,"Cubic","Extrapolate=Linear","MultiX=Average","Skip=True","Sort=True")</f>
        <v>14.796591688936552</v>
      </c>
    </row>
    <row r="387" spans="16:21" x14ac:dyDescent="0.25">
      <c r="P387" s="10">
        <v>35073</v>
      </c>
      <c r="Q387">
        <v>1.990515</v>
      </c>
      <c r="S387" s="42">
        <f t="shared" ca="1" si="10"/>
        <v>46134</v>
      </c>
      <c r="T387" s="43">
        <f ca="1">_xll.BInterpol('Base CDI'!$H$4:$H$28,'Base CDI'!$J$4:$J$29,S387,"Cubic","Extrapolate=Linear","MultiX=Average","Skip=True","Sort=True")</f>
        <v>14.677810356359384</v>
      </c>
      <c r="U387" s="43">
        <f ca="1">_xll.BInterpol('Base CDI'!$H$4:$H$28,'Base CDI'!$I$4:$I$29,S387,"Cubic","Extrapolate=Linear","MultiX=Average","Skip=True","Sort=True")</f>
        <v>14.795941326555775</v>
      </c>
    </row>
    <row r="388" spans="16:21" x14ac:dyDescent="0.25">
      <c r="P388" s="10">
        <v>35074</v>
      </c>
      <c r="Q388">
        <v>1.992758</v>
      </c>
      <c r="S388" s="42">
        <f t="shared" ca="1" si="10"/>
        <v>46135</v>
      </c>
      <c r="T388" s="43">
        <f ca="1">_xll.BInterpol('Base CDI'!$H$4:$H$28,'Base CDI'!$J$4:$J$29,S388,"Cubic","Extrapolate=Linear","MultiX=Average","Skip=True","Sort=True")</f>
        <v>14.676977441526157</v>
      </c>
      <c r="U388" s="43">
        <f ca="1">_xll.BInterpol('Base CDI'!$H$4:$H$28,'Base CDI'!$I$4:$I$29,S388,"Cubic","Extrapolate=Linear","MultiX=Average","Skip=True","Sort=True")</f>
        <v>14.795284741989542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46136</v>
      </c>
      <c r="T389" s="43">
        <f ca="1">_xll.BInterpol('Base CDI'!$H$4:$H$28,'Base CDI'!$J$4:$J$29,S389,"Cubic","Extrapolate=Linear","MultiX=Average","Skip=True","Sort=True")</f>
        <v>14.676140535222872</v>
      </c>
      <c r="U389" s="43">
        <f ca="1">_xll.BInterpol('Base CDI'!$H$4:$H$28,'Base CDI'!$I$4:$I$29,S389,"Cubic","Extrapolate=Linear","MultiX=Average","Skip=True","Sort=True")</f>
        <v>14.794621936045672</v>
      </c>
    </row>
    <row r="390" spans="16:21" x14ac:dyDescent="0.25">
      <c r="P390" s="10">
        <v>35076</v>
      </c>
      <c r="Q390">
        <v>1.997277</v>
      </c>
      <c r="S390" s="42">
        <f t="shared" ca="1" si="10"/>
        <v>46137</v>
      </c>
      <c r="T390" s="43">
        <f ca="1">_xll.BInterpol('Base CDI'!$H$4:$H$28,'Base CDI'!$J$4:$J$29,S390,"Cubic","Extrapolate=Linear","MultiX=Average","Skip=True","Sort=True")</f>
        <v>14.675299585076168</v>
      </c>
      <c r="U390" s="43">
        <f ca="1">_xll.BInterpol('Base CDI'!$H$4:$H$28,'Base CDI'!$I$4:$I$29,S390,"Cubic","Extrapolate=Linear","MultiX=Average","Skip=True","Sort=True")</f>
        <v>14.793952909531985</v>
      </c>
    </row>
    <row r="391" spans="16:21" x14ac:dyDescent="0.25">
      <c r="P391" s="10">
        <v>35079</v>
      </c>
      <c r="Q391">
        <v>1.999541</v>
      </c>
      <c r="S391" s="42">
        <f t="shared" ca="1" si="10"/>
        <v>46138</v>
      </c>
      <c r="T391" s="43">
        <f ca="1">_xll.BInterpol('Base CDI'!$H$4:$H$28,'Base CDI'!$J$4:$J$29,S391,"Cubic","Extrapolate=Linear","MultiX=Average","Skip=True","Sort=True")</f>
        <v>14.674454538712679</v>
      </c>
      <c r="U391" s="43">
        <f ca="1">_xll.BInterpol('Base CDI'!$H$4:$H$28,'Base CDI'!$I$4:$I$29,S391,"Cubic","Extrapolate=Linear","MultiX=Average","Skip=True","Sort=True")</f>
        <v>14.793277663256299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46139</v>
      </c>
      <c r="T392" s="43">
        <f ca="1">_xll.BInterpol('Base CDI'!$H$4:$H$28,'Base CDI'!$J$4:$J$29,S392,"Cubic","Extrapolate=Linear","MultiX=Average","Skip=True","Sort=True")</f>
        <v>14.673605343759046</v>
      </c>
      <c r="U392" s="43">
        <f ca="1">_xll.BInterpol('Base CDI'!$H$4:$H$28,'Base CDI'!$I$4:$I$29,S392,"Cubic","Extrapolate=Linear","MultiX=Average","Skip=True","Sort=True")</f>
        <v>14.792596198026439</v>
      </c>
    </row>
    <row r="393" spans="16:21" x14ac:dyDescent="0.25">
      <c r="P393" s="10">
        <v>35081</v>
      </c>
      <c r="Q393">
        <v>2.004089</v>
      </c>
      <c r="S393" s="42">
        <f t="shared" ca="1" si="10"/>
        <v>46140</v>
      </c>
      <c r="T393" s="43">
        <f ca="1">_xll.BInterpol('Base CDI'!$H$4:$H$28,'Base CDI'!$J$4:$J$29,S393,"Cubic","Extrapolate=Linear","MultiX=Average","Skip=True","Sort=True")</f>
        <v>14.672751947841906</v>
      </c>
      <c r="U393" s="43">
        <f ca="1">_xll.BInterpol('Base CDI'!$H$4:$H$28,'Base CDI'!$I$4:$I$29,S393,"Cubic","Extrapolate=Linear","MultiX=Average","Skip=True","Sort=True")</f>
        <v>14.79190851465022</v>
      </c>
    </row>
    <row r="394" spans="16:21" x14ac:dyDescent="0.25">
      <c r="P394" s="10">
        <v>35082</v>
      </c>
      <c r="Q394">
        <v>2.006367</v>
      </c>
      <c r="S394" s="42">
        <f t="shared" ca="1" si="10"/>
        <v>46141</v>
      </c>
      <c r="T394" s="43">
        <f ca="1">_xll.BInterpol('Base CDI'!$H$4:$H$28,'Base CDI'!$J$4:$J$29,S394,"Cubic","Extrapolate=Linear","MultiX=Average","Skip=True","Sort=True")</f>
        <v>14.671894298587898</v>
      </c>
      <c r="U394" s="43">
        <f ca="1">_xll.BInterpol('Base CDI'!$H$4:$H$28,'Base CDI'!$I$4:$I$29,S394,"Cubic","Extrapolate=Linear","MultiX=Average","Skip=True","Sort=True")</f>
        <v>14.791214613935466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46142</v>
      </c>
      <c r="T395" s="43">
        <f ca="1">_xll.BInterpol('Base CDI'!$H$4:$H$28,'Base CDI'!$J$4:$J$29,S395,"Cubic","Extrapolate=Linear","MultiX=Average","Skip=True","Sort=True")</f>
        <v>14.671032343623656</v>
      </c>
      <c r="U395" s="43">
        <f ca="1">_xll.BInterpol('Base CDI'!$H$4:$H$28,'Base CDI'!$I$4:$I$29,S395,"Cubic","Extrapolate=Linear","MultiX=Average","Skip=True","Sort=True")</f>
        <v>14.790514496689996</v>
      </c>
    </row>
    <row r="396" spans="16:21" x14ac:dyDescent="0.25">
      <c r="P396" s="10">
        <v>35086</v>
      </c>
      <c r="Q396">
        <v>2.011018</v>
      </c>
      <c r="S396" s="42">
        <f t="shared" ca="1" si="11"/>
        <v>46143</v>
      </c>
      <c r="T396" s="43">
        <f ca="1">_xll.BInterpol('Base CDI'!$H$4:$H$28,'Base CDI'!$J$4:$J$29,S396,"Cubic","Extrapolate=Linear","MultiX=Average","Skip=True","Sort=True")</f>
        <v>14.670166030575823</v>
      </c>
      <c r="U396" s="43">
        <f ca="1">_xll.BInterpol('Base CDI'!$H$4:$H$28,'Base CDI'!$I$4:$I$29,S396,"Cubic","Extrapolate=Linear","MultiX=Average","Skip=True","Sort=True")</f>
        <v>14.789808163721629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46144</v>
      </c>
      <c r="T397" s="43">
        <f ca="1">_xll.BInterpol('Base CDI'!$H$4:$H$28,'Base CDI'!$J$4:$J$29,S397,"Cubic","Extrapolate=Linear","MultiX=Average","Skip=True","Sort=True")</f>
        <v>14.669295307071033</v>
      </c>
      <c r="U397" s="43">
        <f ca="1">_xll.BInterpol('Base CDI'!$H$4:$H$28,'Base CDI'!$I$4:$I$29,S397,"Cubic","Extrapolate=Linear","MultiX=Average","Skip=True","Sort=True")</f>
        <v>14.789095615838185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46145</v>
      </c>
      <c r="T398" s="43">
        <f ca="1">_xll.BInterpol('Base CDI'!$H$4:$H$28,'Base CDI'!$J$4:$J$29,S398,"Cubic","Extrapolate=Linear","MultiX=Average","Skip=True","Sort=True")</f>
        <v>14.668420120735925</v>
      </c>
      <c r="U398" s="43">
        <f ca="1">_xll.BInterpol('Base CDI'!$H$4:$H$28,'Base CDI'!$I$4:$I$29,S398,"Cubic","Extrapolate=Linear","MultiX=Average","Skip=True","Sort=True")</f>
        <v>14.788376853847486</v>
      </c>
    </row>
    <row r="399" spans="16:21" x14ac:dyDescent="0.25">
      <c r="P399" s="10">
        <v>35089</v>
      </c>
      <c r="Q399">
        <v>2.018078</v>
      </c>
      <c r="S399" s="42">
        <f t="shared" ca="1" si="11"/>
        <v>46146</v>
      </c>
      <c r="T399" s="43">
        <f ca="1">_xll.BInterpol('Base CDI'!$H$4:$H$28,'Base CDI'!$J$4:$J$29,S399,"Cubic","Extrapolate=Linear","MultiX=Average","Skip=True","Sort=True")</f>
        <v>14.66754041919714</v>
      </c>
      <c r="U399" s="43">
        <f ca="1">_xll.BInterpol('Base CDI'!$H$4:$H$28,'Base CDI'!$I$4:$I$29,S399,"Cubic","Extrapolate=Linear","MultiX=Average","Skip=True","Sort=True")</f>
        <v>14.787651878557352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46147</v>
      </c>
      <c r="T400" s="43">
        <f ca="1">_xll.BInterpol('Base CDI'!$H$4:$H$28,'Base CDI'!$J$4:$J$29,S400,"Cubic","Extrapolate=Linear","MultiX=Average","Skip=True","Sort=True")</f>
        <v>14.666656150081311</v>
      </c>
      <c r="U400" s="43">
        <f ca="1">_xll.BInterpol('Base CDI'!$H$4:$H$28,'Base CDI'!$I$4:$I$29,S400,"Cubic","Extrapolate=Linear","MultiX=Average","Skip=True","Sort=True")</f>
        <v>14.786920690775601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46148</v>
      </c>
      <c r="T401" s="43">
        <f ca="1">_xll.BInterpol('Base CDI'!$H$4:$H$28,'Base CDI'!$J$4:$J$29,S401,"Cubic","Extrapolate=Linear","MultiX=Average","Skip=True","Sort=True")</f>
        <v>14.665767261015079</v>
      </c>
      <c r="U401" s="43">
        <f ca="1">_xll.BInterpol('Base CDI'!$H$4:$H$28,'Base CDI'!$I$4:$I$29,S401,"Cubic","Extrapolate=Linear","MultiX=Average","Skip=True","Sort=True")</f>
        <v>14.786183291310055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46149</v>
      </c>
      <c r="T402" s="43">
        <f ca="1">_xll.BInterpol('Base CDI'!$H$4:$H$28,'Base CDI'!$J$4:$J$29,S402,"Cubic","Extrapolate=Linear","MultiX=Average","Skip=True","Sort=True")</f>
        <v>14.664873699625081</v>
      </c>
      <c r="U402" s="43">
        <f ca="1">_xll.BInterpol('Base CDI'!$H$4:$H$28,'Base CDI'!$I$4:$I$29,S402,"Cubic","Extrapolate=Linear","MultiX=Average","Skip=True","Sort=True")</f>
        <v>14.785439680968533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46150</v>
      </c>
      <c r="T403" s="43">
        <f ca="1">_xll.BInterpol('Base CDI'!$H$4:$H$28,'Base CDI'!$J$4:$J$29,S403,"Cubic","Extrapolate=Linear","MultiX=Average","Skip=True","Sort=True")</f>
        <v>14.663975413537955</v>
      </c>
      <c r="U403" s="43">
        <f ca="1">_xll.BInterpol('Base CDI'!$H$4:$H$28,'Base CDI'!$I$4:$I$29,S403,"Cubic","Extrapolate=Linear","MultiX=Average","Skip=True","Sort=True")</f>
        <v>14.784689860558856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46151</v>
      </c>
      <c r="T404" s="43">
        <f ca="1">_xll.BInterpol('Base CDI'!$H$4:$H$28,'Base CDI'!$J$4:$J$29,S404,"Cubic","Extrapolate=Linear","MultiX=Average","Skip=True","Sort=True")</f>
        <v>14.663072350380338</v>
      </c>
      <c r="U404" s="43">
        <f ca="1">_xll.BInterpol('Base CDI'!$H$4:$H$28,'Base CDI'!$I$4:$I$29,S404,"Cubic","Extrapolate=Linear","MultiX=Average","Skip=True","Sort=True")</f>
        <v>14.783933830888845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46152</v>
      </c>
      <c r="T405" s="43">
        <f ca="1">_xll.BInterpol('Base CDI'!$H$4:$H$28,'Base CDI'!$J$4:$J$29,S405,"Cubic","Extrapolate=Linear","MultiX=Average","Skip=True","Sort=True")</f>
        <v>14.662164457778868</v>
      </c>
      <c r="U405" s="43">
        <f ca="1">_xll.BInterpol('Base CDI'!$H$4:$H$28,'Base CDI'!$I$4:$I$29,S405,"Cubic","Extrapolate=Linear","MultiX=Average","Skip=True","Sort=True")</f>
        <v>14.783171592766317</v>
      </c>
    </row>
    <row r="406" spans="16:21" x14ac:dyDescent="0.25">
      <c r="P406" s="10">
        <v>35100</v>
      </c>
      <c r="Q406">
        <v>2.034691</v>
      </c>
      <c r="S406" s="42">
        <f t="shared" ca="1" si="11"/>
        <v>46153</v>
      </c>
      <c r="T406" s="43">
        <f ca="1">_xll.BInterpol('Base CDI'!$H$4:$H$28,'Base CDI'!$J$4:$J$29,S406,"Cubic","Extrapolate=Linear","MultiX=Average","Skip=True","Sort=True")</f>
        <v>14.661251683360184</v>
      </c>
      <c r="U406" s="43">
        <f ca="1">_xll.BInterpol('Base CDI'!$H$4:$H$28,'Base CDI'!$I$4:$I$29,S406,"Cubic","Extrapolate=Linear","MultiX=Average","Skip=True","Sort=True")</f>
        <v>14.782403146999096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46154</v>
      </c>
      <c r="T407" s="43">
        <f ca="1">_xll.BInterpol('Base CDI'!$H$4:$H$28,'Base CDI'!$J$4:$J$29,S407,"Cubic","Extrapolate=Linear","MultiX=Average","Skip=True","Sort=True")</f>
        <v>14.660333974750925</v>
      </c>
      <c r="U407" s="43">
        <f ca="1">_xll.BInterpol('Base CDI'!$H$4:$H$28,'Base CDI'!$I$4:$I$29,S407,"Cubic","Extrapolate=Linear","MultiX=Average","Skip=True","Sort=True")</f>
        <v>14.781628494394999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46155</v>
      </c>
      <c r="T408" s="43">
        <f ca="1">_xll.BInterpol('Base CDI'!$H$4:$H$28,'Base CDI'!$J$4:$J$29,S408,"Cubic","Extrapolate=Linear","MultiX=Average","Skip=True","Sort=True")</f>
        <v>14.659411279577725</v>
      </c>
      <c r="U408" s="43">
        <f ca="1">_xll.BInterpol('Base CDI'!$H$4:$H$28,'Base CDI'!$I$4:$I$29,S408,"Cubic","Extrapolate=Linear","MultiX=Average","Skip=True","Sort=True")</f>
        <v>14.780847635761848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46156</v>
      </c>
      <c r="T409" s="43">
        <f ca="1">_xll.BInterpol('Base CDI'!$H$4:$H$28,'Base CDI'!$J$4:$J$29,S409,"Cubic","Extrapolate=Linear","MultiX=Average","Skip=True","Sort=True")</f>
        <v>14.658483545467226</v>
      </c>
      <c r="U409" s="43">
        <f ca="1">_xll.BInterpol('Base CDI'!$H$4:$H$28,'Base CDI'!$I$4:$I$29,S409,"Cubic","Extrapolate=Linear","MultiX=Average","Skip=True","Sort=True")</f>
        <v>14.780060571907462</v>
      </c>
    </row>
    <row r="410" spans="16:21" x14ac:dyDescent="0.25">
      <c r="P410" s="10">
        <v>35104</v>
      </c>
      <c r="Q410">
        <v>2.044448</v>
      </c>
      <c r="S410" s="42">
        <f t="shared" ca="1" si="11"/>
        <v>46157</v>
      </c>
      <c r="T410" s="43">
        <f ca="1">_xll.BInterpol('Base CDI'!$H$4:$H$28,'Base CDI'!$J$4:$J$29,S410,"Cubic","Extrapolate=Linear","MultiX=Average","Skip=True","Sort=True")</f>
        <v>14.657550720046062</v>
      </c>
      <c r="U410" s="43">
        <f ca="1">_xll.BInterpol('Base CDI'!$H$4:$H$28,'Base CDI'!$I$4:$I$29,S410,"Cubic","Extrapolate=Linear","MultiX=Average","Skip=True","Sort=True")</f>
        <v>14.779267303639664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46158</v>
      </c>
      <c r="T411" s="43">
        <f ca="1">_xll.BInterpol('Base CDI'!$H$4:$H$28,'Base CDI'!$J$4:$J$29,S411,"Cubic","Extrapolate=Linear","MultiX=Average","Skip=True","Sort=True")</f>
        <v>14.656612750940875</v>
      </c>
      <c r="U411" s="43">
        <f ca="1">_xll.BInterpol('Base CDI'!$H$4:$H$28,'Base CDI'!$I$4:$I$29,S411,"Cubic","Extrapolate=Linear","MultiX=Average","Skip=True","Sort=True")</f>
        <v>14.778467831766269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46159</v>
      </c>
      <c r="T412" s="43">
        <f ca="1">_xll.BInterpol('Base CDI'!$H$4:$H$28,'Base CDI'!$J$4:$J$29,S412,"Cubic","Extrapolate=Linear","MultiX=Average","Skip=True","Sort=True")</f>
        <v>14.6556695857783</v>
      </c>
      <c r="U412" s="43">
        <f ca="1">_xll.BInterpol('Base CDI'!$H$4:$H$28,'Base CDI'!$I$4:$I$29,S412,"Cubic","Extrapolate=Linear","MultiX=Average","Skip=True","Sort=True")</f>
        <v>14.777662157095101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46160</v>
      </c>
      <c r="T413" s="43">
        <f ca="1">_xll.BInterpol('Base CDI'!$H$4:$H$28,'Base CDI'!$J$4:$J$29,S413,"Cubic","Extrapolate=Linear","MultiX=Average","Skip=True","Sort=True")</f>
        <v>14.654721172184976</v>
      </c>
      <c r="U413" s="43">
        <f ca="1">_xll.BInterpol('Base CDI'!$H$4:$H$28,'Base CDI'!$I$4:$I$29,S413,"Cubic","Extrapolate=Linear","MultiX=Average","Skip=True","Sort=True")</f>
        <v>14.77685028043398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46161</v>
      </c>
      <c r="T414" s="43">
        <f ca="1">_xll.BInterpol('Base CDI'!$H$4:$H$28,'Base CDI'!$J$4:$J$29,S414,"Cubic","Extrapolate=Linear","MultiX=Average","Skip=True","Sort=True")</f>
        <v>14.65376745778754</v>
      </c>
      <c r="U414" s="43">
        <f ca="1">_xll.BInterpol('Base CDI'!$H$4:$H$28,'Base CDI'!$I$4:$I$29,S414,"Cubic","Extrapolate=Linear","MultiX=Average","Skip=True","Sort=True")</f>
        <v>14.776032202590724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46162</v>
      </c>
      <c r="T415" s="43">
        <f ca="1">_xll.BInterpol('Base CDI'!$H$4:$H$28,'Base CDI'!$J$4:$J$29,S415,"Cubic","Extrapolate=Linear","MultiX=Average","Skip=True","Sort=True")</f>
        <v>14.65280839021263</v>
      </c>
      <c r="U415" s="43">
        <f ca="1">_xll.BInterpol('Base CDI'!$H$4:$H$28,'Base CDI'!$I$4:$I$29,S415,"Cubic","Extrapolate=Linear","MultiX=Average","Skip=True","Sort=True")</f>
        <v>14.775207924373154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46163</v>
      </c>
      <c r="T416" s="43">
        <f ca="1">_xll.BInterpol('Base CDI'!$H$4:$H$28,'Base CDI'!$J$4:$J$29,S416,"Cubic","Extrapolate=Linear","MultiX=Average","Skip=True","Sort=True")</f>
        <v>14.651843917086886</v>
      </c>
      <c r="U416" s="43">
        <f ca="1">_xll.BInterpol('Base CDI'!$H$4:$H$28,'Base CDI'!$I$4:$I$29,S416,"Cubic","Extrapolate=Linear","MultiX=Average","Skip=True","Sort=True")</f>
        <v>14.774377446589092</v>
      </c>
    </row>
    <row r="417" spans="16:21" x14ac:dyDescent="0.25">
      <c r="P417" s="10">
        <v>35117</v>
      </c>
      <c r="Q417">
        <v>2.061992</v>
      </c>
      <c r="S417" s="42">
        <f t="shared" ca="1" si="11"/>
        <v>46164</v>
      </c>
      <c r="T417" s="43">
        <f ca="1">_xll.BInterpol('Base CDI'!$H$4:$H$28,'Base CDI'!$J$4:$J$29,S417,"Cubic","Extrapolate=Linear","MultiX=Average","Skip=True","Sort=True")</f>
        <v>14.650873986036943</v>
      </c>
      <c r="U417" s="43">
        <f ca="1">_xll.BInterpol('Base CDI'!$H$4:$H$28,'Base CDI'!$I$4:$I$29,S417,"Cubic","Extrapolate=Linear","MultiX=Average","Skip=True","Sort=True")</f>
        <v>14.773540770046356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46165</v>
      </c>
      <c r="T418" s="43">
        <f ca="1">_xll.BInterpol('Base CDI'!$H$4:$H$28,'Base CDI'!$J$4:$J$29,S418,"Cubic","Extrapolate=Linear","MultiX=Average","Skip=True","Sort=True")</f>
        <v>14.649898544689441</v>
      </c>
      <c r="U418" s="43">
        <f ca="1">_xll.BInterpol('Base CDI'!$H$4:$H$28,'Base CDI'!$I$4:$I$29,S418,"Cubic","Extrapolate=Linear","MultiX=Average","Skip=True","Sort=True")</f>
        <v>14.772697895552767</v>
      </c>
    </row>
    <row r="419" spans="16:21" x14ac:dyDescent="0.25">
      <c r="P419" s="10">
        <v>35121</v>
      </c>
      <c r="Q419">
        <v>2.067116</v>
      </c>
      <c r="S419" s="42">
        <f t="shared" ca="1" si="11"/>
        <v>46166</v>
      </c>
      <c r="T419" s="43">
        <f ca="1">_xll.BInterpol('Base CDI'!$H$4:$H$28,'Base CDI'!$J$4:$J$29,S419,"Cubic","Extrapolate=Linear","MultiX=Average","Skip=True","Sort=True")</f>
        <v>14.648917540671016</v>
      </c>
      <c r="U419" s="43">
        <f ca="1">_xll.BInterpol('Base CDI'!$H$4:$H$28,'Base CDI'!$I$4:$I$29,S419,"Cubic","Extrapolate=Linear","MultiX=Average","Skip=True","Sort=True")</f>
        <v>14.771848823916145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46167</v>
      </c>
      <c r="T420" s="43">
        <f ca="1">_xll.BInterpol('Base CDI'!$H$4:$H$28,'Base CDI'!$J$4:$J$29,S420,"Cubic","Extrapolate=Linear","MultiX=Average","Skip=True","Sort=True")</f>
        <v>14.647930921608307</v>
      </c>
      <c r="U420" s="43">
        <f ca="1">_xll.BInterpol('Base CDI'!$H$4:$H$28,'Base CDI'!$I$4:$I$29,S420,"Cubic","Extrapolate=Linear","MultiX=Average","Skip=True","Sort=True")</f>
        <v>14.77099355594431</v>
      </c>
    </row>
    <row r="421" spans="16:21" x14ac:dyDescent="0.25">
      <c r="P421" s="10">
        <v>35123</v>
      </c>
      <c r="Q421">
        <v>2.072066</v>
      </c>
      <c r="S421" s="42">
        <f t="shared" ca="1" si="11"/>
        <v>46168</v>
      </c>
      <c r="T421" s="43">
        <f ca="1">_xll.BInterpol('Base CDI'!$H$4:$H$28,'Base CDI'!$J$4:$J$29,S421,"Cubic","Extrapolate=Linear","MultiX=Average","Skip=True","Sort=True")</f>
        <v>14.646938635127952</v>
      </c>
      <c r="U421" s="43">
        <f ca="1">_xll.BInterpol('Base CDI'!$H$4:$H$28,'Base CDI'!$I$4:$I$29,S421,"Cubic","Extrapolate=Linear","MultiX=Average","Skip=True","Sort=True")</f>
        <v>14.770132092445081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46169</v>
      </c>
      <c r="T422" s="43">
        <f ca="1">_xll.BInterpol('Base CDI'!$H$4:$H$28,'Base CDI'!$J$4:$J$29,S422,"Cubic","Extrapolate=Linear","MultiX=Average","Skip=True","Sort=True")</f>
        <v>14.645940628856589</v>
      </c>
      <c r="U422" s="43">
        <f ca="1">_xll.BInterpol('Base CDI'!$H$4:$H$28,'Base CDI'!$I$4:$I$29,S422,"Cubic","Extrapolate=Linear","MultiX=Average","Skip=True","Sort=True")</f>
        <v>14.769264434226281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46170</v>
      </c>
      <c r="T423" s="43">
        <f ca="1">_xll.BInterpol('Base CDI'!$H$4:$H$28,'Base CDI'!$J$4:$J$29,S423,"Cubic","Extrapolate=Linear","MultiX=Average","Skip=True","Sort=True")</f>
        <v>14.644936850420855</v>
      </c>
      <c r="U423" s="43">
        <f ca="1">_xll.BInterpol('Base CDI'!$H$4:$H$28,'Base CDI'!$I$4:$I$29,S423,"Cubic","Extrapolate=Linear","MultiX=Average","Skip=True","Sort=True")</f>
        <v>14.768390582095728</v>
      </c>
    </row>
    <row r="424" spans="16:21" x14ac:dyDescent="0.25">
      <c r="P424" s="10">
        <v>35128</v>
      </c>
      <c r="Q424">
        <v>2.078856</v>
      </c>
      <c r="S424" s="42">
        <f t="shared" ca="1" si="11"/>
        <v>46171</v>
      </c>
      <c r="T424" s="43">
        <f ca="1">_xll.BInterpol('Base CDI'!$H$4:$H$28,'Base CDI'!$J$4:$J$29,S424,"Cubic","Extrapolate=Linear","MultiX=Average","Skip=True","Sort=True")</f>
        <v>14.64392724744739</v>
      </c>
      <c r="U424" s="43">
        <f ca="1">_xll.BInterpol('Base CDI'!$H$4:$H$28,'Base CDI'!$I$4:$I$29,S424,"Cubic","Extrapolate=Linear","MultiX=Average","Skip=True","Sort=True")</f>
        <v>14.767510536861243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46172</v>
      </c>
      <c r="T425" s="43">
        <f ca="1">_xll.BInterpol('Base CDI'!$H$4:$H$28,'Base CDI'!$J$4:$J$29,S425,"Cubic","Extrapolate=Linear","MultiX=Average","Skip=True","Sort=True")</f>
        <v>14.642911767562829</v>
      </c>
      <c r="U425" s="43">
        <f ca="1">_xll.BInterpol('Base CDI'!$H$4:$H$28,'Base CDI'!$I$4:$I$29,S425,"Cubic","Extrapolate=Linear","MultiX=Average","Skip=True","Sort=True")</f>
        <v>14.766624299330646</v>
      </c>
    </row>
    <row r="426" spans="16:21" x14ac:dyDescent="0.25">
      <c r="P426" s="10">
        <v>35130</v>
      </c>
      <c r="Q426">
        <v>2.083196</v>
      </c>
      <c r="S426" s="42">
        <f t="shared" ca="1" si="11"/>
        <v>46173</v>
      </c>
      <c r="T426" s="43">
        <f ca="1">_xll.BInterpol('Base CDI'!$H$4:$H$28,'Base CDI'!$J$4:$J$29,S426,"Cubic","Extrapolate=Linear","MultiX=Average","Skip=True","Sort=True")</f>
        <v>14.641890358393811</v>
      </c>
      <c r="U426" s="43">
        <f ca="1">_xll.BInterpol('Base CDI'!$H$4:$H$28,'Base CDI'!$I$4:$I$29,S426,"Cubic","Extrapolate=Linear","MultiX=Average","Skip=True","Sort=True")</f>
        <v>14.765731870311756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46174</v>
      </c>
      <c r="T427" s="43">
        <f ca="1">_xll.BInterpol('Base CDI'!$H$4:$H$28,'Base CDI'!$J$4:$J$29,S427,"Cubic","Extrapolate=Linear","MultiX=Average","Skip=True","Sort=True")</f>
        <v>14.640862967566974</v>
      </c>
      <c r="U427" s="43">
        <f ca="1">_xll.BInterpol('Base CDI'!$H$4:$H$28,'Base CDI'!$I$4:$I$29,S427,"Cubic","Extrapolate=Linear","MultiX=Average","Skip=True","Sort=True")</f>
        <v>14.764833250612394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46175</v>
      </c>
      <c r="T428" s="43">
        <f ca="1">_xll.BInterpol('Base CDI'!$H$4:$H$28,'Base CDI'!$J$4:$J$29,S428,"Cubic","Extrapolate=Linear","MultiX=Average","Skip=True","Sort=True")</f>
        <v>14.639829542708958</v>
      </c>
      <c r="U428" s="43">
        <f ca="1">_xll.BInterpol('Base CDI'!$H$4:$H$28,'Base CDI'!$I$4:$I$29,S428,"Cubic","Extrapolate=Linear","MultiX=Average","Skip=True","Sort=True")</f>
        <v>14.763928441040381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46176</v>
      </c>
      <c r="T429" s="43">
        <f ca="1">_xll.BInterpol('Base CDI'!$H$4:$H$28,'Base CDI'!$J$4:$J$29,S429,"Cubic","Extrapolate=Linear","MultiX=Average","Skip=True","Sort=True")</f>
        <v>14.638790031446396</v>
      </c>
      <c r="U429" s="43">
        <f ca="1">_xll.BInterpol('Base CDI'!$H$4:$H$28,'Base CDI'!$I$4:$I$29,S429,"Cubic","Extrapolate=Linear","MultiX=Average","Skip=True","Sort=True")</f>
        <v>14.763017442403537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46177</v>
      </c>
      <c r="T430" s="43">
        <f ca="1">_xll.BInterpol('Base CDI'!$H$4:$H$28,'Base CDI'!$J$4:$J$29,S430,"Cubic","Extrapolate=Linear","MultiX=Average","Skip=True","Sort=True")</f>
        <v>14.63774438140593</v>
      </c>
      <c r="U430" s="43">
        <f ca="1">_xll.BInterpol('Base CDI'!$H$4:$H$28,'Base CDI'!$I$4:$I$29,S430,"Cubic","Extrapolate=Linear","MultiX=Average","Skip=True","Sort=True")</f>
        <v>14.762100255509681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46178</v>
      </c>
      <c r="T431" s="43">
        <f ca="1">_xll.BInterpol('Base CDI'!$H$4:$H$28,'Base CDI'!$J$4:$J$29,S431,"Cubic","Extrapolate=Linear","MultiX=Average","Skip=True","Sort=True")</f>
        <v>14.636692540214197</v>
      </c>
      <c r="U431" s="43">
        <f ca="1">_xll.BInterpol('Base CDI'!$H$4:$H$28,'Base CDI'!$I$4:$I$29,S431,"Cubic","Extrapolate=Linear","MultiX=Average","Skip=True","Sort=True")</f>
        <v>14.761176881166634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46179</v>
      </c>
      <c r="T432" s="43">
        <f ca="1">_xll.BInterpol('Base CDI'!$H$4:$H$28,'Base CDI'!$J$4:$J$29,S432,"Cubic","Extrapolate=Linear","MultiX=Average","Skip=True","Sort=True")</f>
        <v>14.635634455497835</v>
      </c>
      <c r="U432" s="43">
        <f ca="1">_xll.BInterpol('Base CDI'!$H$4:$H$28,'Base CDI'!$I$4:$I$29,S432,"Cubic","Extrapolate=Linear","MultiX=Average","Skip=True","Sort=True")</f>
        <v>14.760247320182215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46180</v>
      </c>
      <c r="T433" s="43">
        <f ca="1">_xll.BInterpol('Base CDI'!$H$4:$H$28,'Base CDI'!$J$4:$J$29,S433,"Cubic","Extrapolate=Linear","MultiX=Average","Skip=True","Sort=True")</f>
        <v>14.634570074883479</v>
      </c>
      <c r="U433" s="43">
        <f ca="1">_xll.BInterpol('Base CDI'!$H$4:$H$28,'Base CDI'!$I$4:$I$29,S433,"Cubic","Extrapolate=Linear","MultiX=Average","Skip=True","Sort=True")</f>
        <v>14.759311573364243</v>
      </c>
    </row>
    <row r="434" spans="16:21" x14ac:dyDescent="0.25">
      <c r="P434" s="10">
        <v>35142</v>
      </c>
      <c r="Q434">
        <v>2.100536</v>
      </c>
      <c r="S434" s="42">
        <f t="shared" ca="1" si="11"/>
        <v>46181</v>
      </c>
      <c r="T434" s="43">
        <f ca="1">_xll.BInterpol('Base CDI'!$H$4:$H$28,'Base CDI'!$J$4:$J$29,S434,"Cubic","Extrapolate=Linear","MultiX=Average","Skip=True","Sort=True")</f>
        <v>14.633499345997771</v>
      </c>
      <c r="U434" s="43">
        <f ca="1">_xll.BInterpol('Base CDI'!$H$4:$H$28,'Base CDI'!$I$4:$I$29,S434,"Cubic","Extrapolate=Linear","MultiX=Average","Skip=True","Sort=True")</f>
        <v>14.758369641520543</v>
      </c>
    </row>
    <row r="435" spans="16:21" x14ac:dyDescent="0.25">
      <c r="P435" s="10">
        <v>35143</v>
      </c>
      <c r="Q435">
        <v>2.102706</v>
      </c>
      <c r="S435" s="42">
        <f t="shared" ca="1" si="11"/>
        <v>46182</v>
      </c>
      <c r="T435" s="43">
        <f ca="1">_xll.BInterpol('Base CDI'!$H$4:$H$28,'Base CDI'!$J$4:$J$29,S435,"Cubic","Extrapolate=Linear","MultiX=Average","Skip=True","Sort=True")</f>
        <v>14.632422216467347</v>
      </c>
      <c r="U435" s="43">
        <f ca="1">_xll.BInterpol('Base CDI'!$H$4:$H$28,'Base CDI'!$I$4:$I$29,S435,"Cubic","Extrapolate=Linear","MultiX=Average","Skip=True","Sort=True")</f>
        <v>14.75742152545893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46183</v>
      </c>
      <c r="T436" s="43">
        <f ca="1">_xll.BInterpol('Base CDI'!$H$4:$H$28,'Base CDI'!$J$4:$J$29,S436,"Cubic","Extrapolate=Linear","MultiX=Average","Skip=True","Sort=True")</f>
        <v>14.631338633918846</v>
      </c>
      <c r="U436" s="43">
        <f ca="1">_xll.BInterpol('Base CDI'!$H$4:$H$28,'Base CDI'!$I$4:$I$29,S436,"Cubic","Extrapolate=Linear","MultiX=Average","Skip=True","Sort=True")</f>
        <v>14.756467225987228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46184</v>
      </c>
      <c r="T437" s="43">
        <f ca="1">_xll.BInterpol('Base CDI'!$H$4:$H$28,'Base CDI'!$J$4:$J$29,S437,"Cubic","Extrapolate=Linear","MultiX=Average","Skip=True","Sort=True")</f>
        <v>14.630248545978905</v>
      </c>
      <c r="U437" s="43">
        <f ca="1">_xll.BInterpol('Base CDI'!$H$4:$H$28,'Base CDI'!$I$4:$I$29,S437,"Cubic","Extrapolate=Linear","MultiX=Average","Skip=True","Sort=True")</f>
        <v>14.755506743913255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46185</v>
      </c>
      <c r="T438" s="43">
        <f ca="1">_xll.BInterpol('Base CDI'!$H$4:$H$28,'Base CDI'!$J$4:$J$29,S438,"Cubic","Extrapolate=Linear","MultiX=Average","Skip=True","Sort=True")</f>
        <v>14.629151900274159</v>
      </c>
      <c r="U438" s="43">
        <f ca="1">_xll.BInterpol('Base CDI'!$H$4:$H$28,'Base CDI'!$I$4:$I$29,S438,"Cubic","Extrapolate=Linear","MultiX=Average","Skip=True","Sort=True")</f>
        <v>14.754540080044832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46186</v>
      </c>
      <c r="T439" s="43">
        <f ca="1">_xll.BInterpol('Base CDI'!$H$4:$H$28,'Base CDI'!$J$4:$J$29,S439,"Cubic","Extrapolate=Linear","MultiX=Average","Skip=True","Sort=True")</f>
        <v>14.628048644431251</v>
      </c>
      <c r="U439" s="43">
        <f ca="1">_xll.BInterpol('Base CDI'!$H$4:$H$28,'Base CDI'!$I$4:$I$29,S439,"Cubic","Extrapolate=Linear","MultiX=Average","Skip=True","Sort=True")</f>
        <v>14.753567235189779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46187</v>
      </c>
      <c r="T440" s="43">
        <f ca="1">_xll.BInterpol('Base CDI'!$H$4:$H$28,'Base CDI'!$J$4:$J$29,S440,"Cubic","Extrapolate=Linear","MultiX=Average","Skip=True","Sort=True")</f>
        <v>14.626938726076817</v>
      </c>
      <c r="U440" s="43">
        <f ca="1">_xll.BInterpol('Base CDI'!$H$4:$H$28,'Base CDI'!$I$4:$I$29,S440,"Cubic","Extrapolate=Linear","MultiX=Average","Skip=True","Sort=True")</f>
        <v>14.752588210155915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46188</v>
      </c>
      <c r="T441" s="43">
        <f ca="1">_xll.BInterpol('Base CDI'!$H$4:$H$28,'Base CDI'!$J$4:$J$29,S441,"Cubic","Extrapolate=Linear","MultiX=Average","Skip=True","Sort=True")</f>
        <v>14.625822092837494</v>
      </c>
      <c r="U441" s="43">
        <f ca="1">_xll.BInterpol('Base CDI'!$H$4:$H$28,'Base CDI'!$I$4:$I$29,S441,"Cubic","Extrapolate=Linear","MultiX=Average","Skip=True","Sort=True")</f>
        <v>14.751603005751061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46189</v>
      </c>
      <c r="T442" s="43">
        <f ca="1">_xll.BInterpol('Base CDI'!$H$4:$H$28,'Base CDI'!$J$4:$J$29,S442,"Cubic","Extrapolate=Linear","MultiX=Average","Skip=True","Sort=True")</f>
        <v>14.624698692339919</v>
      </c>
      <c r="U442" s="43">
        <f ca="1">_xll.BInterpol('Base CDI'!$H$4:$H$28,'Base CDI'!$I$4:$I$29,S442,"Cubic","Extrapolate=Linear","MultiX=Average","Skip=True","Sort=True")</f>
        <v>14.750611622783037</v>
      </c>
    </row>
    <row r="443" spans="16:21" x14ac:dyDescent="0.25">
      <c r="P443" s="10">
        <v>35153</v>
      </c>
      <c r="Q443">
        <v>2.120123</v>
      </c>
      <c r="S443" s="42">
        <f t="shared" ca="1" si="11"/>
        <v>46190</v>
      </c>
      <c r="T443" s="43">
        <f ca="1">_xll.BInterpol('Base CDI'!$H$4:$H$28,'Base CDI'!$J$4:$J$29,S443,"Cubic","Extrapolate=Linear","MultiX=Average","Skip=True","Sort=True")</f>
        <v>14.623568472210733</v>
      </c>
      <c r="U443" s="43">
        <f ca="1">_xll.BInterpol('Base CDI'!$H$4:$H$28,'Base CDI'!$I$4:$I$29,S443,"Cubic","Extrapolate=Linear","MultiX=Average","Skip=True","Sort=True")</f>
        <v>14.749614062059665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46191</v>
      </c>
      <c r="T444" s="43">
        <f ca="1">_xll.BInterpol('Base CDI'!$H$4:$H$28,'Base CDI'!$J$4:$J$29,S444,"Cubic","Extrapolate=Linear","MultiX=Average","Skip=True","Sort=True")</f>
        <v>14.622431380076572</v>
      </c>
      <c r="U444" s="43">
        <f ca="1">_xll.BInterpol('Base CDI'!$H$4:$H$28,'Base CDI'!$I$4:$I$29,S444,"Cubic","Extrapolate=Linear","MultiX=Average","Skip=True","Sort=True")</f>
        <v>14.748610324388762</v>
      </c>
    </row>
    <row r="445" spans="16:21" x14ac:dyDescent="0.25">
      <c r="P445" s="10">
        <v>35157</v>
      </c>
      <c r="Q445">
        <v>2.124422</v>
      </c>
      <c r="S445" s="42">
        <f t="shared" ca="1" si="11"/>
        <v>46192</v>
      </c>
      <c r="T445" s="43">
        <f ca="1">_xll.BInterpol('Base CDI'!$H$4:$H$28,'Base CDI'!$J$4:$J$29,S445,"Cubic","Extrapolate=Linear","MultiX=Average","Skip=True","Sort=True")</f>
        <v>14.621287363564074</v>
      </c>
      <c r="U445" s="43">
        <f ca="1">_xll.BInterpol('Base CDI'!$H$4:$H$28,'Base CDI'!$I$4:$I$29,S445,"Cubic","Extrapolate=Linear","MultiX=Average","Skip=True","Sort=True")</f>
        <v>14.74760041057815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46193</v>
      </c>
      <c r="T446" s="43">
        <f ca="1">_xll.BInterpol('Base CDI'!$H$4:$H$28,'Base CDI'!$J$4:$J$29,S446,"Cubic","Extrapolate=Linear","MultiX=Average","Skip=True","Sort=True")</f>
        <v>14.620136370299877</v>
      </c>
      <c r="U446" s="43">
        <f ca="1">_xll.BInterpol('Base CDI'!$H$4:$H$28,'Base CDI'!$I$4:$I$29,S446,"Cubic","Extrapolate=Linear","MultiX=Average","Skip=True","Sort=True")</f>
        <v>14.746584321435648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46194</v>
      </c>
      <c r="T447" s="43">
        <f ca="1">_xll.BInterpol('Base CDI'!$H$4:$H$28,'Base CDI'!$J$4:$J$29,S447,"Cubic","Extrapolate=Linear","MultiX=Average","Skip=True","Sort=True")</f>
        <v>14.618978347910618</v>
      </c>
      <c r="U447" s="43">
        <f ca="1">_xll.BInterpol('Base CDI'!$H$4:$H$28,'Base CDI'!$I$4:$I$29,S447,"Cubic","Extrapolate=Linear","MultiX=Average","Skip=True","Sort=True")</f>
        <v>14.745562057769078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46195</v>
      </c>
      <c r="T448" s="43">
        <f ca="1">_xll.BInterpol('Base CDI'!$H$4:$H$28,'Base CDI'!$J$4:$J$29,S448,"Cubic","Extrapolate=Linear","MultiX=Average","Skip=True","Sort=True")</f>
        <v>14.617813244022935</v>
      </c>
      <c r="U448" s="43">
        <f ca="1">_xll.BInterpol('Base CDI'!$H$4:$H$28,'Base CDI'!$I$4:$I$29,S448,"Cubic","Extrapolate=Linear","MultiX=Average","Skip=True","Sort=True")</f>
        <v>14.744533620386258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46196</v>
      </c>
      <c r="T449" s="43">
        <f ca="1">_xll.BInterpol('Base CDI'!$H$4:$H$28,'Base CDI'!$J$4:$J$29,S449,"Cubic","Extrapolate=Linear","MultiX=Average","Skip=True","Sort=True")</f>
        <v>14.616641006263468</v>
      </c>
      <c r="U449" s="43">
        <f ca="1">_xll.BInterpol('Base CDI'!$H$4:$H$28,'Base CDI'!$I$4:$I$29,S449,"Cubic","Extrapolate=Linear","MultiX=Average","Skip=True","Sort=True")</f>
        <v>14.743499010095009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46197</v>
      </c>
      <c r="T450" s="43">
        <f ca="1">_xll.BInterpol('Base CDI'!$H$4:$H$28,'Base CDI'!$J$4:$J$29,S450,"Cubic","Extrapolate=Linear","MultiX=Average","Skip=True","Sort=True")</f>
        <v>14.615461582258853</v>
      </c>
      <c r="U450" s="43">
        <f ca="1">_xll.BInterpol('Base CDI'!$H$4:$H$28,'Base CDI'!$I$4:$I$29,S450,"Cubic","Extrapolate=Linear","MultiX=Average","Skip=True","Sort=True")</f>
        <v>14.742458227703152</v>
      </c>
    </row>
    <row r="451" spans="16:21" x14ac:dyDescent="0.25">
      <c r="P451" s="10">
        <v>35167</v>
      </c>
      <c r="Q451">
        <v>2.137372</v>
      </c>
      <c r="S451" s="42">
        <f t="shared" ca="1" si="11"/>
        <v>46198</v>
      </c>
      <c r="T451" s="43">
        <f ca="1">_xll.BInterpol('Base CDI'!$H$4:$H$28,'Base CDI'!$J$4:$J$29,S451,"Cubic","Extrapolate=Linear","MultiX=Average","Skip=True","Sort=True")</f>
        <v>14.614274919635728</v>
      </c>
      <c r="U451" s="43">
        <f ca="1">_xll.BInterpol('Base CDI'!$H$4:$H$28,'Base CDI'!$I$4:$I$29,S451,"Cubic","Extrapolate=Linear","MultiX=Average","Skip=True","Sort=True")</f>
        <v>14.741411274018507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46199</v>
      </c>
      <c r="T452" s="43">
        <f ca="1">_xll.BInterpol('Base CDI'!$H$4:$H$28,'Base CDI'!$J$4:$J$29,S452,"Cubic","Extrapolate=Linear","MultiX=Average","Skip=True","Sort=True")</f>
        <v>14.613080966020732</v>
      </c>
      <c r="U452" s="43">
        <f ca="1">_xll.BInterpol('Base CDI'!$H$4:$H$28,'Base CDI'!$I$4:$I$29,S452,"Cubic","Extrapolate=Linear","MultiX=Average","Skip=True","Sort=True")</f>
        <v>14.740358149848893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46200</v>
      </c>
      <c r="T453" s="43">
        <f ca="1">_xll.BInterpol('Base CDI'!$H$4:$H$28,'Base CDI'!$J$4:$J$29,S453,"Cubic","Extrapolate=Linear","MultiX=Average","Skip=True","Sort=True")</f>
        <v>14.611879669040501</v>
      </c>
      <c r="U453" s="43">
        <f ca="1">_xll.BInterpol('Base CDI'!$H$4:$H$28,'Base CDI'!$I$4:$I$29,S453,"Cubic","Extrapolate=Linear","MultiX=Average","Skip=True","Sort=True")</f>
        <v>14.739298856002129</v>
      </c>
    </row>
    <row r="454" spans="16:21" x14ac:dyDescent="0.25">
      <c r="P454" s="10">
        <v>35172</v>
      </c>
      <c r="Q454">
        <v>2.144126</v>
      </c>
      <c r="S454" s="42">
        <f t="shared" ca="1" si="11"/>
        <v>46201</v>
      </c>
      <c r="T454" s="43">
        <f ca="1">_xll.BInterpol('Base CDI'!$H$4:$H$28,'Base CDI'!$J$4:$J$29,S454,"Cubic","Extrapolate=Linear","MultiX=Average","Skip=True","Sort=True")</f>
        <v>14.610670976321675</v>
      </c>
      <c r="U454" s="43">
        <f ca="1">_xll.BInterpol('Base CDI'!$H$4:$H$28,'Base CDI'!$I$4:$I$29,S454,"Cubic","Extrapolate=Linear","MultiX=Average","Skip=True","Sort=True")</f>
        <v>14.738233393286039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46202</v>
      </c>
      <c r="T455" s="43">
        <f ca="1">_xll.BInterpol('Base CDI'!$H$4:$H$28,'Base CDI'!$J$4:$J$29,S455,"Cubic","Extrapolate=Linear","MultiX=Average","Skip=True","Sort=True")</f>
        <v>14.60945483549089</v>
      </c>
      <c r="U455" s="43">
        <f ca="1">_xll.BInterpol('Base CDI'!$H$4:$H$28,'Base CDI'!$I$4:$I$29,S455,"Cubic","Extrapolate=Linear","MultiX=Average","Skip=True","Sort=True")</f>
        <v>14.737161762508441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46203</v>
      </c>
      <c r="T456" s="43">
        <f ca="1">_xll.BInterpol('Base CDI'!$H$4:$H$28,'Base CDI'!$J$4:$J$29,S456,"Cubic","Extrapolate=Linear","MultiX=Average","Skip=True","Sort=True")</f>
        <v>14.608231194174786</v>
      </c>
      <c r="U456" s="43">
        <f ca="1">_xll.BInterpol('Base CDI'!$H$4:$H$28,'Base CDI'!$I$4:$I$29,S456,"Cubic","Extrapolate=Linear","MultiX=Average","Skip=True","Sort=True")</f>
        <v>14.736083964477153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46204</v>
      </c>
      <c r="T457" s="43">
        <f ca="1">_xll.BInterpol('Base CDI'!$H$4:$H$28,'Base CDI'!$J$4:$J$29,S457,"Cubic","Extrapolate=Linear","MultiX=Average","Skip=True","Sort=True")</f>
        <v>14.606999999999999</v>
      </c>
      <c r="U457" s="43">
        <f ca="1">_xll.BInterpol('Base CDI'!$H$4:$H$28,'Base CDI'!$I$4:$I$29,S457,"Cubic","Extrapolate=Linear","MultiX=Average","Skip=True","Sort=True")</f>
        <v>14.734999999999999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46205</v>
      </c>
      <c r="T458" s="43">
        <f ca="1">_xll.BInterpol('Base CDI'!$H$4:$H$28,'Base CDI'!$J$4:$J$29,S458,"Cubic","Extrapolate=Linear","MultiX=Average","Skip=True","Sort=True")</f>
        <v>14.605761222001963</v>
      </c>
      <c r="U458" s="43">
        <f ca="1">_xll.BInterpol('Base CDI'!$H$4:$H$28,'Base CDI'!$I$4:$I$29,S458,"Cubic","Extrapolate=Linear","MultiX=Average","Skip=True","Sort=True")</f>
        <v>14.733909880620136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46206</v>
      </c>
      <c r="T459" s="43">
        <f ca="1">_xll.BInterpol('Base CDI'!$H$4:$H$28,'Base CDI'!$J$4:$J$29,S459,"Cubic","Extrapolate=Linear","MultiX=Average","Skip=True","Sort=True")</f>
        <v>14.604514914851288</v>
      </c>
      <c r="U459" s="43">
        <f ca="1">_xll.BInterpol('Base CDI'!$H$4:$H$28,'Base CDI'!$I$4:$I$29,S459,"Cubic","Extrapolate=Linear","MultiX=Average","Skip=True","Sort=True")</f>
        <v>14.732813660822069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46207</v>
      </c>
      <c r="T460" s="43">
        <f ca="1">_xll.BInterpol('Base CDI'!$H$4:$H$28,'Base CDI'!$J$4:$J$29,S460,"Cubic","Extrapolate=Linear","MultiX=Average","Skip=True","Sort=True")</f>
        <v>14.603261154627383</v>
      </c>
      <c r="U460" s="43">
        <f ca="1">_xll.BInterpol('Base CDI'!$H$4:$H$28,'Base CDI'!$I$4:$I$29,S460,"Cubic","Extrapolate=Linear","MultiX=Average","Skip=True","Sort=True")</f>
        <v>14.731711405825644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46208</v>
      </c>
      <c r="T461" s="43">
        <f ca="1">_xll.BInterpol('Base CDI'!$H$4:$H$28,'Base CDI'!$J$4:$J$29,S461,"Cubic","Extrapolate=Linear","MultiX=Average","Skip=True","Sort=True")</f>
        <v>14.602000017409651</v>
      </c>
      <c r="U461" s="43">
        <f ca="1">_xll.BInterpol('Base CDI'!$H$4:$H$28,'Base CDI'!$I$4:$I$29,S461,"Cubic","Extrapolate=Linear","MultiX=Average","Skip=True","Sort=True")</f>
        <v>14.730603180850709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46209</v>
      </c>
      <c r="T462" s="43">
        <f ca="1">_xll.BInterpol('Base CDI'!$H$4:$H$28,'Base CDI'!$J$4:$J$29,S462,"Cubic","Extrapolate=Linear","MultiX=Average","Skip=True","Sort=True")</f>
        <v>14.600731579277502</v>
      </c>
      <c r="U462" s="43">
        <f ca="1">_xll.BInterpol('Base CDI'!$H$4:$H$28,'Base CDI'!$I$4:$I$29,S462,"Cubic","Extrapolate=Linear","MultiX=Average","Skip=True","Sort=True")</f>
        <v>14.729489051117108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46210</v>
      </c>
      <c r="T463" s="43">
        <f ca="1">_xll.BInterpol('Base CDI'!$H$4:$H$28,'Base CDI'!$J$4:$J$29,S463,"Cubic","Extrapolate=Linear","MultiX=Average","Skip=True","Sort=True")</f>
        <v>14.599455916310342</v>
      </c>
      <c r="U463" s="43">
        <f ca="1">_xll.BInterpol('Base CDI'!$H$4:$H$28,'Base CDI'!$I$4:$I$29,S463,"Cubic","Extrapolate=Linear","MultiX=Average","Skip=True","Sort=True")</f>
        <v>14.728369081844685</v>
      </c>
    </row>
    <row r="464" spans="16:21" x14ac:dyDescent="0.25">
      <c r="P464" s="10">
        <v>35187</v>
      </c>
      <c r="Q464">
        <v>2.165476</v>
      </c>
      <c r="S464" s="42">
        <f t="shared" ca="1" si="12"/>
        <v>46211</v>
      </c>
      <c r="T464" s="43">
        <f ca="1">_xll.BInterpol('Base CDI'!$H$4:$H$28,'Base CDI'!$J$4:$J$29,S464,"Cubic","Extrapolate=Linear","MultiX=Average","Skip=True","Sort=True")</f>
        <v>14.598173104587577</v>
      </c>
      <c r="U464" s="43">
        <f ca="1">_xll.BInterpol('Base CDI'!$H$4:$H$28,'Base CDI'!$I$4:$I$29,S464,"Cubic","Extrapolate=Linear","MultiX=Average","Skip=True","Sort=True")</f>
        <v>14.727243338253286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46212</v>
      </c>
      <c r="T465" s="43">
        <f ca="1">_xll.BInterpol('Base CDI'!$H$4:$H$28,'Base CDI'!$J$4:$J$29,S465,"Cubic","Extrapolate=Linear","MultiX=Average","Skip=True","Sort=True")</f>
        <v>14.596883220188612</v>
      </c>
      <c r="U465" s="43">
        <f ca="1">_xll.BInterpol('Base CDI'!$H$4:$H$28,'Base CDI'!$I$4:$I$29,S465,"Cubic","Extrapolate=Linear","MultiX=Average","Skip=True","Sort=True")</f>
        <v>14.726111885562757</v>
      </c>
    </row>
    <row r="466" spans="16:21" x14ac:dyDescent="0.25">
      <c r="P466" s="10">
        <v>35191</v>
      </c>
      <c r="Q466">
        <v>2.169311</v>
      </c>
      <c r="S466" s="42">
        <f t="shared" ca="1" si="12"/>
        <v>46213</v>
      </c>
      <c r="T466" s="43">
        <f ca="1">_xll.BInterpol('Base CDI'!$H$4:$H$28,'Base CDI'!$J$4:$J$29,S466,"Cubic","Extrapolate=Linear","MultiX=Average","Skip=True","Sort=True")</f>
        <v>14.595586339192856</v>
      </c>
      <c r="U466" s="43">
        <f ca="1">_xll.BInterpol('Base CDI'!$H$4:$H$28,'Base CDI'!$I$4:$I$29,S466,"Cubic","Extrapolate=Linear","MultiX=Average","Skip=True","Sort=True")</f>
        <v>14.724974788992942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46214</v>
      </c>
      <c r="T467" s="43">
        <f ca="1">_xll.BInterpol('Base CDI'!$H$4:$H$28,'Base CDI'!$J$4:$J$29,S467,"Cubic","Extrapolate=Linear","MultiX=Average","Skip=True","Sort=True")</f>
        <v>14.594282537679714</v>
      </c>
      <c r="U467" s="43">
        <f ca="1">_xll.BInterpol('Base CDI'!$H$4:$H$28,'Base CDI'!$I$4:$I$29,S467,"Cubic","Extrapolate=Linear","MultiX=Average","Skip=True","Sort=True")</f>
        <v>14.723832113763688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46215</v>
      </c>
      <c r="T468" s="43">
        <f ca="1">_xll.BInterpol('Base CDI'!$H$4:$H$28,'Base CDI'!$J$4:$J$29,S468,"Cubic","Extrapolate=Linear","MultiX=Average","Skip=True","Sort=True")</f>
        <v>14.592971891728592</v>
      </c>
      <c r="U468" s="43">
        <f ca="1">_xll.BInterpol('Base CDI'!$H$4:$H$28,'Base CDI'!$I$4:$I$29,S468,"Cubic","Extrapolate=Linear","MultiX=Average","Skip=True","Sort=True")</f>
        <v>14.72268392509484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46216</v>
      </c>
      <c r="T469" s="43">
        <f ca="1">_xll.BInterpol('Base CDI'!$H$4:$H$28,'Base CDI'!$J$4:$J$29,S469,"Cubic","Extrapolate=Linear","MultiX=Average","Skip=True","Sort=True")</f>
        <v>14.591654477418899</v>
      </c>
      <c r="U469" s="43">
        <f ca="1">_xll.BInterpol('Base CDI'!$H$4:$H$28,'Base CDI'!$I$4:$I$29,S469,"Cubic","Extrapolate=Linear","MultiX=Average","Skip=True","Sort=True")</f>
        <v>14.721530288206241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46217</v>
      </c>
      <c r="T470" s="43">
        <f ca="1">_xll.BInterpol('Base CDI'!$H$4:$H$28,'Base CDI'!$J$4:$J$29,S470,"Cubic","Extrapolate=Linear","MultiX=Average","Skip=True","Sort=True")</f>
        <v>14.59033037083004</v>
      </c>
      <c r="U470" s="43">
        <f ca="1">_xll.BInterpol('Base CDI'!$H$4:$H$28,'Base CDI'!$I$4:$I$29,S470,"Cubic","Extrapolate=Linear","MultiX=Average","Skip=True","Sort=True")</f>
        <v>14.720371268317738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46218</v>
      </c>
      <c r="T471" s="43">
        <f ca="1">_xll.BInterpol('Base CDI'!$H$4:$H$28,'Base CDI'!$J$4:$J$29,S471,"Cubic","Extrapolate=Linear","MultiX=Average","Skip=True","Sort=True")</f>
        <v>14.588999648041421</v>
      </c>
      <c r="U471" s="43">
        <f ca="1">_xll.BInterpol('Base CDI'!$H$4:$H$28,'Base CDI'!$I$4:$I$29,S471,"Cubic","Extrapolate=Linear","MultiX=Average","Skip=True","Sort=True")</f>
        <v>14.719206930649177</v>
      </c>
    </row>
    <row r="472" spans="16:21" x14ac:dyDescent="0.25">
      <c r="P472" s="10">
        <v>35199</v>
      </c>
      <c r="Q472">
        <v>2.18079</v>
      </c>
      <c r="S472" s="42">
        <f t="shared" ca="1" si="12"/>
        <v>46219</v>
      </c>
      <c r="T472" s="43">
        <f ca="1">_xll.BInterpol('Base CDI'!$H$4:$H$28,'Base CDI'!$J$4:$J$29,S472,"Cubic","Extrapolate=Linear","MultiX=Average","Skip=True","Sort=True")</f>
        <v>14.58766238513245</v>
      </c>
      <c r="U472" s="43">
        <f ca="1">_xll.BInterpol('Base CDI'!$H$4:$H$28,'Base CDI'!$I$4:$I$29,S472,"Cubic","Extrapolate=Linear","MultiX=Average","Skip=True","Sort=True")</f>
        <v>14.718037340420404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46220</v>
      </c>
      <c r="T473" s="43">
        <f ca="1">_xll.BInterpol('Base CDI'!$H$4:$H$28,'Base CDI'!$J$4:$J$29,S473,"Cubic","Extrapolate=Linear","MultiX=Average","Skip=True","Sort=True")</f>
        <v>14.586318658182533</v>
      </c>
      <c r="U473" s="43">
        <f ca="1">_xll.BInterpol('Base CDI'!$H$4:$H$28,'Base CDI'!$I$4:$I$29,S473,"Cubic","Extrapolate=Linear","MultiX=Average","Skip=True","Sort=True")</f>
        <v>14.71686256285126</v>
      </c>
    </row>
    <row r="474" spans="16:21" x14ac:dyDescent="0.25">
      <c r="P474" s="10">
        <v>35201</v>
      </c>
      <c r="Q474">
        <v>2.184644</v>
      </c>
      <c r="S474" s="42">
        <f t="shared" ca="1" si="12"/>
        <v>46221</v>
      </c>
      <c r="T474" s="43">
        <f ca="1">_xll.BInterpol('Base CDI'!$H$4:$H$28,'Base CDI'!$J$4:$J$29,S474,"Cubic","Extrapolate=Linear","MultiX=Average","Skip=True","Sort=True")</f>
        <v>14.584968543271076</v>
      </c>
      <c r="U474" s="43">
        <f ca="1">_xll.BInterpol('Base CDI'!$H$4:$H$28,'Base CDI'!$I$4:$I$29,S474,"Cubic","Extrapolate=Linear","MultiX=Average","Skip=True","Sort=True")</f>
        <v>14.715682663161596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46222</v>
      </c>
      <c r="T475" s="43">
        <f ca="1">_xll.BInterpol('Base CDI'!$H$4:$H$28,'Base CDI'!$J$4:$J$29,S475,"Cubic","Extrapolate=Linear","MultiX=Average","Skip=True","Sort=True")</f>
        <v>14.583612116477486</v>
      </c>
      <c r="U475" s="43">
        <f ca="1">_xll.BInterpol('Base CDI'!$H$4:$H$28,'Base CDI'!$I$4:$I$29,S475,"Cubic","Extrapolate=Linear","MultiX=Average","Skip=True","Sort=True")</f>
        <v>14.714497706571253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46223</v>
      </c>
      <c r="T476" s="43">
        <f ca="1">_xll.BInterpol('Base CDI'!$H$4:$H$28,'Base CDI'!$J$4:$J$29,S476,"Cubic","Extrapolate=Linear","MultiX=Average","Skip=True","Sort=True")</f>
        <v>14.582249453881168</v>
      </c>
      <c r="U476" s="43">
        <f ca="1">_xll.BInterpol('Base CDI'!$H$4:$H$28,'Base CDI'!$I$4:$I$29,S476,"Cubic","Extrapolate=Linear","MultiX=Average","Skip=True","Sort=True")</f>
        <v>14.713307758300077</v>
      </c>
    </row>
    <row r="477" spans="16:21" x14ac:dyDescent="0.25">
      <c r="P477" s="10">
        <v>35206</v>
      </c>
      <c r="Q477">
        <v>2.190439</v>
      </c>
      <c r="S477" s="42">
        <f t="shared" ca="1" si="12"/>
        <v>46224</v>
      </c>
      <c r="T477" s="43">
        <f ca="1">_xll.BInterpol('Base CDI'!$H$4:$H$28,'Base CDI'!$J$4:$J$29,S477,"Cubic","Extrapolate=Linear","MultiX=Average","Skip=True","Sort=True")</f>
        <v>14.580880631561532</v>
      </c>
      <c r="U477" s="43">
        <f ca="1">_xll.BInterpol('Base CDI'!$H$4:$H$28,'Base CDI'!$I$4:$I$29,S477,"Cubic","Extrapolate=Linear","MultiX=Average","Skip=True","Sort=True")</f>
        <v>14.712112883567915</v>
      </c>
    </row>
    <row r="478" spans="16:21" x14ac:dyDescent="0.25">
      <c r="P478" s="10">
        <v>35207</v>
      </c>
      <c r="Q478">
        <v>2.192374</v>
      </c>
      <c r="S478" s="42">
        <f t="shared" ca="1" si="12"/>
        <v>46225</v>
      </c>
      <c r="T478" s="43">
        <f ca="1">_xll.BInterpol('Base CDI'!$H$4:$H$28,'Base CDI'!$J$4:$J$29,S478,"Cubic","Extrapolate=Linear","MultiX=Average","Skip=True","Sort=True")</f>
        <v>14.579505725597983</v>
      </c>
      <c r="U478" s="43">
        <f ca="1">_xll.BInterpol('Base CDI'!$H$4:$H$28,'Base CDI'!$I$4:$I$29,S478,"Cubic","Extrapolate=Linear","MultiX=Average","Skip=True","Sort=True")</f>
        <v>14.710913147594612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46226</v>
      </c>
      <c r="T479" s="43">
        <f ca="1">_xll.BInterpol('Base CDI'!$H$4:$H$28,'Base CDI'!$J$4:$J$29,S479,"Cubic","Extrapolate=Linear","MultiX=Average","Skip=True","Sort=True")</f>
        <v>14.578124812069925</v>
      </c>
      <c r="U479" s="43">
        <f ca="1">_xll.BInterpol('Base CDI'!$H$4:$H$28,'Base CDI'!$I$4:$I$29,S479,"Cubic","Extrapolate=Linear","MultiX=Average","Skip=True","Sort=True")</f>
        <v>14.709708615600011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46227</v>
      </c>
      <c r="T480" s="43">
        <f ca="1">_xll.BInterpol('Base CDI'!$H$4:$H$28,'Base CDI'!$J$4:$J$29,S480,"Cubic","Extrapolate=Linear","MultiX=Average","Skip=True","Sort=True")</f>
        <v>14.576737967056768</v>
      </c>
      <c r="U480" s="43">
        <f ca="1">_xll.BInterpol('Base CDI'!$H$4:$H$28,'Base CDI'!$I$4:$I$29,S480,"Cubic","Extrapolate=Linear","MultiX=Average","Skip=True","Sort=True")</f>
        <v>14.70849935280396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46228</v>
      </c>
      <c r="T481" s="43">
        <f ca="1">_xll.BInterpol('Base CDI'!$H$4:$H$28,'Base CDI'!$J$4:$J$29,S481,"Cubic","Extrapolate=Linear","MultiX=Average","Skip=True","Sort=True")</f>
        <v>14.575345266637918</v>
      </c>
      <c r="U481" s="43">
        <f ca="1">_xll.BInterpol('Base CDI'!$H$4:$H$28,'Base CDI'!$I$4:$I$29,S481,"Cubic","Extrapolate=Linear","MultiX=Average","Skip=True","Sort=True")</f>
        <v>14.707285424426303</v>
      </c>
    </row>
    <row r="482" spans="16:21" x14ac:dyDescent="0.25">
      <c r="P482" s="10">
        <v>35213</v>
      </c>
      <c r="Q482">
        <v>2.20024</v>
      </c>
      <c r="S482" s="42">
        <f t="shared" ca="1" si="12"/>
        <v>46229</v>
      </c>
      <c r="T482" s="43">
        <f ca="1">_xll.BInterpol('Base CDI'!$H$4:$H$28,'Base CDI'!$J$4:$J$29,S482,"Cubic","Extrapolate=Linear","MultiX=Average","Skip=True","Sort=True")</f>
        <v>14.573946786892778</v>
      </c>
      <c r="U482" s="43">
        <f ca="1">_xll.BInterpol('Base CDI'!$H$4:$H$28,'Base CDI'!$I$4:$I$29,S482,"Cubic","Extrapolate=Linear","MultiX=Average","Skip=True","Sort=True")</f>
        <v>14.706066895686886</v>
      </c>
    </row>
    <row r="483" spans="16:21" x14ac:dyDescent="0.25">
      <c r="P483" s="10">
        <v>35214</v>
      </c>
      <c r="Q483">
        <v>2.202331</v>
      </c>
      <c r="S483" s="42">
        <f t="shared" ca="1" si="12"/>
        <v>46230</v>
      </c>
      <c r="T483" s="43">
        <f ca="1">_xll.BInterpol('Base CDI'!$H$4:$H$28,'Base CDI'!$J$4:$J$29,S483,"Cubic","Extrapolate=Linear","MultiX=Average","Skip=True","Sort=True")</f>
        <v>14.572542603900759</v>
      </c>
      <c r="U483" s="43">
        <f ca="1">_xll.BInterpol('Base CDI'!$H$4:$H$28,'Base CDI'!$I$4:$I$29,S483,"Cubic","Extrapolate=Linear","MultiX=Average","Skip=True","Sort=True")</f>
        <v>14.704843831805553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46231</v>
      </c>
      <c r="T484" s="43">
        <f ca="1">_xll.BInterpol('Base CDI'!$H$4:$H$28,'Base CDI'!$J$4:$J$29,S484,"Cubic","Extrapolate=Linear","MultiX=Average","Skip=True","Sort=True")</f>
        <v>14.571132793741267</v>
      </c>
      <c r="U484" s="43">
        <f ca="1">_xll.BInterpol('Base CDI'!$H$4:$H$28,'Base CDI'!$I$4:$I$29,S484,"Cubic","Extrapolate=Linear","MultiX=Average","Skip=True","Sort=True")</f>
        <v>14.703616298002151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46232</v>
      </c>
      <c r="T485" s="43">
        <f ca="1">_xll.BInterpol('Base CDI'!$H$4:$H$28,'Base CDI'!$J$4:$J$29,S485,"Cubic","Extrapolate=Linear","MultiX=Average","Skip=True","Sort=True")</f>
        <v>14.569717432493706</v>
      </c>
      <c r="U485" s="43">
        <f ca="1">_xll.BInterpol('Base CDI'!$H$4:$H$28,'Base CDI'!$I$4:$I$29,S485,"Cubic","Extrapolate=Linear","MultiX=Average","Skip=True","Sort=True")</f>
        <v>14.702384359496525</v>
      </c>
    </row>
    <row r="486" spans="16:21" x14ac:dyDescent="0.25">
      <c r="P486" s="10">
        <v>35219</v>
      </c>
      <c r="Q486">
        <v>2.208885</v>
      </c>
      <c r="S486" s="42">
        <f t="shared" ca="1" si="12"/>
        <v>46233</v>
      </c>
      <c r="T486" s="43">
        <f ca="1">_xll.BInterpol('Base CDI'!$H$4:$H$28,'Base CDI'!$J$4:$J$29,S486,"Cubic","Extrapolate=Linear","MultiX=Average","Skip=True","Sort=True")</f>
        <v>14.568296596237484</v>
      </c>
      <c r="U486" s="43">
        <f ca="1">_xll.BInterpol('Base CDI'!$H$4:$H$28,'Base CDI'!$I$4:$I$29,S486,"Cubic","Extrapolate=Linear","MultiX=Average","Skip=True","Sort=True")</f>
        <v>14.701148081508519</v>
      </c>
    </row>
    <row r="487" spans="16:21" x14ac:dyDescent="0.25">
      <c r="P487" s="10">
        <v>35220</v>
      </c>
      <c r="Q487">
        <v>2.211131</v>
      </c>
      <c r="S487" s="42">
        <f t="shared" ca="1" si="12"/>
        <v>46234</v>
      </c>
      <c r="T487" s="43">
        <f ca="1">_xll.BInterpol('Base CDI'!$H$4:$H$28,'Base CDI'!$J$4:$J$29,S487,"Cubic","Extrapolate=Linear","MultiX=Average","Skip=True","Sort=True")</f>
        <v>14.566870361052008</v>
      </c>
      <c r="U487" s="43">
        <f ca="1">_xll.BInterpol('Base CDI'!$H$4:$H$28,'Base CDI'!$I$4:$I$29,S487,"Cubic","Extrapolate=Linear","MultiX=Average","Skip=True","Sort=True")</f>
        <v>14.699907529257978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46235</v>
      </c>
      <c r="T488" s="43">
        <f ca="1">_xll.BInterpol('Base CDI'!$H$4:$H$28,'Base CDI'!$J$4:$J$29,S488,"Cubic","Extrapolate=Linear","MultiX=Average","Skip=True","Sort=True")</f>
        <v>14.565438803016685</v>
      </c>
      <c r="U488" s="43">
        <f ca="1">_xll.BInterpol('Base CDI'!$H$4:$H$28,'Base CDI'!$I$4:$I$29,S488,"Cubic","Extrapolate=Linear","MultiX=Average","Skip=True","Sort=True")</f>
        <v>14.69866276796475</v>
      </c>
    </row>
    <row r="489" spans="16:21" x14ac:dyDescent="0.25">
      <c r="P489" s="10">
        <v>35223</v>
      </c>
      <c r="Q489">
        <v>2.215659</v>
      </c>
      <c r="S489" s="42">
        <f t="shared" ca="1" si="12"/>
        <v>46236</v>
      </c>
      <c r="T489" s="43">
        <f ca="1">_xll.BInterpol('Base CDI'!$H$4:$H$28,'Base CDI'!$J$4:$J$29,S489,"Cubic","Extrapolate=Linear","MultiX=Average","Skip=True","Sort=True")</f>
        <v>14.564001998210918</v>
      </c>
      <c r="U489" s="43">
        <f ca="1">_xll.BInterpol('Base CDI'!$H$4:$H$28,'Base CDI'!$I$4:$I$29,S489,"Cubic","Extrapolate=Linear","MultiX=Average","Skip=True","Sort=True")</f>
        <v>14.697413862848677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46237</v>
      </c>
      <c r="T490" s="43">
        <f ca="1">_xll.BInterpol('Base CDI'!$H$4:$H$28,'Base CDI'!$J$4:$J$29,S490,"Cubic","Extrapolate=Linear","MultiX=Average","Skip=True","Sort=True")</f>
        <v>14.562560022714118</v>
      </c>
      <c r="U490" s="43">
        <f ca="1">_xll.BInterpol('Base CDI'!$H$4:$H$28,'Base CDI'!$I$4:$I$29,S490,"Cubic","Extrapolate=Linear","MultiX=Average","Skip=True","Sort=True")</f>
        <v>14.696160879129607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46238</v>
      </c>
      <c r="T491" s="43">
        <f ca="1">_xll.BInterpol('Base CDI'!$H$4:$H$28,'Base CDI'!$J$4:$J$29,S491,"Cubic","Extrapolate=Linear","MultiX=Average","Skip=True","Sort=True")</f>
        <v>14.56111295260569</v>
      </c>
      <c r="U491" s="43">
        <f ca="1">_xll.BInterpol('Base CDI'!$H$4:$H$28,'Base CDI'!$I$4:$I$29,S491,"Cubic","Extrapolate=Linear","MultiX=Average","Skip=True","Sort=True")</f>
        <v>14.694903882027385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46239</v>
      </c>
      <c r="T492" s="43">
        <f ca="1">_xll.BInterpol('Base CDI'!$H$4:$H$28,'Base CDI'!$J$4:$J$29,S492,"Cubic","Extrapolate=Linear","MultiX=Average","Skip=True","Sort=True")</f>
        <v>14.559660863965039</v>
      </c>
      <c r="U492" s="43">
        <f ca="1">_xll.BInterpol('Base CDI'!$H$4:$H$28,'Base CDI'!$I$4:$I$29,S492,"Cubic","Extrapolate=Linear","MultiX=Average","Skip=True","Sort=True")</f>
        <v>14.693642936761854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46240</v>
      </c>
      <c r="T493" s="43">
        <f ca="1">_xll.BInterpol('Base CDI'!$H$4:$H$28,'Base CDI'!$J$4:$J$29,S493,"Cubic","Extrapolate=Linear","MultiX=Average","Skip=True","Sort=True")</f>
        <v>14.558203832871573</v>
      </c>
      <c r="U493" s="43">
        <f ca="1">_xll.BInterpol('Base CDI'!$H$4:$H$28,'Base CDI'!$I$4:$I$29,S493,"Cubic","Extrapolate=Linear","MultiX=Average","Skip=True","Sort=True")</f>
        <v>14.692378108552862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46241</v>
      </c>
      <c r="T494" s="43">
        <f ca="1">_xll.BInterpol('Base CDI'!$H$4:$H$28,'Base CDI'!$J$4:$J$29,S494,"Cubic","Extrapolate=Linear","MultiX=Average","Skip=True","Sort=True")</f>
        <v>14.5567419354047</v>
      </c>
      <c r="U494" s="43">
        <f ca="1">_xll.BInterpol('Base CDI'!$H$4:$H$28,'Base CDI'!$I$4:$I$29,S494,"Cubic","Extrapolate=Linear","MultiX=Average","Skip=True","Sort=True")</f>
        <v>14.691109462620252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46242</v>
      </c>
      <c r="T495" s="43">
        <f ca="1">_xll.BInterpol('Base CDI'!$H$4:$H$28,'Base CDI'!$J$4:$J$29,S495,"Cubic","Extrapolate=Linear","MultiX=Average","Skip=True","Sort=True")</f>
        <v>14.555275247643824</v>
      </c>
      <c r="U495" s="43">
        <f ca="1">_xll.BInterpol('Base CDI'!$H$4:$H$28,'Base CDI'!$I$4:$I$29,S495,"Cubic","Extrapolate=Linear","MultiX=Average","Skip=True","Sort=True")</f>
        <v>14.689837064183871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46243</v>
      </c>
      <c r="T496" s="43">
        <f ca="1">_xll.BInterpol('Base CDI'!$H$4:$H$28,'Base CDI'!$J$4:$J$29,S496,"Cubic","Extrapolate=Linear","MultiX=Average","Skip=True","Sort=True")</f>
        <v>14.553803845668352</v>
      </c>
      <c r="U496" s="43">
        <f ca="1">_xll.BInterpol('Base CDI'!$H$4:$H$28,'Base CDI'!$I$4:$I$29,S496,"Cubic","Extrapolate=Linear","MultiX=Average","Skip=True","Sort=True")</f>
        <v>14.688560978463565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46244</v>
      </c>
      <c r="T497" s="43">
        <f ca="1">_xll.BInterpol('Base CDI'!$H$4:$H$28,'Base CDI'!$J$4:$J$29,S497,"Cubic","Extrapolate=Linear","MultiX=Average","Skip=True","Sort=True")</f>
        <v>14.552327805557692</v>
      </c>
      <c r="U497" s="43">
        <f ca="1">_xll.BInterpol('Base CDI'!$H$4:$H$28,'Base CDI'!$I$4:$I$29,S497,"Cubic","Extrapolate=Linear","MultiX=Average","Skip=True","Sort=True")</f>
        <v>14.687281270679176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46245</v>
      </c>
      <c r="T498" s="43">
        <f ca="1">_xll.BInterpol('Base CDI'!$H$4:$H$28,'Base CDI'!$J$4:$J$29,S498,"Cubic","Extrapolate=Linear","MultiX=Average","Skip=True","Sort=True")</f>
        <v>14.550847203391248</v>
      </c>
      <c r="U498" s="43">
        <f ca="1">_xll.BInterpol('Base CDI'!$H$4:$H$28,'Base CDI'!$I$4:$I$29,S498,"Cubic","Extrapolate=Linear","MultiX=Average","Skip=True","Sort=True")</f>
        <v>14.685998006050553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46246</v>
      </c>
      <c r="T499" s="43">
        <f ca="1">_xll.BInterpol('Base CDI'!$H$4:$H$28,'Base CDI'!$J$4:$J$29,S499,"Cubic","Extrapolate=Linear","MultiX=Average","Skip=True","Sort=True")</f>
        <v>14.54936211524843</v>
      </c>
      <c r="U499" s="43">
        <f ca="1">_xll.BInterpol('Base CDI'!$H$4:$H$28,'Base CDI'!$I$4:$I$29,S499,"Cubic","Extrapolate=Linear","MultiX=Average","Skip=True","Sort=True")</f>
        <v>14.684711249797539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46247</v>
      </c>
      <c r="T500" s="43">
        <f ca="1">_xll.BInterpol('Base CDI'!$H$4:$H$28,'Base CDI'!$J$4:$J$29,S500,"Cubic","Extrapolate=Linear","MultiX=Average","Skip=True","Sort=True")</f>
        <v>14.547872617208641</v>
      </c>
      <c r="U500" s="43">
        <f ca="1">_xll.BInterpol('Base CDI'!$H$4:$H$28,'Base CDI'!$I$4:$I$29,S500,"Cubic","Extrapolate=Linear","MultiX=Average","Skip=True","Sort=True")</f>
        <v>14.68342106713998</v>
      </c>
    </row>
    <row r="501" spans="16:21" x14ac:dyDescent="0.25">
      <c r="P501" s="10">
        <v>35241</v>
      </c>
      <c r="Q501">
        <v>2.243865</v>
      </c>
      <c r="S501" s="42">
        <f t="shared" ca="1" si="12"/>
        <v>46248</v>
      </c>
      <c r="T501" s="43">
        <f ca="1">_xll.BInterpol('Base CDI'!$H$4:$H$28,'Base CDI'!$J$4:$J$29,S501,"Cubic","Extrapolate=Linear","MultiX=Average","Skip=True","Sort=True")</f>
        <v>14.54637878535129</v>
      </c>
      <c r="U501" s="43">
        <f ca="1">_xll.BInterpol('Base CDI'!$H$4:$H$28,'Base CDI'!$I$4:$I$29,S501,"Cubic","Extrapolate=Linear","MultiX=Average","Skip=True","Sort=True")</f>
        <v>14.682127523297719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46249</v>
      </c>
      <c r="T502" s="43">
        <f ca="1">_xll.BInterpol('Base CDI'!$H$4:$H$28,'Base CDI'!$J$4:$J$29,S502,"Cubic","Extrapolate=Linear","MultiX=Average","Skip=True","Sort=True")</f>
        <v>14.544880695755783</v>
      </c>
      <c r="U502" s="43">
        <f ca="1">_xll.BInterpol('Base CDI'!$H$4:$H$28,'Base CDI'!$I$4:$I$29,S502,"Cubic","Extrapolate=Linear","MultiX=Average","Skip=True","Sort=True")</f>
        <v>14.680830683490607</v>
      </c>
    </row>
    <row r="503" spans="16:21" x14ac:dyDescent="0.25">
      <c r="P503" s="10">
        <v>35243</v>
      </c>
      <c r="Q503">
        <v>2.247951</v>
      </c>
      <c r="S503" s="42">
        <f t="shared" ca="1" si="12"/>
        <v>46250</v>
      </c>
      <c r="T503" s="43">
        <f ca="1">_xll.BInterpol('Base CDI'!$H$4:$H$28,'Base CDI'!$J$4:$J$29,S503,"Cubic","Extrapolate=Linear","MultiX=Average","Skip=True","Sort=True")</f>
        <v>14.543378424501526</v>
      </c>
      <c r="U503" s="43">
        <f ca="1">_xll.BInterpol('Base CDI'!$H$4:$H$28,'Base CDI'!$I$4:$I$29,S503,"Cubic","Extrapolate=Linear","MultiX=Average","Skip=True","Sort=True")</f>
        <v>14.679530612938484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46251</v>
      </c>
      <c r="T504" s="43">
        <f ca="1">_xll.BInterpol('Base CDI'!$H$4:$H$28,'Base CDI'!$J$4:$J$29,S504,"Cubic","Extrapolate=Linear","MultiX=Average","Skip=True","Sort=True")</f>
        <v>14.541872047667926</v>
      </c>
      <c r="U504" s="43">
        <f ca="1">_xll.BInterpol('Base CDI'!$H$4:$H$28,'Base CDI'!$I$4:$I$29,S504,"Cubic","Extrapolate=Linear","MultiX=Average","Skip=True","Sort=True")</f>
        <v>14.678227376861198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46252</v>
      </c>
      <c r="T505" s="43">
        <f ca="1">_xll.BInterpol('Base CDI'!$H$4:$H$28,'Base CDI'!$J$4:$J$29,S505,"Cubic","Extrapolate=Linear","MultiX=Average","Skip=True","Sort=True")</f>
        <v>14.540361641334389</v>
      </c>
      <c r="U505" s="43">
        <f ca="1">_xll.BInterpol('Base CDI'!$H$4:$H$28,'Base CDI'!$I$4:$I$29,S505,"Cubic","Extrapolate=Linear","MultiX=Average","Skip=True","Sort=True")</f>
        <v>14.676921040478593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46253</v>
      </c>
      <c r="T506" s="43">
        <f ca="1">_xll.BInterpol('Base CDI'!$H$4:$H$28,'Base CDI'!$J$4:$J$29,S506,"Cubic","Extrapolate=Linear","MultiX=Average","Skip=True","Sort=True")</f>
        <v>14.538847281580322</v>
      </c>
      <c r="U506" s="43">
        <f ca="1">_xll.BInterpol('Base CDI'!$H$4:$H$28,'Base CDI'!$I$4:$I$29,S506,"Cubic","Extrapolate=Linear","MultiX=Average","Skip=True","Sort=True")</f>
        <v>14.675611669010515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46254</v>
      </c>
      <c r="T507" s="43">
        <f ca="1">_xll.BInterpol('Base CDI'!$H$4:$H$28,'Base CDI'!$J$4:$J$29,S507,"Cubic","Extrapolate=Linear","MultiX=Average","Skip=True","Sort=True")</f>
        <v>14.537329044485134</v>
      </c>
      <c r="U507" s="43">
        <f ca="1">_xll.BInterpol('Base CDI'!$H$4:$H$28,'Base CDI'!$I$4:$I$29,S507,"Cubic","Extrapolate=Linear","MultiX=Average","Skip=True","Sort=True")</f>
        <v>14.674299327676808</v>
      </c>
    </row>
    <row r="508" spans="16:21" x14ac:dyDescent="0.25">
      <c r="P508" s="10">
        <v>35250</v>
      </c>
      <c r="Q508">
        <v>2.257355</v>
      </c>
      <c r="S508" s="42">
        <f t="shared" ca="1" si="12"/>
        <v>46255</v>
      </c>
      <c r="T508" s="43">
        <f ca="1">_xll.BInterpol('Base CDI'!$H$4:$H$28,'Base CDI'!$J$4:$J$29,S508,"Cubic","Extrapolate=Linear","MultiX=Average","Skip=True","Sort=True")</f>
        <v>14.535807006128225</v>
      </c>
      <c r="U508" s="43">
        <f ca="1">_xll.BInterpol('Base CDI'!$H$4:$H$28,'Base CDI'!$I$4:$I$29,S508,"Cubic","Extrapolate=Linear","MultiX=Average","Skip=True","Sort=True")</f>
        <v>14.672984081697319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46256</v>
      </c>
      <c r="T509" s="43">
        <f ca="1">_xll.BInterpol('Base CDI'!$H$4:$H$28,'Base CDI'!$J$4:$J$29,S509,"Cubic","Extrapolate=Linear","MultiX=Average","Skip=True","Sort=True")</f>
        <v>14.534281242589008</v>
      </c>
      <c r="U509" s="43">
        <f ca="1">_xll.BInterpol('Base CDI'!$H$4:$H$28,'Base CDI'!$I$4:$I$29,S509,"Cubic","Extrapolate=Linear","MultiX=Average","Skip=True","Sort=True")</f>
        <v>14.671665996291892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46257</v>
      </c>
      <c r="T510" s="43">
        <f ca="1">_xll.BInterpol('Base CDI'!$H$4:$H$28,'Base CDI'!$J$4:$J$29,S510,"Cubic","Extrapolate=Linear","MultiX=Average","Skip=True","Sort=True")</f>
        <v>14.532751829946887</v>
      </c>
      <c r="U510" s="43">
        <f ca="1">_xll.BInterpol('Base CDI'!$H$4:$H$28,'Base CDI'!$I$4:$I$29,S510,"Cubic","Extrapolate=Linear","MultiX=Average","Skip=True","Sort=True")</f>
        <v>14.670345136680373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46258</v>
      </c>
      <c r="T511" s="43">
        <f ca="1">_xll.BInterpol('Base CDI'!$H$4:$H$28,'Base CDI'!$J$4:$J$29,S511,"Cubic","Extrapolate=Linear","MultiX=Average","Skip=True","Sort=True")</f>
        <v>14.53121884428127</v>
      </c>
      <c r="U511" s="43">
        <f ca="1">_xll.BInterpol('Base CDI'!$H$4:$H$28,'Base CDI'!$I$4:$I$29,S511,"Cubic","Extrapolate=Linear","MultiX=Average","Skip=True","Sort=True")</f>
        <v>14.669021568082607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46259</v>
      </c>
      <c r="T512" s="43">
        <f ca="1">_xll.BInterpol('Base CDI'!$H$4:$H$28,'Base CDI'!$J$4:$J$29,S512,"Cubic","Extrapolate=Linear","MultiX=Average","Skip=True","Sort=True")</f>
        <v>14.52968236167156</v>
      </c>
      <c r="U512" s="43">
        <f ca="1">_xll.BInterpol('Base CDI'!$H$4:$H$28,'Base CDI'!$I$4:$I$29,S512,"Cubic","Extrapolate=Linear","MultiX=Average","Skip=True","Sort=True")</f>
        <v>14.667695355718442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46260</v>
      </c>
      <c r="T513" s="43">
        <f ca="1">_xll.BInterpol('Base CDI'!$H$4:$H$28,'Base CDI'!$J$4:$J$29,S513,"Cubic","Extrapolate=Linear","MultiX=Average","Skip=True","Sort=True")</f>
        <v>14.528142458197168</v>
      </c>
      <c r="U513" s="43">
        <f ca="1">_xll.BInterpol('Base CDI'!$H$4:$H$28,'Base CDI'!$I$4:$I$29,S513,"Cubic","Extrapolate=Linear","MultiX=Average","Skip=True","Sort=True")</f>
        <v>14.666366564807717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46261</v>
      </c>
      <c r="T514" s="43">
        <f ca="1">_xll.BInterpol('Base CDI'!$H$4:$H$28,'Base CDI'!$J$4:$J$29,S514,"Cubic","Extrapolate=Linear","MultiX=Average","Skip=True","Sort=True")</f>
        <v>14.526599209937496</v>
      </c>
      <c r="U514" s="43">
        <f ca="1">_xll.BInterpol('Base CDI'!$H$4:$H$28,'Base CDI'!$I$4:$I$29,S514,"Cubic","Extrapolate=Linear","MultiX=Average","Skip=True","Sort=True")</f>
        <v>14.665035260570283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46262</v>
      </c>
      <c r="T515" s="43">
        <f ca="1">_xll.BInterpol('Base CDI'!$H$4:$H$28,'Base CDI'!$J$4:$J$29,S515,"Cubic","Extrapolate=Linear","MultiX=Average","Skip=True","Sort=True")</f>
        <v>14.525052692971954</v>
      </c>
      <c r="U515" s="43">
        <f ca="1">_xll.BInterpol('Base CDI'!$H$4:$H$28,'Base CDI'!$I$4:$I$29,S515,"Cubic","Extrapolate=Linear","MultiX=Average","Skip=True","Sort=True")</f>
        <v>14.663701508225984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46263</v>
      </c>
      <c r="T516" s="43">
        <f ca="1">_xll.BInterpol('Base CDI'!$H$4:$H$28,'Base CDI'!$J$4:$J$29,S516,"Cubic","Extrapolate=Linear","MultiX=Average","Skip=True","Sort=True")</f>
        <v>14.523502983379949</v>
      </c>
      <c r="U516" s="43">
        <f ca="1">_xll.BInterpol('Base CDI'!$H$4:$H$28,'Base CDI'!$I$4:$I$29,S516,"Cubic","Extrapolate=Linear","MultiX=Average","Skip=True","Sort=True")</f>
        <v>14.662365372994664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46264</v>
      </c>
      <c r="T517" s="43">
        <f ca="1">_xll.BInterpol('Base CDI'!$H$4:$H$28,'Base CDI'!$J$4:$J$29,S517,"Cubic","Extrapolate=Linear","MultiX=Average","Skip=True","Sort=True")</f>
        <v>14.521950157240884</v>
      </c>
      <c r="U517" s="43">
        <f ca="1">_xll.BInterpol('Base CDI'!$H$4:$H$28,'Base CDI'!$I$4:$I$29,S517,"Cubic","Extrapolate=Linear","MultiX=Average","Skip=True","Sort=True")</f>
        <v>14.66102692009617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46265</v>
      </c>
      <c r="T518" s="43">
        <f ca="1">_xll.BInterpol('Base CDI'!$H$4:$H$28,'Base CDI'!$J$4:$J$29,S518,"Cubic","Extrapolate=Linear","MultiX=Average","Skip=True","Sort=True")</f>
        <v>14.520394290634169</v>
      </c>
      <c r="U518" s="43">
        <f ca="1">_xll.BInterpol('Base CDI'!$H$4:$H$28,'Base CDI'!$I$4:$I$29,S518,"Cubic","Extrapolate=Linear","MultiX=Average","Skip=True","Sort=True")</f>
        <v>14.659686214750344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46266</v>
      </c>
      <c r="T519" s="43">
        <f ca="1">_xll.BInterpol('Base CDI'!$H$4:$H$28,'Base CDI'!$J$4:$J$29,S519,"Cubic","Extrapolate=Linear","MultiX=Average","Skip=True","Sort=True")</f>
        <v>14.518835459639208</v>
      </c>
      <c r="U519" s="43">
        <f ca="1">_xll.BInterpol('Base CDI'!$H$4:$H$28,'Base CDI'!$I$4:$I$29,S519,"Cubic","Extrapolate=Linear","MultiX=Average","Skip=True","Sort=True")</f>
        <v>14.658343322177036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46267</v>
      </c>
      <c r="T520" s="43">
        <f ca="1">_xll.BInterpol('Base CDI'!$H$4:$H$28,'Base CDI'!$J$4:$J$29,S520,"Cubic","Extrapolate=Linear","MultiX=Average","Skip=True","Sort=True")</f>
        <v>14.51727374033541</v>
      </c>
      <c r="U520" s="43">
        <f ca="1">_xll.BInterpol('Base CDI'!$H$4:$H$28,'Base CDI'!$I$4:$I$29,S520,"Cubic","Extrapolate=Linear","MultiX=Average","Skip=True","Sort=True")</f>
        <v>14.656998307596087</v>
      </c>
    </row>
    <row r="521" spans="16:21" x14ac:dyDescent="0.25">
      <c r="P521" s="10">
        <v>35269</v>
      </c>
      <c r="Q521">
        <v>2.281628</v>
      </c>
      <c r="S521" s="42">
        <f t="shared" ca="1" si="12"/>
        <v>46268</v>
      </c>
      <c r="T521" s="43">
        <f ca="1">_xll.BInterpol('Base CDI'!$H$4:$H$28,'Base CDI'!$J$4:$J$29,S521,"Cubic","Extrapolate=Linear","MultiX=Average","Skip=True","Sort=True")</f>
        <v>14.515709208802178</v>
      </c>
      <c r="U521" s="43">
        <f ca="1">_xll.BInterpol('Base CDI'!$H$4:$H$28,'Base CDI'!$I$4:$I$29,S521,"Cubic","Extrapolate=Linear","MultiX=Average","Skip=True","Sort=True")</f>
        <v>14.655651236227346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46269</v>
      </c>
      <c r="T522" s="43">
        <f ca="1">_xll.BInterpol('Base CDI'!$H$4:$H$28,'Base CDI'!$J$4:$J$29,S522,"Cubic","Extrapolate=Linear","MultiX=Average","Skip=True","Sort=True")</f>
        <v>14.514141941118924</v>
      </c>
      <c r="U522" s="43">
        <f ca="1">_xll.BInterpol('Base CDI'!$H$4:$H$28,'Base CDI'!$I$4:$I$29,S522,"Cubic","Extrapolate=Linear","MultiX=Average","Skip=True","Sort=True")</f>
        <v>14.654302173290656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46270</v>
      </c>
      <c r="T523" s="43">
        <f ca="1">_xll.BInterpol('Base CDI'!$H$4:$H$28,'Base CDI'!$J$4:$J$29,S523,"Cubic","Extrapolate=Linear","MultiX=Average","Skip=True","Sort=True")</f>
        <v>14.51257201336505</v>
      </c>
      <c r="U523" s="43">
        <f ca="1">_xll.BInterpol('Base CDI'!$H$4:$H$28,'Base CDI'!$I$4:$I$29,S523,"Cubic","Extrapolate=Linear","MultiX=Average","Skip=True","Sort=True")</f>
        <v>14.652951184005861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46271</v>
      </c>
      <c r="T524" s="43">
        <f ca="1">_xll.BInterpol('Base CDI'!$H$4:$H$28,'Base CDI'!$J$4:$J$29,S524,"Cubic","Extrapolate=Linear","MultiX=Average","Skip=True","Sort=True")</f>
        <v>14.510999501619963</v>
      </c>
      <c r="U524" s="43">
        <f ca="1">_xll.BInterpol('Base CDI'!$H$4:$H$28,'Base CDI'!$I$4:$I$29,S524,"Cubic","Extrapolate=Linear","MultiX=Average","Skip=True","Sort=True")</f>
        <v>14.65159833359281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46272</v>
      </c>
      <c r="T525" s="43">
        <f ca="1">_xll.BInterpol('Base CDI'!$H$4:$H$28,'Base CDI'!$J$4:$J$29,S525,"Cubic","Extrapolate=Linear","MultiX=Average","Skip=True","Sort=True")</f>
        <v>14.509424481963071</v>
      </c>
      <c r="U525" s="43">
        <f ca="1">_xll.BInterpol('Base CDI'!$H$4:$H$28,'Base CDI'!$I$4:$I$29,S525,"Cubic","Extrapolate=Linear","MultiX=Average","Skip=True","Sort=True")</f>
        <v>14.650243687271345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46273</v>
      </c>
      <c r="T526" s="43">
        <f ca="1">_xll.BInterpol('Base CDI'!$H$4:$H$28,'Base CDI'!$J$4:$J$29,S526,"Cubic","Extrapolate=Linear","MultiX=Average","Skip=True","Sort=True")</f>
        <v>14.50784703047378</v>
      </c>
      <c r="U526" s="43">
        <f ca="1">_xll.BInterpol('Base CDI'!$H$4:$H$28,'Base CDI'!$I$4:$I$29,S526,"Cubic","Extrapolate=Linear","MultiX=Average","Skip=True","Sort=True")</f>
        <v>14.648887310261316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46274</v>
      </c>
      <c r="T527" s="43">
        <f ca="1">_xll.BInterpol('Base CDI'!$H$4:$H$28,'Base CDI'!$J$4:$J$29,S527,"Cubic","Extrapolate=Linear","MultiX=Average","Skip=True","Sort=True")</f>
        <v>14.506267223231497</v>
      </c>
      <c r="U527" s="43">
        <f ca="1">_xll.BInterpol('Base CDI'!$H$4:$H$28,'Base CDI'!$I$4:$I$29,S527,"Cubic","Extrapolate=Linear","MultiX=Average","Skip=True","Sort=True")</f>
        <v>14.647529267782561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46275</v>
      </c>
      <c r="T528" s="43">
        <f ca="1">_xll.BInterpol('Base CDI'!$H$4:$H$28,'Base CDI'!$J$4:$J$29,S528,"Cubic","Extrapolate=Linear","MultiX=Average","Skip=True","Sort=True")</f>
        <v>14.504685136315628</v>
      </c>
      <c r="U528" s="43">
        <f ca="1">_xll.BInterpol('Base CDI'!$H$4:$H$28,'Base CDI'!$I$4:$I$29,S528,"Cubic","Extrapolate=Linear","MultiX=Average","Skip=True","Sort=True")</f>
        <v>14.646169625054931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46276</v>
      </c>
      <c r="T529" s="43">
        <f ca="1">_xll.BInterpol('Base CDI'!$H$4:$H$28,'Base CDI'!$J$4:$J$29,S529,"Cubic","Extrapolate=Linear","MultiX=Average","Skip=True","Sort=True")</f>
        <v>14.503100845805578</v>
      </c>
      <c r="U529" s="43">
        <f ca="1">_xll.BInterpol('Base CDI'!$H$4:$H$28,'Base CDI'!$I$4:$I$29,S529,"Cubic","Extrapolate=Linear","MultiX=Average","Skip=True","Sort=True")</f>
        <v>14.644808447298269</v>
      </c>
    </row>
    <row r="530" spans="16:21" x14ac:dyDescent="0.25">
      <c r="P530" s="10">
        <v>35282</v>
      </c>
      <c r="Q530">
        <v>2.298813</v>
      </c>
      <c r="S530" s="42">
        <f t="shared" ca="1" si="13"/>
        <v>46277</v>
      </c>
      <c r="T530" s="43">
        <f ca="1">_xll.BInterpol('Base CDI'!$H$4:$H$28,'Base CDI'!$J$4:$J$29,S530,"Cubic","Extrapolate=Linear","MultiX=Average","Skip=True","Sort=True")</f>
        <v>14.501514427780757</v>
      </c>
      <c r="U530" s="43">
        <f ca="1">_xll.BInterpol('Base CDI'!$H$4:$H$28,'Base CDI'!$I$4:$I$29,S530,"Cubic","Extrapolate=Linear","MultiX=Average","Skip=True","Sort=True")</f>
        <v>14.643445799732421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46278</v>
      </c>
      <c r="T531" s="43">
        <f ca="1">_xll.BInterpol('Base CDI'!$H$4:$H$28,'Base CDI'!$J$4:$J$29,S531,"Cubic","Extrapolate=Linear","MultiX=Average","Skip=True","Sort=True")</f>
        <v>14.499925958320571</v>
      </c>
      <c r="U531" s="43">
        <f ca="1">_xll.BInterpol('Base CDI'!$H$4:$H$28,'Base CDI'!$I$4:$I$29,S531,"Cubic","Extrapolate=Linear","MultiX=Average","Skip=True","Sort=True")</f>
        <v>14.642081747577233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46279</v>
      </c>
      <c r="T532" s="43">
        <f ca="1">_xll.BInterpol('Base CDI'!$H$4:$H$28,'Base CDI'!$J$4:$J$29,S532,"Cubic","Extrapolate=Linear","MultiX=Average","Skip=True","Sort=True")</f>
        <v>14.498335513504422</v>
      </c>
      <c r="U532" s="43">
        <f ca="1">_xll.BInterpol('Base CDI'!$H$4:$H$28,'Base CDI'!$I$4:$I$29,S532,"Cubic","Extrapolate=Linear","MultiX=Average","Skip=True","Sort=True")</f>
        <v>14.640716356052549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46280</v>
      </c>
      <c r="T533" s="43">
        <f ca="1">_xll.BInterpol('Base CDI'!$H$4:$H$28,'Base CDI'!$J$4:$J$29,S533,"Cubic","Extrapolate=Linear","MultiX=Average","Skip=True","Sort=True")</f>
        <v>14.496743169411722</v>
      </c>
      <c r="U533" s="43">
        <f ca="1">_xll.BInterpol('Base CDI'!$H$4:$H$28,'Base CDI'!$I$4:$I$29,S533,"Cubic","Extrapolate=Linear","MultiX=Average","Skip=True","Sort=True")</f>
        <v>14.639349690378214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46281</v>
      </c>
      <c r="T534" s="43">
        <f ca="1">_xll.BInterpol('Base CDI'!$H$4:$H$28,'Base CDI'!$J$4:$J$29,S534,"Cubic","Extrapolate=Linear","MultiX=Average","Skip=True","Sort=True")</f>
        <v>14.495149002121876</v>
      </c>
      <c r="U534" s="43">
        <f ca="1">_xll.BInterpol('Base CDI'!$H$4:$H$28,'Base CDI'!$I$4:$I$29,S534,"Cubic","Extrapolate=Linear","MultiX=Average","Skip=True","Sort=True")</f>
        <v>14.637981815774076</v>
      </c>
    </row>
    <row r="535" spans="16:21" x14ac:dyDescent="0.25">
      <c r="P535" s="10">
        <v>35289</v>
      </c>
      <c r="Q535">
        <v>2.309107</v>
      </c>
      <c r="S535" s="42">
        <f t="shared" ca="1" si="13"/>
        <v>46282</v>
      </c>
      <c r="T535" s="43">
        <f ca="1">_xll.BInterpol('Base CDI'!$H$4:$H$28,'Base CDI'!$J$4:$J$29,S535,"Cubic","Extrapolate=Linear","MultiX=Average","Skip=True","Sort=True")</f>
        <v>14.493553087714288</v>
      </c>
      <c r="U535" s="43">
        <f ca="1">_xll.BInterpol('Base CDI'!$H$4:$H$28,'Base CDI'!$I$4:$I$29,S535,"Cubic","Extrapolate=Linear","MultiX=Average","Skip=True","Sort=True")</f>
        <v>14.636612797459977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46283</v>
      </c>
      <c r="T536" s="43">
        <f ca="1">_xll.BInterpol('Base CDI'!$H$4:$H$28,'Base CDI'!$J$4:$J$29,S536,"Cubic","Extrapolate=Linear","MultiX=Average","Skip=True","Sort=True")</f>
        <v>14.491955502268368</v>
      </c>
      <c r="U536" s="43">
        <f ca="1">_xll.BInterpol('Base CDI'!$H$4:$H$28,'Base CDI'!$I$4:$I$29,S536,"Cubic","Extrapolate=Linear","MultiX=Average","Skip=True","Sort=True")</f>
        <v>14.635242700655763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46284</v>
      </c>
      <c r="T537" s="43">
        <f ca="1">_xll.BInterpol('Base CDI'!$H$4:$H$28,'Base CDI'!$J$4:$J$29,S537,"Cubic","Extrapolate=Linear","MultiX=Average","Skip=True","Sort=True")</f>
        <v>14.490356321863521</v>
      </c>
      <c r="U537" s="43">
        <f ca="1">_xll.BInterpol('Base CDI'!$H$4:$H$28,'Base CDI'!$I$4:$I$29,S537,"Cubic","Extrapolate=Linear","MultiX=Average","Skip=True","Sort=True")</f>
        <v>14.633871590581281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46285</v>
      </c>
      <c r="T538" s="43">
        <f ca="1">_xll.BInterpol('Base CDI'!$H$4:$H$28,'Base CDI'!$J$4:$J$29,S538,"Cubic","Extrapolate=Linear","MultiX=Average","Skip=True","Sort=True")</f>
        <v>14.488755622579154</v>
      </c>
      <c r="U538" s="43">
        <f ca="1">_xll.BInterpol('Base CDI'!$H$4:$H$28,'Base CDI'!$I$4:$I$29,S538,"Cubic","Extrapolate=Linear","MultiX=Average","Skip=True","Sort=True")</f>
        <v>14.632499532456375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46286</v>
      </c>
      <c r="T539" s="43">
        <f ca="1">_xll.BInterpol('Base CDI'!$H$4:$H$28,'Base CDI'!$J$4:$J$29,S539,"Cubic","Extrapolate=Linear","MultiX=Average","Skip=True","Sort=True")</f>
        <v>14.487153480494671</v>
      </c>
      <c r="U539" s="43">
        <f ca="1">_xll.BInterpol('Base CDI'!$H$4:$H$28,'Base CDI'!$I$4:$I$29,S539,"Cubic","Extrapolate=Linear","MultiX=Average","Skip=True","Sort=True")</f>
        <v>14.631126591500889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46287</v>
      </c>
      <c r="T540" s="43">
        <f ca="1">_xll.BInterpol('Base CDI'!$H$4:$H$28,'Base CDI'!$J$4:$J$29,S540,"Cubic","Extrapolate=Linear","MultiX=Average","Skip=True","Sort=True")</f>
        <v>14.485549971689483</v>
      </c>
      <c r="U540" s="43">
        <f ca="1">_xll.BInterpol('Base CDI'!$H$4:$H$28,'Base CDI'!$I$4:$I$29,S540,"Cubic","Extrapolate=Linear","MultiX=Average","Skip=True","Sort=True")</f>
        <v>14.629752832934672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46288</v>
      </c>
      <c r="T541" s="43">
        <f ca="1">_xll.BInterpol('Base CDI'!$H$4:$H$28,'Base CDI'!$J$4:$J$29,S541,"Cubic","Extrapolate=Linear","MultiX=Average","Skip=True","Sort=True")</f>
        <v>14.483945172242993</v>
      </c>
      <c r="U541" s="43">
        <f ca="1">_xll.BInterpol('Base CDI'!$H$4:$H$28,'Base CDI'!$I$4:$I$29,S541,"Cubic","Extrapolate=Linear","MultiX=Average","Skip=True","Sort=True")</f>
        <v>14.628378321977566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46289</v>
      </c>
      <c r="T542" s="43">
        <f ca="1">_xll.BInterpol('Base CDI'!$H$4:$H$28,'Base CDI'!$J$4:$J$29,S542,"Cubic","Extrapolate=Linear","MultiX=Average","Skip=True","Sort=True")</f>
        <v>14.482339158234609</v>
      </c>
      <c r="U542" s="43">
        <f ca="1">_xll.BInterpol('Base CDI'!$H$4:$H$28,'Base CDI'!$I$4:$I$29,S542,"Cubic","Extrapolate=Linear","MultiX=Average","Skip=True","Sort=True")</f>
        <v>14.627003123849418</v>
      </c>
    </row>
    <row r="543" spans="16:21" x14ac:dyDescent="0.25">
      <c r="P543" s="10">
        <v>35299</v>
      </c>
      <c r="Q543">
        <v>2.325599</v>
      </c>
      <c r="S543" s="42">
        <f t="shared" ca="1" si="13"/>
        <v>46290</v>
      </c>
      <c r="T543" s="43">
        <f ca="1">_xll.BInterpol('Base CDI'!$H$4:$H$28,'Base CDI'!$J$4:$J$29,S543,"Cubic","Extrapolate=Linear","MultiX=Average","Skip=True","Sort=True")</f>
        <v>14.480732005743738</v>
      </c>
      <c r="U543" s="43">
        <f ca="1">_xll.BInterpol('Base CDI'!$H$4:$H$28,'Base CDI'!$I$4:$I$29,S543,"Cubic","Extrapolate=Linear","MultiX=Average","Skip=True","Sort=True")</f>
        <v>14.625627303770074</v>
      </c>
    </row>
    <row r="544" spans="16:21" x14ac:dyDescent="0.25">
      <c r="P544" s="10">
        <v>35300</v>
      </c>
      <c r="Q544">
        <v>2.327607</v>
      </c>
      <c r="S544" s="42">
        <f t="shared" ca="1" si="13"/>
        <v>46291</v>
      </c>
      <c r="T544" s="43">
        <f ca="1">_xll.BInterpol('Base CDI'!$H$4:$H$28,'Base CDI'!$J$4:$J$29,S544,"Cubic","Extrapolate=Linear","MultiX=Average","Skip=True","Sort=True")</f>
        <v>14.479123790849785</v>
      </c>
      <c r="U544" s="43">
        <f ca="1">_xll.BInterpol('Base CDI'!$H$4:$H$28,'Base CDI'!$I$4:$I$29,S544,"Cubic","Extrapolate=Linear","MultiX=Average","Skip=True","Sort=True")</f>
        <v>14.624250926959377</v>
      </c>
    </row>
    <row r="545" spans="16:21" x14ac:dyDescent="0.25">
      <c r="P545" s="10">
        <v>35303</v>
      </c>
      <c r="Q545">
        <v>2.329609</v>
      </c>
      <c r="S545" s="42">
        <f t="shared" ca="1" si="13"/>
        <v>46292</v>
      </c>
      <c r="T545" s="43">
        <f ca="1">_xll.BInterpol('Base CDI'!$H$4:$H$28,'Base CDI'!$J$4:$J$29,S545,"Cubic","Extrapolate=Linear","MultiX=Average","Skip=True","Sort=True")</f>
        <v>14.477514589632159</v>
      </c>
      <c r="U545" s="43">
        <f ca="1">_xll.BInterpol('Base CDI'!$H$4:$H$28,'Base CDI'!$I$4:$I$29,S545,"Cubic","Extrapolate=Linear","MultiX=Average","Skip=True","Sort=True")</f>
        <v>14.622874058637173</v>
      </c>
    </row>
    <row r="546" spans="16:21" x14ac:dyDescent="0.25">
      <c r="P546" s="10">
        <v>35304</v>
      </c>
      <c r="Q546">
        <v>2.331604</v>
      </c>
      <c r="S546" s="42">
        <f t="shared" ca="1" si="13"/>
        <v>46293</v>
      </c>
      <c r="T546" s="43">
        <f ca="1">_xll.BInterpol('Base CDI'!$H$4:$H$28,'Base CDI'!$J$4:$J$29,S546,"Cubic","Extrapolate=Linear","MultiX=Average","Skip=True","Sort=True")</f>
        <v>14.475904478170264</v>
      </c>
      <c r="U546" s="43">
        <f ca="1">_xll.BInterpol('Base CDI'!$H$4:$H$28,'Base CDI'!$I$4:$I$29,S546,"Cubic","Extrapolate=Linear","MultiX=Average","Skip=True","Sort=True")</f>
        <v>14.621496764023307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46294</v>
      </c>
      <c r="T547" s="43">
        <f ca="1">_xll.BInterpol('Base CDI'!$H$4:$H$28,'Base CDI'!$J$4:$J$29,S547,"Cubic","Extrapolate=Linear","MultiX=Average","Skip=True","Sort=True")</f>
        <v>14.474293532543507</v>
      </c>
      <c r="U547" s="43">
        <f ca="1">_xll.BInterpol('Base CDI'!$H$4:$H$28,'Base CDI'!$I$4:$I$29,S547,"Cubic","Extrapolate=Linear","MultiX=Average","Skip=True","Sort=True")</f>
        <v>14.620119108337626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46295</v>
      </c>
      <c r="T548" s="43">
        <f ca="1">_xll.BInterpol('Base CDI'!$H$4:$H$28,'Base CDI'!$J$4:$J$29,S548,"Cubic","Extrapolate=Linear","MultiX=Average","Skip=True","Sort=True")</f>
        <v>14.472681828831297</v>
      </c>
      <c r="U548" s="43">
        <f ca="1">_xll.BInterpol('Base CDI'!$H$4:$H$28,'Base CDI'!$I$4:$I$29,S548,"Cubic","Extrapolate=Linear","MultiX=Average","Skip=True","Sort=True")</f>
        <v>14.618741156799974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46296</v>
      </c>
      <c r="T549" s="43">
        <f ca="1">_xll.BInterpol('Base CDI'!$H$4:$H$28,'Base CDI'!$J$4:$J$29,S549,"Cubic","Extrapolate=Linear","MultiX=Average","Skip=True","Sort=True")</f>
        <v>14.471069443113038</v>
      </c>
      <c r="U549" s="43">
        <f ca="1">_xll.BInterpol('Base CDI'!$H$4:$H$28,'Base CDI'!$I$4:$I$29,S549,"Cubic","Extrapolate=Linear","MultiX=Average","Skip=True","Sort=True")</f>
        <v>14.617362974630195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46297</v>
      </c>
      <c r="T550" s="43">
        <f ca="1">_xll.BInterpol('Base CDI'!$H$4:$H$28,'Base CDI'!$J$4:$J$29,S550,"Cubic","Extrapolate=Linear","MultiX=Average","Skip=True","Sort=True")</f>
        <v>14.469456451468137</v>
      </c>
      <c r="U550" s="43">
        <f ca="1">_xll.BInterpol('Base CDI'!$H$4:$H$28,'Base CDI'!$I$4:$I$29,S550,"Cubic","Extrapolate=Linear","MultiX=Average","Skip=True","Sort=True")</f>
        <v>14.615984627048139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46298</v>
      </c>
      <c r="T551" s="43">
        <f ca="1">_xll.BInterpol('Base CDI'!$H$4:$H$28,'Base CDI'!$J$4:$J$29,S551,"Cubic","Extrapolate=Linear","MultiX=Average","Skip=True","Sort=True")</f>
        <v>14.467842929975999</v>
      </c>
      <c r="U551" s="43">
        <f ca="1">_xll.BInterpol('Base CDI'!$H$4:$H$28,'Base CDI'!$I$4:$I$29,S551,"Cubic","Extrapolate=Linear","MultiX=Average","Skip=True","Sort=True")</f>
        <v>14.614606179273645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46299</v>
      </c>
      <c r="T552" s="43">
        <f ca="1">_xll.BInterpol('Base CDI'!$H$4:$H$28,'Base CDI'!$J$4:$J$29,S552,"Cubic","Extrapolate=Linear","MultiX=Average","Skip=True","Sort=True")</f>
        <v>14.466228954716035</v>
      </c>
      <c r="U552" s="43">
        <f ca="1">_xll.BInterpol('Base CDI'!$H$4:$H$28,'Base CDI'!$I$4:$I$29,S552,"Cubic","Extrapolate=Linear","MultiX=Average","Skip=True","Sort=True")</f>
        <v>14.613227696526563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46300</v>
      </c>
      <c r="T553" s="43">
        <f ca="1">_xll.BInterpol('Base CDI'!$H$4:$H$28,'Base CDI'!$J$4:$J$29,S553,"Cubic","Extrapolate=Linear","MultiX=Average","Skip=True","Sort=True")</f>
        <v>14.464614601767648</v>
      </c>
      <c r="U553" s="43">
        <f ca="1">_xll.BInterpol('Base CDI'!$H$4:$H$28,'Base CDI'!$I$4:$I$29,S553,"Cubic","Extrapolate=Linear","MultiX=Average","Skip=True","Sort=True")</f>
        <v>14.611849244026736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46301</v>
      </c>
      <c r="T554" s="43">
        <f ca="1">_xll.BInterpol('Base CDI'!$H$4:$H$28,'Base CDI'!$J$4:$J$29,S554,"Cubic","Extrapolate=Linear","MultiX=Average","Skip=True","Sort=True")</f>
        <v>14.462999947210244</v>
      </c>
      <c r="U554" s="43">
        <f ca="1">_xll.BInterpol('Base CDI'!$H$4:$H$28,'Base CDI'!$I$4:$I$29,S554,"Cubic","Extrapolate=Linear","MultiX=Average","Skip=True","Sort=True")</f>
        <v>14.610470886994012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46302</v>
      </c>
      <c r="T555" s="43">
        <f ca="1">_xll.BInterpol('Base CDI'!$H$4:$H$28,'Base CDI'!$J$4:$J$29,S555,"Cubic","Extrapolate=Linear","MultiX=Average","Skip=True","Sort=True")</f>
        <v>14.461385067123233</v>
      </c>
      <c r="U555" s="43">
        <f ca="1">_xll.BInterpol('Base CDI'!$H$4:$H$28,'Base CDI'!$I$4:$I$29,S555,"Cubic","Extrapolate=Linear","MultiX=Average","Skip=True","Sort=True")</f>
        <v>14.609092690648232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46303</v>
      </c>
      <c r="T556" s="43">
        <f ca="1">_xll.BInterpol('Base CDI'!$H$4:$H$28,'Base CDI'!$J$4:$J$29,S556,"Cubic","Extrapolate=Linear","MultiX=Average","Skip=True","Sort=True")</f>
        <v>14.459770037586019</v>
      </c>
      <c r="U556" s="43">
        <f ca="1">_xll.BInterpol('Base CDI'!$H$4:$H$28,'Base CDI'!$I$4:$I$29,S556,"Cubic","Extrapolate=Linear","MultiX=Average","Skip=True","Sort=True")</f>
        <v>14.607714720209245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46304</v>
      </c>
      <c r="T557" s="43">
        <f ca="1">_xll.BInterpol('Base CDI'!$H$4:$H$28,'Base CDI'!$J$4:$J$29,S557,"Cubic","Extrapolate=Linear","MultiX=Average","Skip=True","Sort=True")</f>
        <v>14.458154934678008</v>
      </c>
      <c r="U557" s="43">
        <f ca="1">_xll.BInterpol('Base CDI'!$H$4:$H$28,'Base CDI'!$I$4:$I$29,S557,"Cubic","Extrapolate=Linear","MultiX=Average","Skip=True","Sort=True")</f>
        <v>14.606337040896895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46305</v>
      </c>
      <c r="T558" s="43">
        <f ca="1">_xll.BInterpol('Base CDI'!$H$4:$H$28,'Base CDI'!$J$4:$J$29,S558,"Cubic","Extrapolate=Linear","MultiX=Average","Skip=True","Sort=True")</f>
        <v>14.45653983447861</v>
      </c>
      <c r="U558" s="43">
        <f ca="1">_xll.BInterpol('Base CDI'!$H$4:$H$28,'Base CDI'!$I$4:$I$29,S558,"Cubic","Extrapolate=Linear","MultiX=Average","Skip=True","Sort=True")</f>
        <v>14.604959717931026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46306</v>
      </c>
      <c r="T559" s="43">
        <f ca="1">_xll.BInterpol('Base CDI'!$H$4:$H$28,'Base CDI'!$J$4:$J$29,S559,"Cubic","Extrapolate=Linear","MultiX=Average","Skip=True","Sort=True")</f>
        <v>14.454924813067228</v>
      </c>
      <c r="U559" s="43">
        <f ca="1">_xll.BInterpol('Base CDI'!$H$4:$H$28,'Base CDI'!$I$4:$I$29,S559,"Cubic","Extrapolate=Linear","MultiX=Average","Skip=True","Sort=True")</f>
        <v>14.603582816531485</v>
      </c>
    </row>
    <row r="560" spans="16:21" x14ac:dyDescent="0.25">
      <c r="P560" s="10">
        <v>35324</v>
      </c>
      <c r="Q560">
        <v>2.360636</v>
      </c>
      <c r="S560" s="42">
        <f t="shared" ca="1" si="13"/>
        <v>46307</v>
      </c>
      <c r="T560" s="43">
        <f ca="1">_xll.BInterpol('Base CDI'!$H$4:$H$28,'Base CDI'!$J$4:$J$29,S560,"Cubic","Extrapolate=Linear","MultiX=Average","Skip=True","Sort=True")</f>
        <v>14.45330994652327</v>
      </c>
      <c r="U560" s="43">
        <f ca="1">_xll.BInterpol('Base CDI'!$H$4:$H$28,'Base CDI'!$I$4:$I$29,S560,"Cubic","Extrapolate=Linear","MultiX=Average","Skip=True","Sort=True")</f>
        <v>14.602206401918117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46308</v>
      </c>
      <c r="T561" s="43">
        <f ca="1">_xll.BInterpol('Base CDI'!$H$4:$H$28,'Base CDI'!$J$4:$J$29,S561,"Cubic","Extrapolate=Linear","MultiX=Average","Skip=True","Sort=True")</f>
        <v>14.451695310926141</v>
      </c>
      <c r="U561" s="43">
        <f ca="1">_xll.BInterpol('Base CDI'!$H$4:$H$28,'Base CDI'!$I$4:$I$29,S561,"Cubic","Extrapolate=Linear","MultiX=Average","Skip=True","Sort=True")</f>
        <v>14.600830539310767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46309</v>
      </c>
      <c r="T562" s="43">
        <f ca="1">_xll.BInterpol('Base CDI'!$H$4:$H$28,'Base CDI'!$J$4:$J$29,S562,"Cubic","Extrapolate=Linear","MultiX=Average","Skip=True","Sort=True")</f>
        <v>14.450080982355249</v>
      </c>
      <c r="U562" s="43">
        <f ca="1">_xll.BInterpol('Base CDI'!$H$4:$H$28,'Base CDI'!$I$4:$I$29,S562,"Cubic","Extrapolate=Linear","MultiX=Average","Skip=True","Sort=True")</f>
        <v>14.599455293929282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46310</v>
      </c>
      <c r="T563" s="43">
        <f ca="1">_xll.BInterpol('Base CDI'!$H$4:$H$28,'Base CDI'!$J$4:$J$29,S563,"Cubic","Extrapolate=Linear","MultiX=Average","Skip=True","Sort=True")</f>
        <v>14.448467036890001</v>
      </c>
      <c r="U563" s="43">
        <f ca="1">_xll.BInterpol('Base CDI'!$H$4:$H$28,'Base CDI'!$I$4:$I$29,S563,"Cubic","Extrapolate=Linear","MultiX=Average","Skip=True","Sort=True")</f>
        <v>14.598080730993503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46311</v>
      </c>
      <c r="T564" s="43">
        <f ca="1">_xll.BInterpol('Base CDI'!$H$4:$H$28,'Base CDI'!$J$4:$J$29,S564,"Cubic","Extrapolate=Linear","MultiX=Average","Skip=True","Sort=True")</f>
        <v>14.446853550609804</v>
      </c>
      <c r="U564" s="43">
        <f ca="1">_xll.BInterpol('Base CDI'!$H$4:$H$28,'Base CDI'!$I$4:$I$29,S564,"Cubic","Extrapolate=Linear","MultiX=Average","Skip=True","Sort=True")</f>
        <v>14.59670691572328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46312</v>
      </c>
      <c r="T565" s="43">
        <f ca="1">_xll.BInterpol('Base CDI'!$H$4:$H$28,'Base CDI'!$J$4:$J$29,S565,"Cubic","Extrapolate=Linear","MultiX=Average","Skip=True","Sort=True")</f>
        <v>14.445240599594062</v>
      </c>
      <c r="U565" s="43">
        <f ca="1">_xll.BInterpol('Base CDI'!$H$4:$H$28,'Base CDI'!$I$4:$I$29,S565,"Cubic","Extrapolate=Linear","MultiX=Average","Skip=True","Sort=True")</f>
        <v>14.595333913338456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46313</v>
      </c>
      <c r="T566" s="43">
        <f ca="1">_xll.BInterpol('Base CDI'!$H$4:$H$28,'Base CDI'!$J$4:$J$29,S566,"Cubic","Extrapolate=Linear","MultiX=Average","Skip=True","Sort=True")</f>
        <v>14.443628259922184</v>
      </c>
      <c r="U566" s="43">
        <f ca="1">_xll.BInterpol('Base CDI'!$H$4:$H$28,'Base CDI'!$I$4:$I$29,S566,"Cubic","Extrapolate=Linear","MultiX=Average","Skip=True","Sort=True")</f>
        <v>14.593961789058875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46314</v>
      </c>
      <c r="T567" s="43">
        <f ca="1">_xll.BInterpol('Base CDI'!$H$4:$H$28,'Base CDI'!$J$4:$J$29,S567,"Cubic","Extrapolate=Linear","MultiX=Average","Skip=True","Sort=True")</f>
        <v>14.442016607673576</v>
      </c>
      <c r="U567" s="43">
        <f ca="1">_xll.BInterpol('Base CDI'!$H$4:$H$28,'Base CDI'!$I$4:$I$29,S567,"Cubic","Extrapolate=Linear","MultiX=Average","Skip=True","Sort=True")</f>
        <v>14.592590608104386</v>
      </c>
    </row>
    <row r="568" spans="16:21" x14ac:dyDescent="0.25">
      <c r="P568" s="10">
        <v>35334</v>
      </c>
      <c r="Q568">
        <v>2.377615</v>
      </c>
      <c r="S568" s="42">
        <f t="shared" ca="1" si="13"/>
        <v>46315</v>
      </c>
      <c r="T568" s="43">
        <f ca="1">_xll.BInterpol('Base CDI'!$H$4:$H$28,'Base CDI'!$J$4:$J$29,S568,"Cubic","Extrapolate=Linear","MultiX=Average","Skip=True","Sort=True")</f>
        <v>14.440405718927643</v>
      </c>
      <c r="U568" s="43">
        <f ca="1">_xll.BInterpol('Base CDI'!$H$4:$H$28,'Base CDI'!$I$4:$I$29,S568,"Cubic","Extrapolate=Linear","MultiX=Average","Skip=True","Sort=True")</f>
        <v>14.591220435694831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46316</v>
      </c>
      <c r="T569" s="43">
        <f ca="1">_xll.BInterpol('Base CDI'!$H$4:$H$28,'Base CDI'!$J$4:$J$29,S569,"Cubic","Extrapolate=Linear","MultiX=Average","Skip=True","Sort=True")</f>
        <v>14.438795669763794</v>
      </c>
      <c r="U569" s="43">
        <f ca="1">_xll.BInterpol('Base CDI'!$H$4:$H$28,'Base CDI'!$I$4:$I$29,S569,"Cubic","Extrapolate=Linear","MultiX=Average","Skip=True","Sort=True")</f>
        <v>14.589851337050057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46317</v>
      </c>
      <c r="T570" s="43">
        <f ca="1">_xll.BInterpol('Base CDI'!$H$4:$H$28,'Base CDI'!$J$4:$J$29,S570,"Cubic","Extrapolate=Linear","MultiX=Average","Skip=True","Sort=True")</f>
        <v>14.437186536261432</v>
      </c>
      <c r="U570" s="43">
        <f ca="1">_xll.BInterpol('Base CDI'!$H$4:$H$28,'Base CDI'!$I$4:$I$29,S570,"Cubic","Extrapolate=Linear","MultiX=Average","Skip=True","Sort=True")</f>
        <v>14.58848337738991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46318</v>
      </c>
      <c r="T571" s="43">
        <f ca="1">_xll.BInterpol('Base CDI'!$H$4:$H$28,'Base CDI'!$J$4:$J$29,S571,"Cubic","Extrapolate=Linear","MultiX=Average","Skip=True","Sort=True")</f>
        <v>14.435578394499968</v>
      </c>
      <c r="U571" s="43">
        <f ca="1">_xll.BInterpol('Base CDI'!$H$4:$H$28,'Base CDI'!$I$4:$I$29,S571,"Cubic","Extrapolate=Linear","MultiX=Average","Skip=True","Sort=True")</f>
        <v>14.587116621934232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46319</v>
      </c>
      <c r="T572" s="43">
        <f ca="1">_xll.BInterpol('Base CDI'!$H$4:$H$28,'Base CDI'!$J$4:$J$29,S572,"Cubic","Extrapolate=Linear","MultiX=Average","Skip=True","Sort=True")</f>
        <v>14.433971320558806</v>
      </c>
      <c r="U572" s="43">
        <f ca="1">_xll.BInterpol('Base CDI'!$H$4:$H$28,'Base CDI'!$I$4:$I$29,S572,"Cubic","Extrapolate=Linear","MultiX=Average","Skip=True","Sort=True")</f>
        <v>14.585751135902871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46320</v>
      </c>
      <c r="T573" s="43">
        <f ca="1">_xll.BInterpol('Base CDI'!$H$4:$H$28,'Base CDI'!$J$4:$J$29,S573,"Cubic","Extrapolate=Linear","MultiX=Average","Skip=True","Sort=True")</f>
        <v>14.432365390517353</v>
      </c>
      <c r="U573" s="43">
        <f ca="1">_xll.BInterpol('Base CDI'!$H$4:$H$28,'Base CDI'!$I$4:$I$29,S573,"Cubic","Extrapolate=Linear","MultiX=Average","Skip=True","Sort=True")</f>
        <v>14.584386984515671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46321</v>
      </c>
      <c r="T574" s="43">
        <f ca="1">_xll.BInterpol('Base CDI'!$H$4:$H$28,'Base CDI'!$J$4:$J$29,S574,"Cubic","Extrapolate=Linear","MultiX=Average","Skip=True","Sort=True")</f>
        <v>14.430760680455014</v>
      </c>
      <c r="U574" s="43">
        <f ca="1">_xll.BInterpol('Base CDI'!$H$4:$H$28,'Base CDI'!$I$4:$I$29,S574,"Cubic","Extrapolate=Linear","MultiX=Average","Skip=True","Sort=True")</f>
        <v>14.58302423299248</v>
      </c>
    </row>
    <row r="575" spans="16:21" x14ac:dyDescent="0.25">
      <c r="P575" s="10">
        <v>35346</v>
      </c>
      <c r="Q575">
        <v>2.391607</v>
      </c>
      <c r="S575" s="42">
        <f t="shared" ca="1" si="13"/>
        <v>46322</v>
      </c>
      <c r="T575" s="43">
        <f ca="1">_xll.BInterpol('Base CDI'!$H$4:$H$28,'Base CDI'!$J$4:$J$29,S575,"Cubic","Extrapolate=Linear","MultiX=Average","Skip=True","Sort=True")</f>
        <v>14.429157266451197</v>
      </c>
      <c r="U575" s="43">
        <f ca="1">_xll.BInterpol('Base CDI'!$H$4:$H$28,'Base CDI'!$I$4:$I$29,S575,"Cubic","Extrapolate=Linear","MultiX=Average","Skip=True","Sort=True")</f>
        <v>14.58166294655314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46323</v>
      </c>
      <c r="T576" s="43">
        <f ca="1">_xll.BInterpol('Base CDI'!$H$4:$H$28,'Base CDI'!$J$4:$J$29,S576,"Cubic","Extrapolate=Linear","MultiX=Average","Skip=True","Sort=True")</f>
        <v>14.42755522458531</v>
      </c>
      <c r="U576" s="43">
        <f ca="1">_xll.BInterpol('Base CDI'!$H$4:$H$28,'Base CDI'!$I$4:$I$29,S576,"Cubic","Extrapolate=Linear","MultiX=Average","Skip=True","Sort=True")</f>
        <v>14.580303190417498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46324</v>
      </c>
      <c r="T577" s="43">
        <f ca="1">_xll.BInterpol('Base CDI'!$H$4:$H$28,'Base CDI'!$J$4:$J$29,S577,"Cubic","Extrapolate=Linear","MultiX=Average","Skip=True","Sort=True")</f>
        <v>14.425954630936758</v>
      </c>
      <c r="U577" s="43">
        <f ca="1">_xll.BInterpol('Base CDI'!$H$4:$H$28,'Base CDI'!$I$4:$I$29,S577,"Cubic","Extrapolate=Linear","MultiX=Average","Skip=True","Sort=True")</f>
        <v>14.578945029805398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46325</v>
      </c>
      <c r="T578" s="43">
        <f ca="1">_xll.BInterpol('Base CDI'!$H$4:$H$28,'Base CDI'!$J$4:$J$29,S578,"Cubic","Extrapolate=Linear","MultiX=Average","Skip=True","Sort=True")</f>
        <v>14.424355561584948</v>
      </c>
      <c r="U578" s="43">
        <f ca="1">_xll.BInterpol('Base CDI'!$H$4:$H$28,'Base CDI'!$I$4:$I$29,S578,"Cubic","Extrapolate=Linear","MultiX=Average","Skip=True","Sort=True")</f>
        <v>14.577588529936687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46326</v>
      </c>
      <c r="T579" s="43">
        <f ca="1">_xll.BInterpol('Base CDI'!$H$4:$H$28,'Base CDI'!$J$4:$J$29,S579,"Cubic","Extrapolate=Linear","MultiX=Average","Skip=True","Sort=True")</f>
        <v>14.422758092609286</v>
      </c>
      <c r="U579" s="43">
        <f ca="1">_xll.BInterpol('Base CDI'!$H$4:$H$28,'Base CDI'!$I$4:$I$29,S579,"Cubic","Extrapolate=Linear","MultiX=Average","Skip=True","Sort=True")</f>
        <v>14.576233756031209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46327</v>
      </c>
      <c r="T580" s="43">
        <f ca="1">_xll.BInterpol('Base CDI'!$H$4:$H$28,'Base CDI'!$J$4:$J$29,S580,"Cubic","Extrapolate=Linear","MultiX=Average","Skip=True","Sort=True")</f>
        <v>14.421162300089177</v>
      </c>
      <c r="U580" s="43">
        <f ca="1">_xll.BInterpol('Base CDI'!$H$4:$H$28,'Base CDI'!$I$4:$I$29,S580,"Cubic","Extrapolate=Linear","MultiX=Average","Skip=True","Sort=True")</f>
        <v>14.574880773308811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46328</v>
      </c>
      <c r="T581" s="43">
        <f ca="1">_xll.BInterpol('Base CDI'!$H$4:$H$28,'Base CDI'!$J$4:$J$29,S581,"Cubic","Extrapolate=Linear","MultiX=Average","Skip=True","Sort=True")</f>
        <v>14.419568260104031</v>
      </c>
      <c r="U581" s="43">
        <f ca="1">_xll.BInterpol('Base CDI'!$H$4:$H$28,'Base CDI'!$I$4:$I$29,S581,"Cubic","Extrapolate=Linear","MultiX=Average","Skip=True","Sort=True")</f>
        <v>14.573529646989336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46329</v>
      </c>
      <c r="T582" s="43">
        <f ca="1">_xll.BInterpol('Base CDI'!$H$4:$H$28,'Base CDI'!$J$4:$J$29,S582,"Cubic","Extrapolate=Linear","MultiX=Average","Skip=True","Sort=True")</f>
        <v>14.417976048733253</v>
      </c>
      <c r="U582" s="43">
        <f ca="1">_xll.BInterpol('Base CDI'!$H$4:$H$28,'Base CDI'!$I$4:$I$29,S582,"Cubic","Extrapolate=Linear","MultiX=Average","Skip=True","Sort=True")</f>
        <v>14.57218044229263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46330</v>
      </c>
      <c r="T583" s="43">
        <f ca="1">_xll.BInterpol('Base CDI'!$H$4:$H$28,'Base CDI'!$J$4:$J$29,S583,"Cubic","Extrapolate=Linear","MultiX=Average","Skip=True","Sort=True")</f>
        <v>14.416385742056249</v>
      </c>
      <c r="U583" s="43">
        <f ca="1">_xll.BInterpol('Base CDI'!$H$4:$H$28,'Base CDI'!$I$4:$I$29,S583,"Cubic","Extrapolate=Linear","MultiX=Average","Skip=True","Sort=True")</f>
        <v>14.570833224438539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46331</v>
      </c>
      <c r="T584" s="43">
        <f ca="1">_xll.BInterpol('Base CDI'!$H$4:$H$28,'Base CDI'!$J$4:$J$29,S584,"Cubic","Extrapolate=Linear","MultiX=Average","Skip=True","Sort=True")</f>
        <v>14.414797416152426</v>
      </c>
      <c r="U584" s="43">
        <f ca="1">_xll.BInterpol('Base CDI'!$H$4:$H$28,'Base CDI'!$I$4:$I$29,S584,"Cubic","Extrapolate=Linear","MultiX=Average","Skip=True","Sort=True")</f>
        <v>14.569488058646909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46332</v>
      </c>
      <c r="T585" s="43">
        <f ca="1">_xll.BInterpol('Base CDI'!$H$4:$H$28,'Base CDI'!$J$4:$J$29,S585,"Cubic","Extrapolate=Linear","MultiX=Average","Skip=True","Sort=True")</f>
        <v>14.41321114710119</v>
      </c>
      <c r="U585" s="43">
        <f ca="1">_xll.BInterpol('Base CDI'!$H$4:$H$28,'Base CDI'!$I$4:$I$29,S585,"Cubic","Extrapolate=Linear","MultiX=Average","Skip=True","Sort=True")</f>
        <v>14.568145010137583</v>
      </c>
    </row>
    <row r="586" spans="16:21" x14ac:dyDescent="0.25">
      <c r="P586" s="10">
        <v>35361</v>
      </c>
      <c r="Q586">
        <v>2.41371</v>
      </c>
      <c r="S586" s="42">
        <f t="shared" ca="1" si="13"/>
        <v>46333</v>
      </c>
      <c r="T586" s="43">
        <f ca="1">_xll.BInterpol('Base CDI'!$H$4:$H$28,'Base CDI'!$J$4:$J$29,S586,"Cubic","Extrapolate=Linear","MultiX=Average","Skip=True","Sort=True")</f>
        <v>14.411627010981949</v>
      </c>
      <c r="U586" s="43">
        <f ca="1">_xll.BInterpol('Base CDI'!$H$4:$H$28,'Base CDI'!$I$4:$I$29,S586,"Cubic","Extrapolate=Linear","MultiX=Average","Skip=True","Sort=True")</f>
        <v>14.566804144130408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46334</v>
      </c>
      <c r="T587" s="43">
        <f ca="1">_xll.BInterpol('Base CDI'!$H$4:$H$28,'Base CDI'!$J$4:$J$29,S587,"Cubic","Extrapolate=Linear","MultiX=Average","Skip=True","Sort=True")</f>
        <v>14.410045083874108</v>
      </c>
      <c r="U587" s="43">
        <f ca="1">_xll.BInterpol('Base CDI'!$H$4:$H$28,'Base CDI'!$I$4:$I$29,S587,"Cubic","Extrapolate=Linear","MultiX=Average","Skip=True","Sort=True")</f>
        <v>14.565465525845228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46335</v>
      </c>
      <c r="T588" s="43">
        <f ca="1">_xll.BInterpol('Base CDI'!$H$4:$H$28,'Base CDI'!$J$4:$J$29,S588,"Cubic","Extrapolate=Linear","MultiX=Average","Skip=True","Sort=True")</f>
        <v>14.408465441857075</v>
      </c>
      <c r="U588" s="43">
        <f ca="1">_xll.BInterpol('Base CDI'!$H$4:$H$28,'Base CDI'!$I$4:$I$29,S588,"Cubic","Extrapolate=Linear","MultiX=Average","Skip=True","Sort=True")</f>
        <v>14.564129220501892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46336</v>
      </c>
      <c r="T589" s="43">
        <f ca="1">_xll.BInterpol('Base CDI'!$H$4:$H$28,'Base CDI'!$J$4:$J$29,S589,"Cubic","Extrapolate=Linear","MultiX=Average","Skip=True","Sort=True")</f>
        <v>14.406888161010254</v>
      </c>
      <c r="U589" s="43">
        <f ca="1">_xll.BInterpol('Base CDI'!$H$4:$H$28,'Base CDI'!$I$4:$I$29,S589,"Cubic","Extrapolate=Linear","MultiX=Average","Skip=True","Sort=True")</f>
        <v>14.56279529332024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46337</v>
      </c>
      <c r="T590" s="43">
        <f ca="1">_xll.BInterpol('Base CDI'!$H$4:$H$28,'Base CDI'!$J$4:$J$29,S590,"Cubic","Extrapolate=Linear","MultiX=Average","Skip=True","Sort=True")</f>
        <v>14.405313317413055</v>
      </c>
      <c r="U590" s="43">
        <f ca="1">_xll.BInterpol('Base CDI'!$H$4:$H$28,'Base CDI'!$I$4:$I$29,S590,"Cubic","Extrapolate=Linear","MultiX=Average","Skip=True","Sort=True")</f>
        <v>14.56146380952012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46338</v>
      </c>
      <c r="T591" s="43">
        <f ca="1">_xll.BInterpol('Base CDI'!$H$4:$H$28,'Base CDI'!$J$4:$J$29,S591,"Cubic","Extrapolate=Linear","MultiX=Average","Skip=True","Sort=True")</f>
        <v>14.403740987144882</v>
      </c>
      <c r="U591" s="43">
        <f ca="1">_xll.BInterpol('Base CDI'!$H$4:$H$28,'Base CDI'!$I$4:$I$29,S591,"Cubic","Extrapolate=Linear","MultiX=Average","Skip=True","Sort=True")</f>
        <v>14.560134834321378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46339</v>
      </c>
      <c r="T592" s="43">
        <f ca="1">_xll.BInterpol('Base CDI'!$H$4:$H$28,'Base CDI'!$J$4:$J$29,S592,"Cubic","Extrapolate=Linear","MultiX=Average","Skip=True","Sort=True")</f>
        <v>14.402171246285143</v>
      </c>
      <c r="U592" s="43">
        <f ca="1">_xll.BInterpol('Base CDI'!$H$4:$H$28,'Base CDI'!$I$4:$I$29,S592,"Cubic","Extrapolate=Linear","MultiX=Average","Skip=True","Sort=True")</f>
        <v>14.558808432943858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46340</v>
      </c>
      <c r="T593" s="43">
        <f ca="1">_xll.BInterpol('Base CDI'!$H$4:$H$28,'Base CDI'!$J$4:$J$29,S593,"Cubic","Extrapolate=Linear","MultiX=Average","Skip=True","Sort=True")</f>
        <v>14.400604170913244</v>
      </c>
      <c r="U593" s="43">
        <f ca="1">_xll.BInterpol('Base CDI'!$H$4:$H$28,'Base CDI'!$I$4:$I$29,S593,"Cubic","Extrapolate=Linear","MultiX=Average","Skip=True","Sort=True")</f>
        <v>14.557484670607405</v>
      </c>
    </row>
    <row r="594" spans="16:21" x14ac:dyDescent="0.25">
      <c r="P594" s="10">
        <v>35373</v>
      </c>
      <c r="Q594">
        <v>2.430164</v>
      </c>
      <c r="S594" s="42">
        <f t="shared" ca="1" si="14"/>
        <v>46341</v>
      </c>
      <c r="T594" s="43">
        <f ca="1">_xll.BInterpol('Base CDI'!$H$4:$H$28,'Base CDI'!$J$4:$J$29,S594,"Cubic","Extrapolate=Linear","MultiX=Average","Skip=True","Sort=True")</f>
        <v>14.399039837108591</v>
      </c>
      <c r="U594" s="43">
        <f ca="1">_xll.BInterpol('Base CDI'!$H$4:$H$28,'Base CDI'!$I$4:$I$29,S594,"Cubic","Extrapolate=Linear","MultiX=Average","Skip=True","Sort=True")</f>
        <v>14.556163612531865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46342</v>
      </c>
      <c r="T595" s="43">
        <f ca="1">_xll.BInterpol('Base CDI'!$H$4:$H$28,'Base CDI'!$J$4:$J$29,S595,"Cubic","Extrapolate=Linear","MultiX=Average","Skip=True","Sort=True")</f>
        <v>14.39747832095059</v>
      </c>
      <c r="U595" s="43">
        <f ca="1">_xll.BInterpol('Base CDI'!$H$4:$H$28,'Base CDI'!$I$4:$I$29,S595,"Cubic","Extrapolate=Linear","MultiX=Average","Skip=True","Sort=True")</f>
        <v>14.554845323937084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46343</v>
      </c>
      <c r="T596" s="43">
        <f ca="1">_xll.BInterpol('Base CDI'!$H$4:$H$28,'Base CDI'!$J$4:$J$29,S596,"Cubic","Extrapolate=Linear","MultiX=Average","Skip=True","Sort=True")</f>
        <v>14.39591969851865</v>
      </c>
      <c r="U596" s="43">
        <f ca="1">_xll.BInterpol('Base CDI'!$H$4:$H$28,'Base CDI'!$I$4:$I$29,S596,"Cubic","Extrapolate=Linear","MultiX=Average","Skip=True","Sort=True")</f>
        <v>14.553529870042906</v>
      </c>
    </row>
    <row r="597" spans="16:21" x14ac:dyDescent="0.25">
      <c r="P597" s="10">
        <v>35376</v>
      </c>
      <c r="Q597">
        <v>2.436731</v>
      </c>
      <c r="S597" s="42">
        <f t="shared" ca="1" si="14"/>
        <v>46344</v>
      </c>
      <c r="T597" s="43">
        <f ca="1">_xll.BInterpol('Base CDI'!$H$4:$H$28,'Base CDI'!$J$4:$J$29,S597,"Cubic","Extrapolate=Linear","MultiX=Average","Skip=True","Sort=True")</f>
        <v>14.394364045892177</v>
      </c>
      <c r="U597" s="43">
        <f ca="1">_xll.BInterpol('Base CDI'!$H$4:$H$28,'Base CDI'!$I$4:$I$29,S597,"Cubic","Extrapolate=Linear","MultiX=Average","Skip=True","Sort=True")</f>
        <v>14.552217316069177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46345</v>
      </c>
      <c r="T598" s="43">
        <f ca="1">_xll.BInterpol('Base CDI'!$H$4:$H$28,'Base CDI'!$J$4:$J$29,S598,"Cubic","Extrapolate=Linear","MultiX=Average","Skip=True","Sort=True")</f>
        <v>14.392811439150575</v>
      </c>
      <c r="U598" s="43">
        <f ca="1">_xll.BInterpol('Base CDI'!$H$4:$H$28,'Base CDI'!$I$4:$I$29,S598,"Cubic","Extrapolate=Linear","MultiX=Average","Skip=True","Sort=True")</f>
        <v>14.550907727235742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46346</v>
      </c>
      <c r="T599" s="43">
        <f ca="1">_xll.BInterpol('Base CDI'!$H$4:$H$28,'Base CDI'!$J$4:$J$29,S599,"Cubic","Extrapolate=Linear","MultiX=Average","Skip=True","Sort=True")</f>
        <v>14.391261954373253</v>
      </c>
      <c r="U599" s="43">
        <f ca="1">_xll.BInterpol('Base CDI'!$H$4:$H$28,'Base CDI'!$I$4:$I$29,S599,"Cubic","Extrapolate=Linear","MultiX=Average","Skip=True","Sort=True")</f>
        <v>14.549601168762447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46347</v>
      </c>
      <c r="T600" s="43">
        <f ca="1">_xll.BInterpol('Base CDI'!$H$4:$H$28,'Base CDI'!$J$4:$J$29,S600,"Cubic","Extrapolate=Linear","MultiX=Average","Skip=True","Sort=True")</f>
        <v>14.389715667639617</v>
      </c>
      <c r="U600" s="43">
        <f ca="1">_xll.BInterpol('Base CDI'!$H$4:$H$28,'Base CDI'!$I$4:$I$29,S600,"Cubic","Extrapolate=Linear","MultiX=Average","Skip=True","Sort=True")</f>
        <v>14.548297705869135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46348</v>
      </c>
      <c r="T601" s="43">
        <f ca="1">_xll.BInterpol('Base CDI'!$H$4:$H$28,'Base CDI'!$J$4:$J$29,S601,"Cubic","Extrapolate=Linear","MultiX=Average","Skip=True","Sort=True")</f>
        <v>14.388172655029072</v>
      </c>
      <c r="U601" s="43">
        <f ca="1">_xll.BInterpol('Base CDI'!$H$4:$H$28,'Base CDI'!$I$4:$I$29,S601,"Cubic","Extrapolate=Linear","MultiX=Average","Skip=True","Sort=True")</f>
        <v>14.546997403775656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46349</v>
      </c>
      <c r="T602" s="43">
        <f ca="1">_xll.BInterpol('Base CDI'!$H$4:$H$28,'Base CDI'!$J$4:$J$29,S602,"Cubic","Extrapolate=Linear","MultiX=Average","Skip=True","Sort=True")</f>
        <v>14.386632992621028</v>
      </c>
      <c r="U602" s="43">
        <f ca="1">_xll.BInterpol('Base CDI'!$H$4:$H$28,'Base CDI'!$I$4:$I$29,S602,"Cubic","Extrapolate=Linear","MultiX=Average","Skip=True","Sort=True")</f>
        <v>14.54570032770185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46350</v>
      </c>
      <c r="T603" s="43">
        <f ca="1">_xll.BInterpol('Base CDI'!$H$4:$H$28,'Base CDI'!$J$4:$J$29,S603,"Cubic","Extrapolate=Linear","MultiX=Average","Skip=True","Sort=True")</f>
        <v>14.385096756494887</v>
      </c>
      <c r="U603" s="43">
        <f ca="1">_xll.BInterpol('Base CDI'!$H$4:$H$28,'Base CDI'!$I$4:$I$29,S603,"Cubic","Extrapolate=Linear","MultiX=Average","Skip=True","Sort=True")</f>
        <v>14.544406542867566</v>
      </c>
    </row>
    <row r="604" spans="16:21" x14ac:dyDescent="0.25">
      <c r="P604" s="10">
        <v>35388</v>
      </c>
      <c r="Q604">
        <v>2.452083</v>
      </c>
      <c r="S604" s="42">
        <f t="shared" ca="1" si="14"/>
        <v>46351</v>
      </c>
      <c r="T604" s="43">
        <f ca="1">_xll.BInterpol('Base CDI'!$H$4:$H$28,'Base CDI'!$J$4:$J$29,S604,"Cubic","Extrapolate=Linear","MultiX=Average","Skip=True","Sort=True")</f>
        <v>14.383564022730059</v>
      </c>
      <c r="U604" s="43">
        <f ca="1">_xll.BInterpol('Base CDI'!$H$4:$H$28,'Base CDI'!$I$4:$I$29,S604,"Cubic","Extrapolate=Linear","MultiX=Average","Skip=True","Sort=True")</f>
        <v>14.543116114492648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46352</v>
      </c>
      <c r="T605" s="43">
        <f ca="1">_xll.BInterpol('Base CDI'!$H$4:$H$28,'Base CDI'!$J$4:$J$29,S605,"Cubic","Extrapolate=Linear","MultiX=Average","Skip=True","Sort=True")</f>
        <v>14.382034867405951</v>
      </c>
      <c r="U605" s="43">
        <f ca="1">_xll.BInterpol('Base CDI'!$H$4:$H$28,'Base CDI'!$I$4:$I$29,S605,"Cubic","Extrapolate=Linear","MultiX=Average","Skip=True","Sort=True")</f>
        <v>14.541829107796939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46353</v>
      </c>
      <c r="T606" s="43">
        <f ca="1">_xll.BInterpol('Base CDI'!$H$4:$H$28,'Base CDI'!$J$4:$J$29,S606,"Cubic","Extrapolate=Linear","MultiX=Average","Skip=True","Sort=True")</f>
        <v>14.380509366601967</v>
      </c>
      <c r="U606" s="43">
        <f ca="1">_xll.BInterpol('Base CDI'!$H$4:$H$28,'Base CDI'!$I$4:$I$29,S606,"Cubic","Extrapolate=Linear","MultiX=Average","Skip=True","Sort=True")</f>
        <v>14.540545588000288</v>
      </c>
    </row>
    <row r="607" spans="16:21" x14ac:dyDescent="0.25">
      <c r="P607" s="10">
        <v>35391</v>
      </c>
      <c r="Q607">
        <v>2.458628</v>
      </c>
      <c r="S607" s="42">
        <f t="shared" ca="1" si="14"/>
        <v>46354</v>
      </c>
      <c r="T607" s="43">
        <f ca="1">_xll.BInterpol('Base CDI'!$H$4:$H$28,'Base CDI'!$J$4:$J$29,S607,"Cubic","Extrapolate=Linear","MultiX=Average","Skip=True","Sort=True")</f>
        <v>14.378987596397515</v>
      </c>
      <c r="U607" s="43">
        <f ca="1">_xll.BInterpol('Base CDI'!$H$4:$H$28,'Base CDI'!$I$4:$I$29,S607,"Cubic","Extrapolate=Linear","MultiX=Average","Skip=True","Sort=True")</f>
        <v>14.53926562032254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46355</v>
      </c>
      <c r="T608" s="43">
        <f ca="1">_xll.BInterpol('Base CDI'!$H$4:$H$28,'Base CDI'!$J$4:$J$29,S608,"Cubic","Extrapolate=Linear","MultiX=Average","Skip=True","Sort=True")</f>
        <v>14.377469632872</v>
      </c>
      <c r="U608" s="43">
        <f ca="1">_xll.BInterpol('Base CDI'!$H$4:$H$28,'Base CDI'!$I$4:$I$29,S608,"Cubic","Extrapolate=Linear","MultiX=Average","Skip=True","Sort=True")</f>
        <v>14.537989269983537</v>
      </c>
    </row>
    <row r="609" spans="16:21" x14ac:dyDescent="0.25">
      <c r="P609" s="10">
        <v>35395</v>
      </c>
      <c r="Q609">
        <v>2.46299</v>
      </c>
      <c r="S609" s="42">
        <f t="shared" ca="1" si="14"/>
        <v>46356</v>
      </c>
      <c r="T609" s="43">
        <f ca="1">_xll.BInterpol('Base CDI'!$H$4:$H$28,'Base CDI'!$J$4:$J$29,S609,"Cubic","Extrapolate=Linear","MultiX=Average","Skip=True","Sort=True")</f>
        <v>14.375955552104831</v>
      </c>
      <c r="U609" s="43">
        <f ca="1">_xll.BInterpol('Base CDI'!$H$4:$H$28,'Base CDI'!$I$4:$I$29,S609,"Cubic","Extrapolate=Linear","MultiX=Average","Skip=True","Sort=True")</f>
        <v>14.536716602203128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46357</v>
      </c>
      <c r="T610" s="43">
        <f ca="1">_xll.BInterpol('Base CDI'!$H$4:$H$28,'Base CDI'!$J$4:$J$29,S610,"Cubic","Extrapolate=Linear","MultiX=Average","Skip=True","Sort=True")</f>
        <v>14.374445430175413</v>
      </c>
      <c r="U610" s="43">
        <f ca="1">_xll.BInterpol('Base CDI'!$H$4:$H$28,'Base CDI'!$I$4:$I$29,S610,"Cubic","Extrapolate=Linear","MultiX=Average","Skip=True","Sort=True")</f>
        <v>14.535447682201157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46358</v>
      </c>
      <c r="T611" s="43">
        <f ca="1">_xll.BInterpol('Base CDI'!$H$4:$H$28,'Base CDI'!$J$4:$J$29,S611,"Cubic","Extrapolate=Linear","MultiX=Average","Skip=True","Sort=True")</f>
        <v>14.372939343163152</v>
      </c>
      <c r="U611" s="43">
        <f ca="1">_xll.BInterpol('Base CDI'!$H$4:$H$28,'Base CDI'!$I$4:$I$29,S611,"Cubic","Extrapolate=Linear","MultiX=Average","Skip=True","Sort=True")</f>
        <v>14.534182575197468</v>
      </c>
    </row>
    <row r="612" spans="16:21" x14ac:dyDescent="0.25">
      <c r="P612" s="10">
        <v>35398</v>
      </c>
      <c r="Q612">
        <v>2.469506</v>
      </c>
      <c r="S612" s="42">
        <f t="shared" ca="1" si="14"/>
        <v>46359</v>
      </c>
      <c r="T612" s="43">
        <f ca="1">_xll.BInterpol('Base CDI'!$H$4:$H$28,'Base CDI'!$J$4:$J$29,S612,"Cubic","Extrapolate=Linear","MultiX=Average","Skip=True","Sort=True")</f>
        <v>14.371437367147456</v>
      </c>
      <c r="U612" s="43">
        <f ca="1">_xll.BInterpol('Base CDI'!$H$4:$H$28,'Base CDI'!$I$4:$I$29,S612,"Cubic","Extrapolate=Linear","MultiX=Average","Skip=True","Sort=True")</f>
        <v>14.532921346411909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46360</v>
      </c>
      <c r="T613" s="43">
        <f ca="1">_xll.BInterpol('Base CDI'!$H$4:$H$28,'Base CDI'!$J$4:$J$29,S613,"Cubic","Extrapolate=Linear","MultiX=Average","Skip=True","Sort=True")</f>
        <v>14.369939578207731</v>
      </c>
      <c r="U613" s="43">
        <f ca="1">_xll.BInterpol('Base CDI'!$H$4:$H$28,'Base CDI'!$I$4:$I$29,S613,"Cubic","Extrapolate=Linear","MultiX=Average","Skip=True","Sort=True")</f>
        <v>14.531664061064321</v>
      </c>
    </row>
    <row r="614" spans="16:21" x14ac:dyDescent="0.25">
      <c r="P614" s="10">
        <v>35402</v>
      </c>
      <c r="Q614">
        <v>2.473649</v>
      </c>
      <c r="S614" s="42">
        <f t="shared" ca="1" si="14"/>
        <v>46361</v>
      </c>
      <c r="T614" s="43">
        <f ca="1">_xll.BInterpol('Base CDI'!$H$4:$H$28,'Base CDI'!$J$4:$J$29,S614,"Cubic","Extrapolate=Linear","MultiX=Average","Skip=True","Sort=True")</f>
        <v>14.368446052423383</v>
      </c>
      <c r="U614" s="43">
        <f ca="1">_xll.BInterpol('Base CDI'!$H$4:$H$28,'Base CDI'!$I$4:$I$29,S614,"Cubic","Extrapolate=Linear","MultiX=Average","Skip=True","Sort=True")</f>
        <v>14.530410784374554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46362</v>
      </c>
      <c r="T615" s="43">
        <f ca="1">_xll.BInterpol('Base CDI'!$H$4:$H$28,'Base CDI'!$J$4:$J$29,S615,"Cubic","Extrapolate=Linear","MultiX=Average","Skip=True","Sort=True")</f>
        <v>14.366956865873821</v>
      </c>
      <c r="U615" s="43">
        <f ca="1">_xll.BInterpol('Base CDI'!$H$4:$H$28,'Base CDI'!$I$4:$I$29,S615,"Cubic","Extrapolate=Linear","MultiX=Average","Skip=True","Sort=True")</f>
        <v>14.52916158156245</v>
      </c>
    </row>
    <row r="616" spans="16:21" x14ac:dyDescent="0.25">
      <c r="P616" s="10">
        <v>35404</v>
      </c>
      <c r="Q616">
        <v>2.477757</v>
      </c>
      <c r="S616" s="42">
        <f t="shared" ca="1" si="14"/>
        <v>46363</v>
      </c>
      <c r="T616" s="43">
        <f ca="1">_xll.BInterpol('Base CDI'!$H$4:$H$28,'Base CDI'!$J$4:$J$29,S616,"Cubic","Extrapolate=Linear","MultiX=Average","Skip=True","Sort=True")</f>
        <v>14.365472094638449</v>
      </c>
      <c r="U616" s="43">
        <f ca="1">_xll.BInterpol('Base CDI'!$H$4:$H$28,'Base CDI'!$I$4:$I$29,S616,"Cubic","Extrapolate=Linear","MultiX=Average","Skip=True","Sort=True")</f>
        <v>14.527916517847856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46364</v>
      </c>
      <c r="T617" s="43">
        <f ca="1">_xll.BInterpol('Base CDI'!$H$4:$H$28,'Base CDI'!$J$4:$J$29,S617,"Cubic","Extrapolate=Linear","MultiX=Average","Skip=True","Sort=True")</f>
        <v>14.363991814796673</v>
      </c>
      <c r="U617" s="43">
        <f ca="1">_xll.BInterpol('Base CDI'!$H$4:$H$28,'Base CDI'!$I$4:$I$29,S617,"Cubic","Extrapolate=Linear","MultiX=Average","Skip=True","Sort=True")</f>
        <v>14.526675658450618</v>
      </c>
    </row>
    <row r="618" spans="16:21" x14ac:dyDescent="0.25">
      <c r="P618" s="10">
        <v>35408</v>
      </c>
      <c r="Q618">
        <v>2.481913</v>
      </c>
      <c r="S618" s="42">
        <f t="shared" ca="1" si="14"/>
        <v>46365</v>
      </c>
      <c r="T618" s="43">
        <f ca="1">_xll.BInterpol('Base CDI'!$H$4:$H$28,'Base CDI'!$J$4:$J$29,S618,"Cubic","Extrapolate=Linear","MultiX=Average","Skip=True","Sort=True")</f>
        <v>14.3625161024279</v>
      </c>
      <c r="U618" s="43">
        <f ca="1">_xll.BInterpol('Base CDI'!$H$4:$H$28,'Base CDI'!$I$4:$I$29,S618,"Cubic","Extrapolate=Linear","MultiX=Average","Skip=True","Sort=True")</f>
        <v>14.525439068590577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46366</v>
      </c>
      <c r="T619" s="43">
        <f ca="1">_xll.BInterpol('Base CDI'!$H$4:$H$28,'Base CDI'!$J$4:$J$29,S619,"Cubic","Extrapolate=Linear","MultiX=Average","Skip=True","Sort=True")</f>
        <v>14.361045033611539</v>
      </c>
      <c r="U619" s="43">
        <f ca="1">_xll.BInterpol('Base CDI'!$H$4:$H$28,'Base CDI'!$I$4:$I$29,S619,"Cubic","Extrapolate=Linear","MultiX=Average","Skip=True","Sort=True")</f>
        <v>14.524206813487584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46367</v>
      </c>
      <c r="T620" s="43">
        <f ca="1">_xll.BInterpol('Base CDI'!$H$4:$H$28,'Base CDI'!$J$4:$J$29,S620,"Cubic","Extrapolate=Linear","MultiX=Average","Skip=True","Sort=True")</f>
        <v>14.359578684426994</v>
      </c>
      <c r="U620" s="43">
        <f ca="1">_xll.BInterpol('Base CDI'!$H$4:$H$28,'Base CDI'!$I$4:$I$29,S620,"Cubic","Extrapolate=Linear","MultiX=Average","Skip=True","Sort=True")</f>
        <v>14.522978958361481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46368</v>
      </c>
      <c r="T621" s="43">
        <f ca="1">_xll.BInterpol('Base CDI'!$H$4:$H$28,'Base CDI'!$J$4:$J$29,S621,"Cubic","Extrapolate=Linear","MultiX=Average","Skip=True","Sort=True")</f>
        <v>14.358117130953673</v>
      </c>
      <c r="U621" s="43">
        <f ca="1">_xll.BInterpol('Base CDI'!$H$4:$H$28,'Base CDI'!$I$4:$I$29,S621,"Cubic","Extrapolate=Linear","MultiX=Average","Skip=True","Sort=True")</f>
        <v>14.521755568432114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46369</v>
      </c>
      <c r="T622" s="43">
        <f ca="1">_xll.BInterpol('Base CDI'!$H$4:$H$28,'Base CDI'!$J$4:$J$29,S622,"Cubic","Extrapolate=Linear","MultiX=Average","Skip=True","Sort=True")</f>
        <v>14.356660449270983</v>
      </c>
      <c r="U622" s="43">
        <f ca="1">_xll.BInterpol('Base CDI'!$H$4:$H$28,'Base CDI'!$I$4:$I$29,S622,"Cubic","Extrapolate=Linear","MultiX=Average","Skip=True","Sort=True")</f>
        <v>14.520536708919328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46370</v>
      </c>
      <c r="T623" s="43">
        <f ca="1">_xll.BInterpol('Base CDI'!$H$4:$H$28,'Base CDI'!$J$4:$J$29,S623,"Cubic","Extrapolate=Linear","MultiX=Average","Skip=True","Sort=True")</f>
        <v>14.355208715458327</v>
      </c>
      <c r="U623" s="43">
        <f ca="1">_xll.BInterpol('Base CDI'!$H$4:$H$28,'Base CDI'!$I$4:$I$29,S623,"Cubic","Extrapolate=Linear","MultiX=Average","Skip=True","Sort=True")</f>
        <v>14.519322445042969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46371</v>
      </c>
      <c r="T624" s="43">
        <f ca="1">_xll.BInterpol('Base CDI'!$H$4:$H$28,'Base CDI'!$J$4:$J$29,S624,"Cubic","Extrapolate=Linear","MultiX=Average","Skip=True","Sort=True")</f>
        <v>14.353762005595115</v>
      </c>
      <c r="U624" s="43">
        <f ca="1">_xll.BInterpol('Base CDI'!$H$4:$H$28,'Base CDI'!$I$4:$I$29,S624,"Cubic","Extrapolate=Linear","MultiX=Average","Skip=True","Sort=True")</f>
        <v>14.518112842022882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46372</v>
      </c>
      <c r="T625" s="43">
        <f ca="1">_xll.BInterpol('Base CDI'!$H$4:$H$28,'Base CDI'!$J$4:$J$29,S625,"Cubic","Extrapolate=Linear","MultiX=Average","Skip=True","Sort=True")</f>
        <v>14.352320395760753</v>
      </c>
      <c r="U625" s="43">
        <f ca="1">_xll.BInterpol('Base CDI'!$H$4:$H$28,'Base CDI'!$I$4:$I$29,S625,"Cubic","Extrapolate=Linear","MultiX=Average","Skip=True","Sort=True")</f>
        <v>14.516907965078913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46373</v>
      </c>
      <c r="T626" s="43">
        <f ca="1">_xll.BInterpol('Base CDI'!$H$4:$H$28,'Base CDI'!$J$4:$J$29,S626,"Cubic","Extrapolate=Linear","MultiX=Average","Skip=True","Sort=True")</f>
        <v>14.350883962034647</v>
      </c>
      <c r="U626" s="43">
        <f ca="1">_xll.BInterpol('Base CDI'!$H$4:$H$28,'Base CDI'!$I$4:$I$29,S626,"Cubic","Extrapolate=Linear","MultiX=Average","Skip=True","Sort=True")</f>
        <v>14.515707879430906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46374</v>
      </c>
      <c r="T627" s="43">
        <f ca="1">_xll.BInterpol('Base CDI'!$H$4:$H$28,'Base CDI'!$J$4:$J$29,S627,"Cubic","Extrapolate=Linear","MultiX=Average","Skip=True","Sort=True")</f>
        <v>14.349452780496204</v>
      </c>
      <c r="U627" s="43">
        <f ca="1">_xll.BInterpol('Base CDI'!$H$4:$H$28,'Base CDI'!$I$4:$I$29,S627,"Cubic","Extrapolate=Linear","MultiX=Average","Skip=True","Sort=True")</f>
        <v>14.514512650298705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46375</v>
      </c>
      <c r="T628" s="43">
        <f ca="1">_xll.BInterpol('Base CDI'!$H$4:$H$28,'Base CDI'!$J$4:$J$29,S628,"Cubic","Extrapolate=Linear","MultiX=Average","Skip=True","Sort=True")</f>
        <v>14.348026927224829</v>
      </c>
      <c r="U628" s="43">
        <f ca="1">_xll.BInterpol('Base CDI'!$H$4:$H$28,'Base CDI'!$I$4:$I$29,S628,"Cubic","Extrapolate=Linear","MultiX=Average","Skip=True","Sort=True")</f>
        <v>14.513322342902159</v>
      </c>
    </row>
    <row r="629" spans="16:21" x14ac:dyDescent="0.25">
      <c r="P629" s="10">
        <v>35423</v>
      </c>
      <c r="Q629">
        <v>2.505201</v>
      </c>
      <c r="S629" s="42">
        <f t="shared" ca="1" si="14"/>
        <v>46376</v>
      </c>
      <c r="T629" s="43">
        <f ca="1">_xll.BInterpol('Base CDI'!$H$4:$H$28,'Base CDI'!$J$4:$J$29,S629,"Cubic","Extrapolate=Linear","MultiX=Average","Skip=True","Sort=True")</f>
        <v>14.346606478299931</v>
      </c>
      <c r="U629" s="43">
        <f ca="1">_xll.BInterpol('Base CDI'!$H$4:$H$28,'Base CDI'!$I$4:$I$29,S629,"Cubic","Extrapolate=Linear","MultiX=Average","Skip=True","Sort=True")</f>
        <v>14.512137022461111</v>
      </c>
    </row>
    <row r="630" spans="16:21" x14ac:dyDescent="0.25">
      <c r="P630" s="10">
        <v>35425</v>
      </c>
      <c r="Q630">
        <v>2.507355</v>
      </c>
      <c r="S630" s="42">
        <f t="shared" ca="1" si="14"/>
        <v>46377</v>
      </c>
      <c r="T630" s="43">
        <f ca="1">_xll.BInterpol('Base CDI'!$H$4:$H$28,'Base CDI'!$J$4:$J$29,S630,"Cubic","Extrapolate=Linear","MultiX=Average","Skip=True","Sort=True")</f>
        <v>14.345191509800914</v>
      </c>
      <c r="U630" s="43">
        <f ca="1">_xll.BInterpol('Base CDI'!$H$4:$H$28,'Base CDI'!$I$4:$I$29,S630,"Cubic","Extrapolate=Linear","MultiX=Average","Skip=True","Sort=True")</f>
        <v>14.510956754195407</v>
      </c>
    </row>
    <row r="631" spans="16:21" x14ac:dyDescent="0.25">
      <c r="P631" s="10">
        <v>35426</v>
      </c>
      <c r="Q631">
        <v>2.509503</v>
      </c>
      <c r="S631" s="42">
        <f t="shared" ca="1" si="14"/>
        <v>46378</v>
      </c>
      <c r="T631" s="43">
        <f ca="1">_xll.BInterpol('Base CDI'!$H$4:$H$28,'Base CDI'!$J$4:$J$29,S631,"Cubic","Extrapolate=Linear","MultiX=Average","Skip=True","Sort=True")</f>
        <v>14.343782097807187</v>
      </c>
      <c r="U631" s="43">
        <f ca="1">_xll.BInterpol('Base CDI'!$H$4:$H$28,'Base CDI'!$I$4:$I$29,S631,"Cubic","Extrapolate=Linear","MultiX=Average","Skip=True","Sort=True")</f>
        <v>14.509781603324891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46379</v>
      </c>
      <c r="T632" s="43">
        <f ca="1">_xll.BInterpol('Base CDI'!$H$4:$H$28,'Base CDI'!$J$4:$J$29,S632,"Cubic","Extrapolate=Linear","MultiX=Average","Skip=True","Sort=True")</f>
        <v>14.342378318398154</v>
      </c>
      <c r="U632" s="43">
        <f ca="1">_xll.BInterpol('Base CDI'!$H$4:$H$28,'Base CDI'!$I$4:$I$29,S632,"Cubic","Extrapolate=Linear","MultiX=Average","Skip=True","Sort=True")</f>
        <v>14.508611635069409</v>
      </c>
    </row>
    <row r="633" spans="16:21" x14ac:dyDescent="0.25">
      <c r="P633" s="10">
        <v>35430</v>
      </c>
      <c r="Q633">
        <v>2.513738</v>
      </c>
      <c r="S633" s="42">
        <f t="shared" ca="1" si="14"/>
        <v>46380</v>
      </c>
      <c r="T633" s="43">
        <f ca="1">_xll.BInterpol('Base CDI'!$H$4:$H$28,'Base CDI'!$J$4:$J$29,S633,"Cubic","Extrapolate=Linear","MultiX=Average","Skip=True","Sort=True")</f>
        <v>14.340980247653224</v>
      </c>
      <c r="U633" s="43">
        <f ca="1">_xll.BInterpol('Base CDI'!$H$4:$H$28,'Base CDI'!$I$4:$I$29,S633,"Cubic","Extrapolate=Linear","MultiX=Average","Skip=True","Sort=True")</f>
        <v>14.507446914648808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46381</v>
      </c>
      <c r="T634" s="43">
        <f ca="1">_xll.BInterpol('Base CDI'!$H$4:$H$28,'Base CDI'!$J$4:$J$29,S634,"Cubic","Extrapolate=Linear","MultiX=Average","Skip=True","Sort=True")</f>
        <v>14.339587961651803</v>
      </c>
      <c r="U634" s="43">
        <f ca="1">_xll.BInterpol('Base CDI'!$H$4:$H$28,'Base CDI'!$I$4:$I$29,S634,"Cubic","Extrapolate=Linear","MultiX=Average","Skip=True","Sort=True")</f>
        <v>14.506287507282931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46382</v>
      </c>
      <c r="T635" s="43">
        <f ca="1">_xll.BInterpol('Base CDI'!$H$4:$H$28,'Base CDI'!$J$4:$J$29,S635,"Cubic","Extrapolate=Linear","MultiX=Average","Skip=True","Sort=True")</f>
        <v>14.338201536473298</v>
      </c>
      <c r="U635" s="43">
        <f ca="1">_xll.BInterpol('Base CDI'!$H$4:$H$28,'Base CDI'!$I$4:$I$29,S635,"Cubic","Extrapolate=Linear","MultiX=Average","Skip=True","Sort=True")</f>
        <v>14.505133478191626</v>
      </c>
    </row>
    <row r="636" spans="16:21" x14ac:dyDescent="0.25">
      <c r="P636" s="10">
        <v>35436</v>
      </c>
      <c r="Q636">
        <v>2.519717</v>
      </c>
      <c r="S636" s="42">
        <f t="shared" ca="1" si="14"/>
        <v>46383</v>
      </c>
      <c r="T636" s="43">
        <f ca="1">_xll.BInterpol('Base CDI'!$H$4:$H$28,'Base CDI'!$J$4:$J$29,S636,"Cubic","Extrapolate=Linear","MultiX=Average","Skip=True","Sort=True")</f>
        <v>14.336821048197113</v>
      </c>
      <c r="U636" s="43">
        <f ca="1">_xll.BInterpol('Base CDI'!$H$4:$H$28,'Base CDI'!$I$4:$I$29,S636,"Cubic","Extrapolate=Linear","MultiX=Average","Skip=True","Sort=True")</f>
        <v>14.503984892594733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46384</v>
      </c>
      <c r="T637" s="43">
        <f ca="1">_xll.BInterpol('Base CDI'!$H$4:$H$28,'Base CDI'!$J$4:$J$29,S637,"Cubic","Extrapolate=Linear","MultiX=Average","Skip=True","Sort=True")</f>
        <v>14.335446572902656</v>
      </c>
      <c r="U637" s="43">
        <f ca="1">_xll.BInterpol('Base CDI'!$H$4:$H$28,'Base CDI'!$I$4:$I$29,S637,"Cubic","Extrapolate=Linear","MultiX=Average","Skip=True","Sort=True")</f>
        <v>14.502841815712104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46385</v>
      </c>
      <c r="T638" s="43">
        <f ca="1">_xll.BInterpol('Base CDI'!$H$4:$H$28,'Base CDI'!$J$4:$J$29,S638,"Cubic","Extrapolate=Linear","MultiX=Average","Skip=True","Sort=True")</f>
        <v>14.334078186669334</v>
      </c>
      <c r="U638" s="43">
        <f ca="1">_xll.BInterpol('Base CDI'!$H$4:$H$28,'Base CDI'!$I$4:$I$29,S638,"Cubic","Extrapolate=Linear","MultiX=Average","Skip=True","Sort=True")</f>
        <v>14.501704312763579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46386</v>
      </c>
      <c r="T639" s="43">
        <f ca="1">_xll.BInterpol('Base CDI'!$H$4:$H$28,'Base CDI'!$J$4:$J$29,S639,"Cubic","Extrapolate=Linear","MultiX=Average","Skip=True","Sort=True")</f>
        <v>14.332715965576554</v>
      </c>
      <c r="U639" s="43">
        <f ca="1">_xll.BInterpol('Base CDI'!$H$4:$H$28,'Base CDI'!$I$4:$I$29,S639,"Cubic","Extrapolate=Linear","MultiX=Average","Skip=True","Sort=True")</f>
        <v>14.500572448969006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46387</v>
      </c>
      <c r="T640" s="43">
        <f ca="1">_xll.BInterpol('Base CDI'!$H$4:$H$28,'Base CDI'!$J$4:$J$29,S640,"Cubic","Extrapolate=Linear","MultiX=Average","Skip=True","Sort=True")</f>
        <v>14.331359985703722</v>
      </c>
      <c r="U640" s="43">
        <f ca="1">_xll.BInterpol('Base CDI'!$H$4:$H$28,'Base CDI'!$I$4:$I$29,S640,"Cubic","Extrapolate=Linear","MultiX=Average","Skip=True","Sort=True")</f>
        <v>14.499446289548231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46388</v>
      </c>
      <c r="T641" s="43">
        <f ca="1">_xll.BInterpol('Base CDI'!$H$4:$H$28,'Base CDI'!$J$4:$J$29,S641,"Cubic","Extrapolate=Linear","MultiX=Average","Skip=True","Sort=True")</f>
        <v>14.330010323130244</v>
      </c>
      <c r="U641" s="43">
        <f ca="1">_xll.BInterpol('Base CDI'!$H$4:$H$28,'Base CDI'!$I$4:$I$29,S641,"Cubic","Extrapolate=Linear","MultiX=Average","Skip=True","Sort=True")</f>
        <v>14.498325899721097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46389</v>
      </c>
      <c r="T642" s="43">
        <f ca="1">_xll.BInterpol('Base CDI'!$H$4:$H$28,'Base CDI'!$J$4:$J$29,S642,"Cubic","Extrapolate=Linear","MultiX=Average","Skip=True","Sort=True")</f>
        <v>14.328667053935526</v>
      </c>
      <c r="U642" s="43">
        <f ca="1">_xll.BInterpol('Base CDI'!$H$4:$H$28,'Base CDI'!$I$4:$I$29,S642,"Cubic","Extrapolate=Linear","MultiX=Average","Skip=True","Sort=True")</f>
        <v>14.49721134470745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46390</v>
      </c>
      <c r="T643" s="43">
        <f ca="1">_xll.BInterpol('Base CDI'!$H$4:$H$28,'Base CDI'!$J$4:$J$29,S643,"Cubic","Extrapolate=Linear","MultiX=Average","Skip=True","Sort=True")</f>
        <v>14.327330254198976</v>
      </c>
      <c r="U643" s="43">
        <f ca="1">_xll.BInterpol('Base CDI'!$H$4:$H$28,'Base CDI'!$I$4:$I$29,S643,"Cubic","Extrapolate=Linear","MultiX=Average","Skip=True","Sort=True")</f>
        <v>14.496102689727136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46391</v>
      </c>
      <c r="T644" s="43">
        <f ca="1">_xll.BInterpol('Base CDI'!$H$4:$H$28,'Base CDI'!$J$4:$J$29,S644,"Cubic","Extrapolate=Linear","MultiX=Average","Skip=True","Sort=True")</f>
        <v>14.326000000000001</v>
      </c>
      <c r="U644" s="43">
        <f ca="1">_xll.BInterpol('Base CDI'!$H$4:$H$28,'Base CDI'!$I$4:$I$29,S644,"Cubic","Extrapolate=Linear","MultiX=Average","Skip=True","Sort=True")</f>
        <v>14.494999999999999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46392</v>
      </c>
      <c r="T645" s="43">
        <f ca="1">_xll.BInterpol('Base CDI'!$H$4:$H$28,'Base CDI'!$J$4:$J$29,S645,"Cubic","Extrapolate=Linear","MultiX=Average","Skip=True","Sort=True")</f>
        <v>14.324676352319269</v>
      </c>
      <c r="U645" s="43">
        <f ca="1">_xll.BInterpol('Base CDI'!$H$4:$H$28,'Base CDI'!$I$4:$I$29,S645,"Cubic","Extrapolate=Linear","MultiX=Average","Skip=True","Sort=True")</f>
        <v>14.493903327507578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46393</v>
      </c>
      <c r="T646" s="43">
        <f ca="1">_xll.BInterpol('Base CDI'!$H$4:$H$28,'Base CDI'!$J$4:$J$29,S646,"Cubic","Extrapolate=Linear","MultiX=Average","Skip=True","Sort=True")</f>
        <v>14.323359311742511</v>
      </c>
      <c r="U646" s="43">
        <f ca="1">_xll.BInterpol('Base CDI'!$H$4:$H$28,'Base CDI'!$I$4:$I$29,S646,"Cubic","Extrapolate=Linear","MultiX=Average","Skip=True","Sort=True")</f>
        <v>14.492812671278175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46394</v>
      </c>
      <c r="T647" s="43">
        <f ca="1">_xll.BInterpol('Base CDI'!$H$4:$H$28,'Base CDI'!$J$4:$J$29,S647,"Cubic","Extrapolate=Linear","MultiX=Average","Skip=True","Sort=True")</f>
        <v>14.322048863756718</v>
      </c>
      <c r="U647" s="43">
        <f ca="1">_xll.BInterpol('Base CDI'!$H$4:$H$28,'Base CDI'!$I$4:$I$29,S647,"Cubic","Extrapolate=Linear","MultiX=Average","Skip=True","Sort=True")</f>
        <v>14.491728017101785</v>
      </c>
    </row>
    <row r="648" spans="16:21" x14ac:dyDescent="0.25">
      <c r="P648" s="10">
        <v>35452</v>
      </c>
      <c r="Q648">
        <v>2.54325</v>
      </c>
      <c r="S648" s="42">
        <f t="shared" ca="1" si="14"/>
        <v>46395</v>
      </c>
      <c r="T648" s="43">
        <f ca="1">_xll.BInterpol('Base CDI'!$H$4:$H$28,'Base CDI'!$J$4:$J$29,S648,"Cubic","Extrapolate=Linear","MultiX=Average","Skip=True","Sort=True")</f>
        <v>14.320744993848884</v>
      </c>
      <c r="U648" s="43">
        <f ca="1">_xll.BInterpol('Base CDI'!$H$4:$H$28,'Base CDI'!$I$4:$I$29,S648,"Cubic","Extrapolate=Linear","MultiX=Average","Skip=True","Sort=True")</f>
        <v>14.490649350768406</v>
      </c>
    </row>
    <row r="649" spans="16:21" x14ac:dyDescent="0.25">
      <c r="P649" s="10">
        <v>35453</v>
      </c>
      <c r="Q649">
        <v>2.545226</v>
      </c>
      <c r="S649" s="42">
        <f t="shared" ca="1" si="14"/>
        <v>46396</v>
      </c>
      <c r="T649" s="43">
        <f ca="1">_xll.BInterpol('Base CDI'!$H$4:$H$28,'Base CDI'!$J$4:$J$29,S649,"Cubic","Extrapolate=Linear","MultiX=Average","Skip=True","Sort=True")</f>
        <v>14.319447687505997</v>
      </c>
      <c r="U649" s="43">
        <f ca="1">_xll.BInterpol('Base CDI'!$H$4:$H$28,'Base CDI'!$I$4:$I$29,S649,"Cubic","Extrapolate=Linear","MultiX=Average","Skip=True","Sort=True")</f>
        <v>14.48957665806803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46397</v>
      </c>
      <c r="T650" s="43">
        <f ca="1">_xll.BInterpol('Base CDI'!$H$4:$H$28,'Base CDI'!$J$4:$J$29,S650,"Cubic","Extrapolate=Linear","MultiX=Average","Skip=True","Sort=True")</f>
        <v>14.318156930215054</v>
      </c>
      <c r="U650" s="43">
        <f ca="1">_xll.BInterpol('Base CDI'!$H$4:$H$28,'Base CDI'!$I$4:$I$29,S650,"Cubic","Extrapolate=Linear","MultiX=Average","Skip=True","Sort=True")</f>
        <v>14.488509924790655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46398</v>
      </c>
      <c r="T651" s="43">
        <f ca="1">_xll.BInterpol('Base CDI'!$H$4:$H$28,'Base CDI'!$J$4:$J$29,S651,"Cubic","Extrapolate=Linear","MultiX=Average","Skip=True","Sort=True")</f>
        <v>14.316872707463043</v>
      </c>
      <c r="U651" s="43">
        <f ca="1">_xll.BInterpol('Base CDI'!$H$4:$H$28,'Base CDI'!$I$4:$I$29,S651,"Cubic","Extrapolate=Linear","MultiX=Average","Skip=True","Sort=True")</f>
        <v>14.487449136726276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46399</v>
      </c>
      <c r="T652" s="43">
        <f ca="1">_xll.BInterpol('Base CDI'!$H$4:$H$28,'Base CDI'!$J$4:$J$29,S652,"Cubic","Extrapolate=Linear","MultiX=Average","Skip=True","Sort=True")</f>
        <v>14.315595004736959</v>
      </c>
      <c r="U652" s="43">
        <f ca="1">_xll.BInterpol('Base CDI'!$H$4:$H$28,'Base CDI'!$I$4:$I$29,S652,"Cubic","Extrapolate=Linear","MultiX=Average","Skip=True","Sort=True")</f>
        <v>14.486394279664887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46400</v>
      </c>
      <c r="T653" s="43">
        <f ca="1">_xll.BInterpol('Base CDI'!$H$4:$H$28,'Base CDI'!$J$4:$J$29,S653,"Cubic","Extrapolate=Linear","MultiX=Average","Skip=True","Sort=True")</f>
        <v>14.314323807523795</v>
      </c>
      <c r="U653" s="43">
        <f ca="1">_xll.BInterpol('Base CDI'!$H$4:$H$28,'Base CDI'!$I$4:$I$29,S653,"Cubic","Extrapolate=Linear","MultiX=Average","Skip=True","Sort=True")</f>
        <v>14.485345339396485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46401</v>
      </c>
      <c r="T654" s="43">
        <f ca="1">_xll.BInterpol('Base CDI'!$H$4:$H$28,'Base CDI'!$J$4:$J$29,S654,"Cubic","Extrapolate=Linear","MultiX=Average","Skip=True","Sort=True")</f>
        <v>14.313059101310541</v>
      </c>
      <c r="U654" s="43">
        <f ca="1">_xll.BInterpol('Base CDI'!$H$4:$H$28,'Base CDI'!$I$4:$I$29,S654,"Cubic","Extrapolate=Linear","MultiX=Average","Skip=True","Sort=True")</f>
        <v>14.484302301711063</v>
      </c>
    </row>
    <row r="655" spans="16:21" x14ac:dyDescent="0.25">
      <c r="P655" s="10">
        <v>35461</v>
      </c>
      <c r="Q655">
        <v>2.55728</v>
      </c>
      <c r="S655" s="42">
        <f t="shared" ca="1" si="15"/>
        <v>46402</v>
      </c>
      <c r="T655" s="43">
        <f ca="1">_xll.BInterpol('Base CDI'!$H$4:$H$28,'Base CDI'!$J$4:$J$29,S655,"Cubic","Extrapolate=Linear","MultiX=Average","Skip=True","Sort=True")</f>
        <v>14.31180087158419</v>
      </c>
      <c r="U655" s="43">
        <f ca="1">_xll.BInterpol('Base CDI'!$H$4:$H$28,'Base CDI'!$I$4:$I$29,S655,"Cubic","Extrapolate=Linear","MultiX=Average","Skip=True","Sort=True")</f>
        <v>14.483265152398619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46403</v>
      </c>
      <c r="T656" s="43">
        <f ca="1">_xll.BInterpol('Base CDI'!$H$4:$H$28,'Base CDI'!$J$4:$J$29,S656,"Cubic","Extrapolate=Linear","MultiX=Average","Skip=True","Sort=True")</f>
        <v>14.310549103831734</v>
      </c>
      <c r="U656" s="43">
        <f ca="1">_xll.BInterpol('Base CDI'!$H$4:$H$28,'Base CDI'!$I$4:$I$29,S656,"Cubic","Extrapolate=Linear","MultiX=Average","Skip=True","Sort=True")</f>
        <v>14.482233877249147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46404</v>
      </c>
      <c r="T657" s="43">
        <f ca="1">_xll.BInterpol('Base CDI'!$H$4:$H$28,'Base CDI'!$J$4:$J$29,S657,"Cubic","Extrapolate=Linear","MultiX=Average","Skip=True","Sort=True")</f>
        <v>14.309303783540166</v>
      </c>
      <c r="U657" s="43">
        <f ca="1">_xll.BInterpol('Base CDI'!$H$4:$H$28,'Base CDI'!$I$4:$I$29,S657,"Cubic","Extrapolate=Linear","MultiX=Average","Skip=True","Sort=True")</f>
        <v>14.481208462052642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46405</v>
      </c>
      <c r="T658" s="43">
        <f ca="1">_xll.BInterpol('Base CDI'!$H$4:$H$28,'Base CDI'!$J$4:$J$29,S658,"Cubic","Extrapolate=Linear","MultiX=Average","Skip=True","Sort=True")</f>
        <v>14.308064896196479</v>
      </c>
      <c r="U658" s="43">
        <f ca="1">_xll.BInterpol('Base CDI'!$H$4:$H$28,'Base CDI'!$I$4:$I$29,S658,"Cubic","Extrapolate=Linear","MultiX=Average","Skip=True","Sort=True")</f>
        <v>14.4801888925991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46406</v>
      </c>
      <c r="T659" s="43">
        <f ca="1">_xll.BInterpol('Base CDI'!$H$4:$H$28,'Base CDI'!$J$4:$J$29,S659,"Cubic","Extrapolate=Linear","MultiX=Average","Skip=True","Sort=True")</f>
        <v>14.306832427287663</v>
      </c>
      <c r="U659" s="43">
        <f ca="1">_xll.BInterpol('Base CDI'!$H$4:$H$28,'Base CDI'!$I$4:$I$29,S659,"Cubic","Extrapolate=Linear","MultiX=Average","Skip=True","Sort=True")</f>
        <v>14.479175154678517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46407</v>
      </c>
      <c r="T660" s="43">
        <f ca="1">_xll.BInterpol('Base CDI'!$H$4:$H$28,'Base CDI'!$J$4:$J$29,S660,"Cubic","Extrapolate=Linear","MultiX=Average","Skip=True","Sort=True")</f>
        <v>14.305606362300711</v>
      </c>
      <c r="U660" s="43">
        <f ca="1">_xll.BInterpol('Base CDI'!$H$4:$H$28,'Base CDI'!$I$4:$I$29,S660,"Cubic","Extrapolate=Linear","MultiX=Average","Skip=True","Sort=True")</f>
        <v>14.478167234080887</v>
      </c>
    </row>
    <row r="661" spans="16:21" x14ac:dyDescent="0.25">
      <c r="P661" s="10">
        <v>35473</v>
      </c>
      <c r="Q661">
        <v>2.571437</v>
      </c>
      <c r="S661" s="42">
        <f t="shared" ca="1" si="15"/>
        <v>46408</v>
      </c>
      <c r="T661" s="43">
        <f ca="1">_xll.BInterpol('Base CDI'!$H$4:$H$28,'Base CDI'!$J$4:$J$29,S661,"Cubic","Extrapolate=Linear","MultiX=Average","Skip=True","Sort=True")</f>
        <v>14.304386686722617</v>
      </c>
      <c r="U661" s="43">
        <f ca="1">_xll.BInterpol('Base CDI'!$H$4:$H$28,'Base CDI'!$I$4:$I$29,S661,"Cubic","Extrapolate=Linear","MultiX=Average","Skip=True","Sort=True")</f>
        <v>14.477165116596208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46409</v>
      </c>
      <c r="T662" s="43">
        <f ca="1">_xll.BInterpol('Base CDI'!$H$4:$H$28,'Base CDI'!$J$4:$J$29,S662,"Cubic","Extrapolate=Linear","MultiX=Average","Skip=True","Sort=True")</f>
        <v>14.30317338604037</v>
      </c>
      <c r="U662" s="43">
        <f ca="1">_xll.BInterpol('Base CDI'!$H$4:$H$28,'Base CDI'!$I$4:$I$29,S662,"Cubic","Extrapolate=Linear","MultiX=Average","Skip=True","Sort=True")</f>
        <v>14.476168788014471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46410</v>
      </c>
      <c r="T663" s="43">
        <f ca="1">_xll.BInterpol('Base CDI'!$H$4:$H$28,'Base CDI'!$J$4:$J$29,S663,"Cubic","Extrapolate=Linear","MultiX=Average","Skip=True","Sort=True")</f>
        <v>14.301966445740966</v>
      </c>
      <c r="U663" s="43">
        <f ca="1">_xll.BInterpol('Base CDI'!$H$4:$H$28,'Base CDI'!$I$4:$I$29,S663,"Cubic","Extrapolate=Linear","MultiX=Average","Skip=True","Sort=True")</f>
        <v>14.475178234125675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46411</v>
      </c>
      <c r="T664" s="43">
        <f ca="1">_xll.BInterpol('Base CDI'!$H$4:$H$28,'Base CDI'!$J$4:$J$29,S664,"Cubic","Extrapolate=Linear","MultiX=Average","Skip=True","Sort=True")</f>
        <v>14.300765851311395</v>
      </c>
      <c r="U664" s="43">
        <f ca="1">_xll.BInterpol('Base CDI'!$H$4:$H$28,'Base CDI'!$I$4:$I$29,S664,"Cubic","Extrapolate=Linear","MultiX=Average","Skip=True","Sort=True")</f>
        <v>14.474193440719814</v>
      </c>
    </row>
    <row r="665" spans="16:21" x14ac:dyDescent="0.25">
      <c r="P665" s="10">
        <v>35479</v>
      </c>
      <c r="Q665">
        <v>2.580981</v>
      </c>
      <c r="S665" s="42">
        <f t="shared" ca="1" si="15"/>
        <v>46412</v>
      </c>
      <c r="T665" s="43">
        <f ca="1">_xll.BInterpol('Base CDI'!$H$4:$H$28,'Base CDI'!$J$4:$J$29,S665,"Cubic","Extrapolate=Linear","MultiX=Average","Skip=True","Sort=True")</f>
        <v>14.299571588238649</v>
      </c>
      <c r="U665" s="43">
        <f ca="1">_xll.BInterpol('Base CDI'!$H$4:$H$28,'Base CDI'!$I$4:$I$29,S665,"Cubic","Extrapolate=Linear","MultiX=Average","Skip=True","Sort=True")</f>
        <v>14.473214393586884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46413</v>
      </c>
      <c r="T666" s="43">
        <f ca="1">_xll.BInterpol('Base CDI'!$H$4:$H$28,'Base CDI'!$J$4:$J$29,S666,"Cubic","Extrapolate=Linear","MultiX=Average","Skip=True","Sort=True")</f>
        <v>14.298383642009721</v>
      </c>
      <c r="U666" s="43">
        <f ca="1">_xll.BInterpol('Base CDI'!$H$4:$H$28,'Base CDI'!$I$4:$I$29,S666,"Cubic","Extrapolate=Linear","MultiX=Average","Skip=True","Sort=True")</f>
        <v>14.47224107851688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46414</v>
      </c>
      <c r="T667" s="43">
        <f ca="1">_xll.BInterpol('Base CDI'!$H$4:$H$28,'Base CDI'!$J$4:$J$29,S667,"Cubic","Extrapolate=Linear","MultiX=Average","Skip=True","Sort=True")</f>
        <v>14.297201998111603</v>
      </c>
      <c r="U667" s="43">
        <f ca="1">_xll.BInterpol('Base CDI'!$H$4:$H$28,'Base CDI'!$I$4:$I$29,S667,"Cubic","Extrapolate=Linear","MultiX=Average","Skip=True","Sort=True")</f>
        <v>14.471273481299797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46415</v>
      </c>
      <c r="T668" s="43">
        <f ca="1">_xll.BInterpol('Base CDI'!$H$4:$H$28,'Base CDI'!$J$4:$J$29,S668,"Cubic","Extrapolate=Linear","MultiX=Average","Skip=True","Sort=True")</f>
        <v>14.29602664203129</v>
      </c>
      <c r="U668" s="43">
        <f ca="1">_xll.BInterpol('Base CDI'!$H$4:$H$28,'Base CDI'!$I$4:$I$29,S668,"Cubic","Extrapolate=Linear","MultiX=Average","Skip=True","Sort=True")</f>
        <v>14.470311587725631</v>
      </c>
    </row>
    <row r="669" spans="16:21" x14ac:dyDescent="0.25">
      <c r="P669" s="10">
        <v>35485</v>
      </c>
      <c r="Q669">
        <v>2.590484</v>
      </c>
      <c r="S669" s="42">
        <f t="shared" ca="1" si="15"/>
        <v>46416</v>
      </c>
      <c r="T669" s="43">
        <f ca="1">_xll.BInterpol('Base CDI'!$H$4:$H$28,'Base CDI'!$J$4:$J$29,S669,"Cubic","Extrapolate=Linear","MultiX=Average","Skip=True","Sort=True")</f>
        <v>14.294857559255769</v>
      </c>
      <c r="U669" s="43">
        <f ca="1">_xll.BInterpol('Base CDI'!$H$4:$H$28,'Base CDI'!$I$4:$I$29,S669,"Cubic","Extrapolate=Linear","MultiX=Average","Skip=True","Sort=True")</f>
        <v>14.469355383584377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46417</v>
      </c>
      <c r="T670" s="43">
        <f ca="1">_xll.BInterpol('Base CDI'!$H$4:$H$28,'Base CDI'!$J$4:$J$29,S670,"Cubic","Extrapolate=Linear","MultiX=Average","Skip=True","Sort=True")</f>
        <v>14.293694735272036</v>
      </c>
      <c r="U670" s="43">
        <f ca="1">_xll.BInterpol('Base CDI'!$H$4:$H$28,'Base CDI'!$I$4:$I$29,S670,"Cubic","Extrapolate=Linear","MultiX=Average","Skip=True","Sort=True")</f>
        <v>14.46840485466603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46418</v>
      </c>
      <c r="T671" s="43">
        <f ca="1">_xll.BInterpol('Base CDI'!$H$4:$H$28,'Base CDI'!$J$4:$J$29,S671,"Cubic","Extrapolate=Linear","MultiX=Average","Skip=True","Sort=True")</f>
        <v>14.292538155567081</v>
      </c>
      <c r="U671" s="43">
        <f ca="1">_xll.BInterpol('Base CDI'!$H$4:$H$28,'Base CDI'!$I$4:$I$29,S671,"Cubic","Extrapolate=Linear","MultiX=Average","Skip=True","Sort=True")</f>
        <v>14.467459986760586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46419</v>
      </c>
      <c r="T672" s="43">
        <f ca="1">_xll.BInterpol('Base CDI'!$H$4:$H$28,'Base CDI'!$J$4:$J$29,S672,"Cubic","Extrapolate=Linear","MultiX=Average","Skip=True","Sort=True")</f>
        <v>14.291387805627899</v>
      </c>
      <c r="U672" s="43">
        <f ca="1">_xll.BInterpol('Base CDI'!$H$4:$H$28,'Base CDI'!$I$4:$I$29,S672,"Cubic","Extrapolate=Linear","MultiX=Average","Skip=True","Sort=True")</f>
        <v>14.466520765658041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46420</v>
      </c>
      <c r="T673" s="43">
        <f ca="1">_xll.BInterpol('Base CDI'!$H$4:$H$28,'Base CDI'!$J$4:$J$29,S673,"Cubic","Extrapolate=Linear","MultiX=Average","Skip=True","Sort=True")</f>
        <v>14.290243670941479</v>
      </c>
      <c r="U673" s="43">
        <f ca="1">_xll.BInterpol('Base CDI'!$H$4:$H$28,'Base CDI'!$I$4:$I$29,S673,"Cubic","Extrapolate=Linear","MultiX=Average","Skip=True","Sort=True")</f>
        <v>14.465587177148389</v>
      </c>
    </row>
    <row r="674" spans="16:21" x14ac:dyDescent="0.25">
      <c r="P674" s="10">
        <v>35492</v>
      </c>
      <c r="Q674">
        <v>2.602128</v>
      </c>
      <c r="S674" s="42">
        <f t="shared" ca="1" si="15"/>
        <v>46421</v>
      </c>
      <c r="T674" s="43">
        <f ca="1">_xll.BInterpol('Base CDI'!$H$4:$H$28,'Base CDI'!$J$4:$J$29,S674,"Cubic","Extrapolate=Linear","MultiX=Average","Skip=True","Sort=True")</f>
        <v>14.289105736994816</v>
      </c>
      <c r="U674" s="43">
        <f ca="1">_xll.BInterpol('Base CDI'!$H$4:$H$28,'Base CDI'!$I$4:$I$29,S674,"Cubic","Extrapolate=Linear","MultiX=Average","Skip=True","Sort=True")</f>
        <v>14.464659207021626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46422</v>
      </c>
      <c r="T675" s="43">
        <f ca="1">_xll.BInterpol('Base CDI'!$H$4:$H$28,'Base CDI'!$J$4:$J$29,S675,"Cubic","Extrapolate=Linear","MultiX=Average","Skip=True","Sort=True")</f>
        <v>14.287973989274901</v>
      </c>
      <c r="U675" s="43">
        <f ca="1">_xll.BInterpol('Base CDI'!$H$4:$H$28,'Base CDI'!$I$4:$I$29,S675,"Cubic","Extrapolate=Linear","MultiX=Average","Skip=True","Sort=True")</f>
        <v>14.463736841067746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46423</v>
      </c>
      <c r="T676" s="43">
        <f ca="1">_xll.BInterpol('Base CDI'!$H$4:$H$28,'Base CDI'!$J$4:$J$29,S676,"Cubic","Extrapolate=Linear","MultiX=Average","Skip=True","Sort=True")</f>
        <v>14.286848413268727</v>
      </c>
      <c r="U676" s="43">
        <f ca="1">_xll.BInterpol('Base CDI'!$H$4:$H$28,'Base CDI'!$I$4:$I$29,S676,"Cubic","Extrapolate=Linear","MultiX=Average","Skip=True","Sort=True")</f>
        <v>14.462820065076748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46424</v>
      </c>
      <c r="T677" s="43">
        <f ca="1">_xll.BInterpol('Base CDI'!$H$4:$H$28,'Base CDI'!$J$4:$J$29,S677,"Cubic","Extrapolate=Linear","MultiX=Average","Skip=True","Sort=True")</f>
        <v>14.285728994463286</v>
      </c>
      <c r="U677" s="43">
        <f ca="1">_xll.BInterpol('Base CDI'!$H$4:$H$28,'Base CDI'!$I$4:$I$29,S677,"Cubic","Extrapolate=Linear","MultiX=Average","Skip=True","Sort=True")</f>
        <v>14.461908864838623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46425</v>
      </c>
      <c r="T678" s="43">
        <f ca="1">_xll.BInterpol('Base CDI'!$H$4:$H$28,'Base CDI'!$J$4:$J$29,S678,"Cubic","Extrapolate=Linear","MultiX=Average","Skip=True","Sort=True")</f>
        <v>14.284615718345568</v>
      </c>
      <c r="U678" s="43">
        <f ca="1">_xll.BInterpol('Base CDI'!$H$4:$H$28,'Base CDI'!$I$4:$I$29,S678,"Cubic","Extrapolate=Linear","MultiX=Average","Skip=True","Sort=True")</f>
        <v>14.461003226143369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46426</v>
      </c>
      <c r="T679" s="43">
        <f ca="1">_xll.BInterpol('Base CDI'!$H$4:$H$28,'Base CDI'!$J$4:$J$29,S679,"Cubic","Extrapolate=Linear","MultiX=Average","Skip=True","Sort=True")</f>
        <v>14.283508570402569</v>
      </c>
      <c r="U679" s="43">
        <f ca="1">_xll.BInterpol('Base CDI'!$H$4:$H$28,'Base CDI'!$I$4:$I$29,S679,"Cubic","Extrapolate=Linear","MultiX=Average","Skip=True","Sort=True")</f>
        <v>14.460103134780981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46427</v>
      </c>
      <c r="T680" s="43">
        <f ca="1">_xll.BInterpol('Base CDI'!$H$4:$H$28,'Base CDI'!$J$4:$J$29,S680,"Cubic","Extrapolate=Linear","MultiX=Average","Skip=True","Sort=True")</f>
        <v>14.282407536121278</v>
      </c>
      <c r="U680" s="43">
        <f ca="1">_xll.BInterpol('Base CDI'!$H$4:$H$28,'Base CDI'!$I$4:$I$29,S680,"Cubic","Extrapolate=Linear","MultiX=Average","Skip=True","Sort=True")</f>
        <v>14.459208576541455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46428</v>
      </c>
      <c r="T681" s="43">
        <f ca="1">_xll.BInterpol('Base CDI'!$H$4:$H$28,'Base CDI'!$J$4:$J$29,S681,"Cubic","Extrapolate=Linear","MultiX=Average","Skip=True","Sort=True")</f>
        <v>14.28131260098869</v>
      </c>
      <c r="U681" s="43">
        <f ca="1">_xll.BInterpol('Base CDI'!$H$4:$H$28,'Base CDI'!$I$4:$I$29,S681,"Cubic","Extrapolate=Linear","MultiX=Average","Skip=True","Sort=True")</f>
        <v>14.458319537214784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46429</v>
      </c>
      <c r="T682" s="43">
        <f ca="1">_xll.BInterpol('Base CDI'!$H$4:$H$28,'Base CDI'!$J$4:$J$29,S682,"Cubic","Extrapolate=Linear","MultiX=Average","Skip=True","Sort=True")</f>
        <v>14.280223750491796</v>
      </c>
      <c r="U682" s="43">
        <f ca="1">_xll.BInterpol('Base CDI'!$H$4:$H$28,'Base CDI'!$I$4:$I$29,S682,"Cubic","Extrapolate=Linear","MultiX=Average","Skip=True","Sort=True")</f>
        <v>14.457436002590967</v>
      </c>
    </row>
    <row r="683" spans="16:21" x14ac:dyDescent="0.25">
      <c r="P683" s="10">
        <v>35503</v>
      </c>
      <c r="Q683">
        <v>2.622198</v>
      </c>
      <c r="S683" s="42">
        <f t="shared" ca="1" si="15"/>
        <v>46430</v>
      </c>
      <c r="T683" s="43">
        <f ca="1">_xll.BInterpol('Base CDI'!$H$4:$H$28,'Base CDI'!$J$4:$J$29,S683,"Cubic","Extrapolate=Linear","MultiX=Average","Skip=True","Sort=True")</f>
        <v>14.279140970117588</v>
      </c>
      <c r="U683" s="43">
        <f ca="1">_xll.BInterpol('Base CDI'!$H$4:$H$28,'Base CDI'!$I$4:$I$29,S683,"Cubic","Extrapolate=Linear","MultiX=Average","Skip=True","Sort=True")</f>
        <v>14.456557958459994</v>
      </c>
    </row>
    <row r="684" spans="16:21" x14ac:dyDescent="0.25">
      <c r="P684" s="10">
        <v>35506</v>
      </c>
      <c r="Q684">
        <v>2.624444</v>
      </c>
      <c r="S684" s="42">
        <f t="shared" ca="1" si="15"/>
        <v>46431</v>
      </c>
      <c r="T684" s="43">
        <f ca="1">_xll.BInterpol('Base CDI'!$H$4:$H$28,'Base CDI'!$J$4:$J$29,S684,"Cubic","Extrapolate=Linear","MultiX=Average","Skip=True","Sort=True")</f>
        <v>14.278064245353058</v>
      </c>
      <c r="U684" s="43">
        <f ca="1">_xll.BInterpol('Base CDI'!$H$4:$H$28,'Base CDI'!$I$4:$I$29,S684,"Cubic","Extrapolate=Linear","MultiX=Average","Skip=True","Sort=True")</f>
        <v>14.455685390611867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46432</v>
      </c>
      <c r="T685" s="43">
        <f ca="1">_xll.BInterpol('Base CDI'!$H$4:$H$28,'Base CDI'!$J$4:$J$29,S685,"Cubic","Extrapolate=Linear","MultiX=Average","Skip=True","Sort=True")</f>
        <v>14.276993561685199</v>
      </c>
      <c r="U685" s="43">
        <f ca="1">_xll.BInterpol('Base CDI'!$H$4:$H$28,'Base CDI'!$I$4:$I$29,S685,"Cubic","Extrapolate=Linear","MultiX=Average","Skip=True","Sort=True")</f>
        <v>14.454818284836577</v>
      </c>
    </row>
    <row r="686" spans="16:21" x14ac:dyDescent="0.25">
      <c r="P686" s="10">
        <v>35508</v>
      </c>
      <c r="Q686">
        <v>2.628943</v>
      </c>
      <c r="S686" s="42">
        <f t="shared" ca="1" si="15"/>
        <v>46433</v>
      </c>
      <c r="T686" s="43">
        <f ca="1">_xll.BInterpol('Base CDI'!$H$4:$H$28,'Base CDI'!$J$4:$J$29,S686,"Cubic","Extrapolate=Linear","MultiX=Average","Skip=True","Sort=True")</f>
        <v>14.275928904601004</v>
      </c>
      <c r="U686" s="43">
        <f ca="1">_xll.BInterpol('Base CDI'!$H$4:$H$28,'Base CDI'!$I$4:$I$29,S686,"Cubic","Extrapolate=Linear","MultiX=Average","Skip=True","Sort=True")</f>
        <v>14.45395662692412</v>
      </c>
    </row>
    <row r="687" spans="16:21" x14ac:dyDescent="0.25">
      <c r="P687" s="10">
        <v>35509</v>
      </c>
      <c r="Q687">
        <v>2.631186</v>
      </c>
      <c r="S687" s="42">
        <f t="shared" ca="1" si="15"/>
        <v>46434</v>
      </c>
      <c r="T687" s="43">
        <f ca="1">_xll.BInterpol('Base CDI'!$H$4:$H$28,'Base CDI'!$J$4:$J$29,S687,"Cubic","Extrapolate=Linear","MultiX=Average","Skip=True","Sort=True")</f>
        <v>14.274870259587463</v>
      </c>
      <c r="U687" s="43">
        <f ca="1">_xll.BInterpol('Base CDI'!$H$4:$H$28,'Base CDI'!$I$4:$I$29,S687,"Cubic","Extrapolate=Linear","MultiX=Average","Skip=True","Sort=True")</f>
        <v>14.453100402664491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46435</v>
      </c>
      <c r="T688" s="43">
        <f ca="1">_xll.BInterpol('Base CDI'!$H$4:$H$28,'Base CDI'!$J$4:$J$29,S688,"Cubic","Extrapolate=Linear","MultiX=Average","Skip=True","Sort=True")</f>
        <v>14.27381761213157</v>
      </c>
      <c r="U688" s="43">
        <f ca="1">_xll.BInterpol('Base CDI'!$H$4:$H$28,'Base CDI'!$I$4:$I$29,S688,"Cubic","Extrapolate=Linear","MultiX=Average","Skip=True","Sort=True")</f>
        <v>14.452249597847686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46436</v>
      </c>
      <c r="T689" s="43">
        <f ca="1">_xll.BInterpol('Base CDI'!$H$4:$H$28,'Base CDI'!$J$4:$J$29,S689,"Cubic","Extrapolate=Linear","MultiX=Average","Skip=True","Sort=True")</f>
        <v>14.272770947720316</v>
      </c>
      <c r="U689" s="43">
        <f ca="1">_xll.BInterpol('Base CDI'!$H$4:$H$28,'Base CDI'!$I$4:$I$29,S689,"Cubic","Extrapolate=Linear","MultiX=Average","Skip=True","Sort=True")</f>
        <v>14.451404198263702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46437</v>
      </c>
      <c r="T690" s="43">
        <f ca="1">_xll.BInterpol('Base CDI'!$H$4:$H$28,'Base CDI'!$J$4:$J$29,S690,"Cubic","Extrapolate=Linear","MultiX=Average","Skip=True","Sort=True")</f>
        <v>14.271730251840696</v>
      </c>
      <c r="U690" s="43">
        <f ca="1">_xll.BInterpol('Base CDI'!$H$4:$H$28,'Base CDI'!$I$4:$I$29,S690,"Cubic","Extrapolate=Linear","MultiX=Average","Skip=True","Sort=True")</f>
        <v>14.450564189702533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46438</v>
      </c>
      <c r="T691" s="43">
        <f ca="1">_xll.BInterpol('Base CDI'!$H$4:$H$28,'Base CDI'!$J$4:$J$29,S691,"Cubic","Extrapolate=Linear","MultiX=Average","Skip=True","Sort=True")</f>
        <v>14.270695509979697</v>
      </c>
      <c r="U691" s="43">
        <f ca="1">_xll.BInterpol('Base CDI'!$H$4:$H$28,'Base CDI'!$I$4:$I$29,S691,"Cubic","Extrapolate=Linear","MultiX=Average","Skip=True","Sort=True")</f>
        <v>14.449729557954173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46439</v>
      </c>
      <c r="T692" s="43">
        <f ca="1">_xll.BInterpol('Base CDI'!$H$4:$H$28,'Base CDI'!$J$4:$J$29,S692,"Cubic","Extrapolate=Linear","MultiX=Average","Skip=True","Sort=True")</f>
        <v>14.269666707624317</v>
      </c>
      <c r="U692" s="43">
        <f ca="1">_xll.BInterpol('Base CDI'!$H$4:$H$28,'Base CDI'!$I$4:$I$29,S692,"Cubic","Extrapolate=Linear","MultiX=Average","Skip=True","Sort=True")</f>
        <v>14.448900288808618</v>
      </c>
    </row>
    <row r="693" spans="16:21" x14ac:dyDescent="0.25">
      <c r="P693" s="10">
        <v>35521</v>
      </c>
      <c r="Q693">
        <v>2.644431</v>
      </c>
      <c r="S693" s="42">
        <f t="shared" ca="1" si="15"/>
        <v>46440</v>
      </c>
      <c r="T693" s="43">
        <f ca="1">_xll.BInterpol('Base CDI'!$H$4:$H$28,'Base CDI'!$J$4:$J$29,S693,"Cubic","Extrapolate=Linear","MultiX=Average","Skip=True","Sort=True")</f>
        <v>14.268643830261546</v>
      </c>
      <c r="U693" s="43">
        <f ca="1">_xll.BInterpol('Base CDI'!$H$4:$H$28,'Base CDI'!$I$4:$I$29,S693,"Cubic","Extrapolate=Linear","MultiX=Average","Skip=True","Sort=True")</f>
        <v>14.448076368055865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46441</v>
      </c>
      <c r="T694" s="43">
        <f ca="1">_xll.BInterpol('Base CDI'!$H$4:$H$28,'Base CDI'!$J$4:$J$29,S694,"Cubic","Extrapolate=Linear","MultiX=Average","Skip=True","Sort=True")</f>
        <v>14.267626863378375</v>
      </c>
      <c r="U694" s="43">
        <f ca="1">_xll.BInterpol('Base CDI'!$H$4:$H$28,'Base CDI'!$I$4:$I$29,S694,"Cubic","Extrapolate=Linear","MultiX=Average","Skip=True","Sort=True")</f>
        <v>14.447257781485909</v>
      </c>
    </row>
    <row r="695" spans="16:21" x14ac:dyDescent="0.25">
      <c r="P695" s="10">
        <v>35523</v>
      </c>
      <c r="Q695">
        <v>2.648434</v>
      </c>
      <c r="S695" s="42">
        <f t="shared" ca="1" si="15"/>
        <v>46442</v>
      </c>
      <c r="T695" s="43">
        <f ca="1">_xll.BInterpol('Base CDI'!$H$4:$H$28,'Base CDI'!$J$4:$J$29,S695,"Cubic","Extrapolate=Linear","MultiX=Average","Skip=True","Sort=True")</f>
        <v>14.266615792461797</v>
      </c>
      <c r="U695" s="43">
        <f ca="1">_xll.BInterpol('Base CDI'!$H$4:$H$28,'Base CDI'!$I$4:$I$29,S695,"Cubic","Extrapolate=Linear","MultiX=Average","Skip=True","Sort=True")</f>
        <v>14.446444514888745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46443</v>
      </c>
      <c r="T696" s="43">
        <f ca="1">_xll.BInterpol('Base CDI'!$H$4:$H$28,'Base CDI'!$J$4:$J$29,S696,"Cubic","Extrapolate=Linear","MultiX=Average","Skip=True","Sort=True")</f>
        <v>14.265610602998807</v>
      </c>
      <c r="U696" s="43">
        <f ca="1">_xll.BInterpol('Base CDI'!$H$4:$H$28,'Base CDI'!$I$4:$I$29,S696,"Cubic","Extrapolate=Linear","MultiX=Average","Skip=True","Sort=True")</f>
        <v>14.445636554054367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46444</v>
      </c>
      <c r="T697" s="43">
        <f ca="1">_xll.BInterpol('Base CDI'!$H$4:$H$28,'Base CDI'!$J$4:$J$29,S697,"Cubic","Extrapolate=Linear","MultiX=Average","Skip=True","Sort=True")</f>
        <v>14.264611280476393</v>
      </c>
      <c r="U697" s="43">
        <f ca="1">_xll.BInterpol('Base CDI'!$H$4:$H$28,'Base CDI'!$I$4:$I$29,S697,"Cubic","Extrapolate=Linear","MultiX=Average","Skip=True","Sort=True")</f>
        <v>14.444833884772772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46445</v>
      </c>
      <c r="T698" s="43">
        <f ca="1">_xll.BInterpol('Base CDI'!$H$4:$H$28,'Base CDI'!$J$4:$J$29,S698,"Cubic","Extrapolate=Linear","MultiX=Average","Skip=True","Sort=True")</f>
        <v>14.263617810381549</v>
      </c>
      <c r="U698" s="43">
        <f ca="1">_xll.BInterpol('Base CDI'!$H$4:$H$28,'Base CDI'!$I$4:$I$29,S698,"Cubic","Extrapolate=Linear","MultiX=Average","Skip=True","Sort=True")</f>
        <v>14.444036492833954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46446</v>
      </c>
      <c r="T699" s="43">
        <f ca="1">_xll.BInterpol('Base CDI'!$H$4:$H$28,'Base CDI'!$J$4:$J$29,S699,"Cubic","Extrapolate=Linear","MultiX=Average","Skip=True","Sort=True")</f>
        <v>14.262630178201267</v>
      </c>
      <c r="U699" s="43">
        <f ca="1">_xll.BInterpol('Base CDI'!$H$4:$H$28,'Base CDI'!$I$4:$I$29,S699,"Cubic","Extrapolate=Linear","MultiX=Average","Skip=True","Sort=True")</f>
        <v>14.44324436402791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46447</v>
      </c>
      <c r="T700" s="43">
        <f ca="1">_xll.BInterpol('Base CDI'!$H$4:$H$28,'Base CDI'!$J$4:$J$29,S700,"Cubic","Extrapolate=Linear","MultiX=Average","Skip=True","Sort=True")</f>
        <v>14.26164836942254</v>
      </c>
      <c r="U700" s="43">
        <f ca="1">_xll.BInterpol('Base CDI'!$H$4:$H$28,'Base CDI'!$I$4:$I$29,S700,"Cubic","Extrapolate=Linear","MultiX=Average","Skip=True","Sort=True")</f>
        <v>14.442457484144633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46448</v>
      </c>
      <c r="T701" s="43">
        <f ca="1">_xll.BInterpol('Base CDI'!$H$4:$H$28,'Base CDI'!$J$4:$J$29,S701,"Cubic","Extrapolate=Linear","MultiX=Average","Skip=True","Sort=True")</f>
        <v>14.26067236953236</v>
      </c>
      <c r="U701" s="43">
        <f ca="1">_xll.BInterpol('Base CDI'!$H$4:$H$28,'Base CDI'!$I$4:$I$29,S701,"Cubic","Extrapolate=Linear","MultiX=Average","Skip=True","Sort=True")</f>
        <v>14.441675838974122</v>
      </c>
    </row>
    <row r="702" spans="16:21" x14ac:dyDescent="0.25">
      <c r="P702" s="10">
        <v>35534</v>
      </c>
      <c r="Q702">
        <v>2.663097</v>
      </c>
      <c r="S702" s="42">
        <f t="shared" ca="1" si="15"/>
        <v>46449</v>
      </c>
      <c r="T702" s="43">
        <f ca="1">_xll.BInterpol('Base CDI'!$H$4:$H$28,'Base CDI'!$J$4:$J$29,S702,"Cubic","Extrapolate=Linear","MultiX=Average","Skip=True","Sort=True")</f>
        <v>14.259702164017718</v>
      </c>
      <c r="U702" s="43">
        <f ca="1">_xll.BInterpol('Base CDI'!$H$4:$H$28,'Base CDI'!$I$4:$I$29,S702,"Cubic","Extrapolate=Linear","MultiX=Average","Skip=True","Sort=True")</f>
        <v>14.440899414306369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46450</v>
      </c>
      <c r="T703" s="43">
        <f ca="1">_xll.BInterpol('Base CDI'!$H$4:$H$28,'Base CDI'!$J$4:$J$29,S703,"Cubic","Extrapolate=Linear","MultiX=Average","Skip=True","Sort=True")</f>
        <v>14.258737738365609</v>
      </c>
      <c r="U703" s="43">
        <f ca="1">_xll.BInterpol('Base CDI'!$H$4:$H$28,'Base CDI'!$I$4:$I$29,S703,"Cubic","Extrapolate=Linear","MultiX=Average","Skip=True","Sort=True")</f>
        <v>14.440128195931372</v>
      </c>
    </row>
    <row r="704" spans="16:21" x14ac:dyDescent="0.25">
      <c r="P704" s="10">
        <v>35536</v>
      </c>
      <c r="Q704">
        <v>2.667395</v>
      </c>
      <c r="S704" s="42">
        <f t="shared" ca="1" si="15"/>
        <v>46451</v>
      </c>
      <c r="T704" s="43">
        <f ca="1">_xll.BInterpol('Base CDI'!$H$4:$H$28,'Base CDI'!$J$4:$J$29,S704,"Cubic","Extrapolate=Linear","MultiX=Average","Skip=True","Sort=True")</f>
        <v>14.257779078063022</v>
      </c>
      <c r="U704" s="43">
        <f ca="1">_xll.BInterpol('Base CDI'!$H$4:$H$28,'Base CDI'!$I$4:$I$29,S704,"Cubic","Extrapolate=Linear","MultiX=Average","Skip=True","Sort=True")</f>
        <v>14.439362169639123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46452</v>
      </c>
      <c r="T705" s="43">
        <f ca="1">_xll.BInterpol('Base CDI'!$H$4:$H$28,'Base CDI'!$J$4:$J$29,S705,"Cubic","Extrapolate=Linear","MultiX=Average","Skip=True","Sort=True")</f>
        <v>14.256826168596952</v>
      </c>
      <c r="U705" s="43">
        <f ca="1">_xll.BInterpol('Base CDI'!$H$4:$H$28,'Base CDI'!$I$4:$I$29,S705,"Cubic","Extrapolate=Linear","MultiX=Average","Skip=True","Sort=True")</f>
        <v>14.438601321219622</v>
      </c>
    </row>
    <row r="706" spans="16:21" x14ac:dyDescent="0.25">
      <c r="P706" s="10">
        <v>35538</v>
      </c>
      <c r="Q706">
        <v>2.671745</v>
      </c>
      <c r="S706" s="42">
        <f t="shared" ca="1" si="15"/>
        <v>46453</v>
      </c>
      <c r="T706" s="43">
        <f ca="1">_xll.BInterpol('Base CDI'!$H$4:$H$28,'Base CDI'!$J$4:$J$29,S706,"Cubic","Extrapolate=Linear","MultiX=Average","Skip=True","Sort=True")</f>
        <v>14.255878995454388</v>
      </c>
      <c r="U706" s="43">
        <f ca="1">_xll.BInterpol('Base CDI'!$H$4:$H$28,'Base CDI'!$I$4:$I$29,S706,"Cubic","Extrapolate=Linear","MultiX=Average","Skip=True","Sort=True")</f>
        <v>14.43784563646286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46454</v>
      </c>
      <c r="T707" s="43">
        <f ca="1">_xll.BInterpol('Base CDI'!$H$4:$H$28,'Base CDI'!$J$4:$J$29,S707,"Cubic","Extrapolate=Linear","MultiX=Average","Skip=True","Sort=True")</f>
        <v>14.254937544122326</v>
      </c>
      <c r="U707" s="43">
        <f ca="1">_xll.BInterpol('Base CDI'!$H$4:$H$28,'Base CDI'!$I$4:$I$29,S707,"Cubic","Extrapolate=Linear","MultiX=Average","Skip=True","Sort=True")</f>
        <v>14.437095101158835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46455</v>
      </c>
      <c r="T708" s="43">
        <f ca="1">_xll.BInterpol('Base CDI'!$H$4:$H$28,'Base CDI'!$J$4:$J$29,S708,"Cubic","Extrapolate=Linear","MultiX=Average","Skip=True","Sort=True")</f>
        <v>14.254001800087757</v>
      </c>
      <c r="U708" s="43">
        <f ca="1">_xll.BInterpol('Base CDI'!$H$4:$H$28,'Base CDI'!$I$4:$I$29,S708,"Cubic","Extrapolate=Linear","MultiX=Average","Skip=True","Sort=True")</f>
        <v>14.436349701097541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46456</v>
      </c>
      <c r="T709" s="43">
        <f ca="1">_xll.BInterpol('Base CDI'!$H$4:$H$28,'Base CDI'!$J$4:$J$29,S709,"Cubic","Extrapolate=Linear","MultiX=Average","Skip=True","Sort=True")</f>
        <v>14.253071748837671</v>
      </c>
      <c r="U709" s="43">
        <f ca="1">_xll.BInterpol('Base CDI'!$H$4:$H$28,'Base CDI'!$I$4:$I$29,S709,"Cubic","Extrapolate=Linear","MultiX=Average","Skip=True","Sort=True")</f>
        <v>14.435609422068975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46457</v>
      </c>
      <c r="T710" s="43">
        <f ca="1">_xll.BInterpol('Base CDI'!$H$4:$H$28,'Base CDI'!$J$4:$J$29,S710,"Cubic","Extrapolate=Linear","MultiX=Average","Skip=True","Sort=True")</f>
        <v>14.252147375859064</v>
      </c>
      <c r="U710" s="43">
        <f ca="1">_xll.BInterpol('Base CDI'!$H$4:$H$28,'Base CDI'!$I$4:$I$29,S710,"Cubic","Extrapolate=Linear","MultiX=Average","Skip=True","Sort=True")</f>
        <v>14.43487424986313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46458</v>
      </c>
      <c r="T711" s="43">
        <f ca="1">_xll.BInterpol('Base CDI'!$H$4:$H$28,'Base CDI'!$J$4:$J$29,S711,"Cubic","Extrapolate=Linear","MultiX=Average","Skip=True","Sort=True")</f>
        <v>14.251228666638927</v>
      </c>
      <c r="U711" s="43">
        <f ca="1">_xll.BInterpol('Base CDI'!$H$4:$H$28,'Base CDI'!$I$4:$I$29,S711,"Cubic","Extrapolate=Linear","MultiX=Average","Skip=True","Sort=True")</f>
        <v>14.434144170270002</v>
      </c>
    </row>
    <row r="712" spans="16:21" x14ac:dyDescent="0.25">
      <c r="P712" s="10">
        <v>35549</v>
      </c>
      <c r="Q712">
        <v>2.68405</v>
      </c>
      <c r="S712" s="42">
        <f t="shared" ca="1" si="15"/>
        <v>46459</v>
      </c>
      <c r="T712" s="43">
        <f ca="1">_xll.BInterpol('Base CDI'!$H$4:$H$28,'Base CDI'!$J$4:$J$29,S712,"Cubic","Extrapolate=Linear","MultiX=Average","Skip=True","Sort=True")</f>
        <v>14.25031560666425</v>
      </c>
      <c r="U712" s="43">
        <f ca="1">_xll.BInterpol('Base CDI'!$H$4:$H$28,'Base CDI'!$I$4:$I$29,S712,"Cubic","Extrapolate=Linear","MultiX=Average","Skip=True","Sort=True")</f>
        <v>14.43341916907959</v>
      </c>
    </row>
    <row r="713" spans="16:21" x14ac:dyDescent="0.25">
      <c r="P713" s="10">
        <v>35550</v>
      </c>
      <c r="Q713">
        <v>2.686099</v>
      </c>
      <c r="S713" s="42">
        <f t="shared" ca="1" si="15"/>
        <v>46460</v>
      </c>
      <c r="T713" s="43">
        <f ca="1">_xll.BInterpol('Base CDI'!$H$4:$H$28,'Base CDI'!$J$4:$J$29,S713,"Cubic","Extrapolate=Linear","MultiX=Average","Skip=True","Sort=True")</f>
        <v>14.249408181422027</v>
      </c>
      <c r="U713" s="43">
        <f ca="1">_xll.BInterpol('Base CDI'!$H$4:$H$28,'Base CDI'!$I$4:$I$29,S713,"Cubic","Extrapolate=Linear","MultiX=Average","Skip=True","Sort=True")</f>
        <v>14.432699232081884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46461</v>
      </c>
      <c r="T714" s="43">
        <f ca="1">_xll.BInterpol('Base CDI'!$H$4:$H$28,'Base CDI'!$J$4:$J$29,S714,"Cubic","Extrapolate=Linear","MultiX=Average","Skip=True","Sort=True")</f>
        <v>14.24850637639925</v>
      </c>
      <c r="U714" s="43">
        <f ca="1">_xll.BInterpol('Base CDI'!$H$4:$H$28,'Base CDI'!$I$4:$I$29,S714,"Cubic","Extrapolate=Linear","MultiX=Average","Skip=True","Sort=True")</f>
        <v>14.431984345066882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46462</v>
      </c>
      <c r="T715" s="43">
        <f ca="1">_xll.BInterpol('Base CDI'!$H$4:$H$28,'Base CDI'!$J$4:$J$29,S715,"Cubic","Extrapolate=Linear","MultiX=Average","Skip=True","Sort=True")</f>
        <v>14.247610177082912</v>
      </c>
      <c r="U715" s="43">
        <f ca="1">_xll.BInterpol('Base CDI'!$H$4:$H$28,'Base CDI'!$I$4:$I$29,S715,"Cubic","Extrapolate=Linear","MultiX=Average","Skip=True","Sort=True")</f>
        <v>14.43127449382458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46463</v>
      </c>
      <c r="T716" s="43">
        <f ca="1">_xll.BInterpol('Base CDI'!$H$4:$H$28,'Base CDI'!$J$4:$J$29,S716,"Cubic","Extrapolate=Linear","MultiX=Average","Skip=True","Sort=True")</f>
        <v>14.246719568960003</v>
      </c>
      <c r="U716" s="43">
        <f ca="1">_xll.BInterpol('Base CDI'!$H$4:$H$28,'Base CDI'!$I$4:$I$29,S716,"Cubic","Extrapolate=Linear","MultiX=Average","Skip=True","Sort=True")</f>
        <v>14.430569664144972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46464</v>
      </c>
      <c r="T717" s="43">
        <f ca="1">_xll.BInterpol('Base CDI'!$H$4:$H$28,'Base CDI'!$J$4:$J$29,S717,"Cubic","Extrapolate=Linear","MultiX=Average","Skip=True","Sort=True")</f>
        <v>14.245834537517519</v>
      </c>
      <c r="U717" s="43">
        <f ca="1">_xll.BInterpol('Base CDI'!$H$4:$H$28,'Base CDI'!$I$4:$I$29,S717,"Cubic","Extrapolate=Linear","MultiX=Average","Skip=True","Sort=True")</f>
        <v>14.429869841818054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46465</v>
      </c>
      <c r="T718" s="43">
        <f ca="1">_xll.BInterpol('Base CDI'!$H$4:$H$28,'Base CDI'!$J$4:$J$29,S718,"Cubic","Extrapolate=Linear","MultiX=Average","Skip=True","Sort=True")</f>
        <v>14.244955068242449</v>
      </c>
      <c r="U718" s="43">
        <f ca="1">_xll.BInterpol('Base CDI'!$H$4:$H$28,'Base CDI'!$I$4:$I$29,S718,"Cubic","Extrapolate=Linear","MultiX=Average","Skip=True","Sort=True")</f>
        <v>14.429175012633822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46466</v>
      </c>
      <c r="T719" s="43">
        <f ca="1">_xll.BInterpol('Base CDI'!$H$4:$H$28,'Base CDI'!$J$4:$J$29,S719,"Cubic","Extrapolate=Linear","MultiX=Average","Skip=True","Sort=True")</f>
        <v>14.244081146621786</v>
      </c>
      <c r="U719" s="43">
        <f ca="1">_xll.BInterpol('Base CDI'!$H$4:$H$28,'Base CDI'!$I$4:$I$29,S719,"Cubic","Extrapolate=Linear","MultiX=Average","Skip=True","Sort=True")</f>
        <v>14.42848516238227</v>
      </c>
    </row>
    <row r="720" spans="16:21" x14ac:dyDescent="0.25">
      <c r="P720" s="10">
        <v>35562</v>
      </c>
      <c r="Q720">
        <v>2.700952</v>
      </c>
      <c r="S720" s="42">
        <f t="shared" ca="1" si="16"/>
        <v>46467</v>
      </c>
      <c r="T720" s="43">
        <f ca="1">_xll.BInterpol('Base CDI'!$H$4:$H$28,'Base CDI'!$J$4:$J$29,S720,"Cubic","Extrapolate=Linear","MultiX=Average","Skip=True","Sort=True")</f>
        <v>14.243212758142525</v>
      </c>
      <c r="U720" s="43">
        <f ca="1">_xll.BInterpol('Base CDI'!$H$4:$H$28,'Base CDI'!$I$4:$I$29,S720,"Cubic","Extrapolate=Linear","MultiX=Average","Skip=True","Sort=True")</f>
        <v>14.427800276853393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46468</v>
      </c>
      <c r="T721" s="43">
        <f ca="1">_xll.BInterpol('Base CDI'!$H$4:$H$28,'Base CDI'!$J$4:$J$29,S721,"Cubic","Extrapolate=Linear","MultiX=Average","Skip=True","Sort=True")</f>
        <v>14.242349888291653</v>
      </c>
      <c r="U721" s="43">
        <f ca="1">_xll.BInterpol('Base CDI'!$H$4:$H$28,'Base CDI'!$I$4:$I$29,S721,"Cubic","Extrapolate=Linear","MultiX=Average","Skip=True","Sort=True")</f>
        <v>14.427120341837188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46469</v>
      </c>
      <c r="T722" s="43">
        <f ca="1">_xll.BInterpol('Base CDI'!$H$4:$H$28,'Base CDI'!$J$4:$J$29,S722,"Cubic","Extrapolate=Linear","MultiX=Average","Skip=True","Sort=True")</f>
        <v>14.241492522556166</v>
      </c>
      <c r="U722" s="43">
        <f ca="1">_xll.BInterpol('Base CDI'!$H$4:$H$28,'Base CDI'!$I$4:$I$29,S722,"Cubic","Extrapolate=Linear","MultiX=Average","Skip=True","Sort=True")</f>
        <v>14.42644534312365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46470</v>
      </c>
      <c r="T723" s="43">
        <f ca="1">_xll.BInterpol('Base CDI'!$H$4:$H$28,'Base CDI'!$J$4:$J$29,S723,"Cubic","Extrapolate=Linear","MultiX=Average","Skip=True","Sort=True")</f>
        <v>14.240640646423056</v>
      </c>
      <c r="U723" s="43">
        <f ca="1">_xll.BInterpol('Base CDI'!$H$4:$H$28,'Base CDI'!$I$4:$I$29,S723,"Cubic","Extrapolate=Linear","MultiX=Average","Skip=True","Sort=True")</f>
        <v>14.425775266502773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46471</v>
      </c>
      <c r="T724" s="43">
        <f ca="1">_xll.BInterpol('Base CDI'!$H$4:$H$28,'Base CDI'!$J$4:$J$29,S724,"Cubic","Extrapolate=Linear","MultiX=Average","Skip=True","Sort=True")</f>
        <v>14.239794245379315</v>
      </c>
      <c r="U724" s="43">
        <f ca="1">_xll.BInterpol('Base CDI'!$H$4:$H$28,'Base CDI'!$I$4:$I$29,S724,"Cubic","Extrapolate=Linear","MultiX=Average","Skip=True","Sort=True")</f>
        <v>14.425110097764556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46472</v>
      </c>
      <c r="T725" s="43">
        <f ca="1">_xll.BInterpol('Base CDI'!$H$4:$H$28,'Base CDI'!$J$4:$J$29,S725,"Cubic","Extrapolate=Linear","MultiX=Average","Skip=True","Sort=True")</f>
        <v>14.238953304911934</v>
      </c>
      <c r="U725" s="43">
        <f ca="1">_xll.BInterpol('Base CDI'!$H$4:$H$28,'Base CDI'!$I$4:$I$29,S725,"Cubic","Extrapolate=Linear","MultiX=Average","Skip=True","Sort=True")</f>
        <v>14.424449822698989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46473</v>
      </c>
      <c r="T726" s="43">
        <f ca="1">_xll.BInterpol('Base CDI'!$H$4:$H$28,'Base CDI'!$J$4:$J$29,S726,"Cubic","Extrapolate=Linear","MultiX=Average","Skip=True","Sort=True")</f>
        <v>14.238117810507907</v>
      </c>
      <c r="U726" s="43">
        <f ca="1">_xll.BInterpol('Base CDI'!$H$4:$H$28,'Base CDI'!$I$4:$I$29,S726,"Cubic","Extrapolate=Linear","MultiX=Average","Skip=True","Sort=True")</f>
        <v>14.423794427096073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46474</v>
      </c>
      <c r="T727" s="43">
        <f ca="1">_xll.BInterpol('Base CDI'!$H$4:$H$28,'Base CDI'!$J$4:$J$29,S727,"Cubic","Extrapolate=Linear","MultiX=Average","Skip=True","Sort=True")</f>
        <v>14.237287747654225</v>
      </c>
      <c r="U727" s="43">
        <f ca="1">_xll.BInterpol('Base CDI'!$H$4:$H$28,'Base CDI'!$I$4:$I$29,S727,"Cubic","Extrapolate=Linear","MultiX=Average","Skip=True","Sort=True")</f>
        <v>14.423143896745799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46475</v>
      </c>
      <c r="T728" s="43">
        <f ca="1">_xll.BInterpol('Base CDI'!$H$4:$H$28,'Base CDI'!$J$4:$J$29,S728,"Cubic","Extrapolate=Linear","MultiX=Average","Skip=True","Sort=True")</f>
        <v>14.236463101837879</v>
      </c>
      <c r="U728" s="43">
        <f ca="1">_xll.BInterpol('Base CDI'!$H$4:$H$28,'Base CDI'!$I$4:$I$29,S728,"Cubic","Extrapolate=Linear","MultiX=Average","Skip=True","Sort=True")</f>
        <v>14.422498217438164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46476</v>
      </c>
      <c r="T729" s="43">
        <f ca="1">_xll.BInterpol('Base CDI'!$H$4:$H$28,'Base CDI'!$J$4:$J$29,S729,"Cubic","Extrapolate=Linear","MultiX=Average","Skip=True","Sort=True")</f>
        <v>14.235643858545865</v>
      </c>
      <c r="U729" s="43">
        <f ca="1">_xll.BInterpol('Base CDI'!$H$4:$H$28,'Base CDI'!$I$4:$I$29,S729,"Cubic","Extrapolate=Linear","MultiX=Average","Skip=True","Sort=True")</f>
        <v>14.421857374963164</v>
      </c>
    </row>
    <row r="730" spans="16:21" x14ac:dyDescent="0.25">
      <c r="P730" s="10">
        <v>35576</v>
      </c>
      <c r="Q730">
        <v>2.722356</v>
      </c>
      <c r="S730" s="42">
        <f t="shared" ca="1" si="16"/>
        <v>46477</v>
      </c>
      <c r="T730" s="43">
        <f ca="1">_xll.BInterpol('Base CDI'!$H$4:$H$28,'Base CDI'!$J$4:$J$29,S730,"Cubic","Extrapolate=Linear","MultiX=Average","Skip=True","Sort=True")</f>
        <v>14.234830003265174</v>
      </c>
      <c r="U730" s="43">
        <f ca="1">_xll.BInterpol('Base CDI'!$H$4:$H$28,'Base CDI'!$I$4:$I$29,S730,"Cubic","Extrapolate=Linear","MultiX=Average","Skip=True","Sort=True")</f>
        <v>14.421221355110793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46478</v>
      </c>
      <c r="T731" s="43">
        <f ca="1">_xll.BInterpol('Base CDI'!$H$4:$H$28,'Base CDI'!$J$4:$J$29,S731,"Cubic","Extrapolate=Linear","MultiX=Average","Skip=True","Sort=True")</f>
        <v>14.234021521482795</v>
      </c>
      <c r="U731" s="43">
        <f ca="1">_xll.BInterpol('Base CDI'!$H$4:$H$28,'Base CDI'!$I$4:$I$29,S731,"Cubic","Extrapolate=Linear","MultiX=Average","Skip=True","Sort=True")</f>
        <v>14.420590143671047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46479</v>
      </c>
      <c r="T732" s="43">
        <f ca="1">_xll.BInterpol('Base CDI'!$H$4:$H$28,'Base CDI'!$J$4:$J$29,S732,"Cubic","Extrapolate=Linear","MultiX=Average","Skip=True","Sort=True")</f>
        <v>14.233218398685723</v>
      </c>
      <c r="U732" s="43">
        <f ca="1">_xll.BInterpol('Base CDI'!$H$4:$H$28,'Base CDI'!$I$4:$I$29,S732,"Cubic","Extrapolate=Linear","MultiX=Average","Skip=True","Sort=True")</f>
        <v>14.419963726433922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46480</v>
      </c>
      <c r="T733" s="43">
        <f ca="1">_xll.BInterpol('Base CDI'!$H$4:$H$28,'Base CDI'!$J$4:$J$29,S733,"Cubic","Extrapolate=Linear","MultiX=Average","Skip=True","Sort=True")</f>
        <v>14.232420620360951</v>
      </c>
      <c r="U733" s="43">
        <f ca="1">_xll.BInterpol('Base CDI'!$H$4:$H$28,'Base CDI'!$I$4:$I$29,S733,"Cubic","Extrapolate=Linear","MultiX=Average","Skip=True","Sort=True")</f>
        <v>14.419342089189412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46481</v>
      </c>
      <c r="T734" s="43">
        <f ca="1">_xll.BInterpol('Base CDI'!$H$4:$H$28,'Base CDI'!$J$4:$J$29,S734,"Cubic","Extrapolate=Linear","MultiX=Average","Skip=True","Sort=True")</f>
        <v>14.231628171995469</v>
      </c>
      <c r="U734" s="43">
        <f ca="1">_xll.BInterpol('Base CDI'!$H$4:$H$28,'Base CDI'!$I$4:$I$29,S734,"Cubic","Extrapolate=Linear","MultiX=Average","Skip=True","Sort=True")</f>
        <v>14.418725217727514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46482</v>
      </c>
      <c r="T735" s="43">
        <f ca="1">_xll.BInterpol('Base CDI'!$H$4:$H$28,'Base CDI'!$J$4:$J$29,S735,"Cubic","Extrapolate=Linear","MultiX=Average","Skip=True","Sort=True")</f>
        <v>14.230841039076273</v>
      </c>
      <c r="U735" s="43">
        <f ca="1">_xll.BInterpol('Base CDI'!$H$4:$H$28,'Base CDI'!$I$4:$I$29,S735,"Cubic","Extrapolate=Linear","MultiX=Average","Skip=True","Sort=True")</f>
        <v>14.418113097838223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46483</v>
      </c>
      <c r="T736" s="43">
        <f ca="1">_xll.BInterpol('Base CDI'!$H$4:$H$28,'Base CDI'!$J$4:$J$29,S736,"Cubic","Extrapolate=Linear","MultiX=Average","Skip=True","Sort=True")</f>
        <v>14.230059207090349</v>
      </c>
      <c r="U736" s="43">
        <f ca="1">_xll.BInterpol('Base CDI'!$H$4:$H$28,'Base CDI'!$I$4:$I$29,S736,"Cubic","Extrapolate=Linear","MultiX=Average","Skip=True","Sort=True")</f>
        <v>14.417505715311533</v>
      </c>
    </row>
    <row r="737" spans="16:21" x14ac:dyDescent="0.25">
      <c r="P737" s="10">
        <v>35586</v>
      </c>
      <c r="Q737">
        <v>2.736799</v>
      </c>
      <c r="S737" s="42">
        <f t="shared" ca="1" si="16"/>
        <v>46484</v>
      </c>
      <c r="T737" s="43">
        <f ca="1">_xll.BInterpol('Base CDI'!$H$4:$H$28,'Base CDI'!$J$4:$J$29,S737,"Cubic","Extrapolate=Linear","MultiX=Average","Skip=True","Sort=True")</f>
        <v>14.229282661524696</v>
      </c>
      <c r="U737" s="43">
        <f ca="1">_xll.BInterpol('Base CDI'!$H$4:$H$28,'Base CDI'!$I$4:$I$29,S737,"Cubic","Extrapolate=Linear","MultiX=Average","Skip=True","Sort=True")</f>
        <v>14.416903055937441</v>
      </c>
    </row>
    <row r="738" spans="16:21" x14ac:dyDescent="0.25">
      <c r="P738" s="10">
        <v>35587</v>
      </c>
      <c r="Q738">
        <v>2.738861</v>
      </c>
      <c r="S738" s="42">
        <f t="shared" ca="1" si="16"/>
        <v>46485</v>
      </c>
      <c r="T738" s="43">
        <f ca="1">_xll.BInterpol('Base CDI'!$H$4:$H$28,'Base CDI'!$J$4:$J$29,S738,"Cubic","Extrapolate=Linear","MultiX=Average","Skip=True","Sort=True")</f>
        <v>14.228511387866302</v>
      </c>
      <c r="U738" s="43">
        <f ca="1">_xll.BInterpol('Base CDI'!$H$4:$H$28,'Base CDI'!$I$4:$I$29,S738,"Cubic","Extrapolate=Linear","MultiX=Average","Skip=True","Sort=True")</f>
        <v>14.416305105505941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46486</v>
      </c>
      <c r="T739" s="43">
        <f ca="1">_xll.BInterpol('Base CDI'!$H$4:$H$28,'Base CDI'!$J$4:$J$29,S739,"Cubic","Extrapolate=Linear","MultiX=Average","Skip=True","Sort=True")</f>
        <v>14.227745371602161</v>
      </c>
      <c r="U739" s="43">
        <f ca="1">_xll.BInterpol('Base CDI'!$H$4:$H$28,'Base CDI'!$I$4:$I$29,S739,"Cubic","Extrapolate=Linear","MultiX=Average","Skip=True","Sort=True")</f>
        <v>14.41571184980703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46487</v>
      </c>
      <c r="T740" s="43">
        <f ca="1">_xll.BInterpol('Base CDI'!$H$4:$H$28,'Base CDI'!$J$4:$J$29,S740,"Cubic","Extrapolate=Linear","MultiX=Average","Skip=True","Sort=True")</f>
        <v>14.226984598219264</v>
      </c>
      <c r="U740" s="43">
        <f ca="1">_xll.BInterpol('Base CDI'!$H$4:$H$28,'Base CDI'!$I$4:$I$29,S740,"Cubic","Extrapolate=Linear","MultiX=Average","Skip=True","Sort=True")</f>
        <v>14.415123274630702</v>
      </c>
    </row>
    <row r="741" spans="16:21" x14ac:dyDescent="0.25">
      <c r="P741" s="10">
        <v>35592</v>
      </c>
      <c r="Q741">
        <v>2.74512</v>
      </c>
      <c r="S741" s="42">
        <f t="shared" ca="1" si="16"/>
        <v>46488</v>
      </c>
      <c r="T741" s="43">
        <f ca="1">_xll.BInterpol('Base CDI'!$H$4:$H$28,'Base CDI'!$J$4:$J$29,S741,"Cubic","Extrapolate=Linear","MultiX=Average","Skip=True","Sort=True")</f>
        <v>14.226229053204603</v>
      </c>
      <c r="U741" s="43">
        <f ca="1">_xll.BInterpol('Base CDI'!$H$4:$H$28,'Base CDI'!$I$4:$I$29,S741,"Cubic","Extrapolate=Linear","MultiX=Average","Skip=True","Sort=True")</f>
        <v>14.414539365766952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46489</v>
      </c>
      <c r="T742" s="43">
        <f ca="1">_xll.BInterpol('Base CDI'!$H$4:$H$28,'Base CDI'!$J$4:$J$29,S742,"Cubic","Extrapolate=Linear","MultiX=Average","Skip=True","Sort=True")</f>
        <v>14.225478722045173</v>
      </c>
      <c r="U742" s="43">
        <f ca="1">_xll.BInterpol('Base CDI'!$H$4:$H$28,'Base CDI'!$I$4:$I$29,S742,"Cubic","Extrapolate=Linear","MultiX=Average","Skip=True","Sort=True")</f>
        <v>14.413960109005776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46490</v>
      </c>
      <c r="T743" s="43">
        <f ca="1">_xll.BInterpol('Base CDI'!$H$4:$H$28,'Base CDI'!$J$4:$J$29,S743,"Cubic","Extrapolate=Linear","MultiX=Average","Skip=True","Sort=True")</f>
        <v>14.224733590227965</v>
      </c>
      <c r="U743" s="43">
        <f ca="1">_xll.BInterpol('Base CDI'!$H$4:$H$28,'Base CDI'!$I$4:$I$29,S743,"Cubic","Extrapolate=Linear","MultiX=Average","Skip=True","Sort=True")</f>
        <v>14.41338549013717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46491</v>
      </c>
      <c r="T744" s="43">
        <f ca="1">_xll.BInterpol('Base CDI'!$H$4:$H$28,'Base CDI'!$J$4:$J$29,S744,"Cubic","Extrapolate=Linear","MultiX=Average","Skip=True","Sort=True")</f>
        <v>14.223993643239968</v>
      </c>
      <c r="U744" s="43">
        <f ca="1">_xll.BInterpol('Base CDI'!$H$4:$H$28,'Base CDI'!$I$4:$I$29,S744,"Cubic","Extrapolate=Linear","MultiX=Average","Skip=True","Sort=True")</f>
        <v>14.412815494951129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46492</v>
      </c>
      <c r="T745" s="43">
        <f ca="1">_xll.BInterpol('Base CDI'!$H$4:$H$28,'Base CDI'!$J$4:$J$29,S745,"Cubic","Extrapolate=Linear","MultiX=Average","Skip=True","Sort=True")</f>
        <v>14.223258866568179</v>
      </c>
      <c r="U745" s="43">
        <f ca="1">_xll.BInterpol('Base CDI'!$H$4:$H$28,'Base CDI'!$I$4:$I$29,S745,"Cubic","Extrapolate=Linear","MultiX=Average","Skip=True","Sort=True")</f>
        <v>14.412250109237648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46493</v>
      </c>
      <c r="T746" s="43">
        <f ca="1">_xll.BInterpol('Base CDI'!$H$4:$H$28,'Base CDI'!$J$4:$J$29,S746,"Cubic","Extrapolate=Linear","MultiX=Average","Skip=True","Sort=True")</f>
        <v>14.222529245699588</v>
      </c>
      <c r="U746" s="43">
        <f ca="1">_xll.BInterpol('Base CDI'!$H$4:$H$28,'Base CDI'!$I$4:$I$29,S746,"Cubic","Extrapolate=Linear","MultiX=Average","Skip=True","Sort=True")</f>
        <v>14.411689318786724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46494</v>
      </c>
      <c r="T747" s="43">
        <f ca="1">_xll.BInterpol('Base CDI'!$H$4:$H$28,'Base CDI'!$J$4:$J$29,S747,"Cubic","Extrapolate=Linear","MultiX=Average","Skip=True","Sort=True")</f>
        <v>14.221804766121188</v>
      </c>
      <c r="U747" s="43">
        <f ca="1">_xll.BInterpol('Base CDI'!$H$4:$H$28,'Base CDI'!$I$4:$I$29,S747,"Cubic","Extrapolate=Linear","MultiX=Average","Skip=True","Sort=True")</f>
        <v>14.41113310938835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46495</v>
      </c>
      <c r="T748" s="43">
        <f ca="1">_xll.BInterpol('Base CDI'!$H$4:$H$28,'Base CDI'!$J$4:$J$29,S748,"Cubic","Extrapolate=Linear","MultiX=Average","Skip=True","Sort=True")</f>
        <v>14.221085413319969</v>
      </c>
      <c r="U748" s="43">
        <f ca="1">_xll.BInterpol('Base CDI'!$H$4:$H$28,'Base CDI'!$I$4:$I$29,S748,"Cubic","Extrapolate=Linear","MultiX=Average","Skip=True","Sort=True")</f>
        <v>14.410581466832523</v>
      </c>
    </row>
    <row r="749" spans="16:21" x14ac:dyDescent="0.25">
      <c r="P749" s="10">
        <v>35604</v>
      </c>
      <c r="Q749">
        <v>2.761873</v>
      </c>
      <c r="S749" s="42">
        <f t="shared" ca="1" si="16"/>
        <v>46496</v>
      </c>
      <c r="T749" s="43">
        <f ca="1">_xll.BInterpol('Base CDI'!$H$4:$H$28,'Base CDI'!$J$4:$J$29,S749,"Cubic","Extrapolate=Linear","MultiX=Average","Skip=True","Sort=True")</f>
        <v>14.220371172782926</v>
      </c>
      <c r="U749" s="43">
        <f ca="1">_xll.BInterpol('Base CDI'!$H$4:$H$28,'Base CDI'!$I$4:$I$29,S749,"Cubic","Extrapolate=Linear","MultiX=Average","Skip=True","Sort=True")</f>
        <v>14.410034376909238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46497</v>
      </c>
      <c r="T750" s="43">
        <f ca="1">_xll.BInterpol('Base CDI'!$H$4:$H$28,'Base CDI'!$J$4:$J$29,S750,"Cubic","Extrapolate=Linear","MultiX=Average","Skip=True","Sort=True")</f>
        <v>14.219662029997052</v>
      </c>
      <c r="U750" s="43">
        <f ca="1">_xll.BInterpol('Base CDI'!$H$4:$H$28,'Base CDI'!$I$4:$I$29,S750,"Cubic","Extrapolate=Linear","MultiX=Average","Skip=True","Sort=True")</f>
        <v>14.409491825408489</v>
      </c>
    </row>
    <row r="751" spans="16:21" x14ac:dyDescent="0.25">
      <c r="P751" s="10">
        <v>35606</v>
      </c>
      <c r="Q751">
        <v>2.766054</v>
      </c>
      <c r="S751" s="42">
        <f t="shared" ca="1" si="16"/>
        <v>46498</v>
      </c>
      <c r="T751" s="43">
        <f ca="1">_xll.BInterpol('Base CDI'!$H$4:$H$28,'Base CDI'!$J$4:$J$29,S751,"Cubic","Extrapolate=Linear","MultiX=Average","Skip=True","Sort=True")</f>
        <v>14.218957970449335</v>
      </c>
      <c r="U751" s="43">
        <f ca="1">_xll.BInterpol('Base CDI'!$H$4:$H$28,'Base CDI'!$I$4:$I$29,S751,"Cubic","Extrapolate=Linear","MultiX=Average","Skip=True","Sort=True")</f>
        <v>14.408953798120272</v>
      </c>
    </row>
    <row r="752" spans="16:21" x14ac:dyDescent="0.25">
      <c r="P752" s="10">
        <v>35607</v>
      </c>
      <c r="Q752">
        <v>2.768119</v>
      </c>
      <c r="S752" s="42">
        <f t="shared" ca="1" si="16"/>
        <v>46499</v>
      </c>
      <c r="T752" s="43">
        <f ca="1">_xll.BInterpol('Base CDI'!$H$4:$H$28,'Base CDI'!$J$4:$J$29,S752,"Cubic","Extrapolate=Linear","MultiX=Average","Skip=True","Sort=True")</f>
        <v>14.21825897962677</v>
      </c>
      <c r="U752" s="43">
        <f ca="1">_xll.BInterpol('Base CDI'!$H$4:$H$28,'Base CDI'!$I$4:$I$29,S752,"Cubic","Extrapolate=Linear","MultiX=Average","Skip=True","Sort=True")</f>
        <v>14.408420280834585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46500</v>
      </c>
      <c r="T753" s="43">
        <f ca="1">_xll.BInterpol('Base CDI'!$H$4:$H$28,'Base CDI'!$J$4:$J$29,S753,"Cubic","Extrapolate=Linear","MultiX=Average","Skip=True","Sort=True")</f>
        <v>14.21756504301635</v>
      </c>
      <c r="U753" s="43">
        <f ca="1">_xll.BInterpol('Base CDI'!$H$4:$H$28,'Base CDI'!$I$4:$I$29,S753,"Cubic","Extrapolate=Linear","MultiX=Average","Skip=True","Sort=True")</f>
        <v>14.407891259341419</v>
      </c>
    </row>
    <row r="754" spans="16:21" x14ac:dyDescent="0.25">
      <c r="P754" s="10">
        <v>35611</v>
      </c>
      <c r="Q754">
        <v>2.772227</v>
      </c>
      <c r="S754" s="42">
        <f t="shared" ca="1" si="16"/>
        <v>46501</v>
      </c>
      <c r="T754" s="43">
        <f ca="1">_xll.BInterpol('Base CDI'!$H$4:$H$28,'Base CDI'!$J$4:$J$29,S754,"Cubic","Extrapolate=Linear","MultiX=Average","Skip=True","Sort=True")</f>
        <v>14.216876146105065</v>
      </c>
      <c r="U754" s="43">
        <f ca="1">_xll.BInterpol('Base CDI'!$H$4:$H$28,'Base CDI'!$I$4:$I$29,S754,"Cubic","Extrapolate=Linear","MultiX=Average","Skip=True","Sort=True")</f>
        <v>14.407366719430772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46502</v>
      </c>
      <c r="T755" s="43">
        <f ca="1">_xll.BInterpol('Base CDI'!$H$4:$H$28,'Base CDI'!$J$4:$J$29,S755,"Cubic","Extrapolate=Linear","MultiX=Average","Skip=True","Sort=True")</f>
        <v>14.21619227437991</v>
      </c>
      <c r="U755" s="43">
        <f ca="1">_xll.BInterpol('Base CDI'!$H$4:$H$28,'Base CDI'!$I$4:$I$29,S755,"Cubic","Extrapolate=Linear","MultiX=Average","Skip=True","Sort=True")</f>
        <v>14.406846646892641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46503</v>
      </c>
      <c r="T756" s="43">
        <f ca="1">_xll.BInterpol('Base CDI'!$H$4:$H$28,'Base CDI'!$J$4:$J$29,S756,"Cubic","Extrapolate=Linear","MultiX=Average","Skip=True","Sort=True")</f>
        <v>14.215513413327875</v>
      </c>
      <c r="U756" s="43">
        <f ca="1">_xll.BInterpol('Base CDI'!$H$4:$H$28,'Base CDI'!$I$4:$I$29,S756,"Cubic","Extrapolate=Linear","MultiX=Average","Skip=True","Sort=True")</f>
        <v>14.406331027517018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46504</v>
      </c>
      <c r="T757" s="43">
        <f ca="1">_xll.BInterpol('Base CDI'!$H$4:$H$28,'Base CDI'!$J$4:$J$29,S757,"Cubic","Extrapolate=Linear","MultiX=Average","Skip=True","Sort=True")</f>
        <v>14.214839548435954</v>
      </c>
      <c r="U757" s="43">
        <f ca="1">_xll.BInterpol('Base CDI'!$H$4:$H$28,'Base CDI'!$I$4:$I$29,S757,"Cubic","Extrapolate=Linear","MultiX=Average","Skip=True","Sort=True")</f>
        <v>14.4058198470939</v>
      </c>
    </row>
    <row r="758" spans="16:21" x14ac:dyDescent="0.25">
      <c r="P758" s="10">
        <v>35615</v>
      </c>
      <c r="Q758">
        <v>2.779849</v>
      </c>
      <c r="S758" s="42">
        <f t="shared" ca="1" si="16"/>
        <v>46505</v>
      </c>
      <c r="T758" s="43">
        <f ca="1">_xll.BInterpol('Base CDI'!$H$4:$H$28,'Base CDI'!$J$4:$J$29,S758,"Cubic","Extrapolate=Linear","MultiX=Average","Skip=True","Sort=True")</f>
        <v>14.214170665191137</v>
      </c>
      <c r="U758" s="43">
        <f ca="1">_xll.BInterpol('Base CDI'!$H$4:$H$28,'Base CDI'!$I$4:$I$29,S758,"Cubic","Extrapolate=Linear","MultiX=Average","Skip=True","Sort=True")</f>
        <v>14.405313091413282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46506</v>
      </c>
      <c r="T759" s="43">
        <f ca="1">_xll.BInterpol('Base CDI'!$H$4:$H$28,'Base CDI'!$J$4:$J$29,S759,"Cubic","Extrapolate=Linear","MultiX=Average","Skip=True","Sort=True")</f>
        <v>14.213506749080418</v>
      </c>
      <c r="U759" s="43">
        <f ca="1">_xll.BInterpol('Base CDI'!$H$4:$H$28,'Base CDI'!$I$4:$I$29,S759,"Cubic","Extrapolate=Linear","MultiX=Average","Skip=True","Sort=True")</f>
        <v>14.404810746265159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46507</v>
      </c>
      <c r="T760" s="43">
        <f ca="1">_xll.BInterpol('Base CDI'!$H$4:$H$28,'Base CDI'!$J$4:$J$29,S760,"Cubic","Extrapolate=Linear","MultiX=Average","Skip=True","Sort=True")</f>
        <v>14.212847785590789</v>
      </c>
      <c r="U760" s="43">
        <f ca="1">_xll.BInterpol('Base CDI'!$H$4:$H$28,'Base CDI'!$I$4:$I$29,S760,"Cubic","Extrapolate=Linear","MultiX=Average","Skip=True","Sort=True")</f>
        <v>14.404312797439527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46508</v>
      </c>
      <c r="T761" s="43">
        <f ca="1">_xll.BInterpol('Base CDI'!$H$4:$H$28,'Base CDI'!$J$4:$J$29,S761,"Cubic","Extrapolate=Linear","MultiX=Average","Skip=True","Sort=True")</f>
        <v>14.212193760209241</v>
      </c>
      <c r="U761" s="43">
        <f ca="1">_xll.BInterpol('Base CDI'!$H$4:$H$28,'Base CDI'!$I$4:$I$29,S761,"Cubic","Extrapolate=Linear","MultiX=Average","Skip=True","Sort=True")</f>
        <v>14.403819230726382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46509</v>
      </c>
      <c r="T762" s="43">
        <f ca="1">_xll.BInterpol('Base CDI'!$H$4:$H$28,'Base CDI'!$J$4:$J$29,S762,"Cubic","Extrapolate=Linear","MultiX=Average","Skip=True","Sort=True")</f>
        <v>14.211544658422769</v>
      </c>
      <c r="U762" s="43">
        <f ca="1">_xll.BInterpol('Base CDI'!$H$4:$H$28,'Base CDI'!$I$4:$I$29,S762,"Cubic","Extrapolate=Linear","MultiX=Average","Skip=True","Sort=True")</f>
        <v>14.403330031915717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46510</v>
      </c>
      <c r="T763" s="43">
        <f ca="1">_xll.BInterpol('Base CDI'!$H$4:$H$28,'Base CDI'!$J$4:$J$29,S763,"Cubic","Extrapolate=Linear","MultiX=Average","Skip=True","Sort=True")</f>
        <v>14.210900465718362</v>
      </c>
      <c r="U763" s="43">
        <f ca="1">_xll.BInterpol('Base CDI'!$H$4:$H$28,'Base CDI'!$I$4:$I$29,S763,"Cubic","Extrapolate=Linear","MultiX=Average","Skip=True","Sort=True")</f>
        <v>14.402845186797531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46511</v>
      </c>
      <c r="T764" s="43">
        <f ca="1">_xll.BInterpol('Base CDI'!$H$4:$H$28,'Base CDI'!$J$4:$J$29,S764,"Cubic","Extrapolate=Linear","MultiX=Average","Skip=True","Sort=True")</f>
        <v>14.210261167583013</v>
      </c>
      <c r="U764" s="43">
        <f ca="1">_xll.BInterpol('Base CDI'!$H$4:$H$28,'Base CDI'!$I$4:$I$29,S764,"Cubic","Extrapolate=Linear","MultiX=Average","Skip=True","Sort=True")</f>
        <v>14.402364681161815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46512</v>
      </c>
      <c r="T765" s="43">
        <f ca="1">_xll.BInterpol('Base CDI'!$H$4:$H$28,'Base CDI'!$J$4:$J$29,S765,"Cubic","Extrapolate=Linear","MultiX=Average","Skip=True","Sort=True")</f>
        <v>14.209626749503718</v>
      </c>
      <c r="U765" s="43">
        <f ca="1">_xll.BInterpol('Base CDI'!$H$4:$H$28,'Base CDI'!$I$4:$I$29,S765,"Cubic","Extrapolate=Linear","MultiX=Average","Skip=True","Sort=True")</f>
        <v>14.401888500798568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46513</v>
      </c>
      <c r="T766" s="43">
        <f ca="1">_xll.BInterpol('Base CDI'!$H$4:$H$28,'Base CDI'!$J$4:$J$29,S766,"Cubic","Extrapolate=Linear","MultiX=Average","Skip=True","Sort=True")</f>
        <v>14.208997196967465</v>
      </c>
      <c r="U766" s="43">
        <f ca="1">_xll.BInterpol('Base CDI'!$H$4:$H$28,'Base CDI'!$I$4:$I$29,S766,"Cubic","Extrapolate=Linear","MultiX=Average","Skip=True","Sort=True")</f>
        <v>14.401416631497785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46514</v>
      </c>
      <c r="T767" s="43">
        <f ca="1">_xll.BInterpol('Base CDI'!$H$4:$H$28,'Base CDI'!$J$4:$J$29,S767,"Cubic","Extrapolate=Linear","MultiX=Average","Skip=True","Sort=True")</f>
        <v>14.208372495461246</v>
      </c>
      <c r="U767" s="43">
        <f ca="1">_xll.BInterpol('Base CDI'!$H$4:$H$28,'Base CDI'!$I$4:$I$29,S767,"Cubic","Extrapolate=Linear","MultiX=Average","Skip=True","Sort=True")</f>
        <v>14.400949059049459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46515</v>
      </c>
      <c r="T768" s="43">
        <f ca="1">_xll.BInterpol('Base CDI'!$H$4:$H$28,'Base CDI'!$J$4:$J$29,S768,"Cubic","Extrapolate=Linear","MultiX=Average","Skip=True","Sort=True")</f>
        <v>14.207752630472056</v>
      </c>
      <c r="U768" s="43">
        <f ca="1">_xll.BInterpol('Base CDI'!$H$4:$H$28,'Base CDI'!$I$4:$I$29,S768,"Cubic","Extrapolate=Linear","MultiX=Average","Skip=True","Sort=True")</f>
        <v>14.400485769243588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46516</v>
      </c>
      <c r="T769" s="43">
        <f ca="1">_xll.BInterpol('Base CDI'!$H$4:$H$28,'Base CDI'!$J$4:$J$29,S769,"Cubic","Extrapolate=Linear","MultiX=Average","Skip=True","Sort=True")</f>
        <v>14.207137587486887</v>
      </c>
      <c r="U769" s="43">
        <f ca="1">_xll.BInterpol('Base CDI'!$H$4:$H$28,'Base CDI'!$I$4:$I$29,S769,"Cubic","Extrapolate=Linear","MultiX=Average","Skip=True","Sort=True")</f>
        <v>14.400026747870164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46517</v>
      </c>
      <c r="T770" s="43">
        <f ca="1">_xll.BInterpol('Base CDI'!$H$4:$H$28,'Base CDI'!$J$4:$J$29,S770,"Cubic","Extrapolate=Linear","MultiX=Average","Skip=True","Sort=True")</f>
        <v>14.20652735199273</v>
      </c>
      <c r="U770" s="43">
        <f ca="1">_xll.BInterpol('Base CDI'!$H$4:$H$28,'Base CDI'!$I$4:$I$29,S770,"Cubic","Extrapolate=Linear","MultiX=Average","Skip=True","Sort=True")</f>
        <v>14.399571980719188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46518</v>
      </c>
      <c r="T771" s="43">
        <f ca="1">_xll.BInterpol('Base CDI'!$H$4:$H$28,'Base CDI'!$J$4:$J$29,S771,"Cubic","Extrapolate=Linear","MultiX=Average","Skip=True","Sort=True")</f>
        <v>14.205921909476576</v>
      </c>
      <c r="U771" s="43">
        <f ca="1">_xll.BInterpol('Base CDI'!$H$4:$H$28,'Base CDI'!$I$4:$I$29,S771,"Cubic","Extrapolate=Linear","MultiX=Average","Skip=True","Sort=True")</f>
        <v>14.39912145358065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46519</v>
      </c>
      <c r="T772" s="43">
        <f ca="1">_xll.BInterpol('Base CDI'!$H$4:$H$28,'Base CDI'!$J$4:$J$29,S772,"Cubic","Extrapolate=Linear","MultiX=Average","Skip=True","Sort=True")</f>
        <v>14.20532124542542</v>
      </c>
      <c r="U772" s="43">
        <f ca="1">_xll.BInterpol('Base CDI'!$H$4:$H$28,'Base CDI'!$I$4:$I$29,S772,"Cubic","Extrapolate=Linear","MultiX=Average","Skip=True","Sort=True")</f>
        <v>14.398675152244547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46520</v>
      </c>
      <c r="T773" s="43">
        <f ca="1">_xll.BInterpol('Base CDI'!$H$4:$H$28,'Base CDI'!$J$4:$J$29,S773,"Cubic","Extrapolate=Linear","MultiX=Average","Skip=True","Sort=True")</f>
        <v>14.204725345326253</v>
      </c>
      <c r="U773" s="43">
        <f ca="1">_xll.BInterpol('Base CDI'!$H$4:$H$28,'Base CDI'!$I$4:$I$29,S773,"Cubic","Extrapolate=Linear","MultiX=Average","Skip=True","Sort=True")</f>
        <v>14.398233062500875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46521</v>
      </c>
      <c r="T774" s="43">
        <f ca="1">_xll.BInterpol('Base CDI'!$H$4:$H$28,'Base CDI'!$J$4:$J$29,S774,"Cubic","Extrapolate=Linear","MultiX=Average","Skip=True","Sort=True")</f>
        <v>14.204134194666068</v>
      </c>
      <c r="U774" s="43">
        <f ca="1">_xll.BInterpol('Base CDI'!$H$4:$H$28,'Base CDI'!$I$4:$I$29,S774,"Cubic","Extrapolate=Linear","MultiX=Average","Skip=True","Sort=True")</f>
        <v>14.397795170139629</v>
      </c>
    </row>
    <row r="775" spans="16:21" x14ac:dyDescent="0.25">
      <c r="P775" s="10">
        <v>35640</v>
      </c>
      <c r="Q775">
        <v>2.812703</v>
      </c>
      <c r="S775" s="42">
        <f t="shared" ca="1" si="16"/>
        <v>46522</v>
      </c>
      <c r="T775" s="43">
        <f ca="1">_xll.BInterpol('Base CDI'!$H$4:$H$28,'Base CDI'!$J$4:$J$29,S775,"Cubic","Extrapolate=Linear","MultiX=Average","Skip=True","Sort=True")</f>
        <v>14.203547778931856</v>
      </c>
      <c r="U775" s="43">
        <f ca="1">_xll.BInterpol('Base CDI'!$H$4:$H$28,'Base CDI'!$I$4:$I$29,S775,"Cubic","Extrapolate=Linear","MultiX=Average","Skip=True","Sort=True")</f>
        <v>14.397361460950803</v>
      </c>
    </row>
    <row r="776" spans="16:21" x14ac:dyDescent="0.25">
      <c r="P776" s="10">
        <v>35641</v>
      </c>
      <c r="Q776">
        <v>2.814635</v>
      </c>
      <c r="S776" s="42">
        <f t="shared" ca="1" si="16"/>
        <v>46523</v>
      </c>
      <c r="T776" s="43">
        <f ca="1">_xll.BInterpol('Base CDI'!$H$4:$H$28,'Base CDI'!$J$4:$J$29,S776,"Cubic","Extrapolate=Linear","MultiX=Average","Skip=True","Sort=True")</f>
        <v>14.20296608361061</v>
      </c>
      <c r="U776" s="43">
        <f ca="1">_xll.BInterpol('Base CDI'!$H$4:$H$28,'Base CDI'!$I$4:$I$29,S776,"Cubic","Extrapolate=Linear","MultiX=Average","Skip=True","Sort=True")</f>
        <v>14.396931920724397</v>
      </c>
    </row>
    <row r="777" spans="16:21" x14ac:dyDescent="0.25">
      <c r="P777" s="10">
        <v>35642</v>
      </c>
      <c r="Q777">
        <v>2.816567</v>
      </c>
      <c r="S777" s="42">
        <f t="shared" ca="1" si="16"/>
        <v>46524</v>
      </c>
      <c r="T777" s="43">
        <f ca="1">_xll.BInterpol('Base CDI'!$H$4:$H$28,'Base CDI'!$J$4:$J$29,S777,"Cubic","Extrapolate=Linear","MultiX=Average","Skip=True","Sort=True")</f>
        <v>14.202389094189321</v>
      </c>
      <c r="U777" s="43">
        <f ca="1">_xll.BInterpol('Base CDI'!$H$4:$H$28,'Base CDI'!$I$4:$I$29,S777,"Cubic","Extrapolate=Linear","MultiX=Average","Skip=True","Sort=True")</f>
        <v>14.396506535250401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46525</v>
      </c>
      <c r="T778" s="43">
        <f ca="1">_xll.BInterpol('Base CDI'!$H$4:$H$28,'Base CDI'!$J$4:$J$29,S778,"Cubic","Extrapolate=Linear","MultiX=Average","Skip=True","Sort=True")</f>
        <v>14.201816796154985</v>
      </c>
      <c r="U778" s="43">
        <f ca="1">_xll.BInterpol('Base CDI'!$H$4:$H$28,'Base CDI'!$I$4:$I$29,S778,"Cubic","Extrapolate=Linear","MultiX=Average","Skip=True","Sort=True")</f>
        <v>14.396085290318812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46526</v>
      </c>
      <c r="T779" s="43">
        <f ca="1">_xll.BInterpol('Base CDI'!$H$4:$H$28,'Base CDI'!$J$4:$J$29,S779,"Cubic","Extrapolate=Linear","MultiX=Average","Skip=True","Sort=True")</f>
        <v>14.201249174994588</v>
      </c>
      <c r="U779" s="43">
        <f ca="1">_xll.BInterpol('Base CDI'!$H$4:$H$28,'Base CDI'!$I$4:$I$29,S779,"Cubic","Extrapolate=Linear","MultiX=Average","Skip=True","Sort=True")</f>
        <v>14.395668171719628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46527</v>
      </c>
      <c r="T780" s="43">
        <f ca="1">_xll.BInterpol('Base CDI'!$H$4:$H$28,'Base CDI'!$J$4:$J$29,S780,"Cubic","Extrapolate=Linear","MultiX=Average","Skip=True","Sort=True")</f>
        <v>14.200686216195129</v>
      </c>
      <c r="U780" s="43">
        <f ca="1">_xll.BInterpol('Base CDI'!$H$4:$H$28,'Base CDI'!$I$4:$I$29,S780,"Cubic","Extrapolate=Linear","MultiX=Average","Skip=True","Sort=True")</f>
        <v>14.39525516524284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46528</v>
      </c>
      <c r="T781" s="43">
        <f ca="1">_xll.BInterpol('Base CDI'!$H$4:$H$28,'Base CDI'!$J$4:$J$29,S781,"Cubic","Extrapolate=Linear","MultiX=Average","Skip=True","Sort=True")</f>
        <v>14.200127905243596</v>
      </c>
      <c r="U781" s="43">
        <f ca="1">_xll.BInterpol('Base CDI'!$H$4:$H$28,'Base CDI'!$I$4:$I$29,S781,"Cubic","Extrapolate=Linear","MultiX=Average","Skip=True","Sort=True")</f>
        <v>14.394846256678447</v>
      </c>
    </row>
    <row r="782" spans="16:21" x14ac:dyDescent="0.25">
      <c r="P782" s="10">
        <v>35649</v>
      </c>
      <c r="Q782">
        <v>2.82707</v>
      </c>
      <c r="S782" s="42">
        <f t="shared" ca="1" si="17"/>
        <v>46529</v>
      </c>
      <c r="T782" s="43">
        <f ca="1">_xll.BInterpol('Base CDI'!$H$4:$H$28,'Base CDI'!$J$4:$J$29,S782,"Cubic","Extrapolate=Linear","MultiX=Average","Skip=True","Sort=True")</f>
        <v>14.199574227626982</v>
      </c>
      <c r="U782" s="43">
        <f ca="1">_xll.BInterpol('Base CDI'!$H$4:$H$28,'Base CDI'!$I$4:$I$29,S782,"Cubic","Extrapolate=Linear","MultiX=Average","Skip=True","Sort=True")</f>
        <v>14.394441431816443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46530</v>
      </c>
      <c r="T783" s="43">
        <f ca="1">_xll.BInterpol('Base CDI'!$H$4:$H$28,'Base CDI'!$J$4:$J$29,S783,"Cubic","Extrapolate=Linear","MultiX=Average","Skip=True","Sort=True")</f>
        <v>14.199025168832279</v>
      </c>
      <c r="U783" s="43">
        <f ca="1">_xll.BInterpol('Base CDI'!$H$4:$H$28,'Base CDI'!$I$4:$I$29,S783,"Cubic","Extrapolate=Linear","MultiX=Average","Skip=True","Sort=True")</f>
        <v>14.394040676446823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46531</v>
      </c>
      <c r="T784" s="43">
        <f ca="1">_xll.BInterpol('Base CDI'!$H$4:$H$28,'Base CDI'!$J$4:$J$29,S784,"Cubic","Extrapolate=Linear","MultiX=Average","Skip=True","Sort=True")</f>
        <v>14.198480714346481</v>
      </c>
      <c r="U784" s="43">
        <f ca="1">_xll.BInterpol('Base CDI'!$H$4:$H$28,'Base CDI'!$I$4:$I$29,S784,"Cubic","Extrapolate=Linear","MultiX=Average","Skip=True","Sort=True")</f>
        <v>14.393643976359582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46532</v>
      </c>
      <c r="T785" s="43">
        <f ca="1">_xll.BInterpol('Base CDI'!$H$4:$H$28,'Base CDI'!$J$4:$J$29,S785,"Cubic","Extrapolate=Linear","MultiX=Average","Skip=True","Sort=True")</f>
        <v>14.197940849656579</v>
      </c>
      <c r="U785" s="43">
        <f ca="1">_xll.BInterpol('Base CDI'!$H$4:$H$28,'Base CDI'!$I$4:$I$29,S785,"Cubic","Extrapolate=Linear","MultiX=Average","Skip=True","Sort=True")</f>
        <v>14.393251317344717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46533</v>
      </c>
      <c r="T786" s="43">
        <f ca="1">_xll.BInterpol('Base CDI'!$H$4:$H$28,'Base CDI'!$J$4:$J$29,S786,"Cubic","Extrapolate=Linear","MultiX=Average","Skip=True","Sort=True")</f>
        <v>14.197405560249566</v>
      </c>
      <c r="U786" s="43">
        <f ca="1">_xll.BInterpol('Base CDI'!$H$4:$H$28,'Base CDI'!$I$4:$I$29,S786,"Cubic","Extrapolate=Linear","MultiX=Average","Skip=True","Sort=True")</f>
        <v>14.392862685192222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46534</v>
      </c>
      <c r="T787" s="43">
        <f ca="1">_xll.BInterpol('Base CDI'!$H$4:$H$28,'Base CDI'!$J$4:$J$29,S787,"Cubic","Extrapolate=Linear","MultiX=Average","Skip=True","Sort=True")</f>
        <v>14.196874831612432</v>
      </c>
      <c r="U787" s="43">
        <f ca="1">_xll.BInterpol('Base CDI'!$H$4:$H$28,'Base CDI'!$I$4:$I$29,S787,"Cubic","Extrapolate=Linear","MultiX=Average","Skip=True","Sort=True")</f>
        <v>14.392478065692094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46535</v>
      </c>
      <c r="T788" s="43">
        <f ca="1">_xll.BInterpol('Base CDI'!$H$4:$H$28,'Base CDI'!$J$4:$J$29,S788,"Cubic","Extrapolate=Linear","MultiX=Average","Skip=True","Sort=True")</f>
        <v>14.196348649232172</v>
      </c>
      <c r="U788" s="43">
        <f ca="1">_xll.BInterpol('Base CDI'!$H$4:$H$28,'Base CDI'!$I$4:$I$29,S788,"Cubic","Extrapolate=Linear","MultiX=Average","Skip=True","Sort=True")</f>
        <v>14.392097444634325</v>
      </c>
    </row>
    <row r="789" spans="16:21" x14ac:dyDescent="0.25">
      <c r="P789" s="10">
        <v>35660</v>
      </c>
      <c r="Q789">
        <v>2.841974</v>
      </c>
      <c r="S789" s="42">
        <f t="shared" ca="1" si="17"/>
        <v>46536</v>
      </c>
      <c r="T789" s="43">
        <f ca="1">_xll.BInterpol('Base CDI'!$H$4:$H$28,'Base CDI'!$J$4:$J$29,S789,"Cubic","Extrapolate=Linear","MultiX=Average","Skip=True","Sort=True")</f>
        <v>14.195826998595777</v>
      </c>
      <c r="U789" s="43">
        <f ca="1">_xll.BInterpol('Base CDI'!$H$4:$H$28,'Base CDI'!$I$4:$I$29,S789,"Cubic","Extrapolate=Linear","MultiX=Average","Skip=True","Sort=True")</f>
        <v>14.391720807808916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46537</v>
      </c>
      <c r="T790" s="43">
        <f ca="1">_xll.BInterpol('Base CDI'!$H$4:$H$28,'Base CDI'!$J$4:$J$29,S790,"Cubic","Extrapolate=Linear","MultiX=Average","Skip=True","Sort=True")</f>
        <v>14.195309865190239</v>
      </c>
      <c r="U790" s="43">
        <f ca="1">_xll.BInterpol('Base CDI'!$H$4:$H$28,'Base CDI'!$I$4:$I$29,S790,"Cubic","Extrapolate=Linear","MultiX=Average","Skip=True","Sort=True")</f>
        <v>14.391348141005857</v>
      </c>
    </row>
    <row r="791" spans="16:21" x14ac:dyDescent="0.25">
      <c r="P791" s="10">
        <v>35662</v>
      </c>
      <c r="Q791">
        <v>2.846238</v>
      </c>
      <c r="S791" s="42">
        <f t="shared" ca="1" si="17"/>
        <v>46538</v>
      </c>
      <c r="T791" s="43">
        <f ca="1">_xll.BInterpol('Base CDI'!$H$4:$H$28,'Base CDI'!$J$4:$J$29,S791,"Cubic","Extrapolate=Linear","MultiX=Average","Skip=True","Sort=True")</f>
        <v>14.19479723450255</v>
      </c>
      <c r="U791" s="43">
        <f ca="1">_xll.BInterpol('Base CDI'!$H$4:$H$28,'Base CDI'!$I$4:$I$29,S791,"Cubic","Extrapolate=Linear","MultiX=Average","Skip=True","Sort=True")</f>
        <v>14.390979430015145</v>
      </c>
    </row>
    <row r="792" spans="16:21" x14ac:dyDescent="0.25">
      <c r="P792" s="10">
        <v>35663</v>
      </c>
      <c r="Q792">
        <v>2.848373</v>
      </c>
      <c r="S792" s="42">
        <f t="shared" ca="1" si="17"/>
        <v>46539</v>
      </c>
      <c r="T792" s="43">
        <f ca="1">_xll.BInterpol('Base CDI'!$H$4:$H$28,'Base CDI'!$J$4:$J$29,S792,"Cubic","Extrapolate=Linear","MultiX=Average","Skip=True","Sort=True")</f>
        <v>14.194289092019705</v>
      </c>
      <c r="U792" s="43">
        <f ca="1">_xll.BInterpol('Base CDI'!$H$4:$H$28,'Base CDI'!$I$4:$I$29,S792,"Cubic","Extrapolate=Linear","MultiX=Average","Skip=True","Sort=True")</f>
        <v>14.390614660626776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46540</v>
      </c>
      <c r="T793" s="43">
        <f ca="1">_xll.BInterpol('Base CDI'!$H$4:$H$28,'Base CDI'!$J$4:$J$29,S793,"Cubic","Extrapolate=Linear","MultiX=Average","Skip=True","Sort=True")</f>
        <v>14.193785423228693</v>
      </c>
      <c r="U793" s="43">
        <f ca="1">_xll.BInterpol('Base CDI'!$H$4:$H$28,'Base CDI'!$I$4:$I$29,S793,"Cubic","Extrapolate=Linear","MultiX=Average","Skip=True","Sort=True")</f>
        <v>14.390253818630745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46541</v>
      </c>
      <c r="T794" s="43">
        <f ca="1">_xll.BInterpol('Base CDI'!$H$4:$H$28,'Base CDI'!$J$4:$J$29,S794,"Cubic","Extrapolate=Linear","MultiX=Average","Skip=True","Sort=True")</f>
        <v>14.193286213616506</v>
      </c>
      <c r="U794" s="43">
        <f ca="1">_xll.BInterpol('Base CDI'!$H$4:$H$28,'Base CDI'!$I$4:$I$29,S794,"Cubic","Extrapolate=Linear","MultiX=Average","Skip=True","Sort=True")</f>
        <v>14.389896889817049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46542</v>
      </c>
      <c r="T795" s="43">
        <f ca="1">_xll.BInterpol('Base CDI'!$H$4:$H$28,'Base CDI'!$J$4:$J$29,S795,"Cubic","Extrapolate=Linear","MultiX=Average","Skip=True","Sort=True")</f>
        <v>14.192791448670141</v>
      </c>
      <c r="U795" s="43">
        <f ca="1">_xll.BInterpol('Base CDI'!$H$4:$H$28,'Base CDI'!$I$4:$I$29,S795,"Cubic","Extrapolate=Linear","MultiX=Average","Skip=True","Sort=True")</f>
        <v>14.38954385997568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46543</v>
      </c>
      <c r="T796" s="43">
        <f ca="1">_xll.BInterpol('Base CDI'!$H$4:$H$28,'Base CDI'!$J$4:$J$29,S796,"Cubic","Extrapolate=Linear","MultiX=Average","Skip=True","Sort=True")</f>
        <v>14.192301113876585</v>
      </c>
      <c r="U796" s="43">
        <f ca="1">_xll.BInterpol('Base CDI'!$H$4:$H$28,'Base CDI'!$I$4:$I$29,S796,"Cubic","Extrapolate=Linear","MultiX=Average","Skip=True","Sort=True")</f>
        <v>14.389194714896636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46544</v>
      </c>
      <c r="T797" s="43">
        <f ca="1">_xll.BInterpol('Base CDI'!$H$4:$H$28,'Base CDI'!$J$4:$J$29,S797,"Cubic","Extrapolate=Linear","MultiX=Average","Skip=True","Sort=True")</f>
        <v>14.191815194722832</v>
      </c>
      <c r="U797" s="43">
        <f ca="1">_xll.BInterpol('Base CDI'!$H$4:$H$28,'Base CDI'!$I$4:$I$29,S797,"Cubic","Extrapolate=Linear","MultiX=Average","Skip=True","Sort=True")</f>
        <v>14.38884944036991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46545</v>
      </c>
      <c r="T798" s="43">
        <f ca="1">_xll.BInterpol('Base CDI'!$H$4:$H$28,'Base CDI'!$J$4:$J$29,S798,"Cubic","Extrapolate=Linear","MultiX=Average","Skip=True","Sort=True")</f>
        <v>14.191333676695875</v>
      </c>
      <c r="U798" s="43">
        <f ca="1">_xll.BInterpol('Base CDI'!$H$4:$H$28,'Base CDI'!$I$4:$I$29,S798,"Cubic","Extrapolate=Linear","MultiX=Average","Skip=True","Sort=True")</f>
        <v>14.388508022185501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46546</v>
      </c>
      <c r="T799" s="43">
        <f ca="1">_xll.BInterpol('Base CDI'!$H$4:$H$28,'Base CDI'!$J$4:$J$29,S799,"Cubic","Extrapolate=Linear","MultiX=Average","Skip=True","Sort=True")</f>
        <v>14.190856545282704</v>
      </c>
      <c r="U799" s="43">
        <f ca="1">_xll.BInterpol('Base CDI'!$H$4:$H$28,'Base CDI'!$I$4:$I$29,S799,"Cubic","Extrapolate=Linear","MultiX=Average","Skip=True","Sort=True")</f>
        <v>14.388170446133401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46547</v>
      </c>
      <c r="T800" s="43">
        <f ca="1">_xll.BInterpol('Base CDI'!$H$4:$H$28,'Base CDI'!$J$4:$J$29,S800,"Cubic","Extrapolate=Linear","MultiX=Average","Skip=True","Sort=True")</f>
        <v>14.190383785970315</v>
      </c>
      <c r="U800" s="43">
        <f ca="1">_xll.BInterpol('Base CDI'!$H$4:$H$28,'Base CDI'!$I$4:$I$29,S800,"Cubic","Extrapolate=Linear","MultiX=Average","Skip=True","Sort=True")</f>
        <v>14.387836698003609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46548</v>
      </c>
      <c r="T801" s="43">
        <f ca="1">_xll.BInterpol('Base CDI'!$H$4:$H$28,'Base CDI'!$J$4:$J$29,S801,"Cubic","Extrapolate=Linear","MultiX=Average","Skip=True","Sort=True")</f>
        <v>14.189915384245698</v>
      </c>
      <c r="U801" s="43">
        <f ca="1">_xll.BInterpol('Base CDI'!$H$4:$H$28,'Base CDI'!$I$4:$I$29,S801,"Cubic","Extrapolate=Linear","MultiX=Average","Skip=True","Sort=True")</f>
        <v>14.387506763586115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46549</v>
      </c>
      <c r="T802" s="43">
        <f ca="1">_xll.BInterpol('Base CDI'!$H$4:$H$28,'Base CDI'!$J$4:$J$29,S802,"Cubic","Extrapolate=Linear","MultiX=Average","Skip=True","Sort=True")</f>
        <v>14.189451325595844</v>
      </c>
      <c r="U802" s="43">
        <f ca="1">_xll.BInterpol('Base CDI'!$H$4:$H$28,'Base CDI'!$I$4:$I$29,S802,"Cubic","Extrapolate=Linear","MultiX=Average","Skip=True","Sort=True")</f>
        <v>14.387180628670919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46550</v>
      </c>
      <c r="T803" s="43">
        <f ca="1">_xll.BInterpol('Base CDI'!$H$4:$H$28,'Base CDI'!$J$4:$J$29,S803,"Cubic","Extrapolate=Linear","MultiX=Average","Skip=True","Sort=True")</f>
        <v>14.188991595507748</v>
      </c>
      <c r="U803" s="43">
        <f ca="1">_xll.BInterpol('Base CDI'!$H$4:$H$28,'Base CDI'!$I$4:$I$29,S803,"Cubic","Extrapolate=Linear","MultiX=Average","Skip=True","Sort=True")</f>
        <v>14.386858279048015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46551</v>
      </c>
      <c r="T804" s="43">
        <f ca="1">_xll.BInterpol('Base CDI'!$H$4:$H$28,'Base CDI'!$J$4:$J$29,S804,"Cubic","Extrapolate=Linear","MultiX=Average","Skip=True","Sort=True")</f>
        <v>14.1885361794684</v>
      </c>
      <c r="U804" s="43">
        <f ca="1">_xll.BInterpol('Base CDI'!$H$4:$H$28,'Base CDI'!$I$4:$I$29,S804,"Cubic","Extrapolate=Linear","MultiX=Average","Skip=True","Sort=True")</f>
        <v>14.386539700507397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46552</v>
      </c>
      <c r="T805" s="43">
        <f ca="1">_xll.BInterpol('Base CDI'!$H$4:$H$28,'Base CDI'!$J$4:$J$29,S805,"Cubic","Extrapolate=Linear","MultiX=Average","Skip=True","Sort=True")</f>
        <v>14.188085062964793</v>
      </c>
      <c r="U805" s="43">
        <f ca="1">_xll.BInterpol('Base CDI'!$H$4:$H$28,'Base CDI'!$I$4:$I$29,S805,"Cubic","Extrapolate=Linear","MultiX=Average","Skip=True","Sort=True")</f>
        <v>14.386224878839062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46553</v>
      </c>
      <c r="T806" s="43">
        <f ca="1">_xll.BInterpol('Base CDI'!$H$4:$H$28,'Base CDI'!$J$4:$J$29,S806,"Cubic","Extrapolate=Linear","MultiX=Average","Skip=True","Sort=True")</f>
        <v>14.187638231483922</v>
      </c>
      <c r="U806" s="43">
        <f ca="1">_xll.BInterpol('Base CDI'!$H$4:$H$28,'Base CDI'!$I$4:$I$29,S806,"Cubic","Extrapolate=Linear","MultiX=Average","Skip=True","Sort=True")</f>
        <v>14.385913799833006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46554</v>
      </c>
      <c r="T807" s="43">
        <f ca="1">_xll.BInterpol('Base CDI'!$H$4:$H$28,'Base CDI'!$J$4:$J$29,S807,"Cubic","Extrapolate=Linear","MultiX=Average","Skip=True","Sort=True")</f>
        <v>14.187195670512773</v>
      </c>
      <c r="U807" s="43">
        <f ca="1">_xll.BInterpol('Base CDI'!$H$4:$H$28,'Base CDI'!$I$4:$I$29,S807,"Cubic","Extrapolate=Linear","MultiX=Average","Skip=True","Sort=True")</f>
        <v>14.385606449279223</v>
      </c>
    </row>
    <row r="808" spans="16:21" x14ac:dyDescent="0.25">
      <c r="P808" s="10">
        <v>35685</v>
      </c>
      <c r="Q808">
        <v>2.881767</v>
      </c>
      <c r="S808" s="42">
        <f t="shared" ca="1" si="17"/>
        <v>46555</v>
      </c>
      <c r="T808" s="43">
        <f ca="1">_xll.BInterpol('Base CDI'!$H$4:$H$28,'Base CDI'!$J$4:$J$29,S808,"Cubic","Extrapolate=Linear","MultiX=Average","Skip=True","Sort=True")</f>
        <v>14.186757365538345</v>
      </c>
      <c r="U808" s="43">
        <f ca="1">_xll.BInterpol('Base CDI'!$H$4:$H$28,'Base CDI'!$I$4:$I$29,S808,"Cubic","Extrapolate=Linear","MultiX=Average","Skip=True","Sort=True")</f>
        <v>14.385302812967709</v>
      </c>
    </row>
    <row r="809" spans="16:21" x14ac:dyDescent="0.25">
      <c r="P809" s="10">
        <v>35688</v>
      </c>
      <c r="Q809">
        <v>2.883842</v>
      </c>
      <c r="S809" s="42">
        <f t="shared" ca="1" si="17"/>
        <v>46556</v>
      </c>
      <c r="T809" s="43">
        <f ca="1">_xll.BInterpol('Base CDI'!$H$4:$H$28,'Base CDI'!$J$4:$J$29,S809,"Cubic","Extrapolate=Linear","MultiX=Average","Skip=True","Sort=True")</f>
        <v>14.186323302047626</v>
      </c>
      <c r="U809" s="43">
        <f ca="1">_xll.BInterpol('Base CDI'!$H$4:$H$28,'Base CDI'!$I$4:$I$29,S809,"Cubic","Extrapolate=Linear","MultiX=Average","Skip=True","Sort=True")</f>
        <v>14.385002876688457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46557</v>
      </c>
      <c r="T810" s="43">
        <f ca="1">_xll.BInterpol('Base CDI'!$H$4:$H$28,'Base CDI'!$J$4:$J$29,S810,"Cubic","Extrapolate=Linear","MultiX=Average","Skip=True","Sort=True")</f>
        <v>14.185893465527609</v>
      </c>
      <c r="U810" s="43">
        <f ca="1">_xll.BInterpol('Base CDI'!$H$4:$H$28,'Base CDI'!$I$4:$I$29,S810,"Cubic","Extrapolate=Linear","MultiX=Average","Skip=True","Sort=True")</f>
        <v>14.384706626231466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46558</v>
      </c>
      <c r="T811" s="43">
        <f ca="1">_xll.BInterpol('Base CDI'!$H$4:$H$28,'Base CDI'!$J$4:$J$29,S811,"Cubic","Extrapolate=Linear","MultiX=Average","Skip=True","Sort=True")</f>
        <v>14.185467841465288</v>
      </c>
      <c r="U811" s="43">
        <f ca="1">_xll.BInterpol('Base CDI'!$H$4:$H$28,'Base CDI'!$I$4:$I$29,S811,"Cubic","Extrapolate=Linear","MultiX=Average","Skip=True","Sort=True")</f>
        <v>14.384414047386729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46559</v>
      </c>
      <c r="T812" s="43">
        <f ca="1">_xll.BInterpol('Base CDI'!$H$4:$H$28,'Base CDI'!$J$4:$J$29,S812,"Cubic","Extrapolate=Linear","MultiX=Average","Skip=True","Sort=True")</f>
        <v>14.185046415347653</v>
      </c>
      <c r="U812" s="43">
        <f ca="1">_xll.BInterpol('Base CDI'!$H$4:$H$28,'Base CDI'!$I$4:$I$29,S812,"Cubic","Extrapolate=Linear","MultiX=Average","Skip=True","Sort=True")</f>
        <v>14.384125125944243</v>
      </c>
    </row>
    <row r="813" spans="16:21" x14ac:dyDescent="0.25">
      <c r="P813" s="10">
        <v>35692</v>
      </c>
      <c r="Q813">
        <v>2.892128</v>
      </c>
      <c r="S813" s="42">
        <f t="shared" ca="1" si="17"/>
        <v>46560</v>
      </c>
      <c r="T813" s="43">
        <f ca="1">_xll.BInterpol('Base CDI'!$H$4:$H$28,'Base CDI'!$J$4:$J$29,S813,"Cubic","Extrapolate=Linear","MultiX=Average","Skip=True","Sort=True")</f>
        <v>14.184629172661698</v>
      </c>
      <c r="U813" s="43">
        <f ca="1">_xll.BInterpol('Base CDI'!$H$4:$H$28,'Base CDI'!$I$4:$I$29,S813,"Cubic","Extrapolate=Linear","MultiX=Average","Skip=True","Sort=True")</f>
        <v>14.383839847694002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46561</v>
      </c>
      <c r="T814" s="43">
        <f ca="1">_xll.BInterpol('Base CDI'!$H$4:$H$28,'Base CDI'!$J$4:$J$29,S814,"Cubic","Extrapolate=Linear","MultiX=Average","Skip=True","Sort=True")</f>
        <v>14.184216098894414</v>
      </c>
      <c r="U814" s="43">
        <f ca="1">_xll.BInterpol('Base CDI'!$H$4:$H$28,'Base CDI'!$I$4:$I$29,S814,"Cubic","Extrapolate=Linear","MultiX=Average","Skip=True","Sort=True")</f>
        <v>14.383558198426002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46562</v>
      </c>
      <c r="T815" s="43">
        <f ca="1">_xll.BInterpol('Base CDI'!$H$4:$H$28,'Base CDI'!$J$4:$J$29,S815,"Cubic","Extrapolate=Linear","MultiX=Average","Skip=True","Sort=True")</f>
        <v>14.183807179532794</v>
      </c>
      <c r="U815" s="43">
        <f ca="1">_xll.BInterpol('Base CDI'!$H$4:$H$28,'Base CDI'!$I$4:$I$29,S815,"Cubic","Extrapolate=Linear","MultiX=Average","Skip=True","Sort=True")</f>
        <v>14.383280163930237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46563</v>
      </c>
      <c r="T816" s="43">
        <f ca="1">_xll.BInterpol('Base CDI'!$H$4:$H$28,'Base CDI'!$J$4:$J$29,S816,"Cubic","Extrapolate=Linear","MultiX=Average","Skip=True","Sort=True")</f>
        <v>14.18340240006383</v>
      </c>
      <c r="U816" s="43">
        <f ca="1">_xll.BInterpol('Base CDI'!$H$4:$H$28,'Base CDI'!$I$4:$I$29,S816,"Cubic","Extrapolate=Linear","MultiX=Average","Skip=True","Sort=True")</f>
        <v>14.383005729996706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46564</v>
      </c>
      <c r="T817" s="43">
        <f ca="1">_xll.BInterpol('Base CDI'!$H$4:$H$28,'Base CDI'!$J$4:$J$29,S817,"Cubic","Extrapolate=Linear","MultiX=Average","Skip=True","Sort=True")</f>
        <v>14.183001745974513</v>
      </c>
      <c r="U817" s="43">
        <f ca="1">_xll.BInterpol('Base CDI'!$H$4:$H$28,'Base CDI'!$I$4:$I$29,S817,"Cubic","Extrapolate=Linear","MultiX=Average","Skip=True","Sort=True")</f>
        <v>14.3827348824154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46565</v>
      </c>
      <c r="T818" s="43">
        <f ca="1">_xll.BInterpol('Base CDI'!$H$4:$H$28,'Base CDI'!$J$4:$J$29,S818,"Cubic","Extrapolate=Linear","MultiX=Average","Skip=True","Sort=True")</f>
        <v>14.182605202751839</v>
      </c>
      <c r="U818" s="43">
        <f ca="1">_xll.BInterpol('Base CDI'!$H$4:$H$28,'Base CDI'!$I$4:$I$29,S818,"Cubic","Extrapolate=Linear","MultiX=Average","Skip=True","Sort=True")</f>
        <v>14.382467606976316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46566</v>
      </c>
      <c r="T819" s="43">
        <f ca="1">_xll.BInterpol('Base CDI'!$H$4:$H$28,'Base CDI'!$J$4:$J$29,S819,"Cubic","Extrapolate=Linear","MultiX=Average","Skip=True","Sort=True")</f>
        <v>14.182212755882796</v>
      </c>
      <c r="U819" s="43">
        <f ca="1">_xll.BInterpol('Base CDI'!$H$4:$H$28,'Base CDI'!$I$4:$I$29,S819,"Cubic","Extrapolate=Linear","MultiX=Average","Skip=True","Sort=True")</f>
        <v>14.382203889469451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46567</v>
      </c>
      <c r="T820" s="43">
        <f ca="1">_xll.BInterpol('Base CDI'!$H$4:$H$28,'Base CDI'!$J$4:$J$29,S820,"Cubic","Extrapolate=Linear","MultiX=Average","Skip=True","Sort=True")</f>
        <v>14.181824390854377</v>
      </c>
      <c r="U820" s="43">
        <f ca="1">_xll.BInterpol('Base CDI'!$H$4:$H$28,'Base CDI'!$I$4:$I$29,S820,"Cubic","Extrapolate=Linear","MultiX=Average","Skip=True","Sort=True")</f>
        <v>14.3819437156848</v>
      </c>
    </row>
    <row r="821" spans="16:21" x14ac:dyDescent="0.25">
      <c r="P821" s="10">
        <v>35704</v>
      </c>
      <c r="Q821">
        <v>2.908509</v>
      </c>
      <c r="S821" s="42">
        <f t="shared" ca="1" si="17"/>
        <v>46568</v>
      </c>
      <c r="T821" s="43">
        <f ca="1">_xll.BInterpol('Base CDI'!$H$4:$H$28,'Base CDI'!$J$4:$J$29,S821,"Cubic","Extrapolate=Linear","MultiX=Average","Skip=True","Sort=True")</f>
        <v>14.181440093153578</v>
      </c>
      <c r="U821" s="43">
        <f ca="1">_xll.BInterpol('Base CDI'!$H$4:$H$28,'Base CDI'!$I$4:$I$29,S821,"Cubic","Extrapolate=Linear","MultiX=Average","Skip=True","Sort=True")</f>
        <v>14.381687071412356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46569</v>
      </c>
      <c r="T822" s="43">
        <f ca="1">_xll.BInterpol('Base CDI'!$H$4:$H$28,'Base CDI'!$J$4:$J$29,S822,"Cubic","Extrapolate=Linear","MultiX=Average","Skip=True","Sort=True")</f>
        <v>14.181059848267386</v>
      </c>
      <c r="U822" s="43">
        <f ca="1">_xll.BInterpol('Base CDI'!$H$4:$H$28,'Base CDI'!$I$4:$I$29,S822,"Cubic","Extrapolate=Linear","MultiX=Average","Skip=True","Sort=True")</f>
        <v>14.381433942442117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46570</v>
      </c>
      <c r="T823" s="43">
        <f ca="1">_xll.BInterpol('Base CDI'!$H$4:$H$28,'Base CDI'!$J$4:$J$29,S823,"Cubic","Extrapolate=Linear","MultiX=Average","Skip=True","Sort=True")</f>
        <v>14.180683641682798</v>
      </c>
      <c r="U823" s="43">
        <f ca="1">_xll.BInterpol('Base CDI'!$H$4:$H$28,'Base CDI'!$I$4:$I$29,S823,"Cubic","Extrapolate=Linear","MultiX=Average","Skip=True","Sort=True")</f>
        <v>14.381184314564077</v>
      </c>
    </row>
    <row r="824" spans="16:21" x14ac:dyDescent="0.25">
      <c r="P824" s="10">
        <v>35709</v>
      </c>
      <c r="Q824">
        <v>2.914485</v>
      </c>
      <c r="S824" s="42">
        <f t="shared" ca="1" si="17"/>
        <v>46571</v>
      </c>
      <c r="T824" s="43">
        <f ca="1">_xll.BInterpol('Base CDI'!$H$4:$H$28,'Base CDI'!$J$4:$J$29,S824,"Cubic","Extrapolate=Linear","MultiX=Average","Skip=True","Sort=True")</f>
        <v>14.180311458886802</v>
      </c>
      <c r="U824" s="43">
        <f ca="1">_xll.BInterpol('Base CDI'!$H$4:$H$28,'Base CDI'!$I$4:$I$29,S824,"Cubic","Extrapolate=Linear","MultiX=Average","Skip=True","Sort=True")</f>
        <v>14.38093817356823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46572</v>
      </c>
      <c r="T825" s="43">
        <f ca="1">_xll.BInterpol('Base CDI'!$H$4:$H$28,'Base CDI'!$J$4:$J$29,S825,"Cubic","Extrapolate=Linear","MultiX=Average","Skip=True","Sort=True")</f>
        <v>14.179943285366393</v>
      </c>
      <c r="U825" s="43">
        <f ca="1">_xll.BInterpol('Base CDI'!$H$4:$H$28,'Base CDI'!$I$4:$I$29,S825,"Cubic","Extrapolate=Linear","MultiX=Average","Skip=True","Sort=True")</f>
        <v>14.380695505244574</v>
      </c>
    </row>
    <row r="826" spans="16:21" x14ac:dyDescent="0.25">
      <c r="P826" s="10">
        <v>35711</v>
      </c>
      <c r="Q826">
        <v>2.918469</v>
      </c>
      <c r="S826" s="42">
        <f t="shared" ca="1" si="17"/>
        <v>46573</v>
      </c>
      <c r="T826" s="43">
        <f ca="1">_xll.BInterpol('Base CDI'!$H$4:$H$28,'Base CDI'!$J$4:$J$29,S826,"Cubic","Extrapolate=Linear","MultiX=Average","Skip=True","Sort=True")</f>
        <v>14.179579106608562</v>
      </c>
      <c r="U826" s="43">
        <f ca="1">_xll.BInterpol('Base CDI'!$H$4:$H$28,'Base CDI'!$I$4:$I$29,S826,"Cubic","Extrapolate=Linear","MultiX=Average","Skip=True","Sort=True")</f>
        <v>14.380456295383103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46574</v>
      </c>
      <c r="T827" s="43">
        <f ca="1">_xll.BInterpol('Base CDI'!$H$4:$H$28,'Base CDI'!$J$4:$J$29,S827,"Cubic","Extrapolate=Linear","MultiX=Average","Skip=True","Sort=True")</f>
        <v>14.179218908100303</v>
      </c>
      <c r="U827" s="43">
        <f ca="1">_xll.BInterpol('Base CDI'!$H$4:$H$28,'Base CDI'!$I$4:$I$29,S827,"Cubic","Extrapolate=Linear","MultiX=Average","Skip=True","Sort=True")</f>
        <v>14.380220529773814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46575</v>
      </c>
      <c r="T828" s="43">
        <f ca="1">_xll.BInterpol('Base CDI'!$H$4:$H$28,'Base CDI'!$J$4:$J$29,S828,"Cubic","Extrapolate=Linear","MultiX=Average","Skip=True","Sort=True")</f>
        <v>14.178862675328608</v>
      </c>
      <c r="U828" s="43">
        <f ca="1">_xll.BInterpol('Base CDI'!$H$4:$H$28,'Base CDI'!$I$4:$I$29,S828,"Cubic","Extrapolate=Linear","MultiX=Average","Skip=True","Sort=True")</f>
        <v>14.379988194206701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46576</v>
      </c>
      <c r="T829" s="43">
        <f ca="1">_xll.BInterpol('Base CDI'!$H$4:$H$28,'Base CDI'!$J$4:$J$29,S829,"Cubic","Extrapolate=Linear","MultiX=Average","Skip=True","Sort=True")</f>
        <v>14.178510393780465</v>
      </c>
      <c r="U829" s="43">
        <f ca="1">_xll.BInterpol('Base CDI'!$H$4:$H$28,'Base CDI'!$I$4:$I$29,S829,"Cubic","Extrapolate=Linear","MultiX=Average","Skip=True","Sort=True")</f>
        <v>14.379759274471759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46577</v>
      </c>
      <c r="T830" s="43">
        <f ca="1">_xll.BInterpol('Base CDI'!$H$4:$H$28,'Base CDI'!$J$4:$J$29,S830,"Cubic","Extrapolate=Linear","MultiX=Average","Skip=True","Sort=True")</f>
        <v>14.178162048942873</v>
      </c>
      <c r="U830" s="43">
        <f ca="1">_xll.BInterpol('Base CDI'!$H$4:$H$28,'Base CDI'!$I$4:$I$29,S830,"Cubic","Extrapolate=Linear","MultiX=Average","Skip=True","Sort=True")</f>
        <v>14.379533756358983</v>
      </c>
    </row>
    <row r="831" spans="16:21" x14ac:dyDescent="0.25">
      <c r="P831" s="10">
        <v>35718</v>
      </c>
      <c r="Q831">
        <v>2.928464</v>
      </c>
      <c r="S831" s="42">
        <f t="shared" ca="1" si="17"/>
        <v>46578</v>
      </c>
      <c r="T831" s="43">
        <f ca="1">_xll.BInterpol('Base CDI'!$H$4:$H$28,'Base CDI'!$J$4:$J$29,S831,"Cubic","Extrapolate=Linear","MultiX=Average","Skip=True","Sort=True")</f>
        <v>14.177817626302819</v>
      </c>
      <c r="U831" s="43">
        <f ca="1">_xll.BInterpol('Base CDI'!$H$4:$H$28,'Base CDI'!$I$4:$I$29,S831,"Cubic","Extrapolate=Linear","MultiX=Average","Skip=True","Sort=True")</f>
        <v>14.379311625658369</v>
      </c>
    </row>
    <row r="832" spans="16:21" x14ac:dyDescent="0.25">
      <c r="P832" s="10">
        <v>35719</v>
      </c>
      <c r="Q832">
        <v>2.930485</v>
      </c>
      <c r="S832" s="42">
        <f t="shared" ca="1" si="17"/>
        <v>46579</v>
      </c>
      <c r="T832" s="43">
        <f ca="1">_xll.BInterpol('Base CDI'!$H$4:$H$28,'Base CDI'!$J$4:$J$29,S832,"Cubic","Extrapolate=Linear","MultiX=Average","Skip=True","Sort=True")</f>
        <v>14.177477111347297</v>
      </c>
      <c r="U832" s="43">
        <f ca="1">_xll.BInterpol('Base CDI'!$H$4:$H$28,'Base CDI'!$I$4:$I$29,S832,"Cubic","Extrapolate=Linear","MultiX=Average","Skip=True","Sort=True")</f>
        <v>14.379092868159914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46580</v>
      </c>
      <c r="T833" s="43">
        <f ca="1">_xll.BInterpol('Base CDI'!$H$4:$H$28,'Base CDI'!$J$4:$J$29,S833,"Cubic","Extrapolate=Linear","MultiX=Average","Skip=True","Sort=True")</f>
        <v>14.1771404895633</v>
      </c>
      <c r="U833" s="43">
        <f ca="1">_xll.BInterpol('Base CDI'!$H$4:$H$28,'Base CDI'!$I$4:$I$29,S833,"Cubic","Extrapolate=Linear","MultiX=Average","Skip=True","Sort=True")</f>
        <v>14.378877469653611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46581</v>
      </c>
      <c r="T834" s="43">
        <f ca="1">_xll.BInterpol('Base CDI'!$H$4:$H$28,'Base CDI'!$J$4:$J$29,S834,"Cubic","Extrapolate=Linear","MultiX=Average","Skip=True","Sort=True")</f>
        <v>14.176807746437818</v>
      </c>
      <c r="U834" s="43">
        <f ca="1">_xll.BInterpol('Base CDI'!$H$4:$H$28,'Base CDI'!$I$4:$I$29,S834,"Cubic","Extrapolate=Linear","MultiX=Average","Skip=True","Sort=True")</f>
        <v>14.378665415929456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46582</v>
      </c>
      <c r="T835" s="43">
        <f ca="1">_xll.BInterpol('Base CDI'!$H$4:$H$28,'Base CDI'!$J$4:$J$29,S835,"Cubic","Extrapolate=Linear","MultiX=Average","Skip=True","Sort=True")</f>
        <v>14.176478867457847</v>
      </c>
      <c r="U835" s="43">
        <f ca="1">_xll.BInterpol('Base CDI'!$H$4:$H$28,'Base CDI'!$I$4:$I$29,S835,"Cubic","Extrapolate=Linear","MultiX=Average","Skip=True","Sort=True")</f>
        <v>14.378456692777446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46583</v>
      </c>
      <c r="T836" s="43">
        <f ca="1">_xll.BInterpol('Base CDI'!$H$4:$H$28,'Base CDI'!$J$4:$J$29,S836,"Cubic","Extrapolate=Linear","MultiX=Average","Skip=True","Sort=True")</f>
        <v>14.176153838110375</v>
      </c>
      <c r="U836" s="43">
        <f ca="1">_xll.BInterpol('Base CDI'!$H$4:$H$28,'Base CDI'!$I$4:$I$29,S836,"Cubic","Extrapolate=Linear","MultiX=Average","Skip=True","Sort=True")</f>
        <v>14.378251285987574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46584</v>
      </c>
      <c r="T837" s="43">
        <f ca="1">_xll.BInterpol('Base CDI'!$H$4:$H$28,'Base CDI'!$J$4:$J$29,S837,"Cubic","Extrapolate=Linear","MultiX=Average","Skip=True","Sort=True")</f>
        <v>14.175832643882398</v>
      </c>
      <c r="U837" s="43">
        <f ca="1">_xll.BInterpol('Base CDI'!$H$4:$H$28,'Base CDI'!$I$4:$I$29,S837,"Cubic","Extrapolate=Linear","MultiX=Average","Skip=True","Sort=True")</f>
        <v>14.378049181349837</v>
      </c>
    </row>
    <row r="838" spans="16:21" x14ac:dyDescent="0.25">
      <c r="P838" s="10">
        <v>35727</v>
      </c>
      <c r="Q838">
        <v>2.942599</v>
      </c>
      <c r="S838" s="42">
        <f t="shared" ca="1" si="17"/>
        <v>46585</v>
      </c>
      <c r="T838" s="43">
        <f ca="1">_xll.BInterpol('Base CDI'!$H$4:$H$28,'Base CDI'!$J$4:$J$29,S838,"Cubic","Extrapolate=Linear","MultiX=Average","Skip=True","Sort=True")</f>
        <v>14.175515270260906</v>
      </c>
      <c r="U838" s="43">
        <f ca="1">_xll.BInterpol('Base CDI'!$H$4:$H$28,'Base CDI'!$I$4:$I$29,S838,"Cubic","Extrapolate=Linear","MultiX=Average","Skip=True","Sort=True")</f>
        <v>14.377850364654229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46586</v>
      </c>
      <c r="T839" s="43">
        <f ca="1">_xll.BInterpol('Base CDI'!$H$4:$H$28,'Base CDI'!$J$4:$J$29,S839,"Cubic","Extrapolate=Linear","MultiX=Average","Skip=True","Sort=True")</f>
        <v>14.175201702732892</v>
      </c>
      <c r="U839" s="43">
        <f ca="1">_xll.BInterpol('Base CDI'!$H$4:$H$28,'Base CDI'!$I$4:$I$29,S839,"Cubic","Extrapolate=Linear","MultiX=Average","Skip=True","Sort=True")</f>
        <v>14.377654821690747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46587</v>
      </c>
      <c r="T840" s="43">
        <f ca="1">_xll.BInterpol('Base CDI'!$H$4:$H$28,'Base CDI'!$J$4:$J$29,S840,"Cubic","Extrapolate=Linear","MultiX=Average","Skip=True","Sort=True")</f>
        <v>14.174891926785348</v>
      </c>
      <c r="U840" s="43">
        <f ca="1">_xll.BInterpol('Base CDI'!$H$4:$H$28,'Base CDI'!$I$4:$I$29,S840,"Cubic","Extrapolate=Linear","MultiX=Average","Skip=True","Sort=True")</f>
        <v>14.377462538249386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46588</v>
      </c>
      <c r="T841" s="43">
        <f ca="1">_xll.BInterpol('Base CDI'!$H$4:$H$28,'Base CDI'!$J$4:$J$29,S841,"Cubic","Extrapolate=Linear","MultiX=Average","Skip=True","Sort=True")</f>
        <v>14.174585927905266</v>
      </c>
      <c r="U841" s="43">
        <f ca="1">_xll.BInterpol('Base CDI'!$H$4:$H$28,'Base CDI'!$I$4:$I$29,S841,"Cubic","Extrapolate=Linear","MultiX=Average","Skip=True","Sort=True")</f>
        <v>14.37727350012014</v>
      </c>
    </row>
    <row r="842" spans="16:21" x14ac:dyDescent="0.25">
      <c r="P842" s="10">
        <v>35733</v>
      </c>
      <c r="Q842">
        <v>2.950739</v>
      </c>
      <c r="S842" s="42">
        <f t="shared" ca="1" si="17"/>
        <v>46589</v>
      </c>
      <c r="T842" s="43">
        <f ca="1">_xll.BInterpol('Base CDI'!$H$4:$H$28,'Base CDI'!$J$4:$J$29,S842,"Cubic","Extrapolate=Linear","MultiX=Average","Skip=True","Sort=True")</f>
        <v>14.174283691579639</v>
      </c>
      <c r="U842" s="43">
        <f ca="1">_xll.BInterpol('Base CDI'!$H$4:$H$28,'Base CDI'!$I$4:$I$29,S842,"Cubic","Extrapolate=Linear","MultiX=Average","Skip=True","Sort=True")</f>
        <v>14.377087693093005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46590</v>
      </c>
      <c r="T843" s="43">
        <f ca="1">_xll.BInterpol('Base CDI'!$H$4:$H$28,'Base CDI'!$J$4:$J$29,S843,"Cubic","Extrapolate=Linear","MultiX=Average","Skip=True","Sort=True")</f>
        <v>14.173985203295459</v>
      </c>
      <c r="U843" s="43">
        <f ca="1">_xll.BInterpol('Base CDI'!$H$4:$H$28,'Base CDI'!$I$4:$I$29,S843,"Cubic","Extrapolate=Linear","MultiX=Average","Skip=True","Sort=True")</f>
        <v>14.376905102957977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46591</v>
      </c>
      <c r="T844" s="43">
        <f ca="1">_xll.BInterpol('Base CDI'!$H$4:$H$28,'Base CDI'!$J$4:$J$29,S844,"Cubic","Extrapolate=Linear","MultiX=Average","Skip=True","Sort=True")</f>
        <v>14.173690448539718</v>
      </c>
      <c r="U844" s="43">
        <f ca="1">_xll.BInterpol('Base CDI'!$H$4:$H$28,'Base CDI'!$I$4:$I$29,S844,"Cubic","Extrapolate=Linear","MultiX=Average","Skip=True","Sort=True")</f>
        <v>14.376725715505051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46592</v>
      </c>
      <c r="T845" s="43">
        <f ca="1">_xll.BInterpol('Base CDI'!$H$4:$H$28,'Base CDI'!$J$4:$J$29,S845,"Cubic","Extrapolate=Linear","MultiX=Average","Skip=True","Sort=True")</f>
        <v>14.173399412799407</v>
      </c>
      <c r="U845" s="43">
        <f ca="1">_xll.BInterpol('Base CDI'!$H$4:$H$28,'Base CDI'!$I$4:$I$29,S845,"Cubic","Extrapolate=Linear","MultiX=Average","Skip=True","Sort=True")</f>
        <v>14.376549516524221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46593</v>
      </c>
      <c r="T846" s="43">
        <f ca="1">_xll.BInterpol('Base CDI'!$H$4:$H$28,'Base CDI'!$J$4:$J$29,S846,"Cubic","Extrapolate=Linear","MultiX=Average","Skip=True","Sort=True")</f>
        <v>14.173112081561522</v>
      </c>
      <c r="U846" s="43">
        <f ca="1">_xll.BInterpol('Base CDI'!$H$4:$H$28,'Base CDI'!$I$4:$I$29,S846,"Cubic","Extrapolate=Linear","MultiX=Average","Skip=True","Sort=True")</f>
        <v>14.376376491805486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46594</v>
      </c>
      <c r="T847" s="43">
        <f ca="1">_xll.BInterpol('Base CDI'!$H$4:$H$28,'Base CDI'!$J$4:$J$29,S847,"Cubic","Extrapolate=Linear","MultiX=Average","Skip=True","Sort=True")</f>
        <v>14.172828440313051</v>
      </c>
      <c r="U847" s="43">
        <f ca="1">_xll.BInterpol('Base CDI'!$H$4:$H$28,'Base CDI'!$I$4:$I$29,S847,"Cubic","Extrapolate=Linear","MultiX=Average","Skip=True","Sort=True")</f>
        <v>14.376206627138838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46595</v>
      </c>
      <c r="T848" s="43">
        <f ca="1">_xll.BInterpol('Base CDI'!$H$4:$H$28,'Base CDI'!$J$4:$J$29,S848,"Cubic","Extrapolate=Linear","MultiX=Average","Skip=True","Sort=True")</f>
        <v>14.172548474540989</v>
      </c>
      <c r="U848" s="43">
        <f ca="1">_xll.BInterpol('Base CDI'!$H$4:$H$28,'Base CDI'!$I$4:$I$29,S848,"Cubic","Extrapolate=Linear","MultiX=Average","Skip=True","Sort=True")</f>
        <v>14.376039908314274</v>
      </c>
    </row>
    <row r="849" spans="16:21" x14ac:dyDescent="0.25">
      <c r="P849" s="10">
        <v>35744</v>
      </c>
      <c r="Q849">
        <v>2.979241</v>
      </c>
      <c r="S849" s="42">
        <f t="shared" ca="1" si="18"/>
        <v>46596</v>
      </c>
      <c r="T849" s="43">
        <f ca="1">_xll.BInterpol('Base CDI'!$H$4:$H$28,'Base CDI'!$J$4:$J$29,S849,"Cubic","Extrapolate=Linear","MultiX=Average","Skip=True","Sort=True")</f>
        <v>14.172272169732327</v>
      </c>
      <c r="U849" s="43">
        <f ca="1">_xll.BInterpol('Base CDI'!$H$4:$H$28,'Base CDI'!$I$4:$I$29,S849,"Cubic","Extrapolate=Linear","MultiX=Average","Skip=True","Sort=True")</f>
        <v>14.375876321121789</v>
      </c>
    </row>
    <row r="850" spans="16:21" x14ac:dyDescent="0.25">
      <c r="P850" s="10">
        <v>35745</v>
      </c>
      <c r="Q850">
        <v>2.98366</v>
      </c>
      <c r="S850" s="42">
        <f t="shared" ca="1" si="18"/>
        <v>46597</v>
      </c>
      <c r="T850" s="43">
        <f ca="1">_xll.BInterpol('Base CDI'!$H$4:$H$28,'Base CDI'!$J$4:$J$29,S850,"Cubic","Extrapolate=Linear","MultiX=Average","Skip=True","Sort=True")</f>
        <v>14.171999511374057</v>
      </c>
      <c r="U850" s="43">
        <f ca="1">_xll.BInterpol('Base CDI'!$H$4:$H$28,'Base CDI'!$I$4:$I$29,S850,"Cubic","Extrapolate=Linear","MultiX=Average","Skip=True","Sort=True")</f>
        <v>14.375715851351378</v>
      </c>
    </row>
    <row r="851" spans="16:21" x14ac:dyDescent="0.25">
      <c r="P851" s="10">
        <v>35746</v>
      </c>
      <c r="Q851">
        <v>2.988086</v>
      </c>
      <c r="S851" s="42">
        <f t="shared" ca="1" si="18"/>
        <v>46598</v>
      </c>
      <c r="T851" s="43">
        <f ca="1">_xll.BInterpol('Base CDI'!$H$4:$H$28,'Base CDI'!$J$4:$J$29,S851,"Cubic","Extrapolate=Linear","MultiX=Average","Skip=True","Sort=True")</f>
        <v>14.171730484953173</v>
      </c>
      <c r="U851" s="43">
        <f ca="1">_xll.BInterpol('Base CDI'!$H$4:$H$28,'Base CDI'!$I$4:$I$29,S851,"Cubic","Extrapolate=Linear","MultiX=Average","Skip=True","Sort=True")</f>
        <v>14.375558484793036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46599</v>
      </c>
      <c r="T852" s="43">
        <f ca="1">_xll.BInterpol('Base CDI'!$H$4:$H$28,'Base CDI'!$J$4:$J$29,S852,"Cubic","Extrapolate=Linear","MultiX=Average","Skip=True","Sort=True")</f>
        <v>14.171465075956666</v>
      </c>
      <c r="U852" s="43">
        <f ca="1">_xll.BInterpol('Base CDI'!$H$4:$H$28,'Base CDI'!$I$4:$I$29,S852,"Cubic","Extrapolate=Linear","MultiX=Average","Skip=True","Sort=True")</f>
        <v>14.375404207236759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46600</v>
      </c>
      <c r="T853" s="43">
        <f ca="1">_xll.BInterpol('Base CDI'!$H$4:$H$28,'Base CDI'!$J$4:$J$29,S853,"Cubic","Extrapolate=Linear","MultiX=Average","Skip=True","Sort=True")</f>
        <v>14.171203269871528</v>
      </c>
      <c r="U853" s="43">
        <f ca="1">_xll.BInterpol('Base CDI'!$H$4:$H$28,'Base CDI'!$I$4:$I$29,S853,"Cubic","Extrapolate=Linear","MultiX=Average","Skip=True","Sort=True")</f>
        <v>14.375253004472544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46601</v>
      </c>
      <c r="T854" s="43">
        <f ca="1">_xll.BInterpol('Base CDI'!$H$4:$H$28,'Base CDI'!$J$4:$J$29,S854,"Cubic","Extrapolate=Linear","MultiX=Average","Skip=True","Sort=True")</f>
        <v>14.170945052184752</v>
      </c>
      <c r="U854" s="43">
        <f ca="1">_xll.BInterpol('Base CDI'!$H$4:$H$28,'Base CDI'!$I$4:$I$29,S854,"Cubic","Extrapolate=Linear","MultiX=Average","Skip=True","Sort=True")</f>
        <v>14.375104862290383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46602</v>
      </c>
      <c r="T855" s="43">
        <f ca="1">_xll.BInterpol('Base CDI'!$H$4:$H$28,'Base CDI'!$J$4:$J$29,S855,"Cubic","Extrapolate=Linear","MultiX=Average","Skip=True","Sort=True")</f>
        <v>14.170690408383329</v>
      </c>
      <c r="U855" s="43">
        <f ca="1">_xll.BInterpol('Base CDI'!$H$4:$H$28,'Base CDI'!$I$4:$I$29,S855,"Cubic","Extrapolate=Linear","MultiX=Average","Skip=True","Sort=True")</f>
        <v>14.374959766480274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46603</v>
      </c>
      <c r="T856" s="43">
        <f ca="1">_xll.BInterpol('Base CDI'!$H$4:$H$28,'Base CDI'!$J$4:$J$29,S856,"Cubic","Extrapolate=Linear","MultiX=Average","Skip=True","Sort=True")</f>
        <v>14.170439323954254</v>
      </c>
      <c r="U856" s="43">
        <f ca="1">_xll.BInterpol('Base CDI'!$H$4:$H$28,'Base CDI'!$I$4:$I$29,S856,"Cubic","Extrapolate=Linear","MultiX=Average","Skip=True","Sort=True")</f>
        <v>14.37481770283221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46604</v>
      </c>
      <c r="T857" s="43">
        <f ca="1">_xll.BInterpol('Base CDI'!$H$4:$H$28,'Base CDI'!$J$4:$J$29,S857,"Cubic","Extrapolate=Linear","MultiX=Average","Skip=True","Sort=True")</f>
        <v>14.170191784384516</v>
      </c>
      <c r="U857" s="43">
        <f ca="1">_xll.BInterpol('Base CDI'!$H$4:$H$28,'Base CDI'!$I$4:$I$29,S857,"Cubic","Extrapolate=Linear","MultiX=Average","Skip=True","Sort=True")</f>
        <v>14.37467865713619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46605</v>
      </c>
      <c r="T858" s="43">
        <f ca="1">_xll.BInterpol('Base CDI'!$H$4:$H$28,'Base CDI'!$J$4:$J$29,S858,"Cubic","Extrapolate=Linear","MultiX=Average","Skip=True","Sort=True")</f>
        <v>14.169947775161109</v>
      </c>
      <c r="U858" s="43">
        <f ca="1">_xll.BInterpol('Base CDI'!$H$4:$H$28,'Base CDI'!$I$4:$I$29,S858,"Cubic","Extrapolate=Linear","MultiX=Average","Skip=True","Sort=True")</f>
        <v>14.374542615182206</v>
      </c>
    </row>
    <row r="859" spans="16:21" x14ac:dyDescent="0.25">
      <c r="P859" s="10">
        <v>35758</v>
      </c>
      <c r="Q859">
        <v>3.02373</v>
      </c>
      <c r="S859" s="42">
        <f t="shared" ca="1" si="18"/>
        <v>46606</v>
      </c>
      <c r="T859" s="43">
        <f ca="1">_xll.BInterpol('Base CDI'!$H$4:$H$28,'Base CDI'!$J$4:$J$29,S859,"Cubic","Extrapolate=Linear","MultiX=Average","Skip=True","Sort=True")</f>
        <v>14.169707281771025</v>
      </c>
      <c r="U859" s="43">
        <f ca="1">_xll.BInterpol('Base CDI'!$H$4:$H$28,'Base CDI'!$I$4:$I$29,S859,"Cubic","Extrapolate=Linear","MultiX=Average","Skip=True","Sort=True")</f>
        <v>14.374409562760254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46607</v>
      </c>
      <c r="T860" s="43">
        <f ca="1">_xll.BInterpol('Base CDI'!$H$4:$H$28,'Base CDI'!$J$4:$J$29,S860,"Cubic","Extrapolate=Linear","MultiX=Average","Skip=True","Sort=True")</f>
        <v>14.169470289701255</v>
      </c>
      <c r="U860" s="43">
        <f ca="1">_xll.BInterpol('Base CDI'!$H$4:$H$28,'Base CDI'!$I$4:$I$29,S860,"Cubic","Extrapolate=Linear","MultiX=Average","Skip=True","Sort=True")</f>
        <v>14.374279485660331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46608</v>
      </c>
      <c r="T861" s="43">
        <f ca="1">_xll.BInterpol('Base CDI'!$H$4:$H$28,'Base CDI'!$J$4:$J$29,S861,"Cubic","Extrapolate=Linear","MultiX=Average","Skip=True","Sort=True")</f>
        <v>14.169236784438795</v>
      </c>
      <c r="U861" s="43">
        <f ca="1">_xll.BInterpol('Base CDI'!$H$4:$H$28,'Base CDI'!$I$4:$I$29,S861,"Cubic","Extrapolate=Linear","MultiX=Average","Skip=True","Sort=True")</f>
        <v>14.374152369672432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46609</v>
      </c>
      <c r="T862" s="43">
        <f ca="1">_xll.BInterpol('Base CDI'!$H$4:$H$28,'Base CDI'!$J$4:$J$29,S862,"Cubic","Extrapolate=Linear","MultiX=Average","Skip=True","Sort=True")</f>
        <v>14.169006751470633</v>
      </c>
      <c r="U862" s="43">
        <f ca="1">_xll.BInterpol('Base CDI'!$H$4:$H$28,'Base CDI'!$I$4:$I$29,S862,"Cubic","Extrapolate=Linear","MultiX=Average","Skip=True","Sort=True")</f>
        <v>14.374028200586551</v>
      </c>
    </row>
    <row r="863" spans="16:21" x14ac:dyDescent="0.25">
      <c r="P863" s="10">
        <v>35762</v>
      </c>
      <c r="Q863">
        <v>3.041741</v>
      </c>
      <c r="S863" s="42">
        <f t="shared" ca="1" si="18"/>
        <v>46610</v>
      </c>
      <c r="T863" s="43">
        <f ca="1">_xll.BInterpol('Base CDI'!$H$4:$H$28,'Base CDI'!$J$4:$J$29,S863,"Cubic","Extrapolate=Linear","MultiX=Average","Skip=True","Sort=True")</f>
        <v>14.168780176283763</v>
      </c>
      <c r="U863" s="43">
        <f ca="1">_xll.BInterpol('Base CDI'!$H$4:$H$28,'Base CDI'!$I$4:$I$29,S863,"Cubic","Extrapolate=Linear","MultiX=Average","Skip=True","Sort=True")</f>
        <v>14.373906964192683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46611</v>
      </c>
      <c r="T864" s="43">
        <f ca="1">_xll.BInterpol('Base CDI'!$H$4:$H$28,'Base CDI'!$J$4:$J$29,S864,"Cubic","Extrapolate=Linear","MultiX=Average","Skip=True","Sort=True")</f>
        <v>14.168557044365176</v>
      </c>
      <c r="U864" s="43">
        <f ca="1">_xll.BInterpol('Base CDI'!$H$4:$H$28,'Base CDI'!$I$4:$I$29,S864,"Cubic","Extrapolate=Linear","MultiX=Average","Skip=True","Sort=True")</f>
        <v>14.373788646280826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46612</v>
      </c>
      <c r="T865" s="43">
        <f ca="1">_xll.BInterpol('Base CDI'!$H$4:$H$28,'Base CDI'!$J$4:$J$29,S865,"Cubic","Extrapolate=Linear","MultiX=Average","Skip=True","Sort=True")</f>
        <v>14.168337341201868</v>
      </c>
      <c r="U865" s="43">
        <f ca="1">_xll.BInterpol('Base CDI'!$H$4:$H$28,'Base CDI'!$I$4:$I$29,S865,"Cubic","Extrapolate=Linear","MultiX=Average","Skip=True","Sort=True")</f>
        <v>14.373673232640973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46613</v>
      </c>
      <c r="T866" s="43">
        <f ca="1">_xll.BInterpol('Base CDI'!$H$4:$H$28,'Base CDI'!$J$4:$J$29,S866,"Cubic","Extrapolate=Linear","MultiX=Average","Skip=True","Sort=True")</f>
        <v>14.168121052280826</v>
      </c>
      <c r="U866" s="43">
        <f ca="1">_xll.BInterpol('Base CDI'!$H$4:$H$28,'Base CDI'!$I$4:$I$29,S866,"Cubic","Extrapolate=Linear","MultiX=Average","Skip=True","Sort=True")</f>
        <v>14.373560709063121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46614</v>
      </c>
      <c r="T867" s="43">
        <f ca="1">_xll.BInterpol('Base CDI'!$H$4:$H$28,'Base CDI'!$J$4:$J$29,S867,"Cubic","Extrapolate=Linear","MultiX=Average","Skip=True","Sort=True")</f>
        <v>14.167908163089047</v>
      </c>
      <c r="U867" s="43">
        <f ca="1">_xll.BInterpol('Base CDI'!$H$4:$H$28,'Base CDI'!$I$4:$I$29,S867,"Cubic","Extrapolate=Linear","MultiX=Average","Skip=True","Sort=True")</f>
        <v>14.373451061337263</v>
      </c>
    </row>
    <row r="868" spans="16:21" x14ac:dyDescent="0.25">
      <c r="P868" s="10">
        <v>35769</v>
      </c>
      <c r="Q868">
        <v>3.06141</v>
      </c>
      <c r="S868" s="42">
        <f t="shared" ca="1" si="18"/>
        <v>46615</v>
      </c>
      <c r="T868" s="43">
        <f ca="1">_xll.BInterpol('Base CDI'!$H$4:$H$28,'Base CDI'!$J$4:$J$29,S868,"Cubic","Extrapolate=Linear","MultiX=Average","Skip=True","Sort=True")</f>
        <v>14.167698659113521</v>
      </c>
      <c r="U868" s="43">
        <f ca="1">_xll.BInterpol('Base CDI'!$H$4:$H$28,'Base CDI'!$I$4:$I$29,S868,"Cubic","Extrapolate=Linear","MultiX=Average","Skip=True","Sort=True")</f>
        <v>14.373344275253396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46616</v>
      </c>
      <c r="T869" s="43">
        <f ca="1">_xll.BInterpol('Base CDI'!$H$4:$H$28,'Base CDI'!$J$4:$J$29,S869,"Cubic","Extrapolate=Linear","MultiX=Average","Skip=True","Sort=True")</f>
        <v>14.167492525841238</v>
      </c>
      <c r="U869" s="43">
        <f ca="1">_xll.BInterpol('Base CDI'!$H$4:$H$28,'Base CDI'!$I$4:$I$29,S869,"Cubic","Extrapolate=Linear","MultiX=Average","Skip=True","Sort=True")</f>
        <v>14.373240336601517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46617</v>
      </c>
      <c r="T870" s="43">
        <f ca="1">_xll.BInterpol('Base CDI'!$H$4:$H$28,'Base CDI'!$J$4:$J$29,S870,"Cubic","Extrapolate=Linear","MultiX=Average","Skip=True","Sort=True")</f>
        <v>14.167289748759195</v>
      </c>
      <c r="U870" s="43">
        <f ca="1">_xll.BInterpol('Base CDI'!$H$4:$H$28,'Base CDI'!$I$4:$I$29,S870,"Cubic","Extrapolate=Linear","MultiX=Average","Skip=True","Sort=True")</f>
        <v>14.373139231171619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46618</v>
      </c>
      <c r="T871" s="43">
        <f ca="1">_xll.BInterpol('Base CDI'!$H$4:$H$28,'Base CDI'!$J$4:$J$29,S871,"Cubic","Extrapolate=Linear","MultiX=Average","Skip=True","Sort=True")</f>
        <v>14.167090313354382</v>
      </c>
      <c r="U871" s="43">
        <f ca="1">_xll.BInterpol('Base CDI'!$H$4:$H$28,'Base CDI'!$I$4:$I$29,S871,"Cubic","Extrapolate=Linear","MultiX=Average","Skip=True","Sort=True")</f>
        <v>14.373040944753697</v>
      </c>
    </row>
    <row r="872" spans="16:21" x14ac:dyDescent="0.25">
      <c r="P872" s="10">
        <v>35775</v>
      </c>
      <c r="Q872">
        <v>3.077248</v>
      </c>
      <c r="S872" s="42">
        <f t="shared" ca="1" si="18"/>
        <v>46619</v>
      </c>
      <c r="T872" s="43">
        <f ca="1">_xll.BInterpol('Base CDI'!$H$4:$H$28,'Base CDI'!$J$4:$J$29,S872,"Cubic","Extrapolate=Linear","MultiX=Average","Skip=True","Sort=True")</f>
        <v>14.166894205113792</v>
      </c>
      <c r="U872" s="43">
        <f ca="1">_xll.BInterpol('Base CDI'!$H$4:$H$28,'Base CDI'!$I$4:$I$29,S872,"Cubic","Extrapolate=Linear","MultiX=Average","Skip=True","Sort=True")</f>
        <v>14.372945463137748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46620</v>
      </c>
      <c r="T873" s="43">
        <f ca="1">_xll.BInterpol('Base CDI'!$H$4:$H$28,'Base CDI'!$J$4:$J$29,S873,"Cubic","Extrapolate=Linear","MultiX=Average","Skip=True","Sort=True")</f>
        <v>14.166701409524414</v>
      </c>
      <c r="U873" s="43">
        <f ca="1">_xll.BInterpol('Base CDI'!$H$4:$H$28,'Base CDI'!$I$4:$I$29,S873,"Cubic","Extrapolate=Linear","MultiX=Average","Skip=True","Sort=True")</f>
        <v>14.372852772113767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46621</v>
      </c>
      <c r="T874" s="43">
        <f ca="1">_xll.BInterpol('Base CDI'!$H$4:$H$28,'Base CDI'!$J$4:$J$29,S874,"Cubic","Extrapolate=Linear","MultiX=Average","Skip=True","Sort=True")</f>
        <v>14.166511912073245</v>
      </c>
      <c r="U874" s="43">
        <f ca="1">_xll.BInterpol('Base CDI'!$H$4:$H$28,'Base CDI'!$I$4:$I$29,S874,"Cubic","Extrapolate=Linear","MultiX=Average","Skip=True","Sort=True")</f>
        <v>14.372762857471749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46622</v>
      </c>
      <c r="T875" s="43">
        <f ca="1">_xll.BInterpol('Base CDI'!$H$4:$H$28,'Base CDI'!$J$4:$J$29,S875,"Cubic","Extrapolate=Linear","MultiX=Average","Skip=True","Sort=True")</f>
        <v>14.166325698247274</v>
      </c>
      <c r="U875" s="43">
        <f ca="1">_xll.BInterpol('Base CDI'!$H$4:$H$28,'Base CDI'!$I$4:$I$29,S875,"Cubic","Extrapolate=Linear","MultiX=Average","Skip=True","Sort=True")</f>
        <v>14.37267570500169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46623</v>
      </c>
      <c r="T876" s="43">
        <f ca="1">_xll.BInterpol('Base CDI'!$H$4:$H$28,'Base CDI'!$J$4:$J$29,S876,"Cubic","Extrapolate=Linear","MultiX=Average","Skip=True","Sort=True")</f>
        <v>14.166142753533494</v>
      </c>
      <c r="U876" s="43">
        <f ca="1">_xll.BInterpol('Base CDI'!$H$4:$H$28,'Base CDI'!$I$4:$I$29,S876,"Cubic","Extrapolate=Linear","MultiX=Average","Skip=True","Sort=True")</f>
        <v>14.372591300493584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46624</v>
      </c>
      <c r="T877" s="43">
        <f ca="1">_xll.BInterpol('Base CDI'!$H$4:$H$28,'Base CDI'!$J$4:$J$29,S877,"Cubic","Extrapolate=Linear","MultiX=Average","Skip=True","Sort=True")</f>
        <v>14.165963063418896</v>
      </c>
      <c r="U877" s="43">
        <f ca="1">_xll.BInterpol('Base CDI'!$H$4:$H$28,'Base CDI'!$I$4:$I$29,S877,"Cubic","Extrapolate=Linear","MultiX=Average","Skip=True","Sort=True")</f>
        <v>14.372509629737428</v>
      </c>
    </row>
    <row r="878" spans="16:21" x14ac:dyDescent="0.25">
      <c r="P878" s="10">
        <v>35783</v>
      </c>
      <c r="Q878">
        <v>3.101308</v>
      </c>
      <c r="S878" s="42">
        <f t="shared" ca="1" si="18"/>
        <v>46625</v>
      </c>
      <c r="T878" s="43">
        <f ca="1">_xll.BInterpol('Base CDI'!$H$4:$H$28,'Base CDI'!$J$4:$J$29,S878,"Cubic","Extrapolate=Linear","MultiX=Average","Skip=True","Sort=True")</f>
        <v>14.165786613390477</v>
      </c>
      <c r="U878" s="43">
        <f ca="1">_xll.BInterpol('Base CDI'!$H$4:$H$28,'Base CDI'!$I$4:$I$29,S878,"Cubic","Extrapolate=Linear","MultiX=Average","Skip=True","Sort=True")</f>
        <v>14.372430678523216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46626</v>
      </c>
      <c r="T879" s="43">
        <f ca="1">_xll.BInterpol('Base CDI'!$H$4:$H$28,'Base CDI'!$J$4:$J$29,S879,"Cubic","Extrapolate=Linear","MultiX=Average","Skip=True","Sort=True")</f>
        <v>14.165613388935224</v>
      </c>
      <c r="U879" s="43">
        <f ca="1">_xll.BInterpol('Base CDI'!$H$4:$H$28,'Base CDI'!$I$4:$I$29,S879,"Cubic","Extrapolate=Linear","MultiX=Average","Skip=True","Sort=True")</f>
        <v>14.372354432640945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46627</v>
      </c>
      <c r="T880" s="43">
        <f ca="1">_xll.BInterpol('Base CDI'!$H$4:$H$28,'Base CDI'!$J$4:$J$29,S880,"Cubic","Extrapolate=Linear","MultiX=Average","Skip=True","Sort=True")</f>
        <v>14.165443375540132</v>
      </c>
      <c r="U880" s="43">
        <f ca="1">_xll.BInterpol('Base CDI'!$H$4:$H$28,'Base CDI'!$I$4:$I$29,S880,"Cubic","Extrapolate=Linear","MultiX=Average","Skip=True","Sort=True")</f>
        <v>14.372280877880609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46628</v>
      </c>
      <c r="T881" s="43">
        <f ca="1">_xll.BInterpol('Base CDI'!$H$4:$H$28,'Base CDI'!$J$4:$J$29,S881,"Cubic","Extrapolate=Linear","MultiX=Average","Skip=True","Sort=True")</f>
        <v>14.165276558692192</v>
      </c>
      <c r="U881" s="43">
        <f ca="1">_xll.BInterpol('Base CDI'!$H$4:$H$28,'Base CDI'!$I$4:$I$29,S881,"Cubic","Extrapolate=Linear","MultiX=Average","Skip=True","Sort=True")</f>
        <v>14.372210000032203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46629</v>
      </c>
      <c r="T882" s="43">
        <f ca="1">_xll.BInterpol('Base CDI'!$H$4:$H$28,'Base CDI'!$J$4:$J$29,S882,"Cubic","Extrapolate=Linear","MultiX=Average","Skip=True","Sort=True")</f>
        <v>14.165112923878397</v>
      </c>
      <c r="U882" s="43">
        <f ca="1">_xll.BInterpol('Base CDI'!$H$4:$H$28,'Base CDI'!$I$4:$I$29,S882,"Cubic","Extrapolate=Linear","MultiX=Average","Skip=True","Sort=True")</f>
        <v>14.372141784885724</v>
      </c>
    </row>
    <row r="883" spans="16:21" x14ac:dyDescent="0.25">
      <c r="P883" s="10">
        <v>35793</v>
      </c>
      <c r="Q883">
        <v>3.122112</v>
      </c>
      <c r="S883" s="42">
        <f t="shared" ca="1" si="18"/>
        <v>46630</v>
      </c>
      <c r="T883" s="43">
        <f ca="1">_xll.BInterpol('Base CDI'!$H$4:$H$28,'Base CDI'!$J$4:$J$29,S883,"Cubic","Extrapolate=Linear","MultiX=Average","Skip=True","Sort=True")</f>
        <v>14.164952456585739</v>
      </c>
      <c r="U883" s="43">
        <f ca="1">_xll.BInterpol('Base CDI'!$H$4:$H$28,'Base CDI'!$I$4:$I$29,S883,"Cubic","Extrapolate=Linear","MultiX=Average","Skip=True","Sort=True")</f>
        <v>14.372076218231166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46631</v>
      </c>
      <c r="T884" s="43">
        <f ca="1">_xll.BInterpol('Base CDI'!$H$4:$H$28,'Base CDI'!$J$4:$J$29,S884,"Cubic","Extrapolate=Linear","MultiX=Average","Skip=True","Sort=True")</f>
        <v>14.164795142301209</v>
      </c>
      <c r="U884" s="43">
        <f ca="1">_xll.BInterpol('Base CDI'!$H$4:$H$28,'Base CDI'!$I$4:$I$29,S884,"Cubic","Extrapolate=Linear","MultiX=Average","Skip=True","Sort=True")</f>
        <v>14.372013285858525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46632</v>
      </c>
      <c r="T885" s="43">
        <f ca="1">_xll.BInterpol('Base CDI'!$H$4:$H$28,'Base CDI'!$J$4:$J$29,S885,"Cubic","Extrapolate=Linear","MultiX=Average","Skip=True","Sort=True")</f>
        <v>14.164640966511802</v>
      </c>
      <c r="U885" s="43">
        <f ca="1">_xll.BInterpol('Base CDI'!$H$4:$H$28,'Base CDI'!$I$4:$I$29,S885,"Cubic","Extrapolate=Linear","MultiX=Average","Skip=True","Sort=True")</f>
        <v>14.371952973557796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46633</v>
      </c>
      <c r="T886" s="43">
        <f ca="1">_xll.BInterpol('Base CDI'!$H$4:$H$28,'Base CDI'!$J$4:$J$29,S886,"Cubic","Extrapolate=Linear","MultiX=Average","Skip=True","Sort=True")</f>
        <v>14.164489914704509</v>
      </c>
      <c r="U886" s="43">
        <f ca="1">_xll.BInterpol('Base CDI'!$H$4:$H$28,'Base CDI'!$I$4:$I$29,S886,"Cubic","Extrapolate=Linear","MultiX=Average","Skip=True","Sort=True")</f>
        <v>14.371895267118974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46634</v>
      </c>
      <c r="T887" s="43">
        <f ca="1">_xll.BInterpol('Base CDI'!$H$4:$H$28,'Base CDI'!$J$4:$J$29,S887,"Cubic","Extrapolate=Linear","MultiX=Average","Skip=True","Sort=True")</f>
        <v>14.164341972366321</v>
      </c>
      <c r="U887" s="43">
        <f ca="1">_xll.BInterpol('Base CDI'!$H$4:$H$28,'Base CDI'!$I$4:$I$29,S887,"Cubic","Extrapolate=Linear","MultiX=Average","Skip=True","Sort=True")</f>
        <v>14.371840152332057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46635</v>
      </c>
      <c r="T888" s="43">
        <f ca="1">_xll.BInterpol('Base CDI'!$H$4:$H$28,'Base CDI'!$J$4:$J$29,S888,"Cubic","Extrapolate=Linear","MultiX=Average","Skip=True","Sort=True")</f>
        <v>14.164197124984232</v>
      </c>
      <c r="U888" s="43">
        <f ca="1">_xll.BInterpol('Base CDI'!$H$4:$H$28,'Base CDI'!$I$4:$I$29,S888,"Cubic","Extrapolate=Linear","MultiX=Average","Skip=True","Sort=True")</f>
        <v>14.371787614987037</v>
      </c>
    </row>
    <row r="889" spans="16:21" x14ac:dyDescent="0.25">
      <c r="P889" s="10">
        <v>35802</v>
      </c>
      <c r="Q889">
        <v>3.146544</v>
      </c>
      <c r="S889" s="42">
        <f t="shared" ca="1" si="18"/>
        <v>46636</v>
      </c>
      <c r="T889" s="43">
        <f ca="1">_xll.BInterpol('Base CDI'!$H$4:$H$28,'Base CDI'!$J$4:$J$29,S889,"Cubic","Extrapolate=Linear","MultiX=Average","Skip=True","Sort=True")</f>
        <v>14.164055358045234</v>
      </c>
      <c r="U889" s="43">
        <f ca="1">_xll.BInterpol('Base CDI'!$H$4:$H$28,'Base CDI'!$I$4:$I$29,S889,"Cubic","Extrapolate=Linear","MultiX=Average","Skip=True","Sort=True")</f>
        <v>14.37173764087391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46637</v>
      </c>
      <c r="T890" s="43">
        <f ca="1">_xll.BInterpol('Base CDI'!$H$4:$H$28,'Base CDI'!$J$4:$J$29,S890,"Cubic","Extrapolate=Linear","MultiX=Average","Skip=True","Sort=True")</f>
        <v>14.163916657036317</v>
      </c>
      <c r="U890" s="43">
        <f ca="1">_xll.BInterpol('Base CDI'!$H$4:$H$28,'Base CDI'!$I$4:$I$29,S890,"Cubic","Extrapolate=Linear","MultiX=Average","Skip=True","Sort=True")</f>
        <v>14.371690215782673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46638</v>
      </c>
      <c r="T891" s="43">
        <f ca="1">_xll.BInterpol('Base CDI'!$H$4:$H$28,'Base CDI'!$J$4:$J$29,S891,"Cubic","Extrapolate=Linear","MultiX=Average","Skip=True","Sort=True")</f>
        <v>14.163781007444475</v>
      </c>
      <c r="U891" s="43">
        <f ca="1">_xll.BInterpol('Base CDI'!$H$4:$H$28,'Base CDI'!$I$4:$I$29,S891,"Cubic","Extrapolate=Linear","MultiX=Average","Skip=True","Sort=True")</f>
        <v>14.371645325503321</v>
      </c>
    </row>
    <row r="892" spans="16:21" x14ac:dyDescent="0.25">
      <c r="P892" s="10">
        <v>35807</v>
      </c>
      <c r="Q892">
        <v>3.158658</v>
      </c>
      <c r="S892" s="42">
        <f t="shared" ca="1" si="18"/>
        <v>46639</v>
      </c>
      <c r="T892" s="43">
        <f ca="1">_xll.BInterpol('Base CDI'!$H$4:$H$28,'Base CDI'!$J$4:$J$29,S892,"Cubic","Extrapolate=Linear","MultiX=Average","Skip=True","Sort=True")</f>
        <v>14.163648394756702</v>
      </c>
      <c r="U892" s="43">
        <f ca="1">_xll.BInterpol('Base CDI'!$H$4:$H$28,'Base CDI'!$I$4:$I$29,S892,"Cubic","Extrapolate=Linear","MultiX=Average","Skip=True","Sort=True")</f>
        <v>14.371602955825848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46640</v>
      </c>
      <c r="T893" s="43">
        <f ca="1">_xll.BInterpol('Base CDI'!$H$4:$H$28,'Base CDI'!$J$4:$J$29,S893,"Cubic","Extrapolate=Linear","MultiX=Average","Skip=True","Sort=True")</f>
        <v>14.163518804459988</v>
      </c>
      <c r="U893" s="43">
        <f ca="1">_xll.BInterpol('Base CDI'!$H$4:$H$28,'Base CDI'!$I$4:$I$29,S893,"Cubic","Extrapolate=Linear","MultiX=Average","Skip=True","Sort=True")</f>
        <v>14.371563092540251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46641</v>
      </c>
      <c r="T894" s="43">
        <f ca="1">_xll.BInterpol('Base CDI'!$H$4:$H$28,'Base CDI'!$J$4:$J$29,S894,"Cubic","Extrapolate=Linear","MultiX=Average","Skip=True","Sort=True")</f>
        <v>14.163392222041326</v>
      </c>
      <c r="U894" s="43">
        <f ca="1">_xll.BInterpol('Base CDI'!$H$4:$H$28,'Base CDI'!$I$4:$I$29,S894,"Cubic","Extrapolate=Linear","MultiX=Average","Skip=True","Sort=True")</f>
        <v>14.371525721436523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46642</v>
      </c>
      <c r="T895" s="43">
        <f ca="1">_xll.BInterpol('Base CDI'!$H$4:$H$28,'Base CDI'!$J$4:$J$29,S895,"Cubic","Extrapolate=Linear","MultiX=Average","Skip=True","Sort=True")</f>
        <v>14.163268632987707</v>
      </c>
      <c r="U895" s="43">
        <f ca="1">_xll.BInterpol('Base CDI'!$H$4:$H$28,'Base CDI'!$I$4:$I$29,S895,"Cubic","Extrapolate=Linear","MultiX=Average","Skip=True","Sort=True")</f>
        <v>14.371490828304662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46643</v>
      </c>
      <c r="T896" s="43">
        <f ca="1">_xll.BInterpol('Base CDI'!$H$4:$H$28,'Base CDI'!$J$4:$J$29,S896,"Cubic","Extrapolate=Linear","MultiX=Average","Skip=True","Sort=True")</f>
        <v>14.163148022786126</v>
      </c>
      <c r="U896" s="43">
        <f ca="1">_xll.BInterpol('Base CDI'!$H$4:$H$28,'Base CDI'!$I$4:$I$29,S896,"Cubic","Extrapolate=Linear","MultiX=Average","Skip=True","Sort=True")</f>
        <v>14.371458398934662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46644</v>
      </c>
      <c r="T897" s="43">
        <f ca="1">_xll.BInterpol('Base CDI'!$H$4:$H$28,'Base CDI'!$J$4:$J$29,S897,"Cubic","Extrapolate=Linear","MultiX=Average","Skip=True","Sort=True")</f>
        <v>14.163030376923572</v>
      </c>
      <c r="U897" s="43">
        <f ca="1">_xll.BInterpol('Base CDI'!$H$4:$H$28,'Base CDI'!$I$4:$I$29,S897,"Cubic","Extrapolate=Linear","MultiX=Average","Skip=True","Sort=True")</f>
        <v>14.371428419116519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46645</v>
      </c>
      <c r="T898" s="43">
        <f ca="1">_xll.BInterpol('Base CDI'!$H$4:$H$28,'Base CDI'!$J$4:$J$29,S898,"Cubic","Extrapolate=Linear","MultiX=Average","Skip=True","Sort=True")</f>
        <v>14.162915680887041</v>
      </c>
      <c r="U898" s="43">
        <f ca="1">_xll.BInterpol('Base CDI'!$H$4:$H$28,'Base CDI'!$I$4:$I$29,S898,"Cubic","Extrapolate=Linear","MultiX=Average","Skip=True","Sort=True")</f>
        <v>14.371400874640228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46646</v>
      </c>
      <c r="T899" s="43">
        <f ca="1">_xll.BInterpol('Base CDI'!$H$4:$H$28,'Base CDI'!$J$4:$J$29,S899,"Cubic","Extrapolate=Linear","MultiX=Average","Skip=True","Sort=True")</f>
        <v>14.162803920163521</v>
      </c>
      <c r="U899" s="43">
        <f ca="1">_xll.BInterpol('Base CDI'!$H$4:$H$28,'Base CDI'!$I$4:$I$29,S899,"Cubic","Extrapolate=Linear","MultiX=Average","Skip=True","Sort=True")</f>
        <v>14.371375751295785</v>
      </c>
    </row>
    <row r="900" spans="16:21" x14ac:dyDescent="0.25">
      <c r="P900" s="10">
        <v>35817</v>
      </c>
      <c r="Q900">
        <v>3.190839</v>
      </c>
      <c r="S900" s="42">
        <f t="shared" ca="1" si="18"/>
        <v>46647</v>
      </c>
      <c r="T900" s="43">
        <f ca="1">_xll.BInterpol('Base CDI'!$H$4:$H$28,'Base CDI'!$J$4:$J$29,S900,"Cubic","Extrapolate=Linear","MultiX=Average","Skip=True","Sort=True")</f>
        <v>14.162695080240006</v>
      </c>
      <c r="U900" s="43">
        <f ca="1">_xll.BInterpol('Base CDI'!$H$4:$H$28,'Base CDI'!$I$4:$I$29,S900,"Cubic","Extrapolate=Linear","MultiX=Average","Skip=True","Sort=True")</f>
        <v>14.371353034873184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46648</v>
      </c>
      <c r="T901" s="43">
        <f ca="1">_xll.BInterpol('Base CDI'!$H$4:$H$28,'Base CDI'!$J$4:$J$29,S901,"Cubic","Extrapolate=Linear","MultiX=Average","Skip=True","Sort=True")</f>
        <v>14.162589146603489</v>
      </c>
      <c r="U901" s="43">
        <f ca="1">_xll.BInterpol('Base CDI'!$H$4:$H$28,'Base CDI'!$I$4:$I$29,S901,"Cubic","Extrapolate=Linear","MultiX=Average","Skip=True","Sort=True")</f>
        <v>14.371332711162422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46649</v>
      </c>
      <c r="T902" s="43">
        <f ca="1">_xll.BInterpol('Base CDI'!$H$4:$H$28,'Base CDI'!$J$4:$J$29,S902,"Cubic","Extrapolate=Linear","MultiX=Average","Skip=True","Sort=True")</f>
        <v>14.162486104740962</v>
      </c>
      <c r="U902" s="43">
        <f ca="1">_xll.BInterpol('Base CDI'!$H$4:$H$28,'Base CDI'!$I$4:$I$29,S902,"Cubic","Extrapolate=Linear","MultiX=Average","Skip=True","Sort=True")</f>
        <v>14.371314765953493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46650</v>
      </c>
      <c r="T903" s="43">
        <f ca="1">_xll.BInterpol('Base CDI'!$H$4:$H$28,'Base CDI'!$J$4:$J$29,S903,"Cubic","Extrapolate=Linear","MultiX=Average","Skip=True","Sort=True")</f>
        <v>14.162385940139417</v>
      </c>
      <c r="U903" s="43">
        <f ca="1">_xll.BInterpol('Base CDI'!$H$4:$H$28,'Base CDI'!$I$4:$I$29,S903,"Cubic","Extrapolate=Linear","MultiX=Average","Skip=True","Sort=True")</f>
        <v>14.371299185036392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46651</v>
      </c>
      <c r="T904" s="43">
        <f ca="1">_xll.BInterpol('Base CDI'!$H$4:$H$28,'Base CDI'!$J$4:$J$29,S904,"Cubic","Extrapolate=Linear","MultiX=Average","Skip=True","Sort=True")</f>
        <v>14.162288638285847</v>
      </c>
      <c r="U904" s="43">
        <f ca="1">_xll.BInterpol('Base CDI'!$H$4:$H$28,'Base CDI'!$I$4:$I$29,S904,"Cubic","Extrapolate=Linear","MultiX=Average","Skip=True","Sort=True")</f>
        <v>14.371285954201117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46652</v>
      </c>
      <c r="T905" s="43">
        <f ca="1">_xll.BInterpol('Base CDI'!$H$4:$H$28,'Base CDI'!$J$4:$J$29,S905,"Cubic","Extrapolate=Linear","MultiX=Average","Skip=True","Sort=True")</f>
        <v>14.162194184667245</v>
      </c>
      <c r="U905" s="43">
        <f ca="1">_xll.BInterpol('Base CDI'!$H$4:$H$28,'Base CDI'!$I$4:$I$29,S905,"Cubic","Extrapolate=Linear","MultiX=Average","Skip=True","Sort=True")</f>
        <v>14.371275059237661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46653</v>
      </c>
      <c r="T906" s="43">
        <f ca="1">_xll.BInterpol('Base CDI'!$H$4:$H$28,'Base CDI'!$J$4:$J$29,S906,"Cubic","Extrapolate=Linear","MultiX=Average","Skip=True","Sort=True")</f>
        <v>14.162102564770599</v>
      </c>
      <c r="U906" s="43">
        <f ca="1">_xll.BInterpol('Base CDI'!$H$4:$H$28,'Base CDI'!$I$4:$I$29,S906,"Cubic","Extrapolate=Linear","MultiX=Average","Skip=True","Sort=True")</f>
        <v>14.371266485936019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46654</v>
      </c>
      <c r="T907" s="43">
        <f ca="1">_xll.BInterpol('Base CDI'!$H$4:$H$28,'Base CDI'!$J$4:$J$29,S907,"Cubic","Extrapolate=Linear","MultiX=Average","Skip=True","Sort=True")</f>
        <v>14.162013764082905</v>
      </c>
      <c r="U907" s="43">
        <f ca="1">_xll.BInterpol('Base CDI'!$H$4:$H$28,'Base CDI'!$I$4:$I$29,S907,"Cubic","Extrapolate=Linear","MultiX=Average","Skip=True","Sort=True")</f>
        <v>14.371260220086189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46655</v>
      </c>
      <c r="T908" s="43">
        <f ca="1">_xll.BInterpol('Base CDI'!$H$4:$H$28,'Base CDI'!$J$4:$J$29,S908,"Cubic","Extrapolate=Linear","MultiX=Average","Skip=True","Sort=True")</f>
        <v>14.161927768091155</v>
      </c>
      <c r="U908" s="43">
        <f ca="1">_xll.BInterpol('Base CDI'!$H$4:$H$28,'Base CDI'!$I$4:$I$29,S908,"Cubic","Extrapolate=Linear","MultiX=Average","Skip=True","Sort=True")</f>
        <v>14.371256247478163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46656</v>
      </c>
      <c r="T909" s="43">
        <f ca="1">_xll.BInterpol('Base CDI'!$H$4:$H$28,'Base CDI'!$J$4:$J$29,S909,"Cubic","Extrapolate=Linear","MultiX=Average","Skip=True","Sort=True")</f>
        <v>14.16184456228234</v>
      </c>
      <c r="U909" s="43">
        <f ca="1">_xll.BInterpol('Base CDI'!$H$4:$H$28,'Base CDI'!$I$4:$I$29,S909,"Cubic","Extrapolate=Linear","MultiX=Average","Skip=True","Sort=True")</f>
        <v>14.37125455390194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46657</v>
      </c>
      <c r="T910" s="43">
        <f ca="1">_xll.BInterpol('Base CDI'!$H$4:$H$28,'Base CDI'!$J$4:$J$29,S910,"Cubic","Extrapolate=Linear","MultiX=Average","Skip=True","Sort=True")</f>
        <v>14.161764132143453</v>
      </c>
      <c r="U910" s="43">
        <f ca="1">_xll.BInterpol('Base CDI'!$H$4:$H$28,'Base CDI'!$I$4:$I$29,S910,"Cubic","Extrapolate=Linear","MultiX=Average","Skip=True","Sort=True")</f>
        <v>14.371255125147512</v>
      </c>
    </row>
    <row r="911" spans="16:21" x14ac:dyDescent="0.25">
      <c r="P911" s="10">
        <v>35832</v>
      </c>
      <c r="Q911">
        <v>3.233114</v>
      </c>
      <c r="S911" s="42">
        <f t="shared" ca="1" si="19"/>
        <v>46658</v>
      </c>
      <c r="T911" s="43">
        <f ca="1">_xll.BInterpol('Base CDI'!$H$4:$H$28,'Base CDI'!$J$4:$J$29,S911,"Cubic","Extrapolate=Linear","MultiX=Average","Skip=True","Sort=True")</f>
        <v>14.161686463161486</v>
      </c>
      <c r="U911" s="43">
        <f ca="1">_xll.BInterpol('Base CDI'!$H$4:$H$28,'Base CDI'!$I$4:$I$29,S911,"Cubic","Extrapolate=Linear","MultiX=Average","Skip=True","Sort=True")</f>
        <v>14.371257947004876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46659</v>
      </c>
      <c r="T912" s="43">
        <f ca="1">_xll.BInterpol('Base CDI'!$H$4:$H$28,'Base CDI'!$J$4:$J$29,S912,"Cubic","Extrapolate=Linear","MultiX=Average","Skip=True","Sort=True")</f>
        <v>14.161611540823431</v>
      </c>
      <c r="U912" s="43">
        <f ca="1">_xll.BInterpol('Base CDI'!$H$4:$H$28,'Base CDI'!$I$4:$I$29,S912,"Cubic","Extrapolate=Linear","MultiX=Average","Skip=True","Sort=True")</f>
        <v>14.371263005264028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46660</v>
      </c>
      <c r="T913" s="43">
        <f ca="1">_xll.BInterpol('Base CDI'!$H$4:$H$28,'Base CDI'!$J$4:$J$29,S913,"Cubic","Extrapolate=Linear","MultiX=Average","Skip=True","Sort=True")</f>
        <v>14.16153935061628</v>
      </c>
      <c r="U913" s="43">
        <f ca="1">_xll.BInterpol('Base CDI'!$H$4:$H$28,'Base CDI'!$I$4:$I$29,S913,"Cubic","Extrapolate=Linear","MultiX=Average","Skip=True","Sort=True")</f>
        <v>14.371270285714962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46661</v>
      </c>
      <c r="T914" s="43">
        <f ca="1">_xll.BInterpol('Base CDI'!$H$4:$H$28,'Base CDI'!$J$4:$J$29,S914,"Cubic","Extrapolate=Linear","MultiX=Average","Skip=True","Sort=True")</f>
        <v>14.161469878027027</v>
      </c>
      <c r="U914" s="43">
        <f ca="1">_xll.BInterpol('Base CDI'!$H$4:$H$28,'Base CDI'!$I$4:$I$29,S914,"Cubic","Extrapolate=Linear","MultiX=Average","Skip=True","Sort=True")</f>
        <v>14.371279774147675</v>
      </c>
    </row>
    <row r="915" spans="16:21" x14ac:dyDescent="0.25">
      <c r="P915" s="10">
        <v>35838</v>
      </c>
      <c r="Q915">
        <v>3.248224</v>
      </c>
      <c r="S915" s="42">
        <f t="shared" ca="1" si="19"/>
        <v>46662</v>
      </c>
      <c r="T915" s="43">
        <f ca="1">_xll.BInterpol('Base CDI'!$H$4:$H$28,'Base CDI'!$J$4:$J$29,S915,"Cubic","Extrapolate=Linear","MultiX=Average","Skip=True","Sort=True")</f>
        <v>14.161403108542665</v>
      </c>
      <c r="U915" s="43">
        <f ca="1">_xll.BInterpol('Base CDI'!$H$4:$H$28,'Base CDI'!$I$4:$I$29,S915,"Cubic","Extrapolate=Linear","MultiX=Average","Skip=True","Sort=True")</f>
        <v>14.371291456352161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46663</v>
      </c>
      <c r="T916" s="43">
        <f ca="1">_xll.BInterpol('Base CDI'!$H$4:$H$28,'Base CDI'!$J$4:$J$29,S916,"Cubic","Extrapolate=Linear","MultiX=Average","Skip=True","Sort=True")</f>
        <v>14.161339027650182</v>
      </c>
      <c r="U916" s="43">
        <f ca="1">_xll.BInterpol('Base CDI'!$H$4:$H$28,'Base CDI'!$I$4:$I$29,S916,"Cubic","Extrapolate=Linear","MultiX=Average","Skip=True","Sort=True")</f>
        <v>14.371305318118415</v>
      </c>
    </row>
    <row r="917" spans="16:21" x14ac:dyDescent="0.25">
      <c r="P917" s="10">
        <v>35842</v>
      </c>
      <c r="Q917">
        <v>3.255792</v>
      </c>
      <c r="S917" s="42">
        <f t="shared" ca="1" si="19"/>
        <v>46664</v>
      </c>
      <c r="T917" s="43">
        <f ca="1">_xll.BInterpol('Base CDI'!$H$4:$H$28,'Base CDI'!$J$4:$J$29,S917,"Cubic","Extrapolate=Linear","MultiX=Average","Skip=True","Sort=True")</f>
        <v>14.161277620836573</v>
      </c>
      <c r="U917" s="43">
        <f ca="1">_xll.BInterpol('Base CDI'!$H$4:$H$28,'Base CDI'!$I$4:$I$29,S917,"Cubic","Extrapolate=Linear","MultiX=Average","Skip=True","Sort=True")</f>
        <v>14.371321345236433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46665</v>
      </c>
      <c r="T918" s="43">
        <f ca="1">_xll.BInterpol('Base CDI'!$H$4:$H$28,'Base CDI'!$J$4:$J$29,S918,"Cubic","Extrapolate=Linear","MultiX=Average","Skip=True","Sort=True")</f>
        <v>14.16121887358883</v>
      </c>
      <c r="U918" s="43">
        <f ca="1">_xll.BInterpol('Base CDI'!$H$4:$H$28,'Base CDI'!$I$4:$I$29,S918,"Cubic","Extrapolate=Linear","MultiX=Average","Skip=True","Sort=True")</f>
        <v>14.371339523496212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46666</v>
      </c>
      <c r="T919" s="43">
        <f ca="1">_xll.BInterpol('Base CDI'!$H$4:$H$28,'Base CDI'!$J$4:$J$29,S919,"Cubic","Extrapolate=Linear","MultiX=Average","Skip=True","Sort=True")</f>
        <v>14.161162771393945</v>
      </c>
      <c r="U919" s="43">
        <f ca="1">_xll.BInterpol('Base CDI'!$H$4:$H$28,'Base CDI'!$I$4:$I$29,S919,"Cubic","Extrapolate=Linear","MultiX=Average","Skip=True","Sort=True")</f>
        <v>14.371359838687745</v>
      </c>
    </row>
    <row r="920" spans="16:21" x14ac:dyDescent="0.25">
      <c r="P920" s="10">
        <v>35845</v>
      </c>
      <c r="Q920">
        <v>3.267137</v>
      </c>
      <c r="S920" s="42">
        <f t="shared" ca="1" si="19"/>
        <v>46667</v>
      </c>
      <c r="T920" s="43">
        <f ca="1">_xll.BInterpol('Base CDI'!$H$4:$H$28,'Base CDI'!$J$4:$J$29,S920,"Cubic","Extrapolate=Linear","MultiX=Average","Skip=True","Sort=True")</f>
        <v>14.161109299738911</v>
      </c>
      <c r="U920" s="43">
        <f ca="1">_xll.BInterpol('Base CDI'!$H$4:$H$28,'Base CDI'!$I$4:$I$29,S920,"Cubic","Extrapolate=Linear","MultiX=Average","Skip=True","Sort=True")</f>
        <v>14.371382276601027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46668</v>
      </c>
      <c r="T921" s="43">
        <f ca="1">_xll.BInterpol('Base CDI'!$H$4:$H$28,'Base CDI'!$J$4:$J$29,S921,"Cubic","Extrapolate=Linear","MultiX=Average","Skip=True","Sort=True")</f>
        <v>14.161058444110719</v>
      </c>
      <c r="U921" s="43">
        <f ca="1">_xll.BInterpol('Base CDI'!$H$4:$H$28,'Base CDI'!$I$4:$I$29,S921,"Cubic","Extrapolate=Linear","MultiX=Average","Skip=True","Sort=True")</f>
        <v>14.371406823026057</v>
      </c>
    </row>
    <row r="922" spans="16:21" x14ac:dyDescent="0.25">
      <c r="P922" s="10">
        <v>35851</v>
      </c>
      <c r="Q922">
        <v>3.274651</v>
      </c>
      <c r="S922" s="42">
        <f t="shared" ca="1" si="19"/>
        <v>46669</v>
      </c>
      <c r="T922" s="43">
        <f ca="1">_xll.BInterpol('Base CDI'!$H$4:$H$28,'Base CDI'!$J$4:$J$29,S922,"Cubic","Extrapolate=Linear","MultiX=Average","Skip=True","Sort=True")</f>
        <v>14.161010189996361</v>
      </c>
      <c r="U922" s="43">
        <f ca="1">_xll.BInterpol('Base CDI'!$H$4:$H$28,'Base CDI'!$I$4:$I$29,S922,"Cubic","Extrapolate=Linear","MultiX=Average","Skip=True","Sort=True")</f>
        <v>14.371433463752826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46670</v>
      </c>
      <c r="T923" s="43">
        <f ca="1">_xll.BInterpol('Base CDI'!$H$4:$H$28,'Base CDI'!$J$4:$J$29,S923,"Cubic","Extrapolate=Linear","MultiX=Average","Skip=True","Sort=True")</f>
        <v>14.160964522882832</v>
      </c>
      <c r="U923" s="43">
        <f ca="1">_xll.BInterpol('Base CDI'!$H$4:$H$28,'Base CDI'!$I$4:$I$29,S923,"Cubic","Extrapolate=Linear","MultiX=Average","Skip=True","Sort=True")</f>
        <v>14.371462184571332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46671</v>
      </c>
      <c r="T924" s="43">
        <f ca="1">_xll.BInterpol('Base CDI'!$H$4:$H$28,'Base CDI'!$J$4:$J$29,S924,"Cubic","Extrapolate=Linear","MultiX=Average","Skip=True","Sort=True")</f>
        <v>14.160921428257121</v>
      </c>
      <c r="U924" s="43">
        <f ca="1">_xll.BInterpol('Base CDI'!$H$4:$H$28,'Base CDI'!$I$4:$I$29,S924,"Cubic","Extrapolate=Linear","MultiX=Average","Skip=True","Sort=True")</f>
        <v>14.37149297127157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46672</v>
      </c>
      <c r="T925" s="43">
        <f ca="1">_xll.BInterpol('Base CDI'!$H$4:$H$28,'Base CDI'!$J$4:$J$29,S925,"Cubic","Extrapolate=Linear","MultiX=Average","Skip=True","Sort=True")</f>
        <v>14.160880891606222</v>
      </c>
      <c r="U925" s="43">
        <f ca="1">_xll.BInterpol('Base CDI'!$H$4:$H$28,'Base CDI'!$I$4:$I$29,S925,"Cubic","Extrapolate=Linear","MultiX=Average","Skip=True","Sort=True")</f>
        <v>14.371525809643535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46673</v>
      </c>
      <c r="T926" s="43">
        <f ca="1">_xll.BInterpol('Base CDI'!$H$4:$H$28,'Base CDI'!$J$4:$J$29,S926,"Cubic","Extrapolate=Linear","MultiX=Average","Skip=True","Sort=True")</f>
        <v>14.160842898417128</v>
      </c>
      <c r="U926" s="43">
        <f ca="1">_xll.BInterpol('Base CDI'!$H$4:$H$28,'Base CDI'!$I$4:$I$29,S926,"Cubic","Extrapolate=Linear","MultiX=Average","Skip=True","Sort=True")</f>
        <v>14.371560685477222</v>
      </c>
    </row>
    <row r="927" spans="16:21" x14ac:dyDescent="0.25">
      <c r="P927" s="10">
        <v>35858</v>
      </c>
      <c r="Q927">
        <v>3.29332</v>
      </c>
      <c r="S927" s="42">
        <f t="shared" ca="1" si="19"/>
        <v>46674</v>
      </c>
      <c r="T927" s="43">
        <f ca="1">_xll.BInterpol('Base CDI'!$H$4:$H$28,'Base CDI'!$J$4:$J$29,S927,"Cubic","Extrapolate=Linear","MultiX=Average","Skip=True","Sort=True")</f>
        <v>14.16080743417683</v>
      </c>
      <c r="U927" s="43">
        <f ca="1">_xll.BInterpol('Base CDI'!$H$4:$H$28,'Base CDI'!$I$4:$I$29,S927,"Cubic","Extrapolate=Linear","MultiX=Average","Skip=True","Sort=True")</f>
        <v>14.371597584562627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46675</v>
      </c>
      <c r="T928" s="43">
        <f ca="1">_xll.BInterpol('Base CDI'!$H$4:$H$28,'Base CDI'!$J$4:$J$29,S928,"Cubic","Extrapolate=Linear","MultiX=Average","Skip=True","Sort=True")</f>
        <v>14.160774484372318</v>
      </c>
      <c r="U928" s="43">
        <f ca="1">_xll.BInterpol('Base CDI'!$H$4:$H$28,'Base CDI'!$I$4:$I$29,S928,"Cubic","Extrapolate=Linear","MultiX=Average","Skip=True","Sort=True")</f>
        <v>14.371636492689746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46676</v>
      </c>
      <c r="T929" s="43">
        <f ca="1">_xll.BInterpol('Base CDI'!$H$4:$H$28,'Base CDI'!$J$4:$J$29,S929,"Cubic","Extrapolate=Linear","MultiX=Average","Skip=True","Sort=True")</f>
        <v>14.160744034490589</v>
      </c>
      <c r="U929" s="43">
        <f ca="1">_xll.BInterpol('Base CDI'!$H$4:$H$28,'Base CDI'!$I$4:$I$29,S929,"Cubic","Extrapolate=Linear","MultiX=Average","Skip=True","Sort=True")</f>
        <v>14.371677395648572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46677</v>
      </c>
      <c r="T930" s="43">
        <f ca="1">_xll.BInterpol('Base CDI'!$H$4:$H$28,'Base CDI'!$J$4:$J$29,S930,"Cubic","Extrapolate=Linear","MultiX=Average","Skip=True","Sort=True")</f>
        <v>14.160716070018633</v>
      </c>
      <c r="U930" s="43">
        <f ca="1">_xll.BInterpol('Base CDI'!$H$4:$H$28,'Base CDI'!$I$4:$I$29,S930,"Cubic","Extrapolate=Linear","MultiX=Average","Skip=True","Sort=True")</f>
        <v>14.371720279229104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46678</v>
      </c>
      <c r="T931" s="43">
        <f ca="1">_xll.BInterpol('Base CDI'!$H$4:$H$28,'Base CDI'!$J$4:$J$29,S931,"Cubic","Extrapolate=Linear","MultiX=Average","Skip=True","Sort=True")</f>
        <v>14.160690576443441</v>
      </c>
      <c r="U931" s="43">
        <f ca="1">_xll.BInterpol('Base CDI'!$H$4:$H$28,'Base CDI'!$I$4:$I$29,S931,"Cubic","Extrapolate=Linear","MultiX=Average","Skip=True","Sort=True")</f>
        <v>14.371765129221332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46679</v>
      </c>
      <c r="T932" s="43">
        <f ca="1">_xll.BInterpol('Base CDI'!$H$4:$H$28,'Base CDI'!$J$4:$J$29,S932,"Cubic","Extrapolate=Linear","MultiX=Average","Skip=True","Sort=True")</f>
        <v>14.160667539252007</v>
      </c>
      <c r="U932" s="43">
        <f ca="1">_xll.BInterpol('Base CDI'!$H$4:$H$28,'Base CDI'!$I$4:$I$29,S932,"Cubic","Extrapolate=Linear","MultiX=Average","Skip=True","Sort=True")</f>
        <v>14.371811931415257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46680</v>
      </c>
      <c r="T933" s="43">
        <f ca="1">_xll.BInterpol('Base CDI'!$H$4:$H$28,'Base CDI'!$J$4:$J$29,S933,"Cubic","Extrapolate=Linear","MultiX=Average","Skip=True","Sort=True")</f>
        <v>14.160646943931322</v>
      </c>
      <c r="U933" s="43">
        <f ca="1">_xll.BInterpol('Base CDI'!$H$4:$H$28,'Base CDI'!$I$4:$I$29,S933,"Cubic","Extrapolate=Linear","MultiX=Average","Skip=True","Sort=True")</f>
        <v>14.371860671600873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46681</v>
      </c>
      <c r="T934" s="43">
        <f ca="1">_xll.BInterpol('Base CDI'!$H$4:$H$28,'Base CDI'!$J$4:$J$29,S934,"Cubic","Extrapolate=Linear","MultiX=Average","Skip=True","Sort=True")</f>
        <v>14.16062877596838</v>
      </c>
      <c r="U934" s="43">
        <f ca="1">_xll.BInterpol('Base CDI'!$H$4:$H$28,'Base CDI'!$I$4:$I$29,S934,"Cubic","Extrapolate=Linear","MultiX=Average","Skip=True","Sort=True")</f>
        <v>14.371911335568173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46682</v>
      </c>
      <c r="T935" s="43">
        <f ca="1">_xll.BInterpol('Base CDI'!$H$4:$H$28,'Base CDI'!$J$4:$J$29,S935,"Cubic","Extrapolate=Linear","MultiX=Average","Skip=True","Sort=True")</f>
        <v>14.160613020850173</v>
      </c>
      <c r="U935" s="43">
        <f ca="1">_xll.BInterpol('Base CDI'!$H$4:$H$28,'Base CDI'!$I$4:$I$29,S935,"Cubic","Extrapolate=Linear","MultiX=Average","Skip=True","Sort=True")</f>
        <v>14.371963909107153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46683</v>
      </c>
      <c r="T936" s="43">
        <f ca="1">_xll.BInterpol('Base CDI'!$H$4:$H$28,'Base CDI'!$J$4:$J$29,S936,"Cubic","Extrapolate=Linear","MultiX=Average","Skip=True","Sort=True")</f>
        <v>14.160599664063691</v>
      </c>
      <c r="U936" s="43">
        <f ca="1">_xll.BInterpol('Base CDI'!$H$4:$H$28,'Base CDI'!$I$4:$I$29,S936,"Cubic","Extrapolate=Linear","MultiX=Average","Skip=True","Sort=True")</f>
        <v>14.372018378007811</v>
      </c>
    </row>
    <row r="937" spans="16:21" x14ac:dyDescent="0.25">
      <c r="P937" s="10">
        <v>35872</v>
      </c>
      <c r="Q937">
        <v>3.325447</v>
      </c>
      <c r="S937" s="42">
        <f t="shared" ca="1" si="19"/>
        <v>46684</v>
      </c>
      <c r="T937" s="43">
        <f ca="1">_xll.BInterpol('Base CDI'!$H$4:$H$28,'Base CDI'!$J$4:$J$29,S937,"Cubic","Extrapolate=Linear","MultiX=Average","Skip=True","Sort=True")</f>
        <v>14.160588691095928</v>
      </c>
      <c r="U937" s="43">
        <f ca="1">_xll.BInterpol('Base CDI'!$H$4:$H$28,'Base CDI'!$I$4:$I$29,S937,"Cubic","Extrapolate=Linear","MultiX=Average","Skip=True","Sort=True")</f>
        <v>14.37207472806014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46685</v>
      </c>
      <c r="T938" s="43">
        <f ca="1">_xll.BInterpol('Base CDI'!$H$4:$H$28,'Base CDI'!$J$4:$J$29,S938,"Cubic","Extrapolate=Linear","MultiX=Average","Skip=True","Sort=True")</f>
        <v>14.160580087433877</v>
      </c>
      <c r="U938" s="43">
        <f ca="1">_xll.BInterpol('Base CDI'!$H$4:$H$28,'Base CDI'!$I$4:$I$29,S938,"Cubic","Extrapolate=Linear","MultiX=Average","Skip=True","Sort=True")</f>
        <v>14.372132945054135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46686</v>
      </c>
      <c r="T939" s="43">
        <f ca="1">_xll.BInterpol('Base CDI'!$H$4:$H$28,'Base CDI'!$J$4:$J$29,S939,"Cubic","Extrapolate=Linear","MultiX=Average","Skip=True","Sort=True")</f>
        <v>14.160573838564527</v>
      </c>
      <c r="U939" s="43">
        <f ca="1">_xll.BInterpol('Base CDI'!$H$4:$H$28,'Base CDI'!$I$4:$I$29,S939,"Cubic","Extrapolate=Linear","MultiX=Average","Skip=True","Sort=True")</f>
        <v>14.372193014779793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46687</v>
      </c>
      <c r="T940" s="43">
        <f ca="1">_xll.BInterpol('Base CDI'!$H$4:$H$28,'Base CDI'!$J$4:$J$29,S940,"Cubic","Extrapolate=Linear","MultiX=Average","Skip=True","Sort=True")</f>
        <v>14.160569929974873</v>
      </c>
      <c r="U940" s="43">
        <f ca="1">_xll.BInterpol('Base CDI'!$H$4:$H$28,'Base CDI'!$I$4:$I$29,S940,"Cubic","Extrapolate=Linear","MultiX=Average","Skip=True","Sort=True")</f>
        <v>14.372254923027109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46688</v>
      </c>
      <c r="T941" s="43">
        <f ca="1">_xll.BInterpol('Base CDI'!$H$4:$H$28,'Base CDI'!$J$4:$J$29,S941,"Cubic","Extrapolate=Linear","MultiX=Average","Skip=True","Sort=True")</f>
        <v>14.160568347151909</v>
      </c>
      <c r="U941" s="43">
        <f ca="1">_xll.BInterpol('Base CDI'!$H$4:$H$28,'Base CDI'!$I$4:$I$29,S941,"Cubic","Extrapolate=Linear","MultiX=Average","Skip=True","Sort=True")</f>
        <v>14.372318655586076</v>
      </c>
    </row>
    <row r="942" spans="16:21" x14ac:dyDescent="0.25">
      <c r="P942" s="10">
        <v>35879</v>
      </c>
      <c r="Q942">
        <v>3.341466</v>
      </c>
      <c r="S942" s="42">
        <f t="shared" ca="1" si="19"/>
        <v>46689</v>
      </c>
      <c r="T942" s="43">
        <f ca="1">_xll.BInterpol('Base CDI'!$H$4:$H$28,'Base CDI'!$J$4:$J$29,S942,"Cubic","Extrapolate=Linear","MultiX=Average","Skip=True","Sort=True")</f>
        <v>14.160569075582622</v>
      </c>
      <c r="U942" s="43">
        <f ca="1">_xll.BInterpol('Base CDI'!$H$4:$H$28,'Base CDI'!$I$4:$I$29,S942,"Cubic","Extrapolate=Linear","MultiX=Average","Skip=True","Sort=True")</f>
        <v>14.372384198246694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46690</v>
      </c>
      <c r="T943" s="43">
        <f ca="1">_xll.BInterpol('Base CDI'!$H$4:$H$28,'Base CDI'!$J$4:$J$29,S943,"Cubic","Extrapolate=Linear","MultiX=Average","Skip=True","Sort=True")</f>
        <v>14.16057210075401</v>
      </c>
      <c r="U943" s="43">
        <f ca="1">_xll.BInterpol('Base CDI'!$H$4:$H$28,'Base CDI'!$I$4:$I$29,S943,"Cubic","Extrapolate=Linear","MultiX=Average","Skip=True","Sort=True")</f>
        <v>14.372451536798954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46691</v>
      </c>
      <c r="T944" s="43">
        <f ca="1">_xll.BInterpol('Base CDI'!$H$4:$H$28,'Base CDI'!$J$4:$J$29,S944,"Cubic","Extrapolate=Linear","MultiX=Average","Skip=True","Sort=True")</f>
        <v>14.16057740815306</v>
      </c>
      <c r="U944" s="43">
        <f ca="1">_xll.BInterpol('Base CDI'!$H$4:$H$28,'Base CDI'!$I$4:$I$29,S944,"Cubic","Extrapolate=Linear","MultiX=Average","Skip=True","Sort=True")</f>
        <v>14.372520657032855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46692</v>
      </c>
      <c r="T945" s="43">
        <f ca="1">_xll.BInterpol('Base CDI'!$H$4:$H$28,'Base CDI'!$J$4:$J$29,S945,"Cubic","Extrapolate=Linear","MultiX=Average","Skip=True","Sort=True")</f>
        <v>14.160584983266768</v>
      </c>
      <c r="U945" s="43">
        <f ca="1">_xll.BInterpol('Base CDI'!$H$4:$H$28,'Base CDI'!$I$4:$I$29,S945,"Cubic","Extrapolate=Linear","MultiX=Average","Skip=True","Sort=True")</f>
        <v>14.372591544738388</v>
      </c>
    </row>
    <row r="946" spans="16:21" x14ac:dyDescent="0.25">
      <c r="P946" s="10">
        <v>35885</v>
      </c>
      <c r="Q946">
        <v>3.354304</v>
      </c>
      <c r="S946" s="42">
        <f t="shared" ca="1" si="19"/>
        <v>46693</v>
      </c>
      <c r="T946" s="43">
        <f ca="1">_xll.BInterpol('Base CDI'!$H$4:$H$28,'Base CDI'!$J$4:$J$29,S946,"Cubic","Extrapolate=Linear","MultiX=Average","Skip=True","Sort=True")</f>
        <v>14.160594811582126</v>
      </c>
      <c r="U946" s="43">
        <f ca="1">_xll.BInterpol('Base CDI'!$H$4:$H$28,'Base CDI'!$I$4:$I$29,S946,"Cubic","Extrapolate=Linear","MultiX=Average","Skip=True","Sort=True")</f>
        <v>14.372664185705553</v>
      </c>
    </row>
    <row r="947" spans="16:21" x14ac:dyDescent="0.25">
      <c r="P947" s="10">
        <v>35886</v>
      </c>
      <c r="Q947">
        <v>3.35751</v>
      </c>
      <c r="S947" s="42">
        <f t="shared" ca="1" si="19"/>
        <v>46694</v>
      </c>
      <c r="T947" s="43">
        <f ca="1">_xll.BInterpol('Base CDI'!$H$4:$H$28,'Base CDI'!$J$4:$J$29,S947,"Cubic","Extrapolate=Linear","MultiX=Average","Skip=True","Sort=True")</f>
        <v>14.160606878586123</v>
      </c>
      <c r="U947" s="43">
        <f ca="1">_xll.BInterpol('Base CDI'!$H$4:$H$28,'Base CDI'!$I$4:$I$29,S947,"Cubic","Extrapolate=Linear","MultiX=Average","Skip=True","Sort=True")</f>
        <v>14.372738565724342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46695</v>
      </c>
      <c r="T948" s="43">
        <f ca="1">_xll.BInterpol('Base CDI'!$H$4:$H$28,'Base CDI'!$J$4:$J$29,S948,"Cubic","Extrapolate=Linear","MultiX=Average","Skip=True","Sort=True")</f>
        <v>14.160621169765754</v>
      </c>
      <c r="U948" s="43">
        <f ca="1">_xll.BInterpol('Base CDI'!$H$4:$H$28,'Base CDI'!$I$4:$I$29,S948,"Cubic","Extrapolate=Linear","MultiX=Average","Skip=True","Sort=True")</f>
        <v>14.372814670584752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46696</v>
      </c>
      <c r="T949" s="43">
        <f ca="1">_xll.BInterpol('Base CDI'!$H$4:$H$28,'Base CDI'!$J$4:$J$29,S949,"Cubic","Extrapolate=Linear","MultiX=Average","Skip=True","Sort=True")</f>
        <v>14.160637670608011</v>
      </c>
      <c r="U949" s="43">
        <f ca="1">_xll.BInterpol('Base CDI'!$H$4:$H$28,'Base CDI'!$I$4:$I$29,S949,"Cubic","Extrapolate=Linear","MultiX=Average","Skip=True","Sort=True")</f>
        <v>14.372892486076777</v>
      </c>
    </row>
    <row r="950" spans="16:21" x14ac:dyDescent="0.25">
      <c r="P950" s="10">
        <v>35891</v>
      </c>
      <c r="Q950">
        <v>3.367165</v>
      </c>
      <c r="S950" s="42">
        <f t="shared" ca="1" si="19"/>
        <v>46697</v>
      </c>
      <c r="T950" s="43">
        <f ca="1">_xll.BInterpol('Base CDI'!$H$4:$H$28,'Base CDI'!$J$4:$J$29,S950,"Cubic","Extrapolate=Linear","MultiX=Average","Skip=True","Sort=True")</f>
        <v>14.160656366599888</v>
      </c>
      <c r="U950" s="43">
        <f ca="1">_xll.BInterpol('Base CDI'!$H$4:$H$28,'Base CDI'!$I$4:$I$29,S950,"Cubic","Extrapolate=Linear","MultiX=Average","Skip=True","Sort=True")</f>
        <v>14.372971997990415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46698</v>
      </c>
      <c r="T951" s="43">
        <f ca="1">_xll.BInterpol('Base CDI'!$H$4:$H$28,'Base CDI'!$J$4:$J$29,S951,"Cubic","Extrapolate=Linear","MultiX=Average","Skip=True","Sort=True")</f>
        <v>14.160677243228372</v>
      </c>
      <c r="U951" s="43">
        <f ca="1">_xll.BInterpol('Base CDI'!$H$4:$H$28,'Base CDI'!$I$4:$I$29,S951,"Cubic","Extrapolate=Linear","MultiX=Average","Skip=True","Sort=True")</f>
        <v>14.373053192115659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46699</v>
      </c>
      <c r="T952" s="43">
        <f ca="1">_xll.BInterpol('Base CDI'!$H$4:$H$28,'Base CDI'!$J$4:$J$29,S952,"Cubic","Extrapolate=Linear","MultiX=Average","Skip=True","Sort=True")</f>
        <v>14.160700285980461</v>
      </c>
      <c r="U952" s="43">
        <f ca="1">_xll.BInterpol('Base CDI'!$H$4:$H$28,'Base CDI'!$I$4:$I$29,S952,"Cubic","Extrapolate=Linear","MultiX=Average","Skip=True","Sort=True")</f>
        <v>14.373136054242504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46700</v>
      </c>
      <c r="T953" s="43">
        <f ca="1">_xll.BInterpol('Base CDI'!$H$4:$H$28,'Base CDI'!$J$4:$J$29,S953,"Cubic","Extrapolate=Linear","MultiX=Average","Skip=True","Sort=True")</f>
        <v>14.160725480343144</v>
      </c>
      <c r="U953" s="43">
        <f ca="1">_xll.BInterpol('Base CDI'!$H$4:$H$28,'Base CDI'!$I$4:$I$29,S953,"Cubic","Extrapolate=Linear","MultiX=Average","Skip=True","Sort=True")</f>
        <v>14.373220570160948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46701</v>
      </c>
      <c r="T954" s="43">
        <f ca="1">_xll.BInterpol('Base CDI'!$H$4:$H$28,'Base CDI'!$J$4:$J$29,S954,"Cubic","Extrapolate=Linear","MultiX=Average","Skip=True","Sort=True")</f>
        <v>14.160752811803414</v>
      </c>
      <c r="U954" s="43">
        <f ca="1">_xll.BInterpol('Base CDI'!$H$4:$H$28,'Base CDI'!$I$4:$I$29,S954,"Cubic","Extrapolate=Linear","MultiX=Average","Skip=True","Sort=True")</f>
        <v>14.373306725660985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46702</v>
      </c>
      <c r="T955" s="43">
        <f ca="1">_xll.BInterpol('Base CDI'!$H$4:$H$28,'Base CDI'!$J$4:$J$29,S955,"Cubic","Extrapolate=Linear","MultiX=Average","Skip=True","Sort=True")</f>
        <v>14.160782265848264</v>
      </c>
      <c r="U955" s="43">
        <f ca="1">_xll.BInterpol('Base CDI'!$H$4:$H$28,'Base CDI'!$I$4:$I$29,S955,"Cubic","Extrapolate=Linear","MultiX=Average","Skip=True","Sort=True")</f>
        <v>14.373394506532609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46703</v>
      </c>
      <c r="T956" s="43">
        <f ca="1">_xll.BInterpol('Base CDI'!$H$4:$H$28,'Base CDI'!$J$4:$J$29,S956,"Cubic","Extrapolate=Linear","MultiX=Average","Skip=True","Sort=True")</f>
        <v>14.160813827964684</v>
      </c>
      <c r="U956" s="43">
        <f ca="1">_xll.BInterpol('Base CDI'!$H$4:$H$28,'Base CDI'!$I$4:$I$29,S956,"Cubic","Extrapolate=Linear","MultiX=Average","Skip=True","Sort=True")</f>
        <v>14.373483898565818</v>
      </c>
    </row>
    <row r="957" spans="16:21" x14ac:dyDescent="0.25">
      <c r="P957" s="10">
        <v>35902</v>
      </c>
      <c r="Q957">
        <v>3.389122</v>
      </c>
      <c r="S957" s="42">
        <f t="shared" ca="1" si="19"/>
        <v>46704</v>
      </c>
      <c r="T957" s="43">
        <f ca="1">_xll.BInterpol('Base CDI'!$H$4:$H$28,'Base CDI'!$J$4:$J$29,S957,"Cubic","Extrapolate=Linear","MultiX=Average","Skip=True","Sort=True")</f>
        <v>14.160847483639669</v>
      </c>
      <c r="U957" s="43">
        <f ca="1">_xll.BInterpol('Base CDI'!$H$4:$H$28,'Base CDI'!$I$4:$I$29,S957,"Cubic","Extrapolate=Linear","MultiX=Average","Skip=True","Sort=True")</f>
        <v>14.373574887550605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46705</v>
      </c>
      <c r="T958" s="43">
        <f ca="1">_xll.BInterpol('Base CDI'!$H$4:$H$28,'Base CDI'!$J$4:$J$29,S958,"Cubic","Extrapolate=Linear","MultiX=Average","Skip=True","Sort=True")</f>
        <v>14.16088321836021</v>
      </c>
      <c r="U958" s="43">
        <f ca="1">_xll.BInterpol('Base CDI'!$H$4:$H$28,'Base CDI'!$I$4:$I$29,S958,"Cubic","Extrapolate=Linear","MultiX=Average","Skip=True","Sort=True")</f>
        <v>14.373667459276966</v>
      </c>
    </row>
    <row r="959" spans="16:21" x14ac:dyDescent="0.25">
      <c r="P959" s="10">
        <v>35907</v>
      </c>
      <c r="Q959">
        <v>3.394749</v>
      </c>
      <c r="S959" s="42">
        <f t="shared" ca="1" si="19"/>
        <v>46706</v>
      </c>
      <c r="T959" s="43">
        <f ca="1">_xll.BInterpol('Base CDI'!$H$4:$H$28,'Base CDI'!$J$4:$J$29,S959,"Cubic","Extrapolate=Linear","MultiX=Average","Skip=True","Sort=True")</f>
        <v>14.160921017613298</v>
      </c>
      <c r="U959" s="43">
        <f ca="1">_xll.BInterpol('Base CDI'!$H$4:$H$28,'Base CDI'!$I$4:$I$29,S959,"Cubic","Extrapolate=Linear","MultiX=Average","Skip=True","Sort=True")</f>
        <v>14.373761599534896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46707</v>
      </c>
      <c r="T960" s="43">
        <f ca="1">_xll.BInterpol('Base CDI'!$H$4:$H$28,'Base CDI'!$J$4:$J$29,S960,"Cubic","Extrapolate=Linear","MultiX=Average","Skip=True","Sort=True")</f>
        <v>14.160960866885928</v>
      </c>
      <c r="U960" s="43">
        <f ca="1">_xll.BInterpol('Base CDI'!$H$4:$H$28,'Base CDI'!$I$4:$I$29,S960,"Cubic","Extrapolate=Linear","MultiX=Average","Skip=True","Sort=True")</f>
        <v>14.373857294114394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46708</v>
      </c>
      <c r="T961" s="43">
        <f ca="1">_xll.BInterpol('Base CDI'!$H$4:$H$28,'Base CDI'!$J$4:$J$29,S961,"Cubic","Extrapolate=Linear","MultiX=Average","Skip=True","Sort=True")</f>
        <v>14.161002751665089</v>
      </c>
      <c r="U961" s="43">
        <f ca="1">_xll.BInterpol('Base CDI'!$H$4:$H$28,'Base CDI'!$I$4:$I$29,S961,"Cubic","Extrapolate=Linear","MultiX=Average","Skip=True","Sort=True")</f>
        <v>14.37395452880545</v>
      </c>
    </row>
    <row r="962" spans="16:21" x14ac:dyDescent="0.25">
      <c r="P962" s="10">
        <v>35912</v>
      </c>
      <c r="Q962">
        <v>3.403187</v>
      </c>
      <c r="S962" s="42">
        <f t="shared" ca="1" si="19"/>
        <v>46709</v>
      </c>
      <c r="T962" s="43">
        <f ca="1">_xll.BInterpol('Base CDI'!$H$4:$H$28,'Base CDI'!$J$4:$J$29,S962,"Cubic","Extrapolate=Linear","MultiX=Average","Skip=True","Sort=True")</f>
        <v>14.161046657437778</v>
      </c>
      <c r="U962" s="43">
        <f ca="1">_xll.BInterpol('Base CDI'!$H$4:$H$28,'Base CDI'!$I$4:$I$29,S962,"Cubic","Extrapolate=Linear","MultiX=Average","Skip=True","Sort=True")</f>
        <v>14.374053289398063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46710</v>
      </c>
      <c r="T963" s="43">
        <f ca="1">_xll.BInterpol('Base CDI'!$H$4:$H$28,'Base CDI'!$J$4:$J$29,S963,"Cubic","Extrapolate=Linear","MultiX=Average","Skip=True","Sort=True")</f>
        <v>14.161092569690982</v>
      </c>
      <c r="U963" s="43">
        <f ca="1">_xll.BInterpol('Base CDI'!$H$4:$H$28,'Base CDI'!$I$4:$I$29,S963,"Cubic","Extrapolate=Linear","MultiX=Average","Skip=True","Sort=True")</f>
        <v>14.374153561682226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46711</v>
      </c>
      <c r="T964" s="43">
        <f ca="1">_xll.BInterpol('Base CDI'!$H$4:$H$28,'Base CDI'!$J$4:$J$29,S964,"Cubic","Extrapolate=Linear","MultiX=Average","Skip=True","Sort=True")</f>
        <v>14.161140473911695</v>
      </c>
      <c r="U964" s="43">
        <f ca="1">_xll.BInterpol('Base CDI'!$H$4:$H$28,'Base CDI'!$I$4:$I$29,S964,"Cubic","Extrapolate=Linear","MultiX=Average","Skip=True","Sort=True")</f>
        <v>14.374255331447936</v>
      </c>
    </row>
    <row r="965" spans="16:21" x14ac:dyDescent="0.25">
      <c r="P965" s="10">
        <v>35915</v>
      </c>
      <c r="Q965">
        <v>3.411629</v>
      </c>
      <c r="S965" s="42">
        <f t="shared" ca="1" si="19"/>
        <v>46712</v>
      </c>
      <c r="T965" s="43">
        <f ca="1">_xll.BInterpol('Base CDI'!$H$4:$H$28,'Base CDI'!$J$4:$J$29,S965,"Cubic","Extrapolate=Linear","MultiX=Average","Skip=True","Sort=True")</f>
        <v>14.161190355586912</v>
      </c>
      <c r="U965" s="43">
        <f ca="1">_xll.BInterpol('Base CDI'!$H$4:$H$28,'Base CDI'!$I$4:$I$29,S965,"Cubic","Extrapolate=Linear","MultiX=Average","Skip=True","Sort=True")</f>
        <v>14.374358584485188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46713</v>
      </c>
      <c r="T966" s="43">
        <f ca="1">_xll.BInterpol('Base CDI'!$H$4:$H$28,'Base CDI'!$J$4:$J$29,S966,"Cubic","Extrapolate=Linear","MultiX=Average","Skip=True","Sort=True")</f>
        <v>14.161242200203622</v>
      </c>
      <c r="U966" s="43">
        <f ca="1">_xll.BInterpol('Base CDI'!$H$4:$H$28,'Base CDI'!$I$4:$I$29,S966,"Cubic","Extrapolate=Linear","MultiX=Average","Skip=True","Sort=True")</f>
        <v>14.374463306583978</v>
      </c>
    </row>
    <row r="967" spans="16:21" x14ac:dyDescent="0.25">
      <c r="P967" s="10">
        <v>35920</v>
      </c>
      <c r="Q967">
        <v>3.417224</v>
      </c>
      <c r="S967" s="42">
        <f t="shared" ca="1" si="19"/>
        <v>46714</v>
      </c>
      <c r="T967" s="43">
        <f ca="1">_xll.BInterpol('Base CDI'!$H$4:$H$28,'Base CDI'!$J$4:$J$29,S967,"Cubic","Extrapolate=Linear","MultiX=Average","Skip=True","Sort=True")</f>
        <v>14.161295993248817</v>
      </c>
      <c r="U967" s="43">
        <f ca="1">_xll.BInterpol('Base CDI'!$H$4:$H$28,'Base CDI'!$I$4:$I$29,S967,"Cubic","Extrapolate=Linear","MultiX=Average","Skip=True","Sort=True")</f>
        <v>14.3745694835343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46715</v>
      </c>
      <c r="T968" s="43">
        <f ca="1">_xll.BInterpol('Base CDI'!$H$4:$H$28,'Base CDI'!$J$4:$J$29,S968,"Cubic","Extrapolate=Linear","MultiX=Average","Skip=True","Sort=True")</f>
        <v>14.161351720209494</v>
      </c>
      <c r="U968" s="43">
        <f ca="1">_xll.BInterpol('Base CDI'!$H$4:$H$28,'Base CDI'!$I$4:$I$29,S968,"Cubic","Extrapolate=Linear","MultiX=Average","Skip=True","Sort=True")</f>
        <v>14.374677101126149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46716</v>
      </c>
      <c r="T969" s="43">
        <f ca="1">_xll.BInterpol('Base CDI'!$H$4:$H$28,'Base CDI'!$J$4:$J$29,S969,"Cubic","Extrapolate=Linear","MultiX=Average","Skip=True","Sort=True")</f>
        <v>14.16140936657264</v>
      </c>
      <c r="U969" s="43">
        <f ca="1">_xll.BInterpol('Base CDI'!$H$4:$H$28,'Base CDI'!$I$4:$I$29,S969,"Cubic","Extrapolate=Linear","MultiX=Average","Skip=True","Sort=True")</f>
        <v>14.374786145149523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46717</v>
      </c>
      <c r="T970" s="43">
        <f ca="1">_xll.BInterpol('Base CDI'!$H$4:$H$28,'Base CDI'!$J$4:$J$29,S970,"Cubic","Extrapolate=Linear","MultiX=Average","Skip=True","Sort=True")</f>
        <v>14.161468917825248</v>
      </c>
      <c r="U970" s="43">
        <f ca="1">_xll.BInterpol('Base CDI'!$H$4:$H$28,'Base CDI'!$I$4:$I$29,S970,"Cubic","Extrapolate=Linear","MultiX=Average","Skip=True","Sort=True")</f>
        <v>14.374896601394417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46718</v>
      </c>
      <c r="T971" s="43">
        <f ca="1">_xll.BInterpol('Base CDI'!$H$4:$H$28,'Base CDI'!$J$4:$J$29,S971,"Cubic","Extrapolate=Linear","MultiX=Average","Skip=True","Sort=True")</f>
        <v>14.161530359454312</v>
      </c>
      <c r="U971" s="43">
        <f ca="1">_xll.BInterpol('Base CDI'!$H$4:$H$28,'Base CDI'!$I$4:$I$29,S971,"Cubic","Extrapolate=Linear","MultiX=Average","Skip=True","Sort=True")</f>
        <v>14.375008455650823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46719</v>
      </c>
      <c r="T972" s="43">
        <f ca="1">_xll.BInterpol('Base CDI'!$H$4:$H$28,'Base CDI'!$J$4:$J$29,S972,"Cubic","Extrapolate=Linear","MultiX=Average","Skip=True","Sort=True")</f>
        <v>14.161593676946824</v>
      </c>
      <c r="U972" s="43">
        <f ca="1">_xll.BInterpol('Base CDI'!$H$4:$H$28,'Base CDI'!$I$4:$I$29,S972,"Cubic","Extrapolate=Linear","MultiX=Average","Skip=True","Sort=True")</f>
        <v>14.375121693708738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46720</v>
      </c>
      <c r="T973" s="43">
        <f ca="1">_xll.BInterpol('Base CDI'!$H$4:$H$28,'Base CDI'!$J$4:$J$29,S973,"Cubic","Extrapolate=Linear","MultiX=Average","Skip=True","Sort=True")</f>
        <v>14.161658855789776</v>
      </c>
      <c r="U973" s="43">
        <f ca="1">_xll.BInterpol('Base CDI'!$H$4:$H$28,'Base CDI'!$I$4:$I$29,S973,"Cubic","Extrapolate=Linear","MultiX=Average","Skip=True","Sort=True")</f>
        <v>14.375236301358159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46721</v>
      </c>
      <c r="T974" s="43">
        <f ca="1">_xll.BInterpol('Base CDI'!$H$4:$H$28,'Base CDI'!$J$4:$J$29,S974,"Cubic","Extrapolate=Linear","MultiX=Average","Skip=True","Sort=True")</f>
        <v>14.16172588147016</v>
      </c>
      <c r="U974" s="43">
        <f ca="1">_xll.BInterpol('Base CDI'!$H$4:$H$28,'Base CDI'!$I$4:$I$29,S974,"Cubic","Extrapolate=Linear","MultiX=Average","Skip=True","Sort=True")</f>
        <v>14.375352264389081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46722</v>
      </c>
      <c r="T975" s="43">
        <f ca="1">_xll.BInterpol('Base CDI'!$H$4:$H$28,'Base CDI'!$J$4:$J$29,S975,"Cubic","Extrapolate=Linear","MultiX=Average","Skip=True","Sort=True")</f>
        <v>14.161794739474967</v>
      </c>
      <c r="U975" s="43">
        <f ca="1">_xll.BInterpol('Base CDI'!$H$4:$H$28,'Base CDI'!$I$4:$I$29,S975,"Cubic","Extrapolate=Linear","MultiX=Average","Skip=True","Sort=True")</f>
        <v>14.375469568591496</v>
      </c>
    </row>
    <row r="976" spans="16:21" x14ac:dyDescent="0.25">
      <c r="P976" s="10">
        <v>35933</v>
      </c>
      <c r="Q976">
        <v>3.442806</v>
      </c>
      <c r="S976" s="42">
        <f t="shared" ca="1" si="20"/>
        <v>46723</v>
      </c>
      <c r="T976" s="43">
        <f ca="1">_xll.BInterpol('Base CDI'!$H$4:$H$28,'Base CDI'!$J$4:$J$29,S976,"Cubic","Extrapolate=Linear","MultiX=Average","Skip=True","Sort=True")</f>
        <v>14.161865415291192</v>
      </c>
      <c r="U976" s="43">
        <f ca="1">_xll.BInterpol('Base CDI'!$H$4:$H$28,'Base CDI'!$I$4:$I$29,S976,"Cubic","Extrapolate=Linear","MultiX=Average","Skip=True","Sort=True")</f>
        <v>14.375588199755404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46724</v>
      </c>
      <c r="T977" s="43">
        <f ca="1">_xll.BInterpol('Base CDI'!$H$4:$H$28,'Base CDI'!$J$4:$J$29,S977,"Cubic","Extrapolate=Linear","MultiX=Average","Skip=True","Sort=True")</f>
        <v>14.161937894405826</v>
      </c>
      <c r="U977" s="43">
        <f ca="1">_xll.BInterpol('Base CDI'!$H$4:$H$28,'Base CDI'!$I$4:$I$29,S977,"Cubic","Extrapolate=Linear","MultiX=Average","Skip=True","Sort=True")</f>
        <v>14.375708143670799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46725</v>
      </c>
      <c r="T978" s="43">
        <f ca="1">_xll.BInterpol('Base CDI'!$H$4:$H$28,'Base CDI'!$J$4:$J$29,S978,"Cubic","Extrapolate=Linear","MultiX=Average","Skip=True","Sort=True")</f>
        <v>14.16201216230586</v>
      </c>
      <c r="U978" s="43">
        <f ca="1">_xll.BInterpol('Base CDI'!$H$4:$H$28,'Base CDI'!$I$4:$I$29,S978,"Cubic","Extrapolate=Linear","MultiX=Average","Skip=True","Sort=True")</f>
        <v>14.375829386127675</v>
      </c>
    </row>
    <row r="979" spans="16:21" x14ac:dyDescent="0.25">
      <c r="P979" s="10">
        <v>35936</v>
      </c>
      <c r="Q979">
        <v>3.451206</v>
      </c>
      <c r="S979" s="42">
        <f t="shared" ca="1" si="20"/>
        <v>46726</v>
      </c>
      <c r="T979" s="43">
        <f ca="1">_xll.BInterpol('Base CDI'!$H$4:$H$28,'Base CDI'!$J$4:$J$29,S979,"Cubic","Extrapolate=Linear","MultiX=Average","Skip=True","Sort=True")</f>
        <v>14.162088204478287</v>
      </c>
      <c r="U979" s="43">
        <f ca="1">_xll.BInterpol('Base CDI'!$H$4:$H$28,'Base CDI'!$I$4:$I$29,S979,"Cubic","Extrapolate=Linear","MultiX=Average","Skip=True","Sort=True")</f>
        <v>14.375951912916028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46727</v>
      </c>
      <c r="T980" s="43">
        <f ca="1">_xll.BInterpol('Base CDI'!$H$4:$H$28,'Base CDI'!$J$4:$J$29,S980,"Cubic","Extrapolate=Linear","MultiX=Average","Skip=True","Sort=True")</f>
        <v>14.162166006410102</v>
      </c>
      <c r="U980" s="43">
        <f ca="1">_xll.BInterpol('Base CDI'!$H$4:$H$28,'Base CDI'!$I$4:$I$29,S980,"Cubic","Extrapolate=Linear","MultiX=Average","Skip=True","Sort=True")</f>
        <v>14.376075709825853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46728</v>
      </c>
      <c r="T981" s="43">
        <f ca="1">_xll.BInterpol('Base CDI'!$H$4:$H$28,'Base CDI'!$J$4:$J$29,S981,"Cubic","Extrapolate=Linear","MultiX=Average","Skip=True","Sort=True")</f>
        <v>14.162245553588294</v>
      </c>
      <c r="U981" s="43">
        <f ca="1">_xll.BInterpol('Base CDI'!$H$4:$H$28,'Base CDI'!$I$4:$I$29,S981,"Cubic","Extrapolate=Linear","MultiX=Average","Skip=True","Sort=True")</f>
        <v>14.376200762647146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46729</v>
      </c>
      <c r="T982" s="43">
        <f ca="1">_xll.BInterpol('Base CDI'!$H$4:$H$28,'Base CDI'!$J$4:$J$29,S982,"Cubic","Extrapolate=Linear","MultiX=Average","Skip=True","Sort=True")</f>
        <v>14.162326831499856</v>
      </c>
      <c r="U982" s="43">
        <f ca="1">_xll.BInterpol('Base CDI'!$H$4:$H$28,'Base CDI'!$I$4:$I$29,S982,"Cubic","Extrapolate=Linear","MultiX=Average","Skip=True","Sort=True")</f>
        <v>14.376327057169902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46730</v>
      </c>
      <c r="T983" s="43">
        <f ca="1">_xll.BInterpol('Base CDI'!$H$4:$H$28,'Base CDI'!$J$4:$J$29,S983,"Cubic","Extrapolate=Linear","MultiX=Average","Skip=True","Sort=True")</f>
        <v>14.16240982563178</v>
      </c>
      <c r="U983" s="43">
        <f ca="1">_xll.BInterpol('Base CDI'!$H$4:$H$28,'Base CDI'!$I$4:$I$29,S983,"Cubic","Extrapolate=Linear","MultiX=Average","Skip=True","Sort=True")</f>
        <v>14.376454579184118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46731</v>
      </c>
      <c r="T984" s="43">
        <f ca="1">_xll.BInterpol('Base CDI'!$H$4:$H$28,'Base CDI'!$J$4:$J$29,S984,"Cubic","Extrapolate=Linear","MultiX=Average","Skip=True","Sort=True")</f>
        <v>14.162494521471057</v>
      </c>
      <c r="U984" s="43">
        <f ca="1">_xll.BInterpol('Base CDI'!$H$4:$H$28,'Base CDI'!$I$4:$I$29,S984,"Cubic","Extrapolate=Linear","MultiX=Average","Skip=True","Sort=True")</f>
        <v>14.376583314479786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46732</v>
      </c>
      <c r="T985" s="43">
        <f ca="1">_xll.BInterpol('Base CDI'!$H$4:$H$28,'Base CDI'!$J$4:$J$29,S985,"Cubic","Extrapolate=Linear","MultiX=Average","Skip=True","Sort=True")</f>
        <v>14.162580904504683</v>
      </c>
      <c r="U985" s="43">
        <f ca="1">_xll.BInterpol('Base CDI'!$H$4:$H$28,'Base CDI'!$I$4:$I$29,S985,"Cubic","Extrapolate=Linear","MultiX=Average","Skip=True","Sort=True")</f>
        <v>14.376713248846904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46733</v>
      </c>
      <c r="T986" s="43">
        <f ca="1">_xll.BInterpol('Base CDI'!$H$4:$H$28,'Base CDI'!$J$4:$J$29,S986,"Cubic","Extrapolate=Linear","MultiX=Average","Skip=True","Sort=True")</f>
        <v>14.162668960219648</v>
      </c>
      <c r="U986" s="43">
        <f ca="1">_xll.BInterpol('Base CDI'!$H$4:$H$28,'Base CDI'!$I$4:$I$29,S986,"Cubic","Extrapolate=Linear","MultiX=Average","Skip=True","Sort=True")</f>
        <v>14.376844368075469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46734</v>
      </c>
      <c r="T987" s="43">
        <f ca="1">_xll.BInterpol('Base CDI'!$H$4:$H$28,'Base CDI'!$J$4:$J$29,S987,"Cubic","Extrapolate=Linear","MultiX=Average","Skip=True","Sort=True")</f>
        <v>14.162758674102944</v>
      </c>
      <c r="U987" s="43">
        <f ca="1">_xll.BInterpol('Base CDI'!$H$4:$H$28,'Base CDI'!$I$4:$I$29,S987,"Cubic","Extrapolate=Linear","MultiX=Average","Skip=True","Sort=True")</f>
        <v>14.376976657955472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46735</v>
      </c>
      <c r="T988" s="43">
        <f ca="1">_xll.BInterpol('Base CDI'!$H$4:$H$28,'Base CDI'!$J$4:$J$29,S988,"Cubic","Extrapolate=Linear","MultiX=Average","Skip=True","Sort=True")</f>
        <v>14.162850031641565</v>
      </c>
      <c r="U988" s="43">
        <f ca="1">_xll.BInterpol('Base CDI'!$H$4:$H$28,'Base CDI'!$I$4:$I$29,S988,"Cubic","Extrapolate=Linear","MultiX=Average","Skip=True","Sort=True")</f>
        <v>14.377110104276911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46736</v>
      </c>
      <c r="T989" s="43">
        <f ca="1">_xll.BInterpol('Base CDI'!$H$4:$H$28,'Base CDI'!$J$4:$J$29,S989,"Cubic","Extrapolate=Linear","MultiX=Average","Skip=True","Sort=True")</f>
        <v>14.162943018322499</v>
      </c>
      <c r="U989" s="43">
        <f ca="1">_xll.BInterpol('Base CDI'!$H$4:$H$28,'Base CDI'!$I$4:$I$29,S989,"Cubic","Extrapolate=Linear","MultiX=Average","Skip=True","Sort=True")</f>
        <v>14.37724469282978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46737</v>
      </c>
      <c r="T990" s="43">
        <f ca="1">_xll.BInterpol('Base CDI'!$H$4:$H$28,'Base CDI'!$J$4:$J$29,S990,"Cubic","Extrapolate=Linear","MultiX=Average","Skip=True","Sort=True")</f>
        <v>14.163037619632744</v>
      </c>
      <c r="U990" s="43">
        <f ca="1">_xll.BInterpol('Base CDI'!$H$4:$H$28,'Base CDI'!$I$4:$I$29,S990,"Cubic","Extrapolate=Linear","MultiX=Average","Skip=True","Sort=True")</f>
        <v>14.377380409404076</v>
      </c>
    </row>
    <row r="991" spans="16:21" x14ac:dyDescent="0.25">
      <c r="P991" s="10">
        <v>35954</v>
      </c>
      <c r="Q991">
        <v>3.483196</v>
      </c>
      <c r="S991" s="42">
        <f t="shared" ca="1" si="20"/>
        <v>46738</v>
      </c>
      <c r="T991" s="43">
        <f ca="1">_xll.BInterpol('Base CDI'!$H$4:$H$28,'Base CDI'!$J$4:$J$29,S991,"Cubic","Extrapolate=Linear","MultiX=Average","Skip=True","Sort=True")</f>
        <v>14.163133821059288</v>
      </c>
      <c r="U991" s="43">
        <f ca="1">_xll.BInterpol('Base CDI'!$H$4:$H$28,'Base CDI'!$I$4:$I$29,S991,"Cubic","Extrapolate=Linear","MultiX=Average","Skip=True","Sort=True")</f>
        <v>14.377517239789793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46739</v>
      </c>
      <c r="T992" s="43">
        <f ca="1">_xll.BInterpol('Base CDI'!$H$4:$H$28,'Base CDI'!$J$4:$J$29,S992,"Cubic","Extrapolate=Linear","MultiX=Average","Skip=True","Sort=True")</f>
        <v>14.163231608089125</v>
      </c>
      <c r="U992" s="43">
        <f ca="1">_xll.BInterpol('Base CDI'!$H$4:$H$28,'Base CDI'!$I$4:$I$29,S992,"Cubic","Extrapolate=Linear","MultiX=Average","Skip=True","Sort=True")</f>
        <v>14.377655169776927</v>
      </c>
    </row>
    <row r="993" spans="16:21" x14ac:dyDescent="0.25">
      <c r="P993" s="10">
        <v>35956</v>
      </c>
      <c r="Q993">
        <v>3.488483</v>
      </c>
      <c r="S993" s="42">
        <f t="shared" ca="1" si="20"/>
        <v>46740</v>
      </c>
      <c r="T993" s="43">
        <f ca="1">_xll.BInterpol('Base CDI'!$H$4:$H$28,'Base CDI'!$J$4:$J$29,S993,"Cubic","Extrapolate=Linear","MultiX=Average","Skip=True","Sort=True")</f>
        <v>14.163330966209248</v>
      </c>
      <c r="U993" s="43">
        <f ca="1">_xll.BInterpol('Base CDI'!$H$4:$H$28,'Base CDI'!$I$4:$I$29,S993,"Cubic","Extrapolate=Linear","MultiX=Average","Skip=True","Sort=True")</f>
        <v>14.377794185155473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46741</v>
      </c>
      <c r="T994" s="43">
        <f ca="1">_xll.BInterpol('Base CDI'!$H$4:$H$28,'Base CDI'!$J$4:$J$29,S994,"Cubic","Extrapolate=Linear","MultiX=Average","Skip=True","Sort=True")</f>
        <v>14.163431880906646</v>
      </c>
      <c r="U994" s="43">
        <f ca="1">_xll.BInterpol('Base CDI'!$H$4:$H$28,'Base CDI'!$I$4:$I$29,S994,"Cubic","Extrapolate=Linear","MultiX=Average","Skip=True","Sort=True")</f>
        <v>14.377934271715429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46742</v>
      </c>
      <c r="T995" s="43">
        <f ca="1">_xll.BInterpol('Base CDI'!$H$4:$H$28,'Base CDI'!$J$4:$J$29,S995,"Cubic","Extrapolate=Linear","MultiX=Average","Skip=True","Sort=True")</f>
        <v>14.163534337668315</v>
      </c>
      <c r="U995" s="43">
        <f ca="1">_xll.BInterpol('Base CDI'!$H$4:$H$28,'Base CDI'!$I$4:$I$29,S995,"Cubic","Extrapolate=Linear","MultiX=Average","Skip=True","Sort=True")</f>
        <v>14.378075415246785</v>
      </c>
    </row>
    <row r="996" spans="16:21" x14ac:dyDescent="0.25">
      <c r="P996" s="10">
        <v>35962</v>
      </c>
      <c r="Q996">
        <v>3.496429</v>
      </c>
      <c r="S996" s="42">
        <f t="shared" ca="1" si="20"/>
        <v>46743</v>
      </c>
      <c r="T996" s="43">
        <f ca="1">_xll.BInterpol('Base CDI'!$H$4:$H$28,'Base CDI'!$J$4:$J$29,S996,"Cubic","Extrapolate=Linear","MultiX=Average","Skip=True","Sort=True")</f>
        <v>14.163638321981246</v>
      </c>
      <c r="U996" s="43">
        <f ca="1">_xll.BInterpol('Base CDI'!$H$4:$H$28,'Base CDI'!$I$4:$I$29,S996,"Cubic","Extrapolate=Linear","MultiX=Average","Skip=True","Sort=True")</f>
        <v>14.378217601539541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46744</v>
      </c>
      <c r="T997" s="43">
        <f ca="1">_xll.BInterpol('Base CDI'!$H$4:$H$28,'Base CDI'!$J$4:$J$29,S997,"Cubic","Extrapolate=Linear","MultiX=Average","Skip=True","Sort=True")</f>
        <v>14.16374381933243</v>
      </c>
      <c r="U997" s="43">
        <f ca="1">_xll.BInterpol('Base CDI'!$H$4:$H$28,'Base CDI'!$I$4:$I$29,S997,"Cubic","Extrapolate=Linear","MultiX=Average","Skip=True","Sort=True")</f>
        <v>14.37836081638369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46745</v>
      </c>
      <c r="T998" s="43">
        <f ca="1">_xll.BInterpol('Base CDI'!$H$4:$H$28,'Base CDI'!$J$4:$J$29,S998,"Cubic","Extrapolate=Linear","MultiX=Average","Skip=True","Sort=True")</f>
        <v>14.163850815208859</v>
      </c>
      <c r="U998" s="43">
        <f ca="1">_xll.BInterpol('Base CDI'!$H$4:$H$28,'Base CDI'!$I$4:$I$29,S998,"Cubic","Extrapolate=Linear","MultiX=Average","Skip=True","Sort=True")</f>
        <v>14.378505045569229</v>
      </c>
    </row>
    <row r="999" spans="16:21" x14ac:dyDescent="0.25">
      <c r="P999" s="10">
        <v>35965</v>
      </c>
      <c r="Q999">
        <v>3.504407</v>
      </c>
      <c r="S999" s="42">
        <f t="shared" ca="1" si="20"/>
        <v>46746</v>
      </c>
      <c r="T999" s="43">
        <f ca="1">_xll.BInterpol('Base CDI'!$H$4:$H$28,'Base CDI'!$J$4:$J$29,S999,"Cubic","Extrapolate=Linear","MultiX=Average","Skip=True","Sort=True")</f>
        <v>14.163959295097529</v>
      </c>
      <c r="U999" s="43">
        <f ca="1">_xll.BInterpol('Base CDI'!$H$4:$H$28,'Base CDI'!$I$4:$I$29,S999,"Cubic","Extrapolate=Linear","MultiX=Average","Skip=True","Sort=True")</f>
        <v>14.378650274886152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46747</v>
      </c>
      <c r="T1000" s="43">
        <f ca="1">_xll.BInterpol('Base CDI'!$H$4:$H$28,'Base CDI'!$J$4:$J$29,S1000,"Cubic","Extrapolate=Linear","MultiX=Average","Skip=True","Sort=True")</f>
        <v>14.164069244485427</v>
      </c>
      <c r="U1000" s="43">
        <f ca="1">_xll.BInterpol('Base CDI'!$H$4:$H$28,'Base CDI'!$I$4:$I$29,S1000,"Cubic","Extrapolate=Linear","MultiX=Average","Skip=True","Sort=True")</f>
        <v>14.378796490124454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46748</v>
      </c>
      <c r="T1001" s="43">
        <f ca="1">_xll.BInterpol('Base CDI'!$H$4:$H$28,'Base CDI'!$J$4:$J$29,S1001,"Cubic","Extrapolate=Linear","MultiX=Average","Skip=True","Sort=True")</f>
        <v>14.164180648859551</v>
      </c>
      <c r="U1001" s="43">
        <f ca="1">_xll.BInterpol('Base CDI'!$H$4:$H$28,'Base CDI'!$I$4:$I$29,S1001,"Cubic","Extrapolate=Linear","MultiX=Average","Skip=True","Sort=True")</f>
        <v>14.378943677074133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46749</v>
      </c>
      <c r="T1002" s="43">
        <f ca="1">_xll.BInterpol('Base CDI'!$H$4:$H$28,'Base CDI'!$J$4:$J$29,S1002,"Cubic","Extrapolate=Linear","MultiX=Average","Skip=True","Sort=True")</f>
        <v>14.164293493706888</v>
      </c>
      <c r="U1002" s="43">
        <f ca="1">_xll.BInterpol('Base CDI'!$H$4:$H$28,'Base CDI'!$I$4:$I$29,S1002,"Cubic","Extrapolate=Linear","MultiX=Average","Skip=True","Sort=True")</f>
        <v>14.379091821525183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46750</v>
      </c>
      <c r="T1003" s="43">
        <f ca="1">_xll.BInterpol('Base CDI'!$H$4:$H$28,'Base CDI'!$J$4:$J$29,S1003,"Cubic","Extrapolate=Linear","MultiX=Average","Skip=True","Sort=True")</f>
        <v>14.164407764514433</v>
      </c>
      <c r="U1003" s="43">
        <f ca="1">_xll.BInterpol('Base CDI'!$H$4:$H$28,'Base CDI'!$I$4:$I$29,S1003,"Cubic","Extrapolate=Linear","MultiX=Average","Skip=True","Sort=True")</f>
        <v>14.379240909267597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46751</v>
      </c>
      <c r="T1004" s="43">
        <f ca="1">_xll.BInterpol('Base CDI'!$H$4:$H$28,'Base CDI'!$J$4:$J$29,S1004,"Cubic","Extrapolate=Linear","MultiX=Average","Skip=True","Sort=True")</f>
        <v>14.164523446769177</v>
      </c>
      <c r="U1004" s="43">
        <f ca="1">_xll.BInterpol('Base CDI'!$H$4:$H$28,'Base CDI'!$I$4:$I$29,S1004,"Cubic","Extrapolate=Linear","MultiX=Average","Skip=True","Sort=True")</f>
        <v>14.379390926091373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46752</v>
      </c>
      <c r="T1005" s="43">
        <f ca="1">_xll.BInterpol('Base CDI'!$H$4:$H$28,'Base CDI'!$J$4:$J$29,S1005,"Cubic","Extrapolate=Linear","MultiX=Average","Skip=True","Sort=True")</f>
        <v>14.164640525958115</v>
      </c>
      <c r="U1005" s="43">
        <f ca="1">_xll.BInterpol('Base CDI'!$H$4:$H$28,'Base CDI'!$I$4:$I$29,S1005,"Cubic","Extrapolate=Linear","MultiX=Average","Skip=True","Sort=True")</f>
        <v>14.379541857786506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46753</v>
      </c>
      <c r="T1006" s="43">
        <f ca="1">_xll.BInterpol('Base CDI'!$H$4:$H$28,'Base CDI'!$J$4:$J$29,S1006,"Cubic","Extrapolate=Linear","MultiX=Average","Skip=True","Sort=True")</f>
        <v>14.164758987568236</v>
      </c>
      <c r="U1006" s="43">
        <f ca="1">_xll.BInterpol('Base CDI'!$H$4:$H$28,'Base CDI'!$I$4:$I$29,S1006,"Cubic","Extrapolate=Linear","MultiX=Average","Skip=True","Sort=True")</f>
        <v>14.379693690142993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46754</v>
      </c>
      <c r="T1007" s="43">
        <f ca="1">_xll.BInterpol('Base CDI'!$H$4:$H$28,'Base CDI'!$J$4:$J$29,S1007,"Cubic","Extrapolate=Linear","MultiX=Average","Skip=True","Sort=True")</f>
        <v>14.164878817086533</v>
      </c>
      <c r="U1007" s="43">
        <f ca="1">_xll.BInterpol('Base CDI'!$H$4:$H$28,'Base CDI'!$I$4:$I$29,S1007,"Cubic","Extrapolate=Linear","MultiX=Average","Skip=True","Sort=True")</f>
        <v>14.379846408950826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46755</v>
      </c>
      <c r="T1008" s="43">
        <f ca="1">_xll.BInterpol('Base CDI'!$H$4:$H$28,'Base CDI'!$J$4:$J$29,S1008,"Cubic","Extrapolate=Linear","MultiX=Average","Skip=True","Sort=True")</f>
        <v>14.164999999999999</v>
      </c>
      <c r="U1008" s="43">
        <f ca="1">_xll.BInterpol('Base CDI'!$H$4:$H$28,'Base CDI'!$I$4:$I$29,S1008,"Cubic","Extrapolate=Linear","MultiX=Average","Skip=True","Sort=True")</f>
        <v>14.38</v>
      </c>
    </row>
    <row r="1009" spans="16:21" x14ac:dyDescent="0.25">
      <c r="P1009" s="10">
        <v>35979</v>
      </c>
      <c r="Q1009">
        <v>3.530605</v>
      </c>
      <c r="S1009" s="42">
        <f t="shared" ca="1" si="20"/>
        <v>46756</v>
      </c>
      <c r="T1009" s="43">
        <f ca="1">_xll.BInterpol('Base CDI'!$H$4:$H$28,'Base CDI'!$J$4:$J$29,S1009,"Cubic","Extrapolate=Linear","MultiX=Average","Skip=True","Sort=True")</f>
        <v>14.165122523768963</v>
      </c>
      <c r="U1009" s="43">
        <f ca="1">_xll.BInterpol('Base CDI'!$H$4:$H$28,'Base CDI'!$I$4:$I$29,S1009,"Cubic","Extrapolate=Linear","MultiX=Average","Skip=True","Sort=True")</f>
        <v>14.380154451276644</v>
      </c>
    </row>
    <row r="1010" spans="16:21" x14ac:dyDescent="0.25">
      <c r="P1010" s="10">
        <v>35982</v>
      </c>
      <c r="Q1010">
        <v>3.533201</v>
      </c>
      <c r="S1010" s="42">
        <f t="shared" ca="1" si="20"/>
        <v>46757</v>
      </c>
      <c r="T1010" s="43">
        <f ca="1">_xll.BInterpol('Base CDI'!$H$4:$H$28,'Base CDI'!$J$4:$J$29,S1010,"Cubic","Extrapolate=Linear","MultiX=Average","Skip=True","Sort=True")</f>
        <v>14.165246383747101</v>
      </c>
      <c r="U1010" s="43">
        <f ca="1">_xll.BInterpol('Base CDI'!$H$4:$H$28,'Base CDI'!$I$4:$I$29,S1010,"Cubic","Extrapolate=Linear","MultiX=Average","Skip=True","Sort=True")</f>
        <v>14.3803097595514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46758</v>
      </c>
      <c r="T1011" s="43">
        <f ca="1">_xll.BInterpol('Base CDI'!$H$4:$H$28,'Base CDI'!$J$4:$J$29,S1011,"Cubic","Extrapolate=Linear","MultiX=Average","Skip=True","Sort=True")</f>
        <v>14.165371577261425</v>
      </c>
      <c r="U1011" s="43">
        <f ca="1">_xll.BInterpol('Base CDI'!$H$4:$H$28,'Base CDI'!$I$4:$I$29,S1011,"Cubic","Extrapolate=Linear","MultiX=Average","Skip=True","Sort=True")</f>
        <v>14.380465923791043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46759</v>
      </c>
      <c r="T1012" s="43">
        <f ca="1">_xll.BInterpol('Base CDI'!$H$4:$H$28,'Base CDI'!$J$4:$J$29,S1012,"Cubic","Extrapolate=Linear","MultiX=Average","Skip=True","Sort=True")</f>
        <v>14.165498101638949</v>
      </c>
      <c r="U1012" s="43">
        <f ca="1">_xll.BInterpol('Base CDI'!$H$4:$H$28,'Base CDI'!$I$4:$I$29,S1012,"Cubic","Extrapolate=Linear","MultiX=Average","Skip=True","Sort=True")</f>
        <v>14.380622942962347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46760</v>
      </c>
      <c r="T1013" s="43">
        <f ca="1">_xll.BInterpol('Base CDI'!$H$4:$H$28,'Base CDI'!$J$4:$J$29,S1013,"Cubic","Extrapolate=Linear","MultiX=Average","Skip=True","Sort=True")</f>
        <v>14.165625954206686</v>
      </c>
      <c r="U1013" s="43">
        <f ca="1">_xll.BInterpol('Base CDI'!$H$4:$H$28,'Base CDI'!$I$4:$I$29,S1013,"Cubic","Extrapolate=Linear","MultiX=Average","Skip=True","Sort=True")</f>
        <v>14.380780816032084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46761</v>
      </c>
      <c r="T1014" s="43">
        <f ca="1">_xll.BInterpol('Base CDI'!$H$4:$H$28,'Base CDI'!$J$4:$J$29,S1014,"Cubic","Extrapolate=Linear","MultiX=Average","Skip=True","Sort=True")</f>
        <v>14.165755132291647</v>
      </c>
      <c r="U1014" s="43">
        <f ca="1">_xll.BInterpol('Base CDI'!$H$4:$H$28,'Base CDI'!$I$4:$I$29,S1014,"Cubic","Extrapolate=Linear","MultiX=Average","Skip=True","Sort=True")</f>
        <v>14.380939541967031</v>
      </c>
    </row>
    <row r="1015" spans="16:21" x14ac:dyDescent="0.25">
      <c r="P1015" s="10">
        <v>35989</v>
      </c>
      <c r="Q1015">
        <v>3.546227</v>
      </c>
      <c r="S1015" s="42">
        <f t="shared" ca="1" si="20"/>
        <v>46762</v>
      </c>
      <c r="T1015" s="43">
        <f ca="1">_xll.BInterpol('Base CDI'!$H$4:$H$28,'Base CDI'!$J$4:$J$29,S1015,"Cubic","Extrapolate=Linear","MultiX=Average","Skip=True","Sort=True")</f>
        <v>14.165885633220846</v>
      </c>
      <c r="U1015" s="43">
        <f ca="1">_xll.BInterpol('Base CDI'!$H$4:$H$28,'Base CDI'!$I$4:$I$29,S1015,"Cubic","Extrapolate=Linear","MultiX=Average","Skip=True","Sort=True")</f>
        <v>14.38109911973396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46763</v>
      </c>
      <c r="T1016" s="43">
        <f ca="1">_xll.BInterpol('Base CDI'!$H$4:$H$28,'Base CDI'!$J$4:$J$29,S1016,"Cubic","Extrapolate=Linear","MultiX=Average","Skip=True","Sort=True")</f>
        <v>14.166017454321295</v>
      </c>
      <c r="U1016" s="43">
        <f ca="1">_xll.BInterpol('Base CDI'!$H$4:$H$28,'Base CDI'!$I$4:$I$29,S1016,"Cubic","Extrapolate=Linear","MultiX=Average","Skip=True","Sort=True")</f>
        <v>14.381259548299647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46764</v>
      </c>
      <c r="T1017" s="43">
        <f ca="1">_xll.BInterpol('Base CDI'!$H$4:$H$28,'Base CDI'!$J$4:$J$29,S1017,"Cubic","Extrapolate=Linear","MultiX=Average","Skip=True","Sort=True")</f>
        <v>14.16615059292001</v>
      </c>
      <c r="U1017" s="43">
        <f ca="1">_xll.BInterpol('Base CDI'!$H$4:$H$28,'Base CDI'!$I$4:$I$29,S1017,"Cubic","Extrapolate=Linear","MultiX=Average","Skip=True","Sort=True")</f>
        <v>14.381420826630867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46765</v>
      </c>
      <c r="T1018" s="43">
        <f ca="1">_xll.BInterpol('Base CDI'!$H$4:$H$28,'Base CDI'!$J$4:$J$29,S1018,"Cubic","Extrapolate=Linear","MultiX=Average","Skip=True","Sort=True")</f>
        <v>14.166285046343999</v>
      </c>
      <c r="U1018" s="43">
        <f ca="1">_xll.BInterpol('Base CDI'!$H$4:$H$28,'Base CDI'!$I$4:$I$29,S1018,"Cubic","Extrapolate=Linear","MultiX=Average","Skip=True","Sort=True")</f>
        <v>14.381582953694389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46766</v>
      </c>
      <c r="T1019" s="43">
        <f ca="1">_xll.BInterpol('Base CDI'!$H$4:$H$28,'Base CDI'!$J$4:$J$29,S1019,"Cubic","Extrapolate=Linear","MultiX=Average","Skip=True","Sort=True")</f>
        <v>14.166420811920279</v>
      </c>
      <c r="U1019" s="43">
        <f ca="1">_xll.BInterpol('Base CDI'!$H$4:$H$28,'Base CDI'!$I$4:$I$29,S1019,"Cubic","Extrapolate=Linear","MultiX=Average","Skip=True","Sort=True")</f>
        <v>14.381745928456994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46767</v>
      </c>
      <c r="T1020" s="43">
        <f ca="1">_xll.BInterpol('Base CDI'!$H$4:$H$28,'Base CDI'!$J$4:$J$29,S1020,"Cubic","Extrapolate=Linear","MultiX=Average","Skip=True","Sort=True")</f>
        <v>14.166557886975861</v>
      </c>
      <c r="U1020" s="43">
        <f ca="1">_xll.BInterpol('Base CDI'!$H$4:$H$28,'Base CDI'!$I$4:$I$29,S1020,"Cubic","Extrapolate=Linear","MultiX=Average","Skip=True","Sort=True")</f>
        <v>14.38190974988545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46768</v>
      </c>
      <c r="T1021" s="43">
        <f ca="1">_xll.BInterpol('Base CDI'!$H$4:$H$28,'Base CDI'!$J$4:$J$29,S1021,"Cubic","Extrapolate=Linear","MultiX=Average","Skip=True","Sort=True")</f>
        <v>14.166696268837756</v>
      </c>
      <c r="U1021" s="43">
        <f ca="1">_xll.BInterpol('Base CDI'!$H$4:$H$28,'Base CDI'!$I$4:$I$29,S1021,"Cubic","Extrapolate=Linear","MultiX=Average","Skip=True","Sort=True")</f>
        <v>14.382074416946534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46769</v>
      </c>
      <c r="T1022" s="43">
        <f ca="1">_xll.BInterpol('Base CDI'!$H$4:$H$28,'Base CDI'!$J$4:$J$29,S1022,"Cubic","Extrapolate=Linear","MultiX=Average","Skip=True","Sort=True")</f>
        <v>14.16683595483298</v>
      </c>
      <c r="U1022" s="43">
        <f ca="1">_xll.BInterpol('Base CDI'!$H$4:$H$28,'Base CDI'!$I$4:$I$29,S1022,"Cubic","Extrapolate=Linear","MultiX=Average","Skip=True","Sort=True")</f>
        <v>14.382239928607021</v>
      </c>
    </row>
    <row r="1023" spans="16:21" x14ac:dyDescent="0.25">
      <c r="P1023" s="10">
        <v>35999</v>
      </c>
      <c r="Q1023">
        <v>3.567148</v>
      </c>
      <c r="S1023" s="42">
        <f t="shared" ca="1" si="20"/>
        <v>46770</v>
      </c>
      <c r="T1023" s="43">
        <f ca="1">_xll.BInterpol('Base CDI'!$H$4:$H$28,'Base CDI'!$J$4:$J$29,S1023,"Cubic","Extrapolate=Linear","MultiX=Average","Skip=True","Sort=True")</f>
        <v>14.166976942288544</v>
      </c>
      <c r="U1023" s="43">
        <f ca="1">_xll.BInterpol('Base CDI'!$H$4:$H$28,'Base CDI'!$I$4:$I$29,S1023,"Cubic","Extrapolate=Linear","MultiX=Average","Skip=True","Sort=True")</f>
        <v>14.382406283833683</v>
      </c>
    </row>
    <row r="1024" spans="16:21" x14ac:dyDescent="0.25">
      <c r="P1024" s="10">
        <v>36000</v>
      </c>
      <c r="Q1024">
        <v>3.56975</v>
      </c>
      <c r="S1024" s="42">
        <f t="shared" ca="1" si="20"/>
        <v>46771</v>
      </c>
      <c r="T1024" s="43">
        <f ca="1">_xll.BInterpol('Base CDI'!$H$4:$H$28,'Base CDI'!$J$4:$J$29,S1024,"Cubic","Extrapolate=Linear","MultiX=Average","Skip=True","Sort=True")</f>
        <v>14.167119228531464</v>
      </c>
      <c r="U1024" s="43">
        <f ca="1">_xll.BInterpol('Base CDI'!$H$4:$H$28,'Base CDI'!$I$4:$I$29,S1024,"Cubic","Extrapolate=Linear","MultiX=Average","Skip=True","Sort=True")</f>
        <v>14.382573481593296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46772</v>
      </c>
      <c r="T1025" s="43">
        <f ca="1">_xll.BInterpol('Base CDI'!$H$4:$H$28,'Base CDI'!$J$4:$J$29,S1025,"Cubic","Extrapolate=Linear","MultiX=Average","Skip=True","Sort=True")</f>
        <v>14.167262810888747</v>
      </c>
      <c r="U1025" s="43">
        <f ca="1">_xll.BInterpol('Base CDI'!$H$4:$H$28,'Base CDI'!$I$4:$I$29,S1025,"Cubic","Extrapolate=Linear","MultiX=Average","Skip=True","Sort=True")</f>
        <v>14.382741520852631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46773</v>
      </c>
      <c r="T1026" s="43">
        <f ca="1">_xll.BInterpol('Base CDI'!$H$4:$H$28,'Base CDI'!$J$4:$J$29,S1026,"Cubic","Extrapolate=Linear","MultiX=Average","Skip=True","Sort=True")</f>
        <v>14.16740768668741</v>
      </c>
      <c r="U1026" s="43">
        <f ca="1">_xll.BInterpol('Base CDI'!$H$4:$H$28,'Base CDI'!$I$4:$I$29,S1026,"Cubic","Extrapolate=Linear","MultiX=Average","Skip=True","Sort=True")</f>
        <v>14.382910400578467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46774</v>
      </c>
      <c r="T1027" s="43">
        <f ca="1">_xll.BInterpol('Base CDI'!$H$4:$H$28,'Base CDI'!$J$4:$J$29,S1027,"Cubic","Extrapolate=Linear","MultiX=Average","Skip=True","Sort=True")</f>
        <v>14.167553853254466</v>
      </c>
      <c r="U1027" s="43">
        <f ca="1">_xll.BInterpol('Base CDI'!$H$4:$H$28,'Base CDI'!$I$4:$I$29,S1027,"Cubic","Extrapolate=Linear","MultiX=Average","Skip=True","Sort=True")</f>
        <v>14.383080119737574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46775</v>
      </c>
      <c r="T1028" s="43">
        <f ca="1">_xll.BInterpol('Base CDI'!$H$4:$H$28,'Base CDI'!$J$4:$J$29,S1028,"Cubic","Extrapolate=Linear","MultiX=Average","Skip=True","Sort=True")</f>
        <v>14.167701307916925</v>
      </c>
      <c r="U1028" s="43">
        <f ca="1">_xll.BInterpol('Base CDI'!$H$4:$H$28,'Base CDI'!$I$4:$I$29,S1028,"Cubic","Extrapolate=Linear","MultiX=Average","Skip=True","Sort=True")</f>
        <v>14.383250677296729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46776</v>
      </c>
      <c r="T1029" s="43">
        <f ca="1">_xll.BInterpol('Base CDI'!$H$4:$H$28,'Base CDI'!$J$4:$J$29,S1029,"Cubic","Extrapolate=Linear","MultiX=Average","Skip=True","Sort=True")</f>
        <v>14.167850048001803</v>
      </c>
      <c r="U1029" s="43">
        <f ca="1">_xll.BInterpol('Base CDI'!$H$4:$H$28,'Base CDI'!$I$4:$I$29,S1029,"Cubic","Extrapolate=Linear","MultiX=Average","Skip=True","Sort=True")</f>
        <v>14.383422072222704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46777</v>
      </c>
      <c r="T1030" s="43">
        <f ca="1">_xll.BInterpol('Base CDI'!$H$4:$H$28,'Base CDI'!$J$4:$J$29,S1030,"Cubic","Extrapolate=Linear","MultiX=Average","Skip=True","Sort=True")</f>
        <v>14.16800007083611</v>
      </c>
      <c r="U1030" s="43">
        <f ca="1">_xll.BInterpol('Base CDI'!$H$4:$H$28,'Base CDI'!$I$4:$I$29,S1030,"Cubic","Extrapolate=Linear","MultiX=Average","Skip=True","Sort=True")</f>
        <v>14.383594303482274</v>
      </c>
    </row>
    <row r="1031" spans="16:21" x14ac:dyDescent="0.25">
      <c r="P1031" s="10">
        <v>36011</v>
      </c>
      <c r="Q1031">
        <v>3.587656</v>
      </c>
      <c r="S1031" s="42">
        <f t="shared" ca="1" si="20"/>
        <v>46778</v>
      </c>
      <c r="T1031" s="43">
        <f ca="1">_xll.BInterpol('Base CDI'!$H$4:$H$28,'Base CDI'!$J$4:$J$29,S1031,"Cubic","Extrapolate=Linear","MultiX=Average","Skip=True","Sort=True")</f>
        <v>14.168151373746861</v>
      </c>
      <c r="U1031" s="43">
        <f ca="1">_xll.BInterpol('Base CDI'!$H$4:$H$28,'Base CDI'!$I$4:$I$29,S1031,"Cubic","Extrapolate=Linear","MultiX=Average","Skip=True","Sort=True")</f>
        <v>14.383767370042213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46779</v>
      </c>
      <c r="T1032" s="43">
        <f ca="1">_xll.BInterpol('Base CDI'!$H$4:$H$28,'Base CDI'!$J$4:$J$29,S1032,"Cubic","Extrapolate=Linear","MultiX=Average","Skip=True","Sort=True")</f>
        <v>14.168303954061068</v>
      </c>
      <c r="U1032" s="43">
        <f ca="1">_xll.BInterpol('Base CDI'!$H$4:$H$28,'Base CDI'!$I$4:$I$29,S1032,"Cubic","Extrapolate=Linear","MultiX=Average","Skip=True","Sort=True")</f>
        <v>14.383941270869295</v>
      </c>
    </row>
    <row r="1033" spans="16:21" x14ac:dyDescent="0.25">
      <c r="P1033" s="10">
        <v>36013</v>
      </c>
      <c r="Q1033">
        <v>3.592714</v>
      </c>
      <c r="S1033" s="42">
        <f t="shared" ca="1" si="20"/>
        <v>46780</v>
      </c>
      <c r="T1033" s="43">
        <f ca="1">_xll.BInterpol('Base CDI'!$H$4:$H$28,'Base CDI'!$J$4:$J$29,S1033,"Cubic","Extrapolate=Linear","MultiX=Average","Skip=True","Sort=True")</f>
        <v>14.168457809105742</v>
      </c>
      <c r="U1033" s="43">
        <f ca="1">_xll.BInterpol('Base CDI'!$H$4:$H$28,'Base CDI'!$I$4:$I$29,S1033,"Cubic","Extrapolate=Linear","MultiX=Average","Skip=True","Sort=True")</f>
        <v>14.384116004930293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46781</v>
      </c>
      <c r="T1034" s="43">
        <f ca="1">_xll.BInterpol('Base CDI'!$H$4:$H$28,'Base CDI'!$J$4:$J$29,S1034,"Cubic","Extrapolate=Linear","MultiX=Average","Skip=True","Sort=True")</f>
        <v>14.1686129362079</v>
      </c>
      <c r="U1034" s="43">
        <f ca="1">_xll.BInterpol('Base CDI'!$H$4:$H$28,'Base CDI'!$I$4:$I$29,S1034,"Cubic","Extrapolate=Linear","MultiX=Average","Skip=True","Sort=True")</f>
        <v>14.384291571191984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46782</v>
      </c>
      <c r="T1035" s="43">
        <f ca="1">_xll.BInterpol('Base CDI'!$H$4:$H$28,'Base CDI'!$J$4:$J$29,S1035,"Cubic","Extrapolate=Linear","MultiX=Average","Skip=True","Sort=True")</f>
        <v>14.168769332694552</v>
      </c>
      <c r="U1035" s="43">
        <f ca="1">_xll.BInterpol('Base CDI'!$H$4:$H$28,'Base CDI'!$I$4:$I$29,S1035,"Cubic","Extrapolate=Linear","MultiX=Average","Skip=True","Sort=True")</f>
        <v>14.38446796862114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46783</v>
      </c>
      <c r="T1036" s="43">
        <f ca="1">_xll.BInterpol('Base CDI'!$H$4:$H$28,'Base CDI'!$J$4:$J$29,S1036,"Cubic","Extrapolate=Linear","MultiX=Average","Skip=True","Sort=True")</f>
        <v>14.168926995892711</v>
      </c>
      <c r="U1036" s="43">
        <f ca="1">_xll.BInterpol('Base CDI'!$H$4:$H$28,'Base CDI'!$I$4:$I$29,S1036,"Cubic","Extrapolate=Linear","MultiX=Average","Skip=True","Sort=True")</f>
        <v>14.384645196184536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46784</v>
      </c>
      <c r="T1037" s="43">
        <f ca="1">_xll.BInterpol('Base CDI'!$H$4:$H$28,'Base CDI'!$J$4:$J$29,S1037,"Cubic","Extrapolate=Linear","MultiX=Average","Skip=True","Sort=True")</f>
        <v>14.169085923129391</v>
      </c>
      <c r="U1037" s="43">
        <f ca="1">_xll.BInterpol('Base CDI'!$H$4:$H$28,'Base CDI'!$I$4:$I$29,S1037,"Cubic","Extrapolate=Linear","MultiX=Average","Skip=True","Sort=True")</f>
        <v>14.384823252848944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46785</v>
      </c>
      <c r="T1038" s="43">
        <f ca="1">_xll.BInterpol('Base CDI'!$H$4:$H$28,'Base CDI'!$J$4:$J$29,S1038,"Cubic","Extrapolate=Linear","MultiX=Average","Skip=True","Sort=True")</f>
        <v>14.169246111731603</v>
      </c>
      <c r="U1038" s="43">
        <f ca="1">_xll.BInterpol('Base CDI'!$H$4:$H$28,'Base CDI'!$I$4:$I$29,S1038,"Cubic","Extrapolate=Linear","MultiX=Average","Skip=True","Sort=True")</f>
        <v>14.385002137581143</v>
      </c>
    </row>
    <row r="1039" spans="16:21" x14ac:dyDescent="0.25">
      <c r="P1039" s="10">
        <v>36021</v>
      </c>
      <c r="Q1039">
        <v>3.607802</v>
      </c>
      <c r="S1039" s="42">
        <f t="shared" ca="1" si="21"/>
        <v>46786</v>
      </c>
      <c r="T1039" s="43">
        <f ca="1">_xll.BInterpol('Base CDI'!$H$4:$H$28,'Base CDI'!$J$4:$J$29,S1039,"Cubic","Extrapolate=Linear","MultiX=Average","Skip=True","Sort=True")</f>
        <v>14.169407559026361</v>
      </c>
      <c r="U1039" s="43">
        <f ca="1">_xll.BInterpol('Base CDI'!$H$4:$H$28,'Base CDI'!$I$4:$I$29,S1039,"Cubic","Extrapolate=Linear","MultiX=Average","Skip=True","Sort=True")</f>
        <v>14.385181849347902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46787</v>
      </c>
      <c r="T1040" s="43">
        <f ca="1">_xll.BInterpol('Base CDI'!$H$4:$H$28,'Base CDI'!$J$4:$J$29,S1040,"Cubic","Extrapolate=Linear","MultiX=Average","Skip=True","Sort=True")</f>
        <v>14.169570262340677</v>
      </c>
      <c r="U1040" s="43">
        <f ca="1">_xll.BInterpol('Base CDI'!$H$4:$H$28,'Base CDI'!$I$4:$I$29,S1040,"Cubic","Extrapolate=Linear","MultiX=Average","Skip=True","Sort=True")</f>
        <v>14.385362387115997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46788</v>
      </c>
      <c r="T1041" s="43">
        <f ca="1">_xll.BInterpol('Base CDI'!$H$4:$H$28,'Base CDI'!$J$4:$J$29,S1041,"Cubic","Extrapolate=Linear","MultiX=Average","Skip=True","Sort=True")</f>
        <v>14.169734219001565</v>
      </c>
      <c r="U1041" s="43">
        <f ca="1">_xll.BInterpol('Base CDI'!$H$4:$H$28,'Base CDI'!$I$4:$I$29,S1041,"Cubic","Extrapolate=Linear","MultiX=Average","Skip=True","Sort=True")</f>
        <v>14.385543749852204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46789</v>
      </c>
      <c r="T1042" s="43">
        <f ca="1">_xll.BInterpol('Base CDI'!$H$4:$H$28,'Base CDI'!$J$4:$J$29,S1042,"Cubic","Extrapolate=Linear","MultiX=Average","Skip=True","Sort=True")</f>
        <v>14.169899426336038</v>
      </c>
      <c r="U1042" s="43">
        <f ca="1">_xll.BInterpol('Base CDI'!$H$4:$H$28,'Base CDI'!$I$4:$I$29,S1042,"Cubic","Extrapolate=Linear","MultiX=Average","Skip=True","Sort=True")</f>
        <v>14.385725936523293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46790</v>
      </c>
      <c r="T1043" s="43">
        <f ca="1">_xll.BInterpol('Base CDI'!$H$4:$H$28,'Base CDI'!$J$4:$J$29,S1043,"Cubic","Extrapolate=Linear","MultiX=Average","Skip=True","Sort=True")</f>
        <v>14.170065881671107</v>
      </c>
      <c r="U1043" s="43">
        <f ca="1">_xll.BInterpol('Base CDI'!$H$4:$H$28,'Base CDI'!$I$4:$I$29,S1043,"Cubic","Extrapolate=Linear","MultiX=Average","Skip=True","Sort=True")</f>
        <v>14.385908946096041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46791</v>
      </c>
      <c r="T1044" s="43">
        <f ca="1">_xll.BInterpol('Base CDI'!$H$4:$H$28,'Base CDI'!$J$4:$J$29,S1044,"Cubic","Extrapolate=Linear","MultiX=Average","Skip=True","Sort=True")</f>
        <v>14.170233582333786</v>
      </c>
      <c r="U1044" s="43">
        <f ca="1">_xll.BInterpol('Base CDI'!$H$4:$H$28,'Base CDI'!$I$4:$I$29,S1044,"Cubic","Extrapolate=Linear","MultiX=Average","Skip=True","Sort=True")</f>
        <v>14.386092777537222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46792</v>
      </c>
      <c r="T1045" s="43">
        <f ca="1">_xll.BInterpol('Base CDI'!$H$4:$H$28,'Base CDI'!$J$4:$J$29,S1045,"Cubic","Extrapolate=Linear","MultiX=Average","Skip=True","Sort=True")</f>
        <v>14.170402525651088</v>
      </c>
      <c r="U1045" s="43">
        <f ca="1">_xll.BInterpol('Base CDI'!$H$4:$H$28,'Base CDI'!$I$4:$I$29,S1045,"Cubic","Extrapolate=Linear","MultiX=Average","Skip=True","Sort=True")</f>
        <v>14.38627742981361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46793</v>
      </c>
      <c r="T1046" s="43">
        <f ca="1">_xll.BInterpol('Base CDI'!$H$4:$H$28,'Base CDI'!$J$4:$J$29,S1046,"Cubic","Extrapolate=Linear","MultiX=Average","Skip=True","Sort=True")</f>
        <v>14.170572708950026</v>
      </c>
      <c r="U1046" s="43">
        <f ca="1">_xll.BInterpol('Base CDI'!$H$4:$H$28,'Base CDI'!$I$4:$I$29,S1046,"Cubic","Extrapolate=Linear","MultiX=Average","Skip=True","Sort=True")</f>
        <v>14.38646290189198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46794</v>
      </c>
      <c r="T1047" s="43">
        <f ca="1">_xll.BInterpol('Base CDI'!$H$4:$H$28,'Base CDI'!$J$4:$J$29,S1047,"Cubic","Extrapolate=Linear","MultiX=Average","Skip=True","Sort=True")</f>
        <v>14.170744129557612</v>
      </c>
      <c r="U1047" s="43">
        <f ca="1">_xll.BInterpol('Base CDI'!$H$4:$H$28,'Base CDI'!$I$4:$I$29,S1047,"Cubic","Extrapolate=Linear","MultiX=Average","Skip=True","Sort=True")</f>
        <v>14.386649192739103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46795</v>
      </c>
      <c r="T1048" s="43">
        <f ca="1">_xll.BInterpol('Base CDI'!$H$4:$H$28,'Base CDI'!$J$4:$J$29,S1048,"Cubic","Extrapolate=Linear","MultiX=Average","Skip=True","Sort=True")</f>
        <v>14.170916784800859</v>
      </c>
      <c r="U1048" s="43">
        <f ca="1">_xll.BInterpol('Base CDI'!$H$4:$H$28,'Base CDI'!$I$4:$I$29,S1048,"Cubic","Extrapolate=Linear","MultiX=Average","Skip=True","Sort=True")</f>
        <v>14.386836301321756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46796</v>
      </c>
      <c r="T1049" s="43">
        <f ca="1">_xll.BInterpol('Base CDI'!$H$4:$H$28,'Base CDI'!$J$4:$J$29,S1049,"Cubic","Extrapolate=Linear","MultiX=Average","Skip=True","Sort=True")</f>
        <v>14.17109067200678</v>
      </c>
      <c r="U1049" s="43">
        <f ca="1">_xll.BInterpol('Base CDI'!$H$4:$H$28,'Base CDI'!$I$4:$I$29,S1049,"Cubic","Extrapolate=Linear","MultiX=Average","Skip=True","Sort=True")</f>
        <v>14.387024226606712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46797</v>
      </c>
      <c r="T1050" s="43">
        <f ca="1">_xll.BInterpol('Base CDI'!$H$4:$H$28,'Base CDI'!$J$4:$J$29,S1050,"Cubic","Extrapolate=Linear","MultiX=Average","Skip=True","Sort=True")</f>
        <v>14.171265788502389</v>
      </c>
      <c r="U1050" s="43">
        <f ca="1">_xll.BInterpol('Base CDI'!$H$4:$H$28,'Base CDI'!$I$4:$I$29,S1050,"Cubic","Extrapolate=Linear","MultiX=Average","Skip=True","Sort=True")</f>
        <v>14.387212967560746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46798</v>
      </c>
      <c r="T1051" s="43">
        <f ca="1">_xll.BInterpol('Base CDI'!$H$4:$H$28,'Base CDI'!$J$4:$J$29,S1051,"Cubic","Extrapolate=Linear","MultiX=Average","Skip=True","Sort=True")</f>
        <v>14.171442131614697</v>
      </c>
      <c r="U1051" s="43">
        <f ca="1">_xll.BInterpol('Base CDI'!$H$4:$H$28,'Base CDI'!$I$4:$I$29,S1051,"Cubic","Extrapolate=Linear","MultiX=Average","Skip=True","Sort=True")</f>
        <v>14.38740252315063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46799</v>
      </c>
      <c r="T1052" s="43">
        <f ca="1">_xll.BInterpol('Base CDI'!$H$4:$H$28,'Base CDI'!$J$4:$J$29,S1052,"Cubic","Extrapolate=Linear","MultiX=Average","Skip=True","Sort=True")</f>
        <v>14.171619698670717</v>
      </c>
      <c r="U1052" s="43">
        <f ca="1">_xll.BInterpol('Base CDI'!$H$4:$H$28,'Base CDI'!$I$4:$I$29,S1052,"Cubic","Extrapolate=Linear","MultiX=Average","Skip=True","Sort=True")</f>
        <v>14.387592892343141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46800</v>
      </c>
      <c r="T1053" s="43">
        <f ca="1">_xll.BInterpol('Base CDI'!$H$4:$H$28,'Base CDI'!$J$4:$J$29,S1053,"Cubic","Extrapolate=Linear","MultiX=Average","Skip=True","Sort=True")</f>
        <v>14.171798486997462</v>
      </c>
      <c r="U1053" s="43">
        <f ca="1">_xll.BInterpol('Base CDI'!$H$4:$H$28,'Base CDI'!$I$4:$I$29,S1053,"Cubic","Extrapolate=Linear","MultiX=Average","Skip=True","Sort=True")</f>
        <v>14.387784074105051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46801</v>
      </c>
      <c r="T1054" s="43">
        <f ca="1">_xll.BInterpol('Base CDI'!$H$4:$H$28,'Base CDI'!$J$4:$J$29,S1054,"Cubic","Extrapolate=Linear","MultiX=Average","Skip=True","Sort=True")</f>
        <v>14.171978493921946</v>
      </c>
      <c r="U1054" s="43">
        <f ca="1">_xll.BInterpol('Base CDI'!$H$4:$H$28,'Base CDI'!$I$4:$I$29,S1054,"Cubic","Extrapolate=Linear","MultiX=Average","Skip=True","Sort=True")</f>
        <v>14.387976067403136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46802</v>
      </c>
      <c r="T1055" s="43">
        <f ca="1">_xll.BInterpol('Base CDI'!$H$4:$H$28,'Base CDI'!$J$4:$J$29,S1055,"Cubic","Extrapolate=Linear","MultiX=Average","Skip=True","Sort=True")</f>
        <v>14.172159716771182</v>
      </c>
      <c r="U1055" s="43">
        <f ca="1">_xll.BInterpol('Base CDI'!$H$4:$H$28,'Base CDI'!$I$4:$I$29,S1055,"Cubic","Extrapolate=Linear","MultiX=Average","Skip=True","Sort=True")</f>
        <v>14.388168871204169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46803</v>
      </c>
      <c r="T1056" s="43">
        <f ca="1">_xll.BInterpol('Base CDI'!$H$4:$H$28,'Base CDI'!$J$4:$J$29,S1056,"Cubic","Extrapolate=Linear","MultiX=Average","Skip=True","Sort=True")</f>
        <v>14.172342152872181</v>
      </c>
      <c r="U1056" s="43">
        <f ca="1">_xll.BInterpol('Base CDI'!$H$4:$H$28,'Base CDI'!$I$4:$I$29,S1056,"Cubic","Extrapolate=Linear","MultiX=Average","Skip=True","Sort=True")</f>
        <v>14.388362484474923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46804</v>
      </c>
      <c r="T1057" s="43">
        <f ca="1">_xll.BInterpol('Base CDI'!$H$4:$H$28,'Base CDI'!$J$4:$J$29,S1057,"Cubic","Extrapolate=Linear","MultiX=Average","Skip=True","Sort=True")</f>
        <v>14.172525799551956</v>
      </c>
      <c r="U1057" s="43">
        <f ca="1">_xll.BInterpol('Base CDI'!$H$4:$H$28,'Base CDI'!$I$4:$I$29,S1057,"Cubic","Extrapolate=Linear","MultiX=Average","Skip=True","Sort=True")</f>
        <v>14.388556906182174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46805</v>
      </c>
      <c r="T1058" s="43">
        <f ca="1">_xll.BInterpol('Base CDI'!$H$4:$H$28,'Base CDI'!$J$4:$J$29,S1058,"Cubic","Extrapolate=Linear","MultiX=Average","Skip=True","Sort=True")</f>
        <v>14.172710654137521</v>
      </c>
      <c r="U1058" s="43">
        <f ca="1">_xll.BInterpol('Base CDI'!$H$4:$H$28,'Base CDI'!$I$4:$I$29,S1058,"Cubic","Extrapolate=Linear","MultiX=Average","Skip=True","Sort=True")</f>
        <v>14.388752135292695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46806</v>
      </c>
      <c r="T1059" s="43">
        <f ca="1">_xll.BInterpol('Base CDI'!$H$4:$H$28,'Base CDI'!$J$4:$J$29,S1059,"Cubic","Extrapolate=Linear","MultiX=Average","Skip=True","Sort=True")</f>
        <v>14.172896713955888</v>
      </c>
      <c r="U1059" s="43">
        <f ca="1">_xll.BInterpol('Base CDI'!$H$4:$H$28,'Base CDI'!$I$4:$I$29,S1059,"Cubic","Extrapolate=Linear","MultiX=Average","Skip=True","Sort=True")</f>
        <v>14.38894817077326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46807</v>
      </c>
      <c r="T1060" s="43">
        <f ca="1">_xll.BInterpol('Base CDI'!$H$4:$H$28,'Base CDI'!$J$4:$J$29,S1060,"Cubic","Extrapolate=Linear","MultiX=Average","Skip=True","Sort=True")</f>
        <v>14.173083976334071</v>
      </c>
      <c r="U1060" s="43">
        <f ca="1">_xll.BInterpol('Base CDI'!$H$4:$H$28,'Base CDI'!$I$4:$I$29,S1060,"Cubic","Extrapolate=Linear","MultiX=Average","Skip=True","Sort=True")</f>
        <v>14.389145011590644</v>
      </c>
    </row>
    <row r="1061" spans="16:21" x14ac:dyDescent="0.25">
      <c r="P1061" s="10">
        <v>36054</v>
      </c>
      <c r="Q1061">
        <v>3.674531</v>
      </c>
      <c r="S1061" s="42">
        <f t="shared" ca="1" si="21"/>
        <v>46808</v>
      </c>
      <c r="T1061" s="43">
        <f ca="1">_xll.BInterpol('Base CDI'!$H$4:$H$28,'Base CDI'!$J$4:$J$29,S1061,"Cubic","Extrapolate=Linear","MultiX=Average","Skip=True","Sort=True")</f>
        <v>14.173272438599081</v>
      </c>
      <c r="U1061" s="43">
        <f ca="1">_xll.BInterpol('Base CDI'!$H$4:$H$28,'Base CDI'!$I$4:$I$29,S1061,"Cubic","Extrapolate=Linear","MultiX=Average","Skip=True","Sort=True")</f>
        <v>14.389342656711621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46809</v>
      </c>
      <c r="T1062" s="43">
        <f ca="1">_xll.BInterpol('Base CDI'!$H$4:$H$28,'Base CDI'!$J$4:$J$29,S1062,"Cubic","Extrapolate=Linear","MultiX=Average","Skip=True","Sort=True")</f>
        <v>14.173462098077932</v>
      </c>
      <c r="U1062" s="43">
        <f ca="1">_xll.BInterpol('Base CDI'!$H$4:$H$28,'Base CDI'!$I$4:$I$29,S1062,"Cubic","Extrapolate=Linear","MultiX=Average","Skip=True","Sort=True")</f>
        <v>14.389541105102964</v>
      </c>
    </row>
    <row r="1063" spans="16:21" x14ac:dyDescent="0.25">
      <c r="P1063" s="10">
        <v>36056</v>
      </c>
      <c r="Q1063">
        <v>3.684186</v>
      </c>
      <c r="S1063" s="42">
        <f t="shared" ca="1" si="21"/>
        <v>46810</v>
      </c>
      <c r="T1063" s="43">
        <f ca="1">_xll.BInterpol('Base CDI'!$H$4:$H$28,'Base CDI'!$J$4:$J$29,S1063,"Cubic","Extrapolate=Linear","MultiX=Average","Skip=True","Sort=True")</f>
        <v>14.173652952097637</v>
      </c>
      <c r="U1063" s="43">
        <f ca="1">_xll.BInterpol('Base CDI'!$H$4:$H$28,'Base CDI'!$I$4:$I$29,S1063,"Cubic","Extrapolate=Linear","MultiX=Average","Skip=True","Sort=True")</f>
        <v>14.389740355731449</v>
      </c>
    </row>
    <row r="1064" spans="16:21" x14ac:dyDescent="0.25">
      <c r="P1064" s="10">
        <v>36059</v>
      </c>
      <c r="Q1064">
        <v>3.689038</v>
      </c>
      <c r="S1064" s="42">
        <f t="shared" ca="1" si="21"/>
        <v>46811</v>
      </c>
      <c r="T1064" s="43">
        <f ca="1">_xll.BInterpol('Base CDI'!$H$4:$H$28,'Base CDI'!$J$4:$J$29,S1064,"Cubic","Extrapolate=Linear","MultiX=Average","Skip=True","Sort=True")</f>
        <v>14.173844997985208</v>
      </c>
      <c r="U1064" s="43">
        <f ca="1">_xll.BInterpol('Base CDI'!$H$4:$H$28,'Base CDI'!$I$4:$I$29,S1064,"Cubic","Extrapolate=Linear","MultiX=Average","Skip=True","Sort=True")</f>
        <v>14.389940407563849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46812</v>
      </c>
      <c r="T1065" s="43">
        <f ca="1">_xll.BInterpol('Base CDI'!$H$4:$H$28,'Base CDI'!$J$4:$J$29,S1065,"Cubic","Extrapolate=Linear","MultiX=Average","Skip=True","Sort=True")</f>
        <v>14.174038233067659</v>
      </c>
      <c r="U1065" s="43">
        <f ca="1">_xll.BInterpol('Base CDI'!$H$4:$H$28,'Base CDI'!$I$4:$I$29,S1065,"Cubic","Extrapolate=Linear","MultiX=Average","Skip=True","Sort=True")</f>
        <v>14.390141259566938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46813</v>
      </c>
      <c r="T1066" s="43">
        <f ca="1">_xll.BInterpol('Base CDI'!$H$4:$H$28,'Base CDI'!$J$4:$J$29,S1066,"Cubic","Extrapolate=Linear","MultiX=Average","Skip=True","Sort=True")</f>
        <v>14.174232654672002</v>
      </c>
      <c r="U1066" s="43">
        <f ca="1">_xll.BInterpol('Base CDI'!$H$4:$H$28,'Base CDI'!$I$4:$I$29,S1066,"Cubic","Extrapolate=Linear","MultiX=Average","Skip=True","Sort=True")</f>
        <v>14.39034291070749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46814</v>
      </c>
      <c r="T1067" s="43">
        <f ca="1">_xll.BInterpol('Base CDI'!$H$4:$H$28,'Base CDI'!$J$4:$J$29,S1067,"Cubic","Extrapolate=Linear","MultiX=Average","Skip=True","Sort=True")</f>
        <v>14.17442826012525</v>
      </c>
      <c r="U1067" s="43">
        <f ca="1">_xll.BInterpol('Base CDI'!$H$4:$H$28,'Base CDI'!$I$4:$I$29,S1067,"Cubic","Extrapolate=Linear","MultiX=Average","Skip=True","Sort=True")</f>
        <v>14.390545359952281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46815</v>
      </c>
      <c r="T1068" s="43">
        <f ca="1">_xll.BInterpol('Base CDI'!$H$4:$H$28,'Base CDI'!$J$4:$J$29,S1068,"Cubic","Extrapolate=Linear","MultiX=Average","Skip=True","Sort=True")</f>
        <v>14.174625046754414</v>
      </c>
      <c r="U1068" s="43">
        <f ca="1">_xll.BInterpol('Base CDI'!$H$4:$H$28,'Base CDI'!$I$4:$I$29,S1068,"Cubic","Extrapolate=Linear","MultiX=Average","Skip=True","Sort=True")</f>
        <v>14.390748606268083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46816</v>
      </c>
      <c r="T1069" s="43">
        <f ca="1">_xll.BInterpol('Base CDI'!$H$4:$H$28,'Base CDI'!$J$4:$J$29,S1069,"Cubic","Extrapolate=Linear","MultiX=Average","Skip=True","Sort=True")</f>
        <v>14.174823011886511</v>
      </c>
      <c r="U1069" s="43">
        <f ca="1">_xll.BInterpol('Base CDI'!$H$4:$H$28,'Base CDI'!$I$4:$I$29,S1069,"Cubic","Extrapolate=Linear","MultiX=Average","Skip=True","Sort=True")</f>
        <v>14.390952648621671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46817</v>
      </c>
      <c r="T1070" s="43">
        <f ca="1">_xll.BInterpol('Base CDI'!$H$4:$H$28,'Base CDI'!$J$4:$J$29,S1070,"Cubic","Extrapolate=Linear","MultiX=Average","Skip=True","Sort=True")</f>
        <v>14.17502215284855</v>
      </c>
      <c r="U1070" s="43">
        <f ca="1">_xll.BInterpol('Base CDI'!$H$4:$H$28,'Base CDI'!$I$4:$I$29,S1070,"Cubic","Extrapolate=Linear","MultiX=Average","Skip=True","Sort=True")</f>
        <v>14.391157485979816</v>
      </c>
    </row>
    <row r="1071" spans="16:21" x14ac:dyDescent="0.25">
      <c r="P1071" s="10">
        <v>36068</v>
      </c>
      <c r="Q1071">
        <v>3.723592</v>
      </c>
      <c r="S1071" s="42">
        <f t="shared" ca="1" si="21"/>
        <v>46818</v>
      </c>
      <c r="T1071" s="43">
        <f ca="1">_xll.BInterpol('Base CDI'!$H$4:$H$28,'Base CDI'!$J$4:$J$29,S1071,"Cubic","Extrapolate=Linear","MultiX=Average","Skip=True","Sort=True")</f>
        <v>14.175222466967547</v>
      </c>
      <c r="U1071" s="43">
        <f ca="1">_xll.BInterpol('Base CDI'!$H$4:$H$28,'Base CDI'!$I$4:$I$29,S1071,"Cubic","Extrapolate=Linear","MultiX=Average","Skip=True","Sort=True")</f>
        <v>14.391363117309298</v>
      </c>
    </row>
    <row r="1072" spans="16:21" x14ac:dyDescent="0.25">
      <c r="P1072" s="10">
        <v>36069</v>
      </c>
      <c r="Q1072">
        <v>3.728593</v>
      </c>
      <c r="S1072" s="42">
        <f t="shared" ca="1" si="21"/>
        <v>46819</v>
      </c>
      <c r="T1072" s="43">
        <f ca="1">_xll.BInterpol('Base CDI'!$H$4:$H$28,'Base CDI'!$J$4:$J$29,S1072,"Cubic","Extrapolate=Linear","MultiX=Average","Skip=True","Sort=True")</f>
        <v>14.175423951570512</v>
      </c>
      <c r="U1072" s="43">
        <f ca="1">_xll.BInterpol('Base CDI'!$H$4:$H$28,'Base CDI'!$I$4:$I$29,S1072,"Cubic","Extrapolate=Linear","MultiX=Average","Skip=True","Sort=True")</f>
        <v>14.391569541576887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46820</v>
      </c>
      <c r="T1073" s="43">
        <f ca="1">_xll.BInterpol('Base CDI'!$H$4:$H$28,'Base CDI'!$J$4:$J$29,S1073,"Cubic","Extrapolate=Linear","MultiX=Average","Skip=True","Sort=True")</f>
        <v>14.175626603984458</v>
      </c>
      <c r="U1073" s="43">
        <f ca="1">_xll.BInterpol('Base CDI'!$H$4:$H$28,'Base CDI'!$I$4:$I$29,S1073,"Cubic","Extrapolate=Linear","MultiX=Average","Skip=True","Sort=True")</f>
        <v>14.391776757749358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46821</v>
      </c>
      <c r="T1074" s="43">
        <f ca="1">_xll.BInterpol('Base CDI'!$H$4:$H$28,'Base CDI'!$J$4:$J$29,S1074,"Cubic","Extrapolate=Linear","MultiX=Average","Skip=True","Sort=True")</f>
        <v>14.175830421536398</v>
      </c>
      <c r="U1074" s="43">
        <f ca="1">_xll.BInterpol('Base CDI'!$H$4:$H$28,'Base CDI'!$I$4:$I$29,S1074,"Cubic","Extrapolate=Linear","MultiX=Average","Skip=True","Sort=True")</f>
        <v>14.391984764793488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46822</v>
      </c>
      <c r="T1075" s="43">
        <f ca="1">_xll.BInterpol('Base CDI'!$H$4:$H$28,'Base CDI'!$J$4:$J$29,S1075,"Cubic","Extrapolate=Linear","MultiX=Average","Skip=True","Sort=True")</f>
        <v>14.176035401553348</v>
      </c>
      <c r="U1075" s="43">
        <f ca="1">_xll.BInterpol('Base CDI'!$H$4:$H$28,'Base CDI'!$I$4:$I$29,S1075,"Cubic","Extrapolate=Linear","MultiX=Average","Skip=True","Sort=True")</f>
        <v>14.392193561676045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46823</v>
      </c>
      <c r="T1076" s="43">
        <f ca="1">_xll.BInterpol('Base CDI'!$H$4:$H$28,'Base CDI'!$J$4:$J$29,S1076,"Cubic","Extrapolate=Linear","MultiX=Average","Skip=True","Sort=True")</f>
        <v>14.176241541362318</v>
      </c>
      <c r="U1076" s="43">
        <f ca="1">_xll.BInterpol('Base CDI'!$H$4:$H$28,'Base CDI'!$I$4:$I$29,S1076,"Cubic","Extrapolate=Linear","MultiX=Average","Skip=True","Sort=True")</f>
        <v>14.392403147363808</v>
      </c>
    </row>
    <row r="1077" spans="16:21" x14ac:dyDescent="0.25">
      <c r="P1077" s="10">
        <v>36076</v>
      </c>
      <c r="Q1077">
        <v>3.753889</v>
      </c>
      <c r="S1077" s="42">
        <f t="shared" ca="1" si="21"/>
        <v>46824</v>
      </c>
      <c r="T1077" s="43">
        <f ca="1">_xll.BInterpol('Base CDI'!$H$4:$H$28,'Base CDI'!$J$4:$J$29,S1077,"Cubic","Extrapolate=Linear","MultiX=Average","Skip=True","Sort=True")</f>
        <v>14.17644883829032</v>
      </c>
      <c r="U1077" s="43">
        <f ca="1">_xll.BInterpol('Base CDI'!$H$4:$H$28,'Base CDI'!$I$4:$I$29,S1077,"Cubic","Extrapolate=Linear","MultiX=Average","Skip=True","Sort=True")</f>
        <v>14.39261352082355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46825</v>
      </c>
      <c r="T1078" s="43">
        <f ca="1">_xll.BInterpol('Base CDI'!$H$4:$H$28,'Base CDI'!$J$4:$J$29,S1078,"Cubic","Extrapolate=Linear","MultiX=Average","Skip=True","Sort=True")</f>
        <v>14.176657289664368</v>
      </c>
      <c r="U1078" s="43">
        <f ca="1">_xll.BInterpol('Base CDI'!$H$4:$H$28,'Base CDI'!$I$4:$I$29,S1078,"Cubic","Extrapolate=Linear","MultiX=Average","Skip=True","Sort=True")</f>
        <v>14.392824681022045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46826</v>
      </c>
      <c r="T1079" s="43">
        <f ca="1">_xll.BInterpol('Base CDI'!$H$4:$H$28,'Base CDI'!$J$4:$J$29,S1079,"Cubic","Extrapolate=Linear","MultiX=Average","Skip=True","Sort=True")</f>
        <v>14.176866892811475</v>
      </c>
      <c r="U1079" s="43">
        <f ca="1">_xll.BInterpol('Base CDI'!$H$4:$H$28,'Base CDI'!$I$4:$I$29,S1079,"Cubic","Extrapolate=Linear","MultiX=Average","Skip=True","Sort=True")</f>
        <v>14.393036626926067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46827</v>
      </c>
      <c r="T1080" s="43">
        <f ca="1">_xll.BInterpol('Base CDI'!$H$4:$H$28,'Base CDI'!$J$4:$J$29,S1080,"Cubic","Extrapolate=Linear","MultiX=Average","Skip=True","Sort=True")</f>
        <v>14.177077645058654</v>
      </c>
      <c r="U1080" s="43">
        <f ca="1">_xll.BInterpol('Base CDI'!$H$4:$H$28,'Base CDI'!$I$4:$I$29,S1080,"Cubic","Extrapolate=Linear","MultiX=Average","Skip=True","Sort=True")</f>
        <v>14.393249357502389</v>
      </c>
    </row>
    <row r="1081" spans="16:21" x14ac:dyDescent="0.25">
      <c r="P1081" s="10">
        <v>36083</v>
      </c>
      <c r="Q1081">
        <v>3.774448</v>
      </c>
      <c r="S1081" s="42">
        <f t="shared" ca="1" si="21"/>
        <v>46828</v>
      </c>
      <c r="T1081" s="43">
        <f ca="1">_xll.BInterpol('Base CDI'!$H$4:$H$28,'Base CDI'!$J$4:$J$29,S1081,"Cubic","Extrapolate=Linear","MultiX=Average","Skip=True","Sort=True")</f>
        <v>14.177289543732918</v>
      </c>
      <c r="U1081" s="43">
        <f ca="1">_xll.BInterpol('Base CDI'!$H$4:$H$28,'Base CDI'!$I$4:$I$29,S1081,"Cubic","Extrapolate=Linear","MultiX=Average","Skip=True","Sort=True")</f>
        <v>14.393462871717787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46829</v>
      </c>
      <c r="T1082" s="43">
        <f ca="1">_xll.BInterpol('Base CDI'!$H$4:$H$28,'Base CDI'!$J$4:$J$29,S1082,"Cubic","Extrapolate=Linear","MultiX=Average","Skip=True","Sort=True")</f>
        <v>14.17750258616128</v>
      </c>
      <c r="U1082" s="43">
        <f ca="1">_xll.BInterpol('Base CDI'!$H$4:$H$28,'Base CDI'!$I$4:$I$29,S1082,"Cubic","Extrapolate=Linear","MultiX=Average","Skip=True","Sort=True")</f>
        <v>14.393677168539035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46830</v>
      </c>
      <c r="T1083" s="43">
        <f ca="1">_xll.BInterpol('Base CDI'!$H$4:$H$28,'Base CDI'!$J$4:$J$29,S1083,"Cubic","Extrapolate=Linear","MultiX=Average","Skip=True","Sort=True")</f>
        <v>14.17771676967075</v>
      </c>
      <c r="U1083" s="43">
        <f ca="1">_xll.BInterpol('Base CDI'!$H$4:$H$28,'Base CDI'!$I$4:$I$29,S1083,"Cubic","Extrapolate=Linear","MultiX=Average","Skip=True","Sort=True")</f>
        <v>14.393892246932907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46831</v>
      </c>
      <c r="T1084" s="43">
        <f ca="1">_xll.BInterpol('Base CDI'!$H$4:$H$28,'Base CDI'!$J$4:$J$29,S1084,"Cubic","Extrapolate=Linear","MultiX=Average","Skip=True","Sort=True")</f>
        <v>14.177932091588344</v>
      </c>
      <c r="U1084" s="43">
        <f ca="1">_xll.BInterpol('Base CDI'!$H$4:$H$28,'Base CDI'!$I$4:$I$29,S1084,"Cubic","Extrapolate=Linear","MultiX=Average","Skip=True","Sort=True")</f>
        <v>14.394108105866176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46832</v>
      </c>
      <c r="T1085" s="43">
        <f ca="1">_xll.BInterpol('Base CDI'!$H$4:$H$28,'Base CDI'!$J$4:$J$29,S1085,"Cubic","Extrapolate=Linear","MultiX=Average","Skip=True","Sort=True")</f>
        <v>14.178148549241074</v>
      </c>
      <c r="U1085" s="43">
        <f ca="1">_xll.BInterpol('Base CDI'!$H$4:$H$28,'Base CDI'!$I$4:$I$29,S1085,"Cubic","Extrapolate=Linear","MultiX=Average","Skip=True","Sort=True")</f>
        <v>14.394324744305615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46833</v>
      </c>
      <c r="T1086" s="43">
        <f ca="1">_xll.BInterpol('Base CDI'!$H$4:$H$28,'Base CDI'!$J$4:$J$29,S1086,"Cubic","Extrapolate=Linear","MultiX=Average","Skip=True","Sort=True")</f>
        <v>14.178366139955953</v>
      </c>
      <c r="U1086" s="43">
        <f ca="1">_xll.BInterpol('Base CDI'!$H$4:$H$28,'Base CDI'!$I$4:$I$29,S1086,"Cubic","Extrapolate=Linear","MultiX=Average","Skip=True","Sort=True")</f>
        <v>14.394542161218002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46834</v>
      </c>
      <c r="T1087" s="43">
        <f ca="1">_xll.BInterpol('Base CDI'!$H$4:$H$28,'Base CDI'!$J$4:$J$29,S1087,"Cubic","Extrapolate=Linear","MultiX=Average","Skip=True","Sort=True")</f>
        <v>14.178584861059992</v>
      </c>
      <c r="U1087" s="43">
        <f ca="1">_xll.BInterpol('Base CDI'!$H$4:$H$28,'Base CDI'!$I$4:$I$29,S1087,"Cubic","Extrapolate=Linear","MultiX=Average","Skip=True","Sort=True")</f>
        <v>14.394760355570108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46835</v>
      </c>
      <c r="T1088" s="43">
        <f ca="1">_xll.BInterpol('Base CDI'!$H$4:$H$28,'Base CDI'!$J$4:$J$29,S1088,"Cubic","Extrapolate=Linear","MultiX=Average","Skip=True","Sort=True")</f>
        <v>14.178804709880207</v>
      </c>
      <c r="U1088" s="43">
        <f ca="1">_xll.BInterpol('Base CDI'!$H$4:$H$28,'Base CDI'!$I$4:$I$29,S1088,"Cubic","Extrapolate=Linear","MultiX=Average","Skip=True","Sort=True")</f>
        <v>14.394979326328709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46836</v>
      </c>
      <c r="T1089" s="43">
        <f ca="1">_xll.BInterpol('Base CDI'!$H$4:$H$28,'Base CDI'!$J$4:$J$29,S1089,"Cubic","Extrapolate=Linear","MultiX=Average","Skip=True","Sort=True")</f>
        <v>14.179025683743609</v>
      </c>
      <c r="U1089" s="43">
        <f ca="1">_xll.BInterpol('Base CDI'!$H$4:$H$28,'Base CDI'!$I$4:$I$29,S1089,"Cubic","Extrapolate=Linear","MultiX=Average","Skip=True","Sort=True")</f>
        <v>14.395199072460576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46837</v>
      </c>
      <c r="T1090" s="43">
        <f ca="1">_xll.BInterpol('Base CDI'!$H$4:$H$28,'Base CDI'!$J$4:$J$29,S1090,"Cubic","Extrapolate=Linear","MultiX=Average","Skip=True","Sort=True")</f>
        <v>14.17924777997721</v>
      </c>
      <c r="U1090" s="43">
        <f ca="1">_xll.BInterpol('Base CDI'!$H$4:$H$28,'Base CDI'!$I$4:$I$29,S1090,"Cubic","Extrapolate=Linear","MultiX=Average","Skip=True","Sort=True")</f>
        <v>14.395419592932488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46838</v>
      </c>
      <c r="T1091" s="43">
        <f ca="1">_xll.BInterpol('Base CDI'!$H$4:$H$28,'Base CDI'!$J$4:$J$29,S1091,"Cubic","Extrapolate=Linear","MultiX=Average","Skip=True","Sort=True")</f>
        <v>14.179470995908025</v>
      </c>
      <c r="U1091" s="43">
        <f ca="1">_xll.BInterpol('Base CDI'!$H$4:$H$28,'Base CDI'!$I$4:$I$29,S1091,"Cubic","Extrapolate=Linear","MultiX=Average","Skip=True","Sort=True")</f>
        <v>14.395640886711215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46839</v>
      </c>
      <c r="T1092" s="43">
        <f ca="1">_xll.BInterpol('Base CDI'!$H$4:$H$28,'Base CDI'!$J$4:$J$29,S1092,"Cubic","Extrapolate=Linear","MultiX=Average","Skip=True","Sort=True")</f>
        <v>14.179695328863064</v>
      </c>
      <c r="U1092" s="43">
        <f ca="1">_xll.BInterpol('Base CDI'!$H$4:$H$28,'Base CDI'!$I$4:$I$29,S1092,"Cubic","Extrapolate=Linear","MultiX=Average","Skip=True","Sort=True")</f>
        <v>14.395862952763533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46840</v>
      </c>
      <c r="T1093" s="43">
        <f ca="1">_xll.BInterpol('Base CDI'!$H$4:$H$28,'Base CDI'!$J$4:$J$29,S1093,"Cubic","Extrapolate=Linear","MultiX=Average","Skip=True","Sort=True")</f>
        <v>14.179920776169341</v>
      </c>
      <c r="U1093" s="43">
        <f ca="1">_xll.BInterpol('Base CDI'!$H$4:$H$28,'Base CDI'!$I$4:$I$29,S1093,"Cubic","Extrapolate=Linear","MultiX=Average","Skip=True","Sort=True")</f>
        <v>14.396085790056217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46841</v>
      </c>
      <c r="T1094" s="43">
        <f ca="1">_xll.BInterpol('Base CDI'!$H$4:$H$28,'Base CDI'!$J$4:$J$29,S1094,"Cubic","Extrapolate=Linear","MultiX=Average","Skip=True","Sort=True")</f>
        <v>14.180147335153871</v>
      </c>
      <c r="U1094" s="43">
        <f ca="1">_xll.BInterpol('Base CDI'!$H$4:$H$28,'Base CDI'!$I$4:$I$29,S1094,"Cubic","Extrapolate=Linear","MultiX=Average","Skip=True","Sort=True")</f>
        <v>14.396309397556038</v>
      </c>
    </row>
    <row r="1095" spans="16:21" x14ac:dyDescent="0.25">
      <c r="P1095" s="10">
        <v>36104</v>
      </c>
      <c r="Q1095">
        <v>3.848382</v>
      </c>
      <c r="S1095" s="42">
        <f t="shared" ca="1" si="21"/>
        <v>46842</v>
      </c>
      <c r="T1095" s="43">
        <f ca="1">_xll.BInterpol('Base CDI'!$H$4:$H$28,'Base CDI'!$J$4:$J$29,S1095,"Cubic","Extrapolate=Linear","MultiX=Average","Skip=True","Sort=True")</f>
        <v>14.180375003143665</v>
      </c>
      <c r="U1095" s="43">
        <f ca="1">_xll.BInterpol('Base CDI'!$H$4:$H$28,'Base CDI'!$I$4:$I$29,S1095,"Cubic","Extrapolate=Linear","MultiX=Average","Skip=True","Sort=True")</f>
        <v>14.396533774229773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46843</v>
      </c>
      <c r="T1096" s="43">
        <f ca="1">_xll.BInterpol('Base CDI'!$H$4:$H$28,'Base CDI'!$J$4:$J$29,S1096,"Cubic","Extrapolate=Linear","MultiX=Average","Skip=True","Sort=True")</f>
        <v>14.180603777465736</v>
      </c>
      <c r="U1096" s="43">
        <f ca="1">_xll.BInterpol('Base CDI'!$H$4:$H$28,'Base CDI'!$I$4:$I$29,S1096,"Cubic","Extrapolate=Linear","MultiX=Average","Skip=True","Sort=True")</f>
        <v>14.396758919044194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46844</v>
      </c>
      <c r="T1097" s="43">
        <f ca="1">_xll.BInterpol('Base CDI'!$H$4:$H$28,'Base CDI'!$J$4:$J$29,S1097,"Cubic","Extrapolate=Linear","MultiX=Average","Skip=True","Sort=True")</f>
        <v>14.180833655447096</v>
      </c>
      <c r="U1097" s="43">
        <f ca="1">_xll.BInterpol('Base CDI'!$H$4:$H$28,'Base CDI'!$I$4:$I$29,S1097,"Cubic","Extrapolate=Linear","MultiX=Average","Skip=True","Sort=True")</f>
        <v>14.396984830966078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46845</v>
      </c>
      <c r="T1098" s="43">
        <f ca="1">_xll.BInterpol('Base CDI'!$H$4:$H$28,'Base CDI'!$J$4:$J$29,S1098,"Cubic","Extrapolate=Linear","MultiX=Average","Skip=True","Sort=True")</f>
        <v>14.181064634414758</v>
      </c>
      <c r="U1098" s="43">
        <f ca="1">_xll.BInterpol('Base CDI'!$H$4:$H$28,'Base CDI'!$I$4:$I$29,S1098,"Cubic","Extrapolate=Linear","MultiX=Average","Skip=True","Sort=True")</f>
        <v>14.397211508962195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46846</v>
      </c>
      <c r="T1099" s="43">
        <f ca="1">_xll.BInterpol('Base CDI'!$H$4:$H$28,'Base CDI'!$J$4:$J$29,S1099,"Cubic","Extrapolate=Linear","MultiX=Average","Skip=True","Sort=True")</f>
        <v>14.181296711695737</v>
      </c>
      <c r="U1099" s="43">
        <f ca="1">_xll.BInterpol('Base CDI'!$H$4:$H$28,'Base CDI'!$I$4:$I$29,S1099,"Cubic","Extrapolate=Linear","MultiX=Average","Skip=True","Sort=True")</f>
        <v>14.397438951999325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46847</v>
      </c>
      <c r="T1100" s="43">
        <f ca="1">_xll.BInterpol('Base CDI'!$H$4:$H$28,'Base CDI'!$J$4:$J$29,S1100,"Cubic","Extrapolate=Linear","MultiX=Average","Skip=True","Sort=True")</f>
        <v>14.181529884617044</v>
      </c>
      <c r="U1100" s="43">
        <f ca="1">_xll.BInterpol('Base CDI'!$H$4:$H$28,'Base CDI'!$I$4:$I$29,S1100,"Cubic","Extrapolate=Linear","MultiX=Average","Skip=True","Sort=True")</f>
        <v>14.397667159044236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46848</v>
      </c>
      <c r="T1101" s="43">
        <f ca="1">_xll.BInterpol('Base CDI'!$H$4:$H$28,'Base CDI'!$J$4:$J$29,S1101,"Cubic","Extrapolate=Linear","MultiX=Average","Skip=True","Sort=True")</f>
        <v>14.181764150505691</v>
      </c>
      <c r="U1101" s="43">
        <f ca="1">_xll.BInterpol('Base CDI'!$H$4:$H$28,'Base CDI'!$I$4:$I$29,S1101,"Cubic","Extrapolate=Linear","MultiX=Average","Skip=True","Sort=True")</f>
        <v>14.397896129063705</v>
      </c>
    </row>
    <row r="1102" spans="16:21" x14ac:dyDescent="0.25">
      <c r="P1102" s="10">
        <v>36115</v>
      </c>
      <c r="Q1102">
        <v>3.884541</v>
      </c>
      <c r="S1102" s="42">
        <f t="shared" ca="1" si="22"/>
        <v>46849</v>
      </c>
      <c r="T1102" s="43">
        <f ca="1">_xll.BInterpol('Base CDI'!$H$4:$H$28,'Base CDI'!$J$4:$J$29,S1102,"Cubic","Extrapolate=Linear","MultiX=Average","Skip=True","Sort=True")</f>
        <v>14.181999506688692</v>
      </c>
      <c r="U1102" s="43">
        <f ca="1">_xll.BInterpol('Base CDI'!$H$4:$H$28,'Base CDI'!$I$4:$I$29,S1102,"Cubic","Extrapolate=Linear","MultiX=Average","Skip=True","Sort=True")</f>
        <v>14.398125861024505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46850</v>
      </c>
      <c r="T1103" s="43">
        <f ca="1">_xll.BInterpol('Base CDI'!$H$4:$H$28,'Base CDI'!$J$4:$J$29,S1103,"Cubic","Extrapolate=Linear","MultiX=Average","Skip=True","Sort=True")</f>
        <v>14.182235950493061</v>
      </c>
      <c r="U1103" s="43">
        <f ca="1">_xll.BInterpol('Base CDI'!$H$4:$H$28,'Base CDI'!$I$4:$I$29,S1103,"Cubic","Extrapolate=Linear","MultiX=Average","Skip=True","Sort=True")</f>
        <v>14.398356353893414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46851</v>
      </c>
      <c r="T1104" s="43">
        <f ca="1">_xll.BInterpol('Base CDI'!$H$4:$H$28,'Base CDI'!$J$4:$J$29,S1104,"Cubic","Extrapolate=Linear","MultiX=Average","Skip=True","Sort=True")</f>
        <v>14.182473479245807</v>
      </c>
      <c r="U1104" s="43">
        <f ca="1">_xll.BInterpol('Base CDI'!$H$4:$H$28,'Base CDI'!$I$4:$I$29,S1104,"Cubic","Extrapolate=Linear","MultiX=Average","Skip=True","Sort=True")</f>
        <v>14.3985876066372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46852</v>
      </c>
      <c r="T1105" s="43">
        <f ca="1">_xll.BInterpol('Base CDI'!$H$4:$H$28,'Base CDI'!$J$4:$J$29,S1105,"Cubic","Extrapolate=Linear","MultiX=Average","Skip=True","Sort=True")</f>
        <v>14.182712090273947</v>
      </c>
      <c r="U1105" s="43">
        <f ca="1">_xll.BInterpol('Base CDI'!$H$4:$H$28,'Base CDI'!$I$4:$I$29,S1105,"Cubic","Extrapolate=Linear","MultiX=Average","Skip=True","Sort=True")</f>
        <v>14.398819618222642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46853</v>
      </c>
      <c r="T1106" s="43">
        <f ca="1">_xll.BInterpol('Base CDI'!$H$4:$H$28,'Base CDI'!$J$4:$J$29,S1106,"Cubic","Extrapolate=Linear","MultiX=Average","Skip=True","Sort=True")</f>
        <v>14.182951780904492</v>
      </c>
      <c r="U1106" s="43">
        <f ca="1">_xll.BInterpol('Base CDI'!$H$4:$H$28,'Base CDI'!$I$4:$I$29,S1106,"Cubic","Extrapolate=Linear","MultiX=Average","Skip=True","Sort=True")</f>
        <v>14.399052387616512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46854</v>
      </c>
      <c r="T1107" s="43">
        <f ca="1">_xll.BInterpol('Base CDI'!$H$4:$H$28,'Base CDI'!$J$4:$J$29,S1107,"Cubic","Extrapolate=Linear","MultiX=Average","Skip=True","Sort=True")</f>
        <v>14.183192548464456</v>
      </c>
      <c r="U1107" s="43">
        <f ca="1">_xll.BInterpol('Base CDI'!$H$4:$H$28,'Base CDI'!$I$4:$I$29,S1107,"Cubic","Extrapolate=Linear","MultiX=Average","Skip=True","Sort=True")</f>
        <v>14.399285913785585</v>
      </c>
    </row>
    <row r="1108" spans="16:21" x14ac:dyDescent="0.25">
      <c r="P1108" s="10">
        <v>36123</v>
      </c>
      <c r="Q1108">
        <v>3.913421</v>
      </c>
      <c r="S1108" s="42">
        <f t="shared" ca="1" si="22"/>
        <v>46855</v>
      </c>
      <c r="T1108" s="43">
        <f ca="1">_xll.BInterpol('Base CDI'!$H$4:$H$28,'Base CDI'!$J$4:$J$29,S1108,"Cubic","Extrapolate=Linear","MultiX=Average","Skip=True","Sort=True")</f>
        <v>14.18343439028085</v>
      </c>
      <c r="U1108" s="43">
        <f ca="1">_xll.BInterpol('Base CDI'!$H$4:$H$28,'Base CDI'!$I$4:$I$29,S1108,"Cubic","Extrapolate=Linear","MultiX=Average","Skip=True","Sort=True")</f>
        <v>14.399520195696633</v>
      </c>
    </row>
    <row r="1109" spans="16:21" x14ac:dyDescent="0.25">
      <c r="P1109" s="10">
        <v>36124</v>
      </c>
      <c r="Q1109">
        <v>3.918072</v>
      </c>
      <c r="S1109" s="42">
        <f t="shared" ca="1" si="22"/>
        <v>46856</v>
      </c>
      <c r="T1109" s="43">
        <f ca="1">_xll.BInterpol('Base CDI'!$H$4:$H$28,'Base CDI'!$J$4:$J$29,S1109,"Cubic","Extrapolate=Linear","MultiX=Average","Skip=True","Sort=True")</f>
        <v>14.183677303680687</v>
      </c>
      <c r="U1109" s="43">
        <f ca="1">_xll.BInterpol('Base CDI'!$H$4:$H$28,'Base CDI'!$I$4:$I$29,S1109,"Cubic","Extrapolate=Linear","MultiX=Average","Skip=True","Sort=True")</f>
        <v>14.399755232316434</v>
      </c>
    </row>
    <row r="1110" spans="16:21" x14ac:dyDescent="0.25">
      <c r="P1110" s="10">
        <v>36125</v>
      </c>
      <c r="Q1110">
        <v>3.922682</v>
      </c>
      <c r="S1110" s="42">
        <f t="shared" ca="1" si="22"/>
        <v>46857</v>
      </c>
      <c r="T1110" s="43">
        <f ca="1">_xll.BInterpol('Base CDI'!$H$4:$H$28,'Base CDI'!$J$4:$J$29,S1110,"Cubic","Extrapolate=Linear","MultiX=Average","Skip=True","Sort=True")</f>
        <v>14.183921285990982</v>
      </c>
      <c r="U1110" s="43">
        <f ca="1">_xll.BInterpol('Base CDI'!$H$4:$H$28,'Base CDI'!$I$4:$I$29,S1110,"Cubic","Extrapolate=Linear","MultiX=Average","Skip=True","Sort=True")</f>
        <v>14.399991022611758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46858</v>
      </c>
      <c r="T1111" s="43">
        <f ca="1">_xll.BInterpol('Base CDI'!$H$4:$H$28,'Base CDI'!$J$4:$J$29,S1111,"Cubic","Extrapolate=Linear","MultiX=Average","Skip=True","Sort=True")</f>
        <v>14.184166334538745</v>
      </c>
      <c r="U1111" s="43">
        <f ca="1">_xll.BInterpol('Base CDI'!$H$4:$H$28,'Base CDI'!$I$4:$I$29,S1111,"Cubic","Extrapolate=Linear","MultiX=Average","Skip=True","Sort=True")</f>
        <v>14.400227565549383</v>
      </c>
    </row>
    <row r="1112" spans="16:21" x14ac:dyDescent="0.25">
      <c r="P1112" s="10">
        <v>36129</v>
      </c>
      <c r="Q1112">
        <v>3.931915</v>
      </c>
      <c r="S1112" s="42">
        <f t="shared" ca="1" si="22"/>
        <v>46859</v>
      </c>
      <c r="T1112" s="43">
        <f ca="1">_xll.BInterpol('Base CDI'!$H$4:$H$28,'Base CDI'!$J$4:$J$29,S1112,"Cubic","Extrapolate=Linear","MultiX=Average","Skip=True","Sort=True")</f>
        <v>14.18441244665099</v>
      </c>
      <c r="U1112" s="43">
        <f ca="1">_xll.BInterpol('Base CDI'!$H$4:$H$28,'Base CDI'!$I$4:$I$29,S1112,"Cubic","Extrapolate=Linear","MultiX=Average","Skip=True","Sort=True")</f>
        <v>14.400464860096079</v>
      </c>
    </row>
    <row r="1113" spans="16:21" x14ac:dyDescent="0.25">
      <c r="P1113" s="10">
        <v>36130</v>
      </c>
      <c r="Q1113">
        <v>3.936509</v>
      </c>
      <c r="S1113" s="42">
        <f t="shared" ca="1" si="22"/>
        <v>46860</v>
      </c>
      <c r="T1113" s="43">
        <f ca="1">_xll.BInterpol('Base CDI'!$H$4:$H$28,'Base CDI'!$J$4:$J$29,S1113,"Cubic","Extrapolate=Linear","MultiX=Average","Skip=True","Sort=True")</f>
        <v>14.184659619654731</v>
      </c>
      <c r="U1113" s="43">
        <f ca="1">_xll.BInterpol('Base CDI'!$H$4:$H$28,'Base CDI'!$I$4:$I$29,S1113,"Cubic","Extrapolate=Linear","MultiX=Average","Skip=True","Sort=True")</f>
        <v>14.400702905218623</v>
      </c>
    </row>
    <row r="1114" spans="16:21" x14ac:dyDescent="0.25">
      <c r="P1114" s="10">
        <v>36131</v>
      </c>
      <c r="Q1114">
        <v>3.941074</v>
      </c>
      <c r="S1114" s="42">
        <f t="shared" ca="1" si="22"/>
        <v>46861</v>
      </c>
      <c r="T1114" s="43">
        <f ca="1">_xll.BInterpol('Base CDI'!$H$4:$H$28,'Base CDI'!$J$4:$J$29,S1114,"Cubic","Extrapolate=Linear","MultiX=Average","Skip=True","Sort=True")</f>
        <v>14.184907850876979</v>
      </c>
      <c r="U1114" s="43">
        <f ca="1">_xll.BInterpol('Base CDI'!$H$4:$H$28,'Base CDI'!$I$4:$I$29,S1114,"Cubic","Extrapolate=Linear","MultiX=Average","Skip=True","Sort=True")</f>
        <v>14.400941699883788</v>
      </c>
    </row>
    <row r="1115" spans="16:21" x14ac:dyDescent="0.25">
      <c r="P1115" s="10">
        <v>36132</v>
      </c>
      <c r="Q1115">
        <v>3.945611</v>
      </c>
      <c r="S1115" s="42">
        <f t="shared" ca="1" si="22"/>
        <v>46862</v>
      </c>
      <c r="T1115" s="43">
        <f ca="1">_xll.BInterpol('Base CDI'!$H$4:$H$28,'Base CDI'!$J$4:$J$29,S1115,"Cubic","Extrapolate=Linear","MultiX=Average","Skip=True","Sort=True")</f>
        <v>14.185157137644747</v>
      </c>
      <c r="U1115" s="43">
        <f ca="1">_xll.BInterpol('Base CDI'!$H$4:$H$28,'Base CDI'!$I$4:$I$29,S1115,"Cubic","Extrapolate=Linear","MultiX=Average","Skip=True","Sort=True")</f>
        <v>14.40118124305835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46863</v>
      </c>
      <c r="T1116" s="43">
        <f ca="1">_xll.BInterpol('Base CDI'!$H$4:$H$28,'Base CDI'!$J$4:$J$29,S1116,"Cubic","Extrapolate=Linear","MultiX=Average","Skip=True","Sort=True")</f>
        <v>14.18540747728505</v>
      </c>
      <c r="U1116" s="43">
        <f ca="1">_xll.BInterpol('Base CDI'!$H$4:$H$28,'Base CDI'!$I$4:$I$29,S1116,"Cubic","Extrapolate=Linear","MultiX=Average","Skip=True","Sort=True")</f>
        <v>14.40142153370908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46864</v>
      </c>
      <c r="T1117" s="43">
        <f ca="1">_xll.BInterpol('Base CDI'!$H$4:$H$28,'Base CDI'!$J$4:$J$29,S1117,"Cubic","Extrapolate=Linear","MultiX=Average","Skip=True","Sort=True")</f>
        <v>14.185658867124898</v>
      </c>
      <c r="U1117" s="43">
        <f ca="1">_xll.BInterpol('Base CDI'!$H$4:$H$28,'Base CDI'!$I$4:$I$29,S1117,"Cubic","Extrapolate=Linear","MultiX=Average","Skip=True","Sort=True")</f>
        <v>14.401662570802754</v>
      </c>
    </row>
    <row r="1118" spans="16:21" x14ac:dyDescent="0.25">
      <c r="P1118" s="10">
        <v>36137</v>
      </c>
      <c r="Q1118">
        <v>3.95913</v>
      </c>
      <c r="S1118" s="42">
        <f t="shared" ca="1" si="22"/>
        <v>46865</v>
      </c>
      <c r="T1118" s="43">
        <f ca="1">_xll.BInterpol('Base CDI'!$H$4:$H$28,'Base CDI'!$J$4:$J$29,S1118,"Cubic","Extrapolate=Linear","MultiX=Average","Skip=True","Sort=True")</f>
        <v>14.185911304491306</v>
      </c>
      <c r="U1118" s="43">
        <f ca="1">_xll.BInterpol('Base CDI'!$H$4:$H$28,'Base CDI'!$I$4:$I$29,S1118,"Cubic","Extrapolate=Linear","MultiX=Average","Skip=True","Sort=True")</f>
        <v>14.401904353306147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46866</v>
      </c>
      <c r="T1119" s="43">
        <f ca="1">_xll.BInterpol('Base CDI'!$H$4:$H$28,'Base CDI'!$J$4:$J$29,S1119,"Cubic","Extrapolate=Linear","MultiX=Average","Skip=True","Sort=True")</f>
        <v>14.186164786711286</v>
      </c>
      <c r="U1119" s="43">
        <f ca="1">_xll.BInterpol('Base CDI'!$H$4:$H$28,'Base CDI'!$I$4:$I$29,S1119,"Cubic","Extrapolate=Linear","MultiX=Average","Skip=True","Sort=True")</f>
        <v>14.402146880186031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46867</v>
      </c>
      <c r="T1120" s="43">
        <f ca="1">_xll.BInterpol('Base CDI'!$H$4:$H$28,'Base CDI'!$J$4:$J$29,S1120,"Cubic","Extrapolate=Linear","MultiX=Average","Skip=True","Sort=True")</f>
        <v>14.18641931111185</v>
      </c>
      <c r="U1120" s="43">
        <f ca="1">_xll.BInterpol('Base CDI'!$H$4:$H$28,'Base CDI'!$I$4:$I$29,S1120,"Cubic","Extrapolate=Linear","MultiX=Average","Skip=True","Sort=True")</f>
        <v>14.402390150409181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46868</v>
      </c>
      <c r="T1121" s="43">
        <f ca="1">_xll.BInterpol('Base CDI'!$H$4:$H$28,'Base CDI'!$J$4:$J$29,S1121,"Cubic","Extrapolate=Linear","MultiX=Average","Skip=True","Sort=True")</f>
        <v>14.186674875020012</v>
      </c>
      <c r="U1121" s="43">
        <f ca="1">_xll.BInterpol('Base CDI'!$H$4:$H$28,'Base CDI'!$I$4:$I$29,S1121,"Cubic","Extrapolate=Linear","MultiX=Average","Skip=True","Sort=True")</f>
        <v>14.402634162942372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46869</v>
      </c>
      <c r="T1122" s="43">
        <f ca="1">_xll.BInterpol('Base CDI'!$H$4:$H$28,'Base CDI'!$J$4:$J$29,S1122,"Cubic","Extrapolate=Linear","MultiX=Average","Skip=True","Sort=True")</f>
        <v>14.186931475762785</v>
      </c>
      <c r="U1122" s="43">
        <f ca="1">_xll.BInterpol('Base CDI'!$H$4:$H$28,'Base CDI'!$I$4:$I$29,S1122,"Cubic","Extrapolate=Linear","MultiX=Average","Skip=True","Sort=True")</f>
        <v>14.402878916752377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46870</v>
      </c>
      <c r="T1123" s="43">
        <f ca="1">_xll.BInterpol('Base CDI'!$H$4:$H$28,'Base CDI'!$J$4:$J$29,S1123,"Cubic","Extrapolate=Linear","MultiX=Average","Skip=True","Sort=True")</f>
        <v>14.18718911066718</v>
      </c>
      <c r="U1123" s="43">
        <f ca="1">_xll.BInterpol('Base CDI'!$H$4:$H$28,'Base CDI'!$I$4:$I$29,S1123,"Cubic","Extrapolate=Linear","MultiX=Average","Skip=True","Sort=True")</f>
        <v>14.403124410805971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46871</v>
      </c>
      <c r="T1124" s="43">
        <f ca="1">_xll.BInterpol('Base CDI'!$H$4:$H$28,'Base CDI'!$J$4:$J$29,S1124,"Cubic","Extrapolate=Linear","MultiX=Average","Skip=True","Sort=True")</f>
        <v>14.187447777060212</v>
      </c>
      <c r="U1124" s="43">
        <f ca="1">_xll.BInterpol('Base CDI'!$H$4:$H$28,'Base CDI'!$I$4:$I$29,S1124,"Cubic","Extrapolate=Linear","MultiX=Average","Skip=True","Sort=True")</f>
        <v>14.403370644069925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46872</v>
      </c>
      <c r="T1125" s="43">
        <f ca="1">_xll.BInterpol('Base CDI'!$H$4:$H$28,'Base CDI'!$J$4:$J$29,S1125,"Cubic","Extrapolate=Linear","MultiX=Average","Skip=True","Sort=True")</f>
        <v>14.187707472268892</v>
      </c>
      <c r="U1125" s="43">
        <f ca="1">_xll.BInterpol('Base CDI'!$H$4:$H$28,'Base CDI'!$I$4:$I$29,S1125,"Cubic","Extrapolate=Linear","MultiX=Average","Skip=True","Sort=True")</f>
        <v>14.403617615511019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46873</v>
      </c>
      <c r="T1126" s="43">
        <f ca="1">_xll.BInterpol('Base CDI'!$H$4:$H$28,'Base CDI'!$J$4:$J$29,S1126,"Cubic","Extrapolate=Linear","MultiX=Average","Skip=True","Sort=True")</f>
        <v>14.187968193620234</v>
      </c>
      <c r="U1126" s="43">
        <f ca="1">_xll.BInterpol('Base CDI'!$H$4:$H$28,'Base CDI'!$I$4:$I$29,S1126,"Cubic","Extrapolate=Linear","MultiX=Average","Skip=True","Sort=True")</f>
        <v>14.403865324096023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46874</v>
      </c>
      <c r="T1127" s="43">
        <f ca="1">_xll.BInterpol('Base CDI'!$H$4:$H$28,'Base CDI'!$J$4:$J$29,S1127,"Cubic","Extrapolate=Linear","MultiX=Average","Skip=True","Sort=True")</f>
        <v>14.188229938441252</v>
      </c>
      <c r="U1127" s="43">
        <f ca="1">_xll.BInterpol('Base CDI'!$H$4:$H$28,'Base CDI'!$I$4:$I$29,S1127,"Cubic","Extrapolate=Linear","MultiX=Average","Skip=True","Sort=True")</f>
        <v>14.404113768791712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46875</v>
      </c>
      <c r="T1128" s="43">
        <f ca="1">_xll.BInterpol('Base CDI'!$H$4:$H$28,'Base CDI'!$J$4:$J$29,S1128,"Cubic","Extrapolate=Linear","MultiX=Average","Skip=True","Sort=True")</f>
        <v>14.188492704058955</v>
      </c>
      <c r="U1128" s="43">
        <f ca="1">_xll.BInterpol('Base CDI'!$H$4:$H$28,'Base CDI'!$I$4:$I$29,S1128,"Cubic","Extrapolate=Linear","MultiX=Average","Skip=True","Sort=True")</f>
        <v>14.404362948564859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46876</v>
      </c>
      <c r="T1129" s="43">
        <f ca="1">_xll.BInterpol('Base CDI'!$H$4:$H$28,'Base CDI'!$J$4:$J$29,S1129,"Cubic","Extrapolate=Linear","MultiX=Average","Skip=True","Sort=True")</f>
        <v>14.18875648780036</v>
      </c>
      <c r="U1129" s="43">
        <f ca="1">_xll.BInterpol('Base CDI'!$H$4:$H$28,'Base CDI'!$I$4:$I$29,S1129,"Cubic","Extrapolate=Linear","MultiX=Average","Skip=True","Sort=True")</f>
        <v>14.40461286238224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46877</v>
      </c>
      <c r="T1130" s="43">
        <f ca="1">_xll.BInterpol('Base CDI'!$H$4:$H$28,'Base CDI'!$J$4:$J$29,S1130,"Cubic","Extrapolate=Linear","MultiX=Average","Skip=True","Sort=True")</f>
        <v>14.189021286992478</v>
      </c>
      <c r="U1130" s="43">
        <f ca="1">_xll.BInterpol('Base CDI'!$H$4:$H$28,'Base CDI'!$I$4:$I$29,S1130,"Cubic","Extrapolate=Linear","MultiX=Average","Skip=True","Sort=True")</f>
        <v>14.404863509210628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46878</v>
      </c>
      <c r="T1131" s="43">
        <f ca="1">_xll.BInterpol('Base CDI'!$H$4:$H$28,'Base CDI'!$J$4:$J$29,S1131,"Cubic","Extrapolate=Linear","MultiX=Average","Skip=True","Sort=True")</f>
        <v>14.189287098962321</v>
      </c>
      <c r="U1131" s="43">
        <f ca="1">_xll.BInterpol('Base CDI'!$H$4:$H$28,'Base CDI'!$I$4:$I$29,S1131,"Cubic","Extrapolate=Linear","MultiX=Average","Skip=True","Sort=True")</f>
        <v>14.405114888016799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46879</v>
      </c>
      <c r="T1132" s="43">
        <f ca="1">_xll.BInterpol('Base CDI'!$H$4:$H$28,'Base CDI'!$J$4:$J$29,S1132,"Cubic","Extrapolate=Linear","MultiX=Average","Skip=True","Sort=True")</f>
        <v>14.189553921036902</v>
      </c>
      <c r="U1132" s="43">
        <f ca="1">_xll.BInterpol('Base CDI'!$H$4:$H$28,'Base CDI'!$I$4:$I$29,S1132,"Cubic","Extrapolate=Linear","MultiX=Average","Skip=True","Sort=True")</f>
        <v>14.405366997767524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46880</v>
      </c>
      <c r="T1133" s="43">
        <f ca="1">_xll.BInterpol('Base CDI'!$H$4:$H$28,'Base CDI'!$J$4:$J$29,S1133,"Cubic","Extrapolate=Linear","MultiX=Average","Skip=True","Sort=True")</f>
        <v>14.189821750543237</v>
      </c>
      <c r="U1133" s="43">
        <f ca="1">_xll.BInterpol('Base CDI'!$H$4:$H$28,'Base CDI'!$I$4:$I$29,S1133,"Cubic","Extrapolate=Linear","MultiX=Average","Skip=True","Sort=True")</f>
        <v>14.40561983742958</v>
      </c>
    </row>
    <row r="1134" spans="16:21" x14ac:dyDescent="0.25">
      <c r="P1134" s="10">
        <v>36160</v>
      </c>
      <c r="Q1134">
        <v>4.026046</v>
      </c>
      <c r="S1134" s="42">
        <f t="shared" ca="1" si="22"/>
        <v>46881</v>
      </c>
      <c r="T1134" s="43">
        <f ca="1">_xll.BInterpol('Base CDI'!$H$4:$H$28,'Base CDI'!$J$4:$J$29,S1134,"Cubic","Extrapolate=Linear","MultiX=Average","Skip=True","Sort=True")</f>
        <v>14.190090584808335</v>
      </c>
      <c r="U1134" s="43">
        <f ca="1">_xll.BInterpol('Base CDI'!$H$4:$H$28,'Base CDI'!$I$4:$I$29,S1134,"Cubic","Extrapolate=Linear","MultiX=Average","Skip=True","Sort=True")</f>
        <v>14.405873405969739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46882</v>
      </c>
      <c r="T1135" s="43">
        <f ca="1">_xll.BInterpol('Base CDI'!$H$4:$H$28,'Base CDI'!$J$4:$J$29,S1135,"Cubic","Extrapolate=Linear","MultiX=Average","Skip=True","Sort=True")</f>
        <v>14.190360421159209</v>
      </c>
      <c r="U1135" s="43">
        <f ca="1">_xll.BInterpol('Base CDI'!$H$4:$H$28,'Base CDI'!$I$4:$I$29,S1135,"Cubic","Extrapolate=Linear","MultiX=Average","Skip=True","Sort=True")</f>
        <v>14.406127702354777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46883</v>
      </c>
      <c r="T1136" s="43">
        <f ca="1">_xll.BInterpol('Base CDI'!$H$4:$H$28,'Base CDI'!$J$4:$J$29,S1136,"Cubic","Extrapolate=Linear","MultiX=Average","Skip=True","Sort=True")</f>
        <v>14.190631256922874</v>
      </c>
      <c r="U1136" s="43">
        <f ca="1">_xll.BInterpol('Base CDI'!$H$4:$H$28,'Base CDI'!$I$4:$I$29,S1136,"Cubic","Extrapolate=Linear","MultiX=Average","Skip=True","Sort=True")</f>
        <v>14.406382725551465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46884</v>
      </c>
      <c r="T1137" s="43">
        <f ca="1">_xll.BInterpol('Base CDI'!$H$4:$H$28,'Base CDI'!$J$4:$J$29,S1137,"Cubic","Extrapolate=Linear","MultiX=Average","Skip=True","Sort=True")</f>
        <v>14.190903089426342</v>
      </c>
      <c r="U1137" s="43">
        <f ca="1">_xll.BInterpol('Base CDI'!$H$4:$H$28,'Base CDI'!$I$4:$I$29,S1137,"Cubic","Extrapolate=Linear","MultiX=Average","Skip=True","Sort=True")</f>
        <v>14.406638474526581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46885</v>
      </c>
      <c r="T1138" s="43">
        <f ca="1">_xll.BInterpol('Base CDI'!$H$4:$H$28,'Base CDI'!$J$4:$J$29,S1138,"Cubic","Extrapolate=Linear","MultiX=Average","Skip=True","Sort=True")</f>
        <v>14.191175915996626</v>
      </c>
      <c r="U1138" s="43">
        <f ca="1">_xll.BInterpol('Base CDI'!$H$4:$H$28,'Base CDI'!$I$4:$I$29,S1138,"Cubic","Extrapolate=Linear","MultiX=Average","Skip=True","Sort=True")</f>
        <v>14.406894948246897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46886</v>
      </c>
      <c r="T1139" s="43">
        <f ca="1">_xll.BInterpol('Base CDI'!$H$4:$H$28,'Base CDI'!$J$4:$J$29,S1139,"Cubic","Extrapolate=Linear","MultiX=Average","Skip=True","Sort=True")</f>
        <v>14.191449733960736</v>
      </c>
      <c r="U1139" s="43">
        <f ca="1">_xll.BInterpol('Base CDI'!$H$4:$H$28,'Base CDI'!$I$4:$I$29,S1139,"Cubic","Extrapolate=Linear","MultiX=Average","Skip=True","Sort=True")</f>
        <v>14.407152145679188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46887</v>
      </c>
      <c r="T1140" s="43">
        <f ca="1">_xll.BInterpol('Base CDI'!$H$4:$H$28,'Base CDI'!$J$4:$J$29,S1140,"Cubic","Extrapolate=Linear","MultiX=Average","Skip=True","Sort=True")</f>
        <v>14.191724540645691</v>
      </c>
      <c r="U1140" s="43">
        <f ca="1">_xll.BInterpol('Base CDI'!$H$4:$H$28,'Base CDI'!$I$4:$I$29,S1140,"Cubic","Extrapolate=Linear","MultiX=Average","Skip=True","Sort=True")</f>
        <v>14.407410065790225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46888</v>
      </c>
      <c r="T1141" s="43">
        <f ca="1">_xll.BInterpol('Base CDI'!$H$4:$H$28,'Base CDI'!$J$4:$J$29,S1141,"Cubic","Extrapolate=Linear","MultiX=Average","Skip=True","Sort=True")</f>
        <v>14.192000333378497</v>
      </c>
      <c r="U1141" s="43">
        <f ca="1">_xll.BInterpol('Base CDI'!$H$4:$H$28,'Base CDI'!$I$4:$I$29,S1141,"Cubic","Extrapolate=Linear","MultiX=Average","Skip=True","Sort=True")</f>
        <v>14.407668707546788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46889</v>
      </c>
      <c r="T1142" s="43">
        <f ca="1">_xll.BInterpol('Base CDI'!$H$4:$H$28,'Base CDI'!$J$4:$J$29,S1142,"Cubic","Extrapolate=Linear","MultiX=Average","Skip=True","Sort=True")</f>
        <v>14.192277109486172</v>
      </c>
      <c r="U1142" s="43">
        <f ca="1">_xll.BInterpol('Base CDI'!$H$4:$H$28,'Base CDI'!$I$4:$I$29,S1142,"Cubic","Extrapolate=Linear","MultiX=Average","Skip=True","Sort=True")</f>
        <v>14.407928069915647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46890</v>
      </c>
      <c r="T1143" s="43">
        <f ca="1">_xll.BInterpol('Base CDI'!$H$4:$H$28,'Base CDI'!$J$4:$J$29,S1143,"Cubic","Extrapolate=Linear","MultiX=Average","Skip=True","Sort=True")</f>
        <v>14.192554866295724</v>
      </c>
      <c r="U1143" s="43">
        <f ca="1">_xll.BInterpol('Base CDI'!$H$4:$H$28,'Base CDI'!$I$4:$I$29,S1143,"Cubic","Extrapolate=Linear","MultiX=Average","Skip=True","Sort=True")</f>
        <v>14.408188151863577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46891</v>
      </c>
      <c r="T1144" s="43">
        <f ca="1">_xll.BInterpol('Base CDI'!$H$4:$H$28,'Base CDI'!$J$4:$J$29,S1144,"Cubic","Extrapolate=Linear","MultiX=Average","Skip=True","Sort=True")</f>
        <v>14.192833601134172</v>
      </c>
      <c r="U1144" s="43">
        <f ca="1">_xll.BInterpol('Base CDI'!$H$4:$H$28,'Base CDI'!$I$4:$I$29,S1144,"Cubic","Extrapolate=Linear","MultiX=Average","Skip=True","Sort=True")</f>
        <v>14.408448952357352</v>
      </c>
    </row>
    <row r="1145" spans="16:21" x14ac:dyDescent="0.25">
      <c r="P1145" s="10">
        <v>36178</v>
      </c>
      <c r="Q1145">
        <v>4.071332</v>
      </c>
      <c r="S1145" s="42">
        <f t="shared" ca="1" si="22"/>
        <v>46892</v>
      </c>
      <c r="T1145" s="43">
        <f ca="1">_xll.BInterpol('Base CDI'!$H$4:$H$28,'Base CDI'!$J$4:$J$29,S1145,"Cubic","Extrapolate=Linear","MultiX=Average","Skip=True","Sort=True")</f>
        <v>14.193113311328524</v>
      </c>
      <c r="U1145" s="43">
        <f ca="1">_xll.BInterpol('Base CDI'!$H$4:$H$28,'Base CDI'!$I$4:$I$29,S1145,"Cubic","Extrapolate=Linear","MultiX=Average","Skip=True","Sort=True")</f>
        <v>14.408710470363745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46893</v>
      </c>
      <c r="T1146" s="43">
        <f ca="1">_xll.BInterpol('Base CDI'!$H$4:$H$28,'Base CDI'!$J$4:$J$29,S1146,"Cubic","Extrapolate=Linear","MultiX=Average","Skip=True","Sort=True")</f>
        <v>14.193393994205794</v>
      </c>
      <c r="U1146" s="43">
        <f ca="1">_xll.BInterpol('Base CDI'!$H$4:$H$28,'Base CDI'!$I$4:$I$29,S1146,"Cubic","Extrapolate=Linear","MultiX=Average","Skip=True","Sort=True")</f>
        <v>14.408972704849532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46894</v>
      </c>
      <c r="T1147" s="43">
        <f ca="1">_xll.BInterpol('Base CDI'!$H$4:$H$28,'Base CDI'!$J$4:$J$29,S1147,"Cubic","Extrapolate=Linear","MultiX=Average","Skip=True","Sort=True")</f>
        <v>14.193675647092995</v>
      </c>
      <c r="U1147" s="43">
        <f ca="1">_xll.BInterpol('Base CDI'!$H$4:$H$28,'Base CDI'!$I$4:$I$29,S1147,"Cubic","Extrapolate=Linear","MultiX=Average","Skip=True","Sort=True")</f>
        <v>14.409235654781488</v>
      </c>
    </row>
    <row r="1148" spans="16:21" x14ac:dyDescent="0.25">
      <c r="P1148" s="10">
        <v>36181</v>
      </c>
      <c r="Q1148">
        <v>4.084543</v>
      </c>
      <c r="S1148" s="42">
        <f t="shared" ca="1" si="22"/>
        <v>46895</v>
      </c>
      <c r="T1148" s="43">
        <f ca="1">_xll.BInterpol('Base CDI'!$H$4:$H$28,'Base CDI'!$J$4:$J$29,S1148,"Cubic","Extrapolate=Linear","MultiX=Average","Skip=True","Sort=True")</f>
        <v>14.193958267317141</v>
      </c>
      <c r="U1148" s="43">
        <f ca="1">_xll.BInterpol('Base CDI'!$H$4:$H$28,'Base CDI'!$I$4:$I$29,S1148,"Cubic","Extrapolate=Linear","MultiX=Average","Skip=True","Sort=True")</f>
        <v>14.409499319126384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46896</v>
      </c>
      <c r="T1149" s="43">
        <f ca="1">_xll.BInterpol('Base CDI'!$H$4:$H$28,'Base CDI'!$J$4:$J$29,S1149,"Cubic","Extrapolate=Linear","MultiX=Average","Skip=True","Sort=True")</f>
        <v>14.194241852205243</v>
      </c>
      <c r="U1149" s="43">
        <f ca="1">_xll.BInterpol('Base CDI'!$H$4:$H$28,'Base CDI'!$I$4:$I$29,S1149,"Cubic","Extrapolate=Linear","MultiX=Average","Skip=True","Sort=True")</f>
        <v>14.409763696850996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46897</v>
      </c>
      <c r="T1150" s="43">
        <f ca="1">_xll.BInterpol('Base CDI'!$H$4:$H$28,'Base CDI'!$J$4:$J$29,S1150,"Cubic","Extrapolate=Linear","MultiX=Average","Skip=True","Sort=True")</f>
        <v>14.194526399084314</v>
      </c>
      <c r="U1150" s="43">
        <f ca="1">_xll.BInterpol('Base CDI'!$H$4:$H$28,'Base CDI'!$I$4:$I$29,S1150,"Cubic","Extrapolate=Linear","MultiX=Average","Skip=True","Sort=True")</f>
        <v>14.4100287869221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46898</v>
      </c>
      <c r="T1151" s="43">
        <f ca="1">_xll.BInterpol('Base CDI'!$H$4:$H$28,'Base CDI'!$J$4:$J$29,S1151,"Cubic","Extrapolate=Linear","MultiX=Average","Skip=True","Sort=True")</f>
        <v>14.194811905281368</v>
      </c>
      <c r="U1151" s="43">
        <f ca="1">_xll.BInterpol('Base CDI'!$H$4:$H$28,'Base CDI'!$I$4:$I$29,S1151,"Cubic","Extrapolate=Linear","MultiX=Average","Skip=True","Sort=True")</f>
        <v>14.410294588306465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46899</v>
      </c>
      <c r="T1152" s="43">
        <f ca="1">_xll.BInterpol('Base CDI'!$H$4:$H$28,'Base CDI'!$J$4:$J$29,S1152,"Cubic","Extrapolate=Linear","MultiX=Average","Skip=True","Sort=True")</f>
        <v>14.195098368123416</v>
      </c>
      <c r="U1152" s="43">
        <f ca="1">_xll.BInterpol('Base CDI'!$H$4:$H$28,'Base CDI'!$I$4:$I$29,S1152,"Cubic","Extrapolate=Linear","MultiX=Average","Skip=True","Sort=True")</f>
        <v>14.410561099970868</v>
      </c>
    </row>
    <row r="1153" spans="16:21" x14ac:dyDescent="0.25">
      <c r="P1153" s="10">
        <v>36188</v>
      </c>
      <c r="Q1153">
        <v>4.107634</v>
      </c>
      <c r="S1153" s="42">
        <f t="shared" ca="1" si="22"/>
        <v>46900</v>
      </c>
      <c r="T1153" s="43">
        <f ca="1">_xll.BInterpol('Base CDI'!$H$4:$H$28,'Base CDI'!$J$4:$J$29,S1153,"Cubic","Extrapolate=Linear","MultiX=Average","Skip=True","Sort=True")</f>
        <v>14.195385784937473</v>
      </c>
      <c r="U1153" s="43">
        <f ca="1">_xll.BInterpol('Base CDI'!$H$4:$H$28,'Base CDI'!$I$4:$I$29,S1153,"Cubic","Extrapolate=Linear","MultiX=Average","Skip=True","Sort=True")</f>
        <v>14.410828320882086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46901</v>
      </c>
      <c r="T1154" s="43">
        <f ca="1">_xll.BInterpol('Base CDI'!$H$4:$H$28,'Base CDI'!$J$4:$J$29,S1154,"Cubic","Extrapolate=Linear","MultiX=Average","Skip=True","Sort=True")</f>
        <v>14.195674153050552</v>
      </c>
      <c r="U1154" s="43">
        <f ca="1">_xll.BInterpol('Base CDI'!$H$4:$H$28,'Base CDI'!$I$4:$I$29,S1154,"Cubic","Extrapolate=Linear","MultiX=Average","Skip=True","Sort=True")</f>
        <v>14.411096250006889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46902</v>
      </c>
      <c r="T1155" s="43">
        <f ca="1">_xll.BInterpol('Base CDI'!$H$4:$H$28,'Base CDI'!$J$4:$J$29,S1155,"Cubic","Extrapolate=Linear","MultiX=Average","Skip=True","Sort=True")</f>
        <v>14.195963469789664</v>
      </c>
      <c r="U1155" s="43">
        <f ca="1">_xll.BInterpol('Base CDI'!$H$4:$H$28,'Base CDI'!$I$4:$I$29,S1155,"Cubic","Extrapolate=Linear","MultiX=Average","Skip=True","Sort=True")</f>
        <v>14.411364886312052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46903</v>
      </c>
      <c r="T1156" s="43">
        <f ca="1">_xll.BInterpol('Base CDI'!$H$4:$H$28,'Base CDI'!$J$4:$J$29,S1156,"Cubic","Extrapolate=Linear","MultiX=Average","Skip=True","Sort=True")</f>
        <v>14.196253732481821</v>
      </c>
      <c r="U1156" s="43">
        <f ca="1">_xll.BInterpol('Base CDI'!$H$4:$H$28,'Base CDI'!$I$4:$I$29,S1156,"Cubic","Extrapolate=Linear","MultiX=Average","Skip=True","Sort=True")</f>
        <v>14.411634228764351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46904</v>
      </c>
      <c r="T1157" s="43">
        <f ca="1">_xll.BInterpol('Base CDI'!$H$4:$H$28,'Base CDI'!$J$4:$J$29,S1157,"Cubic","Extrapolate=Linear","MultiX=Average","Skip=True","Sort=True")</f>
        <v>14.196544938454039</v>
      </c>
      <c r="U1157" s="43">
        <f ca="1">_xll.BInterpol('Base CDI'!$H$4:$H$28,'Base CDI'!$I$4:$I$29,S1157,"Cubic","Extrapolate=Linear","MultiX=Average","Skip=True","Sort=True")</f>
        <v>14.411904276330556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46905</v>
      </c>
      <c r="T1158" s="43">
        <f ca="1">_xll.BInterpol('Base CDI'!$H$4:$H$28,'Base CDI'!$J$4:$J$29,S1158,"Cubic","Extrapolate=Linear","MultiX=Average","Skip=True","Sort=True")</f>
        <v>14.196837085033328</v>
      </c>
      <c r="U1158" s="43">
        <f ca="1">_xll.BInterpol('Base CDI'!$H$4:$H$28,'Base CDI'!$I$4:$I$29,S1158,"Cubic","Extrapolate=Linear","MultiX=Average","Skip=True","Sort=True")</f>
        <v>14.412175027977447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46906</v>
      </c>
      <c r="T1159" s="43">
        <f ca="1">_xll.BInterpol('Base CDI'!$H$4:$H$28,'Base CDI'!$J$4:$J$29,S1159,"Cubic","Extrapolate=Linear","MultiX=Average","Skip=True","Sort=True")</f>
        <v>14.197130169546703</v>
      </c>
      <c r="U1159" s="43">
        <f ca="1">_xll.BInterpol('Base CDI'!$H$4:$H$28,'Base CDI'!$I$4:$I$29,S1159,"Cubic","Extrapolate=Linear","MultiX=Average","Skip=True","Sort=True")</f>
        <v>14.412446482671793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46907</v>
      </c>
      <c r="T1160" s="43">
        <f ca="1">_xll.BInterpol('Base CDI'!$H$4:$H$28,'Base CDI'!$J$4:$J$29,S1160,"Cubic","Extrapolate=Linear","MultiX=Average","Skip=True","Sort=True")</f>
        <v>14.197424189321175</v>
      </c>
      <c r="U1160" s="43">
        <f ca="1">_xll.BInterpol('Base CDI'!$H$4:$H$28,'Base CDI'!$I$4:$I$29,S1160,"Cubic","Extrapolate=Linear","MultiX=Average","Skip=True","Sort=True")</f>
        <v>14.412718639380371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46908</v>
      </c>
      <c r="T1161" s="43">
        <f ca="1">_xll.BInterpol('Base CDI'!$H$4:$H$28,'Base CDI'!$J$4:$J$29,S1161,"Cubic","Extrapolate=Linear","MultiX=Average","Skip=True","Sort=True")</f>
        <v>14.197719141683759</v>
      </c>
      <c r="U1161" s="43">
        <f ca="1">_xll.BInterpol('Base CDI'!$H$4:$H$28,'Base CDI'!$I$4:$I$29,S1161,"Cubic","Extrapolate=Linear","MultiX=Average","Skip=True","Sort=True")</f>
        <v>14.412991497069955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46909</v>
      </c>
      <c r="T1162" s="43">
        <f ca="1">_xll.BInterpol('Base CDI'!$H$4:$H$28,'Base CDI'!$J$4:$J$29,S1162,"Cubic","Extrapolate=Linear","MultiX=Average","Skip=True","Sort=True")</f>
        <v>14.198015023961466</v>
      </c>
      <c r="U1162" s="43">
        <f ca="1">_xll.BInterpol('Base CDI'!$H$4:$H$28,'Base CDI'!$I$4:$I$29,S1162,"Cubic","Extrapolate=Linear","MultiX=Average","Skip=True","Sort=True")</f>
        <v>14.413265054707317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46910</v>
      </c>
      <c r="T1163" s="43">
        <f ca="1">_xll.BInterpol('Base CDI'!$H$4:$H$28,'Base CDI'!$J$4:$J$29,S1163,"Cubic","Extrapolate=Linear","MultiX=Average","Skip=True","Sort=True")</f>
        <v>14.198311833481309</v>
      </c>
      <c r="U1163" s="43">
        <f ca="1">_xll.BInterpol('Base CDI'!$H$4:$H$28,'Base CDI'!$I$4:$I$29,S1163,"Cubic","Extrapolate=Linear","MultiX=Average","Skip=True","Sort=True")</f>
        <v>14.413539311259234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46911</v>
      </c>
      <c r="T1164" s="43">
        <f ca="1">_xll.BInterpol('Base CDI'!$H$4:$H$28,'Base CDI'!$J$4:$J$29,S1164,"Cubic","Extrapolate=Linear","MultiX=Average","Skip=True","Sort=True")</f>
        <v>14.198609567570301</v>
      </c>
      <c r="U1164" s="43">
        <f ca="1">_xll.BInterpol('Base CDI'!$H$4:$H$28,'Base CDI'!$I$4:$I$29,S1164,"Cubic","Extrapolate=Linear","MultiX=Average","Skip=True","Sort=True")</f>
        <v>14.413814265692476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46912</v>
      </c>
      <c r="T1165" s="43">
        <f ca="1">_xll.BInterpol('Base CDI'!$H$4:$H$28,'Base CDI'!$J$4:$J$29,S1165,"Cubic","Extrapolate=Linear","MultiX=Average","Skip=True","Sort=True")</f>
        <v>14.198908223555454</v>
      </c>
      <c r="U1165" s="43">
        <f ca="1">_xll.BInterpol('Base CDI'!$H$4:$H$28,'Base CDI'!$I$4:$I$29,S1165,"Cubic","Extrapolate=Linear","MultiX=Average","Skip=True","Sort=True")</f>
        <v>14.414089916973822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46913</v>
      </c>
      <c r="T1166" s="43">
        <f ca="1">_xll.BInterpol('Base CDI'!$H$4:$H$28,'Base CDI'!$J$4:$J$29,S1166,"Cubic","Extrapolate=Linear","MultiX=Average","Skip=True","Sort=True")</f>
        <v>14.199207798763783</v>
      </c>
      <c r="U1166" s="43">
        <f ca="1">_xll.BInterpol('Base CDI'!$H$4:$H$28,'Base CDI'!$I$4:$I$29,S1166,"Cubic","Extrapolate=Linear","MultiX=Average","Skip=True","Sort=True")</f>
        <v>14.414366264070043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46914</v>
      </c>
      <c r="T1167" s="43">
        <f ca="1">_xll.BInterpol('Base CDI'!$H$4:$H$28,'Base CDI'!$J$4:$J$29,S1167,"Cubic","Extrapolate=Linear","MultiX=Average","Skip=True","Sort=True")</f>
        <v>14.199508290522301</v>
      </c>
      <c r="U1167" s="43">
        <f ca="1">_xll.BInterpol('Base CDI'!$H$4:$H$28,'Base CDI'!$I$4:$I$29,S1167,"Cubic","Extrapolate=Linear","MultiX=Average","Skip=True","Sort=True")</f>
        <v>14.414643305947914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46915</v>
      </c>
      <c r="T1168" s="43">
        <f ca="1">_xll.BInterpol('Base CDI'!$H$4:$H$28,'Base CDI'!$J$4:$J$29,S1168,"Cubic","Extrapolate=Linear","MultiX=Average","Skip=True","Sort=True")</f>
        <v>14.199809696158017</v>
      </c>
      <c r="U1168" s="43">
        <f ca="1">_xll.BInterpol('Base CDI'!$H$4:$H$28,'Base CDI'!$I$4:$I$29,S1168,"Cubic","Extrapolate=Linear","MultiX=Average","Skip=True","Sort=True")</f>
        <v>14.41492104157421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46916</v>
      </c>
      <c r="T1169" s="43">
        <f ca="1">_xll.BInterpol('Base CDI'!$H$4:$H$28,'Base CDI'!$J$4:$J$29,S1169,"Cubic","Extrapolate=Linear","MultiX=Average","Skip=True","Sort=True")</f>
        <v>14.200112012997947</v>
      </c>
      <c r="U1169" s="43">
        <f ca="1">_xll.BInterpol('Base CDI'!$H$4:$H$28,'Base CDI'!$I$4:$I$29,S1169,"Cubic","Extrapolate=Linear","MultiX=Average","Skip=True","Sort=True")</f>
        <v>14.415199469915702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46917</v>
      </c>
      <c r="T1170" s="43">
        <f ca="1">_xll.BInterpol('Base CDI'!$H$4:$H$28,'Base CDI'!$J$4:$J$29,S1170,"Cubic","Extrapolate=Linear","MultiX=Average","Skip=True","Sort=True")</f>
        <v>14.200415238369104</v>
      </c>
      <c r="U1170" s="43">
        <f ca="1">_xll.BInterpol('Base CDI'!$H$4:$H$28,'Base CDI'!$I$4:$I$29,S1170,"Cubic","Extrapolate=Linear","MultiX=Average","Skip=True","Sort=True")</f>
        <v>14.41547858993917</v>
      </c>
    </row>
    <row r="1171" spans="16:21" x14ac:dyDescent="0.25">
      <c r="P1171" s="10">
        <v>36216</v>
      </c>
      <c r="Q1171">
        <v>4.203627</v>
      </c>
      <c r="S1171" s="42">
        <f t="shared" ca="1" si="23"/>
        <v>46918</v>
      </c>
      <c r="T1171" s="43">
        <f ca="1">_xll.BInterpol('Base CDI'!$H$4:$H$28,'Base CDI'!$J$4:$J$29,S1171,"Cubic","Extrapolate=Linear","MultiX=Average","Skip=True","Sort=True")</f>
        <v>14.200719369598499</v>
      </c>
      <c r="U1171" s="43">
        <f ca="1">_xll.BInterpol('Base CDI'!$H$4:$H$28,'Base CDI'!$I$4:$I$29,S1171,"Cubic","Extrapolate=Linear","MultiX=Average","Skip=True","Sort=True")</f>
        <v>14.415758400611381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46919</v>
      </c>
      <c r="T1172" s="43">
        <f ca="1">_xll.BInterpol('Base CDI'!$H$4:$H$28,'Base CDI'!$J$4:$J$29,S1172,"Cubic","Extrapolate=Linear","MultiX=Average","Skip=True","Sort=True")</f>
        <v>14.201024404013145</v>
      </c>
      <c r="U1172" s="43">
        <f ca="1">_xll.BInterpol('Base CDI'!$H$4:$H$28,'Base CDI'!$I$4:$I$29,S1172,"Cubic","Extrapolate=Linear","MultiX=Average","Skip=True","Sort=True")</f>
        <v>14.416038900899114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46920</v>
      </c>
      <c r="T1173" s="43">
        <f ca="1">_xll.BInterpol('Base CDI'!$H$4:$H$28,'Base CDI'!$J$4:$J$29,S1173,"Cubic","Extrapolate=Linear","MultiX=Average","Skip=True","Sort=True")</f>
        <v>14.201330338940057</v>
      </c>
      <c r="U1173" s="43">
        <f ca="1">_xll.BInterpol('Base CDI'!$H$4:$H$28,'Base CDI'!$I$4:$I$29,S1173,"Cubic","Extrapolate=Linear","MultiX=Average","Skip=True","Sort=True")</f>
        <v>14.416320089769142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46921</v>
      </c>
      <c r="T1174" s="43">
        <f ca="1">_xll.BInterpol('Base CDI'!$H$4:$H$28,'Base CDI'!$J$4:$J$29,S1174,"Cubic","Extrapolate=Linear","MultiX=Average","Skip=True","Sort=True")</f>
        <v>14.201637171706246</v>
      </c>
      <c r="U1174" s="43">
        <f ca="1">_xll.BInterpol('Base CDI'!$H$4:$H$28,'Base CDI'!$I$4:$I$29,S1174,"Cubic","Extrapolate=Linear","MultiX=Average","Skip=True","Sort=True")</f>
        <v>14.416601966188239</v>
      </c>
    </row>
    <row r="1175" spans="16:21" x14ac:dyDescent="0.25">
      <c r="P1175" s="10">
        <v>36222</v>
      </c>
      <c r="Q1175">
        <v>4.225365</v>
      </c>
      <c r="S1175" s="42">
        <f t="shared" ca="1" si="23"/>
        <v>46922</v>
      </c>
      <c r="T1175" s="43">
        <f ca="1">_xll.BInterpol('Base CDI'!$H$4:$H$28,'Base CDI'!$J$4:$J$29,S1175,"Cubic","Extrapolate=Linear","MultiX=Average","Skip=True","Sort=True")</f>
        <v>14.201944899638725</v>
      </c>
      <c r="U1175" s="43">
        <f ca="1">_xll.BInterpol('Base CDI'!$H$4:$H$28,'Base CDI'!$I$4:$I$29,S1175,"Cubic","Extrapolate=Linear","MultiX=Average","Skip=True","Sort=True")</f>
        <v>14.416884529123179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46923</v>
      </c>
      <c r="T1176" s="43">
        <f ca="1">_xll.BInterpol('Base CDI'!$H$4:$H$28,'Base CDI'!$J$4:$J$29,S1176,"Cubic","Extrapolate=Linear","MultiX=Average","Skip=True","Sort=True")</f>
        <v>14.202253520064508</v>
      </c>
      <c r="U1176" s="43">
        <f ca="1">_xll.BInterpol('Base CDI'!$H$4:$H$28,'Base CDI'!$I$4:$I$29,S1176,"Cubic","Extrapolate=Linear","MultiX=Average","Skip=True","Sort=True")</f>
        <v>14.417167777540735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46924</v>
      </c>
      <c r="T1177" s="43">
        <f ca="1">_xll.BInterpol('Base CDI'!$H$4:$H$28,'Base CDI'!$J$4:$J$29,S1177,"Cubic","Extrapolate=Linear","MultiX=Average","Skip=True","Sort=True")</f>
        <v>14.202563030310605</v>
      </c>
      <c r="U1177" s="43">
        <f ca="1">_xll.BInterpol('Base CDI'!$H$4:$H$28,'Base CDI'!$I$4:$I$29,S1177,"Cubic","Extrapolate=Linear","MultiX=Average","Skip=True","Sort=True")</f>
        <v>14.417451710407684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46925</v>
      </c>
      <c r="T1178" s="43">
        <f ca="1">_xll.BInterpol('Base CDI'!$H$4:$H$28,'Base CDI'!$J$4:$J$29,S1178,"Cubic","Extrapolate=Linear","MultiX=Average","Skip=True","Sort=True")</f>
        <v>14.202873427704032</v>
      </c>
      <c r="U1178" s="43">
        <f ca="1">_xll.BInterpol('Base CDI'!$H$4:$H$28,'Base CDI'!$I$4:$I$29,S1178,"Cubic","Extrapolate=Linear","MultiX=Average","Skip=True","Sort=True")</f>
        <v>14.417736326690797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46926</v>
      </c>
      <c r="T1179" s="43">
        <f ca="1">_xll.BInterpol('Base CDI'!$H$4:$H$28,'Base CDI'!$J$4:$J$29,S1179,"Cubic","Extrapolate=Linear","MultiX=Average","Skip=True","Sort=True")</f>
        <v>14.203184709571801</v>
      </c>
      <c r="U1179" s="43">
        <f ca="1">_xll.BInterpol('Base CDI'!$H$4:$H$28,'Base CDI'!$I$4:$I$29,S1179,"Cubic","Extrapolate=Linear","MultiX=Average","Skip=True","Sort=True")</f>
        <v>14.41802162535685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46927</v>
      </c>
      <c r="T1180" s="43">
        <f ca="1">_xll.BInterpol('Base CDI'!$H$4:$H$28,'Base CDI'!$J$4:$J$29,S1180,"Cubic","Extrapolate=Linear","MultiX=Average","Skip=True","Sort=True")</f>
        <v>14.203496873240923</v>
      </c>
      <c r="U1180" s="43">
        <f ca="1">_xll.BInterpol('Base CDI'!$H$4:$H$28,'Base CDI'!$I$4:$I$29,S1180,"Cubic","Extrapolate=Linear","MultiX=Average","Skip=True","Sort=True")</f>
        <v>14.418307605372616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46928</v>
      </c>
      <c r="T1181" s="43">
        <f ca="1">_xll.BInterpol('Base CDI'!$H$4:$H$28,'Base CDI'!$J$4:$J$29,S1181,"Cubic","Extrapolate=Linear","MultiX=Average","Skip=True","Sort=True")</f>
        <v>14.203809916038413</v>
      </c>
      <c r="U1181" s="43">
        <f ca="1">_xll.BInterpol('Base CDI'!$H$4:$H$28,'Base CDI'!$I$4:$I$29,S1181,"Cubic","Extrapolate=Linear","MultiX=Average","Skip=True","Sort=True")</f>
        <v>14.418594265704872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46929</v>
      </c>
      <c r="T1182" s="43">
        <f ca="1">_xll.BInterpol('Base CDI'!$H$4:$H$28,'Base CDI'!$J$4:$J$29,S1182,"Cubic","Extrapolate=Linear","MultiX=Average","Skip=True","Sort=True")</f>
        <v>14.204123835291282</v>
      </c>
      <c r="U1182" s="43">
        <f ca="1">_xll.BInterpol('Base CDI'!$H$4:$H$28,'Base CDI'!$I$4:$I$29,S1182,"Cubic","Extrapolate=Linear","MultiX=Average","Skip=True","Sort=True")</f>
        <v>14.418881605320387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46930</v>
      </c>
      <c r="T1183" s="43">
        <f ca="1">_xll.BInterpol('Base CDI'!$H$4:$H$28,'Base CDI'!$J$4:$J$29,S1183,"Cubic","Extrapolate=Linear","MultiX=Average","Skip=True","Sort=True")</f>
        <v>14.204438628326546</v>
      </c>
      <c r="U1183" s="43">
        <f ca="1">_xll.BInterpol('Base CDI'!$H$4:$H$28,'Base CDI'!$I$4:$I$29,S1183,"Cubic","Extrapolate=Linear","MultiX=Average","Skip=True","Sort=True")</f>
        <v>14.41916962318594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46931</v>
      </c>
      <c r="T1184" s="43">
        <f ca="1">_xll.BInterpol('Base CDI'!$H$4:$H$28,'Base CDI'!$J$4:$J$29,S1184,"Cubic","Extrapolate=Linear","MultiX=Average","Skip=True","Sort=True")</f>
        <v>14.204754292471215</v>
      </c>
      <c r="U1184" s="43">
        <f ca="1">_xll.BInterpol('Base CDI'!$H$4:$H$28,'Base CDI'!$I$4:$I$29,S1184,"Cubic","Extrapolate=Linear","MultiX=Average","Skip=True","Sort=True")</f>
        <v>14.419458318268301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46932</v>
      </c>
      <c r="T1185" s="43">
        <f ca="1">_xll.BInterpol('Base CDI'!$H$4:$H$28,'Base CDI'!$J$4:$J$29,S1185,"Cubic","Extrapolate=Linear","MultiX=Average","Skip=True","Sort=True")</f>
        <v>14.205070825052301</v>
      </c>
      <c r="U1185" s="43">
        <f ca="1">_xll.BInterpol('Base CDI'!$H$4:$H$28,'Base CDI'!$I$4:$I$29,S1185,"Cubic","Extrapolate=Linear","MultiX=Average","Skip=True","Sort=True")</f>
        <v>14.419747689534249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46933</v>
      </c>
      <c r="T1186" s="43">
        <f ca="1">_xll.BInterpol('Base CDI'!$H$4:$H$28,'Base CDI'!$J$4:$J$29,S1186,"Cubic","Extrapolate=Linear","MultiX=Average","Skip=True","Sort=True")</f>
        <v>14.205388223396819</v>
      </c>
      <c r="U1186" s="43">
        <f ca="1">_xll.BInterpol('Base CDI'!$H$4:$H$28,'Base CDI'!$I$4:$I$29,S1186,"Cubic","Extrapolate=Linear","MultiX=Average","Skip=True","Sort=True")</f>
        <v>14.420037735950553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46934</v>
      </c>
      <c r="T1187" s="43">
        <f ca="1">_xll.BInterpol('Base CDI'!$H$4:$H$28,'Base CDI'!$J$4:$J$29,S1187,"Cubic","Extrapolate=Linear","MultiX=Average","Skip=True","Sort=True")</f>
        <v>14.205706484831781</v>
      </c>
      <c r="U1187" s="43">
        <f ca="1">_xll.BInterpol('Base CDI'!$H$4:$H$28,'Base CDI'!$I$4:$I$29,S1187,"Cubic","Extrapolate=Linear","MultiX=Average","Skip=True","Sort=True")</f>
        <v>14.420328456483992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46935</v>
      </c>
      <c r="T1188" s="43">
        <f ca="1">_xll.BInterpol('Base CDI'!$H$4:$H$28,'Base CDI'!$J$4:$J$29,S1188,"Cubic","Extrapolate=Linear","MultiX=Average","Skip=True","Sort=True")</f>
        <v>14.2060256066842</v>
      </c>
      <c r="U1188" s="43">
        <f ca="1">_xll.BInterpol('Base CDI'!$H$4:$H$28,'Base CDI'!$I$4:$I$29,S1188,"Cubic","Extrapolate=Linear","MultiX=Average","Skip=True","Sort=True")</f>
        <v>14.420619850101335</v>
      </c>
    </row>
    <row r="1189" spans="16:21" x14ac:dyDescent="0.25">
      <c r="P1189" s="10">
        <v>36242</v>
      </c>
      <c r="Q1189">
        <v>4.310873</v>
      </c>
      <c r="S1189" s="42">
        <f t="shared" ca="1" si="23"/>
        <v>46936</v>
      </c>
      <c r="T1189" s="43">
        <f ca="1">_xll.BInterpol('Base CDI'!$H$4:$H$28,'Base CDI'!$J$4:$J$29,S1189,"Cubic","Extrapolate=Linear","MultiX=Average","Skip=True","Sort=True")</f>
        <v>14.20634558628109</v>
      </c>
      <c r="U1189" s="43">
        <f ca="1">_xll.BInterpol('Base CDI'!$H$4:$H$28,'Base CDI'!$I$4:$I$29,S1189,"Cubic","Extrapolate=Linear","MultiX=Average","Skip=True","Sort=True")</f>
        <v>14.420911915769359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46937</v>
      </c>
      <c r="T1190" s="43">
        <f ca="1">_xll.BInterpol('Base CDI'!$H$4:$H$28,'Base CDI'!$J$4:$J$29,S1190,"Cubic","Extrapolate=Linear","MultiX=Average","Skip=True","Sort=True")</f>
        <v>14.20666642094946</v>
      </c>
      <c r="U1190" s="43">
        <f ca="1">_xll.BInterpol('Base CDI'!$H$4:$H$28,'Base CDI'!$I$4:$I$29,S1190,"Cubic","Extrapolate=Linear","MultiX=Average","Skip=True","Sort=True")</f>
        <v>14.42120465245484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46938</v>
      </c>
      <c r="T1191" s="43">
        <f ca="1">_xll.BInterpol('Base CDI'!$H$4:$H$28,'Base CDI'!$J$4:$J$29,S1191,"Cubic","Extrapolate=Linear","MultiX=Average","Skip=True","Sort=True")</f>
        <v>14.206988108016329</v>
      </c>
      <c r="U1191" s="43">
        <f ca="1">_xll.BInterpol('Base CDI'!$H$4:$H$28,'Base CDI'!$I$4:$I$29,S1191,"Cubic","Extrapolate=Linear","MultiX=Average","Skip=True","Sort=True")</f>
        <v>14.421498059124549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46939</v>
      </c>
      <c r="T1192" s="43">
        <f ca="1">_xll.BInterpol('Base CDI'!$H$4:$H$28,'Base CDI'!$J$4:$J$29,S1192,"Cubic","Extrapolate=Linear","MultiX=Average","Skip=True","Sort=True")</f>
        <v>14.207310644808704</v>
      </c>
      <c r="U1192" s="43">
        <f ca="1">_xll.BInterpol('Base CDI'!$H$4:$H$28,'Base CDI'!$I$4:$I$29,S1192,"Cubic","Extrapolate=Linear","MultiX=Average","Skip=True","Sort=True")</f>
        <v>14.42179213474526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46940</v>
      </c>
      <c r="T1193" s="43">
        <f ca="1">_xll.BInterpol('Base CDI'!$H$4:$H$28,'Base CDI'!$J$4:$J$29,S1193,"Cubic","Extrapolate=Linear","MultiX=Average","Skip=True","Sort=True")</f>
        <v>14.207634028653601</v>
      </c>
      <c r="U1193" s="43">
        <f ca="1">_xll.BInterpol('Base CDI'!$H$4:$H$28,'Base CDI'!$I$4:$I$29,S1193,"Cubic","Extrapolate=Linear","MultiX=Average","Skip=True","Sort=True")</f>
        <v>14.42208687828375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46941</v>
      </c>
      <c r="T1194" s="43">
        <f ca="1">_xll.BInterpol('Base CDI'!$H$4:$H$28,'Base CDI'!$J$4:$J$29,S1194,"Cubic","Extrapolate=Linear","MultiX=Average","Skip=True","Sort=True")</f>
        <v>14.207958256878031</v>
      </c>
      <c r="U1194" s="43">
        <f ca="1">_xll.BInterpol('Base CDI'!$H$4:$H$28,'Base CDI'!$I$4:$I$29,S1194,"Cubic","Extrapolate=Linear","MultiX=Average","Skip=True","Sort=True")</f>
        <v>14.422382288706789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46942</v>
      </c>
      <c r="T1195" s="43">
        <f ca="1">_xll.BInterpol('Base CDI'!$H$4:$H$28,'Base CDI'!$J$4:$J$29,S1195,"Cubic","Extrapolate=Linear","MultiX=Average","Skip=True","Sort=True")</f>
        <v>14.208283326809008</v>
      </c>
      <c r="U1195" s="43">
        <f ca="1">_xll.BInterpol('Base CDI'!$H$4:$H$28,'Base CDI'!$I$4:$I$29,S1195,"Cubic","Extrapolate=Linear","MultiX=Average","Skip=True","Sort=True")</f>
        <v>14.422678364981156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46943</v>
      </c>
      <c r="T1196" s="43">
        <f ca="1">_xll.BInterpol('Base CDI'!$H$4:$H$28,'Base CDI'!$J$4:$J$29,S1196,"Cubic","Extrapolate=Linear","MultiX=Average","Skip=True","Sort=True")</f>
        <v>14.208609235773546</v>
      </c>
      <c r="U1196" s="43">
        <f ca="1">_xll.BInterpol('Base CDI'!$H$4:$H$28,'Base CDI'!$I$4:$I$29,S1196,"Cubic","Extrapolate=Linear","MultiX=Average","Skip=True","Sort=True")</f>
        <v>14.422975106073622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46944</v>
      </c>
      <c r="T1197" s="43">
        <f ca="1">_xll.BInterpol('Base CDI'!$H$4:$H$28,'Base CDI'!$J$4:$J$29,S1197,"Cubic","Extrapolate=Linear","MultiX=Average","Skip=True","Sort=True")</f>
        <v>14.208935981098655</v>
      </c>
      <c r="U1197" s="43">
        <f ca="1">_xll.BInterpol('Base CDI'!$H$4:$H$28,'Base CDI'!$I$4:$I$29,S1197,"Cubic","Extrapolate=Linear","MultiX=Average","Skip=True","Sort=True")</f>
        <v>14.423272510950961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46945</v>
      </c>
      <c r="T1198" s="43">
        <f ca="1">_xll.BInterpol('Base CDI'!$H$4:$H$28,'Base CDI'!$J$4:$J$29,S1198,"Cubic","Extrapolate=Linear","MultiX=Average","Skip=True","Sort=True")</f>
        <v>14.209263560111349</v>
      </c>
      <c r="U1198" s="43">
        <f ca="1">_xll.BInterpol('Base CDI'!$H$4:$H$28,'Base CDI'!$I$4:$I$29,S1198,"Cubic","Extrapolate=Linear","MultiX=Average","Skip=True","Sort=True")</f>
        <v>14.423570578579948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46946</v>
      </c>
      <c r="T1199" s="43">
        <f ca="1">_xll.BInterpol('Base CDI'!$H$4:$H$28,'Base CDI'!$J$4:$J$29,S1199,"Cubic","Extrapolate=Linear","MultiX=Average","Skip=True","Sort=True")</f>
        <v>14.209591970138641</v>
      </c>
      <c r="U1199" s="43">
        <f ca="1">_xll.BInterpol('Base CDI'!$H$4:$H$28,'Base CDI'!$I$4:$I$29,S1199,"Cubic","Extrapolate=Linear","MultiX=Average","Skip=True","Sort=True")</f>
        <v>14.423869307927356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46947</v>
      </c>
      <c r="T1200" s="43">
        <f ca="1">_xll.BInterpol('Base CDI'!$H$4:$H$28,'Base CDI'!$J$4:$J$29,S1200,"Cubic","Extrapolate=Linear","MultiX=Average","Skip=True","Sort=True")</f>
        <v>14.209921208507545</v>
      </c>
      <c r="U1200" s="43">
        <f ca="1">_xll.BInterpol('Base CDI'!$H$4:$H$28,'Base CDI'!$I$4:$I$29,S1200,"Cubic","Extrapolate=Linear","MultiX=Average","Skip=True","Sort=True")</f>
        <v>14.424168697959962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46948</v>
      </c>
      <c r="T1201" s="43">
        <f ca="1">_xll.BInterpol('Base CDI'!$H$4:$H$28,'Base CDI'!$J$4:$J$29,S1201,"Cubic","Extrapolate=Linear","MultiX=Average","Skip=True","Sort=True")</f>
        <v>14.210251272545072</v>
      </c>
      <c r="U1201" s="43">
        <f ca="1">_xll.BInterpol('Base CDI'!$H$4:$H$28,'Base CDI'!$I$4:$I$29,S1201,"Cubic","Extrapolate=Linear","MultiX=Average","Skip=True","Sort=True")</f>
        <v>14.424468747644537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46949</v>
      </c>
      <c r="T1202" s="43">
        <f ca="1">_xll.BInterpol('Base CDI'!$H$4:$H$28,'Base CDI'!$J$4:$J$29,S1202,"Cubic","Extrapolate=Linear","MultiX=Average","Skip=True","Sort=True")</f>
        <v>14.210582159578236</v>
      </c>
      <c r="U1202" s="43">
        <f ca="1">_xll.BInterpol('Base CDI'!$H$4:$H$28,'Base CDI'!$I$4:$I$29,S1202,"Cubic","Extrapolate=Linear","MultiX=Average","Skip=True","Sort=True")</f>
        <v>14.424769455947859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46950</v>
      </c>
      <c r="T1203" s="43">
        <f ca="1">_xll.BInterpol('Base CDI'!$H$4:$H$28,'Base CDI'!$J$4:$J$29,S1203,"Cubic","Extrapolate=Linear","MultiX=Average","Skip=True","Sort=True")</f>
        <v>14.21091386693405</v>
      </c>
      <c r="U1203" s="43">
        <f ca="1">_xll.BInterpol('Base CDI'!$H$4:$H$28,'Base CDI'!$I$4:$I$29,S1203,"Cubic","Extrapolate=Linear","MultiX=Average","Skip=True","Sort=True")</f>
        <v>14.425070821836696</v>
      </c>
    </row>
    <row r="1204" spans="16:21" x14ac:dyDescent="0.25">
      <c r="P1204" s="10">
        <v>36265</v>
      </c>
      <c r="Q1204">
        <v>4.3975</v>
      </c>
      <c r="S1204" s="42">
        <f t="shared" ca="1" si="23"/>
        <v>46951</v>
      </c>
      <c r="T1204" s="43">
        <f ca="1">_xll.BInterpol('Base CDI'!$H$4:$H$28,'Base CDI'!$J$4:$J$29,S1204,"Cubic","Extrapolate=Linear","MultiX=Average","Skip=True","Sort=True")</f>
        <v>14.211246391939524</v>
      </c>
      <c r="U1204" s="43">
        <f ca="1">_xll.BInterpol('Base CDI'!$H$4:$H$28,'Base CDI'!$I$4:$I$29,S1204,"Cubic","Extrapolate=Linear","MultiX=Average","Skip=True","Sort=True")</f>
        <v>14.425372844277828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46952</v>
      </c>
      <c r="T1205" s="43">
        <f ca="1">_xll.BInterpol('Base CDI'!$H$4:$H$28,'Base CDI'!$J$4:$J$29,S1205,"Cubic","Extrapolate=Linear","MultiX=Average","Skip=True","Sort=True")</f>
        <v>14.211579731921674</v>
      </c>
      <c r="U1205" s="43">
        <f ca="1">_xll.BInterpol('Base CDI'!$H$4:$H$28,'Base CDI'!$I$4:$I$29,S1205,"Cubic","Extrapolate=Linear","MultiX=Average","Skip=True","Sort=True")</f>
        <v>14.425675522238025</v>
      </c>
    </row>
    <row r="1206" spans="16:21" x14ac:dyDescent="0.25">
      <c r="P1206" s="10">
        <v>36269</v>
      </c>
      <c r="Q1206">
        <v>4.407559</v>
      </c>
      <c r="S1206" s="42">
        <f t="shared" ca="1" si="23"/>
        <v>46953</v>
      </c>
      <c r="T1206" s="43">
        <f ca="1">_xll.BInterpol('Base CDI'!$H$4:$H$28,'Base CDI'!$J$4:$J$29,S1206,"Cubic","Extrapolate=Linear","MultiX=Average","Skip=True","Sort=True")</f>
        <v>14.211913884207513</v>
      </c>
      <c r="U1206" s="43">
        <f ca="1">_xll.BInterpol('Base CDI'!$H$4:$H$28,'Base CDI'!$I$4:$I$29,S1206,"Cubic","Extrapolate=Linear","MultiX=Average","Skip=True","Sort=True")</f>
        <v>14.425978854684065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46954</v>
      </c>
      <c r="T1207" s="43">
        <f ca="1">_xll.BInterpol('Base CDI'!$H$4:$H$28,'Base CDI'!$J$4:$J$29,S1207,"Cubic","Extrapolate=Linear","MultiX=Average","Skip=True","Sort=True")</f>
        <v>14.212248846124051</v>
      </c>
      <c r="U1207" s="43">
        <f ca="1">_xll.BInterpol('Base CDI'!$H$4:$H$28,'Base CDI'!$I$4:$I$29,S1207,"Cubic","Extrapolate=Linear","MultiX=Average","Skip=True","Sort=True")</f>
        <v>14.426282840582719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46955</v>
      </c>
      <c r="T1208" s="43">
        <f ca="1">_xll.BInterpol('Base CDI'!$H$4:$H$28,'Base CDI'!$J$4:$J$29,S1208,"Cubic","Extrapolate=Linear","MultiX=Average","Skip=True","Sort=True")</f>
        <v>14.212584614998304</v>
      </c>
      <c r="U1208" s="43">
        <f ca="1">_xll.BInterpol('Base CDI'!$H$4:$H$28,'Base CDI'!$I$4:$I$29,S1208,"Cubic","Extrapolate=Linear","MultiX=Average","Skip=True","Sort=True")</f>
        <v>14.42658747890076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46956</v>
      </c>
      <c r="T1209" s="43">
        <f ca="1">_xll.BInterpol('Base CDI'!$H$4:$H$28,'Base CDI'!$J$4:$J$29,S1209,"Cubic","Extrapolate=Linear","MultiX=Average","Skip=True","Sort=True")</f>
        <v>14.212921188157283</v>
      </c>
      <c r="U1209" s="43">
        <f ca="1">_xll.BInterpol('Base CDI'!$H$4:$H$28,'Base CDI'!$I$4:$I$29,S1209,"Cubic","Extrapolate=Linear","MultiX=Average","Skip=True","Sort=True")</f>
        <v>14.426892768604967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46957</v>
      </c>
      <c r="T1210" s="43">
        <f ca="1">_xll.BInterpol('Base CDI'!$H$4:$H$28,'Base CDI'!$J$4:$J$29,S1210,"Cubic","Extrapolate=Linear","MultiX=Average","Skip=True","Sort=True")</f>
        <v>14.213258562928001</v>
      </c>
      <c r="U1210" s="43">
        <f ca="1">_xll.BInterpol('Base CDI'!$H$4:$H$28,'Base CDI'!$I$4:$I$29,S1210,"Cubic","Extrapolate=Linear","MultiX=Average","Skip=True","Sort=True")</f>
        <v>14.427198708662111</v>
      </c>
    </row>
    <row r="1211" spans="16:21" x14ac:dyDescent="0.25">
      <c r="P1211" s="10">
        <v>36277</v>
      </c>
      <c r="Q1211">
        <v>4.432512</v>
      </c>
      <c r="S1211" s="42">
        <f t="shared" ca="1" si="23"/>
        <v>46958</v>
      </c>
      <c r="T1211" s="43">
        <f ca="1">_xll.BInterpol('Base CDI'!$H$4:$H$28,'Base CDI'!$J$4:$J$29,S1211,"Cubic","Extrapolate=Linear","MultiX=Average","Skip=True","Sort=True")</f>
        <v>14.21359673663747</v>
      </c>
      <c r="U1211" s="43">
        <f ca="1">_xll.BInterpol('Base CDI'!$H$4:$H$28,'Base CDI'!$I$4:$I$29,S1211,"Cubic","Extrapolate=Linear","MultiX=Average","Skip=True","Sort=True")</f>
        <v>14.427505298038966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46959</v>
      </c>
      <c r="T1212" s="43">
        <f ca="1">_xll.BInterpol('Base CDI'!$H$4:$H$28,'Base CDI'!$J$4:$J$29,S1212,"Cubic","Extrapolate=Linear","MultiX=Average","Skip=True","Sort=True")</f>
        <v>14.213935706612705</v>
      </c>
      <c r="U1212" s="43">
        <f ca="1">_xll.BInterpol('Base CDI'!$H$4:$H$28,'Base CDI'!$I$4:$I$29,S1212,"Cubic","Extrapolate=Linear","MultiX=Average","Skip=True","Sort=True")</f>
        <v>14.427812535702307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46960</v>
      </c>
      <c r="T1213" s="43">
        <f ca="1">_xll.BInterpol('Base CDI'!$H$4:$H$28,'Base CDI'!$J$4:$J$29,S1213,"Cubic","Extrapolate=Linear","MultiX=Average","Skip=True","Sort=True")</f>
        <v>14.214275470180718</v>
      </c>
      <c r="U1213" s="43">
        <f ca="1">_xll.BInterpol('Base CDI'!$H$4:$H$28,'Base CDI'!$I$4:$I$29,S1213,"Cubic","Extrapolate=Linear","MultiX=Average","Skip=True","Sort=True")</f>
        <v>14.428120420618907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46961</v>
      </c>
      <c r="T1214" s="43">
        <f ca="1">_xll.BInterpol('Base CDI'!$H$4:$H$28,'Base CDI'!$J$4:$J$29,S1214,"Cubic","Extrapolate=Linear","MultiX=Average","Skip=True","Sort=True")</f>
        <v>14.214616024668521</v>
      </c>
      <c r="U1214" s="43">
        <f ca="1">_xll.BInterpol('Base CDI'!$H$4:$H$28,'Base CDI'!$I$4:$I$29,S1214,"Cubic","Extrapolate=Linear","MultiX=Average","Skip=True","Sort=True")</f>
        <v>14.42842895175554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46962</v>
      </c>
      <c r="T1215" s="43">
        <f ca="1">_xll.BInterpol('Base CDI'!$H$4:$H$28,'Base CDI'!$J$4:$J$29,S1215,"Cubic","Extrapolate=Linear","MultiX=Average","Skip=True","Sort=True")</f>
        <v>14.214957367403127</v>
      </c>
      <c r="U1215" s="43">
        <f ca="1">_xll.BInterpol('Base CDI'!$H$4:$H$28,'Base CDI'!$I$4:$I$29,S1215,"Cubic","Extrapolate=Linear","MultiX=Average","Skip=True","Sort=True")</f>
        <v>14.428738128078983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46963</v>
      </c>
      <c r="T1216" s="43">
        <f ca="1">_xll.BInterpol('Base CDI'!$H$4:$H$28,'Base CDI'!$J$4:$J$29,S1216,"Cubic","Extrapolate=Linear","MultiX=Average","Skip=True","Sort=True")</f>
        <v>14.215299495711548</v>
      </c>
      <c r="U1216" s="43">
        <f ca="1">_xll.BInterpol('Base CDI'!$H$4:$H$28,'Base CDI'!$I$4:$I$29,S1216,"Cubic","Extrapolate=Linear","MultiX=Average","Skip=True","Sort=True")</f>
        <v>14.429047948556008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46964</v>
      </c>
      <c r="T1217" s="43">
        <f ca="1">_xll.BInterpol('Base CDI'!$H$4:$H$28,'Base CDI'!$J$4:$J$29,S1217,"Cubic","Extrapolate=Linear","MultiX=Average","Skip=True","Sort=True")</f>
        <v>14.2156424069208</v>
      </c>
      <c r="U1217" s="43">
        <f ca="1">_xll.BInterpol('Base CDI'!$H$4:$H$28,'Base CDI'!$I$4:$I$29,S1217,"Cubic","Extrapolate=Linear","MultiX=Average","Skip=True","Sort=True")</f>
        <v>14.429358412153388</v>
      </c>
    </row>
    <row r="1218" spans="16:21" x14ac:dyDescent="0.25">
      <c r="P1218" s="10">
        <v>36286</v>
      </c>
      <c r="Q1218">
        <v>4.466475</v>
      </c>
      <c r="S1218" s="42">
        <f t="shared" ca="1" si="23"/>
        <v>46965</v>
      </c>
      <c r="T1218" s="43">
        <f ca="1">_xll.BInterpol('Base CDI'!$H$4:$H$28,'Base CDI'!$J$4:$J$29,S1218,"Cubic","Extrapolate=Linear","MultiX=Average","Skip=True","Sort=True")</f>
        <v>14.215986098357893</v>
      </c>
      <c r="U1218" s="43">
        <f ca="1">_xll.BInterpol('Base CDI'!$H$4:$H$28,'Base CDI'!$I$4:$I$29,S1218,"Cubic","Extrapolate=Linear","MultiX=Average","Skip=True","Sort=True")</f>
        <v>14.429669517837899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46966</v>
      </c>
      <c r="T1219" s="43">
        <f ca="1">_xll.BInterpol('Base CDI'!$H$4:$H$28,'Base CDI'!$J$4:$J$29,S1219,"Cubic","Extrapolate=Linear","MultiX=Average","Skip=True","Sort=True")</f>
        <v>14.216330567349841</v>
      </c>
      <c r="U1219" s="43">
        <f ca="1">_xll.BInterpol('Base CDI'!$H$4:$H$28,'Base CDI'!$I$4:$I$29,S1219,"Cubic","Extrapolate=Linear","MultiX=Average","Skip=True","Sort=True")</f>
        <v>14.429981264576314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46967</v>
      </c>
      <c r="T1220" s="43">
        <f ca="1">_xll.BInterpol('Base CDI'!$H$4:$H$28,'Base CDI'!$J$4:$J$29,S1220,"Cubic","Extrapolate=Linear","MultiX=Average","Skip=True","Sort=True")</f>
        <v>14.216675811223656</v>
      </c>
      <c r="U1220" s="43">
        <f ca="1">_xll.BInterpol('Base CDI'!$H$4:$H$28,'Base CDI'!$I$4:$I$29,S1220,"Cubic","Extrapolate=Linear","MultiX=Average","Skip=True","Sort=True")</f>
        <v>14.430293651335409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46968</v>
      </c>
      <c r="T1221" s="43">
        <f ca="1">_xll.BInterpol('Base CDI'!$H$4:$H$28,'Base CDI'!$J$4:$J$29,S1221,"Cubic","Extrapolate=Linear","MultiX=Average","Skip=True","Sort=True")</f>
        <v>14.21702182730635</v>
      </c>
      <c r="U1221" s="43">
        <f ca="1">_xll.BInterpol('Base CDI'!$H$4:$H$28,'Base CDI'!$I$4:$I$29,S1221,"Cubic","Extrapolate=Linear","MultiX=Average","Skip=True","Sort=True")</f>
        <v>14.430606677081956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46969</v>
      </c>
      <c r="T1222" s="43">
        <f ca="1">_xll.BInterpol('Base CDI'!$H$4:$H$28,'Base CDI'!$J$4:$J$29,S1222,"Cubic","Extrapolate=Linear","MultiX=Average","Skip=True","Sort=True")</f>
        <v>14.21736861292494</v>
      </c>
      <c r="U1222" s="43">
        <f ca="1">_xll.BInterpol('Base CDI'!$H$4:$H$28,'Base CDI'!$I$4:$I$29,S1222,"Cubic","Extrapolate=Linear","MultiX=Average","Skip=True","Sort=True")</f>
        <v>14.430920340782729</v>
      </c>
    </row>
    <row r="1223" spans="16:21" x14ac:dyDescent="0.25">
      <c r="P1223" s="10">
        <v>36293</v>
      </c>
      <c r="Q1223">
        <v>4.48956</v>
      </c>
      <c r="S1223" s="42">
        <f t="shared" ca="1" si="23"/>
        <v>46970</v>
      </c>
      <c r="T1223" s="43">
        <f ca="1">_xll.BInterpol('Base CDI'!$H$4:$H$28,'Base CDI'!$J$4:$J$29,S1223,"Cubic","Extrapolate=Linear","MultiX=Average","Skip=True","Sort=True")</f>
        <v>14.217716165406433</v>
      </c>
      <c r="U1223" s="43">
        <f ca="1">_xll.BInterpol('Base CDI'!$H$4:$H$28,'Base CDI'!$I$4:$I$29,S1223,"Cubic","Extrapolate=Linear","MultiX=Average","Skip=True","Sort=True")</f>
        <v>14.431234641404505</v>
      </c>
    </row>
    <row r="1224" spans="16:21" x14ac:dyDescent="0.25">
      <c r="P1224" s="10">
        <v>36294</v>
      </c>
      <c r="Q1224">
        <v>4.49376</v>
      </c>
      <c r="S1224" s="42">
        <f t="shared" ca="1" si="23"/>
        <v>46971</v>
      </c>
      <c r="T1224" s="43">
        <f ca="1">_xll.BInterpol('Base CDI'!$H$4:$H$28,'Base CDI'!$J$4:$J$29,S1224,"Cubic","Extrapolate=Linear","MultiX=Average","Skip=True","Sort=True")</f>
        <v>14.218064482077846</v>
      </c>
      <c r="U1224" s="43">
        <f ca="1">_xll.BInterpol('Base CDI'!$H$4:$H$28,'Base CDI'!$I$4:$I$29,S1224,"Cubic","Extrapolate=Linear","MultiX=Average","Skip=True","Sort=True")</f>
        <v>14.431549577914055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46972</v>
      </c>
      <c r="T1225" s="43">
        <f ca="1">_xll.BInterpol('Base CDI'!$H$4:$H$28,'Base CDI'!$J$4:$J$29,S1225,"Cubic","Extrapolate=Linear","MultiX=Average","Skip=True","Sort=True")</f>
        <v>14.218413560266191</v>
      </c>
      <c r="U1225" s="43">
        <f ca="1">_xll.BInterpol('Base CDI'!$H$4:$H$28,'Base CDI'!$I$4:$I$29,S1225,"Cubic","Extrapolate=Linear","MultiX=Average","Skip=True","Sort=True")</f>
        <v>14.431865149278153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46973</v>
      </c>
      <c r="T1226" s="43">
        <f ca="1">_xll.BInterpol('Base CDI'!$H$4:$H$28,'Base CDI'!$J$4:$J$29,S1226,"Cubic","Extrapolate=Linear","MultiX=Average","Skip=True","Sort=True")</f>
        <v>14.218763397298479</v>
      </c>
      <c r="U1226" s="43">
        <f ca="1">_xll.BInterpol('Base CDI'!$H$4:$H$28,'Base CDI'!$I$4:$I$29,S1226,"Cubic","Extrapolate=Linear","MultiX=Average","Skip=True","Sort=True")</f>
        <v>14.432181354463575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46974</v>
      </c>
      <c r="T1227" s="43">
        <f ca="1">_xll.BInterpol('Base CDI'!$H$4:$H$28,'Base CDI'!$J$4:$J$29,S1227,"Cubic","Extrapolate=Linear","MultiX=Average","Skip=True","Sort=True")</f>
        <v>14.219113990501725</v>
      </c>
      <c r="U1227" s="43">
        <f ca="1">_xll.BInterpol('Base CDI'!$H$4:$H$28,'Base CDI'!$I$4:$I$29,S1227,"Cubic","Extrapolate=Linear","MultiX=Average","Skip=True","Sort=True")</f>
        <v>14.432498192437096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46975</v>
      </c>
      <c r="T1228" s="43">
        <f ca="1">_xll.BInterpol('Base CDI'!$H$4:$H$28,'Base CDI'!$J$4:$J$29,S1228,"Cubic","Extrapolate=Linear","MultiX=Average","Skip=True","Sort=True")</f>
        <v>14.219465337202942</v>
      </c>
      <c r="U1228" s="43">
        <f ca="1">_xll.BInterpol('Base CDI'!$H$4:$H$28,'Base CDI'!$I$4:$I$29,S1228,"Cubic","Extrapolate=Linear","MultiX=Average","Skip=True","Sort=True")</f>
        <v>14.432815662165487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46976</v>
      </c>
      <c r="T1229" s="43">
        <f ca="1">_xll.BInterpol('Base CDI'!$H$4:$H$28,'Base CDI'!$J$4:$J$29,S1229,"Cubic","Extrapolate=Linear","MultiX=Average","Skip=True","Sort=True")</f>
        <v>14.219817434729141</v>
      </c>
      <c r="U1229" s="43">
        <f ca="1">_xll.BInterpol('Base CDI'!$H$4:$H$28,'Base CDI'!$I$4:$I$29,S1229,"Cubic","Extrapolate=Linear","MultiX=Average","Skip=True","Sort=True")</f>
        <v>14.433133762615524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46977</v>
      </c>
      <c r="T1230" s="43">
        <f ca="1">_xll.BInterpol('Base CDI'!$H$4:$H$28,'Base CDI'!$J$4:$J$29,S1230,"Cubic","Extrapolate=Linear","MultiX=Average","Skip=True","Sort=True")</f>
        <v>14.220170280407336</v>
      </c>
      <c r="U1230" s="43">
        <f ca="1">_xll.BInterpol('Base CDI'!$H$4:$H$28,'Base CDI'!$I$4:$I$29,S1230,"Cubic","Extrapolate=Linear","MultiX=Average","Skip=True","Sort=True")</f>
        <v>14.433452492753982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46978</v>
      </c>
      <c r="T1231" s="43">
        <f ca="1">_xll.BInterpol('Base CDI'!$H$4:$H$28,'Base CDI'!$J$4:$J$29,S1231,"Cubic","Extrapolate=Linear","MultiX=Average","Skip=True","Sort=True")</f>
        <v>14.22052387156454</v>
      </c>
      <c r="U1231" s="43">
        <f ca="1">_xll.BInterpol('Base CDI'!$H$4:$H$28,'Base CDI'!$I$4:$I$29,S1231,"Cubic","Extrapolate=Linear","MultiX=Average","Skip=True","Sort=True")</f>
        <v>14.433771851547633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46979</v>
      </c>
      <c r="T1232" s="43">
        <f ca="1">_xll.BInterpol('Base CDI'!$H$4:$H$28,'Base CDI'!$J$4:$J$29,S1232,"Cubic","Extrapolate=Linear","MultiX=Average","Skip=True","Sort=True")</f>
        <v>14.220878205527764</v>
      </c>
      <c r="U1232" s="43">
        <f ca="1">_xll.BInterpol('Base CDI'!$H$4:$H$28,'Base CDI'!$I$4:$I$29,S1232,"Cubic","Extrapolate=Linear","MultiX=Average","Skip=True","Sort=True")</f>
        <v>14.434091837963253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46980</v>
      </c>
      <c r="T1233" s="43">
        <f ca="1">_xll.BInterpol('Base CDI'!$H$4:$H$28,'Base CDI'!$J$4:$J$29,S1233,"Cubic","Extrapolate=Linear","MultiX=Average","Skip=True","Sort=True")</f>
        <v>14.221233279624023</v>
      </c>
      <c r="U1233" s="43">
        <f ca="1">_xll.BInterpol('Base CDI'!$H$4:$H$28,'Base CDI'!$I$4:$I$29,S1233,"Cubic","Extrapolate=Linear","MultiX=Average","Skip=True","Sort=True")</f>
        <v>14.434412450967615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46981</v>
      </c>
      <c r="T1234" s="43">
        <f ca="1">_xll.BInterpol('Base CDI'!$H$4:$H$28,'Base CDI'!$J$4:$J$29,S1234,"Cubic","Extrapolate=Linear","MultiX=Average","Skip=True","Sort=True")</f>
        <v>14.221589091180329</v>
      </c>
      <c r="U1234" s="43">
        <f ca="1">_xll.BInterpol('Base CDI'!$H$4:$H$28,'Base CDI'!$I$4:$I$29,S1234,"Cubic","Extrapolate=Linear","MultiX=Average","Skip=True","Sort=True")</f>
        <v>14.434733689527492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46982</v>
      </c>
      <c r="T1235" s="43">
        <f ca="1">_xll.BInterpol('Base CDI'!$H$4:$H$28,'Base CDI'!$J$4:$J$29,S1235,"Cubic","Extrapolate=Linear","MultiX=Average","Skip=True","Sort=True")</f>
        <v>14.221945637523694</v>
      </c>
      <c r="U1235" s="43">
        <f ca="1">_xll.BInterpol('Base CDI'!$H$4:$H$28,'Base CDI'!$I$4:$I$29,S1235,"Cubic","Extrapolate=Linear","MultiX=Average","Skip=True","Sort=True")</f>
        <v>14.435055552609661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46983</v>
      </c>
      <c r="T1236" s="43">
        <f ca="1">_xll.BInterpol('Base CDI'!$H$4:$H$28,'Base CDI'!$J$4:$J$29,S1236,"Cubic","Extrapolate=Linear","MultiX=Average","Skip=True","Sort=True")</f>
        <v>14.222302915981132</v>
      </c>
      <c r="U1236" s="43">
        <f ca="1">_xll.BInterpol('Base CDI'!$H$4:$H$28,'Base CDI'!$I$4:$I$29,S1236,"Cubic","Extrapolate=Linear","MultiX=Average","Skip=True","Sort=True")</f>
        <v>14.435378039180895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46984</v>
      </c>
      <c r="T1237" s="43">
        <f ca="1">_xll.BInterpol('Base CDI'!$H$4:$H$28,'Base CDI'!$J$4:$J$29,S1237,"Cubic","Extrapolate=Linear","MultiX=Average","Skip=True","Sort=True")</f>
        <v>14.222660923879657</v>
      </c>
      <c r="U1237" s="43">
        <f ca="1">_xll.BInterpol('Base CDI'!$H$4:$H$28,'Base CDI'!$I$4:$I$29,S1237,"Cubic","Extrapolate=Linear","MultiX=Average","Skip=True","Sort=True")</f>
        <v>14.435701148207967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46985</v>
      </c>
      <c r="T1238" s="43">
        <f ca="1">_xll.BInterpol('Base CDI'!$H$4:$H$28,'Base CDI'!$J$4:$J$29,S1238,"Cubic","Extrapolate=Linear","MultiX=Average","Skip=True","Sort=True")</f>
        <v>14.223019658546278</v>
      </c>
      <c r="U1238" s="43">
        <f ca="1">_xll.BInterpol('Base CDI'!$H$4:$H$28,'Base CDI'!$I$4:$I$29,S1238,"Cubic","Extrapolate=Linear","MultiX=Average","Skip=True","Sort=True")</f>
        <v>14.436024878657651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46986</v>
      </c>
      <c r="T1239" s="43">
        <f ca="1">_xll.BInterpol('Base CDI'!$H$4:$H$28,'Base CDI'!$J$4:$J$29,S1239,"Cubic","Extrapolate=Linear","MultiX=Average","Skip=True","Sort=True")</f>
        <v>14.223379117308012</v>
      </c>
      <c r="U1239" s="43">
        <f ca="1">_xll.BInterpol('Base CDI'!$H$4:$H$28,'Base CDI'!$I$4:$I$29,S1239,"Cubic","Extrapolate=Linear","MultiX=Average","Skip=True","Sort=True")</f>
        <v>14.436349229496722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46987</v>
      </c>
      <c r="T1240" s="43">
        <f ca="1">_xll.BInterpol('Base CDI'!$H$4:$H$28,'Base CDI'!$J$4:$J$29,S1240,"Cubic","Extrapolate=Linear","MultiX=Average","Skip=True","Sort=True")</f>
        <v>14.223739297491869</v>
      </c>
      <c r="U1240" s="43">
        <f ca="1">_xll.BInterpol('Base CDI'!$H$4:$H$28,'Base CDI'!$I$4:$I$29,S1240,"Cubic","Extrapolate=Linear","MultiX=Average","Skip=True","Sort=True")</f>
        <v>14.436674199691955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46988</v>
      </c>
      <c r="T1241" s="43">
        <f ca="1">_xll.BInterpol('Base CDI'!$H$4:$H$28,'Base CDI'!$J$4:$J$29,S1241,"Cubic","Extrapolate=Linear","MultiX=Average","Skip=True","Sort=True")</f>
        <v>14.224100196424862</v>
      </c>
      <c r="U1241" s="43">
        <f ca="1">_xll.BInterpol('Base CDI'!$H$4:$H$28,'Base CDI'!$I$4:$I$29,S1241,"Cubic","Extrapolate=Linear","MultiX=Average","Skip=True","Sort=True")</f>
        <v>14.436999788210123</v>
      </c>
    </row>
    <row r="1242" spans="16:21" x14ac:dyDescent="0.25">
      <c r="P1242" s="10">
        <v>36321</v>
      </c>
      <c r="Q1242">
        <v>4.561083</v>
      </c>
      <c r="S1242" s="42">
        <f t="shared" ca="1" si="24"/>
        <v>46989</v>
      </c>
      <c r="T1242" s="43">
        <f ca="1">_xll.BInterpol('Base CDI'!$H$4:$H$28,'Base CDI'!$J$4:$J$29,S1242,"Cubic","Extrapolate=Linear","MultiX=Average","Skip=True","Sort=True")</f>
        <v>14.224461811434006</v>
      </c>
      <c r="U1242" s="43">
        <f ca="1">_xll.BInterpol('Base CDI'!$H$4:$H$28,'Base CDI'!$I$4:$I$29,S1242,"Cubic","Extrapolate=Linear","MultiX=Average","Skip=True","Sort=True")</f>
        <v>14.437325994018002</v>
      </c>
    </row>
    <row r="1243" spans="16:21" x14ac:dyDescent="0.25">
      <c r="P1243" s="10">
        <v>36322</v>
      </c>
      <c r="Q1243">
        <v>4.564629</v>
      </c>
      <c r="S1243" s="42">
        <f t="shared" ca="1" si="24"/>
        <v>46990</v>
      </c>
      <c r="T1243" s="43">
        <f ca="1">_xll.BInterpol('Base CDI'!$H$4:$H$28,'Base CDI'!$J$4:$J$29,S1243,"Cubic","Extrapolate=Linear","MultiX=Average","Skip=True","Sort=True")</f>
        <v>14.224824139846312</v>
      </c>
      <c r="U1243" s="43">
        <f ca="1">_xll.BInterpol('Base CDI'!$H$4:$H$28,'Base CDI'!$I$4:$I$29,S1243,"Cubic","Extrapolate=Linear","MultiX=Average","Skip=True","Sort=True")</f>
        <v>14.437652816082363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46991</v>
      </c>
      <c r="T1244" s="43">
        <f ca="1">_xll.BInterpol('Base CDI'!$H$4:$H$28,'Base CDI'!$J$4:$J$29,S1244,"Cubic","Extrapolate=Linear","MultiX=Average","Skip=True","Sort=True")</f>
        <v>14.225187178988794</v>
      </c>
      <c r="U1244" s="43">
        <f ca="1">_xll.BInterpol('Base CDI'!$H$4:$H$28,'Base CDI'!$I$4:$I$29,S1244,"Cubic","Extrapolate=Linear","MultiX=Average","Skip=True","Sort=True")</f>
        <v>14.437980253369981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46992</v>
      </c>
      <c r="T1245" s="43">
        <f ca="1">_xll.BInterpol('Base CDI'!$H$4:$H$28,'Base CDI'!$J$4:$J$29,S1245,"Cubic","Extrapolate=Linear","MultiX=Average","Skip=True","Sort=True")</f>
        <v>14.225550926188463</v>
      </c>
      <c r="U1245" s="43">
        <f ca="1">_xll.BInterpol('Base CDI'!$H$4:$H$28,'Base CDI'!$I$4:$I$29,S1245,"Cubic","Extrapolate=Linear","MultiX=Average","Skip=True","Sort=True")</f>
        <v>14.438308304847631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46993</v>
      </c>
      <c r="T1246" s="43">
        <f ca="1">_xll.BInterpol('Base CDI'!$H$4:$H$28,'Base CDI'!$J$4:$J$29,S1246,"Cubic","Extrapolate=Linear","MultiX=Average","Skip=True","Sort=True")</f>
        <v>14.225915378772333</v>
      </c>
      <c r="U1246" s="43">
        <f ca="1">_xll.BInterpol('Base CDI'!$H$4:$H$28,'Base CDI'!$I$4:$I$29,S1246,"Cubic","Extrapolate=Linear","MultiX=Average","Skip=True","Sort=True")</f>
        <v>14.438636969482088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46994</v>
      </c>
      <c r="T1247" s="43">
        <f ca="1">_xll.BInterpol('Base CDI'!$H$4:$H$28,'Base CDI'!$J$4:$J$29,S1247,"Cubic","Extrapolate=Linear","MultiX=Average","Skip=True","Sort=True")</f>
        <v>14.226280534067417</v>
      </c>
      <c r="U1247" s="43">
        <f ca="1">_xll.BInterpol('Base CDI'!$H$4:$H$28,'Base CDI'!$I$4:$I$29,S1247,"Cubic","Extrapolate=Linear","MultiX=Average","Skip=True","Sort=True")</f>
        <v>14.438966246240124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46995</v>
      </c>
      <c r="T1248" s="43">
        <f ca="1">_xll.BInterpol('Base CDI'!$H$4:$H$28,'Base CDI'!$J$4:$J$29,S1248,"Cubic","Extrapolate=Linear","MultiX=Average","Skip=True","Sort=True")</f>
        <v>14.226646389400729</v>
      </c>
      <c r="U1248" s="43">
        <f ca="1">_xll.BInterpol('Base CDI'!$H$4:$H$28,'Base CDI'!$I$4:$I$29,S1248,"Cubic","Extrapolate=Linear","MultiX=Average","Skip=True","Sort=True")</f>
        <v>14.439296134088515</v>
      </c>
    </row>
    <row r="1249" spans="16:21" x14ac:dyDescent="0.25">
      <c r="P1249" s="10">
        <v>36332</v>
      </c>
      <c r="Q1249">
        <v>4.585934</v>
      </c>
      <c r="S1249" s="42">
        <f t="shared" ca="1" si="24"/>
        <v>46996</v>
      </c>
      <c r="T1249" s="43">
        <f ca="1">_xll.BInterpol('Base CDI'!$H$4:$H$28,'Base CDI'!$J$4:$J$29,S1249,"Cubic","Extrapolate=Linear","MultiX=Average","Skip=True","Sort=True")</f>
        <v>14.227012942099279</v>
      </c>
      <c r="U1249" s="43">
        <f ca="1">_xll.BInterpol('Base CDI'!$H$4:$H$28,'Base CDI'!$I$4:$I$29,S1249,"Cubic","Extrapolate=Linear","MultiX=Average","Skip=True","Sort=True")</f>
        <v>14.439626631994033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46997</v>
      </c>
      <c r="T1250" s="43">
        <f ca="1">_xll.BInterpol('Base CDI'!$H$4:$H$28,'Base CDI'!$J$4:$J$29,S1250,"Cubic","Extrapolate=Linear","MultiX=Average","Skip=True","Sort=True")</f>
        <v>14.227380189490081</v>
      </c>
      <c r="U1250" s="43">
        <f ca="1">_xll.BInterpol('Base CDI'!$H$4:$H$28,'Base CDI'!$I$4:$I$29,S1250,"Cubic","Extrapolate=Linear","MultiX=Average","Skip=True","Sort=True")</f>
        <v>14.439957738923454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46998</v>
      </c>
      <c r="T1251" s="43">
        <f ca="1">_xll.BInterpol('Base CDI'!$H$4:$H$28,'Base CDI'!$J$4:$J$29,S1251,"Cubic","Extrapolate=Linear","MultiX=Average","Skip=True","Sort=True")</f>
        <v>14.227748128900148</v>
      </c>
      <c r="U1251" s="43">
        <f ca="1">_xll.BInterpol('Base CDI'!$H$4:$H$28,'Base CDI'!$I$4:$I$29,S1251,"Cubic","Extrapolate=Linear","MultiX=Average","Skip=True","Sort=True")</f>
        <v>14.440289453843551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46999</v>
      </c>
      <c r="T1252" s="43">
        <f ca="1">_xll.BInterpol('Base CDI'!$H$4:$H$28,'Base CDI'!$J$4:$J$29,S1252,"Cubic","Extrapolate=Linear","MultiX=Average","Skip=True","Sort=True")</f>
        <v>14.228116757656494</v>
      </c>
      <c r="U1252" s="43">
        <f ca="1">_xll.BInterpol('Base CDI'!$H$4:$H$28,'Base CDI'!$I$4:$I$29,S1252,"Cubic","Extrapolate=Linear","MultiX=Average","Skip=True","Sort=True")</f>
        <v>14.4406217757211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47000</v>
      </c>
      <c r="T1253" s="43">
        <f ca="1">_xll.BInterpol('Base CDI'!$H$4:$H$28,'Base CDI'!$J$4:$J$29,S1253,"Cubic","Extrapolate=Linear","MultiX=Average","Skip=True","Sort=True")</f>
        <v>14.228486073086129</v>
      </c>
      <c r="U1253" s="43">
        <f ca="1">_xll.BInterpol('Base CDI'!$H$4:$H$28,'Base CDI'!$I$4:$I$29,S1253,"Cubic","Extrapolate=Linear","MultiX=Average","Skip=True","Sort=True")</f>
        <v>14.440954703522873</v>
      </c>
    </row>
    <row r="1254" spans="16:21" x14ac:dyDescent="0.25">
      <c r="P1254" s="10">
        <v>36339</v>
      </c>
      <c r="Q1254">
        <v>4.603173</v>
      </c>
      <c r="S1254" s="42">
        <f t="shared" ca="1" si="24"/>
        <v>47001</v>
      </c>
      <c r="T1254" s="43">
        <f ca="1">_xll.BInterpol('Base CDI'!$H$4:$H$28,'Base CDI'!$J$4:$J$29,S1254,"Cubic","Extrapolate=Linear","MultiX=Average","Skip=True","Sort=True")</f>
        <v>14.228856072516068</v>
      </c>
      <c r="U1254" s="43">
        <f ca="1">_xll.BInterpol('Base CDI'!$H$4:$H$28,'Base CDI'!$I$4:$I$29,S1254,"Cubic","Extrapolate=Linear","MultiX=Average","Skip=True","Sort=True")</f>
        <v>14.441288236215645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47002</v>
      </c>
      <c r="T1255" s="43">
        <f ca="1">_xll.BInterpol('Base CDI'!$H$4:$H$28,'Base CDI'!$J$4:$J$29,S1255,"Cubic","Extrapolate=Linear","MultiX=Average","Skip=True","Sort=True")</f>
        <v>14.229226753273325</v>
      </c>
      <c r="U1255" s="43">
        <f ca="1">_xll.BInterpol('Base CDI'!$H$4:$H$28,'Base CDI'!$I$4:$I$29,S1255,"Cubic","Extrapolate=Linear","MultiX=Average","Skip=True","Sort=True")</f>
        <v>14.44162237276619</v>
      </c>
    </row>
    <row r="1256" spans="16:21" x14ac:dyDescent="0.25">
      <c r="P1256" s="10">
        <v>36341</v>
      </c>
      <c r="Q1256">
        <v>4.610017</v>
      </c>
      <c r="S1256" s="42">
        <f t="shared" ca="1" si="24"/>
        <v>47003</v>
      </c>
      <c r="T1256" s="43">
        <f ca="1">_xll.BInterpol('Base CDI'!$H$4:$H$28,'Base CDI'!$J$4:$J$29,S1256,"Cubic","Extrapolate=Linear","MultiX=Average","Skip=True","Sort=True")</f>
        <v>14.22959811268491</v>
      </c>
      <c r="U1256" s="43">
        <f ca="1">_xll.BInterpol('Base CDI'!$H$4:$H$28,'Base CDI'!$I$4:$I$29,S1256,"Cubic","Extrapolate=Linear","MultiX=Average","Skip=True","Sort=True")</f>
        <v>14.441957112141282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47004</v>
      </c>
      <c r="T1257" s="43">
        <f ca="1">_xll.BInterpol('Base CDI'!$H$4:$H$28,'Base CDI'!$J$4:$J$29,S1257,"Cubic","Extrapolate=Linear","MultiX=Average","Skip=True","Sort=True")</f>
        <v>14.229970148077838</v>
      </c>
      <c r="U1257" s="43">
        <f ca="1">_xll.BInterpol('Base CDI'!$H$4:$H$28,'Base CDI'!$I$4:$I$29,S1257,"Cubic","Extrapolate=Linear","MultiX=Average","Skip=True","Sort=True")</f>
        <v>14.442292453307696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47005</v>
      </c>
      <c r="T1258" s="43">
        <f ca="1">_xll.BInterpol('Base CDI'!$H$4:$H$28,'Base CDI'!$J$4:$J$29,S1258,"Cubic","Extrapolate=Linear","MultiX=Average","Skip=True","Sort=True")</f>
        <v>14.230342856779119</v>
      </c>
      <c r="U1258" s="43">
        <f ca="1">_xll.BInterpol('Base CDI'!$H$4:$H$28,'Base CDI'!$I$4:$I$29,S1258,"Cubic","Extrapolate=Linear","MultiX=Average","Skip=True","Sort=True")</f>
        <v>14.442628395232203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47006</v>
      </c>
      <c r="T1259" s="43">
        <f ca="1">_xll.BInterpol('Base CDI'!$H$4:$H$28,'Base CDI'!$J$4:$J$29,S1259,"Cubic","Extrapolate=Linear","MultiX=Average","Skip=True","Sort=True")</f>
        <v>14.230716236115768</v>
      </c>
      <c r="U1259" s="43">
        <f ca="1">_xll.BInterpol('Base CDI'!$H$4:$H$28,'Base CDI'!$I$4:$I$29,S1259,"Cubic","Extrapolate=Linear","MultiX=Average","Skip=True","Sort=True")</f>
        <v>14.442964936881582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47007</v>
      </c>
      <c r="T1260" s="43">
        <f ca="1">_xll.BInterpol('Base CDI'!$H$4:$H$28,'Base CDI'!$J$4:$J$29,S1260,"Cubic","Extrapolate=Linear","MultiX=Average","Skip=True","Sort=True")</f>
        <v>14.231090283414799</v>
      </c>
      <c r="U1260" s="43">
        <f ca="1">_xll.BInterpol('Base CDI'!$H$4:$H$28,'Base CDI'!$I$4:$I$29,S1260,"Cubic","Extrapolate=Linear","MultiX=Average","Skip=True","Sort=True")</f>
        <v>14.443302077222603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47008</v>
      </c>
      <c r="T1261" s="43">
        <f ca="1">_xll.BInterpol('Base CDI'!$H$4:$H$28,'Base CDI'!$J$4:$J$29,S1261,"Cubic","Extrapolate=Linear","MultiX=Average","Skip=True","Sort=True")</f>
        <v>14.231464996003222</v>
      </c>
      <c r="U1261" s="43">
        <f ca="1">_xll.BInterpol('Base CDI'!$H$4:$H$28,'Base CDI'!$I$4:$I$29,S1261,"Cubic","Extrapolate=Linear","MultiX=Average","Skip=True","Sort=True")</f>
        <v>14.443639815222042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47009</v>
      </c>
      <c r="T1262" s="43">
        <f ca="1">_xll.BInterpol('Base CDI'!$H$4:$H$28,'Base CDI'!$J$4:$J$29,S1262,"Cubic","Extrapolate=Linear","MultiX=Average","Skip=True","Sort=True")</f>
        <v>14.231840371208053</v>
      </c>
      <c r="U1262" s="43">
        <f ca="1">_xll.BInterpol('Base CDI'!$H$4:$H$28,'Base CDI'!$I$4:$I$29,S1262,"Cubic","Extrapolate=Linear","MultiX=Average","Skip=True","Sort=True")</f>
        <v>14.443978149846673</v>
      </c>
    </row>
    <row r="1263" spans="16:21" x14ac:dyDescent="0.25">
      <c r="P1263" s="10">
        <v>36350</v>
      </c>
      <c r="Q1263">
        <v>4.633813</v>
      </c>
      <c r="S1263" s="42">
        <f t="shared" ca="1" si="24"/>
        <v>47010</v>
      </c>
      <c r="T1263" s="43">
        <f ca="1">_xll.BInterpol('Base CDI'!$H$4:$H$28,'Base CDI'!$J$4:$J$29,S1263,"Cubic","Extrapolate=Linear","MultiX=Average","Skip=True","Sort=True")</f>
        <v>14.232216406356301</v>
      </c>
      <c r="U1263" s="43">
        <f ca="1">_xll.BInterpol('Base CDI'!$H$4:$H$28,'Base CDI'!$I$4:$I$29,S1263,"Cubic","Extrapolate=Linear","MultiX=Average","Skip=True","Sort=True")</f>
        <v>14.444317080063271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47011</v>
      </c>
      <c r="T1264" s="43">
        <f ca="1">_xll.BInterpol('Base CDI'!$H$4:$H$28,'Base CDI'!$J$4:$J$29,S1264,"Cubic","Extrapolate=Linear","MultiX=Average","Skip=True","Sort=True")</f>
        <v>14.232593098774981</v>
      </c>
      <c r="U1264" s="43">
        <f ca="1">_xll.BInterpol('Base CDI'!$H$4:$H$28,'Base CDI'!$I$4:$I$29,S1264,"Cubic","Extrapolate=Linear","MultiX=Average","Skip=True","Sort=True")</f>
        <v>14.44465660483861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47012</v>
      </c>
      <c r="T1265" s="43">
        <f ca="1">_xll.BInterpol('Base CDI'!$H$4:$H$28,'Base CDI'!$J$4:$J$29,S1265,"Cubic","Extrapolate=Linear","MultiX=Average","Skip=True","Sort=True")</f>
        <v>14.232970445791105</v>
      </c>
      <c r="U1265" s="43">
        <f ca="1">_xll.BInterpol('Base CDI'!$H$4:$H$28,'Base CDI'!$I$4:$I$29,S1265,"Cubic","Extrapolate=Linear","MultiX=Average","Skip=True","Sort=True")</f>
        <v>14.444996723139461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47013</v>
      </c>
      <c r="T1266" s="43">
        <f ca="1">_xll.BInterpol('Base CDI'!$H$4:$H$28,'Base CDI'!$J$4:$J$29,S1266,"Cubic","Extrapolate=Linear","MultiX=Average","Skip=True","Sort=True")</f>
        <v>14.233348444731689</v>
      </c>
      <c r="U1266" s="43">
        <f ca="1">_xll.BInterpol('Base CDI'!$H$4:$H$28,'Base CDI'!$I$4:$I$29,S1266,"Cubic","Extrapolate=Linear","MultiX=Average","Skip=True","Sort=True")</f>
        <v>14.4453374339326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47014</v>
      </c>
      <c r="T1267" s="43">
        <f ca="1">_xll.BInterpol('Base CDI'!$H$4:$H$28,'Base CDI'!$J$4:$J$29,S1267,"Cubic","Extrapolate=Linear","MultiX=Average","Skip=True","Sort=True")</f>
        <v>14.233727092923742</v>
      </c>
      <c r="U1267" s="43">
        <f ca="1">_xll.BInterpol('Base CDI'!$H$4:$H$28,'Base CDI'!$I$4:$I$29,S1267,"Cubic","Extrapolate=Linear","MultiX=Average","Skip=True","Sort=True")</f>
        <v>14.445678736184803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47015</v>
      </c>
      <c r="T1268" s="43">
        <f ca="1">_xll.BInterpol('Base CDI'!$H$4:$H$28,'Base CDI'!$J$4:$J$29,S1268,"Cubic","Extrapolate=Linear","MultiX=Average","Skip=True","Sort=True")</f>
        <v>14.234106387694277</v>
      </c>
      <c r="U1268" s="43">
        <f ca="1">_xll.BInterpol('Base CDI'!$H$4:$H$28,'Base CDI'!$I$4:$I$29,S1268,"Cubic","Extrapolate=Linear","MultiX=Average","Skip=True","Sort=True")</f>
        <v>14.446020628862843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47016</v>
      </c>
      <c r="T1269" s="43">
        <f ca="1">_xll.BInterpol('Base CDI'!$H$4:$H$28,'Base CDI'!$J$4:$J$29,S1269,"Cubic","Extrapolate=Linear","MultiX=Average","Skip=True","Sort=True")</f>
        <v>14.234486326370309</v>
      </c>
      <c r="U1269" s="43">
        <f ca="1">_xll.BInterpol('Base CDI'!$H$4:$H$28,'Base CDI'!$I$4:$I$29,S1269,"Cubic","Extrapolate=Linear","MultiX=Average","Skip=True","Sort=True")</f>
        <v>14.446363110933493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47017</v>
      </c>
      <c r="T1270" s="43">
        <f ca="1">_xll.BInterpol('Base CDI'!$H$4:$H$28,'Base CDI'!$J$4:$J$29,S1270,"Cubic","Extrapolate=Linear","MultiX=Average","Skip=True","Sort=True")</f>
        <v>14.23486690627885</v>
      </c>
      <c r="U1270" s="43">
        <f ca="1">_xll.BInterpol('Base CDI'!$H$4:$H$28,'Base CDI'!$I$4:$I$29,S1270,"Cubic","Extrapolate=Linear","MultiX=Average","Skip=True","Sort=True")</f>
        <v>14.446706181363528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47018</v>
      </c>
      <c r="T1271" s="43">
        <f ca="1">_xll.BInterpol('Base CDI'!$H$4:$H$28,'Base CDI'!$J$4:$J$29,S1271,"Cubic","Extrapolate=Linear","MultiX=Average","Skip=True","Sort=True")</f>
        <v>14.235248124746912</v>
      </c>
      <c r="U1271" s="43">
        <f ca="1">_xll.BInterpol('Base CDI'!$H$4:$H$28,'Base CDI'!$I$4:$I$29,S1271,"Cubic","Extrapolate=Linear","MultiX=Average","Skip=True","Sort=True")</f>
        <v>14.447049839119721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47019</v>
      </c>
      <c r="T1272" s="43">
        <f ca="1">_xll.BInterpol('Base CDI'!$H$4:$H$28,'Base CDI'!$J$4:$J$29,S1272,"Cubic","Extrapolate=Linear","MultiX=Average","Skip=True","Sort=True")</f>
        <v>14.235629979101509</v>
      </c>
      <c r="U1272" s="43">
        <f ca="1">_xll.BInterpol('Base CDI'!$H$4:$H$28,'Base CDI'!$I$4:$I$29,S1272,"Cubic","Extrapolate=Linear","MultiX=Average","Skip=True","Sort=True")</f>
        <v>14.447394083168849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47020</v>
      </c>
      <c r="T1273" s="43">
        <f ca="1">_xll.BInterpol('Base CDI'!$H$4:$H$28,'Base CDI'!$J$4:$J$29,S1273,"Cubic","Extrapolate=Linear","MultiX=Average","Skip=True","Sort=True")</f>
        <v>14.236012466669653</v>
      </c>
      <c r="U1273" s="43">
        <f ca="1">_xll.BInterpol('Base CDI'!$H$4:$H$28,'Base CDI'!$I$4:$I$29,S1273,"Cubic","Extrapolate=Linear","MultiX=Average","Skip=True","Sort=True")</f>
        <v>14.447738912477682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47021</v>
      </c>
      <c r="T1274" s="43">
        <f ca="1">_xll.BInterpol('Base CDI'!$H$4:$H$28,'Base CDI'!$J$4:$J$29,S1274,"Cubic","Extrapolate=Linear","MultiX=Average","Skip=True","Sort=True")</f>
        <v>14.236395584778357</v>
      </c>
      <c r="U1274" s="43">
        <f ca="1">_xll.BInterpol('Base CDI'!$H$4:$H$28,'Base CDI'!$I$4:$I$29,S1274,"Cubic","Extrapolate=Linear","MultiX=Average","Skip=True","Sort=True")</f>
        <v>14.448084326012998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47022</v>
      </c>
      <c r="T1275" s="43">
        <f ca="1">_xll.BInterpol('Base CDI'!$H$4:$H$28,'Base CDI'!$J$4:$J$29,S1275,"Cubic","Extrapolate=Linear","MultiX=Average","Skip=True","Sort=True")</f>
        <v>14.236779330754633</v>
      </c>
      <c r="U1275" s="43">
        <f ca="1">_xll.BInterpol('Base CDI'!$H$4:$H$28,'Base CDI'!$I$4:$I$29,S1275,"Cubic","Extrapolate=Linear","MultiX=Average","Skip=True","Sort=True")</f>
        <v>14.448430322741569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47023</v>
      </c>
      <c r="T1276" s="43">
        <f ca="1">_xll.BInterpol('Base CDI'!$H$4:$H$28,'Base CDI'!$J$4:$J$29,S1276,"Cubic","Extrapolate=Linear","MultiX=Average","Skip=True","Sort=True")</f>
        <v>14.237163701925496</v>
      </c>
      <c r="U1276" s="43">
        <f ca="1">_xll.BInterpol('Base CDI'!$H$4:$H$28,'Base CDI'!$I$4:$I$29,S1276,"Cubic","Extrapolate=Linear","MultiX=Average","Skip=True","Sort=True")</f>
        <v>14.44877690163017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47024</v>
      </c>
      <c r="T1277" s="43">
        <f ca="1">_xll.BInterpol('Base CDI'!$H$4:$H$28,'Base CDI'!$J$4:$J$29,S1277,"Cubic","Extrapolate=Linear","MultiX=Average","Skip=True","Sort=True")</f>
        <v>14.237548695617956</v>
      </c>
      <c r="U1277" s="43">
        <f ca="1">_xll.BInterpol('Base CDI'!$H$4:$H$28,'Base CDI'!$I$4:$I$29,S1277,"Cubic","Extrapolate=Linear","MultiX=Average","Skip=True","Sort=True")</f>
        <v>14.449124061645575</v>
      </c>
    </row>
    <row r="1278" spans="16:21" x14ac:dyDescent="0.25">
      <c r="P1278" s="10">
        <v>36371</v>
      </c>
      <c r="Q1278">
        <v>4.685009</v>
      </c>
      <c r="S1278" s="42">
        <f t="shared" ca="1" si="24"/>
        <v>47025</v>
      </c>
      <c r="T1278" s="43">
        <f ca="1">_xll.BInterpol('Base CDI'!$H$4:$H$28,'Base CDI'!$J$4:$J$29,S1278,"Cubic","Extrapolate=Linear","MultiX=Average","Skip=True","Sort=True")</f>
        <v>14.23793430915903</v>
      </c>
      <c r="U1278" s="43">
        <f ca="1">_xll.BInterpol('Base CDI'!$H$4:$H$28,'Base CDI'!$I$4:$I$29,S1278,"Cubic","Extrapolate=Linear","MultiX=Average","Skip=True","Sort=True")</f>
        <v>14.449471801754557</v>
      </c>
    </row>
    <row r="1279" spans="16:21" x14ac:dyDescent="0.25">
      <c r="P1279" s="10">
        <v>36374</v>
      </c>
      <c r="Q1279">
        <v>4.688288</v>
      </c>
      <c r="S1279" s="42">
        <f t="shared" ca="1" si="24"/>
        <v>47026</v>
      </c>
      <c r="T1279" s="43">
        <f ca="1">_xll.BInterpol('Base CDI'!$H$4:$H$28,'Base CDI'!$J$4:$J$29,S1279,"Cubic","Extrapolate=Linear","MultiX=Average","Skip=True","Sort=True")</f>
        <v>14.238320539875726</v>
      </c>
      <c r="U1279" s="43">
        <f ca="1">_xll.BInterpol('Base CDI'!$H$4:$H$28,'Base CDI'!$I$4:$I$29,S1279,"Cubic","Extrapolate=Linear","MultiX=Average","Skip=True","Sort=True")</f>
        <v>14.449820120923892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47027</v>
      </c>
      <c r="T1280" s="43">
        <f ca="1">_xll.BInterpol('Base CDI'!$H$4:$H$28,'Base CDI'!$J$4:$J$29,S1280,"Cubic","Extrapolate=Linear","MultiX=Average","Skip=True","Sort=True")</f>
        <v>14.23870738509506</v>
      </c>
      <c r="U1280" s="43">
        <f ca="1">_xll.BInterpol('Base CDI'!$H$4:$H$28,'Base CDI'!$I$4:$I$29,S1280,"Cubic","Extrapolate=Linear","MultiX=Average","Skip=True","Sort=True")</f>
        <v>14.450169018120352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47028</v>
      </c>
      <c r="T1281" s="43">
        <f ca="1">_xll.BInterpol('Base CDI'!$H$4:$H$28,'Base CDI'!$J$4:$J$29,S1281,"Cubic","Extrapolate=Linear","MultiX=Average","Skip=True","Sort=True")</f>
        <v>14.239094842144043</v>
      </c>
      <c r="U1281" s="43">
        <f ca="1">_xll.BInterpol('Base CDI'!$H$4:$H$28,'Base CDI'!$I$4:$I$29,S1281,"Cubic","Extrapolate=Linear","MultiX=Average","Skip=True","Sort=True")</f>
        <v>14.450518492310712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47029</v>
      </c>
      <c r="T1282" s="43">
        <f ca="1">_xll.BInterpol('Base CDI'!$H$4:$H$28,'Base CDI'!$J$4:$J$29,S1282,"Cubic","Extrapolate=Linear","MultiX=Average","Skip=True","Sort=True")</f>
        <v>14.239482908349689</v>
      </c>
      <c r="U1282" s="43">
        <f ca="1">_xll.BInterpol('Base CDI'!$H$4:$H$28,'Base CDI'!$I$4:$I$29,S1282,"Cubic","Extrapolate=Linear","MultiX=Average","Skip=True","Sort=True")</f>
        <v>14.450868542461748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47030</v>
      </c>
      <c r="T1283" s="43">
        <f ca="1">_xll.BInterpol('Base CDI'!$H$4:$H$28,'Base CDI'!$J$4:$J$29,S1283,"Cubic","Extrapolate=Linear","MultiX=Average","Skip=True","Sort=True")</f>
        <v>14.239871581039012</v>
      </c>
      <c r="U1283" s="43">
        <f ca="1">_xll.BInterpol('Base CDI'!$H$4:$H$28,'Base CDI'!$I$4:$I$29,S1283,"Cubic","Extrapolate=Linear","MultiX=Average","Skip=True","Sort=True")</f>
        <v>14.451219167540231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47031</v>
      </c>
      <c r="T1284" s="43">
        <f ca="1">_xll.BInterpol('Base CDI'!$H$4:$H$28,'Base CDI'!$J$4:$J$29,S1284,"Cubic","Extrapolate=Linear","MultiX=Average","Skip=True","Sort=True")</f>
        <v>14.240260857539022</v>
      </c>
      <c r="U1284" s="43">
        <f ca="1">_xll.BInterpol('Base CDI'!$H$4:$H$28,'Base CDI'!$I$4:$I$29,S1284,"Cubic","Extrapolate=Linear","MultiX=Average","Skip=True","Sort=True")</f>
        <v>14.451570366512938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47032</v>
      </c>
      <c r="T1285" s="43">
        <f ca="1">_xll.BInterpol('Base CDI'!$H$4:$H$28,'Base CDI'!$J$4:$J$29,S1285,"Cubic","Extrapolate=Linear","MultiX=Average","Skip=True","Sort=True")</f>
        <v>14.240650735176734</v>
      </c>
      <c r="U1285" s="43">
        <f ca="1">_xll.BInterpol('Base CDI'!$H$4:$H$28,'Base CDI'!$I$4:$I$29,S1285,"Cubic","Extrapolate=Linear","MultiX=Average","Skip=True","Sort=True")</f>
        <v>14.451922138346641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47033</v>
      </c>
      <c r="T1286" s="43">
        <f ca="1">_xll.BInterpol('Base CDI'!$H$4:$H$28,'Base CDI'!$J$4:$J$29,S1286,"Cubic","Extrapolate=Linear","MultiX=Average","Skip=True","Sort=True")</f>
        <v>14.241041211279159</v>
      </c>
      <c r="U1286" s="43">
        <f ca="1">_xll.BInterpol('Base CDI'!$H$4:$H$28,'Base CDI'!$I$4:$I$29,S1286,"Cubic","Extrapolate=Linear","MultiX=Average","Skip=True","Sort=True")</f>
        <v>14.452274482008114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47034</v>
      </c>
      <c r="T1287" s="43">
        <f ca="1">_xll.BInterpol('Base CDI'!$H$4:$H$28,'Base CDI'!$J$4:$J$29,S1287,"Cubic","Extrapolate=Linear","MultiX=Average","Skip=True","Sort=True")</f>
        <v>14.24143228317331</v>
      </c>
      <c r="U1287" s="43">
        <f ca="1">_xll.BInterpol('Base CDI'!$H$4:$H$28,'Base CDI'!$I$4:$I$29,S1287,"Cubic","Extrapolate=Linear","MultiX=Average","Skip=True","Sort=True")</f>
        <v>14.452627396464134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47035</v>
      </c>
      <c r="T1288" s="43">
        <f ca="1">_xll.BInterpol('Base CDI'!$H$4:$H$28,'Base CDI'!$J$4:$J$29,S1288,"Cubic","Extrapolate=Linear","MultiX=Average","Skip=True","Sort=True")</f>
        <v>14.241823948186203</v>
      </c>
      <c r="U1288" s="43">
        <f ca="1">_xll.BInterpol('Base CDI'!$H$4:$H$28,'Base CDI'!$I$4:$I$29,S1288,"Cubic","Extrapolate=Linear","MultiX=Average","Skip=True","Sort=True")</f>
        <v>14.452980880681471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47036</v>
      </c>
      <c r="T1289" s="43">
        <f ca="1">_xll.BInterpol('Base CDI'!$H$4:$H$28,'Base CDI'!$J$4:$J$29,S1289,"Cubic","Extrapolate=Linear","MultiX=Average","Skip=True","Sort=True")</f>
        <v>14.242216203644848</v>
      </c>
      <c r="U1289" s="43">
        <f ca="1">_xll.BInterpol('Base CDI'!$H$4:$H$28,'Base CDI'!$I$4:$I$29,S1289,"Cubic","Extrapolate=Linear","MultiX=Average","Skip=True","Sort=True")</f>
        <v>14.453334933626904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47037</v>
      </c>
      <c r="T1290" s="43">
        <f ca="1">_xll.BInterpol('Base CDI'!$H$4:$H$28,'Base CDI'!$J$4:$J$29,S1290,"Cubic","Extrapolate=Linear","MultiX=Average","Skip=True","Sort=True")</f>
        <v>14.242609046876257</v>
      </c>
      <c r="U1290" s="43">
        <f ca="1">_xll.BInterpol('Base CDI'!$H$4:$H$28,'Base CDI'!$I$4:$I$29,S1290,"Cubic","Extrapolate=Linear","MultiX=Average","Skip=True","Sort=True")</f>
        <v>14.453689554267202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47038</v>
      </c>
      <c r="T1291" s="43">
        <f ca="1">_xll.BInterpol('Base CDI'!$H$4:$H$28,'Base CDI'!$J$4:$J$29,S1291,"Cubic","Extrapolate=Linear","MultiX=Average","Skip=True","Sort=True")</f>
        <v>14.243002475207444</v>
      </c>
      <c r="U1291" s="43">
        <f ca="1">_xll.BInterpol('Base CDI'!$H$4:$H$28,'Base CDI'!$I$4:$I$29,S1291,"Cubic","Extrapolate=Linear","MultiX=Average","Skip=True","Sort=True")</f>
        <v>14.454044741569142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47039</v>
      </c>
      <c r="T1292" s="43">
        <f ca="1">_xll.BInterpol('Base CDI'!$H$4:$H$28,'Base CDI'!$J$4:$J$29,S1292,"Cubic","Extrapolate=Linear","MultiX=Average","Skip=True","Sort=True")</f>
        <v>14.243396485965423</v>
      </c>
      <c r="U1292" s="43">
        <f ca="1">_xll.BInterpol('Base CDI'!$H$4:$H$28,'Base CDI'!$I$4:$I$29,S1292,"Cubic","Extrapolate=Linear","MultiX=Average","Skip=True","Sort=True")</f>
        <v>14.454400494499497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47040</v>
      </c>
      <c r="T1293" s="43">
        <f ca="1">_xll.BInterpol('Base CDI'!$H$4:$H$28,'Base CDI'!$J$4:$J$29,S1293,"Cubic","Extrapolate=Linear","MultiX=Average","Skip=True","Sort=True")</f>
        <v>14.243791076477205</v>
      </c>
      <c r="U1293" s="43">
        <f ca="1">_xll.BInterpol('Base CDI'!$H$4:$H$28,'Base CDI'!$I$4:$I$29,S1293,"Cubic","Extrapolate=Linear","MultiX=Average","Skip=True","Sort=True")</f>
        <v>14.454756812025042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47041</v>
      </c>
      <c r="T1294" s="43">
        <f ca="1">_xll.BInterpol('Base CDI'!$H$4:$H$28,'Base CDI'!$J$4:$J$29,S1294,"Cubic","Extrapolate=Linear","MultiX=Average","Skip=True","Sort=True")</f>
        <v>14.244186244069805</v>
      </c>
      <c r="U1294" s="43">
        <f ca="1">_xll.BInterpol('Base CDI'!$H$4:$H$28,'Base CDI'!$I$4:$I$29,S1294,"Cubic","Extrapolate=Linear","MultiX=Average","Skip=True","Sort=True")</f>
        <v>14.455113693112553</v>
      </c>
    </row>
    <row r="1295" spans="16:21" x14ac:dyDescent="0.25">
      <c r="P1295" s="10">
        <v>36396</v>
      </c>
      <c r="Q1295">
        <v>4.740926</v>
      </c>
      <c r="S1295" s="42">
        <f t="shared" ca="1" si="25"/>
        <v>47042</v>
      </c>
      <c r="T1295" s="43">
        <f ca="1">_xll.BInterpol('Base CDI'!$H$4:$H$28,'Base CDI'!$J$4:$J$29,S1295,"Cubic","Extrapolate=Linear","MultiX=Average","Skip=True","Sort=True")</f>
        <v>14.244581986070234</v>
      </c>
      <c r="U1295" s="43">
        <f ca="1">_xll.BInterpol('Base CDI'!$H$4:$H$28,'Base CDI'!$I$4:$I$29,S1295,"Cubic","Extrapolate=Linear","MultiX=Average","Skip=True","Sort=True")</f>
        <v>14.4554711367288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47043</v>
      </c>
      <c r="T1296" s="43">
        <f ca="1">_xll.BInterpol('Base CDI'!$H$4:$H$28,'Base CDI'!$J$4:$J$29,S1296,"Cubic","Extrapolate=Linear","MultiX=Average","Skip=True","Sort=True")</f>
        <v>14.244978299805505</v>
      </c>
      <c r="U1296" s="43">
        <f ca="1">_xll.BInterpol('Base CDI'!$H$4:$H$28,'Base CDI'!$I$4:$I$29,S1296,"Cubic","Extrapolate=Linear","MultiX=Average","Skip=True","Sort=True")</f>
        <v>14.45582914184056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47044</v>
      </c>
      <c r="T1297" s="43">
        <f ca="1">_xll.BInterpol('Base CDI'!$H$4:$H$28,'Base CDI'!$J$4:$J$29,S1297,"Cubic","Extrapolate=Linear","MultiX=Average","Skip=True","Sort=True")</f>
        <v>14.245375182602629</v>
      </c>
      <c r="U1297" s="43">
        <f ca="1">_xll.BInterpol('Base CDI'!$H$4:$H$28,'Base CDI'!$I$4:$I$29,S1297,"Cubic","Extrapolate=Linear","MultiX=Average","Skip=True","Sort=True")</f>
        <v>14.456187707414605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47045</v>
      </c>
      <c r="T1298" s="43">
        <f ca="1">_xll.BInterpol('Base CDI'!$H$4:$H$28,'Base CDI'!$J$4:$J$29,S1298,"Cubic","Extrapolate=Linear","MultiX=Average","Skip=True","Sort=True")</f>
        <v>14.245772631788624</v>
      </c>
      <c r="U1298" s="43">
        <f ca="1">_xll.BInterpol('Base CDI'!$H$4:$H$28,'Base CDI'!$I$4:$I$29,S1298,"Cubic","Extrapolate=Linear","MultiX=Average","Skip=True","Sort=True")</f>
        <v>14.456546832417711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47046</v>
      </c>
      <c r="T1299" s="43">
        <f ca="1">_xll.BInterpol('Base CDI'!$H$4:$H$28,'Base CDI'!$J$4:$J$29,S1299,"Cubic","Extrapolate=Linear","MultiX=Average","Skip=True","Sort=True")</f>
        <v>14.246170644690498</v>
      </c>
      <c r="U1299" s="43">
        <f ca="1">_xll.BInterpol('Base CDI'!$H$4:$H$28,'Base CDI'!$I$4:$I$29,S1299,"Cubic","Extrapolate=Linear","MultiX=Average","Skip=True","Sort=True")</f>
        <v>14.456906515816652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47047</v>
      </c>
      <c r="T1300" s="43">
        <f ca="1">_xll.BInterpol('Base CDI'!$H$4:$H$28,'Base CDI'!$J$4:$J$29,S1300,"Cubic","Extrapolate=Linear","MultiX=Average","Skip=True","Sort=True")</f>
        <v>14.246569218635265</v>
      </c>
      <c r="U1300" s="43">
        <f ca="1">_xll.BInterpol('Base CDI'!$H$4:$H$28,'Base CDI'!$I$4:$I$29,S1300,"Cubic","Extrapolate=Linear","MultiX=Average","Skip=True","Sort=True")</f>
        <v>14.457266756578202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47048</v>
      </c>
      <c r="T1301" s="43">
        <f ca="1">_xll.BInterpol('Base CDI'!$H$4:$H$28,'Base CDI'!$J$4:$J$29,S1301,"Cubic","Extrapolate=Linear","MultiX=Average","Skip=True","Sort=True")</f>
        <v>14.24696835094994</v>
      </c>
      <c r="U1301" s="43">
        <f ca="1">_xll.BInterpol('Base CDI'!$H$4:$H$28,'Base CDI'!$I$4:$I$29,S1301,"Cubic","Extrapolate=Linear","MultiX=Average","Skip=True","Sort=True")</f>
        <v>14.457627553669134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47049</v>
      </c>
      <c r="T1302" s="43">
        <f ca="1">_xll.BInterpol('Base CDI'!$H$4:$H$28,'Base CDI'!$J$4:$J$29,S1302,"Cubic","Extrapolate=Linear","MultiX=Average","Skip=True","Sort=True")</f>
        <v>14.247368038961534</v>
      </c>
      <c r="U1302" s="43">
        <f ca="1">_xll.BInterpol('Base CDI'!$H$4:$H$28,'Base CDI'!$I$4:$I$29,S1302,"Cubic","Extrapolate=Linear","MultiX=Average","Skip=True","Sort=True")</f>
        <v>14.457988906056222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47050</v>
      </c>
      <c r="T1303" s="43">
        <f ca="1">_xll.BInterpol('Base CDI'!$H$4:$H$28,'Base CDI'!$J$4:$J$29,S1303,"Cubic","Extrapolate=Linear","MultiX=Average","Skip=True","Sort=True")</f>
        <v>14.247768279997061</v>
      </c>
      <c r="U1303" s="43">
        <f ca="1">_xll.BInterpol('Base CDI'!$H$4:$H$28,'Base CDI'!$I$4:$I$29,S1303,"Cubic","Extrapolate=Linear","MultiX=Average","Skip=True","Sort=True")</f>
        <v>14.458350812706243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47051</v>
      </c>
      <c r="T1304" s="43">
        <f ca="1">_xll.BInterpol('Base CDI'!$H$4:$H$28,'Base CDI'!$J$4:$J$29,S1304,"Cubic","Extrapolate=Linear","MultiX=Average","Skip=True","Sort=True")</f>
        <v>14.248169071383531</v>
      </c>
      <c r="U1304" s="43">
        <f ca="1">_xll.BInterpol('Base CDI'!$H$4:$H$28,'Base CDI'!$I$4:$I$29,S1304,"Cubic","Extrapolate=Linear","MultiX=Average","Skip=True","Sort=True")</f>
        <v>14.458713272585968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47052</v>
      </c>
      <c r="T1305" s="43">
        <f ca="1">_xll.BInterpol('Base CDI'!$H$4:$H$28,'Base CDI'!$J$4:$J$29,S1305,"Cubic","Extrapolate=Linear","MultiX=Average","Skip=True","Sort=True")</f>
        <v>14.248570410447959</v>
      </c>
      <c r="U1305" s="43">
        <f ca="1">_xll.BInterpol('Base CDI'!$H$4:$H$28,'Base CDI'!$I$4:$I$29,S1305,"Cubic","Extrapolate=Linear","MultiX=Average","Skip=True","Sort=True")</f>
        <v>14.459076284662173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47053</v>
      </c>
      <c r="T1306" s="43">
        <f ca="1">_xll.BInterpol('Base CDI'!$H$4:$H$28,'Base CDI'!$J$4:$J$29,S1306,"Cubic","Extrapolate=Linear","MultiX=Average","Skip=True","Sort=True")</f>
        <v>14.248972294517358</v>
      </c>
      <c r="U1306" s="43">
        <f ca="1">_xll.BInterpol('Base CDI'!$H$4:$H$28,'Base CDI'!$I$4:$I$29,S1306,"Cubic","Extrapolate=Linear","MultiX=Average","Skip=True","Sort=True")</f>
        <v>14.45943984790163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47054</v>
      </c>
      <c r="T1307" s="43">
        <f ca="1">_xll.BInterpol('Base CDI'!$H$4:$H$28,'Base CDI'!$J$4:$J$29,S1307,"Cubic","Extrapolate=Linear","MultiX=Average","Skip=True","Sort=True")</f>
        <v>14.249374720918741</v>
      </c>
      <c r="U1307" s="43">
        <f ca="1">_xll.BInterpol('Base CDI'!$H$4:$H$28,'Base CDI'!$I$4:$I$29,S1307,"Cubic","Extrapolate=Linear","MultiX=Average","Skip=True","Sort=True")</f>
        <v>14.459803961271115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47055</v>
      </c>
      <c r="T1308" s="43">
        <f ca="1">_xll.BInterpol('Base CDI'!$H$4:$H$28,'Base CDI'!$J$4:$J$29,S1308,"Cubic","Extrapolate=Linear","MultiX=Average","Skip=True","Sort=True")</f>
        <v>14.249777686979119</v>
      </c>
      <c r="U1308" s="43">
        <f ca="1">_xll.BInterpol('Base CDI'!$H$4:$H$28,'Base CDI'!$I$4:$I$29,S1308,"Cubic","Extrapolate=Linear","MultiX=Average","Skip=True","Sort=True")</f>
        <v>14.460168623737403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47056</v>
      </c>
      <c r="T1309" s="43">
        <f ca="1">_xll.BInterpol('Base CDI'!$H$4:$H$28,'Base CDI'!$J$4:$J$29,S1309,"Cubic","Extrapolate=Linear","MultiX=Average","Skip=True","Sort=True")</f>
        <v>14.250181190025506</v>
      </c>
      <c r="U1309" s="43">
        <f ca="1">_xll.BInterpol('Base CDI'!$H$4:$H$28,'Base CDI'!$I$4:$I$29,S1309,"Cubic","Extrapolate=Linear","MultiX=Average","Skip=True","Sort=True")</f>
        <v>14.460533834267265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47057</v>
      </c>
      <c r="T1310" s="43">
        <f ca="1">_xll.BInterpol('Base CDI'!$H$4:$H$28,'Base CDI'!$J$4:$J$29,S1310,"Cubic","Extrapolate=Linear","MultiX=Average","Skip=True","Sort=True")</f>
        <v>14.250585227384915</v>
      </c>
      <c r="U1310" s="43">
        <f ca="1">_xll.BInterpol('Base CDI'!$H$4:$H$28,'Base CDI'!$I$4:$I$29,S1310,"Cubic","Extrapolate=Linear","MultiX=Average","Skip=True","Sort=True")</f>
        <v>14.460899591827477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47058</v>
      </c>
      <c r="T1311" s="43">
        <f ca="1">_xll.BInterpol('Base CDI'!$H$4:$H$28,'Base CDI'!$J$4:$J$29,S1311,"Cubic","Extrapolate=Linear","MultiX=Average","Skip=True","Sort=True")</f>
        <v>14.25098979638436</v>
      </c>
      <c r="U1311" s="43">
        <f ca="1">_xll.BInterpol('Base CDI'!$H$4:$H$28,'Base CDI'!$I$4:$I$29,S1311,"Cubic","Extrapolate=Linear","MultiX=Average","Skip=True","Sort=True")</f>
        <v>14.461265895384814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47059</v>
      </c>
      <c r="T1312" s="43">
        <f ca="1">_xll.BInterpol('Base CDI'!$H$4:$H$28,'Base CDI'!$J$4:$J$29,S1312,"Cubic","Extrapolate=Linear","MultiX=Average","Skip=True","Sort=True")</f>
        <v>14.251394894350851</v>
      </c>
      <c r="U1312" s="43">
        <f ca="1">_xll.BInterpol('Base CDI'!$H$4:$H$28,'Base CDI'!$I$4:$I$29,S1312,"Cubic","Extrapolate=Linear","MultiX=Average","Skip=True","Sort=True")</f>
        <v>14.461632743906048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47060</v>
      </c>
      <c r="T1313" s="43">
        <f ca="1">_xll.BInterpol('Base CDI'!$H$4:$H$28,'Base CDI'!$J$4:$J$29,S1313,"Cubic","Extrapolate=Linear","MultiX=Average","Skip=True","Sort=True")</f>
        <v>14.251800518611402</v>
      </c>
      <c r="U1313" s="43">
        <f ca="1">_xll.BInterpol('Base CDI'!$H$4:$H$28,'Base CDI'!$I$4:$I$29,S1313,"Cubic","Extrapolate=Linear","MultiX=Average","Skip=True","Sort=True")</f>
        <v>14.462000136357956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47061</v>
      </c>
      <c r="T1314" s="43">
        <f ca="1">_xll.BInterpol('Base CDI'!$H$4:$H$28,'Base CDI'!$J$4:$J$29,S1314,"Cubic","Extrapolate=Linear","MultiX=Average","Skip=True","Sort=True")</f>
        <v>14.252206666493027</v>
      </c>
      <c r="U1314" s="43">
        <f ca="1">_xll.BInterpol('Base CDI'!$H$4:$H$28,'Base CDI'!$I$4:$I$29,S1314,"Cubic","Extrapolate=Linear","MultiX=Average","Skip=True","Sort=True")</f>
        <v>14.462368071707308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47062</v>
      </c>
      <c r="T1315" s="43">
        <f ca="1">_xll.BInterpol('Base CDI'!$H$4:$H$28,'Base CDI'!$J$4:$J$29,S1315,"Cubic","Extrapolate=Linear","MultiX=Average","Skip=True","Sort=True")</f>
        <v>14.252613335322739</v>
      </c>
      <c r="U1315" s="43">
        <f ca="1">_xll.BInterpol('Base CDI'!$H$4:$H$28,'Base CDI'!$I$4:$I$29,S1315,"Cubic","Extrapolate=Linear","MultiX=Average","Skip=True","Sort=True")</f>
        <v>14.462736548920882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47063</v>
      </c>
      <c r="T1316" s="43">
        <f ca="1">_xll.BInterpol('Base CDI'!$H$4:$H$28,'Base CDI'!$J$4:$J$29,S1316,"Cubic","Extrapolate=Linear","MultiX=Average","Skip=True","Sort=True")</f>
        <v>14.253020522427548</v>
      </c>
      <c r="U1316" s="43">
        <f ca="1">_xll.BInterpol('Base CDI'!$H$4:$H$28,'Base CDI'!$I$4:$I$29,S1316,"Cubic","Extrapolate=Linear","MultiX=Average","Skip=True","Sort=True")</f>
        <v>14.463105566965451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47064</v>
      </c>
      <c r="T1317" s="43">
        <f ca="1">_xll.BInterpol('Base CDI'!$H$4:$H$28,'Base CDI'!$J$4:$J$29,S1317,"Cubic","Extrapolate=Linear","MultiX=Average","Skip=True","Sort=True")</f>
        <v>14.253428225134469</v>
      </c>
      <c r="U1317" s="43">
        <f ca="1">_xll.BInterpol('Base CDI'!$H$4:$H$28,'Base CDI'!$I$4:$I$29,S1317,"Cubic","Extrapolate=Linear","MultiX=Average","Skip=True","Sort=True")</f>
        <v>14.463475124807788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47065</v>
      </c>
      <c r="T1318" s="43">
        <f ca="1">_xll.BInterpol('Base CDI'!$H$4:$H$28,'Base CDI'!$J$4:$J$29,S1318,"Cubic","Extrapolate=Linear","MultiX=Average","Skip=True","Sort=True")</f>
        <v>14.253836440770515</v>
      </c>
      <c r="U1318" s="43">
        <f ca="1">_xll.BInterpol('Base CDI'!$H$4:$H$28,'Base CDI'!$I$4:$I$29,S1318,"Cubic","Extrapolate=Linear","MultiX=Average","Skip=True","Sort=True")</f>
        <v>14.463845221414667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47066</v>
      </c>
      <c r="T1319" s="43">
        <f ca="1">_xll.BInterpol('Base CDI'!$H$4:$H$28,'Base CDI'!$J$4:$J$29,S1319,"Cubic","Extrapolate=Linear","MultiX=Average","Skip=True","Sort=True")</f>
        <v>14.254245166662699</v>
      </c>
      <c r="U1319" s="43">
        <f ca="1">_xll.BInterpol('Base CDI'!$H$4:$H$28,'Base CDI'!$I$4:$I$29,S1319,"Cubic","Extrapolate=Linear","MultiX=Average","Skip=True","Sort=True")</f>
        <v>14.464215855752865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47067</v>
      </c>
      <c r="T1320" s="43">
        <f ca="1">_xll.BInterpol('Base CDI'!$H$4:$H$28,'Base CDI'!$J$4:$J$29,S1320,"Cubic","Extrapolate=Linear","MultiX=Average","Skip=True","Sort=True")</f>
        <v>14.254654400138032</v>
      </c>
      <c r="U1320" s="43">
        <f ca="1">_xll.BInterpol('Base CDI'!$H$4:$H$28,'Base CDI'!$I$4:$I$29,S1320,"Cubic","Extrapolate=Linear","MultiX=Average","Skip=True","Sort=True")</f>
        <v>14.464587026789152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47068</v>
      </c>
      <c r="T1321" s="43">
        <f ca="1">_xll.BInterpol('Base CDI'!$H$4:$H$28,'Base CDI'!$J$4:$J$29,S1321,"Cubic","Extrapolate=Linear","MultiX=Average","Skip=True","Sort=True")</f>
        <v>14.255064138523528</v>
      </c>
      <c r="U1321" s="43">
        <f ca="1">_xll.BInterpol('Base CDI'!$H$4:$H$28,'Base CDI'!$I$4:$I$29,S1321,"Cubic","Extrapolate=Linear","MultiX=Average","Skip=True","Sort=True")</f>
        <v>14.464958733490306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47069</v>
      </c>
      <c r="T1322" s="43">
        <f ca="1">_xll.BInterpol('Base CDI'!$H$4:$H$28,'Base CDI'!$J$4:$J$29,S1322,"Cubic","Extrapolate=Linear","MultiX=Average","Skip=True","Sort=True")</f>
        <v>14.2554743791462</v>
      </c>
      <c r="U1322" s="43">
        <f ca="1">_xll.BInterpol('Base CDI'!$H$4:$H$28,'Base CDI'!$I$4:$I$29,S1322,"Cubic","Extrapolate=Linear","MultiX=Average","Skip=True","Sort=True")</f>
        <v>14.465330974823098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47070</v>
      </c>
      <c r="T1323" s="43">
        <f ca="1">_xll.BInterpol('Base CDI'!$H$4:$H$28,'Base CDI'!$J$4:$J$29,S1323,"Cubic","Extrapolate=Linear","MultiX=Average","Skip=True","Sort=True")</f>
        <v>14.25588511933306</v>
      </c>
      <c r="U1323" s="43">
        <f ca="1">_xll.BInterpol('Base CDI'!$H$4:$H$28,'Base CDI'!$I$4:$I$29,S1323,"Cubic","Extrapolate=Linear","MultiX=Average","Skip=True","Sort=True")</f>
        <v>14.465703749754304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47071</v>
      </c>
      <c r="T1324" s="43">
        <f ca="1">_xll.BInterpol('Base CDI'!$H$4:$H$28,'Base CDI'!$J$4:$J$29,S1324,"Cubic","Extrapolate=Linear","MultiX=Average","Skip=True","Sort=True")</f>
        <v>14.256296356411122</v>
      </c>
      <c r="U1324" s="43">
        <f ca="1">_xll.BInterpol('Base CDI'!$H$4:$H$28,'Base CDI'!$I$4:$I$29,S1324,"Cubic","Extrapolate=Linear","MultiX=Average","Skip=True","Sort=True")</f>
        <v>14.466077057250699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47072</v>
      </c>
      <c r="T1325" s="43">
        <f ca="1">_xll.BInterpol('Base CDI'!$H$4:$H$28,'Base CDI'!$J$4:$J$29,S1325,"Cubic","Extrapolate=Linear","MultiX=Average","Skip=True","Sort=True")</f>
        <v>14.256708087707398</v>
      </c>
      <c r="U1325" s="43">
        <f ca="1">_xll.BInterpol('Base CDI'!$H$4:$H$28,'Base CDI'!$I$4:$I$29,S1325,"Cubic","Extrapolate=Linear","MultiX=Average","Skip=True","Sort=True")</f>
        <v>14.466450896279055</v>
      </c>
    </row>
    <row r="1326" spans="16:21" x14ac:dyDescent="0.25">
      <c r="P1326" s="10">
        <v>36440</v>
      </c>
      <c r="Q1326">
        <v>4.843915</v>
      </c>
      <c r="S1326" s="42">
        <f t="shared" ca="1" si="25"/>
        <v>47073</v>
      </c>
      <c r="T1326" s="43">
        <f ca="1">_xll.BInterpol('Base CDI'!$H$4:$H$28,'Base CDI'!$J$4:$J$29,S1326,"Cubic","Extrapolate=Linear","MultiX=Average","Skip=True","Sort=True")</f>
        <v>14.257120310548901</v>
      </c>
      <c r="U1326" s="43">
        <f ca="1">_xll.BInterpol('Base CDI'!$H$4:$H$28,'Base CDI'!$I$4:$I$29,S1326,"Cubic","Extrapolate=Linear","MultiX=Average","Skip=True","Sort=True")</f>
        <v>14.466825265806147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47074</v>
      </c>
      <c r="T1327" s="43">
        <f ca="1">_xll.BInterpol('Base CDI'!$H$4:$H$28,'Base CDI'!$J$4:$J$29,S1327,"Cubic","Extrapolate=Linear","MultiX=Average","Skip=True","Sort=True")</f>
        <v>14.257533022262644</v>
      </c>
      <c r="U1327" s="43">
        <f ca="1">_xll.BInterpol('Base CDI'!$H$4:$H$28,'Base CDI'!$I$4:$I$29,S1327,"Cubic","Extrapolate=Linear","MultiX=Average","Skip=True","Sort=True")</f>
        <v>14.467200164798747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47075</v>
      </c>
      <c r="T1328" s="43">
        <f ca="1">_xll.BInterpol('Base CDI'!$H$4:$H$28,'Base CDI'!$J$4:$J$29,S1328,"Cubic","Extrapolate=Linear","MultiX=Average","Skip=True","Sort=True")</f>
        <v>14.25794622017564</v>
      </c>
      <c r="U1328" s="43">
        <f ca="1">_xll.BInterpol('Base CDI'!$H$4:$H$28,'Base CDI'!$I$4:$I$29,S1328,"Cubic","Extrapolate=Linear","MultiX=Average","Skip=True","Sort=True")</f>
        <v>14.467575592223634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47076</v>
      </c>
      <c r="T1329" s="43">
        <f ca="1">_xll.BInterpol('Base CDI'!$H$4:$H$28,'Base CDI'!$J$4:$J$29,S1329,"Cubic","Extrapolate=Linear","MultiX=Average","Skip=True","Sort=True")</f>
        <v>14.258359901614901</v>
      </c>
      <c r="U1329" s="43">
        <f ca="1">_xll.BInterpol('Base CDI'!$H$4:$H$28,'Base CDI'!$I$4:$I$29,S1329,"Cubic","Extrapolate=Linear","MultiX=Average","Skip=True","Sort=True")</f>
        <v>14.467951547047578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47077</v>
      </c>
      <c r="T1330" s="43">
        <f ca="1">_xll.BInterpol('Base CDI'!$H$4:$H$28,'Base CDI'!$J$4:$J$29,S1330,"Cubic","Extrapolate=Linear","MultiX=Average","Skip=True","Sort=True")</f>
        <v>14.25877406390744</v>
      </c>
      <c r="U1330" s="43">
        <f ca="1">_xll.BInterpol('Base CDI'!$H$4:$H$28,'Base CDI'!$I$4:$I$29,S1330,"Cubic","Extrapolate=Linear","MultiX=Average","Skip=True","Sort=True")</f>
        <v>14.468328028237353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47078</v>
      </c>
      <c r="T1331" s="43">
        <f ca="1">_xll.BInterpol('Base CDI'!$H$4:$H$28,'Base CDI'!$J$4:$J$29,S1331,"Cubic","Extrapolate=Linear","MultiX=Average","Skip=True","Sort=True")</f>
        <v>14.259188704380271</v>
      </c>
      <c r="U1331" s="43">
        <f ca="1">_xll.BInterpol('Base CDI'!$H$4:$H$28,'Base CDI'!$I$4:$I$29,S1331,"Cubic","Extrapolate=Linear","MultiX=Average","Skip=True","Sort=True")</f>
        <v>14.468705034759736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47079</v>
      </c>
      <c r="T1332" s="43">
        <f ca="1">_xll.BInterpol('Base CDI'!$H$4:$H$28,'Base CDI'!$J$4:$J$29,S1332,"Cubic","Extrapolate=Linear","MultiX=Average","Skip=True","Sort=True")</f>
        <v>14.259603820360406</v>
      </c>
      <c r="U1332" s="43">
        <f ca="1">_xll.BInterpol('Base CDI'!$H$4:$H$28,'Base CDI'!$I$4:$I$29,S1332,"Cubic","Extrapolate=Linear","MultiX=Average","Skip=True","Sort=True")</f>
        <v>14.4690825655815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47080</v>
      </c>
      <c r="T1333" s="43">
        <f ca="1">_xll.BInterpol('Base CDI'!$H$4:$H$28,'Base CDI'!$J$4:$J$29,S1333,"Cubic","Extrapolate=Linear","MultiX=Average","Skip=True","Sort=True")</f>
        <v>14.260019409174857</v>
      </c>
      <c r="U1333" s="43">
        <f ca="1">_xll.BInterpol('Base CDI'!$H$4:$H$28,'Base CDI'!$I$4:$I$29,S1333,"Cubic","Extrapolate=Linear","MultiX=Average","Skip=True","Sort=True")</f>
        <v>14.469460619669418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47081</v>
      </c>
      <c r="T1334" s="43">
        <f ca="1">_xll.BInterpol('Base CDI'!$H$4:$H$28,'Base CDI'!$J$4:$J$29,S1334,"Cubic","Extrapolate=Linear","MultiX=Average","Skip=True","Sort=True")</f>
        <v>14.260435468150639</v>
      </c>
      <c r="U1334" s="43">
        <f ca="1">_xll.BInterpol('Base CDI'!$H$4:$H$28,'Base CDI'!$I$4:$I$29,S1334,"Cubic","Extrapolate=Linear","MultiX=Average","Skip=True","Sort=True")</f>
        <v>14.469839195990266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47082</v>
      </c>
      <c r="T1335" s="43">
        <f ca="1">_xll.BInterpol('Base CDI'!$H$4:$H$28,'Base CDI'!$J$4:$J$29,S1335,"Cubic","Extrapolate=Linear","MultiX=Average","Skip=True","Sort=True")</f>
        <v>14.260851994614763</v>
      </c>
      <c r="U1335" s="43">
        <f ca="1">_xll.BInterpol('Base CDI'!$H$4:$H$28,'Base CDI'!$I$4:$I$29,S1335,"Cubic","Extrapolate=Linear","MultiX=Average","Skip=True","Sort=True")</f>
        <v>14.470218293510815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47083</v>
      </c>
      <c r="T1336" s="43">
        <f ca="1">_xll.BInterpol('Base CDI'!$H$4:$H$28,'Base CDI'!$J$4:$J$29,S1336,"Cubic","Extrapolate=Linear","MultiX=Average","Skip=True","Sort=True")</f>
        <v>14.261268985894242</v>
      </c>
      <c r="U1336" s="43">
        <f ca="1">_xll.BInterpol('Base CDI'!$H$4:$H$28,'Base CDI'!$I$4:$I$29,S1336,"Cubic","Extrapolate=Linear","MultiX=Average","Skip=True","Sort=True")</f>
        <v>14.470597911197842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47084</v>
      </c>
      <c r="T1337" s="43">
        <f ca="1">_xll.BInterpol('Base CDI'!$H$4:$H$28,'Base CDI'!$J$4:$J$29,S1337,"Cubic","Extrapolate=Linear","MultiX=Average","Skip=True","Sort=True")</f>
        <v>14.26168643931609</v>
      </c>
      <c r="U1337" s="43">
        <f ca="1">_xll.BInterpol('Base CDI'!$H$4:$H$28,'Base CDI'!$I$4:$I$29,S1337,"Cubic","Extrapolate=Linear","MultiX=Average","Skip=True","Sort=True")</f>
        <v>14.470978048018122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47085</v>
      </c>
      <c r="T1338" s="43">
        <f ca="1">_xll.BInterpol('Base CDI'!$H$4:$H$28,'Base CDI'!$J$4:$J$29,S1338,"Cubic","Extrapolate=Linear","MultiX=Average","Skip=True","Sort=True")</f>
        <v>14.262104352207318</v>
      </c>
      <c r="U1338" s="43">
        <f ca="1">_xll.BInterpol('Base CDI'!$H$4:$H$28,'Base CDI'!$I$4:$I$29,S1338,"Cubic","Extrapolate=Linear","MultiX=Average","Skip=True","Sort=True")</f>
        <v>14.471358702938424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47086</v>
      </c>
      <c r="T1339" s="43">
        <f ca="1">_xll.BInterpol('Base CDI'!$H$4:$H$28,'Base CDI'!$J$4:$J$29,S1339,"Cubic","Extrapolate=Linear","MultiX=Average","Skip=True","Sort=True")</f>
        <v>14.262522721894941</v>
      </c>
      <c r="U1339" s="43">
        <f ca="1">_xll.BInterpol('Base CDI'!$H$4:$H$28,'Base CDI'!$I$4:$I$29,S1339,"Cubic","Extrapolate=Linear","MultiX=Average","Skip=True","Sort=True")</f>
        <v>14.471739874925529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47087</v>
      </c>
      <c r="T1340" s="43">
        <f ca="1">_xll.BInterpol('Base CDI'!$H$4:$H$28,'Base CDI'!$J$4:$J$29,S1340,"Cubic","Extrapolate=Linear","MultiX=Average","Skip=True","Sort=True")</f>
        <v>14.262941545705969</v>
      </c>
      <c r="U1340" s="43">
        <f ca="1">_xll.BInterpol('Base CDI'!$H$4:$H$28,'Base CDI'!$I$4:$I$29,S1340,"Cubic","Extrapolate=Linear","MultiX=Average","Skip=True","Sort=True")</f>
        <v>14.472121562946205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47088</v>
      </c>
      <c r="T1341" s="43">
        <f ca="1">_xll.BInterpol('Base CDI'!$H$4:$H$28,'Base CDI'!$J$4:$J$29,S1341,"Cubic","Extrapolate=Linear","MultiX=Average","Skip=True","Sort=True")</f>
        <v>14.263360820967417</v>
      </c>
      <c r="U1341" s="43">
        <f ca="1">_xll.BInterpol('Base CDI'!$H$4:$H$28,'Base CDI'!$I$4:$I$29,S1341,"Cubic","Extrapolate=Linear","MultiX=Average","Skip=True","Sort=True")</f>
        <v>14.472503765967231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47089</v>
      </c>
      <c r="T1342" s="43">
        <f ca="1">_xll.BInterpol('Base CDI'!$H$4:$H$28,'Base CDI'!$J$4:$J$29,S1342,"Cubic","Extrapolate=Linear","MultiX=Average","Skip=True","Sort=True")</f>
        <v>14.263780545006298</v>
      </c>
      <c r="U1342" s="43">
        <f ca="1">_xll.BInterpol('Base CDI'!$H$4:$H$28,'Base CDI'!$I$4:$I$29,S1342,"Cubic","Extrapolate=Linear","MultiX=Average","Skip=True","Sort=True")</f>
        <v>14.472886482955376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47090</v>
      </c>
      <c r="T1343" s="43">
        <f ca="1">_xll.BInterpol('Base CDI'!$H$4:$H$28,'Base CDI'!$J$4:$J$29,S1343,"Cubic","Extrapolate=Linear","MultiX=Average","Skip=True","Sort=True")</f>
        <v>14.264200715149624</v>
      </c>
      <c r="U1343" s="43">
        <f ca="1">_xll.BInterpol('Base CDI'!$H$4:$H$28,'Base CDI'!$I$4:$I$29,S1343,"Cubic","Extrapolate=Linear","MultiX=Average","Skip=True","Sort=True")</f>
        <v>14.473269712877419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47091</v>
      </c>
      <c r="T1344" s="43">
        <f ca="1">_xll.BInterpol('Base CDI'!$H$4:$H$28,'Base CDI'!$J$4:$J$29,S1344,"Cubic","Extrapolate=Linear","MultiX=Average","Skip=True","Sort=True")</f>
        <v>14.264621328724408</v>
      </c>
      <c r="U1344" s="43">
        <f ca="1">_xll.BInterpol('Base CDI'!$H$4:$H$28,'Base CDI'!$I$4:$I$29,S1344,"Cubic","Extrapolate=Linear","MultiX=Average","Skip=True","Sort=True")</f>
        <v>14.473653454700132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47092</v>
      </c>
      <c r="T1345" s="43">
        <f ca="1">_xll.BInterpol('Base CDI'!$H$4:$H$28,'Base CDI'!$J$4:$J$29,S1345,"Cubic","Extrapolate=Linear","MultiX=Average","Skip=True","Sort=True")</f>
        <v>14.265042383057663</v>
      </c>
      <c r="U1345" s="43">
        <f ca="1">_xll.BInterpol('Base CDI'!$H$4:$H$28,'Base CDI'!$I$4:$I$29,S1345,"Cubic","Extrapolate=Linear","MultiX=Average","Skip=True","Sort=True")</f>
        <v>14.474037707390289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47093</v>
      </c>
      <c r="T1346" s="43">
        <f ca="1">_xll.BInterpol('Base CDI'!$H$4:$H$28,'Base CDI'!$J$4:$J$29,S1346,"Cubic","Extrapolate=Linear","MultiX=Average","Skip=True","Sort=True")</f>
        <v>14.265463875476401</v>
      </c>
      <c r="U1346" s="43">
        <f ca="1">_xll.BInterpol('Base CDI'!$H$4:$H$28,'Base CDI'!$I$4:$I$29,S1346,"Cubic","Extrapolate=Linear","MultiX=Average","Skip=True","Sort=True")</f>
        <v>14.474422469914664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47094</v>
      </c>
      <c r="T1347" s="43">
        <f ca="1">_xll.BInterpol('Base CDI'!$H$4:$H$28,'Base CDI'!$J$4:$J$29,S1347,"Cubic","Extrapolate=Linear","MultiX=Average","Skip=True","Sort=True")</f>
        <v>14.265885803307635</v>
      </c>
      <c r="U1347" s="43">
        <f ca="1">_xll.BInterpol('Base CDI'!$H$4:$H$28,'Base CDI'!$I$4:$I$29,S1347,"Cubic","Extrapolate=Linear","MultiX=Average","Skip=True","Sort=True")</f>
        <v>14.474807741240031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47095</v>
      </c>
      <c r="T1348" s="43">
        <f ca="1">_xll.BInterpol('Base CDI'!$H$4:$H$28,'Base CDI'!$J$4:$J$29,S1348,"Cubic","Extrapolate=Linear","MultiX=Average","Skip=True","Sort=True")</f>
        <v>14.26630816387838</v>
      </c>
      <c r="U1348" s="43">
        <f ca="1">_xll.BInterpol('Base CDI'!$H$4:$H$28,'Base CDI'!$I$4:$I$29,S1348,"Cubic","Extrapolate=Linear","MultiX=Average","Skip=True","Sort=True")</f>
        <v>14.475193520333166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47096</v>
      </c>
      <c r="T1349" s="43">
        <f ca="1">_xll.BInterpol('Base CDI'!$H$4:$H$28,'Base CDI'!$J$4:$J$29,S1349,"Cubic","Extrapolate=Linear","MultiX=Average","Skip=True","Sort=True")</f>
        <v>14.266730954515644</v>
      </c>
      <c r="U1349" s="43">
        <f ca="1">_xll.BInterpol('Base CDI'!$H$4:$H$28,'Base CDI'!$I$4:$I$29,S1349,"Cubic","Extrapolate=Linear","MultiX=Average","Skip=True","Sort=True")</f>
        <v>14.475579806160843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47097</v>
      </c>
      <c r="T1350" s="43">
        <f ca="1">_xll.BInterpol('Base CDI'!$H$4:$H$28,'Base CDI'!$J$4:$J$29,S1350,"Cubic","Extrapolate=Linear","MultiX=Average","Skip=True","Sort=True")</f>
        <v>14.267154172546446</v>
      </c>
      <c r="U1350" s="43">
        <f ca="1">_xll.BInterpol('Base CDI'!$H$4:$H$28,'Base CDI'!$I$4:$I$29,S1350,"Cubic","Extrapolate=Linear","MultiX=Average","Skip=True","Sort=True")</f>
        <v>14.475966597689832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47098</v>
      </c>
      <c r="T1351" s="43">
        <f ca="1">_xll.BInterpol('Base CDI'!$H$4:$H$28,'Base CDI'!$J$4:$J$29,S1351,"Cubic","Extrapolate=Linear","MultiX=Average","Skip=True","Sort=True")</f>
        <v>14.267577815297795</v>
      </c>
      <c r="U1351" s="43">
        <f ca="1">_xll.BInterpol('Base CDI'!$H$4:$H$28,'Base CDI'!$I$4:$I$29,S1351,"Cubic","Extrapolate=Linear","MultiX=Average","Skip=True","Sort=True")</f>
        <v>14.476353893886911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47099</v>
      </c>
      <c r="T1352" s="43">
        <f ca="1">_xll.BInterpol('Base CDI'!$H$4:$H$28,'Base CDI'!$J$4:$J$29,S1352,"Cubic","Extrapolate=Linear","MultiX=Average","Skip=True","Sort=True")</f>
        <v>14.268001880096703</v>
      </c>
      <c r="U1352" s="43">
        <f ca="1">_xll.BInterpol('Base CDI'!$H$4:$H$28,'Base CDI'!$I$4:$I$29,S1352,"Cubic","Extrapolate=Linear","MultiX=Average","Skip=True","Sort=True")</f>
        <v>14.476741693718854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47100</v>
      </c>
      <c r="T1353" s="43">
        <f ca="1">_xll.BInterpol('Base CDI'!$H$4:$H$28,'Base CDI'!$J$4:$J$29,S1353,"Cubic","Extrapolate=Linear","MultiX=Average","Skip=True","Sort=True")</f>
        <v>14.268426364270185</v>
      </c>
      <c r="U1353" s="43">
        <f ca="1">_xll.BInterpol('Base CDI'!$H$4:$H$28,'Base CDI'!$I$4:$I$29,S1353,"Cubic","Extrapolate=Linear","MultiX=Average","Skip=True","Sort=True")</f>
        <v>14.477129996152433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47101</v>
      </c>
      <c r="T1354" s="43">
        <f ca="1">_xll.BInterpol('Base CDI'!$H$4:$H$28,'Base CDI'!$J$4:$J$29,S1354,"Cubic","Extrapolate=Linear","MultiX=Average","Skip=True","Sort=True")</f>
        <v>14.268851265145255</v>
      </c>
      <c r="U1354" s="43">
        <f ca="1">_xll.BInterpol('Base CDI'!$H$4:$H$28,'Base CDI'!$I$4:$I$29,S1354,"Cubic","Extrapolate=Linear","MultiX=Average","Skip=True","Sort=True")</f>
        <v>14.477518800154424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47102</v>
      </c>
      <c r="T1355" s="43">
        <f ca="1">_xll.BInterpol('Base CDI'!$H$4:$H$28,'Base CDI'!$J$4:$J$29,S1355,"Cubic","Extrapolate=Linear","MultiX=Average","Skip=True","Sort=True")</f>
        <v>14.269276580048922</v>
      </c>
      <c r="U1355" s="43">
        <f ca="1">_xll.BInterpol('Base CDI'!$H$4:$H$28,'Base CDI'!$I$4:$I$29,S1355,"Cubic","Extrapolate=Linear","MultiX=Average","Skip=True","Sort=True")</f>
        <v>14.4779081046916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47103</v>
      </c>
      <c r="T1356" s="43">
        <f ca="1">_xll.BInterpol('Base CDI'!$H$4:$H$28,'Base CDI'!$J$4:$J$29,S1356,"Cubic","Extrapolate=Linear","MultiX=Average","Skip=True","Sort=True")</f>
        <v>14.269702306308201</v>
      </c>
      <c r="U1356" s="43">
        <f ca="1">_xll.BInterpol('Base CDI'!$H$4:$H$28,'Base CDI'!$I$4:$I$29,S1356,"Cubic","Extrapolate=Linear","MultiX=Average","Skip=True","Sort=True")</f>
        <v>14.478297908730736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47104</v>
      </c>
      <c r="T1357" s="43">
        <f ca="1">_xll.BInterpol('Base CDI'!$H$4:$H$28,'Base CDI'!$J$4:$J$29,S1357,"Cubic","Extrapolate=Linear","MultiX=Average","Skip=True","Sort=True")</f>
        <v>14.270128441250106</v>
      </c>
      <c r="U1357" s="43">
        <f ca="1">_xll.BInterpol('Base CDI'!$H$4:$H$28,'Base CDI'!$I$4:$I$29,S1357,"Cubic","Extrapolate=Linear","MultiX=Average","Skip=True","Sort=True")</f>
        <v>14.478688211238605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47105</v>
      </c>
      <c r="T1358" s="43">
        <f ca="1">_xll.BInterpol('Base CDI'!$H$4:$H$28,'Base CDI'!$J$4:$J$29,S1358,"Cubic","Extrapolate=Linear","MultiX=Average","Skip=True","Sort=True")</f>
        <v>14.270554982201647</v>
      </c>
      <c r="U1358" s="43">
        <f ca="1">_xll.BInterpol('Base CDI'!$H$4:$H$28,'Base CDI'!$I$4:$I$29,S1358,"Cubic","Extrapolate=Linear","MultiX=Average","Skip=True","Sort=True")</f>
        <v>14.479079011181984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47106</v>
      </c>
      <c r="T1359" s="43">
        <f ca="1">_xll.BInterpol('Base CDI'!$H$4:$H$28,'Base CDI'!$J$4:$J$29,S1359,"Cubic","Extrapolate=Linear","MultiX=Average","Skip=True","Sort=True")</f>
        <v>14.27098192648984</v>
      </c>
      <c r="U1359" s="43">
        <f ca="1">_xll.BInterpol('Base CDI'!$H$4:$H$28,'Base CDI'!$I$4:$I$29,S1359,"Cubic","Extrapolate=Linear","MultiX=Average","Skip=True","Sort=True")</f>
        <v>14.479470307527643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47107</v>
      </c>
      <c r="T1360" s="43">
        <f ca="1">_xll.BInterpol('Base CDI'!$H$4:$H$28,'Base CDI'!$J$4:$J$29,S1360,"Cubic","Extrapolate=Linear","MultiX=Average","Skip=True","Sort=True")</f>
        <v>14.271409271441694</v>
      </c>
      <c r="U1360" s="43">
        <f ca="1">_xll.BInterpol('Base CDI'!$H$4:$H$28,'Base CDI'!$I$4:$I$29,S1360,"Cubic","Extrapolate=Linear","MultiX=Average","Skip=True","Sort=True")</f>
        <v>14.479862099242359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47108</v>
      </c>
      <c r="T1361" s="43">
        <f ca="1">_xll.BInterpol('Base CDI'!$H$4:$H$28,'Base CDI'!$J$4:$J$29,S1361,"Cubic","Extrapolate=Linear","MultiX=Average","Skip=True","Sort=True")</f>
        <v>14.271837014384227</v>
      </c>
      <c r="U1361" s="43">
        <f ca="1">_xll.BInterpol('Base CDI'!$H$4:$H$28,'Base CDI'!$I$4:$I$29,S1361,"Cubic","Extrapolate=Linear","MultiX=Average","Skip=True","Sort=True")</f>
        <v>14.480254385292906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47109</v>
      </c>
      <c r="T1362" s="43">
        <f ca="1">_xll.BInterpol('Base CDI'!$H$4:$H$28,'Base CDI'!$J$4:$J$29,S1362,"Cubic","Extrapolate=Linear","MultiX=Average","Skip=True","Sort=True")</f>
        <v>14.272265152644447</v>
      </c>
      <c r="U1362" s="43">
        <f ca="1">_xll.BInterpol('Base CDI'!$H$4:$H$28,'Base CDI'!$I$4:$I$29,S1362,"Cubic","Extrapolate=Linear","MultiX=Average","Skip=True","Sort=True")</f>
        <v>14.480647164646056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47110</v>
      </c>
      <c r="T1363" s="43">
        <f ca="1">_xll.BInterpol('Base CDI'!$H$4:$H$28,'Base CDI'!$J$4:$J$29,S1363,"Cubic","Extrapolate=Linear","MultiX=Average","Skip=True","Sort=True")</f>
        <v>14.272693683549369</v>
      </c>
      <c r="U1363" s="43">
        <f ca="1">_xll.BInterpol('Base CDI'!$H$4:$H$28,'Base CDI'!$I$4:$I$29,S1363,"Cubic","Extrapolate=Linear","MultiX=Average","Skip=True","Sort=True")</f>
        <v>14.481040436268584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47111</v>
      </c>
      <c r="T1364" s="43">
        <f ca="1">_xll.BInterpol('Base CDI'!$H$4:$H$28,'Base CDI'!$J$4:$J$29,S1364,"Cubic","Extrapolate=Linear","MultiX=Average","Skip=True","Sort=True")</f>
        <v>14.273122604426005</v>
      </c>
      <c r="U1364" s="43">
        <f ca="1">_xll.BInterpol('Base CDI'!$H$4:$H$28,'Base CDI'!$I$4:$I$29,S1364,"Cubic","Extrapolate=Linear","MultiX=Average","Skip=True","Sort=True")</f>
        <v>14.481434199127266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47112</v>
      </c>
      <c r="T1365" s="43">
        <f ca="1">_xll.BInterpol('Base CDI'!$H$4:$H$28,'Base CDI'!$J$4:$J$29,S1365,"Cubic","Extrapolate=Linear","MultiX=Average","Skip=True","Sort=True")</f>
        <v>14.273551912601368</v>
      </c>
      <c r="U1365" s="43">
        <f ca="1">_xll.BInterpol('Base CDI'!$H$4:$H$28,'Base CDI'!$I$4:$I$29,S1365,"Cubic","Extrapolate=Linear","MultiX=Average","Skip=True","Sort=True")</f>
        <v>14.481828452188875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47113</v>
      </c>
      <c r="T1366" s="43">
        <f ca="1">_xll.BInterpol('Base CDI'!$H$4:$H$28,'Base CDI'!$J$4:$J$29,S1366,"Cubic","Extrapolate=Linear","MultiX=Average","Skip=True","Sort=True")</f>
        <v>14.273981605402472</v>
      </c>
      <c r="U1366" s="43">
        <f ca="1">_xll.BInterpol('Base CDI'!$H$4:$H$28,'Base CDI'!$I$4:$I$29,S1366,"Cubic","Extrapolate=Linear","MultiX=Average","Skip=True","Sort=True")</f>
        <v>14.482223194420184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47114</v>
      </c>
      <c r="T1367" s="43">
        <f ca="1">_xll.BInterpol('Base CDI'!$H$4:$H$28,'Base CDI'!$J$4:$J$29,S1367,"Cubic","Extrapolate=Linear","MultiX=Average","Skip=True","Sort=True")</f>
        <v>14.274411680156328</v>
      </c>
      <c r="U1367" s="43">
        <f ca="1">_xll.BInterpol('Base CDI'!$H$4:$H$28,'Base CDI'!$I$4:$I$29,S1367,"Cubic","Extrapolate=Linear","MultiX=Average","Skip=True","Sort=True")</f>
        <v>14.482618424787969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47115</v>
      </c>
      <c r="T1368" s="43">
        <f ca="1">_xll.BInterpol('Base CDI'!$H$4:$H$28,'Base CDI'!$J$4:$J$29,S1368,"Cubic","Extrapolate=Linear","MultiX=Average","Skip=True","Sort=True")</f>
        <v>14.274842134189951</v>
      </c>
      <c r="U1368" s="43">
        <f ca="1">_xll.BInterpol('Base CDI'!$H$4:$H$28,'Base CDI'!$I$4:$I$29,S1368,"Cubic","Extrapolate=Linear","MultiX=Average","Skip=True","Sort=True")</f>
        <v>14.483014142259002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47116</v>
      </c>
      <c r="T1369" s="43">
        <f ca="1">_xll.BInterpol('Base CDI'!$H$4:$H$28,'Base CDI'!$J$4:$J$29,S1369,"Cubic","Extrapolate=Linear","MultiX=Average","Skip=True","Sort=True")</f>
        <v>14.275272964830352</v>
      </c>
      <c r="U1369" s="43">
        <f ca="1">_xll.BInterpol('Base CDI'!$H$4:$H$28,'Base CDI'!$I$4:$I$29,S1369,"Cubic","Extrapolate=Linear","MultiX=Average","Skip=True","Sort=True")</f>
        <v>14.483410345800058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47117</v>
      </c>
      <c r="T1370" s="43">
        <f ca="1">_xll.BInterpol('Base CDI'!$H$4:$H$28,'Base CDI'!$J$4:$J$29,S1370,"Cubic","Extrapolate=Linear","MultiX=Average","Skip=True","Sort=True")</f>
        <v>14.275704169404545</v>
      </c>
      <c r="U1370" s="43">
        <f ca="1">_xll.BInterpol('Base CDI'!$H$4:$H$28,'Base CDI'!$I$4:$I$29,S1370,"Cubic","Extrapolate=Linear","MultiX=Average","Skip=True","Sort=True")</f>
        <v>14.483807034377913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47118</v>
      </c>
      <c r="T1371" s="43">
        <f ca="1">_xll.BInterpol('Base CDI'!$H$4:$H$28,'Base CDI'!$J$4:$J$29,S1371,"Cubic","Extrapolate=Linear","MultiX=Average","Skip=True","Sort=True")</f>
        <v>14.276135745239541</v>
      </c>
      <c r="U1371" s="43">
        <f ca="1">_xll.BInterpol('Base CDI'!$H$4:$H$28,'Base CDI'!$I$4:$I$29,S1371,"Cubic","Extrapolate=Linear","MultiX=Average","Skip=True","Sort=True")</f>
        <v>14.484204206959337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47119</v>
      </c>
      <c r="T1372" s="43">
        <f ca="1">_xll.BInterpol('Base CDI'!$H$4:$H$28,'Base CDI'!$J$4:$J$29,S1372,"Cubic","Extrapolate=Linear","MultiX=Average","Skip=True","Sort=True")</f>
        <v>14.276567689662356</v>
      </c>
      <c r="U1372" s="43">
        <f ca="1">_xll.BInterpol('Base CDI'!$H$4:$H$28,'Base CDI'!$I$4:$I$29,S1372,"Cubic","Extrapolate=Linear","MultiX=Average","Skip=True","Sort=True")</f>
        <v>14.484601862511109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47120</v>
      </c>
      <c r="T1373" s="43">
        <f ca="1">_xll.BInterpol('Base CDI'!$H$4:$H$28,'Base CDI'!$J$4:$J$29,S1373,"Cubic","Extrapolate=Linear","MultiX=Average","Skip=True","Sort=True")</f>
        <v>14.276999999999999</v>
      </c>
      <c r="U1373" s="43">
        <f ca="1">_xll.BInterpol('Base CDI'!$H$4:$H$28,'Base CDI'!$I$4:$I$29,S1373,"Cubic","Extrapolate=Linear","MultiX=Average","Skip=True","Sort=True")</f>
        <v>14.484999999999999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47121</v>
      </c>
      <c r="T1374" s="43">
        <f ca="1">_xll.BInterpol('Base CDI'!$H$4:$H$28,'Base CDI'!$J$4:$J$29,S1374,"Cubic","Extrapolate=Linear","MultiX=Average","Skip=True","Sort=True")</f>
        <v>14.277432673633101</v>
      </c>
      <c r="U1374" s="43">
        <f ca="1">_xll.BInterpol('Base CDI'!$H$4:$H$28,'Base CDI'!$I$4:$I$29,S1374,"Cubic","Extrapolate=Linear","MultiX=Average","Skip=True","Sort=True")</f>
        <v>14.485398618103472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47122</v>
      </c>
      <c r="T1375" s="43">
        <f ca="1">_xll.BInterpol('Base CDI'!$H$4:$H$28,'Base CDI'!$J$4:$J$29,S1375,"Cubic","Extrapolate=Linear","MultiX=Average","Skip=True","Sort=True")</f>
        <v>14.277865708156742</v>
      </c>
      <c r="U1375" s="43">
        <f ca="1">_xll.BInterpol('Base CDI'!$H$4:$H$28,'Base CDI'!$I$4:$I$29,S1375,"Cubic","Extrapolate=Linear","MultiX=Average","Skip=True","Sort=True")</f>
        <v>14.485797714341739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47123</v>
      </c>
      <c r="T1376" s="43">
        <f ca="1">_xll.BInterpol('Base CDI'!$H$4:$H$28,'Base CDI'!$J$4:$J$29,S1376,"Cubic","Extrapolate=Linear","MultiX=Average","Skip=True","Sort=True")</f>
        <v>14.278299101219623</v>
      </c>
      <c r="U1376" s="43">
        <f ca="1">_xll.BInterpol('Base CDI'!$H$4:$H$28,'Base CDI'!$I$4:$I$29,S1376,"Cubic","Extrapolate=Linear","MultiX=Average","Skip=True","Sort=True")</f>
        <v>14.486197285945702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47124</v>
      </c>
      <c r="T1377" s="43">
        <f ca="1">_xll.BInterpol('Base CDI'!$H$4:$H$28,'Base CDI'!$J$4:$J$29,S1377,"Cubic","Extrapolate=Linear","MultiX=Average","Skip=True","Sort=True")</f>
        <v>14.27873285047044</v>
      </c>
      <c r="U1377" s="43">
        <f ca="1">_xll.BInterpol('Base CDI'!$H$4:$H$28,'Base CDI'!$I$4:$I$29,S1377,"Cubic","Extrapolate=Linear","MultiX=Average","Skip=True","Sort=True")</f>
        <v>14.48659733014626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47125</v>
      </c>
      <c r="T1378" s="43">
        <f ca="1">_xll.BInterpol('Base CDI'!$H$4:$H$28,'Base CDI'!$J$4:$J$29,S1378,"Cubic","Extrapolate=Linear","MultiX=Average","Skip=True","Sort=True")</f>
        <v>14.279166953557894</v>
      </c>
      <c r="U1378" s="43">
        <f ca="1">_xll.BInterpol('Base CDI'!$H$4:$H$28,'Base CDI'!$I$4:$I$29,S1378,"Cubic","Extrapolate=Linear","MultiX=Average","Skip=True","Sort=True")</f>
        <v>14.486997844174317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47126</v>
      </c>
      <c r="T1379" s="43">
        <f ca="1">_xll.BInterpol('Base CDI'!$H$4:$H$28,'Base CDI'!$J$4:$J$29,S1379,"Cubic","Extrapolate=Linear","MultiX=Average","Skip=True","Sort=True")</f>
        <v>14.279601408130681</v>
      </c>
      <c r="U1379" s="43">
        <f ca="1">_xll.BInterpol('Base CDI'!$H$4:$H$28,'Base CDI'!$I$4:$I$29,S1379,"Cubic","Extrapolate=Linear","MultiX=Average","Skip=True","Sort=True")</f>
        <v>14.487398825260772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47127</v>
      </c>
      <c r="T1380" s="43">
        <f ca="1">_xll.BInterpol('Base CDI'!$H$4:$H$28,'Base CDI'!$J$4:$J$29,S1380,"Cubic","Extrapolate=Linear","MultiX=Average","Skip=True","Sort=True")</f>
        <v>14.280036211837499</v>
      </c>
      <c r="U1380" s="43">
        <f ca="1">_xll.BInterpol('Base CDI'!$H$4:$H$28,'Base CDI'!$I$4:$I$29,S1380,"Cubic","Extrapolate=Linear","MultiX=Average","Skip=True","Sort=True")</f>
        <v>14.487800270636525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47128</v>
      </c>
      <c r="T1381" s="43">
        <f ca="1">_xll.BInterpol('Base CDI'!$H$4:$H$28,'Base CDI'!$J$4:$J$29,S1381,"Cubic","Extrapolate=Linear","MultiX=Average","Skip=True","Sort=True")</f>
        <v>14.280471362327049</v>
      </c>
      <c r="U1381" s="43">
        <f ca="1">_xll.BInterpol('Base CDI'!$H$4:$H$28,'Base CDI'!$I$4:$I$29,S1381,"Cubic","Extrapolate=Linear","MultiX=Average","Skip=True","Sort=True")</f>
        <v>14.488202177532479</v>
      </c>
    </row>
    <row r="1382" spans="16:21" x14ac:dyDescent="0.25">
      <c r="P1382" s="10">
        <v>36523</v>
      </c>
      <c r="Q1382">
        <v>5.032502</v>
      </c>
      <c r="S1382" s="42">
        <f t="shared" ca="1" si="26"/>
        <v>47129</v>
      </c>
      <c r="T1382" s="43">
        <f ca="1">_xll.BInterpol('Base CDI'!$H$4:$H$28,'Base CDI'!$J$4:$J$29,S1382,"Cubic","Extrapolate=Linear","MultiX=Average","Skip=True","Sort=True")</f>
        <v>14.280906857248025</v>
      </c>
      <c r="U1382" s="43">
        <f ca="1">_xll.BInterpol('Base CDI'!$H$4:$H$28,'Base CDI'!$I$4:$I$29,S1382,"Cubic","Extrapolate=Linear","MultiX=Average","Skip=True","Sort=True")</f>
        <v>14.488604543179532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47130</v>
      </c>
      <c r="T1383" s="43">
        <f ca="1">_xll.BInterpol('Base CDI'!$H$4:$H$28,'Base CDI'!$J$4:$J$29,S1383,"Cubic","Extrapolate=Linear","MultiX=Average","Skip=True","Sort=True")</f>
        <v>14.281342694249128</v>
      </c>
      <c r="U1383" s="43">
        <f ca="1">_xll.BInterpol('Base CDI'!$H$4:$H$28,'Base CDI'!$I$4:$I$29,S1383,"Cubic","Extrapolate=Linear","MultiX=Average","Skip=True","Sort=True")</f>
        <v>14.489007364808586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47131</v>
      </c>
      <c r="T1384" s="43">
        <f ca="1">_xll.BInterpol('Base CDI'!$H$4:$H$28,'Base CDI'!$J$4:$J$29,S1384,"Cubic","Extrapolate=Linear","MultiX=Average","Skip=True","Sort=True")</f>
        <v>14.281778870979055</v>
      </c>
      <c r="U1384" s="43">
        <f ca="1">_xll.BInterpol('Base CDI'!$H$4:$H$28,'Base CDI'!$I$4:$I$29,S1384,"Cubic","Extrapolate=Linear","MultiX=Average","Skip=True","Sort=True")</f>
        <v>14.489410639650544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47132</v>
      </c>
      <c r="T1385" s="43">
        <f ca="1">_xll.BInterpol('Base CDI'!$H$4:$H$28,'Base CDI'!$J$4:$J$29,S1385,"Cubic","Extrapolate=Linear","MultiX=Average","Skip=True","Sort=True")</f>
        <v>14.282215385086506</v>
      </c>
      <c r="U1385" s="43">
        <f ca="1">_xll.BInterpol('Base CDI'!$H$4:$H$28,'Base CDI'!$I$4:$I$29,S1385,"Cubic","Extrapolate=Linear","MultiX=Average","Skip=True","Sort=True")</f>
        <v>14.489814364936304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47133</v>
      </c>
      <c r="T1386" s="43">
        <f ca="1">_xll.BInterpol('Base CDI'!$H$4:$H$28,'Base CDI'!$J$4:$J$29,S1386,"Cubic","Extrapolate=Linear","MultiX=Average","Skip=True","Sort=True")</f>
        <v>14.282652234220174</v>
      </c>
      <c r="U1386" s="43">
        <f ca="1">_xll.BInterpol('Base CDI'!$H$4:$H$28,'Base CDI'!$I$4:$I$29,S1386,"Cubic","Extrapolate=Linear","MultiX=Average","Skip=True","Sort=True")</f>
        <v>14.490218537896768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47134</v>
      </c>
      <c r="T1387" s="43">
        <f ca="1">_xll.BInterpol('Base CDI'!$H$4:$H$28,'Base CDI'!$J$4:$J$29,S1387,"Cubic","Extrapolate=Linear","MultiX=Average","Skip=True","Sort=True")</f>
        <v>14.283089416028764</v>
      </c>
      <c r="U1387" s="43">
        <f ca="1">_xll.BInterpol('Base CDI'!$H$4:$H$28,'Base CDI'!$I$4:$I$29,S1387,"Cubic","Extrapolate=Linear","MultiX=Average","Skip=True","Sort=True")</f>
        <v>14.490623155762837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47135</v>
      </c>
      <c r="T1388" s="43">
        <f ca="1">_xll.BInterpol('Base CDI'!$H$4:$H$28,'Base CDI'!$J$4:$J$29,S1388,"Cubic","Extrapolate=Linear","MultiX=Average","Skip=True","Sort=True")</f>
        <v>14.28352692816097</v>
      </c>
      <c r="U1388" s="43">
        <f ca="1">_xll.BInterpol('Base CDI'!$H$4:$H$28,'Base CDI'!$I$4:$I$29,S1388,"Cubic","Extrapolate=Linear","MultiX=Average","Skip=True","Sort=True")</f>
        <v>14.491028215765411</v>
      </c>
    </row>
    <row r="1389" spans="16:21" x14ac:dyDescent="0.25">
      <c r="P1389" s="10">
        <v>36532</v>
      </c>
      <c r="Q1389">
        <v>5.05661</v>
      </c>
      <c r="S1389" s="42">
        <f t="shared" ca="1" si="26"/>
        <v>47136</v>
      </c>
      <c r="T1389" s="43">
        <f ca="1">_xll.BInterpol('Base CDI'!$H$4:$H$28,'Base CDI'!$J$4:$J$29,S1389,"Cubic","Extrapolate=Linear","MultiX=Average","Skip=True","Sort=True")</f>
        <v>14.283964768265493</v>
      </c>
      <c r="U1389" s="43">
        <f ca="1">_xll.BInterpol('Base CDI'!$H$4:$H$28,'Base CDI'!$I$4:$I$29,S1389,"Cubic","Extrapolate=Linear","MultiX=Average","Skip=True","Sort=True")</f>
        <v>14.491433715135392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47137</v>
      </c>
      <c r="T1390" s="43">
        <f ca="1">_xll.BInterpol('Base CDI'!$H$4:$H$28,'Base CDI'!$J$4:$J$29,S1390,"Cubic","Extrapolate=Linear","MultiX=Average","Skip=True","Sort=True")</f>
        <v>14.284402933991027</v>
      </c>
      <c r="U1390" s="43">
        <f ca="1">_xll.BInterpol('Base CDI'!$H$4:$H$28,'Base CDI'!$I$4:$I$29,S1390,"Cubic","Extrapolate=Linear","MultiX=Average","Skip=True","Sort=True")</f>
        <v>14.49183965110368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47138</v>
      </c>
      <c r="T1391" s="43">
        <f ca="1">_xll.BInterpol('Base CDI'!$H$4:$H$28,'Base CDI'!$J$4:$J$29,S1391,"Cubic","Extrapolate=Linear","MultiX=Average","Skip=True","Sort=True")</f>
        <v>14.284841422986274</v>
      </c>
      <c r="U1391" s="43">
        <f ca="1">_xll.BInterpol('Base CDI'!$H$4:$H$28,'Base CDI'!$I$4:$I$29,S1391,"Cubic","Extrapolate=Linear","MultiX=Average","Skip=True","Sort=True")</f>
        <v>14.492246020901176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47139</v>
      </c>
      <c r="T1392" s="43">
        <f ca="1">_xll.BInterpol('Base CDI'!$H$4:$H$28,'Base CDI'!$J$4:$J$29,S1392,"Cubic","Extrapolate=Linear","MultiX=Average","Skip=True","Sort=True")</f>
        <v>14.285280232899929</v>
      </c>
      <c r="U1392" s="43">
        <f ca="1">_xll.BInterpol('Base CDI'!$H$4:$H$28,'Base CDI'!$I$4:$I$29,S1392,"Cubic","Extrapolate=Linear","MultiX=Average","Skip=True","Sort=True")</f>
        <v>14.49265282175878</v>
      </c>
    </row>
    <row r="1393" spans="16:21" x14ac:dyDescent="0.25">
      <c r="P1393" s="10">
        <v>36538</v>
      </c>
      <c r="Q1393">
        <v>5.070424</v>
      </c>
      <c r="S1393" s="42">
        <f t="shared" ca="1" si="26"/>
        <v>47140</v>
      </c>
      <c r="T1393" s="43">
        <f ca="1">_xll.BInterpol('Base CDI'!$H$4:$H$28,'Base CDI'!$J$4:$J$29,S1393,"Cubic","Extrapolate=Linear","MultiX=Average","Skip=True","Sort=True")</f>
        <v>14.285719361380693</v>
      </c>
      <c r="U1393" s="43">
        <f ca="1">_xll.BInterpol('Base CDI'!$H$4:$H$28,'Base CDI'!$I$4:$I$29,S1393,"Cubic","Extrapolate=Linear","MultiX=Average","Skip=True","Sort=True")</f>
        <v>14.493060050907394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47141</v>
      </c>
      <c r="T1394" s="43">
        <f ca="1">_xll.BInterpol('Base CDI'!$H$4:$H$28,'Base CDI'!$J$4:$J$29,S1394,"Cubic","Extrapolate=Linear","MultiX=Average","Skip=True","Sort=True")</f>
        <v>14.286158806077264</v>
      </c>
      <c r="U1394" s="43">
        <f ca="1">_xll.BInterpol('Base CDI'!$H$4:$H$28,'Base CDI'!$I$4:$I$29,S1394,"Cubic","Extrapolate=Linear","MultiX=Average","Skip=True","Sort=True")</f>
        <v>14.49346770557792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47142</v>
      </c>
      <c r="T1395" s="43">
        <f ca="1">_xll.BInterpol('Base CDI'!$H$4:$H$28,'Base CDI'!$J$4:$J$29,S1395,"Cubic","Extrapolate=Linear","MultiX=Average","Skip=True","Sort=True")</f>
        <v>14.286598564638338</v>
      </c>
      <c r="U1395" s="43">
        <f ca="1">_xll.BInterpol('Base CDI'!$H$4:$H$28,'Base CDI'!$I$4:$I$29,S1395,"Cubic","Extrapolate=Linear","MultiX=Average","Skip=True","Sort=True")</f>
        <v>14.493875783001256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47143</v>
      </c>
      <c r="T1396" s="43">
        <f ca="1">_xll.BInterpol('Base CDI'!$H$4:$H$28,'Base CDI'!$J$4:$J$29,S1396,"Cubic","Extrapolate=Linear","MultiX=Average","Skip=True","Sort=True")</f>
        <v>14.287038634712614</v>
      </c>
      <c r="U1396" s="43">
        <f ca="1">_xll.BInterpol('Base CDI'!$H$4:$H$28,'Base CDI'!$I$4:$I$29,S1396,"Cubic","Extrapolate=Linear","MultiX=Average","Skip=True","Sort=True")</f>
        <v>14.494284280408305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47144</v>
      </c>
      <c r="T1397" s="43">
        <f ca="1">_xll.BInterpol('Base CDI'!$H$4:$H$28,'Base CDI'!$J$4:$J$29,S1397,"Cubic","Extrapolate=Linear","MultiX=Average","Skip=True","Sort=True")</f>
        <v>14.28747901394879</v>
      </c>
      <c r="U1397" s="43">
        <f ca="1">_xll.BInterpol('Base CDI'!$H$4:$H$28,'Base CDI'!$I$4:$I$29,S1397,"Cubic","Extrapolate=Linear","MultiX=Average","Skip=True","Sort=True")</f>
        <v>14.494693195029965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47145</v>
      </c>
      <c r="T1398" s="43">
        <f ca="1">_xll.BInterpol('Base CDI'!$H$4:$H$28,'Base CDI'!$J$4:$J$29,S1398,"Cubic","Extrapolate=Linear","MultiX=Average","Skip=True","Sort=True")</f>
        <v>14.287919699995566</v>
      </c>
      <c r="U1398" s="43">
        <f ca="1">_xll.BInterpol('Base CDI'!$H$4:$H$28,'Base CDI'!$I$4:$I$29,S1398,"Cubic","Extrapolate=Linear","MultiX=Average","Skip=True","Sort=True")</f>
        <v>14.495102524097142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47146</v>
      </c>
      <c r="T1399" s="43">
        <f ca="1">_xll.BInterpol('Base CDI'!$H$4:$H$28,'Base CDI'!$J$4:$J$29,S1399,"Cubic","Extrapolate=Linear","MultiX=Average","Skip=True","Sort=True")</f>
        <v>14.288360690501637</v>
      </c>
      <c r="U1399" s="43">
        <f ca="1">_xll.BInterpol('Base CDI'!$H$4:$H$28,'Base CDI'!$I$4:$I$29,S1399,"Cubic","Extrapolate=Linear","MultiX=Average","Skip=True","Sort=True")</f>
        <v>14.495512264840732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47147</v>
      </c>
      <c r="T1400" s="43">
        <f ca="1">_xll.BInterpol('Base CDI'!$H$4:$H$28,'Base CDI'!$J$4:$J$29,S1400,"Cubic","Extrapolate=Linear","MultiX=Average","Skip=True","Sort=True")</f>
        <v>14.288801983115704</v>
      </c>
      <c r="U1400" s="43">
        <f ca="1">_xll.BInterpol('Base CDI'!$H$4:$H$28,'Base CDI'!$I$4:$I$29,S1400,"Cubic","Extrapolate=Linear","MultiX=Average","Skip=True","Sort=True")</f>
        <v>14.495922414491638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47148</v>
      </c>
      <c r="T1401" s="43">
        <f ca="1">_xll.BInterpol('Base CDI'!$H$4:$H$28,'Base CDI'!$J$4:$J$29,S1401,"Cubic","Extrapolate=Linear","MultiX=Average","Skip=True","Sort=True")</f>
        <v>14.289243575486465</v>
      </c>
      <c r="U1401" s="43">
        <f ca="1">_xll.BInterpol('Base CDI'!$H$4:$H$28,'Base CDI'!$I$4:$I$29,S1401,"Cubic","Extrapolate=Linear","MultiX=Average","Skip=True","Sort=True")</f>
        <v>14.49633297028076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47149</v>
      </c>
      <c r="T1402" s="43">
        <f ca="1">_xll.BInterpol('Base CDI'!$H$4:$H$28,'Base CDI'!$J$4:$J$29,S1402,"Cubic","Extrapolate=Linear","MultiX=Average","Skip=True","Sort=True")</f>
        <v>14.289685465262616</v>
      </c>
      <c r="U1402" s="43">
        <f ca="1">_xll.BInterpol('Base CDI'!$H$4:$H$28,'Base CDI'!$I$4:$I$29,S1402,"Cubic","Extrapolate=Linear","MultiX=Average","Skip=True","Sort=True")</f>
        <v>14.496743929438999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47150</v>
      </c>
      <c r="T1403" s="43">
        <f ca="1">_xll.BInterpol('Base CDI'!$H$4:$H$28,'Base CDI'!$J$4:$J$29,S1403,"Cubic","Extrapolate=Linear","MultiX=Average","Skip=True","Sort=True")</f>
        <v>14.290127650092858</v>
      </c>
      <c r="U1403" s="43">
        <f ca="1">_xll.BInterpol('Base CDI'!$H$4:$H$28,'Base CDI'!$I$4:$I$29,S1403,"Cubic","Extrapolate=Linear","MultiX=Average","Skip=True","Sort=True")</f>
        <v>14.497155289197256</v>
      </c>
    </row>
    <row r="1404" spans="16:21" x14ac:dyDescent="0.25">
      <c r="P1404" s="10">
        <v>36553</v>
      </c>
      <c r="Q1404">
        <v>5.108562</v>
      </c>
      <c r="S1404" s="42">
        <f t="shared" ca="1" si="26"/>
        <v>47151</v>
      </c>
      <c r="T1404" s="43">
        <f ca="1">_xll.BInterpol('Base CDI'!$H$4:$H$28,'Base CDI'!$J$4:$J$29,S1404,"Cubic","Extrapolate=Linear","MultiX=Average","Skip=True","Sort=True")</f>
        <v>14.290570127625886</v>
      </c>
      <c r="U1404" s="43">
        <f ca="1">_xll.BInterpol('Base CDI'!$H$4:$H$28,'Base CDI'!$I$4:$I$29,S1404,"Cubic","Extrapolate=Linear","MultiX=Average","Skip=True","Sort=True")</f>
        <v>14.497567046786433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47152</v>
      </c>
      <c r="T1405" s="43">
        <f ca="1">_xll.BInterpol('Base CDI'!$H$4:$H$28,'Base CDI'!$J$4:$J$29,S1405,"Cubic","Extrapolate=Linear","MultiX=Average","Skip=True","Sort=True")</f>
        <v>14.2910128955104</v>
      </c>
      <c r="U1405" s="43">
        <f ca="1">_xll.BInterpol('Base CDI'!$H$4:$H$28,'Base CDI'!$I$4:$I$29,S1405,"Cubic","Extrapolate=Linear","MultiX=Average","Skip=True","Sort=True")</f>
        <v>14.497979199437427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47153</v>
      </c>
      <c r="T1406" s="43">
        <f ca="1">_xll.BInterpol('Base CDI'!$H$4:$H$28,'Base CDI'!$J$4:$J$29,S1406,"Cubic","Extrapolate=Linear","MultiX=Average","Skip=True","Sort=True")</f>
        <v>14.291455951395099</v>
      </c>
      <c r="U1406" s="43">
        <f ca="1">_xll.BInterpol('Base CDI'!$H$4:$H$28,'Base CDI'!$I$4:$I$29,S1406,"Cubic","Extrapolate=Linear","MultiX=Average","Skip=True","Sort=True")</f>
        <v>14.498391744381143</v>
      </c>
    </row>
    <row r="1407" spans="16:21" x14ac:dyDescent="0.25">
      <c r="P1407" s="10">
        <v>36558</v>
      </c>
      <c r="Q1407">
        <v>5.118995</v>
      </c>
      <c r="S1407" s="42">
        <f t="shared" ca="1" si="26"/>
        <v>47154</v>
      </c>
      <c r="T1407" s="43">
        <f ca="1">_xll.BInterpol('Base CDI'!$H$4:$H$28,'Base CDI'!$J$4:$J$29,S1407,"Cubic","Extrapolate=Linear","MultiX=Average","Skip=True","Sort=True")</f>
        <v>14.291899292928679</v>
      </c>
      <c r="U1407" s="43">
        <f ca="1">_xll.BInterpol('Base CDI'!$H$4:$H$28,'Base CDI'!$I$4:$I$29,S1407,"Cubic","Extrapolate=Linear","MultiX=Average","Skip=True","Sort=True")</f>
        <v>14.498804678848481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47155</v>
      </c>
      <c r="T1408" s="43">
        <f ca="1">_xll.BInterpol('Base CDI'!$H$4:$H$28,'Base CDI'!$J$4:$J$29,S1408,"Cubic","Extrapolate=Linear","MultiX=Average","Skip=True","Sort=True")</f>
        <v>14.292342917759839</v>
      </c>
      <c r="U1408" s="43">
        <f ca="1">_xll.BInterpol('Base CDI'!$H$4:$H$28,'Base CDI'!$I$4:$I$29,S1408,"Cubic","Extrapolate=Linear","MultiX=Average","Skip=True","Sort=True")</f>
        <v>14.499218000070341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47156</v>
      </c>
      <c r="T1409" s="43">
        <f ca="1">_xll.BInterpol('Base CDI'!$H$4:$H$28,'Base CDI'!$J$4:$J$29,S1409,"Cubic","Extrapolate=Linear","MultiX=Average","Skip=True","Sort=True")</f>
        <v>14.292786823537279</v>
      </c>
      <c r="U1409" s="43">
        <f ca="1">_xll.BInterpol('Base CDI'!$H$4:$H$28,'Base CDI'!$I$4:$I$29,S1409,"Cubic","Extrapolate=Linear","MultiX=Average","Skip=True","Sort=True")</f>
        <v>14.499631705277624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47157</v>
      </c>
      <c r="T1410" s="43">
        <f ca="1">_xll.BInterpol('Base CDI'!$H$4:$H$28,'Base CDI'!$J$4:$J$29,S1410,"Cubic","Extrapolate=Linear","MultiX=Average","Skip=True","Sort=True")</f>
        <v>14.293231007909695</v>
      </c>
      <c r="U1410" s="43">
        <f ca="1">_xll.BInterpol('Base CDI'!$H$4:$H$28,'Base CDI'!$I$4:$I$29,S1410,"Cubic","Extrapolate=Linear","MultiX=Average","Skip=True","Sort=True")</f>
        <v>14.500045791701231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47158</v>
      </c>
      <c r="T1411" s="43">
        <f ca="1">_xll.BInterpol('Base CDI'!$H$4:$H$28,'Base CDI'!$J$4:$J$29,S1411,"Cubic","Extrapolate=Linear","MultiX=Average","Skip=True","Sort=True")</f>
        <v>14.293675468525784</v>
      </c>
      <c r="U1411" s="43">
        <f ca="1">_xll.BInterpol('Base CDI'!$H$4:$H$28,'Base CDI'!$I$4:$I$29,S1411,"Cubic","Extrapolate=Linear","MultiX=Average","Skip=True","Sort=True")</f>
        <v>14.500460256572062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47159</v>
      </c>
      <c r="T1412" s="43">
        <f ca="1">_xll.BInterpol('Base CDI'!$H$4:$H$28,'Base CDI'!$J$4:$J$29,S1412,"Cubic","Extrapolate=Linear","MultiX=Average","Skip=True","Sort=True")</f>
        <v>14.294120203034248</v>
      </c>
      <c r="U1412" s="43">
        <f ca="1">_xll.BInterpol('Base CDI'!$H$4:$H$28,'Base CDI'!$I$4:$I$29,S1412,"Cubic","Extrapolate=Linear","MultiX=Average","Skip=True","Sort=True")</f>
        <v>14.500875097121019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47160</v>
      </c>
      <c r="T1413" s="43">
        <f ca="1">_xll.BInterpol('Base CDI'!$H$4:$H$28,'Base CDI'!$J$4:$J$29,S1413,"Cubic","Extrapolate=Linear","MultiX=Average","Skip=True","Sort=True")</f>
        <v>14.294565209083782</v>
      </c>
      <c r="U1413" s="43">
        <f ca="1">_xll.BInterpol('Base CDI'!$H$4:$H$28,'Base CDI'!$I$4:$I$29,S1413,"Cubic","Extrapolate=Linear","MultiX=Average","Skip=True","Sort=True")</f>
        <v>14.501290310579003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47161</v>
      </c>
      <c r="T1414" s="43">
        <f ca="1">_xll.BInterpol('Base CDI'!$H$4:$H$28,'Base CDI'!$J$4:$J$29,S1414,"Cubic","Extrapolate=Linear","MultiX=Average","Skip=True","Sort=True")</f>
        <v>14.295010484323086</v>
      </c>
      <c r="U1414" s="43">
        <f ca="1">_xll.BInterpol('Base CDI'!$H$4:$H$28,'Base CDI'!$I$4:$I$29,S1414,"Cubic","Extrapolate=Linear","MultiX=Average","Skip=True","Sort=True")</f>
        <v>14.501705894176913</v>
      </c>
    </row>
    <row r="1415" spans="16:21" x14ac:dyDescent="0.25">
      <c r="P1415" s="10">
        <v>36570</v>
      </c>
      <c r="Q1415">
        <v>5.146935</v>
      </c>
      <c r="S1415" s="42">
        <f t="shared" ca="1" si="26"/>
        <v>47162</v>
      </c>
      <c r="T1415" s="43">
        <f ca="1">_xll.BInterpol('Base CDI'!$H$4:$H$28,'Base CDI'!$J$4:$J$29,S1415,"Cubic","Extrapolate=Linear","MultiX=Average","Skip=True","Sort=True")</f>
        <v>14.295456026400856</v>
      </c>
      <c r="U1415" s="43">
        <f ca="1">_xll.BInterpol('Base CDI'!$H$4:$H$28,'Base CDI'!$I$4:$I$29,S1415,"Cubic","Extrapolate=Linear","MultiX=Average","Skip=True","Sort=True")</f>
        <v>14.502121845145652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47163</v>
      </c>
      <c r="T1416" s="43">
        <f ca="1">_xll.BInterpol('Base CDI'!$H$4:$H$28,'Base CDI'!$J$4:$J$29,S1416,"Cubic","Extrapolate=Linear","MultiX=Average","Skip=True","Sort=True")</f>
        <v>14.295901832965793</v>
      </c>
      <c r="U1416" s="43">
        <f ca="1">_xll.BInterpol('Base CDI'!$H$4:$H$28,'Base CDI'!$I$4:$I$29,S1416,"Cubic","Extrapolate=Linear","MultiX=Average","Skip=True","Sort=True")</f>
        <v>14.502538160716119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47164</v>
      </c>
      <c r="T1417" s="43">
        <f ca="1">_xll.BInterpol('Base CDI'!$H$4:$H$28,'Base CDI'!$J$4:$J$29,S1417,"Cubic","Extrapolate=Linear","MultiX=Average","Skip=True","Sort=True")</f>
        <v>14.296347901666593</v>
      </c>
      <c r="U1417" s="43">
        <f ca="1">_xll.BInterpol('Base CDI'!$H$4:$H$28,'Base CDI'!$I$4:$I$29,S1417,"Cubic","Extrapolate=Linear","MultiX=Average","Skip=True","Sort=True")</f>
        <v>14.502954838119216</v>
      </c>
    </row>
    <row r="1418" spans="16:21" x14ac:dyDescent="0.25">
      <c r="P1418" s="10">
        <v>36573</v>
      </c>
      <c r="Q1418">
        <v>5.157457</v>
      </c>
      <c r="S1418" s="42">
        <f t="shared" ca="1" si="26"/>
        <v>47165</v>
      </c>
      <c r="T1418" s="43">
        <f ca="1">_xll.BInterpol('Base CDI'!$H$4:$H$28,'Base CDI'!$J$4:$J$29,S1418,"Cubic","Extrapolate=Linear","MultiX=Average","Skip=True","Sort=True")</f>
        <v>14.296794230151955</v>
      </c>
      <c r="U1418" s="43">
        <f ca="1">_xll.BInterpol('Base CDI'!$H$4:$H$28,'Base CDI'!$I$4:$I$29,S1418,"Cubic","Extrapolate=Linear","MultiX=Average","Skip=True","Sort=True")</f>
        <v>14.503371874585843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47166</v>
      </c>
      <c r="T1419" s="43">
        <f ca="1">_xll.BInterpol('Base CDI'!$H$4:$H$28,'Base CDI'!$J$4:$J$29,S1419,"Cubic","Extrapolate=Linear","MultiX=Average","Skip=True","Sort=True")</f>
        <v>14.297240816070577</v>
      </c>
      <c r="U1419" s="43">
        <f ca="1">_xll.BInterpol('Base CDI'!$H$4:$H$28,'Base CDI'!$I$4:$I$29,S1419,"Cubic","Extrapolate=Linear","MultiX=Average","Skip=True","Sort=True")</f>
        <v>14.503789267346903</v>
      </c>
    </row>
    <row r="1420" spans="16:21" x14ac:dyDescent="0.25">
      <c r="P1420" s="10">
        <v>36577</v>
      </c>
      <c r="Q1420">
        <v>5.164485</v>
      </c>
      <c r="S1420" s="42">
        <f t="shared" ca="1" si="27"/>
        <v>47167</v>
      </c>
      <c r="T1420" s="43">
        <f ca="1">_xll.BInterpol('Base CDI'!$H$4:$H$28,'Base CDI'!$J$4:$J$29,S1420,"Cubic","Extrapolate=Linear","MultiX=Average","Skip=True","Sort=True")</f>
        <v>14.297687657071156</v>
      </c>
      <c r="U1420" s="43">
        <f ca="1">_xll.BInterpol('Base CDI'!$H$4:$H$28,'Base CDI'!$I$4:$I$29,S1420,"Cubic","Extrapolate=Linear","MultiX=Average","Skip=True","Sort=True")</f>
        <v>14.504207013633293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47168</v>
      </c>
      <c r="T1421" s="43">
        <f ca="1">_xll.BInterpol('Base CDI'!$H$4:$H$28,'Base CDI'!$J$4:$J$29,S1421,"Cubic","Extrapolate=Linear","MultiX=Average","Skip=True","Sort=True")</f>
        <v>14.298134750802394</v>
      </c>
      <c r="U1421" s="43">
        <f ca="1">_xll.BInterpol('Base CDI'!$H$4:$H$28,'Base CDI'!$I$4:$I$29,S1421,"Cubic","Extrapolate=Linear","MultiX=Average","Skip=True","Sort=True")</f>
        <v>14.504625110675917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47169</v>
      </c>
      <c r="T1422" s="43">
        <f ca="1">_xll.BInterpol('Base CDI'!$H$4:$H$28,'Base CDI'!$J$4:$J$29,S1422,"Cubic","Extrapolate=Linear","MultiX=Average","Skip=True","Sort=True")</f>
        <v>14.298582094912986</v>
      </c>
      <c r="U1422" s="43">
        <f ca="1">_xll.BInterpol('Base CDI'!$H$4:$H$28,'Base CDI'!$I$4:$I$29,S1422,"Cubic","Extrapolate=Linear","MultiX=Average","Skip=True","Sort=True")</f>
        <v>14.505043555705676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47170</v>
      </c>
      <c r="T1423" s="43">
        <f ca="1">_xll.BInterpol('Base CDI'!$H$4:$H$28,'Base CDI'!$J$4:$J$29,S1423,"Cubic","Extrapolate=Linear","MultiX=Average","Skip=True","Sort=True")</f>
        <v>14.299029687051629</v>
      </c>
      <c r="U1423" s="43">
        <f ca="1">_xll.BInterpol('Base CDI'!$H$4:$H$28,'Base CDI'!$I$4:$I$29,S1423,"Cubic","Extrapolate=Linear","MultiX=Average","Skip=True","Sort=True")</f>
        <v>14.505462345953468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47171</v>
      </c>
      <c r="T1424" s="43">
        <f ca="1">_xll.BInterpol('Base CDI'!$H$4:$H$28,'Base CDI'!$J$4:$J$29,S1424,"Cubic","Extrapolate=Linear","MultiX=Average","Skip=True","Sort=True")</f>
        <v>14.299477524867024</v>
      </c>
      <c r="U1424" s="43">
        <f ca="1">_xll.BInterpol('Base CDI'!$H$4:$H$28,'Base CDI'!$I$4:$I$29,S1424,"Cubic","Extrapolate=Linear","MultiX=Average","Skip=True","Sort=True")</f>
        <v>14.505881478650196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47172</v>
      </c>
      <c r="T1425" s="43">
        <f ca="1">_xll.BInterpol('Base CDI'!$H$4:$H$28,'Base CDI'!$J$4:$J$29,S1425,"Cubic","Extrapolate=Linear","MultiX=Average","Skip=True","Sort=True")</f>
        <v>14.299925606007866</v>
      </c>
      <c r="U1425" s="43">
        <f ca="1">_xll.BInterpol('Base CDI'!$H$4:$H$28,'Base CDI'!$I$4:$I$29,S1425,"Cubic","Extrapolate=Linear","MultiX=Average","Skip=True","Sort=True")</f>
        <v>14.506300951026761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47173</v>
      </c>
      <c r="T1426" s="43">
        <f ca="1">_xll.BInterpol('Base CDI'!$H$4:$H$28,'Base CDI'!$J$4:$J$29,S1426,"Cubic","Extrapolate=Linear","MultiX=Average","Skip=True","Sort=True")</f>
        <v>14.300373928122857</v>
      </c>
      <c r="U1426" s="43">
        <f ca="1">_xll.BInterpol('Base CDI'!$H$4:$H$28,'Base CDI'!$I$4:$I$29,S1426,"Cubic","Extrapolate=Linear","MultiX=Average","Skip=True","Sort=True")</f>
        <v>14.506720760314062</v>
      </c>
    </row>
    <row r="1427" spans="16:21" x14ac:dyDescent="0.25">
      <c r="P1427" s="10">
        <v>36586</v>
      </c>
      <c r="Q1427">
        <v>5.189203</v>
      </c>
      <c r="S1427" s="42">
        <f t="shared" ca="1" si="27"/>
        <v>47174</v>
      </c>
      <c r="T1427" s="43">
        <f ca="1">_xll.BInterpol('Base CDI'!$H$4:$H$28,'Base CDI'!$J$4:$J$29,S1427,"Cubic","Extrapolate=Linear","MultiX=Average","Skip=True","Sort=True")</f>
        <v>14.300822488860694</v>
      </c>
      <c r="U1427" s="43">
        <f ca="1">_xll.BInterpol('Base CDI'!$H$4:$H$28,'Base CDI'!$I$4:$I$29,S1427,"Cubic","Extrapolate=Linear","MultiX=Average","Skip=True","Sort=True")</f>
        <v>14.507140903743002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47175</v>
      </c>
      <c r="T1428" s="43">
        <f ca="1">_xll.BInterpol('Base CDI'!$H$4:$H$28,'Base CDI'!$J$4:$J$29,S1428,"Cubic","Extrapolate=Linear","MultiX=Average","Skip=True","Sort=True")</f>
        <v>14.301271285870074</v>
      </c>
      <c r="U1428" s="43">
        <f ca="1">_xll.BInterpol('Base CDI'!$H$4:$H$28,'Base CDI'!$I$4:$I$29,S1428,"Cubic","Extrapolate=Linear","MultiX=Average","Skip=True","Sort=True")</f>
        <v>14.50756137854448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47176</v>
      </c>
      <c r="T1429" s="43">
        <f ca="1">_xll.BInterpol('Base CDI'!$H$4:$H$28,'Base CDI'!$J$4:$J$29,S1429,"Cubic","Extrapolate=Linear","MultiX=Average","Skip=True","Sort=True")</f>
        <v>14.301720316799695</v>
      </c>
      <c r="U1429" s="43">
        <f ca="1">_xll.BInterpol('Base CDI'!$H$4:$H$28,'Base CDI'!$I$4:$I$29,S1429,"Cubic","Extrapolate=Linear","MultiX=Average","Skip=True","Sort=True")</f>
        <v>14.507982181949398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47177</v>
      </c>
      <c r="T1430" s="43">
        <f ca="1">_xll.BInterpol('Base CDI'!$H$4:$H$28,'Base CDI'!$J$4:$J$29,S1430,"Cubic","Extrapolate=Linear","MultiX=Average","Skip=True","Sort=True")</f>
        <v>14.302169579298257</v>
      </c>
      <c r="U1430" s="43">
        <f ca="1">_xll.BInterpol('Base CDI'!$H$4:$H$28,'Base CDI'!$I$4:$I$29,S1430,"Cubic","Extrapolate=Linear","MultiX=Average","Skip=True","Sort=True")</f>
        <v>14.508403311188658</v>
      </c>
    </row>
    <row r="1431" spans="16:21" x14ac:dyDescent="0.25">
      <c r="P1431" s="10">
        <v>36594</v>
      </c>
      <c r="Q1431">
        <v>5.203379</v>
      </c>
      <c r="S1431" s="42">
        <f t="shared" ca="1" si="27"/>
        <v>47178</v>
      </c>
      <c r="T1431" s="43">
        <f ca="1">_xll.BInterpol('Base CDI'!$H$4:$H$28,'Base CDI'!$J$4:$J$29,S1431,"Cubic","Extrapolate=Linear","MultiX=Average","Skip=True","Sort=True")</f>
        <v>14.302619071014455</v>
      </c>
      <c r="U1431" s="43">
        <f ca="1">_xll.BInterpol('Base CDI'!$H$4:$H$28,'Base CDI'!$I$4:$I$29,S1431,"Cubic","Extrapolate=Linear","MultiX=Average","Skip=True","Sort=True")</f>
        <v>14.508824763493157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47179</v>
      </c>
      <c r="T1432" s="43">
        <f ca="1">_xll.BInterpol('Base CDI'!$H$4:$H$28,'Base CDI'!$J$4:$J$29,S1432,"Cubic","Extrapolate=Linear","MultiX=Average","Skip=True","Sort=True")</f>
        <v>14.30306878959699</v>
      </c>
      <c r="U1432" s="43">
        <f ca="1">_xll.BInterpol('Base CDI'!$H$4:$H$28,'Base CDI'!$I$4:$I$29,S1432,"Cubic","Extrapolate=Linear","MultiX=Average","Skip=True","Sort=True")</f>
        <v>14.5092465360938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47180</v>
      </c>
      <c r="T1433" s="43">
        <f ca="1">_xll.BInterpol('Base CDI'!$H$4:$H$28,'Base CDI'!$J$4:$J$29,S1433,"Cubic","Extrapolate=Linear","MultiX=Average","Skip=True","Sort=True")</f>
        <v>14.30351873269456</v>
      </c>
      <c r="U1433" s="43">
        <f ca="1">_xll.BInterpol('Base CDI'!$H$4:$H$28,'Base CDI'!$I$4:$I$29,S1433,"Cubic","Extrapolate=Linear","MultiX=Average","Skip=True","Sort=True")</f>
        <v>14.509668626221485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47181</v>
      </c>
      <c r="T1434" s="43">
        <f ca="1">_xll.BInterpol('Base CDI'!$H$4:$H$28,'Base CDI'!$J$4:$J$29,S1434,"Cubic","Extrapolate=Linear","MultiX=Average","Skip=True","Sort=True")</f>
        <v>14.303968897955862</v>
      </c>
      <c r="U1434" s="43">
        <f ca="1">_xll.BInterpol('Base CDI'!$H$4:$H$28,'Base CDI'!$I$4:$I$29,S1434,"Cubic","Extrapolate=Linear","MultiX=Average","Skip=True","Sort=True")</f>
        <v>14.510091031107114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47182</v>
      </c>
      <c r="T1435" s="43">
        <f ca="1">_xll.BInterpol('Base CDI'!$H$4:$H$28,'Base CDI'!$J$4:$J$29,S1435,"Cubic","Extrapolate=Linear","MultiX=Average","Skip=True","Sort=True")</f>
        <v>14.304419283029594</v>
      </c>
      <c r="U1435" s="43">
        <f ca="1">_xll.BInterpol('Base CDI'!$H$4:$H$28,'Base CDI'!$I$4:$I$29,S1435,"Cubic","Extrapolate=Linear","MultiX=Average","Skip=True","Sort=True")</f>
        <v>14.510513747981587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47183</v>
      </c>
      <c r="T1436" s="43">
        <f ca="1">_xll.BInterpol('Base CDI'!$H$4:$H$28,'Base CDI'!$J$4:$J$29,S1436,"Cubic","Extrapolate=Linear","MultiX=Average","Skip=True","Sort=True")</f>
        <v>14.304869885564456</v>
      </c>
      <c r="U1436" s="43">
        <f ca="1">_xll.BInterpol('Base CDI'!$H$4:$H$28,'Base CDI'!$I$4:$I$29,S1436,"Cubic","Extrapolate=Linear","MultiX=Average","Skip=True","Sort=True")</f>
        <v>14.510936774075807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47184</v>
      </c>
      <c r="T1437" s="43">
        <f ca="1">_xll.BInterpol('Base CDI'!$H$4:$H$28,'Base CDI'!$J$4:$J$29,S1437,"Cubic","Extrapolate=Linear","MultiX=Average","Skip=True","Sort=True")</f>
        <v>14.305320703209144</v>
      </c>
      <c r="U1437" s="43">
        <f ca="1">_xll.BInterpol('Base CDI'!$H$4:$H$28,'Base CDI'!$I$4:$I$29,S1437,"Cubic","Extrapolate=Linear","MultiX=Average","Skip=True","Sort=True")</f>
        <v>14.511360106620673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47185</v>
      </c>
      <c r="T1438" s="43">
        <f ca="1">_xll.BInterpol('Base CDI'!$H$4:$H$28,'Base CDI'!$J$4:$J$29,S1438,"Cubic","Extrapolate=Linear","MultiX=Average","Skip=True","Sort=True")</f>
        <v>14.305771733612357</v>
      </c>
      <c r="U1438" s="43">
        <f ca="1">_xll.BInterpol('Base CDI'!$H$4:$H$28,'Base CDI'!$I$4:$I$29,S1438,"Cubic","Extrapolate=Linear","MultiX=Average","Skip=True","Sort=True")</f>
        <v>14.511783742847085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47186</v>
      </c>
      <c r="T1439" s="43">
        <f ca="1">_xll.BInterpol('Base CDI'!$H$4:$H$28,'Base CDI'!$J$4:$J$29,S1439,"Cubic","Extrapolate=Linear","MultiX=Average","Skip=True","Sort=True")</f>
        <v>14.306222974422793</v>
      </c>
      <c r="U1439" s="43">
        <f ca="1">_xll.BInterpol('Base CDI'!$H$4:$H$28,'Base CDI'!$I$4:$I$29,S1439,"Cubic","Extrapolate=Linear","MultiX=Average","Skip=True","Sort=True")</f>
        <v>14.512207679985947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47187</v>
      </c>
      <c r="T1440" s="43">
        <f ca="1">_xll.BInterpol('Base CDI'!$H$4:$H$28,'Base CDI'!$J$4:$J$29,S1440,"Cubic","Extrapolate=Linear","MultiX=Average","Skip=True","Sort=True")</f>
        <v>14.306674423289152</v>
      </c>
      <c r="U1440" s="43">
        <f ca="1">_xll.BInterpol('Base CDI'!$H$4:$H$28,'Base CDI'!$I$4:$I$29,S1440,"Cubic","Extrapolate=Linear","MultiX=Average","Skip=True","Sort=True")</f>
        <v>14.512631915268155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47188</v>
      </c>
      <c r="T1441" s="43">
        <f ca="1">_xll.BInterpol('Base CDI'!$H$4:$H$28,'Base CDI'!$J$4:$J$29,S1441,"Cubic","Extrapolate=Linear","MultiX=Average","Skip=True","Sort=True")</f>
        <v>14.307126077860129</v>
      </c>
      <c r="U1441" s="43">
        <f ca="1">_xll.BInterpol('Base CDI'!$H$4:$H$28,'Base CDI'!$I$4:$I$29,S1441,"Cubic","Extrapolate=Linear","MultiX=Average","Skip=True","Sort=True")</f>
        <v>14.513056445924615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47189</v>
      </c>
      <c r="T1442" s="43">
        <f ca="1">_xll.BInterpol('Base CDI'!$H$4:$H$28,'Base CDI'!$J$4:$J$29,S1442,"Cubic","Extrapolate=Linear","MultiX=Average","Skip=True","Sort=True")</f>
        <v>14.307577935784424</v>
      </c>
      <c r="U1442" s="43">
        <f ca="1">_xll.BInterpol('Base CDI'!$H$4:$H$28,'Base CDI'!$I$4:$I$29,S1442,"Cubic","Extrapolate=Linear","MultiX=Average","Skip=True","Sort=True")</f>
        <v>14.513481269186224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47190</v>
      </c>
      <c r="T1443" s="43">
        <f ca="1">_xll.BInterpol('Base CDI'!$H$4:$H$28,'Base CDI'!$J$4:$J$29,S1443,"Cubic","Extrapolate=Linear","MultiX=Average","Skip=True","Sort=True")</f>
        <v>14.308029994710736</v>
      </c>
      <c r="U1443" s="43">
        <f ca="1">_xll.BInterpol('Base CDI'!$H$4:$H$28,'Base CDI'!$I$4:$I$29,S1443,"Cubic","Extrapolate=Linear","MultiX=Average","Skip=True","Sort=True")</f>
        <v>14.513906382283885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47191</v>
      </c>
      <c r="T1444" s="43">
        <f ca="1">_xll.BInterpol('Base CDI'!$H$4:$H$28,'Base CDI'!$J$4:$J$29,S1444,"Cubic","Extrapolate=Linear","MultiX=Average","Skip=True","Sort=True")</f>
        <v>14.308482252287762</v>
      </c>
      <c r="U1444" s="43">
        <f ca="1">_xll.BInterpol('Base CDI'!$H$4:$H$28,'Base CDI'!$I$4:$I$29,S1444,"Cubic","Extrapolate=Linear","MultiX=Average","Skip=True","Sort=True")</f>
        <v>14.514331782448499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47192</v>
      </c>
      <c r="T1445" s="43">
        <f ca="1">_xll.BInterpol('Base CDI'!$H$4:$H$28,'Base CDI'!$J$4:$J$29,S1445,"Cubic","Extrapolate=Linear","MultiX=Average","Skip=True","Sort=True")</f>
        <v>14.3089347061642</v>
      </c>
      <c r="U1445" s="43">
        <f ca="1">_xll.BInterpol('Base CDI'!$H$4:$H$28,'Base CDI'!$I$4:$I$29,S1445,"Cubic","Extrapolate=Linear","MultiX=Average","Skip=True","Sort=True")</f>
        <v>14.514757466910964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47193</v>
      </c>
      <c r="T1446" s="43">
        <f ca="1">_xll.BInterpol('Base CDI'!$H$4:$H$28,'Base CDI'!$J$4:$J$29,S1446,"Cubic","Extrapolate=Linear","MultiX=Average","Skip=True","Sort=True")</f>
        <v>14.309387353988747</v>
      </c>
      <c r="U1446" s="43">
        <f ca="1">_xll.BInterpol('Base CDI'!$H$4:$H$28,'Base CDI'!$I$4:$I$29,S1446,"Cubic","Extrapolate=Linear","MultiX=Average","Skip=True","Sort=True")</f>
        <v>14.515183432902186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47194</v>
      </c>
      <c r="T1447" s="43">
        <f ca="1">_xll.BInterpol('Base CDI'!$H$4:$H$28,'Base CDI'!$J$4:$J$29,S1447,"Cubic","Extrapolate=Linear","MultiX=Average","Skip=True","Sort=True")</f>
        <v>14.309840193410103</v>
      </c>
      <c r="U1447" s="43">
        <f ca="1">_xll.BInterpol('Base CDI'!$H$4:$H$28,'Base CDI'!$I$4:$I$29,S1447,"Cubic","Extrapolate=Linear","MultiX=Average","Skip=True","Sort=True")</f>
        <v>14.51560967765306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47195</v>
      </c>
      <c r="T1448" s="43">
        <f ca="1">_xll.BInterpol('Base CDI'!$H$4:$H$28,'Base CDI'!$J$4:$J$29,S1448,"Cubic","Extrapolate=Linear","MultiX=Average","Skip=True","Sort=True")</f>
        <v>14.310293222076966</v>
      </c>
      <c r="U1448" s="43">
        <f ca="1">_xll.BInterpol('Base CDI'!$H$4:$H$28,'Base CDI'!$I$4:$I$29,S1448,"Cubic","Extrapolate=Linear","MultiX=Average","Skip=True","Sort=True")</f>
        <v>14.51603619839449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47196</v>
      </c>
      <c r="T1449" s="43">
        <f ca="1">_xll.BInterpol('Base CDI'!$H$4:$H$28,'Base CDI'!$J$4:$J$29,S1449,"Cubic","Extrapolate=Linear","MultiX=Average","Skip=True","Sort=True")</f>
        <v>14.310746437638036</v>
      </c>
      <c r="U1449" s="43">
        <f ca="1">_xll.BInterpol('Base CDI'!$H$4:$H$28,'Base CDI'!$I$4:$I$29,S1449,"Cubic","Extrapolate=Linear","MultiX=Average","Skip=True","Sort=True")</f>
        <v>14.516462992357376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47197</v>
      </c>
      <c r="T1450" s="43">
        <f ca="1">_xll.BInterpol('Base CDI'!$H$4:$H$28,'Base CDI'!$J$4:$J$29,S1450,"Cubic","Extrapolate=Linear","MultiX=Average","Skip=True","Sort=True")</f>
        <v>14.311199837742006</v>
      </c>
      <c r="U1450" s="43">
        <f ca="1">_xll.BInterpol('Base CDI'!$H$4:$H$28,'Base CDI'!$I$4:$I$29,S1450,"Cubic","Extrapolate=Linear","MultiX=Average","Skip=True","Sort=True")</f>
        <v>14.51689005677262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47198</v>
      </c>
      <c r="T1451" s="43">
        <f ca="1">_xll.BInterpol('Base CDI'!$H$4:$H$28,'Base CDI'!$J$4:$J$29,S1451,"Cubic","Extrapolate=Linear","MultiX=Average","Skip=True","Sort=True")</f>
        <v>14.31165342003758</v>
      </c>
      <c r="U1451" s="43">
        <f ca="1">_xll.BInterpol('Base CDI'!$H$4:$H$28,'Base CDI'!$I$4:$I$29,S1451,"Cubic","Extrapolate=Linear","MultiX=Average","Skip=True","Sort=True")</f>
        <v>14.517317388871122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47199</v>
      </c>
      <c r="T1452" s="43">
        <f ca="1">_xll.BInterpol('Base CDI'!$H$4:$H$28,'Base CDI'!$J$4:$J$29,S1452,"Cubic","Extrapolate=Linear","MultiX=Average","Skip=True","Sort=True")</f>
        <v>14.312107182173451</v>
      </c>
      <c r="U1452" s="43">
        <f ca="1">_xll.BInterpol('Base CDI'!$H$4:$H$28,'Base CDI'!$I$4:$I$29,S1452,"Cubic","Extrapolate=Linear","MultiX=Average","Skip=True","Sort=True")</f>
        <v>14.517744985883782</v>
      </c>
    </row>
    <row r="1453" spans="16:21" x14ac:dyDescent="0.25">
      <c r="P1453" s="10">
        <v>36626</v>
      </c>
      <c r="Q1453">
        <v>5.281523</v>
      </c>
      <c r="S1453" s="42">
        <f t="shared" ca="1" si="27"/>
        <v>47200</v>
      </c>
      <c r="T1453" s="43">
        <f ca="1">_xll.BInterpol('Base CDI'!$H$4:$H$28,'Base CDI'!$J$4:$J$29,S1453,"Cubic","Extrapolate=Linear","MultiX=Average","Skip=True","Sort=True")</f>
        <v>14.31256112179832</v>
      </c>
      <c r="U1453" s="43">
        <f ca="1">_xll.BInterpol('Base CDI'!$H$4:$H$28,'Base CDI'!$I$4:$I$29,S1453,"Cubic","Extrapolate=Linear","MultiX=Average","Skip=True","Sort=True")</f>
        <v>14.518172845041502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47201</v>
      </c>
      <c r="T1454" s="43">
        <f ca="1">_xll.BInterpol('Base CDI'!$H$4:$H$28,'Base CDI'!$J$4:$J$29,S1454,"Cubic","Extrapolate=Linear","MultiX=Average","Skip=True","Sort=True")</f>
        <v>14.313015236560885</v>
      </c>
      <c r="U1454" s="43">
        <f ca="1">_xll.BInterpol('Base CDI'!$H$4:$H$28,'Base CDI'!$I$4:$I$29,S1454,"Cubic","Extrapolate=Linear","MultiX=Average","Skip=True","Sort=True")</f>
        <v>14.518600963575183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47202</v>
      </c>
      <c r="T1455" s="43">
        <f ca="1">_xll.BInterpol('Base CDI'!$H$4:$H$28,'Base CDI'!$J$4:$J$29,S1455,"Cubic","Extrapolate=Linear","MultiX=Average","Skip=True","Sort=True")</f>
        <v>14.313469524109845</v>
      </c>
      <c r="U1455" s="43">
        <f ca="1">_xll.BInterpol('Base CDI'!$H$4:$H$28,'Base CDI'!$I$4:$I$29,S1455,"Cubic","Extrapolate=Linear","MultiX=Average","Skip=True","Sort=True")</f>
        <v>14.519029338715725</v>
      </c>
    </row>
    <row r="1456" spans="16:21" x14ac:dyDescent="0.25">
      <c r="P1456" s="10">
        <v>36629</v>
      </c>
      <c r="Q1456">
        <v>5.292154</v>
      </c>
      <c r="S1456" s="42">
        <f t="shared" ca="1" si="27"/>
        <v>47203</v>
      </c>
      <c r="T1456" s="43">
        <f ca="1">_xll.BInterpol('Base CDI'!$H$4:$H$28,'Base CDI'!$J$4:$J$29,S1456,"Cubic","Extrapolate=Linear","MultiX=Average","Skip=True","Sort=True")</f>
        <v>14.313923982093895</v>
      </c>
      <c r="U1456" s="43">
        <f ca="1">_xll.BInterpol('Base CDI'!$H$4:$H$28,'Base CDI'!$I$4:$I$29,S1456,"Cubic","Extrapolate=Linear","MultiX=Average","Skip=True","Sort=True")</f>
        <v>14.519457967694029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47204</v>
      </c>
      <c r="T1457" s="43">
        <f ca="1">_xll.BInterpol('Base CDI'!$H$4:$H$28,'Base CDI'!$J$4:$J$29,S1457,"Cubic","Extrapolate=Linear","MultiX=Average","Skip=True","Sort=True")</f>
        <v>14.314378608161736</v>
      </c>
      <c r="U1457" s="43">
        <f ca="1">_xll.BInterpol('Base CDI'!$H$4:$H$28,'Base CDI'!$I$4:$I$29,S1457,"Cubic","Extrapolate=Linear","MultiX=Average","Skip=True","Sort=True")</f>
        <v>14.519886847740997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47205</v>
      </c>
      <c r="T1458" s="43">
        <f ca="1">_xll.BInterpol('Base CDI'!$H$4:$H$28,'Base CDI'!$J$4:$J$29,S1458,"Cubic","Extrapolate=Linear","MultiX=Average","Skip=True","Sort=True")</f>
        <v>14.314833399962065</v>
      </c>
      <c r="U1458" s="43">
        <f ca="1">_xll.BInterpol('Base CDI'!$H$4:$H$28,'Base CDI'!$I$4:$I$29,S1458,"Cubic","Extrapolate=Linear","MultiX=Average","Skip=True","Sort=True")</f>
        <v>14.520315976087527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47206</v>
      </c>
      <c r="T1459" s="43">
        <f ca="1">_xll.BInterpol('Base CDI'!$H$4:$H$28,'Base CDI'!$J$4:$J$29,S1459,"Cubic","Extrapolate=Linear","MultiX=Average","Skip=True","Sort=True")</f>
        <v>14.315288355143581</v>
      </c>
      <c r="U1459" s="43">
        <f ca="1">_xll.BInterpol('Base CDI'!$H$4:$H$28,'Base CDI'!$I$4:$I$29,S1459,"Cubic","Extrapolate=Linear","MultiX=Average","Skip=True","Sort=True")</f>
        <v>14.520745349964523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47207</v>
      </c>
      <c r="T1460" s="43">
        <f ca="1">_xll.BInterpol('Base CDI'!$H$4:$H$28,'Base CDI'!$J$4:$J$29,S1460,"Cubic","Extrapolate=Linear","MultiX=Average","Skip=True","Sort=True")</f>
        <v>14.315743471354983</v>
      </c>
      <c r="U1460" s="43">
        <f ca="1">_xll.BInterpol('Base CDI'!$H$4:$H$28,'Base CDI'!$I$4:$I$29,S1460,"Cubic","Extrapolate=Linear","MultiX=Average","Skip=True","Sort=True")</f>
        <v>14.521174966602883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47208</v>
      </c>
      <c r="T1461" s="43">
        <f ca="1">_xll.BInterpol('Base CDI'!$H$4:$H$28,'Base CDI'!$J$4:$J$29,S1461,"Cubic","Extrapolate=Linear","MultiX=Average","Skip=True","Sort=True")</f>
        <v>14.316198746244966</v>
      </c>
      <c r="U1461" s="43">
        <f ca="1">_xll.BInterpol('Base CDI'!$H$4:$H$28,'Base CDI'!$I$4:$I$29,S1461,"Cubic","Extrapolate=Linear","MultiX=Average","Skip=True","Sort=True")</f>
        <v>14.521604823233512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47209</v>
      </c>
      <c r="T1462" s="43">
        <f ca="1">_xll.BInterpol('Base CDI'!$H$4:$H$28,'Base CDI'!$J$4:$J$29,S1462,"Cubic","Extrapolate=Linear","MultiX=Average","Skip=True","Sort=True")</f>
        <v>14.31665417746223</v>
      </c>
      <c r="U1462" s="43">
        <f ca="1">_xll.BInterpol('Base CDI'!$H$4:$H$28,'Base CDI'!$I$4:$I$29,S1462,"Cubic","Extrapolate=Linear","MultiX=Average","Skip=True","Sort=True")</f>
        <v>14.522034917087305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47210</v>
      </c>
      <c r="T1463" s="43">
        <f ca="1">_xll.BInterpol('Base CDI'!$H$4:$H$28,'Base CDI'!$J$4:$J$29,S1463,"Cubic","Extrapolate=Linear","MultiX=Average","Skip=True","Sort=True")</f>
        <v>14.317109762655473</v>
      </c>
      <c r="U1463" s="43">
        <f ca="1">_xll.BInterpol('Base CDI'!$H$4:$H$28,'Base CDI'!$I$4:$I$29,S1463,"Cubic","Extrapolate=Linear","MultiX=Average","Skip=True","Sort=True")</f>
        <v>14.522465245395168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47211</v>
      </c>
      <c r="T1464" s="43">
        <f ca="1">_xll.BInterpol('Base CDI'!$H$4:$H$28,'Base CDI'!$J$4:$J$29,S1464,"Cubic","Extrapolate=Linear","MultiX=Average","Skip=True","Sort=True")</f>
        <v>14.317565499473394</v>
      </c>
      <c r="U1464" s="43">
        <f ca="1">_xll.BInterpol('Base CDI'!$H$4:$H$28,'Base CDI'!$I$4:$I$29,S1464,"Cubic","Extrapolate=Linear","MultiX=Average","Skip=True","Sort=True")</f>
        <v>14.522895805388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47212</v>
      </c>
      <c r="T1465" s="43">
        <f ca="1">_xll.BInterpol('Base CDI'!$H$4:$H$28,'Base CDI'!$J$4:$J$29,S1465,"Cubic","Extrapolate=Linear","MultiX=Average","Skip=True","Sort=True")</f>
        <v>14.318021385564691</v>
      </c>
      <c r="U1465" s="43">
        <f ca="1">_xll.BInterpol('Base CDI'!$H$4:$H$28,'Base CDI'!$I$4:$I$29,S1465,"Cubic","Extrapolate=Linear","MultiX=Average","Skip=True","Sort=True")</f>
        <v>14.523326594296702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47213</v>
      </c>
      <c r="T1466" s="43">
        <f ca="1">_xll.BInterpol('Base CDI'!$H$4:$H$28,'Base CDI'!$J$4:$J$29,S1466,"Cubic","Extrapolate=Linear","MultiX=Average","Skip=True","Sort=True")</f>
        <v>14.318477418578061</v>
      </c>
      <c r="U1466" s="43">
        <f ca="1">_xll.BInterpol('Base CDI'!$H$4:$H$28,'Base CDI'!$I$4:$I$29,S1466,"Cubic","Extrapolate=Linear","MultiX=Average","Skip=True","Sort=True")</f>
        <v>14.523757609352172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47214</v>
      </c>
      <c r="T1467" s="43">
        <f ca="1">_xll.BInterpol('Base CDI'!$H$4:$H$28,'Base CDI'!$J$4:$J$29,S1467,"Cubic","Extrapolate=Linear","MultiX=Average","Skip=True","Sort=True")</f>
        <v>14.318933596162204</v>
      </c>
      <c r="U1467" s="43">
        <f ca="1">_xll.BInterpol('Base CDI'!$H$4:$H$28,'Base CDI'!$I$4:$I$29,S1467,"Cubic","Extrapolate=Linear","MultiX=Average","Skip=True","Sort=True")</f>
        <v>14.524188847785314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47215</v>
      </c>
      <c r="T1468" s="43">
        <f ca="1">_xll.BInterpol('Base CDI'!$H$4:$H$28,'Base CDI'!$J$4:$J$29,S1468,"Cubic","Extrapolate=Linear","MultiX=Average","Skip=True","Sort=True")</f>
        <v>14.319389915965814</v>
      </c>
      <c r="U1468" s="43">
        <f ca="1">_xll.BInterpol('Base CDI'!$H$4:$H$28,'Base CDI'!$I$4:$I$29,S1468,"Cubic","Extrapolate=Linear","MultiX=Average","Skip=True","Sort=True")</f>
        <v>14.52462030682703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47216</v>
      </c>
      <c r="T1469" s="43">
        <f ca="1">_xll.BInterpol('Base CDI'!$H$4:$H$28,'Base CDI'!$J$4:$J$29,S1469,"Cubic","Extrapolate=Linear","MultiX=Average","Skip=True","Sort=True")</f>
        <v>14.319846375637594</v>
      </c>
      <c r="U1469" s="43">
        <f ca="1">_xll.BInterpol('Base CDI'!$H$4:$H$28,'Base CDI'!$I$4:$I$29,S1469,"Cubic","Extrapolate=Linear","MultiX=Average","Skip=True","Sort=True")</f>
        <v>14.525051983708218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47217</v>
      </c>
      <c r="T1470" s="43">
        <f ca="1">_xll.BInterpol('Base CDI'!$H$4:$H$28,'Base CDI'!$J$4:$J$29,S1470,"Cubic","Extrapolate=Linear","MultiX=Average","Skip=True","Sort=True")</f>
        <v>14.320302972826241</v>
      </c>
      <c r="U1470" s="43">
        <f ca="1">_xll.BInterpol('Base CDI'!$H$4:$H$28,'Base CDI'!$I$4:$I$29,S1470,"Cubic","Extrapolate=Linear","MultiX=Average","Skip=True","Sort=True")</f>
        <v>14.525483875659781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47218</v>
      </c>
      <c r="T1471" s="43">
        <f ca="1">_xll.BInterpol('Base CDI'!$H$4:$H$28,'Base CDI'!$J$4:$J$29,S1471,"Cubic","Extrapolate=Linear","MultiX=Average","Skip=True","Sort=True")</f>
        <v>14.320759705180452</v>
      </c>
      <c r="U1471" s="43">
        <f ca="1">_xll.BInterpol('Base CDI'!$H$4:$H$28,'Base CDI'!$I$4:$I$29,S1471,"Cubic","Extrapolate=Linear","MultiX=Average","Skip=True","Sort=True")</f>
        <v>14.525915979912616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47219</v>
      </c>
      <c r="T1472" s="43">
        <f ca="1">_xll.BInterpol('Base CDI'!$H$4:$H$28,'Base CDI'!$J$4:$J$29,S1472,"Cubic","Extrapolate=Linear","MultiX=Average","Skip=True","Sort=True")</f>
        <v>14.321216570348925</v>
      </c>
      <c r="U1472" s="43">
        <f ca="1">_xll.BInterpol('Base CDI'!$H$4:$H$28,'Base CDI'!$I$4:$I$29,S1472,"Cubic","Extrapolate=Linear","MultiX=Average","Skip=True","Sort=True")</f>
        <v>14.526348293697628</v>
      </c>
    </row>
    <row r="1473" spans="16:21" x14ac:dyDescent="0.25">
      <c r="P1473" s="10">
        <v>36656</v>
      </c>
      <c r="Q1473">
        <v>5.353021</v>
      </c>
      <c r="S1473" s="42">
        <f t="shared" ca="1" si="27"/>
        <v>47220</v>
      </c>
      <c r="T1473" s="43">
        <f ca="1">_xll.BInterpol('Base CDI'!$H$4:$H$28,'Base CDI'!$J$4:$J$29,S1473,"Cubic","Extrapolate=Linear","MultiX=Average","Skip=True","Sort=True")</f>
        <v>14.321673565980358</v>
      </c>
      <c r="U1473" s="43">
        <f ca="1">_xll.BInterpol('Base CDI'!$H$4:$H$28,'Base CDI'!$I$4:$I$29,S1473,"Cubic","Extrapolate=Linear","MultiX=Average","Skip=True","Sort=True")</f>
        <v>14.526780814245717</v>
      </c>
    </row>
    <row r="1474" spans="16:21" x14ac:dyDescent="0.25">
      <c r="P1474" s="10">
        <v>36657</v>
      </c>
      <c r="Q1474">
        <v>5.356617</v>
      </c>
      <c r="S1474" s="42">
        <f t="shared" ca="1" si="27"/>
        <v>47221</v>
      </c>
      <c r="T1474" s="43">
        <f ca="1">_xll.BInterpol('Base CDI'!$H$4:$H$28,'Base CDI'!$J$4:$J$29,S1474,"Cubic","Extrapolate=Linear","MultiX=Average","Skip=True","Sort=True")</f>
        <v>14.322130689723451</v>
      </c>
      <c r="U1474" s="43">
        <f ca="1">_xll.BInterpol('Base CDI'!$H$4:$H$28,'Base CDI'!$I$4:$I$29,S1474,"Cubic","Extrapolate=Linear","MultiX=Average","Skip=True","Sort=True")</f>
        <v>14.527213538787782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47222</v>
      </c>
      <c r="T1475" s="43">
        <f ca="1">_xll.BInterpol('Base CDI'!$H$4:$H$28,'Base CDI'!$J$4:$J$29,S1475,"Cubic","Extrapolate=Linear","MultiX=Average","Skip=True","Sort=True")</f>
        <v>14.322587939226901</v>
      </c>
      <c r="U1475" s="43">
        <f ca="1">_xll.BInterpol('Base CDI'!$H$4:$H$28,'Base CDI'!$I$4:$I$29,S1475,"Cubic","Extrapolate=Linear","MultiX=Average","Skip=True","Sort=True")</f>
        <v>14.527646464554724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47223</v>
      </c>
      <c r="T1476" s="43">
        <f ca="1">_xll.BInterpol('Base CDI'!$H$4:$H$28,'Base CDI'!$J$4:$J$29,S1476,"Cubic","Extrapolate=Linear","MultiX=Average","Skip=True","Sort=True")</f>
        <v>14.323045312139406</v>
      </c>
      <c r="U1476" s="43">
        <f ca="1">_xll.BInterpol('Base CDI'!$H$4:$H$28,'Base CDI'!$I$4:$I$29,S1476,"Cubic","Extrapolate=Linear","MultiX=Average","Skip=True","Sort=True")</f>
        <v>14.528079588777446</v>
      </c>
    </row>
    <row r="1477" spans="16:21" x14ac:dyDescent="0.25">
      <c r="P1477" s="10">
        <v>36662</v>
      </c>
      <c r="Q1477">
        <v>5.367413</v>
      </c>
      <c r="S1477" s="42">
        <f t="shared" ca="1" si="27"/>
        <v>47224</v>
      </c>
      <c r="T1477" s="43">
        <f ca="1">_xll.BInterpol('Base CDI'!$H$4:$H$28,'Base CDI'!$J$4:$J$29,S1477,"Cubic","Extrapolate=Linear","MultiX=Average","Skip=True","Sort=True")</f>
        <v>14.323502806109666</v>
      </c>
      <c r="U1477" s="43">
        <f ca="1">_xll.BInterpol('Base CDI'!$H$4:$H$28,'Base CDI'!$I$4:$I$29,S1477,"Cubic","Extrapolate=Linear","MultiX=Average","Skip=True","Sort=True")</f>
        <v>14.528512908686849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47225</v>
      </c>
      <c r="T1478" s="43">
        <f ca="1">_xll.BInterpol('Base CDI'!$H$4:$H$28,'Base CDI'!$J$4:$J$29,S1478,"Cubic","Extrapolate=Linear","MultiX=Average","Skip=True","Sort=True")</f>
        <v>14.323960418786376</v>
      </c>
      <c r="U1478" s="43">
        <f ca="1">_xll.BInterpol('Base CDI'!$H$4:$H$28,'Base CDI'!$I$4:$I$29,S1478,"Cubic","Extrapolate=Linear","MultiX=Average","Skip=True","Sort=True")</f>
        <v>14.528946421513831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47226</v>
      </c>
      <c r="T1479" s="43">
        <f ca="1">_xll.BInterpol('Base CDI'!$H$4:$H$28,'Base CDI'!$J$4:$J$29,S1479,"Cubic","Extrapolate=Linear","MultiX=Average","Skip=True","Sort=True")</f>
        <v>14.324418147818236</v>
      </c>
      <c r="U1479" s="43">
        <f ca="1">_xll.BInterpol('Base CDI'!$H$4:$H$28,'Base CDI'!$I$4:$I$29,S1479,"Cubic","Extrapolate=Linear","MultiX=Average","Skip=True","Sort=True")</f>
        <v>14.529380124489295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47227</v>
      </c>
      <c r="T1480" s="43">
        <f ca="1">_xll.BInterpol('Base CDI'!$H$4:$H$28,'Base CDI'!$J$4:$J$29,S1480,"Cubic","Extrapolate=Linear","MultiX=Average","Skip=True","Sort=True")</f>
        <v>14.324875990853943</v>
      </c>
      <c r="U1480" s="43">
        <f ca="1">_xll.BInterpol('Base CDI'!$H$4:$H$28,'Base CDI'!$I$4:$I$29,S1480,"Cubic","Extrapolate=Linear","MultiX=Average","Skip=True","Sort=True")</f>
        <v>14.52981401484414</v>
      </c>
    </row>
    <row r="1481" spans="16:21" x14ac:dyDescent="0.25">
      <c r="P1481" s="10">
        <v>36668</v>
      </c>
      <c r="Q1481">
        <v>5.381831</v>
      </c>
      <c r="S1481" s="42">
        <f t="shared" ca="1" si="27"/>
        <v>47228</v>
      </c>
      <c r="T1481" s="43">
        <f ca="1">_xll.BInterpol('Base CDI'!$H$4:$H$28,'Base CDI'!$J$4:$J$29,S1481,"Cubic","Extrapolate=Linear","MultiX=Average","Skip=True","Sort=True")</f>
        <v>14.325333945542198</v>
      </c>
      <c r="U1481" s="43">
        <f ca="1">_xll.BInterpol('Base CDI'!$H$4:$H$28,'Base CDI'!$I$4:$I$29,S1481,"Cubic","Extrapolate=Linear","MultiX=Average","Skip=True","Sort=True")</f>
        <v>14.53024808980927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47229</v>
      </c>
      <c r="T1482" s="43">
        <f ca="1">_xll.BInterpol('Base CDI'!$H$4:$H$28,'Base CDI'!$J$4:$J$29,S1482,"Cubic","Extrapolate=Linear","MultiX=Average","Skip=True","Sort=True")</f>
        <v>14.325792009531696</v>
      </c>
      <c r="U1482" s="43">
        <f ca="1">_xll.BInterpol('Base CDI'!$H$4:$H$28,'Base CDI'!$I$4:$I$29,S1482,"Cubic","Extrapolate=Linear","MultiX=Average","Skip=True","Sort=True")</f>
        <v>14.530682346615581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47230</v>
      </c>
      <c r="T1483" s="43">
        <f ca="1">_xll.BInterpol('Base CDI'!$H$4:$H$28,'Base CDI'!$J$4:$J$29,S1483,"Cubic","Extrapolate=Linear","MultiX=Average","Skip=True","Sort=True")</f>
        <v>14.326250180471137</v>
      </c>
      <c r="U1483" s="43">
        <f ca="1">_xll.BInterpol('Base CDI'!$H$4:$H$28,'Base CDI'!$I$4:$I$29,S1483,"Cubic","Extrapolate=Linear","MultiX=Average","Skip=True","Sort=True")</f>
        <v>14.531116782493978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47231</v>
      </c>
      <c r="T1484" s="43">
        <f ca="1">_xll.BInterpol('Base CDI'!$H$4:$H$28,'Base CDI'!$J$4:$J$29,S1484,"Cubic","Extrapolate=Linear","MultiX=Average","Skip=True","Sort=True")</f>
        <v>14.326708456009216</v>
      </c>
      <c r="U1484" s="43">
        <f ca="1">_xll.BInterpol('Base CDI'!$H$4:$H$28,'Base CDI'!$I$4:$I$29,S1484,"Cubic","Extrapolate=Linear","MultiX=Average","Skip=True","Sort=True")</f>
        <v>14.531551394675361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47232</v>
      </c>
      <c r="T1485" s="43">
        <f ca="1">_xll.BInterpol('Base CDI'!$H$4:$H$28,'Base CDI'!$J$4:$J$29,S1485,"Cubic","Extrapolate=Linear","MultiX=Average","Skip=True","Sort=True")</f>
        <v>14.327166833794637</v>
      </c>
      <c r="U1485" s="43">
        <f ca="1">_xll.BInterpol('Base CDI'!$H$4:$H$28,'Base CDI'!$I$4:$I$29,S1485,"Cubic","Extrapolate=Linear","MultiX=Average","Skip=True","Sort=True")</f>
        <v>14.53198618039063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47233</v>
      </c>
      <c r="T1486" s="43">
        <f ca="1">_xll.BInterpol('Base CDI'!$H$4:$H$28,'Base CDI'!$J$4:$J$29,S1486,"Cubic","Extrapolate=Linear","MultiX=Average","Skip=True","Sort=True")</f>
        <v>14.327625311476094</v>
      </c>
      <c r="U1486" s="43">
        <f ca="1">_xll.BInterpol('Base CDI'!$H$4:$H$28,'Base CDI'!$I$4:$I$29,S1486,"Cubic","Extrapolate=Linear","MultiX=Average","Skip=True","Sort=True")</f>
        <v>14.532421136870687</v>
      </c>
    </row>
    <row r="1487" spans="16:21" x14ac:dyDescent="0.25">
      <c r="P1487" s="10">
        <v>36676</v>
      </c>
      <c r="Q1487">
        <v>5.403537</v>
      </c>
      <c r="S1487" s="42">
        <f t="shared" ca="1" si="28"/>
        <v>47234</v>
      </c>
      <c r="T1487" s="43">
        <f ca="1">_xll.BInterpol('Base CDI'!$H$4:$H$28,'Base CDI'!$J$4:$J$29,S1487,"Cubic","Extrapolate=Linear","MultiX=Average","Skip=True","Sort=True")</f>
        <v>14.328083886702284</v>
      </c>
      <c r="U1487" s="43">
        <f ca="1">_xll.BInterpol('Base CDI'!$H$4:$H$28,'Base CDI'!$I$4:$I$29,S1487,"Cubic","Extrapolate=Linear","MultiX=Average","Skip=True","Sort=True")</f>
        <v>14.53285626134643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47235</v>
      </c>
      <c r="T1488" s="43">
        <f ca="1">_xll.BInterpol('Base CDI'!$H$4:$H$28,'Base CDI'!$J$4:$J$29,S1488,"Cubic","Extrapolate=Linear","MultiX=Average","Skip=True","Sort=True")</f>
        <v>14.32854255712191</v>
      </c>
      <c r="U1488" s="43">
        <f ca="1">_xll.BInterpol('Base CDI'!$H$4:$H$28,'Base CDI'!$I$4:$I$29,S1488,"Cubic","Extrapolate=Linear","MultiX=Average","Skip=True","Sort=True")</f>
        <v>14.533291551048762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47236</v>
      </c>
      <c r="T1489" s="43">
        <f ca="1">_xll.BInterpol('Base CDI'!$H$4:$H$28,'Base CDI'!$J$4:$J$29,S1489,"Cubic","Extrapolate=Linear","MultiX=Average","Skip=True","Sort=True")</f>
        <v>14.329001320383666</v>
      </c>
      <c r="U1489" s="43">
        <f ca="1">_xll.BInterpol('Base CDI'!$H$4:$H$28,'Base CDI'!$I$4:$I$29,S1489,"Cubic","Extrapolate=Linear","MultiX=Average","Skip=True","Sort=True")</f>
        <v>14.533727003208584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47237</v>
      </c>
      <c r="T1490" s="43">
        <f ca="1">_xll.BInterpol('Base CDI'!$H$4:$H$28,'Base CDI'!$J$4:$J$29,S1490,"Cubic","Extrapolate=Linear","MultiX=Average","Skip=True","Sort=True")</f>
        <v>14.329460174136251</v>
      </c>
      <c r="U1490" s="43">
        <f ca="1">_xll.BInterpol('Base CDI'!$H$4:$H$28,'Base CDI'!$I$4:$I$29,S1490,"Cubic","Extrapolate=Linear","MultiX=Average","Skip=True","Sort=True")</f>
        <v>14.534162615056799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47238</v>
      </c>
      <c r="T1491" s="43">
        <f ca="1">_xll.BInterpol('Base CDI'!$H$4:$H$28,'Base CDI'!$J$4:$J$29,S1491,"Cubic","Extrapolate=Linear","MultiX=Average","Skip=True","Sort=True")</f>
        <v>14.329919116028366</v>
      </c>
      <c r="U1491" s="43">
        <f ca="1">_xll.BInterpol('Base CDI'!$H$4:$H$28,'Base CDI'!$I$4:$I$29,S1491,"Cubic","Extrapolate=Linear","MultiX=Average","Skip=True","Sort=True")</f>
        <v>14.534598383824301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47239</v>
      </c>
      <c r="T1492" s="43">
        <f ca="1">_xll.BInterpol('Base CDI'!$H$4:$H$28,'Base CDI'!$J$4:$J$29,S1492,"Cubic","Extrapolate=Linear","MultiX=Average","Skip=True","Sort=True")</f>
        <v>14.330378143708705</v>
      </c>
      <c r="U1492" s="43">
        <f ca="1">_xll.BInterpol('Base CDI'!$H$4:$H$28,'Base CDI'!$I$4:$I$29,S1492,"Cubic","Extrapolate=Linear","MultiX=Average","Skip=True","Sort=True")</f>
        <v>14.535034306741998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47240</v>
      </c>
      <c r="T1493" s="43">
        <f ca="1">_xll.BInterpol('Base CDI'!$H$4:$H$28,'Base CDI'!$J$4:$J$29,S1493,"Cubic","Extrapolate=Linear","MultiX=Average","Skip=True","Sort=True")</f>
        <v>14.330837254825969</v>
      </c>
      <c r="U1493" s="43">
        <f ca="1">_xll.BInterpol('Base CDI'!$H$4:$H$28,'Base CDI'!$I$4:$I$29,S1493,"Cubic","Extrapolate=Linear","MultiX=Average","Skip=True","Sort=True")</f>
        <v>14.535470381040788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47241</v>
      </c>
      <c r="T1494" s="43">
        <f ca="1">_xll.BInterpol('Base CDI'!$H$4:$H$28,'Base CDI'!$J$4:$J$29,S1494,"Cubic","Extrapolate=Linear","MultiX=Average","Skip=True","Sort=True")</f>
        <v>14.331296447028853</v>
      </c>
      <c r="U1494" s="43">
        <f ca="1">_xll.BInterpol('Base CDI'!$H$4:$H$28,'Base CDI'!$I$4:$I$29,S1494,"Cubic","Extrapolate=Linear","MultiX=Average","Skip=True","Sort=True")</f>
        <v>14.53590660395157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47242</v>
      </c>
      <c r="T1495" s="43">
        <f ca="1">_xll.BInterpol('Base CDI'!$H$4:$H$28,'Base CDI'!$J$4:$J$29,S1495,"Cubic","Extrapolate=Linear","MultiX=Average","Skip=True","Sort=True")</f>
        <v>14.331755717966059</v>
      </c>
      <c r="U1495" s="43">
        <f ca="1">_xll.BInterpol('Base CDI'!$H$4:$H$28,'Base CDI'!$I$4:$I$29,S1495,"Cubic","Extrapolate=Linear","MultiX=Average","Skip=True","Sort=True")</f>
        <v>14.536342972705249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47243</v>
      </c>
      <c r="T1496" s="43">
        <f ca="1">_xll.BInterpol('Base CDI'!$H$4:$H$28,'Base CDI'!$J$4:$J$29,S1496,"Cubic","Extrapolate=Linear","MultiX=Average","Skip=True","Sort=True")</f>
        <v>14.332215065286285</v>
      </c>
      <c r="U1496" s="43">
        <f ca="1">_xll.BInterpol('Base CDI'!$H$4:$H$28,'Base CDI'!$I$4:$I$29,S1496,"Cubic","Extrapolate=Linear","MultiX=Average","Skip=True","Sort=True")</f>
        <v>14.536779484532721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47244</v>
      </c>
      <c r="T1497" s="43">
        <f ca="1">_xll.BInterpol('Base CDI'!$H$4:$H$28,'Base CDI'!$J$4:$J$29,S1497,"Cubic","Extrapolate=Linear","MultiX=Average","Skip=True","Sort=True")</f>
        <v>14.332674486638224</v>
      </c>
      <c r="U1497" s="43">
        <f ca="1">_xll.BInterpol('Base CDI'!$H$4:$H$28,'Base CDI'!$I$4:$I$29,S1497,"Cubic","Extrapolate=Linear","MultiX=Average","Skip=True","Sort=True")</f>
        <v>14.53721613666489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47245</v>
      </c>
      <c r="T1498" s="43">
        <f ca="1">_xll.BInterpol('Base CDI'!$H$4:$H$28,'Base CDI'!$J$4:$J$29,S1498,"Cubic","Extrapolate=Linear","MultiX=Average","Skip=True","Sort=True")</f>
        <v>14.333133979670581</v>
      </c>
      <c r="U1498" s="43">
        <f ca="1">_xll.BInterpol('Base CDI'!$H$4:$H$28,'Base CDI'!$I$4:$I$29,S1498,"Cubic","Extrapolate=Linear","MultiX=Average","Skip=True","Sort=True")</f>
        <v>14.537652926332658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47246</v>
      </c>
      <c r="T1499" s="43">
        <f ca="1">_xll.BInterpol('Base CDI'!$H$4:$H$28,'Base CDI'!$J$4:$J$29,S1499,"Cubic","Extrapolate=Linear","MultiX=Average","Skip=True","Sort=True")</f>
        <v>14.33359354203205</v>
      </c>
      <c r="U1499" s="43">
        <f ca="1">_xll.BInterpol('Base CDI'!$H$4:$H$28,'Base CDI'!$I$4:$I$29,S1499,"Cubic","Extrapolate=Linear","MultiX=Average","Skip=True","Sort=True")</f>
        <v>14.538089850766921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47247</v>
      </c>
      <c r="T1500" s="43">
        <f ca="1">_xll.BInterpol('Base CDI'!$H$4:$H$28,'Base CDI'!$J$4:$J$29,S1500,"Cubic","Extrapolate=Linear","MultiX=Average","Skip=True","Sort=True")</f>
        <v>14.334053171371329</v>
      </c>
      <c r="U1500" s="43">
        <f ca="1">_xll.BInterpol('Base CDI'!$H$4:$H$28,'Base CDI'!$I$4:$I$29,S1500,"Cubic","Extrapolate=Linear","MultiX=Average","Skip=True","Sort=True")</f>
        <v>14.538526907198586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47248</v>
      </c>
      <c r="T1501" s="43">
        <f ca="1">_xll.BInterpol('Base CDI'!$H$4:$H$28,'Base CDI'!$J$4:$J$29,S1501,"Cubic","Extrapolate=Linear","MultiX=Average","Skip=True","Sort=True")</f>
        <v>14.334512865337118</v>
      </c>
      <c r="U1501" s="43">
        <f ca="1">_xll.BInterpol('Base CDI'!$H$4:$H$28,'Base CDI'!$I$4:$I$29,S1501,"Cubic","Extrapolate=Linear","MultiX=Average","Skip=True","Sort=True")</f>
        <v>14.538964092858548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47249</v>
      </c>
      <c r="T1502" s="43">
        <f ca="1">_xll.BInterpol('Base CDI'!$H$4:$H$28,'Base CDI'!$J$4:$J$29,S1502,"Cubic","Extrapolate=Linear","MultiX=Average","Skip=True","Sort=True")</f>
        <v>14.334972621578114</v>
      </c>
      <c r="U1502" s="43">
        <f ca="1">_xll.BInterpol('Base CDI'!$H$4:$H$28,'Base CDI'!$I$4:$I$29,S1502,"Cubic","Extrapolate=Linear","MultiX=Average","Skip=True","Sort=True")</f>
        <v>14.539401404977712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47250</v>
      </c>
      <c r="T1503" s="43">
        <f ca="1">_xll.BInterpol('Base CDI'!$H$4:$H$28,'Base CDI'!$J$4:$J$29,S1503,"Cubic","Extrapolate=Linear","MultiX=Average","Skip=True","Sort=True")</f>
        <v>14.335432437743018</v>
      </c>
      <c r="U1503" s="43">
        <f ca="1">_xll.BInterpol('Base CDI'!$H$4:$H$28,'Base CDI'!$I$4:$I$29,S1503,"Cubic","Extrapolate=Linear","MultiX=Average","Skip=True","Sort=True")</f>
        <v>14.539838840786976</v>
      </c>
    </row>
    <row r="1504" spans="16:21" x14ac:dyDescent="0.25">
      <c r="P1504" s="10">
        <v>36700</v>
      </c>
      <c r="Q1504">
        <v>5.46495</v>
      </c>
      <c r="S1504" s="42">
        <f t="shared" ca="1" si="28"/>
        <v>47251</v>
      </c>
      <c r="T1504" s="43">
        <f ca="1">_xll.BInterpol('Base CDI'!$H$4:$H$28,'Base CDI'!$J$4:$J$29,S1504,"Cubic","Extrapolate=Linear","MultiX=Average","Skip=True","Sort=True")</f>
        <v>14.335892311480523</v>
      </c>
      <c r="U1504" s="43">
        <f ca="1">_xll.BInterpol('Base CDI'!$H$4:$H$28,'Base CDI'!$I$4:$I$29,S1504,"Cubic","Extrapolate=Linear","MultiX=Average","Skip=True","Sort=True")</f>
        <v>14.540276397517243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47252</v>
      </c>
      <c r="T1505" s="43">
        <f ca="1">_xll.BInterpol('Base CDI'!$H$4:$H$28,'Base CDI'!$J$4:$J$29,S1505,"Cubic","Extrapolate=Linear","MultiX=Average","Skip=True","Sort=True")</f>
        <v>14.33635224043933</v>
      </c>
      <c r="U1505" s="43">
        <f ca="1">_xll.BInterpol('Base CDI'!$H$4:$H$28,'Base CDI'!$I$4:$I$29,S1505,"Cubic","Extrapolate=Linear","MultiX=Average","Skip=True","Sort=True")</f>
        <v>14.540714072399412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47253</v>
      </c>
      <c r="T1506" s="43">
        <f ca="1">_xll.BInterpol('Base CDI'!$H$4:$H$28,'Base CDI'!$J$4:$J$29,S1506,"Cubic","Extrapolate=Linear","MultiX=Average","Skip=True","Sort=True")</f>
        <v>14.336812222268138</v>
      </c>
      <c r="U1506" s="43">
        <f ca="1">_xll.BInterpol('Base CDI'!$H$4:$H$28,'Base CDI'!$I$4:$I$29,S1506,"Cubic","Extrapolate=Linear","MultiX=Average","Skip=True","Sort=True")</f>
        <v>14.541151862664387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47254</v>
      </c>
      <c r="T1507" s="43">
        <f ca="1">_xll.BInterpol('Base CDI'!$H$4:$H$28,'Base CDI'!$J$4:$J$29,S1507,"Cubic","Extrapolate=Linear","MultiX=Average","Skip=True","Sort=True")</f>
        <v>14.337272254615645</v>
      </c>
      <c r="U1507" s="43">
        <f ca="1">_xll.BInterpol('Base CDI'!$H$4:$H$28,'Base CDI'!$I$4:$I$29,S1507,"Cubic","Extrapolate=Linear","MultiX=Average","Skip=True","Sort=True")</f>
        <v>14.541589765543065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47255</v>
      </c>
      <c r="T1508" s="43">
        <f ca="1">_xll.BInterpol('Base CDI'!$H$4:$H$28,'Base CDI'!$J$4:$J$29,S1508,"Cubic","Extrapolate=Linear","MultiX=Average","Skip=True","Sort=True")</f>
        <v>14.337732335130548</v>
      </c>
      <c r="U1508" s="43">
        <f ca="1">_xll.BInterpol('Base CDI'!$H$4:$H$28,'Base CDI'!$I$4:$I$29,S1508,"Cubic","Extrapolate=Linear","MultiX=Average","Skip=True","Sort=True")</f>
        <v>14.542027778266348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47256</v>
      </c>
      <c r="T1509" s="43">
        <f ca="1">_xll.BInterpol('Base CDI'!$H$4:$H$28,'Base CDI'!$J$4:$J$29,S1509,"Cubic","Extrapolate=Linear","MultiX=Average","Skip=True","Sort=True")</f>
        <v>14.338192461461546</v>
      </c>
      <c r="U1509" s="43">
        <f ca="1">_xll.BInterpol('Base CDI'!$H$4:$H$28,'Base CDI'!$I$4:$I$29,S1509,"Cubic","Extrapolate=Linear","MultiX=Average","Skip=True","Sort=True")</f>
        <v>14.542465898065139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47257</v>
      </c>
      <c r="T1510" s="43">
        <f ca="1">_xll.BInterpol('Base CDI'!$H$4:$H$28,'Base CDI'!$J$4:$J$29,S1510,"Cubic","Extrapolate=Linear","MultiX=Average","Skip=True","Sort=True")</f>
        <v>14.338652631257336</v>
      </c>
      <c r="U1510" s="43">
        <f ca="1">_xll.BInterpol('Base CDI'!$H$4:$H$28,'Base CDI'!$I$4:$I$29,S1510,"Cubic","Extrapolate=Linear","MultiX=Average","Skip=True","Sort=True")</f>
        <v>14.542904122170336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47258</v>
      </c>
      <c r="T1511" s="43">
        <f ca="1">_xll.BInterpol('Base CDI'!$H$4:$H$28,'Base CDI'!$J$4:$J$29,S1511,"Cubic","Extrapolate=Linear","MultiX=Average","Skip=True","Sort=True")</f>
        <v>14.339112842166617</v>
      </c>
      <c r="U1511" s="43">
        <f ca="1">_xll.BInterpol('Base CDI'!$H$4:$H$28,'Base CDI'!$I$4:$I$29,S1511,"Cubic","Extrapolate=Linear","MultiX=Average","Skip=True","Sort=True")</f>
        <v>14.54334244781284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47259</v>
      </c>
      <c r="T1512" s="43">
        <f ca="1">_xll.BInterpol('Base CDI'!$H$4:$H$28,'Base CDI'!$J$4:$J$29,S1512,"Cubic","Extrapolate=Linear","MultiX=Average","Skip=True","Sort=True")</f>
        <v>14.339573091838087</v>
      </c>
      <c r="U1512" s="43">
        <f ca="1">_xll.BInterpol('Base CDI'!$H$4:$H$28,'Base CDI'!$I$4:$I$29,S1512,"Cubic","Extrapolate=Linear","MultiX=Average","Skip=True","Sort=True")</f>
        <v>14.543780872223554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47260</v>
      </c>
      <c r="T1513" s="43">
        <f ca="1">_xll.BInterpol('Base CDI'!$H$4:$H$28,'Base CDI'!$J$4:$J$29,S1513,"Cubic","Extrapolate=Linear","MultiX=Average","Skip=True","Sort=True")</f>
        <v>14.340033377920443</v>
      </c>
      <c r="U1513" s="43">
        <f ca="1">_xll.BInterpol('Base CDI'!$H$4:$H$28,'Base CDI'!$I$4:$I$29,S1513,"Cubic","Extrapolate=Linear","MultiX=Average","Skip=True","Sort=True")</f>
        <v>14.544219392633378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47261</v>
      </c>
      <c r="T1514" s="43">
        <f ca="1">_xll.BInterpol('Base CDI'!$H$4:$H$28,'Base CDI'!$J$4:$J$29,S1514,"Cubic","Extrapolate=Linear","MultiX=Average","Skip=True","Sort=True")</f>
        <v>14.340493698062387</v>
      </c>
      <c r="U1514" s="43">
        <f ca="1">_xll.BInterpol('Base CDI'!$H$4:$H$28,'Base CDI'!$I$4:$I$29,S1514,"Cubic","Extrapolate=Linear","MultiX=Average","Skip=True","Sort=True")</f>
        <v>14.544658006273211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47262</v>
      </c>
      <c r="T1515" s="43">
        <f ca="1">_xll.BInterpol('Base CDI'!$H$4:$H$28,'Base CDI'!$J$4:$J$29,S1515,"Cubic","Extrapolate=Linear","MultiX=Average","Skip=True","Sort=True")</f>
        <v>14.340954049912613</v>
      </c>
      <c r="U1515" s="43">
        <f ca="1">_xll.BInterpol('Base CDI'!$H$4:$H$28,'Base CDI'!$I$4:$I$29,S1515,"Cubic","Extrapolate=Linear","MultiX=Average","Skip=True","Sort=True")</f>
        <v>14.545096710373956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47263</v>
      </c>
      <c r="T1516" s="43">
        <f ca="1">_xll.BInterpol('Base CDI'!$H$4:$H$28,'Base CDI'!$J$4:$J$29,S1516,"Cubic","Extrapolate=Linear","MultiX=Average","Skip=True","Sort=True")</f>
        <v>14.341414431119821</v>
      </c>
      <c r="U1516" s="43">
        <f ca="1">_xll.BInterpol('Base CDI'!$H$4:$H$28,'Base CDI'!$I$4:$I$29,S1516,"Cubic","Extrapolate=Linear","MultiX=Average","Skip=True","Sort=True")</f>
        <v>14.545535502166514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47264</v>
      </c>
      <c r="T1517" s="43">
        <f ca="1">_xll.BInterpol('Base CDI'!$H$4:$H$28,'Base CDI'!$J$4:$J$29,S1517,"Cubic","Extrapolate=Linear","MultiX=Average","Skip=True","Sort=True")</f>
        <v>14.341874839332709</v>
      </c>
      <c r="U1517" s="43">
        <f ca="1">_xll.BInterpol('Base CDI'!$H$4:$H$28,'Base CDI'!$I$4:$I$29,S1517,"Cubic","Extrapolate=Linear","MultiX=Average","Skip=True","Sort=True")</f>
        <v>14.545974378881784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47265</v>
      </c>
      <c r="T1518" s="43">
        <f ca="1">_xll.BInterpol('Base CDI'!$H$4:$H$28,'Base CDI'!$J$4:$J$29,S1518,"Cubic","Extrapolate=Linear","MultiX=Average","Skip=True","Sort=True")</f>
        <v>14.342335272199975</v>
      </c>
      <c r="U1518" s="43">
        <f ca="1">_xll.BInterpol('Base CDI'!$H$4:$H$28,'Base CDI'!$I$4:$I$29,S1518,"Cubic","Extrapolate=Linear","MultiX=Average","Skip=True","Sort=True")</f>
        <v>14.546413337750668</v>
      </c>
    </row>
    <row r="1519" spans="16:21" x14ac:dyDescent="0.25">
      <c r="P1519" s="10">
        <v>36721</v>
      </c>
      <c r="Q1519">
        <v>5.516686</v>
      </c>
      <c r="S1519" s="42">
        <f t="shared" ca="1" si="28"/>
        <v>47266</v>
      </c>
      <c r="T1519" s="43">
        <f ca="1">_xll.BInterpol('Base CDI'!$H$4:$H$28,'Base CDI'!$J$4:$J$29,S1519,"Cubic","Extrapolate=Linear","MultiX=Average","Skip=True","Sort=True")</f>
        <v>14.342795727370317</v>
      </c>
      <c r="U1519" s="43">
        <f ca="1">_xll.BInterpol('Base CDI'!$H$4:$H$28,'Base CDI'!$I$4:$I$29,S1519,"Cubic","Extrapolate=Linear","MultiX=Average","Skip=True","Sort=True")</f>
        <v>14.546852376004066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47267</v>
      </c>
      <c r="T1520" s="43">
        <f ca="1">_xll.BInterpol('Base CDI'!$H$4:$H$28,'Base CDI'!$J$4:$J$29,S1520,"Cubic","Extrapolate=Linear","MultiX=Average","Skip=True","Sort=True")</f>
        <v>14.343256202492434</v>
      </c>
      <c r="U1520" s="43">
        <f ca="1">_xll.BInterpol('Base CDI'!$H$4:$H$28,'Base CDI'!$I$4:$I$29,S1520,"Cubic","Extrapolate=Linear","MultiX=Average","Skip=True","Sort=True")</f>
        <v>14.54729149087288</v>
      </c>
    </row>
    <row r="1521" spans="16:21" x14ac:dyDescent="0.25">
      <c r="P1521" s="10">
        <v>36725</v>
      </c>
      <c r="Q1521">
        <v>5.523523</v>
      </c>
      <c r="S1521" s="42">
        <f t="shared" ca="1" si="28"/>
        <v>47268</v>
      </c>
      <c r="T1521" s="43">
        <f ca="1">_xll.BInterpol('Base CDI'!$H$4:$H$28,'Base CDI'!$J$4:$J$29,S1521,"Cubic","Extrapolate=Linear","MultiX=Average","Skip=True","Sort=True")</f>
        <v>14.343716695215022</v>
      </c>
      <c r="U1521" s="43">
        <f ca="1">_xll.BInterpol('Base CDI'!$H$4:$H$28,'Base CDI'!$I$4:$I$29,S1521,"Cubic","Extrapolate=Linear","MultiX=Average","Skip=True","Sort=True")</f>
        <v>14.54773067958801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47269</v>
      </c>
      <c r="T1522" s="43">
        <f ca="1">_xll.BInterpol('Base CDI'!$H$4:$H$28,'Base CDI'!$J$4:$J$29,S1522,"Cubic","Extrapolate=Linear","MultiX=Average","Skip=True","Sort=True")</f>
        <v>14.344177203186783</v>
      </c>
      <c r="U1522" s="43">
        <f ca="1">_xll.BInterpol('Base CDI'!$H$4:$H$28,'Base CDI'!$I$4:$I$29,S1522,"Cubic","Extrapolate=Linear","MultiX=Average","Skip=True","Sort=True")</f>
        <v>14.548169939380358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47270</v>
      </c>
      <c r="T1523" s="43">
        <f ca="1">_xll.BInterpol('Base CDI'!$H$4:$H$28,'Base CDI'!$J$4:$J$29,S1523,"Cubic","Extrapolate=Linear","MultiX=Average","Skip=True","Sort=True")</f>
        <v>14.344637724056412</v>
      </c>
      <c r="U1523" s="43">
        <f ca="1">_xll.BInterpol('Base CDI'!$H$4:$H$28,'Base CDI'!$I$4:$I$29,S1523,"Cubic","Extrapolate=Linear","MultiX=Average","Skip=True","Sort=True")</f>
        <v>14.548609267480824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47271</v>
      </c>
      <c r="T1524" s="43">
        <f ca="1">_xll.BInterpol('Base CDI'!$H$4:$H$28,'Base CDI'!$J$4:$J$29,S1524,"Cubic","Extrapolate=Linear","MultiX=Average","Skip=True","Sort=True")</f>
        <v>14.345098255472607</v>
      </c>
      <c r="U1524" s="43">
        <f ca="1">_xll.BInterpol('Base CDI'!$H$4:$H$28,'Base CDI'!$I$4:$I$29,S1524,"Cubic","Extrapolate=Linear","MultiX=Average","Skip=True","Sort=True")</f>
        <v>14.549048661120308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47272</v>
      </c>
      <c r="T1525" s="43">
        <f ca="1">_xll.BInterpol('Base CDI'!$H$4:$H$28,'Base CDI'!$J$4:$J$29,S1525,"Cubic","Extrapolate=Linear","MultiX=Average","Skip=True","Sort=True")</f>
        <v>14.345558795084068</v>
      </c>
      <c r="U1525" s="43">
        <f ca="1">_xll.BInterpol('Base CDI'!$H$4:$H$28,'Base CDI'!$I$4:$I$29,S1525,"Cubic","Extrapolate=Linear","MultiX=Average","Skip=True","Sort=True")</f>
        <v>14.549488117529711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47273</v>
      </c>
      <c r="T1526" s="43">
        <f ca="1">_xll.BInterpol('Base CDI'!$H$4:$H$28,'Base CDI'!$J$4:$J$29,S1526,"Cubic","Extrapolate=Linear","MultiX=Average","Skip=True","Sort=True")</f>
        <v>14.346019340539492</v>
      </c>
      <c r="U1526" s="43">
        <f ca="1">_xll.BInterpol('Base CDI'!$H$4:$H$28,'Base CDI'!$I$4:$I$29,S1526,"Cubic","Extrapolate=Linear","MultiX=Average","Skip=True","Sort=True")</f>
        <v>14.549927633939935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47274</v>
      </c>
      <c r="T1527" s="43">
        <f ca="1">_xll.BInterpol('Base CDI'!$H$4:$H$28,'Base CDI'!$J$4:$J$29,S1527,"Cubic","Extrapolate=Linear","MultiX=Average","Skip=True","Sort=True")</f>
        <v>14.346479889487577</v>
      </c>
      <c r="U1527" s="43">
        <f ca="1">_xll.BInterpol('Base CDI'!$H$4:$H$28,'Base CDI'!$I$4:$I$29,S1527,"Cubic","Extrapolate=Linear","MultiX=Average","Skip=True","Sort=True")</f>
        <v>14.55036720758188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47275</v>
      </c>
      <c r="T1528" s="43">
        <f ca="1">_xll.BInterpol('Base CDI'!$H$4:$H$28,'Base CDI'!$J$4:$J$29,S1528,"Cubic","Extrapolate=Linear","MultiX=Average","Skip=True","Sort=True")</f>
        <v>14.346940439577024</v>
      </c>
      <c r="U1528" s="43">
        <f ca="1">_xll.BInterpol('Base CDI'!$H$4:$H$28,'Base CDI'!$I$4:$I$29,S1528,"Cubic","Extrapolate=Linear","MultiX=Average","Skip=True","Sort=True")</f>
        <v>14.550806835686448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47276</v>
      </c>
      <c r="T1529" s="43">
        <f ca="1">_xll.BInterpol('Base CDI'!$H$4:$H$28,'Base CDI'!$J$4:$J$29,S1529,"Cubic","Extrapolate=Linear","MultiX=Average","Skip=True","Sort=True")</f>
        <v>14.347400988456526</v>
      </c>
      <c r="U1529" s="43">
        <f ca="1">_xll.BInterpol('Base CDI'!$H$4:$H$28,'Base CDI'!$I$4:$I$29,S1529,"Cubic","Extrapolate=Linear","MultiX=Average","Skip=True","Sort=True")</f>
        <v>14.551246515484539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47277</v>
      </c>
      <c r="T1530" s="43">
        <f ca="1">_xll.BInterpol('Base CDI'!$H$4:$H$28,'Base CDI'!$J$4:$J$29,S1530,"Cubic","Extrapolate=Linear","MultiX=Average","Skip=True","Sort=True")</f>
        <v>14.347861533774786</v>
      </c>
      <c r="U1530" s="43">
        <f ca="1">_xll.BInterpol('Base CDI'!$H$4:$H$28,'Base CDI'!$I$4:$I$29,S1530,"Cubic","Extrapolate=Linear","MultiX=Average","Skip=True","Sort=True")</f>
        <v>14.551686244207053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47278</v>
      </c>
      <c r="T1531" s="43">
        <f ca="1">_xll.BInterpol('Base CDI'!$H$4:$H$28,'Base CDI'!$J$4:$J$29,S1531,"Cubic","Extrapolate=Linear","MultiX=Average","Skip=True","Sort=True")</f>
        <v>14.348322073180499</v>
      </c>
      <c r="U1531" s="43">
        <f ca="1">_xll.BInterpol('Base CDI'!$H$4:$H$28,'Base CDI'!$I$4:$I$29,S1531,"Cubic","Extrapolate=Linear","MultiX=Average","Skip=True","Sort=True")</f>
        <v>14.552126019084891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47279</v>
      </c>
      <c r="T1532" s="43">
        <f ca="1">_xll.BInterpol('Base CDI'!$H$4:$H$28,'Base CDI'!$J$4:$J$29,S1532,"Cubic","Extrapolate=Linear","MultiX=Average","Skip=True","Sort=True")</f>
        <v>14.348782604322365</v>
      </c>
      <c r="U1532" s="43">
        <f ca="1">_xll.BInterpol('Base CDI'!$H$4:$H$28,'Base CDI'!$I$4:$I$29,S1532,"Cubic","Extrapolate=Linear","MultiX=Average","Skip=True","Sort=True")</f>
        <v>14.552565837348956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47280</v>
      </c>
      <c r="T1533" s="43">
        <f ca="1">_xll.BInterpol('Base CDI'!$H$4:$H$28,'Base CDI'!$J$4:$J$29,S1533,"Cubic","Extrapolate=Linear","MultiX=Average","Skip=True","Sort=True")</f>
        <v>14.34924312484908</v>
      </c>
      <c r="U1533" s="43">
        <f ca="1">_xll.BInterpol('Base CDI'!$H$4:$H$28,'Base CDI'!$I$4:$I$29,S1533,"Cubic","Extrapolate=Linear","MultiX=Average","Skip=True","Sort=True")</f>
        <v>14.553005696230148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47281</v>
      </c>
      <c r="T1534" s="43">
        <f ca="1">_xll.BInterpol('Base CDI'!$H$4:$H$28,'Base CDI'!$J$4:$J$29,S1534,"Cubic","Extrapolate=Linear","MultiX=Average","Skip=True","Sort=True")</f>
        <v>14.349703632409344</v>
      </c>
      <c r="U1534" s="43">
        <f ca="1">_xll.BInterpol('Base CDI'!$H$4:$H$28,'Base CDI'!$I$4:$I$29,S1534,"Cubic","Extrapolate=Linear","MultiX=Average","Skip=True","Sort=True")</f>
        <v>14.553445592959365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47282</v>
      </c>
      <c r="T1535" s="43">
        <f ca="1">_xll.BInterpol('Base CDI'!$H$4:$H$28,'Base CDI'!$J$4:$J$29,S1535,"Cubic","Extrapolate=Linear","MultiX=Average","Skip=True","Sort=True")</f>
        <v>14.350164124651856</v>
      </c>
      <c r="U1535" s="43">
        <f ca="1">_xll.BInterpol('Base CDI'!$H$4:$H$28,'Base CDI'!$I$4:$I$29,S1535,"Cubic","Extrapolate=Linear","MultiX=Average","Skip=True","Sort=True")</f>
        <v>14.553885524767511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47283</v>
      </c>
      <c r="T1536" s="43">
        <f ca="1">_xll.BInterpol('Base CDI'!$H$4:$H$28,'Base CDI'!$J$4:$J$29,S1536,"Cubic","Extrapolate=Linear","MultiX=Average","Skip=True","Sort=True")</f>
        <v>14.350624599225313</v>
      </c>
      <c r="U1536" s="43">
        <f ca="1">_xll.BInterpol('Base CDI'!$H$4:$H$28,'Base CDI'!$I$4:$I$29,S1536,"Cubic","Extrapolate=Linear","MultiX=Average","Skip=True","Sort=True")</f>
        <v>14.554325488885485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47284</v>
      </c>
      <c r="T1537" s="43">
        <f ca="1">_xll.BInterpol('Base CDI'!$H$4:$H$28,'Base CDI'!$J$4:$J$29,S1537,"Cubic","Extrapolate=Linear","MultiX=Average","Skip=True","Sort=True")</f>
        <v>14.351085053778412</v>
      </c>
      <c r="U1537" s="43">
        <f ca="1">_xll.BInterpol('Base CDI'!$H$4:$H$28,'Base CDI'!$I$4:$I$29,S1537,"Cubic","Extrapolate=Linear","MultiX=Average","Skip=True","Sort=True")</f>
        <v>14.554765482544189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47285</v>
      </c>
      <c r="T1538" s="43">
        <f ca="1">_xll.BInterpol('Base CDI'!$H$4:$H$28,'Base CDI'!$J$4:$J$29,S1538,"Cubic","Extrapolate=Linear","MultiX=Average","Skip=True","Sort=True")</f>
        <v>14.351545485959853</v>
      </c>
      <c r="U1538" s="43">
        <f ca="1">_xll.BInterpol('Base CDI'!$H$4:$H$28,'Base CDI'!$I$4:$I$29,S1538,"Cubic","Extrapolate=Linear","MultiX=Average","Skip=True","Sort=True")</f>
        <v>14.555205502974523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47286</v>
      </c>
      <c r="T1539" s="43">
        <f ca="1">_xll.BInterpol('Base CDI'!$H$4:$H$28,'Base CDI'!$J$4:$J$29,S1539,"Cubic","Extrapolate=Linear","MultiX=Average","Skip=True","Sort=True")</f>
        <v>14.352005893418333</v>
      </c>
      <c r="U1539" s="43">
        <f ca="1">_xll.BInterpol('Base CDI'!$H$4:$H$28,'Base CDI'!$I$4:$I$29,S1539,"Cubic","Extrapolate=Linear","MultiX=Average","Skip=True","Sort=True")</f>
        <v>14.555645547407389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47287</v>
      </c>
      <c r="T1540" s="43">
        <f ca="1">_xll.BInterpol('Base CDI'!$H$4:$H$28,'Base CDI'!$J$4:$J$29,S1540,"Cubic","Extrapolate=Linear","MultiX=Average","Skip=True","Sort=True")</f>
        <v>14.352466273802552</v>
      </c>
      <c r="U1540" s="43">
        <f ca="1">_xll.BInterpol('Base CDI'!$H$4:$H$28,'Base CDI'!$I$4:$I$29,S1540,"Cubic","Extrapolate=Linear","MultiX=Average","Skip=True","Sort=True")</f>
        <v>14.556085613073687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47288</v>
      </c>
      <c r="T1541" s="43">
        <f ca="1">_xll.BInterpol('Base CDI'!$H$4:$H$28,'Base CDI'!$J$4:$J$29,S1541,"Cubic","Extrapolate=Linear","MultiX=Average","Skip=True","Sort=True")</f>
        <v>14.352926624761206</v>
      </c>
      <c r="U1541" s="43">
        <f ca="1">_xll.BInterpol('Base CDI'!$H$4:$H$28,'Base CDI'!$I$4:$I$29,S1541,"Cubic","Extrapolate=Linear","MultiX=Average","Skip=True","Sort=True")</f>
        <v>14.556525697204318</v>
      </c>
    </row>
    <row r="1542" spans="16:21" x14ac:dyDescent="0.25">
      <c r="P1542" s="10">
        <v>36754</v>
      </c>
      <c r="Q1542">
        <v>5.594074</v>
      </c>
      <c r="S1542" s="42">
        <f t="shared" ca="1" si="28"/>
        <v>47289</v>
      </c>
      <c r="T1542" s="43">
        <f ca="1">_xll.BInterpol('Base CDI'!$H$4:$H$28,'Base CDI'!$J$4:$J$29,S1542,"Cubic","Extrapolate=Linear","MultiX=Average","Skip=True","Sort=True")</f>
        <v>14.353386943942994</v>
      </c>
      <c r="U1542" s="43">
        <f ca="1">_xll.BInterpol('Base CDI'!$H$4:$H$28,'Base CDI'!$I$4:$I$29,S1542,"Cubic","Extrapolate=Linear","MultiX=Average","Skip=True","Sort=True")</f>
        <v>14.556965797030182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47290</v>
      </c>
      <c r="T1543" s="43">
        <f ca="1">_xll.BInterpol('Base CDI'!$H$4:$H$28,'Base CDI'!$J$4:$J$29,S1543,"Cubic","Extrapolate=Linear","MultiX=Average","Skip=True","Sort=True")</f>
        <v>14.353847228996614</v>
      </c>
      <c r="U1543" s="43">
        <f ca="1">_xll.BInterpol('Base CDI'!$H$4:$H$28,'Base CDI'!$I$4:$I$29,S1543,"Cubic","Extrapolate=Linear","MultiX=Average","Skip=True","Sort=True")</f>
        <v>14.557405909782181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47291</v>
      </c>
      <c r="T1544" s="43">
        <f ca="1">_xll.BInterpol('Base CDI'!$H$4:$H$28,'Base CDI'!$J$4:$J$29,S1544,"Cubic","Extrapolate=Linear","MultiX=Average","Skip=True","Sort=True")</f>
        <v>14.354307477570764</v>
      </c>
      <c r="U1544" s="43">
        <f ca="1">_xll.BInterpol('Base CDI'!$H$4:$H$28,'Base CDI'!$I$4:$I$29,S1544,"Cubic","Extrapolate=Linear","MultiX=Average","Skip=True","Sort=True")</f>
        <v>14.557846032691215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47292</v>
      </c>
      <c r="T1545" s="43">
        <f ca="1">_xll.BInterpol('Base CDI'!$H$4:$H$28,'Base CDI'!$J$4:$J$29,S1545,"Cubic","Extrapolate=Linear","MultiX=Average","Skip=True","Sort=True")</f>
        <v>14.354767687314142</v>
      </c>
      <c r="U1545" s="43">
        <f ca="1">_xll.BInterpol('Base CDI'!$H$4:$H$28,'Base CDI'!$I$4:$I$29,S1545,"Cubic","Extrapolate=Linear","MultiX=Average","Skip=True","Sort=True")</f>
        <v>14.558286162988185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47293</v>
      </c>
      <c r="T1546" s="43">
        <f ca="1">_xll.BInterpol('Base CDI'!$H$4:$H$28,'Base CDI'!$J$4:$J$29,S1546,"Cubic","Extrapolate=Linear","MultiX=Average","Skip=True","Sort=True")</f>
        <v>14.355227855875446</v>
      </c>
      <c r="U1546" s="43">
        <f ca="1">_xll.BInterpol('Base CDI'!$H$4:$H$28,'Base CDI'!$I$4:$I$29,S1546,"Cubic","Extrapolate=Linear","MultiX=Average","Skip=True","Sort=True")</f>
        <v>14.558726297903995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47294</v>
      </c>
      <c r="T1547" s="43">
        <f ca="1">_xll.BInterpol('Base CDI'!$H$4:$H$28,'Base CDI'!$J$4:$J$29,S1547,"Cubic","Extrapolate=Linear","MultiX=Average","Skip=True","Sort=True")</f>
        <v>14.355687980903376</v>
      </c>
      <c r="U1547" s="43">
        <f ca="1">_xll.BInterpol('Base CDI'!$H$4:$H$28,'Base CDI'!$I$4:$I$29,S1547,"Cubic","Extrapolate=Linear","MultiX=Average","Skip=True","Sort=True")</f>
        <v>14.559166434669541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47295</v>
      </c>
      <c r="T1548" s="43">
        <f ca="1">_xll.BInterpol('Base CDI'!$H$4:$H$28,'Base CDI'!$J$4:$J$29,S1548,"Cubic","Extrapolate=Linear","MultiX=Average","Skip=True","Sort=True")</f>
        <v>14.356148060046628</v>
      </c>
      <c r="U1548" s="43">
        <f ca="1">_xll.BInterpol('Base CDI'!$H$4:$H$28,'Base CDI'!$I$4:$I$29,S1548,"Cubic","Extrapolate=Linear","MultiX=Average","Skip=True","Sort=True")</f>
        <v>14.559606570515724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47296</v>
      </c>
      <c r="T1549" s="43">
        <f ca="1">_xll.BInterpol('Base CDI'!$H$4:$H$28,'Base CDI'!$J$4:$J$29,S1549,"Cubic","Extrapolate=Linear","MultiX=Average","Skip=True","Sort=True")</f>
        <v>14.356608090953904</v>
      </c>
      <c r="U1549" s="43">
        <f ca="1">_xll.BInterpol('Base CDI'!$H$4:$H$28,'Base CDI'!$I$4:$I$29,S1549,"Cubic","Extrapolate=Linear","MultiX=Average","Skip=True","Sort=True")</f>
        <v>14.560046702673448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47297</v>
      </c>
      <c r="T1550" s="43">
        <f ca="1">_xll.BInterpol('Base CDI'!$H$4:$H$28,'Base CDI'!$J$4:$J$29,S1550,"Cubic","Extrapolate=Linear","MultiX=Average","Skip=True","Sort=True")</f>
        <v>14.357068071273895</v>
      </c>
      <c r="U1550" s="43">
        <f ca="1">_xll.BInterpol('Base CDI'!$H$4:$H$28,'Base CDI'!$I$4:$I$29,S1550,"Cubic","Extrapolate=Linear","MultiX=Average","Skip=True","Sort=True")</f>
        <v>14.560486828373612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47298</v>
      </c>
      <c r="T1551" s="43">
        <f ca="1">_xll.BInterpol('Base CDI'!$H$4:$H$28,'Base CDI'!$J$4:$J$29,S1551,"Cubic","Extrapolate=Linear","MultiX=Average","Skip=True","Sort=True")</f>
        <v>14.357527998655305</v>
      </c>
      <c r="U1551" s="43">
        <f ca="1">_xll.BInterpol('Base CDI'!$H$4:$H$28,'Base CDI'!$I$4:$I$29,S1551,"Cubic","Extrapolate=Linear","MultiX=Average","Skip=True","Sort=True")</f>
        <v>14.560926944847118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47299</v>
      </c>
      <c r="T1552" s="43">
        <f ca="1">_xll.BInterpol('Base CDI'!$H$4:$H$28,'Base CDI'!$J$4:$J$29,S1552,"Cubic","Extrapolate=Linear","MultiX=Average","Skip=True","Sort=True")</f>
        <v>14.357987870746832</v>
      </c>
      <c r="U1552" s="43">
        <f ca="1">_xll.BInterpol('Base CDI'!$H$4:$H$28,'Base CDI'!$I$4:$I$29,S1552,"Cubic","Extrapolate=Linear","MultiX=Average","Skip=True","Sort=True")</f>
        <v>14.561367049324867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47300</v>
      </c>
      <c r="T1553" s="43">
        <f ca="1">_xll.BInterpol('Base CDI'!$H$4:$H$28,'Base CDI'!$J$4:$J$29,S1553,"Cubic","Extrapolate=Linear","MultiX=Average","Skip=True","Sort=True")</f>
        <v>14.358447685197172</v>
      </c>
      <c r="U1553" s="43">
        <f ca="1">_xll.BInterpol('Base CDI'!$H$4:$H$28,'Base CDI'!$I$4:$I$29,S1553,"Cubic","Extrapolate=Linear","MultiX=Average","Skip=True","Sort=True")</f>
        <v>14.561807139037757</v>
      </c>
    </row>
    <row r="1554" spans="16:21" x14ac:dyDescent="0.25">
      <c r="P1554" s="10">
        <v>36770</v>
      </c>
      <c r="Q1554">
        <v>5.634652</v>
      </c>
      <c r="S1554" s="42">
        <f t="shared" ca="1" si="29"/>
        <v>47301</v>
      </c>
      <c r="T1554" s="43">
        <f ca="1">_xll.BInterpol('Base CDI'!$H$4:$H$28,'Base CDI'!$J$4:$J$29,S1554,"Cubic","Extrapolate=Linear","MultiX=Average","Skip=True","Sort=True")</f>
        <v>14.358907439655022</v>
      </c>
      <c r="U1554" s="43">
        <f ca="1">_xll.BInterpol('Base CDI'!$H$4:$H$28,'Base CDI'!$I$4:$I$29,S1554,"Cubic","Extrapolate=Linear","MultiX=Average","Skip=True","Sort=True")</f>
        <v>14.562247211216691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47302</v>
      </c>
      <c r="T1555" s="43">
        <f ca="1">_xll.BInterpol('Base CDI'!$H$4:$H$28,'Base CDI'!$J$4:$J$29,S1555,"Cubic","Extrapolate=Linear","MultiX=Average","Skip=True","Sort=True")</f>
        <v>14.359367131769083</v>
      </c>
      <c r="U1555" s="43">
        <f ca="1">_xll.BInterpol('Base CDI'!$H$4:$H$28,'Base CDI'!$I$4:$I$29,S1555,"Cubic","Extrapolate=Linear","MultiX=Average","Skip=True","Sort=True")</f>
        <v>14.562687263092572</v>
      </c>
    </row>
    <row r="1556" spans="16:21" x14ac:dyDescent="0.25">
      <c r="P1556" s="10">
        <v>36774</v>
      </c>
      <c r="Q1556">
        <v>5.641438</v>
      </c>
      <c r="S1556" s="42">
        <f t="shared" ca="1" si="29"/>
        <v>47303</v>
      </c>
      <c r="T1556" s="43">
        <f ca="1">_xll.BInterpol('Base CDI'!$H$4:$H$28,'Base CDI'!$J$4:$J$29,S1556,"Cubic","Extrapolate=Linear","MultiX=Average","Skip=True","Sort=True")</f>
        <v>14.359826759188055</v>
      </c>
      <c r="U1556" s="43">
        <f ca="1">_xll.BInterpol('Base CDI'!$H$4:$H$28,'Base CDI'!$I$4:$I$29,S1556,"Cubic","Extrapolate=Linear","MultiX=Average","Skip=True","Sort=True")</f>
        <v>14.563127291896295</v>
      </c>
    </row>
    <row r="1557" spans="16:21" x14ac:dyDescent="0.25">
      <c r="P1557" s="10">
        <v>36775</v>
      </c>
      <c r="Q1557">
        <v>5.644838</v>
      </c>
      <c r="S1557" s="42">
        <f t="shared" ca="1" si="29"/>
        <v>47304</v>
      </c>
      <c r="T1557" s="43">
        <f ca="1">_xll.BInterpol('Base CDI'!$H$4:$H$28,'Base CDI'!$J$4:$J$29,S1557,"Cubic","Extrapolate=Linear","MultiX=Average","Skip=True","Sort=True")</f>
        <v>14.360286319560631</v>
      </c>
      <c r="U1557" s="43">
        <f ca="1">_xll.BInterpol('Base CDI'!$H$4:$H$28,'Base CDI'!$I$4:$I$29,S1557,"Cubic","Extrapolate=Linear","MultiX=Average","Skip=True","Sort=True")</f>
        <v>14.563567294858768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47305</v>
      </c>
      <c r="T1558" s="43">
        <f ca="1">_xll.BInterpol('Base CDI'!$H$4:$H$28,'Base CDI'!$J$4:$J$29,S1558,"Cubic","Extrapolate=Linear","MultiX=Average","Skip=True","Sort=True")</f>
        <v>14.36074581053551</v>
      </c>
      <c r="U1558" s="43">
        <f ca="1">_xll.BInterpol('Base CDI'!$H$4:$H$28,'Base CDI'!$I$4:$I$29,S1558,"Cubic","Extrapolate=Linear","MultiX=Average","Skip=True","Sort=True")</f>
        <v>14.564007269210885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47306</v>
      </c>
      <c r="T1559" s="43">
        <f ca="1">_xll.BInterpol('Base CDI'!$H$4:$H$28,'Base CDI'!$J$4:$J$29,S1559,"Cubic","Extrapolate=Linear","MultiX=Average","Skip=True","Sort=True")</f>
        <v>14.361205229761394</v>
      </c>
      <c r="U1559" s="43">
        <f ca="1">_xll.BInterpol('Base CDI'!$H$4:$H$28,'Base CDI'!$I$4:$I$29,S1559,"Cubic","Extrapolate=Linear","MultiX=Average","Skip=True","Sort=True")</f>
        <v>14.56444721218355</v>
      </c>
    </row>
    <row r="1560" spans="16:21" x14ac:dyDescent="0.25">
      <c r="P1560" s="10">
        <v>36781</v>
      </c>
      <c r="Q1560">
        <v>5.655087</v>
      </c>
      <c r="S1560" s="42">
        <f t="shared" ca="1" si="29"/>
        <v>47307</v>
      </c>
      <c r="T1560" s="43">
        <f ca="1">_xll.BInterpol('Base CDI'!$H$4:$H$28,'Base CDI'!$J$4:$J$29,S1560,"Cubic","Extrapolate=Linear","MultiX=Average","Skip=True","Sort=True")</f>
        <v>14.361664574886978</v>
      </c>
      <c r="U1560" s="43">
        <f ca="1">_xll.BInterpol('Base CDI'!$H$4:$H$28,'Base CDI'!$I$4:$I$29,S1560,"Cubic","Extrapolate=Linear","MultiX=Average","Skip=True","Sort=True")</f>
        <v>14.564887121007665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47308</v>
      </c>
      <c r="T1561" s="43">
        <f ca="1">_xll.BInterpol('Base CDI'!$H$4:$H$28,'Base CDI'!$J$4:$J$29,S1561,"Cubic","Extrapolate=Linear","MultiX=Average","Skip=True","Sort=True")</f>
        <v>14.36212384356096</v>
      </c>
      <c r="U1561" s="43">
        <f ca="1">_xll.BInterpol('Base CDI'!$H$4:$H$28,'Base CDI'!$I$4:$I$29,S1561,"Cubic","Extrapolate=Linear","MultiX=Average","Skip=True","Sort=True")</f>
        <v>14.565326992914128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47309</v>
      </c>
      <c r="T1562" s="43">
        <f ca="1">_xll.BInterpol('Base CDI'!$H$4:$H$28,'Base CDI'!$J$4:$J$29,S1562,"Cubic","Extrapolate=Linear","MultiX=Average","Skip=True","Sort=True")</f>
        <v>14.362583033432042</v>
      </c>
      <c r="U1562" s="43">
        <f ca="1">_xll.BInterpol('Base CDI'!$H$4:$H$28,'Base CDI'!$I$4:$I$29,S1562,"Cubic","Extrapolate=Linear","MultiX=Average","Skip=True","Sort=True")</f>
        <v>14.565766825133844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47310</v>
      </c>
      <c r="T1563" s="43">
        <f ca="1">_xll.BInterpol('Base CDI'!$H$4:$H$28,'Base CDI'!$J$4:$J$29,S1563,"Cubic","Extrapolate=Linear","MultiX=Average","Skip=True","Sort=True")</f>
        <v>14.363042142148917</v>
      </c>
      <c r="U1563" s="43">
        <f ca="1">_xll.BInterpol('Base CDI'!$H$4:$H$28,'Base CDI'!$I$4:$I$29,S1563,"Cubic","Extrapolate=Linear","MultiX=Average","Skip=True","Sort=True")</f>
        <v>14.566206614897709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47311</v>
      </c>
      <c r="T1564" s="43">
        <f ca="1">_xll.BInterpol('Base CDI'!$H$4:$H$28,'Base CDI'!$J$4:$J$29,S1564,"Cubic","Extrapolate=Linear","MultiX=Average","Skip=True","Sort=True")</f>
        <v>14.363501167360285</v>
      </c>
      <c r="U1564" s="43">
        <f ca="1">_xll.BInterpol('Base CDI'!$H$4:$H$28,'Base CDI'!$I$4:$I$29,S1564,"Cubic","Extrapolate=Linear","MultiX=Average","Skip=True","Sort=True")</f>
        <v>14.566646359436628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47312</v>
      </c>
      <c r="T1565" s="43">
        <f ca="1">_xll.BInterpol('Base CDI'!$H$4:$H$28,'Base CDI'!$J$4:$J$29,S1565,"Cubic","Extrapolate=Linear","MultiX=Average","Skip=True","Sort=True")</f>
        <v>14.363960106714847</v>
      </c>
      <c r="U1565" s="43">
        <f ca="1">_xll.BInterpol('Base CDI'!$H$4:$H$28,'Base CDI'!$I$4:$I$29,S1565,"Cubic","Extrapolate=Linear","MultiX=Average","Skip=True","Sort=True")</f>
        <v>14.567086055981498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47313</v>
      </c>
      <c r="T1566" s="43">
        <f ca="1">_xll.BInterpol('Base CDI'!$H$4:$H$28,'Base CDI'!$J$4:$J$29,S1566,"Cubic","Extrapolate=Linear","MultiX=Average","Skip=True","Sort=True")</f>
        <v>14.364418957861297</v>
      </c>
      <c r="U1566" s="43">
        <f ca="1">_xll.BInterpol('Base CDI'!$H$4:$H$28,'Base CDI'!$I$4:$I$29,S1566,"Cubic","Extrapolate=Linear","MultiX=Average","Skip=True","Sort=True")</f>
        <v>14.567525701763223</v>
      </c>
    </row>
    <row r="1567" spans="16:21" x14ac:dyDescent="0.25">
      <c r="P1567" s="10">
        <v>36790</v>
      </c>
      <c r="Q1567">
        <v>5.679125</v>
      </c>
      <c r="S1567" s="42">
        <f t="shared" ca="1" si="29"/>
        <v>47314</v>
      </c>
      <c r="T1567" s="43">
        <f ca="1">_xll.BInterpol('Base CDI'!$H$4:$H$28,'Base CDI'!$J$4:$J$29,S1567,"Cubic","Extrapolate=Linear","MultiX=Average","Skip=True","Sort=True")</f>
        <v>14.364877718448335</v>
      </c>
      <c r="U1567" s="43">
        <f ca="1">_xll.BInterpol('Base CDI'!$H$4:$H$28,'Base CDI'!$I$4:$I$29,S1567,"Cubic","Extrapolate=Linear","MultiX=Average","Skip=True","Sort=True")</f>
        <v>14.567965294012703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47315</v>
      </c>
      <c r="T1568" s="43">
        <f ca="1">_xll.BInterpol('Base CDI'!$H$4:$H$28,'Base CDI'!$J$4:$J$29,S1568,"Cubic","Extrapolate=Linear","MultiX=Average","Skip=True","Sort=True")</f>
        <v>14.36533638612466</v>
      </c>
      <c r="U1568" s="43">
        <f ca="1">_xll.BInterpol('Base CDI'!$H$4:$H$28,'Base CDI'!$I$4:$I$29,S1568,"Cubic","Extrapolate=Linear","MultiX=Average","Skip=True","Sort=True")</f>
        <v>14.568404829960837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47316</v>
      </c>
      <c r="T1569" s="43">
        <f ca="1">_xll.BInterpol('Base CDI'!$H$4:$H$28,'Base CDI'!$J$4:$J$29,S1569,"Cubic","Extrapolate=Linear","MultiX=Average","Skip=True","Sort=True")</f>
        <v>14.365794958538968</v>
      </c>
      <c r="U1569" s="43">
        <f ca="1">_xll.BInterpol('Base CDI'!$H$4:$H$28,'Base CDI'!$I$4:$I$29,S1569,"Cubic","Extrapolate=Linear","MultiX=Average","Skip=True","Sort=True")</f>
        <v>14.568844306838528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47317</v>
      </c>
      <c r="T1570" s="43">
        <f ca="1">_xll.BInterpol('Base CDI'!$H$4:$H$28,'Base CDI'!$J$4:$J$29,S1570,"Cubic","Extrapolate=Linear","MultiX=Average","Skip=True","Sort=True")</f>
        <v>14.36625343333996</v>
      </c>
      <c r="U1570" s="43">
        <f ca="1">_xll.BInterpol('Base CDI'!$H$4:$H$28,'Base CDI'!$I$4:$I$29,S1570,"Cubic","Extrapolate=Linear","MultiX=Average","Skip=True","Sort=True")</f>
        <v>14.569283721876676</v>
      </c>
    </row>
    <row r="1571" spans="16:21" x14ac:dyDescent="0.25">
      <c r="P1571" s="10">
        <v>36796</v>
      </c>
      <c r="Q1571">
        <v>5.692895</v>
      </c>
      <c r="S1571" s="42">
        <f t="shared" ca="1" si="29"/>
        <v>47318</v>
      </c>
      <c r="T1571" s="43">
        <f ca="1">_xll.BInterpol('Base CDI'!$H$4:$H$28,'Base CDI'!$J$4:$J$29,S1571,"Cubic","Extrapolate=Linear","MultiX=Average","Skip=True","Sort=True")</f>
        <v>14.366711808176333</v>
      </c>
      <c r="U1571" s="43">
        <f ca="1">_xll.BInterpol('Base CDI'!$H$4:$H$28,'Base CDI'!$I$4:$I$29,S1571,"Cubic","Extrapolate=Linear","MultiX=Average","Skip=True","Sort=True")</f>
        <v>14.569723072306182</v>
      </c>
    </row>
    <row r="1572" spans="16:21" x14ac:dyDescent="0.25">
      <c r="P1572" s="10">
        <v>36797</v>
      </c>
      <c r="Q1572">
        <v>5.696332</v>
      </c>
      <c r="S1572" s="42">
        <f t="shared" ca="1" si="29"/>
        <v>47319</v>
      </c>
      <c r="T1572" s="43">
        <f ca="1">_xll.BInterpol('Base CDI'!$H$4:$H$28,'Base CDI'!$J$4:$J$29,S1572,"Cubic","Extrapolate=Linear","MultiX=Average","Skip=True","Sort=True")</f>
        <v>14.367170080696784</v>
      </c>
      <c r="U1572" s="43">
        <f ca="1">_xll.BInterpol('Base CDI'!$H$4:$H$28,'Base CDI'!$I$4:$I$29,S1572,"Cubic","Extrapolate=Linear","MultiX=Average","Skip=True","Sort=True")</f>
        <v>14.570162355357946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47320</v>
      </c>
      <c r="T1573" s="43">
        <f ca="1">_xll.BInterpol('Base CDI'!$H$4:$H$28,'Base CDI'!$J$4:$J$29,S1573,"Cubic","Extrapolate=Linear","MultiX=Average","Skip=True","Sort=True")</f>
        <v>14.367628248550011</v>
      </c>
      <c r="U1573" s="43">
        <f ca="1">_xll.BInterpol('Base CDI'!$H$4:$H$28,'Base CDI'!$I$4:$I$29,S1573,"Cubic","Extrapolate=Linear","MultiX=Average","Skip=True","Sort=True")</f>
        <v>14.57060156826287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47321</v>
      </c>
      <c r="T1574" s="43">
        <f ca="1">_xll.BInterpol('Base CDI'!$H$4:$H$28,'Base CDI'!$J$4:$J$29,S1574,"Cubic","Extrapolate=Linear","MultiX=Average","Skip=True","Sort=True")</f>
        <v>14.368086309384713</v>
      </c>
      <c r="U1574" s="43">
        <f ca="1">_xll.BInterpol('Base CDI'!$H$4:$H$28,'Base CDI'!$I$4:$I$29,S1574,"Cubic","Extrapolate=Linear","MultiX=Average","Skip=True","Sort=True")</f>
        <v>14.571040708251855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47322</v>
      </c>
      <c r="T1575" s="43">
        <f ca="1">_xll.BInterpol('Base CDI'!$H$4:$H$28,'Base CDI'!$J$4:$J$29,S1575,"Cubic","Extrapolate=Linear","MultiX=Average","Skip=True","Sort=True")</f>
        <v>14.368544260849591</v>
      </c>
      <c r="U1575" s="43">
        <f ca="1">_xll.BInterpol('Base CDI'!$H$4:$H$28,'Base CDI'!$I$4:$I$29,S1575,"Cubic","Extrapolate=Linear","MultiX=Average","Skip=True","Sort=True")</f>
        <v>14.571479772555801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47323</v>
      </c>
      <c r="T1576" s="43">
        <f ca="1">_xll.BInterpol('Base CDI'!$H$4:$H$28,'Base CDI'!$J$4:$J$29,S1576,"Cubic","Extrapolate=Linear","MultiX=Average","Skip=True","Sort=True")</f>
        <v>14.369002100593338</v>
      </c>
      <c r="U1576" s="43">
        <f ca="1">_xll.BInterpol('Base CDI'!$H$4:$H$28,'Base CDI'!$I$4:$I$29,S1576,"Cubic","Extrapolate=Linear","MultiX=Average","Skip=True","Sort=True")</f>
        <v>14.571918758405609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47324</v>
      </c>
      <c r="T1577" s="43">
        <f ca="1">_xll.BInterpol('Base CDI'!$H$4:$H$28,'Base CDI'!$J$4:$J$29,S1577,"Cubic","Extrapolate=Linear","MultiX=Average","Skip=True","Sort=True")</f>
        <v>14.369459826264656</v>
      </c>
      <c r="U1577" s="43">
        <f ca="1">_xll.BInterpol('Base CDI'!$H$4:$H$28,'Base CDI'!$I$4:$I$29,S1577,"Cubic","Extrapolate=Linear","MultiX=Average","Skip=True","Sort=True")</f>
        <v>14.572357663032179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47325</v>
      </c>
      <c r="T1578" s="43">
        <f ca="1">_xll.BInterpol('Base CDI'!$H$4:$H$28,'Base CDI'!$J$4:$J$29,S1578,"Cubic","Extrapolate=Linear","MultiX=Average","Skip=True","Sort=True")</f>
        <v>14.369917435512241</v>
      </c>
      <c r="U1578" s="43">
        <f ca="1">_xll.BInterpol('Base CDI'!$H$4:$H$28,'Base CDI'!$I$4:$I$29,S1578,"Cubic","Extrapolate=Linear","MultiX=Average","Skip=True","Sort=True")</f>
        <v>14.572796483666414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47326</v>
      </c>
      <c r="T1579" s="43">
        <f ca="1">_xll.BInterpol('Base CDI'!$H$4:$H$28,'Base CDI'!$J$4:$J$29,S1579,"Cubic","Extrapolate=Linear","MultiX=Average","Skip=True","Sort=True")</f>
        <v>14.370374925984791</v>
      </c>
      <c r="U1579" s="43">
        <f ca="1">_xll.BInterpol('Base CDI'!$H$4:$H$28,'Base CDI'!$I$4:$I$29,S1579,"Cubic","Extrapolate=Linear","MultiX=Average","Skip=True","Sort=True")</f>
        <v>14.573235217539212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47327</v>
      </c>
      <c r="T1580" s="43">
        <f ca="1">_xll.BInterpol('Base CDI'!$H$4:$H$28,'Base CDI'!$J$4:$J$29,S1580,"Cubic","Extrapolate=Linear","MultiX=Average","Skip=True","Sort=True")</f>
        <v>14.370832295331006</v>
      </c>
      <c r="U1580" s="43">
        <f ca="1">_xll.BInterpol('Base CDI'!$H$4:$H$28,'Base CDI'!$I$4:$I$29,S1580,"Cubic","Extrapolate=Linear","MultiX=Average","Skip=True","Sort=True")</f>
        <v>14.573673861881478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47328</v>
      </c>
      <c r="T1581" s="43">
        <f ca="1">_xll.BInterpol('Base CDI'!$H$4:$H$28,'Base CDI'!$J$4:$J$29,S1581,"Cubic","Extrapolate=Linear","MultiX=Average","Skip=True","Sort=True")</f>
        <v>14.371289541199582</v>
      </c>
      <c r="U1581" s="43">
        <f ca="1">_xll.BInterpol('Base CDI'!$H$4:$H$28,'Base CDI'!$I$4:$I$29,S1581,"Cubic","Extrapolate=Linear","MultiX=Average","Skip=True","Sort=True")</f>
        <v>14.574112413924107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47329</v>
      </c>
      <c r="T1582" s="43">
        <f ca="1">_xll.BInterpol('Base CDI'!$H$4:$H$28,'Base CDI'!$J$4:$J$29,S1582,"Cubic","Extrapolate=Linear","MultiX=Average","Skip=True","Sort=True")</f>
        <v>14.37174666123922</v>
      </c>
      <c r="U1582" s="43">
        <f ca="1">_xll.BInterpol('Base CDI'!$H$4:$H$28,'Base CDI'!$I$4:$I$29,S1582,"Cubic","Extrapolate=Linear","MultiX=Average","Skip=True","Sort=True")</f>
        <v>14.574550870898005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47330</v>
      </c>
      <c r="T1583" s="43">
        <f ca="1">_xll.BInterpol('Base CDI'!$H$4:$H$28,'Base CDI'!$J$4:$J$29,S1583,"Cubic","Extrapolate=Linear","MultiX=Average","Skip=True","Sort=True")</f>
        <v>14.372203653098616</v>
      </c>
      <c r="U1583" s="43">
        <f ca="1">_xll.BInterpol('Base CDI'!$H$4:$H$28,'Base CDI'!$I$4:$I$29,S1583,"Cubic","Extrapolate=Linear","MultiX=Average","Skip=True","Sort=True")</f>
        <v>14.57498923003407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47331</v>
      </c>
      <c r="T1584" s="43">
        <f ca="1">_xll.BInterpol('Base CDI'!$H$4:$H$28,'Base CDI'!$J$4:$J$29,S1584,"Cubic","Extrapolate=Linear","MultiX=Average","Skip=True","Sort=True")</f>
        <v>14.372660514426469</v>
      </c>
      <c r="U1584" s="43">
        <f ca="1">_xll.BInterpol('Base CDI'!$H$4:$H$28,'Base CDI'!$I$4:$I$29,S1584,"Cubic","Extrapolate=Linear","MultiX=Average","Skip=True","Sort=True")</f>
        <v>14.575427488563205</v>
      </c>
    </row>
    <row r="1585" spans="16:21" x14ac:dyDescent="0.25">
      <c r="P1585" s="10">
        <v>36817</v>
      </c>
      <c r="Q1585">
        <v>5.741339</v>
      </c>
      <c r="S1585" s="42">
        <f t="shared" ca="1" si="29"/>
        <v>47332</v>
      </c>
      <c r="T1585" s="43">
        <f ca="1">_xll.BInterpol('Base CDI'!$H$4:$H$28,'Base CDI'!$J$4:$J$29,S1585,"Cubic","Extrapolate=Linear","MultiX=Average","Skip=True","Sort=True")</f>
        <v>14.373117242871476</v>
      </c>
      <c r="U1585" s="43">
        <f ca="1">_xll.BInterpol('Base CDI'!$H$4:$H$28,'Base CDI'!$I$4:$I$29,S1585,"Cubic","Extrapolate=Linear","MultiX=Average","Skip=True","Sort=True")</f>
        <v>14.575865643716309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47333</v>
      </c>
      <c r="T1586" s="43">
        <f ca="1">_xll.BInterpol('Base CDI'!$H$4:$H$28,'Base CDI'!$J$4:$J$29,S1586,"Cubic","Extrapolate=Linear","MultiX=Average","Skip=True","Sort=True")</f>
        <v>14.373573836082338</v>
      </c>
      <c r="U1586" s="43">
        <f ca="1">_xll.BInterpol('Base CDI'!$H$4:$H$28,'Base CDI'!$I$4:$I$29,S1586,"Cubic","Extrapolate=Linear","MultiX=Average","Skip=True","Sort=True")</f>
        <v>14.576303692724284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47334</v>
      </c>
      <c r="T1587" s="43">
        <f ca="1">_xll.BInterpol('Base CDI'!$H$4:$H$28,'Base CDI'!$J$4:$J$29,S1587,"Cubic","Extrapolate=Linear","MultiX=Average","Skip=True","Sort=True")</f>
        <v>14.374030291707749</v>
      </c>
      <c r="U1587" s="43">
        <f ca="1">_xll.BInterpol('Base CDI'!$H$4:$H$28,'Base CDI'!$I$4:$I$29,S1587,"Cubic","Extrapolate=Linear","MultiX=Average","Skip=True","Sort=True")</f>
        <v>14.576741632818029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47335</v>
      </c>
      <c r="T1588" s="43">
        <f ca="1">_xll.BInterpol('Base CDI'!$H$4:$H$28,'Base CDI'!$J$4:$J$29,S1588,"Cubic","Extrapolate=Linear","MultiX=Average","Skip=True","Sort=True")</f>
        <v>14.374486607396411</v>
      </c>
      <c r="U1588" s="43">
        <f ca="1">_xll.BInterpol('Base CDI'!$H$4:$H$28,'Base CDI'!$I$4:$I$29,S1588,"Cubic","Extrapolate=Linear","MultiX=Average","Skip=True","Sort=True")</f>
        <v>14.577179461228447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47336</v>
      </c>
      <c r="T1589" s="43">
        <f ca="1">_xll.BInterpol('Base CDI'!$H$4:$H$28,'Base CDI'!$J$4:$J$29,S1589,"Cubic","Extrapolate=Linear","MultiX=Average","Skip=True","Sort=True")</f>
        <v>14.374942780797021</v>
      </c>
      <c r="U1589" s="43">
        <f ca="1">_xll.BInterpol('Base CDI'!$H$4:$H$28,'Base CDI'!$I$4:$I$29,S1589,"Cubic","Extrapolate=Linear","MultiX=Average","Skip=True","Sort=True")</f>
        <v>14.577617175186438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47337</v>
      </c>
      <c r="T1590" s="43">
        <f ca="1">_xll.BInterpol('Base CDI'!$H$4:$H$28,'Base CDI'!$J$4:$J$29,S1590,"Cubic","Extrapolate=Linear","MultiX=Average","Skip=True","Sort=True")</f>
        <v>14.375398809558275</v>
      </c>
      <c r="U1590" s="43">
        <f ca="1">_xll.BInterpol('Base CDI'!$H$4:$H$28,'Base CDI'!$I$4:$I$29,S1590,"Cubic","Extrapolate=Linear","MultiX=Average","Skip=True","Sort=True")</f>
        <v>14.578054771922902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47338</v>
      </c>
      <c r="T1591" s="43">
        <f ca="1">_xll.BInterpol('Base CDI'!$H$4:$H$28,'Base CDI'!$J$4:$J$29,S1591,"Cubic","Extrapolate=Linear","MultiX=Average","Skip=True","Sort=True")</f>
        <v>14.375854691328874</v>
      </c>
      <c r="U1591" s="43">
        <f ca="1">_xll.BInterpol('Base CDI'!$H$4:$H$28,'Base CDI'!$I$4:$I$29,S1591,"Cubic","Extrapolate=Linear","MultiX=Average","Skip=True","Sort=True")</f>
        <v>14.578492248668741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47339</v>
      </c>
      <c r="T1592" s="43">
        <f ca="1">_xll.BInterpol('Base CDI'!$H$4:$H$28,'Base CDI'!$J$4:$J$29,S1592,"Cubic","Extrapolate=Linear","MultiX=Average","Skip=True","Sort=True")</f>
        <v>14.376310423757513</v>
      </c>
      <c r="U1592" s="43">
        <f ca="1">_xll.BInterpol('Base CDI'!$H$4:$H$28,'Base CDI'!$I$4:$I$29,S1592,"Cubic","Extrapolate=Linear","MultiX=Average","Skip=True","Sort=True")</f>
        <v>14.578929602654854</v>
      </c>
    </row>
    <row r="1593" spans="16:21" x14ac:dyDescent="0.25">
      <c r="P1593" s="10">
        <v>36829</v>
      </c>
      <c r="Q1593">
        <v>5.769209</v>
      </c>
      <c r="S1593" s="42">
        <f t="shared" ca="1" si="29"/>
        <v>47340</v>
      </c>
      <c r="T1593" s="43">
        <f ca="1">_xll.BInterpol('Base CDI'!$H$4:$H$28,'Base CDI'!$J$4:$J$29,S1593,"Cubic","Extrapolate=Linear","MultiX=Average","Skip=True","Sort=True")</f>
        <v>14.376766004492895</v>
      </c>
      <c r="U1593" s="43">
        <f ca="1">_xll.BInterpol('Base CDI'!$H$4:$H$28,'Base CDI'!$I$4:$I$29,S1593,"Cubic","Extrapolate=Linear","MultiX=Average","Skip=True","Sort=True")</f>
        <v>14.579366831112146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47341</v>
      </c>
      <c r="T1594" s="43">
        <f ca="1">_xll.BInterpol('Base CDI'!$H$4:$H$28,'Base CDI'!$J$4:$J$29,S1594,"Cubic","Extrapolate=Linear","MultiX=Average","Skip=True","Sort=True")</f>
        <v>14.377221431183713</v>
      </c>
      <c r="U1594" s="43">
        <f ca="1">_xll.BInterpol('Base CDI'!$H$4:$H$28,'Base CDI'!$I$4:$I$29,S1594,"Cubic","Extrapolate=Linear","MultiX=Average","Skip=True","Sort=True")</f>
        <v>14.579803931271513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47342</v>
      </c>
      <c r="T1595" s="43">
        <f ca="1">_xll.BInterpol('Base CDI'!$H$4:$H$28,'Base CDI'!$J$4:$J$29,S1595,"Cubic","Extrapolate=Linear","MultiX=Average","Skip=True","Sort=True")</f>
        <v>14.377676701478668</v>
      </c>
      <c r="U1595" s="43">
        <f ca="1">_xll.BInterpol('Base CDI'!$H$4:$H$28,'Base CDI'!$I$4:$I$29,S1595,"Cubic","Extrapolate=Linear","MultiX=Average","Skip=True","Sort=True")</f>
        <v>14.580240900363858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47343</v>
      </c>
      <c r="T1596" s="43">
        <f ca="1">_xll.BInterpol('Base CDI'!$H$4:$H$28,'Base CDI'!$J$4:$J$29,S1596,"Cubic","Extrapolate=Linear","MultiX=Average","Skip=True","Sort=True")</f>
        <v>14.378131813026458</v>
      </c>
      <c r="U1596" s="43">
        <f ca="1">_xll.BInterpol('Base CDI'!$H$4:$H$28,'Base CDI'!$I$4:$I$29,S1596,"Cubic","Extrapolate=Linear","MultiX=Average","Skip=True","Sort=True")</f>
        <v>14.580677735620084</v>
      </c>
    </row>
    <row r="1597" spans="16:21" x14ac:dyDescent="0.25">
      <c r="P1597" s="10">
        <v>36836</v>
      </c>
      <c r="Q1597">
        <v>5.783188</v>
      </c>
      <c r="S1597" s="42">
        <f t="shared" ca="1" si="29"/>
        <v>47344</v>
      </c>
      <c r="T1597" s="43">
        <f ca="1">_xll.BInterpol('Base CDI'!$H$4:$H$28,'Base CDI'!$J$4:$J$29,S1597,"Cubic","Extrapolate=Linear","MultiX=Average","Skip=True","Sort=True")</f>
        <v>14.378586763475782</v>
      </c>
      <c r="U1597" s="43">
        <f ca="1">_xll.BInterpol('Base CDI'!$H$4:$H$28,'Base CDI'!$I$4:$I$29,S1597,"Cubic","Extrapolate=Linear","MultiX=Average","Skip=True","Sort=True")</f>
        <v>14.581114434271086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47345</v>
      </c>
      <c r="T1598" s="43">
        <f ca="1">_xll.BInterpol('Base CDI'!$H$4:$H$28,'Base CDI'!$J$4:$J$29,S1598,"Cubic","Extrapolate=Linear","MultiX=Average","Skip=True","Sort=True")</f>
        <v>14.379041550475335</v>
      </c>
      <c r="U1598" s="43">
        <f ca="1">_xll.BInterpol('Base CDI'!$H$4:$H$28,'Base CDI'!$I$4:$I$29,S1598,"Cubic","Extrapolate=Linear","MultiX=Average","Skip=True","Sort=True")</f>
        <v>14.58155099354777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47346</v>
      </c>
      <c r="T1599" s="43">
        <f ca="1">_xll.BInterpol('Base CDI'!$H$4:$H$28,'Base CDI'!$J$4:$J$29,S1599,"Cubic","Extrapolate=Linear","MultiX=Average","Skip=True","Sort=True")</f>
        <v>14.37949617167382</v>
      </c>
      <c r="U1599" s="43">
        <f ca="1">_xll.BInterpol('Base CDI'!$H$4:$H$28,'Base CDI'!$I$4:$I$29,S1599,"Cubic","Extrapolate=Linear","MultiX=Average","Skip=True","Sort=True")</f>
        <v>14.581987410681036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47347</v>
      </c>
      <c r="T1600" s="43">
        <f ca="1">_xll.BInterpol('Base CDI'!$H$4:$H$28,'Base CDI'!$J$4:$J$29,S1600,"Cubic","Extrapolate=Linear","MultiX=Average","Skip=True","Sort=True")</f>
        <v>14.37995062471993</v>
      </c>
      <c r="U1600" s="43">
        <f ca="1">_xll.BInterpol('Base CDI'!$H$4:$H$28,'Base CDI'!$I$4:$I$29,S1600,"Cubic","Extrapolate=Linear","MultiX=Average","Skip=True","Sort=True")</f>
        <v>14.582423682901783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47348</v>
      </c>
      <c r="T1601" s="43">
        <f ca="1">_xll.BInterpol('Base CDI'!$H$4:$H$28,'Base CDI'!$J$4:$J$29,S1601,"Cubic","Extrapolate=Linear","MultiX=Average","Skip=True","Sort=True")</f>
        <v>14.380404907262365</v>
      </c>
      <c r="U1601" s="43">
        <f ca="1">_xll.BInterpol('Base CDI'!$H$4:$H$28,'Base CDI'!$I$4:$I$29,S1601,"Cubic","Extrapolate=Linear","MultiX=Average","Skip=True","Sort=True")</f>
        <v>14.582859807440913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47349</v>
      </c>
      <c r="T1602" s="43">
        <f ca="1">_xll.BInterpol('Base CDI'!$H$4:$H$28,'Base CDI'!$J$4:$J$29,S1602,"Cubic","Extrapolate=Linear","MultiX=Average","Skip=True","Sort=True")</f>
        <v>14.380859016949826</v>
      </c>
      <c r="U1602" s="43">
        <f ca="1">_xll.BInterpol('Base CDI'!$H$4:$H$28,'Base CDI'!$I$4:$I$29,S1602,"Cubic","Extrapolate=Linear","MultiX=Average","Skip=True","Sort=True")</f>
        <v>14.583295781529328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47350</v>
      </c>
      <c r="T1603" s="43">
        <f ca="1">_xll.BInterpol('Base CDI'!$H$4:$H$28,'Base CDI'!$J$4:$J$29,S1603,"Cubic","Extrapolate=Linear","MultiX=Average","Skip=True","Sort=True")</f>
        <v>14.381312951431006</v>
      </c>
      <c r="U1603" s="43">
        <f ca="1">_xll.BInterpol('Base CDI'!$H$4:$H$28,'Base CDI'!$I$4:$I$29,S1603,"Cubic","Extrapolate=Linear","MultiX=Average","Skip=True","Sort=True")</f>
        <v>14.583731602397926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47351</v>
      </c>
      <c r="T1604" s="43">
        <f ca="1">_xll.BInterpol('Base CDI'!$H$4:$H$28,'Base CDI'!$J$4:$J$29,S1604,"Cubic","Extrapolate=Linear","MultiX=Average","Skip=True","Sort=True")</f>
        <v>14.381766708354608</v>
      </c>
      <c r="U1604" s="43">
        <f ca="1">_xll.BInterpol('Base CDI'!$H$4:$H$28,'Base CDI'!$I$4:$I$29,S1604,"Cubic","Extrapolate=Linear","MultiX=Average","Skip=True","Sort=True")</f>
        <v>14.584167267277611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47352</v>
      </c>
      <c r="T1605" s="43">
        <f ca="1">_xll.BInterpol('Base CDI'!$H$4:$H$28,'Base CDI'!$J$4:$J$29,S1605,"Cubic","Extrapolate=Linear","MultiX=Average","Skip=True","Sort=True")</f>
        <v>14.382220285369327</v>
      </c>
      <c r="U1605" s="43">
        <f ca="1">_xll.BInterpol('Base CDI'!$H$4:$H$28,'Base CDI'!$I$4:$I$29,S1605,"Cubic","Extrapolate=Linear","MultiX=Average","Skip=True","Sort=True")</f>
        <v>14.584602773399281</v>
      </c>
    </row>
    <row r="1606" spans="16:21" x14ac:dyDescent="0.25">
      <c r="P1606" s="10">
        <v>36850</v>
      </c>
      <c r="Q1606">
        <v>5.814756</v>
      </c>
      <c r="S1606" s="42">
        <f t="shared" ca="1" si="29"/>
        <v>47353</v>
      </c>
      <c r="T1606" s="43">
        <f ca="1">_xll.BInterpol('Base CDI'!$H$4:$H$28,'Base CDI'!$J$4:$J$29,S1606,"Cubic","Extrapolate=Linear","MultiX=Average","Skip=True","Sort=True")</f>
        <v>14.382673680123863</v>
      </c>
      <c r="U1606" s="43">
        <f ca="1">_xll.BInterpol('Base CDI'!$H$4:$H$28,'Base CDI'!$I$4:$I$29,S1606,"Cubic","Extrapolate=Linear","MultiX=Average","Skip=True","Sort=True")</f>
        <v>14.585038117993838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47354</v>
      </c>
      <c r="T1607" s="43">
        <f ca="1">_xll.BInterpol('Base CDI'!$H$4:$H$28,'Base CDI'!$J$4:$J$29,S1607,"Cubic","Extrapolate=Linear","MultiX=Average","Skip=True","Sort=True")</f>
        <v>14.383126890266913</v>
      </c>
      <c r="U1607" s="43">
        <f ca="1">_xll.BInterpol('Base CDI'!$H$4:$H$28,'Base CDI'!$I$4:$I$29,S1607,"Cubic","Extrapolate=Linear","MultiX=Average","Skip=True","Sort=True")</f>
        <v>14.585473298292182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47355</v>
      </c>
      <c r="T1608" s="43">
        <f ca="1">_xll.BInterpol('Base CDI'!$H$4:$H$28,'Base CDI'!$J$4:$J$29,S1608,"Cubic","Extrapolate=Linear","MultiX=Average","Skip=True","Sort=True")</f>
        <v>14.383579913447177</v>
      </c>
      <c r="U1608" s="43">
        <f ca="1">_xll.BInterpol('Base CDI'!$H$4:$H$28,'Base CDI'!$I$4:$I$29,S1608,"Cubic","Extrapolate=Linear","MultiX=Average","Skip=True","Sort=True")</f>
        <v>14.585908311525216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47356</v>
      </c>
      <c r="T1609" s="43">
        <f ca="1">_xll.BInterpol('Base CDI'!$H$4:$H$28,'Base CDI'!$J$4:$J$29,S1609,"Cubic","Extrapolate=Linear","MultiX=Average","Skip=True","Sort=True")</f>
        <v>14.38403274731335</v>
      </c>
      <c r="U1609" s="43">
        <f ca="1">_xll.BInterpol('Base CDI'!$H$4:$H$28,'Base CDI'!$I$4:$I$29,S1609,"Cubic","Extrapolate=Linear","MultiX=Average","Skip=True","Sort=True")</f>
        <v>14.58634315492384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47357</v>
      </c>
      <c r="T1610" s="43">
        <f ca="1">_xll.BInterpol('Base CDI'!$H$4:$H$28,'Base CDI'!$J$4:$J$29,S1610,"Cubic","Extrapolate=Linear","MultiX=Average","Skip=True","Sort=True")</f>
        <v>14.384485389514133</v>
      </c>
      <c r="U1610" s="43">
        <f ca="1">_xll.BInterpol('Base CDI'!$H$4:$H$28,'Base CDI'!$I$4:$I$29,S1610,"Cubic","Extrapolate=Linear","MultiX=Average","Skip=True","Sort=True")</f>
        <v>14.586777825718954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47358</v>
      </c>
      <c r="T1611" s="43">
        <f ca="1">_xll.BInterpol('Base CDI'!$H$4:$H$28,'Base CDI'!$J$4:$J$29,S1611,"Cubic","Extrapolate=Linear","MultiX=Average","Skip=True","Sort=True")</f>
        <v>14.384937837698221</v>
      </c>
      <c r="U1611" s="43">
        <f ca="1">_xll.BInterpol('Base CDI'!$H$4:$H$28,'Base CDI'!$I$4:$I$29,S1611,"Cubic","Extrapolate=Linear","MultiX=Average","Skip=True","Sort=True")</f>
        <v>14.587212321141459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47359</v>
      </c>
      <c r="T1612" s="43">
        <f ca="1">_xll.BInterpol('Base CDI'!$H$4:$H$28,'Base CDI'!$J$4:$J$29,S1612,"Cubic","Extrapolate=Linear","MultiX=Average","Skip=True","Sort=True")</f>
        <v>14.385390089514317</v>
      </c>
      <c r="U1612" s="43">
        <f ca="1">_xll.BInterpol('Base CDI'!$H$4:$H$28,'Base CDI'!$I$4:$I$29,S1612,"Cubic","Extrapolate=Linear","MultiX=Average","Skip=True","Sort=True")</f>
        <v>14.587646638422255</v>
      </c>
    </row>
    <row r="1613" spans="16:21" x14ac:dyDescent="0.25">
      <c r="P1613" s="10">
        <v>36859</v>
      </c>
      <c r="Q1613">
        <v>5.839385</v>
      </c>
      <c r="S1613" s="42">
        <f t="shared" ca="1" si="30"/>
        <v>47360</v>
      </c>
      <c r="T1613" s="43">
        <f ca="1">_xll.BInterpol('Base CDI'!$H$4:$H$28,'Base CDI'!$J$4:$J$29,S1613,"Cubic","Extrapolate=Linear","MultiX=Average","Skip=True","Sort=True")</f>
        <v>14.385842142611114</v>
      </c>
      <c r="U1613" s="43">
        <f ca="1">_xll.BInterpol('Base CDI'!$H$4:$H$28,'Base CDI'!$I$4:$I$29,S1613,"Cubic","Extrapolate=Linear","MultiX=Average","Skip=True","Sort=True")</f>
        <v>14.588080774792246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47361</v>
      </c>
      <c r="T1614" s="43">
        <f ca="1">_xll.BInterpol('Base CDI'!$H$4:$H$28,'Base CDI'!$J$4:$J$29,S1614,"Cubic","Extrapolate=Linear","MultiX=Average","Skip=True","Sort=True")</f>
        <v>14.386293994637315</v>
      </c>
      <c r="U1614" s="43">
        <f ca="1">_xll.BInterpol('Base CDI'!$H$4:$H$28,'Base CDI'!$I$4:$I$29,S1614,"Cubic","Extrapolate=Linear","MultiX=Average","Skip=True","Sort=True")</f>
        <v>14.588514727482329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47362</v>
      </c>
      <c r="T1615" s="43">
        <f ca="1">_xll.BInterpol('Base CDI'!$H$4:$H$28,'Base CDI'!$J$4:$J$29,S1615,"Cubic","Extrapolate=Linear","MultiX=Average","Skip=True","Sort=True")</f>
        <v>14.386745643241614</v>
      </c>
      <c r="U1615" s="43">
        <f ca="1">_xll.BInterpol('Base CDI'!$H$4:$H$28,'Base CDI'!$I$4:$I$29,S1615,"Cubic","Extrapolate=Linear","MultiX=Average","Skip=True","Sort=True")</f>
        <v>14.588948493723407</v>
      </c>
    </row>
    <row r="1616" spans="16:21" x14ac:dyDescent="0.25">
      <c r="P1616" s="10">
        <v>36864</v>
      </c>
      <c r="Q1616">
        <v>5.849933</v>
      </c>
      <c r="S1616" s="42">
        <f t="shared" ca="1" si="30"/>
        <v>47363</v>
      </c>
      <c r="T1616" s="43">
        <f ca="1">_xll.BInterpol('Base CDI'!$H$4:$H$28,'Base CDI'!$J$4:$J$29,S1616,"Cubic","Extrapolate=Linear","MultiX=Average","Skip=True","Sort=True")</f>
        <v>14.387197086072712</v>
      </c>
      <c r="U1616" s="43">
        <f ca="1">_xll.BInterpol('Base CDI'!$H$4:$H$28,'Base CDI'!$I$4:$I$29,S1616,"Cubic","Extrapolate=Linear","MultiX=Average","Skip=True","Sort=True")</f>
        <v>14.589382070746382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47364</v>
      </c>
      <c r="T1617" s="43">
        <f ca="1">_xll.BInterpol('Base CDI'!$H$4:$H$28,'Base CDI'!$J$4:$J$29,S1617,"Cubic","Extrapolate=Linear","MultiX=Average","Skip=True","Sort=True")</f>
        <v>14.387648320779306</v>
      </c>
      <c r="U1617" s="43">
        <f ca="1">_xll.BInterpol('Base CDI'!$H$4:$H$28,'Base CDI'!$I$4:$I$29,S1617,"Cubic","Extrapolate=Linear","MultiX=Average","Skip=True","Sort=True")</f>
        <v>14.589815455782151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47365</v>
      </c>
      <c r="T1618" s="43">
        <f ca="1">_xll.BInterpol('Base CDI'!$H$4:$H$28,'Base CDI'!$J$4:$J$29,S1618,"Cubic","Extrapolate=Linear","MultiX=Average","Skip=True","Sort=True")</f>
        <v>14.388099345010094</v>
      </c>
      <c r="U1618" s="43">
        <f ca="1">_xll.BInterpol('Base CDI'!$H$4:$H$28,'Base CDI'!$I$4:$I$29,S1618,"Cubic","Extrapolate=Linear","MultiX=Average","Skip=True","Sort=True")</f>
        <v>14.590248646061617</v>
      </c>
    </row>
    <row r="1619" spans="16:21" x14ac:dyDescent="0.25">
      <c r="P1619" s="10">
        <v>36867</v>
      </c>
      <c r="Q1619">
        <v>5.860493</v>
      </c>
      <c r="S1619" s="42">
        <f t="shared" ca="1" si="30"/>
        <v>47366</v>
      </c>
      <c r="T1619" s="43">
        <f ca="1">_xll.BInterpol('Base CDI'!$H$4:$H$28,'Base CDI'!$J$4:$J$29,S1619,"Cubic","Extrapolate=Linear","MultiX=Average","Skip=True","Sort=True")</f>
        <v>14.388550156413773</v>
      </c>
      <c r="U1619" s="43">
        <f ca="1">_xll.BInterpol('Base CDI'!$H$4:$H$28,'Base CDI'!$I$4:$I$29,S1619,"Cubic","Extrapolate=Linear","MultiX=Average","Skip=True","Sort=True")</f>
        <v>14.590681638815681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47367</v>
      </c>
      <c r="T1620" s="43">
        <f ca="1">_xll.BInterpol('Base CDI'!$H$4:$H$28,'Base CDI'!$J$4:$J$29,S1620,"Cubic","Extrapolate=Linear","MultiX=Average","Skip=True","Sort=True")</f>
        <v>14.389000752639044</v>
      </c>
      <c r="U1620" s="43">
        <f ca="1">_xll.BInterpol('Base CDI'!$H$4:$H$28,'Base CDI'!$I$4:$I$29,S1620,"Cubic","Extrapolate=Linear","MultiX=Average","Skip=True","Sort=True")</f>
        <v>14.591114431275246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47368</v>
      </c>
      <c r="T1621" s="43">
        <f ca="1">_xll.BInterpol('Base CDI'!$H$4:$H$28,'Base CDI'!$J$4:$J$29,S1621,"Cubic","Extrapolate=Linear","MultiX=Average","Skip=True","Sort=True")</f>
        <v>14.389451131334603</v>
      </c>
      <c r="U1621" s="43">
        <f ca="1">_xll.BInterpol('Base CDI'!$H$4:$H$28,'Base CDI'!$I$4:$I$29,S1621,"Cubic","Extrapolate=Linear","MultiX=Average","Skip=True","Sort=True")</f>
        <v>14.591547020671209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47369</v>
      </c>
      <c r="T1622" s="43">
        <f ca="1">_xll.BInterpol('Base CDI'!$H$4:$H$28,'Base CDI'!$J$4:$J$29,S1622,"Cubic","Extrapolate=Linear","MultiX=Average","Skip=True","Sort=True")</f>
        <v>14.389901290149149</v>
      </c>
      <c r="U1622" s="43">
        <f ca="1">_xll.BInterpol('Base CDI'!$H$4:$H$28,'Base CDI'!$I$4:$I$29,S1622,"Cubic","Extrapolate=Linear","MultiX=Average","Skip=True","Sort=True")</f>
        <v>14.591979404234472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47370</v>
      </c>
      <c r="T1623" s="43">
        <f ca="1">_xll.BInterpol('Base CDI'!$H$4:$H$28,'Base CDI'!$J$4:$J$29,S1623,"Cubic","Extrapolate=Linear","MultiX=Average","Skip=True","Sort=True")</f>
        <v>14.390351226731381</v>
      </c>
      <c r="U1623" s="43">
        <f ca="1">_xll.BInterpol('Base CDI'!$H$4:$H$28,'Base CDI'!$I$4:$I$29,S1623,"Cubic","Extrapolate=Linear","MultiX=Average","Skip=True","Sort=True")</f>
        <v>14.592411579195936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47371</v>
      </c>
      <c r="T1624" s="43">
        <f ca="1">_xll.BInterpol('Base CDI'!$H$4:$H$28,'Base CDI'!$J$4:$J$29,S1624,"Cubic","Extrapolate=Linear","MultiX=Average","Skip=True","Sort=True")</f>
        <v>14.390800938729996</v>
      </c>
      <c r="U1624" s="43">
        <f ca="1">_xll.BInterpol('Base CDI'!$H$4:$H$28,'Base CDI'!$I$4:$I$29,S1624,"Cubic","Extrapolate=Linear","MultiX=Average","Skip=True","Sort=True")</f>
        <v>14.592843542786502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47372</v>
      </c>
      <c r="T1625" s="43">
        <f ca="1">_xll.BInterpol('Base CDI'!$H$4:$H$28,'Base CDI'!$J$4:$J$29,S1625,"Cubic","Extrapolate=Linear","MultiX=Average","Skip=True","Sort=True")</f>
        <v>14.391250423793691</v>
      </c>
      <c r="U1625" s="43">
        <f ca="1">_xll.BInterpol('Base CDI'!$H$4:$H$28,'Base CDI'!$I$4:$I$29,S1625,"Cubic","Extrapolate=Linear","MultiX=Average","Skip=True","Sort=True")</f>
        <v>14.593275292237072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47373</v>
      </c>
      <c r="T1626" s="43">
        <f ca="1">_xll.BInterpol('Base CDI'!$H$4:$H$28,'Base CDI'!$J$4:$J$29,S1626,"Cubic","Extrapolate=Linear","MultiX=Average","Skip=True","Sort=True")</f>
        <v>14.391699679571166</v>
      </c>
      <c r="U1626" s="43">
        <f ca="1">_xll.BInterpol('Base CDI'!$H$4:$H$28,'Base CDI'!$I$4:$I$29,S1626,"Cubic","Extrapolate=Linear","MultiX=Average","Skip=True","Sort=True")</f>
        <v>14.593706824778545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47374</v>
      </c>
      <c r="T1627" s="43">
        <f ca="1">_xll.BInterpol('Base CDI'!$H$4:$H$28,'Base CDI'!$J$4:$J$29,S1627,"Cubic","Extrapolate=Linear","MultiX=Average","Skip=True","Sort=True")</f>
        <v>14.39214870371112</v>
      </c>
      <c r="U1627" s="43">
        <f ca="1">_xll.BInterpol('Base CDI'!$H$4:$H$28,'Base CDI'!$I$4:$I$29,S1627,"Cubic","Extrapolate=Linear","MultiX=Average","Skip=True","Sort=True")</f>
        <v>14.594138137641822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47375</v>
      </c>
      <c r="T1628" s="43">
        <f ca="1">_xll.BInterpol('Base CDI'!$H$4:$H$28,'Base CDI'!$J$4:$J$29,S1628,"Cubic","Extrapolate=Linear","MultiX=Average","Skip=True","Sort=True")</f>
        <v>14.392597493862249</v>
      </c>
      <c r="U1628" s="43">
        <f ca="1">_xll.BInterpol('Base CDI'!$H$4:$H$28,'Base CDI'!$I$4:$I$29,S1628,"Cubic","Extrapolate=Linear","MultiX=Average","Skip=True","Sort=True")</f>
        <v>14.594569228057805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47376</v>
      </c>
      <c r="T1629" s="43">
        <f ca="1">_xll.BInterpol('Base CDI'!$H$4:$H$28,'Base CDI'!$J$4:$J$29,S1629,"Cubic","Extrapolate=Linear","MultiX=Average","Skip=True","Sort=True")</f>
        <v>14.393046047673252</v>
      </c>
      <c r="U1629" s="43">
        <f ca="1">_xll.BInterpol('Base CDI'!$H$4:$H$28,'Base CDI'!$I$4:$I$29,S1629,"Cubic","Extrapolate=Linear","MultiX=Average","Skip=True","Sort=True")</f>
        <v>14.595000093257395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47377</v>
      </c>
      <c r="T1630" s="43">
        <f ca="1">_xll.BInterpol('Base CDI'!$H$4:$H$28,'Base CDI'!$J$4:$J$29,S1630,"Cubic","Extrapolate=Linear","MultiX=Average","Skip=True","Sort=True")</f>
        <v>14.393494362792827</v>
      </c>
      <c r="U1630" s="43">
        <f ca="1">_xll.BInterpol('Base CDI'!$H$4:$H$28,'Base CDI'!$I$4:$I$29,S1630,"Cubic","Extrapolate=Linear","MultiX=Average","Skip=True","Sort=True")</f>
        <v>14.595430730471492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47378</v>
      </c>
      <c r="T1631" s="43">
        <f ca="1">_xll.BInterpol('Base CDI'!$H$4:$H$28,'Base CDI'!$J$4:$J$29,S1631,"Cubic","Extrapolate=Linear","MultiX=Average","Skip=True","Sort=True")</f>
        <v>14.393942436869672</v>
      </c>
      <c r="U1631" s="43">
        <f ca="1">_xll.BInterpol('Base CDI'!$H$4:$H$28,'Base CDI'!$I$4:$I$29,S1631,"Cubic","Extrapolate=Linear","MultiX=Average","Skip=True","Sort=True")</f>
        <v>14.595861136930996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47379</v>
      </c>
      <c r="T1632" s="43">
        <f ca="1">_xll.BInterpol('Base CDI'!$H$4:$H$28,'Base CDI'!$J$4:$J$29,S1632,"Cubic","Extrapolate=Linear","MultiX=Average","Skip=True","Sort=True")</f>
        <v>14.394390267552486</v>
      </c>
      <c r="U1632" s="43">
        <f ca="1">_xll.BInterpol('Base CDI'!$H$4:$H$28,'Base CDI'!$I$4:$I$29,S1632,"Cubic","Extrapolate=Linear","MultiX=Average","Skip=True","Sort=True")</f>
        <v>14.596291309866809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47380</v>
      </c>
      <c r="T1633" s="43">
        <f ca="1">_xll.BInterpol('Base CDI'!$H$4:$H$28,'Base CDI'!$J$4:$J$29,S1633,"Cubic","Extrapolate=Linear","MultiX=Average","Skip=True","Sort=True")</f>
        <v>14.394837852489967</v>
      </c>
      <c r="U1633" s="43">
        <f ca="1">_xll.BInterpol('Base CDI'!$H$4:$H$28,'Base CDI'!$I$4:$I$29,S1633,"Cubic","Extrapolate=Linear","MultiX=Average","Skip=True","Sort=True")</f>
        <v>14.59672124650983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47381</v>
      </c>
      <c r="T1634" s="43">
        <f ca="1">_xll.BInterpol('Base CDI'!$H$4:$H$28,'Base CDI'!$J$4:$J$29,S1634,"Cubic","Extrapolate=Linear","MultiX=Average","Skip=True","Sort=True")</f>
        <v>14.395285189330812</v>
      </c>
      <c r="U1634" s="43">
        <f ca="1">_xll.BInterpol('Base CDI'!$H$4:$H$28,'Base CDI'!$I$4:$I$29,S1634,"Cubic","Extrapolate=Linear","MultiX=Average","Skip=True","Sort=True")</f>
        <v>14.597150944090963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47382</v>
      </c>
      <c r="T1635" s="43">
        <f ca="1">_xll.BInterpol('Base CDI'!$H$4:$H$28,'Base CDI'!$J$4:$J$29,S1635,"Cubic","Extrapolate=Linear","MultiX=Average","Skip=True","Sort=True")</f>
        <v>14.395732275723722</v>
      </c>
      <c r="U1635" s="43">
        <f ca="1">_xll.BInterpol('Base CDI'!$H$4:$H$28,'Base CDI'!$I$4:$I$29,S1635,"Cubic","Extrapolate=Linear","MultiX=Average","Skip=True","Sort=True")</f>
        <v>14.597580399841107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47383</v>
      </c>
      <c r="T1636" s="43">
        <f ca="1">_xll.BInterpol('Base CDI'!$H$4:$H$28,'Base CDI'!$J$4:$J$29,S1636,"Cubic","Extrapolate=Linear","MultiX=Average","Skip=True","Sort=True")</f>
        <v>14.396179109317391</v>
      </c>
      <c r="U1636" s="43">
        <f ca="1">_xll.BInterpol('Base CDI'!$H$4:$H$28,'Base CDI'!$I$4:$I$29,S1636,"Cubic","Extrapolate=Linear","MultiX=Average","Skip=True","Sort=True")</f>
        <v>14.598009610991163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47384</v>
      </c>
      <c r="T1637" s="43">
        <f ca="1">_xll.BInterpol('Base CDI'!$H$4:$H$28,'Base CDI'!$J$4:$J$29,S1637,"Cubic","Extrapolate=Linear","MultiX=Average","Skip=True","Sort=True")</f>
        <v>14.396625687760519</v>
      </c>
      <c r="U1637" s="43">
        <f ca="1">_xll.BInterpol('Base CDI'!$H$4:$H$28,'Base CDI'!$I$4:$I$29,S1637,"Cubic","Extrapolate=Linear","MultiX=Average","Skip=True","Sort=True")</f>
        <v>14.598438574772032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47385</v>
      </c>
      <c r="T1638" s="43">
        <f ca="1">_xll.BInterpol('Base CDI'!$H$4:$H$28,'Base CDI'!$J$4:$J$29,S1638,"Cubic","Extrapolate=Linear","MultiX=Average","Skip=True","Sort=True")</f>
        <v>14.397072008701805</v>
      </c>
      <c r="U1638" s="43">
        <f ca="1">_xll.BInterpol('Base CDI'!$H$4:$H$28,'Base CDI'!$I$4:$I$29,S1638,"Cubic","Extrapolate=Linear","MultiX=Average","Skip=True","Sort=True")</f>
        <v>14.598867288414615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47386</v>
      </c>
      <c r="T1639" s="43">
        <f ca="1">_xll.BInterpol('Base CDI'!$H$4:$H$28,'Base CDI'!$J$4:$J$29,S1639,"Cubic","Extrapolate=Linear","MultiX=Average","Skip=True","Sort=True")</f>
        <v>14.397518069789948</v>
      </c>
      <c r="U1639" s="43">
        <f ca="1">_xll.BInterpol('Base CDI'!$H$4:$H$28,'Base CDI'!$I$4:$I$29,S1639,"Cubic","Extrapolate=Linear","MultiX=Average","Skip=True","Sort=True")</f>
        <v>14.599295749149812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47387</v>
      </c>
      <c r="T1640" s="43">
        <f ca="1">_xll.BInterpol('Base CDI'!$H$4:$H$28,'Base CDI'!$J$4:$J$29,S1640,"Cubic","Extrapolate=Linear","MultiX=Average","Skip=True","Sort=True")</f>
        <v>14.397963868673644</v>
      </c>
      <c r="U1640" s="43">
        <f ca="1">_xll.BInterpol('Base CDI'!$H$4:$H$28,'Base CDI'!$I$4:$I$29,S1640,"Cubic","Extrapolate=Linear","MultiX=Average","Skip=True","Sort=True")</f>
        <v>14.599723954208525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47388</v>
      </c>
      <c r="T1641" s="43">
        <f ca="1">_xll.BInterpol('Base CDI'!$H$4:$H$28,'Base CDI'!$J$4:$J$29,S1641,"Cubic","Extrapolate=Linear","MultiX=Average","Skip=True","Sort=True")</f>
        <v>14.39840940300159</v>
      </c>
      <c r="U1641" s="43">
        <f ca="1">_xll.BInterpol('Base CDI'!$H$4:$H$28,'Base CDI'!$I$4:$I$29,S1641,"Cubic","Extrapolate=Linear","MultiX=Average","Skip=True","Sort=True")</f>
        <v>14.600151900821652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47389</v>
      </c>
      <c r="T1642" s="43">
        <f ca="1">_xll.BInterpol('Base CDI'!$H$4:$H$28,'Base CDI'!$J$4:$J$29,S1642,"Cubic","Extrapolate=Linear","MultiX=Average","Skip=True","Sort=True")</f>
        <v>14.398854670422489</v>
      </c>
      <c r="U1642" s="43">
        <f ca="1">_xll.BInterpol('Base CDI'!$H$4:$H$28,'Base CDI'!$I$4:$I$29,S1642,"Cubic","Extrapolate=Linear","MultiX=Average","Skip=True","Sort=True")</f>
        <v>14.600579586220098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47390</v>
      </c>
      <c r="T1643" s="43">
        <f ca="1">_xll.BInterpol('Base CDI'!$H$4:$H$28,'Base CDI'!$J$4:$J$29,S1643,"Cubic","Extrapolate=Linear","MultiX=Average","Skip=True","Sort=True")</f>
        <v>14.399299668585035</v>
      </c>
      <c r="U1643" s="43">
        <f ca="1">_xll.BInterpol('Base CDI'!$H$4:$H$28,'Base CDI'!$I$4:$I$29,S1643,"Cubic","Extrapolate=Linear","MultiX=Average","Skip=True","Sort=True")</f>
        <v>14.601007007634761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47391</v>
      </c>
      <c r="T1644" s="43">
        <f ca="1">_xll.BInterpol('Base CDI'!$H$4:$H$28,'Base CDI'!$J$4:$J$29,S1644,"Cubic","Extrapolate=Linear","MultiX=Average","Skip=True","Sort=True")</f>
        <v>14.399744395137928</v>
      </c>
      <c r="U1644" s="43">
        <f ca="1">_xll.BInterpol('Base CDI'!$H$4:$H$28,'Base CDI'!$I$4:$I$29,S1644,"Cubic","Extrapolate=Linear","MultiX=Average","Skip=True","Sort=True")</f>
        <v>14.601434162296544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47392</v>
      </c>
      <c r="T1645" s="43">
        <f ca="1">_xll.BInterpol('Base CDI'!$H$4:$H$28,'Base CDI'!$J$4:$J$29,S1645,"Cubic","Extrapolate=Linear","MultiX=Average","Skip=True","Sort=True")</f>
        <v>14.400188847729865</v>
      </c>
      <c r="U1645" s="43">
        <f ca="1">_xll.BInterpol('Base CDI'!$H$4:$H$28,'Base CDI'!$I$4:$I$29,S1645,"Cubic","Extrapolate=Linear","MultiX=Average","Skip=True","Sort=True")</f>
        <v>14.601861047436346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47393</v>
      </c>
      <c r="T1646" s="43">
        <f ca="1">_xll.BInterpol('Base CDI'!$H$4:$H$28,'Base CDI'!$J$4:$J$29,S1646,"Cubic","Extrapolate=Linear","MultiX=Average","Skip=True","Sort=True")</f>
        <v>14.400633024009544</v>
      </c>
      <c r="U1646" s="43">
        <f ca="1">_xll.BInterpol('Base CDI'!$H$4:$H$28,'Base CDI'!$I$4:$I$29,S1646,"Cubic","Extrapolate=Linear","MultiX=Average","Skip=True","Sort=True")</f>
        <v>14.602287660285068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47394</v>
      </c>
      <c r="T1647" s="43">
        <f ca="1">_xll.BInterpol('Base CDI'!$H$4:$H$28,'Base CDI'!$J$4:$J$29,S1647,"Cubic","Extrapolate=Linear","MultiX=Average","Skip=True","Sort=True")</f>
        <v>14.401076921625664</v>
      </c>
      <c r="U1647" s="43">
        <f ca="1">_xll.BInterpol('Base CDI'!$H$4:$H$28,'Base CDI'!$I$4:$I$29,S1647,"Cubic","Extrapolate=Linear","MultiX=Average","Skip=True","Sort=True")</f>
        <v>14.602713998073611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47395</v>
      </c>
      <c r="T1648" s="43">
        <f ca="1">_xll.BInterpol('Base CDI'!$H$4:$H$28,'Base CDI'!$J$4:$J$29,S1648,"Cubic","Extrapolate=Linear","MultiX=Average","Skip=True","Sort=True")</f>
        <v>14.401520538226924</v>
      </c>
      <c r="U1648" s="43">
        <f ca="1">_xll.BInterpol('Base CDI'!$H$4:$H$28,'Base CDI'!$I$4:$I$29,S1648,"Cubic","Extrapolate=Linear","MultiX=Average","Skip=True","Sort=True")</f>
        <v>14.603140058032876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47396</v>
      </c>
      <c r="T1649" s="43">
        <f ca="1">_xll.BInterpol('Base CDI'!$H$4:$H$28,'Base CDI'!$J$4:$J$29,S1649,"Cubic","Extrapolate=Linear","MultiX=Average","Skip=True","Sort=True")</f>
        <v>14.401963871462021</v>
      </c>
      <c r="U1649" s="43">
        <f ca="1">_xll.BInterpol('Base CDI'!$H$4:$H$28,'Base CDI'!$I$4:$I$29,S1649,"Cubic","Extrapolate=Linear","MultiX=Average","Skip=True","Sort=True")</f>
        <v>14.603565837393765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47397</v>
      </c>
      <c r="T1650" s="43">
        <f ca="1">_xll.BInterpol('Base CDI'!$H$4:$H$28,'Base CDI'!$J$4:$J$29,S1650,"Cubic","Extrapolate=Linear","MultiX=Average","Skip=True","Sort=True")</f>
        <v>14.402406918979654</v>
      </c>
      <c r="U1650" s="43">
        <f ca="1">_xll.BInterpol('Base CDI'!$H$4:$H$28,'Base CDI'!$I$4:$I$29,S1650,"Cubic","Extrapolate=Linear","MultiX=Average","Skip=True","Sort=True")</f>
        <v>14.603991333387176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47398</v>
      </c>
      <c r="T1651" s="43">
        <f ca="1">_xll.BInterpol('Base CDI'!$H$4:$H$28,'Base CDI'!$J$4:$J$29,S1651,"Cubic","Extrapolate=Linear","MultiX=Average","Skip=True","Sort=True")</f>
        <v>14.40284967842852</v>
      </c>
      <c r="U1651" s="43">
        <f ca="1">_xll.BInterpol('Base CDI'!$H$4:$H$28,'Base CDI'!$I$4:$I$29,S1651,"Cubic","Extrapolate=Linear","MultiX=Average","Skip=True","Sort=True")</f>
        <v>14.604416543244012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47399</v>
      </c>
      <c r="T1652" s="43">
        <f ca="1">_xll.BInterpol('Base CDI'!$H$4:$H$28,'Base CDI'!$J$4:$J$29,S1652,"Cubic","Extrapolate=Linear","MultiX=Average","Skip=True","Sort=True")</f>
        <v>14.403292147457318</v>
      </c>
      <c r="U1652" s="43">
        <f ca="1">_xll.BInterpol('Base CDI'!$H$4:$H$28,'Base CDI'!$I$4:$I$29,S1652,"Cubic","Extrapolate=Linear","MultiX=Average","Skip=True","Sort=True")</f>
        <v>14.604841464195175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47400</v>
      </c>
      <c r="T1653" s="43">
        <f ca="1">_xll.BInterpol('Base CDI'!$H$4:$H$28,'Base CDI'!$J$4:$J$29,S1653,"Cubic","Extrapolate=Linear","MultiX=Average","Skip=True","Sort=True")</f>
        <v>14.403734323714746</v>
      </c>
      <c r="U1653" s="43">
        <f ca="1">_xll.BInterpol('Base CDI'!$H$4:$H$28,'Base CDI'!$I$4:$I$29,S1653,"Cubic","Extrapolate=Linear","MultiX=Average","Skip=True","Sort=True")</f>
        <v>14.605266093471563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47401</v>
      </c>
      <c r="T1654" s="43">
        <f ca="1">_xll.BInterpol('Base CDI'!$H$4:$H$28,'Base CDI'!$J$4:$J$29,S1654,"Cubic","Extrapolate=Linear","MultiX=Average","Skip=True","Sort=True")</f>
        <v>14.404176204849501</v>
      </c>
      <c r="U1654" s="43">
        <f ca="1">_xll.BInterpol('Base CDI'!$H$4:$H$28,'Base CDI'!$I$4:$I$29,S1654,"Cubic","Extrapolate=Linear","MultiX=Average","Skip=True","Sort=True")</f>
        <v>14.605690428304078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47402</v>
      </c>
      <c r="T1655" s="43">
        <f ca="1">_xll.BInterpol('Base CDI'!$H$4:$H$28,'Base CDI'!$J$4:$J$29,S1655,"Cubic","Extrapolate=Linear","MultiX=Average","Skip=True","Sort=True")</f>
        <v>14.404617788510283</v>
      </c>
      <c r="U1655" s="43">
        <f ca="1">_xll.BInterpol('Base CDI'!$H$4:$H$28,'Base CDI'!$I$4:$I$29,S1655,"Cubic","Extrapolate=Linear","MultiX=Average","Skip=True","Sort=True")</f>
        <v>14.60611446592362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47403</v>
      </c>
      <c r="T1656" s="43">
        <f ca="1">_xll.BInterpol('Base CDI'!$H$4:$H$28,'Base CDI'!$J$4:$J$29,S1656,"Cubic","Extrapolate=Linear","MultiX=Average","Skip=True","Sort=True")</f>
        <v>14.405059072345789</v>
      </c>
      <c r="U1656" s="43">
        <f ca="1">_xll.BInterpol('Base CDI'!$H$4:$H$28,'Base CDI'!$I$4:$I$29,S1656,"Cubic","Extrapolate=Linear","MultiX=Average","Skip=True","Sort=True")</f>
        <v>14.606538203561092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47404</v>
      </c>
      <c r="T1657" s="43">
        <f ca="1">_xll.BInterpol('Base CDI'!$H$4:$H$28,'Base CDI'!$J$4:$J$29,S1657,"Cubic","Extrapolate=Linear","MultiX=Average","Skip=True","Sort=True")</f>
        <v>14.405500054004719</v>
      </c>
      <c r="U1657" s="43">
        <f ca="1">_xll.BInterpol('Base CDI'!$H$4:$H$28,'Base CDI'!$I$4:$I$29,S1657,"Cubic","Extrapolate=Linear","MultiX=Average","Skip=True","Sort=True")</f>
        <v>14.606961638447393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47405</v>
      </c>
      <c r="T1658" s="43">
        <f ca="1">_xll.BInterpol('Base CDI'!$H$4:$H$28,'Base CDI'!$J$4:$J$29,S1658,"Cubic","Extrapolate=Linear","MultiX=Average","Skip=True","Sort=True")</f>
        <v>14.405940731135768</v>
      </c>
      <c r="U1658" s="43">
        <f ca="1">_xll.BInterpol('Base CDI'!$H$4:$H$28,'Base CDI'!$I$4:$I$29,S1658,"Cubic","Extrapolate=Linear","MultiX=Average","Skip=True","Sort=True")</f>
        <v>14.607384767813423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47406</v>
      </c>
      <c r="T1659" s="43">
        <f ca="1">_xll.BInterpol('Base CDI'!$H$4:$H$28,'Base CDI'!$J$4:$J$29,S1659,"Cubic","Extrapolate=Linear","MultiX=Average","Skip=True","Sort=True")</f>
        <v>14.406381101387636</v>
      </c>
      <c r="U1659" s="43">
        <f ca="1">_xll.BInterpol('Base CDI'!$H$4:$H$28,'Base CDI'!$I$4:$I$29,S1659,"Cubic","Extrapolate=Linear","MultiX=Average","Skip=True","Sort=True")</f>
        <v>14.607807588890086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47407</v>
      </c>
      <c r="T1660" s="43">
        <f ca="1">_xll.BInterpol('Base CDI'!$H$4:$H$28,'Base CDI'!$J$4:$J$29,S1660,"Cubic","Extrapolate=Linear","MultiX=Average","Skip=True","Sort=True")</f>
        <v>14.406821162409022</v>
      </c>
      <c r="U1660" s="43">
        <f ca="1">_xll.BInterpol('Base CDI'!$H$4:$H$28,'Base CDI'!$I$4:$I$29,S1660,"Cubic","Extrapolate=Linear","MultiX=Average","Skip=True","Sort=True")</f>
        <v>14.608230098908281</v>
      </c>
    </row>
    <row r="1661" spans="16:21" x14ac:dyDescent="0.25">
      <c r="P1661" s="10">
        <v>36929</v>
      </c>
      <c r="Q1661">
        <v>6.004003</v>
      </c>
      <c r="S1661" s="42">
        <f t="shared" ca="1" si="30"/>
        <v>47408</v>
      </c>
      <c r="T1661" s="43">
        <f ca="1">_xll.BInterpol('Base CDI'!$H$4:$H$28,'Base CDI'!$J$4:$J$29,S1661,"Cubic","Extrapolate=Linear","MultiX=Average","Skip=True","Sort=True")</f>
        <v>14.407260911848622</v>
      </c>
      <c r="U1661" s="43">
        <f ca="1">_xll.BInterpol('Base CDI'!$H$4:$H$28,'Base CDI'!$I$4:$I$29,S1661,"Cubic","Extrapolate=Linear","MultiX=Average","Skip=True","Sort=True")</f>
        <v>14.608652295098908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47409</v>
      </c>
      <c r="T1662" s="43">
        <f ca="1">_xll.BInterpol('Base CDI'!$H$4:$H$28,'Base CDI'!$J$4:$J$29,S1662,"Cubic","Extrapolate=Linear","MultiX=Average","Skip=True","Sort=True")</f>
        <v>14.407700347355137</v>
      </c>
      <c r="U1662" s="43">
        <f ca="1">_xll.BInterpol('Base CDI'!$H$4:$H$28,'Base CDI'!$I$4:$I$29,S1662,"Cubic","Extrapolate=Linear","MultiX=Average","Skip=True","Sort=True")</f>
        <v>14.60907417469287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47410</v>
      </c>
      <c r="T1663" s="43">
        <f ca="1">_xll.BInterpol('Base CDI'!$H$4:$H$28,'Base CDI'!$J$4:$J$29,S1663,"Cubic","Extrapolate=Linear","MultiX=Average","Skip=True","Sort=True")</f>
        <v>14.408139466577262</v>
      </c>
      <c r="U1663" s="43">
        <f ca="1">_xll.BInterpol('Base CDI'!$H$4:$H$28,'Base CDI'!$I$4:$I$29,S1663,"Cubic","Extrapolate=Linear","MultiX=Average","Skip=True","Sort=True")</f>
        <v>14.609495734921065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47411</v>
      </c>
      <c r="T1664" s="43">
        <f ca="1">_xll.BInterpol('Base CDI'!$H$4:$H$28,'Base CDI'!$J$4:$J$29,S1664,"Cubic","Extrapolate=Linear","MultiX=Average","Skip=True","Sort=True")</f>
        <v>14.408578267163698</v>
      </c>
      <c r="U1664" s="43">
        <f ca="1">_xll.BInterpol('Base CDI'!$H$4:$H$28,'Base CDI'!$I$4:$I$29,S1664,"Cubic","Extrapolate=Linear","MultiX=Average","Skip=True","Sort=True")</f>
        <v>14.609916973014396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47412</v>
      </c>
      <c r="T1665" s="43">
        <f ca="1">_xll.BInterpol('Base CDI'!$H$4:$H$28,'Base CDI'!$J$4:$J$29,S1665,"Cubic","Extrapolate=Linear","MultiX=Average","Skip=True","Sort=True")</f>
        <v>14.40901674676314</v>
      </c>
      <c r="U1665" s="43">
        <f ca="1">_xll.BInterpol('Base CDI'!$H$4:$H$28,'Base CDI'!$I$4:$I$29,S1665,"Cubic","Extrapolate=Linear","MultiX=Average","Skip=True","Sort=True")</f>
        <v>14.610337886203762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47413</v>
      </c>
      <c r="T1666" s="43">
        <f ca="1">_xll.BInterpol('Base CDI'!$H$4:$H$28,'Base CDI'!$J$4:$J$29,S1666,"Cubic","Extrapolate=Linear","MultiX=Average","Skip=True","Sort=True")</f>
        <v>14.409454903024288</v>
      </c>
      <c r="U1666" s="43">
        <f ca="1">_xll.BInterpol('Base CDI'!$H$4:$H$28,'Base CDI'!$I$4:$I$29,S1666,"Cubic","Extrapolate=Linear","MultiX=Average","Skip=True","Sort=True")</f>
        <v>14.610758471720066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47414</v>
      </c>
      <c r="T1667" s="43">
        <f ca="1">_xll.BInterpol('Base CDI'!$H$4:$H$28,'Base CDI'!$J$4:$J$29,S1667,"Cubic","Extrapolate=Linear","MultiX=Average","Skip=True","Sort=True")</f>
        <v>14.409892733595841</v>
      </c>
      <c r="U1667" s="43">
        <f ca="1">_xll.BInterpol('Base CDI'!$H$4:$H$28,'Base CDI'!$I$4:$I$29,S1667,"Cubic","Extrapolate=Linear","MultiX=Average","Skip=True","Sort=True")</f>
        <v>14.611178726794209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47415</v>
      </c>
      <c r="T1668" s="43">
        <f ca="1">_xll.BInterpol('Base CDI'!$H$4:$H$28,'Base CDI'!$J$4:$J$29,S1668,"Cubic","Extrapolate=Linear","MultiX=Average","Skip=True","Sort=True")</f>
        <v>14.410330236126498</v>
      </c>
      <c r="U1668" s="43">
        <f ca="1">_xll.BInterpol('Base CDI'!$H$4:$H$28,'Base CDI'!$I$4:$I$29,S1668,"Cubic","Extrapolate=Linear","MultiX=Average","Skip=True","Sort=True")</f>
        <v>14.61159864865709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47416</v>
      </c>
      <c r="T1669" s="43">
        <f ca="1">_xll.BInterpol('Base CDI'!$H$4:$H$28,'Base CDI'!$J$4:$J$29,S1669,"Cubic","Extrapolate=Linear","MultiX=Average","Skip=True","Sort=True")</f>
        <v>14.410767408264952</v>
      </c>
      <c r="U1669" s="43">
        <f ca="1">_xll.BInterpol('Base CDI'!$H$4:$H$28,'Base CDI'!$I$4:$I$29,S1669,"Cubic","Extrapolate=Linear","MultiX=Average","Skip=True","Sort=True")</f>
        <v>14.61201823453961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47417</v>
      </c>
      <c r="T1670" s="43">
        <f ca="1">_xll.BInterpol('Base CDI'!$H$4:$H$28,'Base CDI'!$J$4:$J$29,S1670,"Cubic","Extrapolate=Linear","MultiX=Average","Skip=True","Sort=True")</f>
        <v>14.411204247659908</v>
      </c>
      <c r="U1670" s="43">
        <f ca="1">_xll.BInterpol('Base CDI'!$H$4:$H$28,'Base CDI'!$I$4:$I$29,S1670,"Cubic","Extrapolate=Linear","MultiX=Average","Skip=True","Sort=True")</f>
        <v>14.61243748167267</v>
      </c>
    </row>
    <row r="1671" spans="16:21" x14ac:dyDescent="0.25">
      <c r="P1671" s="10">
        <v>36943</v>
      </c>
      <c r="Q1671">
        <v>6.037623</v>
      </c>
      <c r="S1671" s="42">
        <f t="shared" ca="1" si="30"/>
        <v>47418</v>
      </c>
      <c r="T1671" s="43">
        <f ca="1">_xll.BInterpol('Base CDI'!$H$4:$H$28,'Base CDI'!$J$4:$J$29,S1671,"Cubic","Extrapolate=Linear","MultiX=Average","Skip=True","Sort=True")</f>
        <v>14.411640751960059</v>
      </c>
      <c r="U1671" s="43">
        <f ca="1">_xll.BInterpol('Base CDI'!$H$4:$H$28,'Base CDI'!$I$4:$I$29,S1671,"Cubic","Extrapolate=Linear","MultiX=Average","Skip=True","Sort=True")</f>
        <v>14.612856387287172</v>
      </c>
    </row>
    <row r="1672" spans="16:21" x14ac:dyDescent="0.25">
      <c r="P1672" s="10">
        <v>36944</v>
      </c>
      <c r="Q1672">
        <v>6.041004</v>
      </c>
      <c r="S1672" s="42">
        <f t="shared" ca="1" si="30"/>
        <v>47419</v>
      </c>
      <c r="T1672" s="43">
        <f ca="1">_xll.BInterpol('Base CDI'!$H$4:$H$28,'Base CDI'!$J$4:$J$29,S1672,"Cubic","Extrapolate=Linear","MultiX=Average","Skip=True","Sort=True")</f>
        <v>14.412076918814105</v>
      </c>
      <c r="U1672" s="43">
        <f ca="1">_xll.BInterpol('Base CDI'!$H$4:$H$28,'Base CDI'!$I$4:$I$29,S1672,"Cubic","Extrapolate=Linear","MultiX=Average","Skip=True","Sort=True")</f>
        <v>14.613274948614015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47420</v>
      </c>
      <c r="T1673" s="43">
        <f ca="1">_xll.BInterpol('Base CDI'!$H$4:$H$28,'Base CDI'!$J$4:$J$29,S1673,"Cubic","Extrapolate=Linear","MultiX=Average","Skip=True","Sort=True")</f>
        <v>14.412512745870744</v>
      </c>
      <c r="U1673" s="43">
        <f ca="1">_xll.BInterpol('Base CDI'!$H$4:$H$28,'Base CDI'!$I$4:$I$29,S1673,"Cubic","Extrapolate=Linear","MultiX=Average","Skip=True","Sort=True")</f>
        <v>14.613693162884102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47421</v>
      </c>
      <c r="T1674" s="43">
        <f ca="1">_xll.BInterpol('Base CDI'!$H$4:$H$28,'Base CDI'!$J$4:$J$29,S1674,"Cubic","Extrapolate=Linear","MultiX=Average","Skip=True","Sort=True")</f>
        <v>14.412948230778674</v>
      </c>
      <c r="U1674" s="43">
        <f ca="1">_xll.BInterpol('Base CDI'!$H$4:$H$28,'Base CDI'!$I$4:$I$29,S1674,"Cubic","Extrapolate=Linear","MultiX=Average","Skip=True","Sort=True")</f>
        <v>14.614111027328333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47422</v>
      </c>
      <c r="T1675" s="43">
        <f ca="1">_xll.BInterpol('Base CDI'!$H$4:$H$28,'Base CDI'!$J$4:$J$29,S1675,"Cubic","Extrapolate=Linear","MultiX=Average","Skip=True","Sort=True")</f>
        <v>14.413383371186596</v>
      </c>
      <c r="U1675" s="43">
        <f ca="1">_xll.BInterpol('Base CDI'!$H$4:$H$28,'Base CDI'!$I$4:$I$29,S1675,"Cubic","Extrapolate=Linear","MultiX=Average","Skip=True","Sort=True")</f>
        <v>14.614528539177607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47423</v>
      </c>
      <c r="T1676" s="43">
        <f ca="1">_xll.BInterpol('Base CDI'!$H$4:$H$28,'Base CDI'!$J$4:$J$29,S1676,"Cubic","Extrapolate=Linear","MultiX=Average","Skip=True","Sort=True")</f>
        <v>14.413818164743203</v>
      </c>
      <c r="U1676" s="43">
        <f ca="1">_xll.BInterpol('Base CDI'!$H$4:$H$28,'Base CDI'!$I$4:$I$29,S1676,"Cubic","Extrapolate=Linear","MultiX=Average","Skip=True","Sort=True")</f>
        <v>14.614945695662827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47424</v>
      </c>
      <c r="T1677" s="43">
        <f ca="1">_xll.BInterpol('Base CDI'!$H$4:$H$28,'Base CDI'!$J$4:$J$29,S1677,"Cubic","Extrapolate=Linear","MultiX=Average","Skip=True","Sort=True")</f>
        <v>14.414252609097197</v>
      </c>
      <c r="U1677" s="43">
        <f ca="1">_xll.BInterpol('Base CDI'!$H$4:$H$28,'Base CDI'!$I$4:$I$29,S1677,"Cubic","Extrapolate=Linear","MultiX=Average","Skip=True","Sort=True")</f>
        <v>14.615362494014892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47425</v>
      </c>
      <c r="T1678" s="43">
        <f ca="1">_xll.BInterpol('Base CDI'!$H$4:$H$28,'Base CDI'!$J$4:$J$29,S1678,"Cubic","Extrapolate=Linear","MultiX=Average","Skip=True","Sort=True")</f>
        <v>14.414686701897274</v>
      </c>
      <c r="U1678" s="43">
        <f ca="1">_xll.BInterpol('Base CDI'!$H$4:$H$28,'Base CDI'!$I$4:$I$29,S1678,"Cubic","Extrapolate=Linear","MultiX=Average","Skip=True","Sort=True")</f>
        <v>14.615778931464705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47426</v>
      </c>
      <c r="T1679" s="43">
        <f ca="1">_xll.BInterpol('Base CDI'!$H$4:$H$28,'Base CDI'!$J$4:$J$29,S1679,"Cubic","Extrapolate=Linear","MultiX=Average","Skip=True","Sort=True")</f>
        <v>14.415120440792133</v>
      </c>
      <c r="U1679" s="43">
        <f ca="1">_xll.BInterpol('Base CDI'!$H$4:$H$28,'Base CDI'!$I$4:$I$29,S1679,"Cubic","Extrapolate=Linear","MultiX=Average","Skip=True","Sort=True")</f>
        <v>14.616195005243167</v>
      </c>
    </row>
    <row r="1680" spans="16:21" x14ac:dyDescent="0.25">
      <c r="P1680" s="10">
        <v>36958</v>
      </c>
      <c r="Q1680">
        <v>6.068041</v>
      </c>
      <c r="S1680" s="42">
        <f t="shared" ca="1" si="31"/>
        <v>47427</v>
      </c>
      <c r="T1680" s="43">
        <f ca="1">_xll.BInterpol('Base CDI'!$H$4:$H$28,'Base CDI'!$J$4:$J$29,S1680,"Cubic","Extrapolate=Linear","MultiX=Average","Skip=True","Sort=True")</f>
        <v>14.415553823430473</v>
      </c>
      <c r="U1680" s="43">
        <f ca="1">_xll.BInterpol('Base CDI'!$H$4:$H$28,'Base CDI'!$I$4:$I$29,S1680,"Cubic","Extrapolate=Linear","MultiX=Average","Skip=True","Sort=True")</f>
        <v>14.616610712581176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47428</v>
      </c>
      <c r="T1681" s="43">
        <f ca="1">_xll.BInterpol('Base CDI'!$H$4:$H$28,'Base CDI'!$J$4:$J$29,S1681,"Cubic","Extrapolate=Linear","MultiX=Average","Skip=True","Sort=True")</f>
        <v>14.415986847460992</v>
      </c>
      <c r="U1681" s="43">
        <f ca="1">_xll.BInterpol('Base CDI'!$H$4:$H$28,'Base CDI'!$I$4:$I$29,S1681,"Cubic","Extrapolate=Linear","MultiX=Average","Skip=True","Sort=True")</f>
        <v>14.617026050709637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47429</v>
      </c>
      <c r="T1682" s="43">
        <f ca="1">_xll.BInterpol('Base CDI'!$H$4:$H$28,'Base CDI'!$J$4:$J$29,S1682,"Cubic","Extrapolate=Linear","MultiX=Average","Skip=True","Sort=True")</f>
        <v>14.416419510532387</v>
      </c>
      <c r="U1682" s="43">
        <f ca="1">_xll.BInterpol('Base CDI'!$H$4:$H$28,'Base CDI'!$I$4:$I$29,S1682,"Cubic","Extrapolate=Linear","MultiX=Average","Skip=True","Sort=True")</f>
        <v>14.617441016859445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47430</v>
      </c>
      <c r="T1683" s="43">
        <f ca="1">_xll.BInterpol('Base CDI'!$H$4:$H$28,'Base CDI'!$J$4:$J$29,S1683,"Cubic","Extrapolate=Linear","MultiX=Average","Skip=True","Sort=True")</f>
        <v>14.416851810293355</v>
      </c>
      <c r="U1683" s="43">
        <f ca="1">_xll.BInterpol('Base CDI'!$H$4:$H$28,'Base CDI'!$I$4:$I$29,S1683,"Cubic","Extrapolate=Linear","MultiX=Average","Skip=True","Sort=True")</f>
        <v>14.617855608261506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47431</v>
      </c>
      <c r="T1684" s="43">
        <f ca="1">_xll.BInterpol('Base CDI'!$H$4:$H$28,'Base CDI'!$J$4:$J$29,S1684,"Cubic","Extrapolate=Linear","MultiX=Average","Skip=True","Sort=True")</f>
        <v>14.417283744392599</v>
      </c>
      <c r="U1684" s="43">
        <f ca="1">_xll.BInterpol('Base CDI'!$H$4:$H$28,'Base CDI'!$I$4:$I$29,S1684,"Cubic","Extrapolate=Linear","MultiX=Average","Skip=True","Sort=True")</f>
        <v>14.618269822146718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47432</v>
      </c>
      <c r="T1685" s="43">
        <f ca="1">_xll.BInterpol('Base CDI'!$H$4:$H$28,'Base CDI'!$J$4:$J$29,S1685,"Cubic","Extrapolate=Linear","MultiX=Average","Skip=True","Sort=True")</f>
        <v>14.417715310478812</v>
      </c>
      <c r="U1685" s="43">
        <f ca="1">_xll.BInterpol('Base CDI'!$H$4:$H$28,'Base CDI'!$I$4:$I$29,S1685,"Cubic","Extrapolate=Linear","MultiX=Average","Skip=True","Sort=True")</f>
        <v>14.618683655745984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47433</v>
      </c>
      <c r="T1686" s="43">
        <f ca="1">_xll.BInterpol('Base CDI'!$H$4:$H$28,'Base CDI'!$J$4:$J$29,S1686,"Cubic","Extrapolate=Linear","MultiX=Average","Skip=True","Sort=True")</f>
        <v>14.418146506200696</v>
      </c>
      <c r="U1686" s="43">
        <f ca="1">_xll.BInterpol('Base CDI'!$H$4:$H$28,'Base CDI'!$I$4:$I$29,S1686,"Cubic","Extrapolate=Linear","MultiX=Average","Skip=True","Sort=True")</f>
        <v>14.619097106290203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47434</v>
      </c>
      <c r="T1687" s="43">
        <f ca="1">_xll.BInterpol('Base CDI'!$H$4:$H$28,'Base CDI'!$J$4:$J$29,S1687,"Cubic","Extrapolate=Linear","MultiX=Average","Skip=True","Sort=True")</f>
        <v>14.418577329206945</v>
      </c>
      <c r="U1687" s="43">
        <f ca="1">_xll.BInterpol('Base CDI'!$H$4:$H$28,'Base CDI'!$I$4:$I$29,S1687,"Cubic","Extrapolate=Linear","MultiX=Average","Skip=True","Sort=True")</f>
        <v>14.619510171010276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47435</v>
      </c>
      <c r="T1688" s="43">
        <f ca="1">_xll.BInterpol('Base CDI'!$H$4:$H$28,'Base CDI'!$J$4:$J$29,S1688,"Cubic","Extrapolate=Linear","MultiX=Average","Skip=True","Sort=True")</f>
        <v>14.419007777146261</v>
      </c>
      <c r="U1688" s="43">
        <f ca="1">_xll.BInterpol('Base CDI'!$H$4:$H$28,'Base CDI'!$I$4:$I$29,S1688,"Cubic","Extrapolate=Linear","MultiX=Average","Skip=True","Sort=True")</f>
        <v>14.619922847137106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47436</v>
      </c>
      <c r="T1689" s="43">
        <f ca="1">_xll.BInterpol('Base CDI'!$H$4:$H$28,'Base CDI'!$J$4:$J$29,S1689,"Cubic","Extrapolate=Linear","MultiX=Average","Skip=True","Sort=True")</f>
        <v>14.419437847667339</v>
      </c>
      <c r="U1689" s="43">
        <f ca="1">_xll.BInterpol('Base CDI'!$H$4:$H$28,'Base CDI'!$I$4:$I$29,S1689,"Cubic","Extrapolate=Linear","MultiX=Average","Skip=True","Sort=True")</f>
        <v>14.620335131901591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47437</v>
      </c>
      <c r="T1690" s="43">
        <f ca="1">_xll.BInterpol('Base CDI'!$H$4:$H$28,'Base CDI'!$J$4:$J$29,S1690,"Cubic","Extrapolate=Linear","MultiX=Average","Skip=True","Sort=True")</f>
        <v>14.419867538418881</v>
      </c>
      <c r="U1690" s="43">
        <f ca="1">_xll.BInterpol('Base CDI'!$H$4:$H$28,'Base CDI'!$I$4:$I$29,S1690,"Cubic","Extrapolate=Linear","MultiX=Average","Skip=True","Sort=True")</f>
        <v>14.620747022534633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47438</v>
      </c>
      <c r="T1691" s="43">
        <f ca="1">_xll.BInterpol('Base CDI'!$H$4:$H$28,'Base CDI'!$J$4:$J$29,S1691,"Cubic","Extrapolate=Linear","MultiX=Average","Skip=True","Sort=True")</f>
        <v>14.420296847049583</v>
      </c>
      <c r="U1691" s="43">
        <f ca="1">_xll.BInterpol('Base CDI'!$H$4:$H$28,'Base CDI'!$I$4:$I$29,S1691,"Cubic","Extrapolate=Linear","MultiX=Average","Skip=True","Sort=True")</f>
        <v>14.621158516267133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47439</v>
      </c>
      <c r="T1692" s="43">
        <f ca="1">_xll.BInterpol('Base CDI'!$H$4:$H$28,'Base CDI'!$J$4:$J$29,S1692,"Cubic","Extrapolate=Linear","MultiX=Average","Skip=True","Sort=True")</f>
        <v>14.420725771208142</v>
      </c>
      <c r="U1692" s="43">
        <f ca="1">_xll.BInterpol('Base CDI'!$H$4:$H$28,'Base CDI'!$I$4:$I$29,S1692,"Cubic","Extrapolate=Linear","MultiX=Average","Skip=True","Sort=True")</f>
        <v>14.621569610329992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47440</v>
      </c>
      <c r="T1693" s="43">
        <f ca="1">_xll.BInterpol('Base CDI'!$H$4:$H$28,'Base CDI'!$J$4:$J$29,S1693,"Cubic","Extrapolate=Linear","MultiX=Average","Skip=True","Sort=True")</f>
        <v>14.421154308543258</v>
      </c>
      <c r="U1693" s="43">
        <f ca="1">_xll.BInterpol('Base CDI'!$H$4:$H$28,'Base CDI'!$I$4:$I$29,S1693,"Cubic","Extrapolate=Linear","MultiX=Average","Skip=True","Sort=True")</f>
        <v>14.62198030195411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47441</v>
      </c>
      <c r="T1694" s="43">
        <f ca="1">_xll.BInterpol('Base CDI'!$H$4:$H$28,'Base CDI'!$J$4:$J$29,S1694,"Cubic","Extrapolate=Linear","MultiX=Average","Skip=True","Sort=True")</f>
        <v>14.421582456703629</v>
      </c>
      <c r="U1694" s="43">
        <f ca="1">_xll.BInterpol('Base CDI'!$H$4:$H$28,'Base CDI'!$I$4:$I$29,S1694,"Cubic","Extrapolate=Linear","MultiX=Average","Skip=True","Sort=True")</f>
        <v>14.622390588370388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47442</v>
      </c>
      <c r="T1695" s="43">
        <f ca="1">_xll.BInterpol('Base CDI'!$H$4:$H$28,'Base CDI'!$J$4:$J$29,S1695,"Cubic","Extrapolate=Linear","MultiX=Average","Skip=True","Sort=True")</f>
        <v>14.422010213337952</v>
      </c>
      <c r="U1695" s="43">
        <f ca="1">_xll.BInterpol('Base CDI'!$H$4:$H$28,'Base CDI'!$I$4:$I$29,S1695,"Cubic","Extrapolate=Linear","MultiX=Average","Skip=True","Sort=True")</f>
        <v>14.622800466809728</v>
      </c>
    </row>
    <row r="1696" spans="16:21" x14ac:dyDescent="0.25">
      <c r="P1696" s="10">
        <v>36980</v>
      </c>
      <c r="Q1696">
        <v>6.12324</v>
      </c>
      <c r="S1696" s="42">
        <f t="shared" ca="1" si="31"/>
        <v>47443</v>
      </c>
      <c r="T1696" s="43">
        <f ca="1">_xll.BInterpol('Base CDI'!$H$4:$H$28,'Base CDI'!$J$4:$J$29,S1696,"Cubic","Extrapolate=Linear","MultiX=Average","Skip=True","Sort=True")</f>
        <v>14.422437576094925</v>
      </c>
      <c r="U1696" s="43">
        <f ca="1">_xll.BInterpol('Base CDI'!$H$4:$H$28,'Base CDI'!$I$4:$I$29,S1696,"Cubic","Extrapolate=Linear","MultiX=Average","Skip=True","Sort=True")</f>
        <v>14.623209934503029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47444</v>
      </c>
      <c r="T1697" s="43">
        <f ca="1">_xll.BInterpol('Base CDI'!$H$4:$H$28,'Base CDI'!$J$4:$J$29,S1697,"Cubic","Extrapolate=Linear","MultiX=Average","Skip=True","Sort=True")</f>
        <v>14.422864542623248</v>
      </c>
      <c r="U1697" s="43">
        <f ca="1">_xll.BInterpol('Base CDI'!$H$4:$H$28,'Base CDI'!$I$4:$I$29,S1697,"Cubic","Extrapolate=Linear","MultiX=Average","Skip=True","Sort=True")</f>
        <v>14.623618988681194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47445</v>
      </c>
      <c r="T1698" s="43">
        <f ca="1">_xll.BInterpol('Base CDI'!$H$4:$H$28,'Base CDI'!$J$4:$J$29,S1698,"Cubic","Extrapolate=Linear","MultiX=Average","Skip=True","Sort=True")</f>
        <v>14.423291110571618</v>
      </c>
      <c r="U1698" s="43">
        <f ca="1">_xll.BInterpol('Base CDI'!$H$4:$H$28,'Base CDI'!$I$4:$I$29,S1698,"Cubic","Extrapolate=Linear","MultiX=Average","Skip=True","Sort=True")</f>
        <v>14.624027626575122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47446</v>
      </c>
      <c r="T1699" s="43">
        <f ca="1">_xll.BInterpol('Base CDI'!$H$4:$H$28,'Base CDI'!$J$4:$J$29,S1699,"Cubic","Extrapolate=Linear","MultiX=Average","Skip=True","Sort=True")</f>
        <v>14.423717277588734</v>
      </c>
      <c r="U1699" s="43">
        <f ca="1">_xll.BInterpol('Base CDI'!$H$4:$H$28,'Base CDI'!$I$4:$I$29,S1699,"Cubic","Extrapolate=Linear","MultiX=Average","Skip=True","Sort=True")</f>
        <v>14.624435845415714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47447</v>
      </c>
      <c r="T1700" s="43">
        <f ca="1">_xll.BInterpol('Base CDI'!$H$4:$H$28,'Base CDI'!$J$4:$J$29,S1700,"Cubic","Extrapolate=Linear","MultiX=Average","Skip=True","Sort=True")</f>
        <v>14.424143041323292</v>
      </c>
      <c r="U1700" s="43">
        <f ca="1">_xll.BInterpol('Base CDI'!$H$4:$H$28,'Base CDI'!$I$4:$I$29,S1700,"Cubic","Extrapolate=Linear","MultiX=Average","Skip=True","Sort=True")</f>
        <v>14.624843642433872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47448</v>
      </c>
      <c r="T1701" s="43">
        <f ca="1">_xll.BInterpol('Base CDI'!$H$4:$H$28,'Base CDI'!$J$4:$J$29,S1701,"Cubic","Extrapolate=Linear","MultiX=Average","Skip=True","Sort=True")</f>
        <v>14.424568399423993</v>
      </c>
      <c r="U1701" s="43">
        <f ca="1">_xll.BInterpol('Base CDI'!$H$4:$H$28,'Base CDI'!$I$4:$I$29,S1701,"Cubic","Extrapolate=Linear","MultiX=Average","Skip=True","Sort=True")</f>
        <v>14.625251014860496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47449</v>
      </c>
      <c r="T1702" s="43">
        <f ca="1">_xll.BInterpol('Base CDI'!$H$4:$H$28,'Base CDI'!$J$4:$J$29,S1702,"Cubic","Extrapolate=Linear","MultiX=Average","Skip=True","Sort=True")</f>
        <v>14.424993349539534</v>
      </c>
      <c r="U1702" s="43">
        <f ca="1">_xll.BInterpol('Base CDI'!$H$4:$H$28,'Base CDI'!$I$4:$I$29,S1702,"Cubic","Extrapolate=Linear","MultiX=Average","Skip=True","Sort=True")</f>
        <v>14.625657959926487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47450</v>
      </c>
      <c r="T1703" s="43">
        <f ca="1">_xll.BInterpol('Base CDI'!$H$4:$H$28,'Base CDI'!$J$4:$J$29,S1703,"Cubic","Extrapolate=Linear","MultiX=Average","Skip=True","Sort=True")</f>
        <v>14.425417889318613</v>
      </c>
      <c r="U1703" s="43">
        <f ca="1">_xll.BInterpol('Base CDI'!$H$4:$H$28,'Base CDI'!$I$4:$I$29,S1703,"Cubic","Extrapolate=Linear","MultiX=Average","Skip=True","Sort=True")</f>
        <v>14.626064474862746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47451</v>
      </c>
      <c r="T1704" s="43">
        <f ca="1">_xll.BInterpol('Base CDI'!$H$4:$H$28,'Base CDI'!$J$4:$J$29,S1704,"Cubic","Extrapolate=Linear","MultiX=Average","Skip=True","Sort=True")</f>
        <v>14.425842016409927</v>
      </c>
      <c r="U1704" s="43">
        <f ca="1">_xll.BInterpol('Base CDI'!$H$4:$H$28,'Base CDI'!$I$4:$I$29,S1704,"Cubic","Extrapolate=Linear","MultiX=Average","Skip=True","Sort=True")</f>
        <v>14.626470556900173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47452</v>
      </c>
      <c r="T1705" s="43">
        <f ca="1">_xll.BInterpol('Base CDI'!$H$4:$H$28,'Base CDI'!$J$4:$J$29,S1705,"Cubic","Extrapolate=Linear","MultiX=Average","Skip=True","Sort=True")</f>
        <v>14.426265728462175</v>
      </c>
      <c r="U1705" s="43">
        <f ca="1">_xll.BInterpol('Base CDI'!$H$4:$H$28,'Base CDI'!$I$4:$I$29,S1705,"Cubic","Extrapolate=Linear","MultiX=Average","Skip=True","Sort=True")</f>
        <v>14.626876203269671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47453</v>
      </c>
      <c r="T1706" s="43">
        <f ca="1">_xll.BInterpol('Base CDI'!$H$4:$H$28,'Base CDI'!$J$4:$J$29,S1706,"Cubic","Extrapolate=Linear","MultiX=Average","Skip=True","Sort=True")</f>
        <v>14.426689023124057</v>
      </c>
      <c r="U1706" s="43">
        <f ca="1">_xll.BInterpol('Base CDI'!$H$4:$H$28,'Base CDI'!$I$4:$I$29,S1706,"Cubic","Extrapolate=Linear","MultiX=Average","Skip=True","Sort=True")</f>
        <v>14.627281411202137</v>
      </c>
    </row>
    <row r="1707" spans="16:21" x14ac:dyDescent="0.25">
      <c r="P1707" s="10">
        <v>36998</v>
      </c>
      <c r="Q1707">
        <v>6.162401</v>
      </c>
      <c r="S1707" s="42">
        <f t="shared" ca="1" si="31"/>
        <v>47454</v>
      </c>
      <c r="T1707" s="43">
        <f ca="1">_xll.BInterpol('Base CDI'!$H$4:$H$28,'Base CDI'!$J$4:$J$29,S1707,"Cubic","Extrapolate=Linear","MultiX=Average","Skip=True","Sort=True")</f>
        <v>14.427111898044268</v>
      </c>
      <c r="U1707" s="43">
        <f ca="1">_xll.BInterpol('Base CDI'!$H$4:$H$28,'Base CDI'!$I$4:$I$29,S1707,"Cubic","Extrapolate=Linear","MultiX=Average","Skip=True","Sort=True")</f>
        <v>14.627686177928476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47455</v>
      </c>
      <c r="T1708" s="43">
        <f ca="1">_xll.BInterpol('Base CDI'!$H$4:$H$28,'Base CDI'!$J$4:$J$29,S1708,"Cubic","Extrapolate=Linear","MultiX=Average","Skip=True","Sort=True")</f>
        <v>14.427534350871509</v>
      </c>
      <c r="U1708" s="43">
        <f ca="1">_xll.BInterpol('Base CDI'!$H$4:$H$28,'Base CDI'!$I$4:$I$29,S1708,"Cubic","Extrapolate=Linear","MultiX=Average","Skip=True","Sort=True")</f>
        <v>14.628090500679587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47456</v>
      </c>
      <c r="T1709" s="43">
        <f ca="1">_xll.BInterpol('Base CDI'!$H$4:$H$28,'Base CDI'!$J$4:$J$29,S1709,"Cubic","Extrapolate=Linear","MultiX=Average","Skip=True","Sort=True")</f>
        <v>14.427956379254477</v>
      </c>
      <c r="U1709" s="43">
        <f ca="1">_xll.BInterpol('Base CDI'!$H$4:$H$28,'Base CDI'!$I$4:$I$29,S1709,"Cubic","Extrapolate=Linear","MultiX=Average","Skip=True","Sort=True")</f>
        <v>14.628494376686371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47457</v>
      </c>
      <c r="T1710" s="43">
        <f ca="1">_xll.BInterpol('Base CDI'!$H$4:$H$28,'Base CDI'!$J$4:$J$29,S1710,"Cubic","Extrapolate=Linear","MultiX=Average","Skip=True","Sort=True")</f>
        <v>14.428377980841869</v>
      </c>
      <c r="U1710" s="43">
        <f ca="1">_xll.BInterpol('Base CDI'!$H$4:$H$28,'Base CDI'!$I$4:$I$29,S1710,"Cubic","Extrapolate=Linear","MultiX=Average","Skip=True","Sort=True")</f>
        <v>14.628897803179727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47458</v>
      </c>
      <c r="T1711" s="43">
        <f ca="1">_xll.BInterpol('Base CDI'!$H$4:$H$28,'Base CDI'!$J$4:$J$29,S1711,"Cubic","Extrapolate=Linear","MultiX=Average","Skip=True","Sort=True")</f>
        <v>14.428799153282386</v>
      </c>
      <c r="U1711" s="43">
        <f ca="1">_xll.BInterpol('Base CDI'!$H$4:$H$28,'Base CDI'!$I$4:$I$29,S1711,"Cubic","Extrapolate=Linear","MultiX=Average","Skip=True","Sort=True")</f>
        <v>14.629300777390558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47459</v>
      </c>
      <c r="T1712" s="43">
        <f ca="1">_xll.BInterpol('Base CDI'!$H$4:$H$28,'Base CDI'!$J$4:$J$29,S1712,"Cubic","Extrapolate=Linear","MultiX=Average","Skip=True","Sort=True")</f>
        <v>14.429219894224724</v>
      </c>
      <c r="U1712" s="43">
        <f ca="1">_xll.BInterpol('Base CDI'!$H$4:$H$28,'Base CDI'!$I$4:$I$29,S1712,"Cubic","Extrapolate=Linear","MultiX=Average","Skip=True","Sort=True")</f>
        <v>14.629703296549765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47460</v>
      </c>
      <c r="T1713" s="43">
        <f ca="1">_xll.BInterpol('Base CDI'!$H$4:$H$28,'Base CDI'!$J$4:$J$29,S1713,"Cubic","Extrapolate=Linear","MultiX=Average","Skip=True","Sort=True")</f>
        <v>14.42964020131758</v>
      </c>
      <c r="U1713" s="43">
        <f ca="1">_xll.BInterpol('Base CDI'!$H$4:$H$28,'Base CDI'!$I$4:$I$29,S1713,"Cubic","Extrapolate=Linear","MultiX=Average","Skip=True","Sort=True")</f>
        <v>14.630105357888247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47461</v>
      </c>
      <c r="T1714" s="43">
        <f ca="1">_xll.BInterpol('Base CDI'!$H$4:$H$28,'Base CDI'!$J$4:$J$29,S1714,"Cubic","Extrapolate=Linear","MultiX=Average","Skip=True","Sort=True")</f>
        <v>14.430060072209656</v>
      </c>
      <c r="U1714" s="43">
        <f ca="1">_xll.BInterpol('Base CDI'!$H$4:$H$28,'Base CDI'!$I$4:$I$29,S1714,"Cubic","Extrapolate=Linear","MultiX=Average","Skip=True","Sort=True")</f>
        <v>14.630506958636907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47462</v>
      </c>
      <c r="T1715" s="43">
        <f ca="1">_xll.BInterpol('Base CDI'!$H$4:$H$28,'Base CDI'!$J$4:$J$29,S1715,"Cubic","Extrapolate=Linear","MultiX=Average","Skip=True","Sort=True")</f>
        <v>14.430479504549647</v>
      </c>
      <c r="U1715" s="43">
        <f ca="1">_xll.BInterpol('Base CDI'!$H$4:$H$28,'Base CDI'!$I$4:$I$29,S1715,"Cubic","Extrapolate=Linear","MultiX=Average","Skip=True","Sort=True")</f>
        <v>14.630908096026646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47463</v>
      </c>
      <c r="T1716" s="43">
        <f ca="1">_xll.BInterpol('Base CDI'!$H$4:$H$28,'Base CDI'!$J$4:$J$29,S1716,"Cubic","Extrapolate=Linear","MultiX=Average","Skip=True","Sort=True")</f>
        <v>14.43089849598625</v>
      </c>
      <c r="U1716" s="43">
        <f ca="1">_xll.BInterpol('Base CDI'!$H$4:$H$28,'Base CDI'!$I$4:$I$29,S1716,"Cubic","Extrapolate=Linear","MultiX=Average","Skip=True","Sort=True")</f>
        <v>14.631308767288361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47464</v>
      </c>
      <c r="T1717" s="43">
        <f ca="1">_xll.BInterpol('Base CDI'!$H$4:$H$28,'Base CDI'!$J$4:$J$29,S1717,"Cubic","Extrapolate=Linear","MultiX=Average","Skip=True","Sort=True")</f>
        <v>14.431317044168168</v>
      </c>
      <c r="U1717" s="43">
        <f ca="1">_xll.BInterpol('Base CDI'!$H$4:$H$28,'Base CDI'!$I$4:$I$29,S1717,"Cubic","Extrapolate=Linear","MultiX=Average","Skip=True","Sort=True")</f>
        <v>14.631708969652957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47465</v>
      </c>
      <c r="T1718" s="43">
        <f ca="1">_xll.BInterpol('Base CDI'!$H$4:$H$28,'Base CDI'!$J$4:$J$29,S1718,"Cubic","Extrapolate=Linear","MultiX=Average","Skip=True","Sort=True")</f>
        <v>14.431735146744096</v>
      </c>
      <c r="U1718" s="43">
        <f ca="1">_xll.BInterpol('Base CDI'!$H$4:$H$28,'Base CDI'!$I$4:$I$29,S1718,"Cubic","Extrapolate=Linear","MultiX=Average","Skip=True","Sort=True")</f>
        <v>14.632108700351333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47466</v>
      </c>
      <c r="T1719" s="43">
        <f ca="1">_xll.BInterpol('Base CDI'!$H$4:$H$28,'Base CDI'!$J$4:$J$29,S1719,"Cubic","Extrapolate=Linear","MultiX=Average","Skip=True","Sort=True")</f>
        <v>14.432152801362731</v>
      </c>
      <c r="U1719" s="43">
        <f ca="1">_xll.BInterpol('Base CDI'!$H$4:$H$28,'Base CDI'!$I$4:$I$29,S1719,"Cubic","Extrapolate=Linear","MultiX=Average","Skip=True","Sort=True")</f>
        <v>14.63250795661439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47467</v>
      </c>
      <c r="T1720" s="43">
        <f ca="1">_xll.BInterpol('Base CDI'!$H$4:$H$28,'Base CDI'!$J$4:$J$29,S1720,"Cubic","Extrapolate=Linear","MultiX=Average","Skip=True","Sort=True")</f>
        <v>14.432570005672774</v>
      </c>
      <c r="U1720" s="43">
        <f ca="1">_xll.BInterpol('Base CDI'!$H$4:$H$28,'Base CDI'!$I$4:$I$29,S1720,"Cubic","Extrapolate=Linear","MultiX=Average","Skip=True","Sort=True")</f>
        <v>14.63290673567303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47468</v>
      </c>
      <c r="T1721" s="43">
        <f ca="1">_xll.BInterpol('Base CDI'!$H$4:$H$28,'Base CDI'!$J$4:$J$29,S1721,"Cubic","Extrapolate=Linear","MultiX=Average","Skip=True","Sort=True")</f>
        <v>14.432986757322922</v>
      </c>
      <c r="U1721" s="43">
        <f ca="1">_xll.BInterpol('Base CDI'!$H$4:$H$28,'Base CDI'!$I$4:$I$29,S1721,"Cubic","Extrapolate=Linear","MultiX=Average","Skip=True","Sort=True")</f>
        <v>14.633305034758152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47469</v>
      </c>
      <c r="T1722" s="43">
        <f ca="1">_xll.BInterpol('Base CDI'!$H$4:$H$28,'Base CDI'!$J$4:$J$29,S1722,"Cubic","Extrapolate=Linear","MultiX=Average","Skip=True","Sort=True")</f>
        <v>14.433403053961873</v>
      </c>
      <c r="U1722" s="43">
        <f ca="1">_xll.BInterpol('Base CDI'!$H$4:$H$28,'Base CDI'!$I$4:$I$29,S1722,"Cubic","Extrapolate=Linear","MultiX=Average","Skip=True","Sort=True")</f>
        <v>14.633702851100656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47470</v>
      </c>
      <c r="T1723" s="43">
        <f ca="1">_xll.BInterpol('Base CDI'!$H$4:$H$28,'Base CDI'!$J$4:$J$29,S1723,"Cubic","Extrapolate=Linear","MultiX=Average","Skip=True","Sort=True")</f>
        <v>14.433818893238325</v>
      </c>
      <c r="U1723" s="43">
        <f ca="1">_xll.BInterpol('Base CDI'!$H$4:$H$28,'Base CDI'!$I$4:$I$29,S1723,"Cubic","Extrapolate=Linear","MultiX=Average","Skip=True","Sort=True")</f>
        <v>14.634100181931448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47471</v>
      </c>
      <c r="T1724" s="43">
        <f ca="1">_xll.BInterpol('Base CDI'!$H$4:$H$28,'Base CDI'!$J$4:$J$29,S1724,"Cubic","Extrapolate=Linear","MultiX=Average","Skip=True","Sort=True")</f>
        <v>14.434234272800976</v>
      </c>
      <c r="U1724" s="43">
        <f ca="1">_xll.BInterpol('Base CDI'!$H$4:$H$28,'Base CDI'!$I$4:$I$29,S1724,"Cubic","Extrapolate=Linear","MultiX=Average","Skip=True","Sort=True")</f>
        <v>14.634497024481423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47472</v>
      </c>
      <c r="T1725" s="43">
        <f ca="1">_xll.BInterpol('Base CDI'!$H$4:$H$28,'Base CDI'!$J$4:$J$29,S1725,"Cubic","Extrapolate=Linear","MultiX=Average","Skip=True","Sort=True")</f>
        <v>14.434649190298526</v>
      </c>
      <c r="U1725" s="43">
        <f ca="1">_xll.BInterpol('Base CDI'!$H$4:$H$28,'Base CDI'!$I$4:$I$29,S1725,"Cubic","Extrapolate=Linear","MultiX=Average","Skip=True","Sort=True")</f>
        <v>14.634893375981484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47473</v>
      </c>
      <c r="T1726" s="43">
        <f ca="1">_xll.BInterpol('Base CDI'!$H$4:$H$28,'Base CDI'!$J$4:$J$29,S1726,"Cubic","Extrapolate=Linear","MultiX=Average","Skip=True","Sort=True")</f>
        <v>14.435063643379669</v>
      </c>
      <c r="U1726" s="43">
        <f ca="1">_xll.BInterpol('Base CDI'!$H$4:$H$28,'Base CDI'!$I$4:$I$29,S1726,"Cubic","Extrapolate=Linear","MultiX=Average","Skip=True","Sort=True")</f>
        <v>14.635289233662533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47474</v>
      </c>
      <c r="T1727" s="43">
        <f ca="1">_xll.BInterpol('Base CDI'!$H$4:$H$28,'Base CDI'!$J$4:$J$29,S1727,"Cubic","Extrapolate=Linear","MultiX=Average","Skip=True","Sort=True")</f>
        <v>14.435477629693107</v>
      </c>
      <c r="U1727" s="43">
        <f ca="1">_xll.BInterpol('Base CDI'!$H$4:$H$28,'Base CDI'!$I$4:$I$29,S1727,"Cubic","Extrapolate=Linear","MultiX=Average","Skip=True","Sort=True")</f>
        <v>14.635684594755469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47475</v>
      </c>
      <c r="T1728" s="43">
        <f ca="1">_xll.BInterpol('Base CDI'!$H$4:$H$28,'Base CDI'!$J$4:$J$29,S1728,"Cubic","Extrapolate=Linear","MultiX=Average","Skip=True","Sort=True")</f>
        <v>14.435891146887538</v>
      </c>
      <c r="U1728" s="43">
        <f ca="1">_xll.BInterpol('Base CDI'!$H$4:$H$28,'Base CDI'!$I$4:$I$29,S1728,"Cubic","Extrapolate=Linear","MultiX=Average","Skip=True","Sort=True")</f>
        <v>14.636079456491194</v>
      </c>
    </row>
    <row r="1729" spans="16:21" x14ac:dyDescent="0.25">
      <c r="P1729" s="10">
        <v>37029</v>
      </c>
      <c r="Q1729">
        <v>6.243684</v>
      </c>
      <c r="S1729" s="42">
        <f t="shared" ca="1" si="31"/>
        <v>47476</v>
      </c>
      <c r="T1729" s="43">
        <f ca="1">_xll.BInterpol('Base CDI'!$H$4:$H$28,'Base CDI'!$J$4:$J$29,S1729,"Cubic","Extrapolate=Linear","MultiX=Average","Skip=True","Sort=True")</f>
        <v>14.43630419261166</v>
      </c>
      <c r="U1729" s="43">
        <f ca="1">_xll.BInterpol('Base CDI'!$H$4:$H$28,'Base CDI'!$I$4:$I$29,S1729,"Cubic","Extrapolate=Linear","MultiX=Average","Skip=True","Sort=True")</f>
        <v>14.636473816100608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47477</v>
      </c>
      <c r="T1730" s="43">
        <f ca="1">_xll.BInterpol('Base CDI'!$H$4:$H$28,'Base CDI'!$J$4:$J$29,S1730,"Cubic","Extrapolate=Linear","MultiX=Average","Skip=True","Sort=True")</f>
        <v>14.436716764514168</v>
      </c>
      <c r="U1730" s="43">
        <f ca="1">_xll.BInterpol('Base CDI'!$H$4:$H$28,'Base CDI'!$I$4:$I$29,S1730,"Cubic","Extrapolate=Linear","MultiX=Average","Skip=True","Sort=True")</f>
        <v>14.636867670814613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47478</v>
      </c>
      <c r="T1731" s="43">
        <f ca="1">_xll.BInterpol('Base CDI'!$H$4:$H$28,'Base CDI'!$J$4:$J$29,S1731,"Cubic","Extrapolate=Linear","MultiX=Average","Skip=True","Sort=True")</f>
        <v>14.437128860243764</v>
      </c>
      <c r="U1731" s="43">
        <f ca="1">_xll.BInterpol('Base CDI'!$H$4:$H$28,'Base CDI'!$I$4:$I$29,S1731,"Cubic","Extrapolate=Linear","MultiX=Average","Skip=True","Sort=True")</f>
        <v>14.637261017864109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47479</v>
      </c>
      <c r="T1732" s="43">
        <f ca="1">_xll.BInterpol('Base CDI'!$H$4:$H$28,'Base CDI'!$J$4:$J$29,S1732,"Cubic","Extrapolate=Linear","MultiX=Average","Skip=True","Sort=True")</f>
        <v>14.437540477449144</v>
      </c>
      <c r="U1732" s="43">
        <f ca="1">_xll.BInterpol('Base CDI'!$H$4:$H$28,'Base CDI'!$I$4:$I$29,S1732,"Cubic","Extrapolate=Linear","MultiX=Average","Skip=True","Sort=True")</f>
        <v>14.637653854479996</v>
      </c>
    </row>
    <row r="1733" spans="16:21" x14ac:dyDescent="0.25">
      <c r="P1733" s="10">
        <v>37035</v>
      </c>
      <c r="Q1733">
        <v>6.258699</v>
      </c>
      <c r="S1733" s="42">
        <f t="shared" ca="1" si="31"/>
        <v>47480</v>
      </c>
      <c r="T1733" s="43">
        <f ca="1">_xll.BInterpol('Base CDI'!$H$4:$H$28,'Base CDI'!$J$4:$J$29,S1733,"Cubic","Extrapolate=Linear","MultiX=Average","Skip=True","Sort=True")</f>
        <v>14.437951613779006</v>
      </c>
      <c r="U1733" s="43">
        <f ca="1">_xll.BInterpol('Base CDI'!$H$4:$H$28,'Base CDI'!$I$4:$I$29,S1733,"Cubic","Extrapolate=Linear","MultiX=Average","Skip=True","Sort=True")</f>
        <v>14.638046177893177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47481</v>
      </c>
      <c r="T1734" s="43">
        <f ca="1">_xll.BInterpol('Base CDI'!$H$4:$H$28,'Base CDI'!$J$4:$J$29,S1734,"Cubic","Extrapolate=Linear","MultiX=Average","Skip=True","Sort=True")</f>
        <v>14.43836226688205</v>
      </c>
      <c r="U1734" s="43">
        <f ca="1">_xll.BInterpol('Base CDI'!$H$4:$H$28,'Base CDI'!$I$4:$I$29,S1734,"Cubic","Extrapolate=Linear","MultiX=Average","Skip=True","Sort=True")</f>
        <v>14.638437985334551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47482</v>
      </c>
      <c r="T1735" s="43">
        <f ca="1">_xll.BInterpol('Base CDI'!$H$4:$H$28,'Base CDI'!$J$4:$J$29,S1735,"Cubic","Extrapolate=Linear","MultiX=Average","Skip=True","Sort=True")</f>
        <v>14.438772434406973</v>
      </c>
      <c r="U1735" s="43">
        <f ca="1">_xll.BInterpol('Base CDI'!$H$4:$H$28,'Base CDI'!$I$4:$I$29,S1735,"Cubic","Extrapolate=Linear","MultiX=Average","Skip=True","Sort=True")</f>
        <v>14.63882927403502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47483</v>
      </c>
      <c r="T1736" s="43">
        <f ca="1">_xll.BInterpol('Base CDI'!$H$4:$H$28,'Base CDI'!$J$4:$J$29,S1736,"Cubic","Extrapolate=Linear","MultiX=Average","Skip=True","Sort=True")</f>
        <v>14.439182114002474</v>
      </c>
      <c r="U1736" s="43">
        <f ca="1">_xll.BInterpol('Base CDI'!$H$4:$H$28,'Base CDI'!$I$4:$I$29,S1736,"Cubic","Extrapolate=Linear","MultiX=Average","Skip=True","Sort=True")</f>
        <v>14.639220041225483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47484</v>
      </c>
      <c r="T1737" s="43">
        <f ca="1">_xll.BInterpol('Base CDI'!$H$4:$H$28,'Base CDI'!$J$4:$J$29,S1737,"Cubic","Extrapolate=Linear","MultiX=Average","Skip=True","Sort=True")</f>
        <v>14.43959130331725</v>
      </c>
      <c r="U1737" s="43">
        <f ca="1">_xll.BInterpol('Base CDI'!$H$4:$H$28,'Base CDI'!$I$4:$I$29,S1737,"Cubic","Extrapolate=Linear","MultiX=Average","Skip=True","Sort=True")</f>
        <v>14.639610284136843</v>
      </c>
    </row>
    <row r="1738" spans="16:21" x14ac:dyDescent="0.25">
      <c r="P1738" s="10">
        <v>37042</v>
      </c>
      <c r="Q1738">
        <v>6.277965</v>
      </c>
      <c r="S1738" s="42">
        <f t="shared" ca="1" si="31"/>
        <v>47485</v>
      </c>
      <c r="T1738" s="43">
        <f ca="1">_xll.BInterpol('Base CDI'!$H$4:$H$28,'Base CDI'!$J$4:$J$29,S1738,"Cubic","Extrapolate=Linear","MultiX=Average","Skip=True","Sort=True")</f>
        <v>14.44</v>
      </c>
      <c r="U1738" s="43">
        <f ca="1">_xll.BInterpol('Base CDI'!$H$4:$H$28,'Base CDI'!$I$4:$I$29,S1738,"Cubic","Extrapolate=Linear","MultiX=Average","Skip=True","Sort=True")</f>
        <v>14.64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47486</v>
      </c>
      <c r="T1739" s="43">
        <f ca="1">_xll.BInterpol('Base CDI'!$H$4:$H$28,'Base CDI'!$J$4:$J$29,S1739,"Cubic","Extrapolate=Linear","MultiX=Average","Skip=True","Sort=True")</f>
        <v>14.440408202171259</v>
      </c>
      <c r="U1739" s="43">
        <f ca="1">_xll.BInterpol('Base CDI'!$H$4:$H$28,'Base CDI'!$I$4:$I$29,S1739,"Cubic","Extrapolate=Linear","MultiX=Average","Skip=True","Sort=True")</f>
        <v>14.640389186572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47487</v>
      </c>
      <c r="T1740" s="43">
        <f ca="1">_xll.BInterpol('Base CDI'!$H$4:$H$28,'Base CDI'!$J$4:$J$29,S1740,"Cubic","Extrapolate=Linear","MultiX=Average","Skip=True","Sort=True")</f>
        <v>14.440815909838921</v>
      </c>
      <c r="U1740" s="43">
        <f ca="1">_xll.BInterpol('Base CDI'!$H$4:$H$28,'Base CDI'!$I$4:$I$29,S1740,"Cubic","Extrapolate=Linear","MultiX=Average","Skip=True","Sort=True")</f>
        <v>14.640777843714467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47488</v>
      </c>
      <c r="T1741" s="43">
        <f ca="1">_xll.BInterpol('Base CDI'!$H$4:$H$28,'Base CDI'!$J$4:$J$29,S1741,"Cubic","Extrapolate=Linear","MultiX=Average","Skip=True","Sort=True")</f>
        <v>14.441223123482713</v>
      </c>
      <c r="U1741" s="43">
        <f ca="1">_xll.BInterpol('Base CDI'!$H$4:$H$28,'Base CDI'!$I$4:$I$29,S1741,"Cubic","Extrapolate=Linear","MultiX=Average","Skip=True","Sort=True")</f>
        <v>14.641165971815171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47489</v>
      </c>
      <c r="T1742" s="43">
        <f ca="1">_xll.BInterpol('Base CDI'!$H$4:$H$28,'Base CDI'!$J$4:$J$29,S1742,"Cubic","Extrapolate=Linear","MultiX=Average","Skip=True","Sort=True")</f>
        <v>14.441629843582367</v>
      </c>
      <c r="U1742" s="43">
        <f ca="1">_xll.BInterpol('Base CDI'!$H$4:$H$28,'Base CDI'!$I$4:$I$29,S1742,"Cubic","Extrapolate=Linear","MultiX=Average","Skip=True","Sort=True")</f>
        <v>14.641553571261884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47490</v>
      </c>
      <c r="T1743" s="43">
        <f ca="1">_xll.BInterpol('Base CDI'!$H$4:$H$28,'Base CDI'!$J$4:$J$29,S1743,"Cubic","Extrapolate=Linear","MultiX=Average","Skip=True","Sort=True")</f>
        <v>14.442036070617611</v>
      </c>
      <c r="U1743" s="43">
        <f ca="1">_xll.BInterpol('Base CDI'!$H$4:$H$28,'Base CDI'!$I$4:$I$29,S1743,"Cubic","Extrapolate=Linear","MultiX=Average","Skip=True","Sort=True")</f>
        <v>14.641940642442373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47491</v>
      </c>
      <c r="T1744" s="43">
        <f ca="1">_xll.BInterpol('Base CDI'!$H$4:$H$28,'Base CDI'!$J$4:$J$29,S1744,"Cubic","Extrapolate=Linear","MultiX=Average","Skip=True","Sort=True")</f>
        <v>14.442441805068174</v>
      </c>
      <c r="U1744" s="43">
        <f ca="1">_xll.BInterpol('Base CDI'!$H$4:$H$28,'Base CDI'!$I$4:$I$29,S1744,"Cubic","Extrapolate=Linear","MultiX=Average","Skip=True","Sort=True")</f>
        <v>14.642327185744408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47492</v>
      </c>
      <c r="T1745" s="43">
        <f ca="1">_xll.BInterpol('Base CDI'!$H$4:$H$28,'Base CDI'!$J$4:$J$29,S1745,"Cubic","Extrapolate=Linear","MultiX=Average","Skip=True","Sort=True")</f>
        <v>14.442847047413789</v>
      </c>
      <c r="U1745" s="43">
        <f ca="1">_xll.BInterpol('Base CDI'!$H$4:$H$28,'Base CDI'!$I$4:$I$29,S1745,"Cubic","Extrapolate=Linear","MultiX=Average","Skip=True","Sort=True")</f>
        <v>14.642713201555759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47493</v>
      </c>
      <c r="T1746" s="43">
        <f ca="1">_xll.BInterpol('Base CDI'!$H$4:$H$28,'Base CDI'!$J$4:$J$29,S1746,"Cubic","Extrapolate=Linear","MultiX=Average","Skip=True","Sort=True")</f>
        <v>14.443251798134183</v>
      </c>
      <c r="U1746" s="43">
        <f ca="1">_xll.BInterpol('Base CDI'!$H$4:$H$28,'Base CDI'!$I$4:$I$29,S1746,"Cubic","Extrapolate=Linear","MultiX=Average","Skip=True","Sort=True")</f>
        <v>14.643098690264196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47494</v>
      </c>
      <c r="T1747" s="43">
        <f ca="1">_xll.BInterpol('Base CDI'!$H$4:$H$28,'Base CDI'!$J$4:$J$29,S1747,"Cubic","Extrapolate=Linear","MultiX=Average","Skip=True","Sort=True")</f>
        <v>14.443656057709084</v>
      </c>
      <c r="U1747" s="43">
        <f ca="1">_xll.BInterpol('Base CDI'!$H$4:$H$28,'Base CDI'!$I$4:$I$29,S1747,"Cubic","Extrapolate=Linear","MultiX=Average","Skip=True","Sort=True")</f>
        <v>14.64348365225749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47495</v>
      </c>
      <c r="T1748" s="43">
        <f ca="1">_xll.BInterpol('Base CDI'!$H$4:$H$28,'Base CDI'!$J$4:$J$29,S1748,"Cubic","Extrapolate=Linear","MultiX=Average","Skip=True","Sort=True")</f>
        <v>14.444059826618227</v>
      </c>
      <c r="U1748" s="43">
        <f ca="1">_xll.BInterpol('Base CDI'!$H$4:$H$28,'Base CDI'!$I$4:$I$29,S1748,"Cubic","Extrapolate=Linear","MultiX=Average","Skip=True","Sort=True")</f>
        <v>14.64386808792341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47496</v>
      </c>
      <c r="T1749" s="43">
        <f ca="1">_xll.BInterpol('Base CDI'!$H$4:$H$28,'Base CDI'!$J$4:$J$29,S1749,"Cubic","Extrapolate=Linear","MultiX=Average","Skip=True","Sort=True")</f>
        <v>14.444463105341336</v>
      </c>
      <c r="U1749" s="43">
        <f ca="1">_xll.BInterpol('Base CDI'!$H$4:$H$28,'Base CDI'!$I$4:$I$29,S1749,"Cubic","Extrapolate=Linear","MultiX=Average","Skip=True","Sort=True")</f>
        <v>14.644251997649725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47497</v>
      </c>
      <c r="T1750" s="43">
        <f ca="1">_xll.BInterpol('Base CDI'!$H$4:$H$28,'Base CDI'!$J$4:$J$29,S1750,"Cubic","Extrapolate=Linear","MultiX=Average","Skip=True","Sort=True")</f>
        <v>14.444865894358145</v>
      </c>
      <c r="U1750" s="43">
        <f ca="1">_xll.BInterpol('Base CDI'!$H$4:$H$28,'Base CDI'!$I$4:$I$29,S1750,"Cubic","Extrapolate=Linear","MultiX=Average","Skip=True","Sort=True")</f>
        <v>14.644635381824205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47498</v>
      </c>
      <c r="T1751" s="43">
        <f ca="1">_xll.BInterpol('Base CDI'!$H$4:$H$28,'Base CDI'!$J$4:$J$29,S1751,"Cubic","Extrapolate=Linear","MultiX=Average","Skip=True","Sort=True")</f>
        <v>14.445268194148381</v>
      </c>
      <c r="U1751" s="43">
        <f ca="1">_xll.BInterpol('Base CDI'!$H$4:$H$28,'Base CDI'!$I$4:$I$29,S1751,"Cubic","Extrapolate=Linear","MultiX=Average","Skip=True","Sort=True")</f>
        <v>14.64501824083462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47499</v>
      </c>
      <c r="T1752" s="43">
        <f ca="1">_xll.BInterpol('Base CDI'!$H$4:$H$28,'Base CDI'!$J$4:$J$29,S1752,"Cubic","Extrapolate=Linear","MultiX=Average","Skip=True","Sort=True")</f>
        <v>14.445670005191776</v>
      </c>
      <c r="U1752" s="43">
        <f ca="1">_xll.BInterpol('Base CDI'!$H$4:$H$28,'Base CDI'!$I$4:$I$29,S1752,"Cubic","Extrapolate=Linear","MultiX=Average","Skip=True","Sort=True")</f>
        <v>14.645400575068741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47500</v>
      </c>
      <c r="T1753" s="43">
        <f ca="1">_xll.BInterpol('Base CDI'!$H$4:$H$28,'Base CDI'!$J$4:$J$29,S1753,"Cubic","Extrapolate=Linear","MultiX=Average","Skip=True","Sort=True")</f>
        <v>14.446071327968058</v>
      </c>
      <c r="U1753" s="43">
        <f ca="1">_xll.BInterpol('Base CDI'!$H$4:$H$28,'Base CDI'!$I$4:$I$29,S1753,"Cubic","Extrapolate=Linear","MultiX=Average","Skip=True","Sort=True")</f>
        <v>14.645782384914336</v>
      </c>
    </row>
    <row r="1754" spans="16:21" x14ac:dyDescent="0.25">
      <c r="P1754" s="10">
        <v>37067</v>
      </c>
      <c r="Q1754">
        <v>6.340649</v>
      </c>
      <c r="S1754" s="42">
        <f t="shared" ca="1" si="32"/>
        <v>47501</v>
      </c>
      <c r="T1754" s="43">
        <f ca="1">_xll.BInterpol('Base CDI'!$H$4:$H$28,'Base CDI'!$J$4:$J$29,S1754,"Cubic","Extrapolate=Linear","MultiX=Average","Skip=True","Sort=True")</f>
        <v>14.446472162956956</v>
      </c>
      <c r="U1754" s="43">
        <f ca="1">_xll.BInterpol('Base CDI'!$H$4:$H$28,'Base CDI'!$I$4:$I$29,S1754,"Cubic","Extrapolate=Linear","MultiX=Average","Skip=True","Sort=True")</f>
        <v>14.646163670759176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47502</v>
      </c>
      <c r="T1755" s="43">
        <f ca="1">_xll.BInterpol('Base CDI'!$H$4:$H$28,'Base CDI'!$J$4:$J$29,S1755,"Cubic","Extrapolate=Linear","MultiX=Average","Skip=True","Sort=True")</f>
        <v>14.446872510638201</v>
      </c>
      <c r="U1755" s="43">
        <f ca="1">_xll.BInterpol('Base CDI'!$H$4:$H$28,'Base CDI'!$I$4:$I$29,S1755,"Cubic","Extrapolate=Linear","MultiX=Average","Skip=True","Sort=True")</f>
        <v>14.646544432991028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47503</v>
      </c>
      <c r="T1756" s="43">
        <f ca="1">_xll.BInterpol('Base CDI'!$H$4:$H$28,'Base CDI'!$J$4:$J$29,S1756,"Cubic","Extrapolate=Linear","MultiX=Average","Skip=True","Sort=True")</f>
        <v>14.447272371491522</v>
      </c>
      <c r="U1756" s="43">
        <f ca="1">_xll.BInterpol('Base CDI'!$H$4:$H$28,'Base CDI'!$I$4:$I$29,S1756,"Cubic","Extrapolate=Linear","MultiX=Average","Skip=True","Sort=True")</f>
        <v>14.646924671997665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47504</v>
      </c>
      <c r="T1757" s="43">
        <f ca="1">_xll.BInterpol('Base CDI'!$H$4:$H$28,'Base CDI'!$J$4:$J$29,S1757,"Cubic","Extrapolate=Linear","MultiX=Average","Skip=True","Sort=True")</f>
        <v>14.447671745996649</v>
      </c>
      <c r="U1757" s="43">
        <f ca="1">_xll.BInterpol('Base CDI'!$H$4:$H$28,'Base CDI'!$I$4:$I$29,S1757,"Cubic","Extrapolate=Linear","MultiX=Average","Skip=True","Sort=True")</f>
        <v>14.647304388166857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47505</v>
      </c>
      <c r="T1758" s="43">
        <f ca="1">_xll.BInterpol('Base CDI'!$H$4:$H$28,'Base CDI'!$J$4:$J$29,S1758,"Cubic","Extrapolate=Linear","MultiX=Average","Skip=True","Sort=True")</f>
        <v>14.448070634633313</v>
      </c>
      <c r="U1758" s="43">
        <f ca="1">_xll.BInterpol('Base CDI'!$H$4:$H$28,'Base CDI'!$I$4:$I$29,S1758,"Cubic","Extrapolate=Linear","MultiX=Average","Skip=True","Sort=True")</f>
        <v>14.647683581886371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47506</v>
      </c>
      <c r="T1759" s="43">
        <f ca="1">_xll.BInterpol('Base CDI'!$H$4:$H$28,'Base CDI'!$J$4:$J$29,S1759,"Cubic","Extrapolate=Linear","MultiX=Average","Skip=True","Sort=True")</f>
        <v>14.448469037881241</v>
      </c>
      <c r="U1759" s="43">
        <f ca="1">_xll.BInterpol('Base CDI'!$H$4:$H$28,'Base CDI'!$I$4:$I$29,S1759,"Cubic","Extrapolate=Linear","MultiX=Average","Skip=True","Sort=True")</f>
        <v>14.648062253543978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47507</v>
      </c>
      <c r="T1760" s="43">
        <f ca="1">_xll.BInterpol('Base CDI'!$H$4:$H$28,'Base CDI'!$J$4:$J$29,S1760,"Cubic","Extrapolate=Linear","MultiX=Average","Skip=True","Sort=True")</f>
        <v>14.448866956220163</v>
      </c>
      <c r="U1760" s="43">
        <f ca="1">_xll.BInterpol('Base CDI'!$H$4:$H$28,'Base CDI'!$I$4:$I$29,S1760,"Cubic","Extrapolate=Linear","MultiX=Average","Skip=True","Sort=True")</f>
        <v>14.648440403527449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47508</v>
      </c>
      <c r="T1761" s="43">
        <f ca="1">_xll.BInterpol('Base CDI'!$H$4:$H$28,'Base CDI'!$J$4:$J$29,S1761,"Cubic","Extrapolate=Linear","MultiX=Average","Skip=True","Sort=True")</f>
        <v>14.449264390129812</v>
      </c>
      <c r="U1761" s="43">
        <f ca="1">_xll.BInterpol('Base CDI'!$H$4:$H$28,'Base CDI'!$I$4:$I$29,S1761,"Cubic","Extrapolate=Linear","MultiX=Average","Skip=True","Sort=True")</f>
        <v>14.648818032224552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47509</v>
      </c>
      <c r="T1762" s="43">
        <f ca="1">_xll.BInterpol('Base CDI'!$H$4:$H$28,'Base CDI'!$J$4:$J$29,S1762,"Cubic","Extrapolate=Linear","MultiX=Average","Skip=True","Sort=True")</f>
        <v>14.449661340089914</v>
      </c>
      <c r="U1762" s="43">
        <f ca="1">_xll.BInterpol('Base CDI'!$H$4:$H$28,'Base CDI'!$I$4:$I$29,S1762,"Cubic","Extrapolate=Linear","MultiX=Average","Skip=True","Sort=True")</f>
        <v>14.649195140023059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47510</v>
      </c>
      <c r="T1763" s="43">
        <f ca="1">_xll.BInterpol('Base CDI'!$H$4:$H$28,'Base CDI'!$J$4:$J$29,S1763,"Cubic","Extrapolate=Linear","MultiX=Average","Skip=True","Sort=True")</f>
        <v>14.450057806580201</v>
      </c>
      <c r="U1763" s="43">
        <f ca="1">_xll.BInterpol('Base CDI'!$H$4:$H$28,'Base CDI'!$I$4:$I$29,S1763,"Cubic","Extrapolate=Linear","MultiX=Average","Skip=True","Sort=True")</f>
        <v>14.649571727310738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47511</v>
      </c>
      <c r="T1764" s="43">
        <f ca="1">_xll.BInterpol('Base CDI'!$H$4:$H$28,'Base CDI'!$J$4:$J$29,S1764,"Cubic","Extrapolate=Linear","MultiX=Average","Skip=True","Sort=True")</f>
        <v>14.450453790080401</v>
      </c>
      <c r="U1764" s="43">
        <f ca="1">_xll.BInterpol('Base CDI'!$H$4:$H$28,'Base CDI'!$I$4:$I$29,S1764,"Cubic","Extrapolate=Linear","MultiX=Average","Skip=True","Sort=True")</f>
        <v>14.649947794475358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47512</v>
      </c>
      <c r="T1765" s="43">
        <f ca="1">_xll.BInterpol('Base CDI'!$H$4:$H$28,'Base CDI'!$J$4:$J$29,S1765,"Cubic","Extrapolate=Linear","MultiX=Average","Skip=True","Sort=True")</f>
        <v>14.450849291070245</v>
      </c>
      <c r="U1765" s="43">
        <f ca="1">_xll.BInterpol('Base CDI'!$H$4:$H$28,'Base CDI'!$I$4:$I$29,S1765,"Cubic","Extrapolate=Linear","MultiX=Average","Skip=True","Sort=True")</f>
        <v>14.65032334190469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47513</v>
      </c>
      <c r="T1766" s="43">
        <f ca="1">_xll.BInterpol('Base CDI'!$H$4:$H$28,'Base CDI'!$J$4:$J$29,S1766,"Cubic","Extrapolate=Linear","MultiX=Average","Skip=True","Sort=True")</f>
        <v>14.451244310029461</v>
      </c>
      <c r="U1766" s="43">
        <f ca="1">_xll.BInterpol('Base CDI'!$H$4:$H$28,'Base CDI'!$I$4:$I$29,S1766,"Cubic","Extrapolate=Linear","MultiX=Average","Skip=True","Sort=True")</f>
        <v>14.650698369986504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47514</v>
      </c>
      <c r="T1767" s="43">
        <f ca="1">_xll.BInterpol('Base CDI'!$H$4:$H$28,'Base CDI'!$J$4:$J$29,S1767,"Cubic","Extrapolate=Linear","MultiX=Average","Skip=True","Sort=True")</f>
        <v>14.451638847437781</v>
      </c>
      <c r="U1767" s="43">
        <f ca="1">_xll.BInterpol('Base CDI'!$H$4:$H$28,'Base CDI'!$I$4:$I$29,S1767,"Cubic","Extrapolate=Linear","MultiX=Average","Skip=True","Sort=True")</f>
        <v>14.651072879108568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47515</v>
      </c>
      <c r="T1768" s="43">
        <f ca="1">_xll.BInterpol('Base CDI'!$H$4:$H$28,'Base CDI'!$J$4:$J$29,S1768,"Cubic","Extrapolate=Linear","MultiX=Average","Skip=True","Sort=True")</f>
        <v>14.452032903774933</v>
      </c>
      <c r="U1768" s="43">
        <f ca="1">_xll.BInterpol('Base CDI'!$H$4:$H$28,'Base CDI'!$I$4:$I$29,S1768,"Cubic","Extrapolate=Linear","MultiX=Average","Skip=True","Sort=True")</f>
        <v>14.651446869658654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47516</v>
      </c>
      <c r="T1769" s="43">
        <f ca="1">_xll.BInterpol('Base CDI'!$H$4:$H$28,'Base CDI'!$J$4:$J$29,S1769,"Cubic","Extrapolate=Linear","MultiX=Average","Skip=True","Sort=True")</f>
        <v>14.452426479520646</v>
      </c>
      <c r="U1769" s="43">
        <f ca="1">_xll.BInterpol('Base CDI'!$H$4:$H$28,'Base CDI'!$I$4:$I$29,S1769,"Cubic","Extrapolate=Linear","MultiX=Average","Skip=True","Sort=True")</f>
        <v>14.651820342024532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47517</v>
      </c>
      <c r="T1770" s="43">
        <f ca="1">_xll.BInterpol('Base CDI'!$H$4:$H$28,'Base CDI'!$J$4:$J$29,S1770,"Cubic","Extrapolate=Linear","MultiX=Average","Skip=True","Sort=True")</f>
        <v>14.452819575154653</v>
      </c>
      <c r="U1770" s="43">
        <f ca="1">_xll.BInterpol('Base CDI'!$H$4:$H$28,'Base CDI'!$I$4:$I$29,S1770,"Cubic","Extrapolate=Linear","MultiX=Average","Skip=True","Sort=True")</f>
        <v>14.652193296593971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47518</v>
      </c>
      <c r="T1771" s="43">
        <f ca="1">_xll.BInterpol('Base CDI'!$H$4:$H$28,'Base CDI'!$J$4:$J$29,S1771,"Cubic","Extrapolate=Linear","MultiX=Average","Skip=True","Sort=True")</f>
        <v>14.45321219115668</v>
      </c>
      <c r="U1771" s="43">
        <f ca="1">_xll.BInterpol('Base CDI'!$H$4:$H$28,'Base CDI'!$I$4:$I$29,S1771,"Cubic","Extrapolate=Linear","MultiX=Average","Skip=True","Sort=True")</f>
        <v>14.65256573375474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47519</v>
      </c>
      <c r="T1772" s="43">
        <f ca="1">_xll.BInterpol('Base CDI'!$H$4:$H$28,'Base CDI'!$J$4:$J$29,S1772,"Cubic","Extrapolate=Linear","MultiX=Average","Skip=True","Sort=True")</f>
        <v>14.453604328006458</v>
      </c>
      <c r="U1772" s="43">
        <f ca="1">_xll.BInterpol('Base CDI'!$H$4:$H$28,'Base CDI'!$I$4:$I$29,S1772,"Cubic","Extrapolate=Linear","MultiX=Average","Skip=True","Sort=True")</f>
        <v>14.652937653894607</v>
      </c>
    </row>
    <row r="1773" spans="16:21" x14ac:dyDescent="0.25">
      <c r="P1773" s="10">
        <v>37092</v>
      </c>
      <c r="Q1773">
        <v>6.421843</v>
      </c>
      <c r="S1773" s="42">
        <f t="shared" ca="1" si="32"/>
        <v>47520</v>
      </c>
      <c r="T1773" s="43">
        <f ca="1">_xll.BInterpol('Base CDI'!$H$4:$H$28,'Base CDI'!$J$4:$J$29,S1773,"Cubic","Extrapolate=Linear","MultiX=Average","Skip=True","Sort=True")</f>
        <v>14.453995986183719</v>
      </c>
      <c r="U1773" s="43">
        <f ca="1">_xll.BInterpol('Base CDI'!$H$4:$H$28,'Base CDI'!$I$4:$I$29,S1773,"Cubic","Extrapolate=Linear","MultiX=Average","Skip=True","Sort=True")</f>
        <v>14.653309057401348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47521</v>
      </c>
      <c r="T1774" s="43">
        <f ca="1">_xll.BInterpol('Base CDI'!$H$4:$H$28,'Base CDI'!$J$4:$J$29,S1774,"Cubic","Extrapolate=Linear","MultiX=Average","Skip=True","Sort=True")</f>
        <v>14.454387166168187</v>
      </c>
      <c r="U1774" s="43">
        <f ca="1">_xll.BInterpol('Base CDI'!$H$4:$H$28,'Base CDI'!$I$4:$I$29,S1774,"Cubic","Extrapolate=Linear","MultiX=Average","Skip=True","Sort=True")</f>
        <v>14.653679944662725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47522</v>
      </c>
      <c r="T1775" s="43">
        <f ca="1">_xll.BInterpol('Base CDI'!$H$4:$H$28,'Base CDI'!$J$4:$J$29,S1775,"Cubic","Extrapolate=Linear","MultiX=Average","Skip=True","Sort=True")</f>
        <v>14.454777868439598</v>
      </c>
      <c r="U1775" s="43">
        <f ca="1">_xll.BInterpol('Base CDI'!$H$4:$H$28,'Base CDI'!$I$4:$I$29,S1775,"Cubic","Extrapolate=Linear","MultiX=Average","Skip=True","Sort=True")</f>
        <v>14.654050316066515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47523</v>
      </c>
      <c r="T1776" s="43">
        <f ca="1">_xll.BInterpol('Base CDI'!$H$4:$H$28,'Base CDI'!$J$4:$J$29,S1776,"Cubic","Extrapolate=Linear","MultiX=Average","Skip=True","Sort=True")</f>
        <v>14.455168093477678</v>
      </c>
      <c r="U1776" s="43">
        <f ca="1">_xll.BInterpol('Base CDI'!$H$4:$H$28,'Base CDI'!$I$4:$I$29,S1776,"Cubic","Extrapolate=Linear","MultiX=Average","Skip=True","Sort=True")</f>
        <v>14.654420172000481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47524</v>
      </c>
      <c r="T1777" s="43">
        <f ca="1">_xll.BInterpol('Base CDI'!$H$4:$H$28,'Base CDI'!$J$4:$J$29,S1777,"Cubic","Extrapolate=Linear","MultiX=Average","Skip=True","Sort=True")</f>
        <v>14.455557841762158</v>
      </c>
      <c r="U1777" s="43">
        <f ca="1">_xll.BInterpol('Base CDI'!$H$4:$H$28,'Base CDI'!$I$4:$I$29,S1777,"Cubic","Extrapolate=Linear","MultiX=Average","Skip=True","Sort=True")</f>
        <v>14.654789512852398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47525</v>
      </c>
      <c r="T1778" s="43">
        <f ca="1">_xll.BInterpol('Base CDI'!$H$4:$H$28,'Base CDI'!$J$4:$J$29,S1778,"Cubic","Extrapolate=Linear","MultiX=Average","Skip=True","Sort=True")</f>
        <v>14.455947113772766</v>
      </c>
      <c r="U1778" s="43">
        <f ca="1">_xll.BInterpol('Base CDI'!$H$4:$H$28,'Base CDI'!$I$4:$I$29,S1778,"Cubic","Extrapolate=Linear","MultiX=Average","Skip=True","Sort=True")</f>
        <v>14.655158339010034</v>
      </c>
    </row>
    <row r="1779" spans="16:21" x14ac:dyDescent="0.25">
      <c r="P1779" s="10">
        <v>37102</v>
      </c>
      <c r="Q1779">
        <v>6.448429</v>
      </c>
      <c r="S1779" s="42">
        <f t="shared" ca="1" si="32"/>
        <v>47526</v>
      </c>
      <c r="T1779" s="43">
        <f ca="1">_xll.BInterpol('Base CDI'!$H$4:$H$28,'Base CDI'!$J$4:$J$29,S1779,"Cubic","Extrapolate=Linear","MultiX=Average","Skip=True","Sort=True")</f>
        <v>14.456335909989233</v>
      </c>
      <c r="U1779" s="43">
        <f ca="1">_xll.BInterpol('Base CDI'!$H$4:$H$28,'Base CDI'!$I$4:$I$29,S1779,"Cubic","Extrapolate=Linear","MultiX=Average","Skip=True","Sort=True")</f>
        <v>14.655526650861159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47527</v>
      </c>
      <c r="T1780" s="43">
        <f ca="1">_xll.BInterpol('Base CDI'!$H$4:$H$28,'Base CDI'!$J$4:$J$29,S1780,"Cubic","Extrapolate=Linear","MultiX=Average","Skip=True","Sort=True")</f>
        <v>14.45672423089129</v>
      </c>
      <c r="U1780" s="43">
        <f ca="1">_xll.BInterpol('Base CDI'!$H$4:$H$28,'Base CDI'!$I$4:$I$29,S1780,"Cubic","Extrapolate=Linear","MultiX=Average","Skip=True","Sort=True")</f>
        <v>14.655894448793541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47528</v>
      </c>
      <c r="T1781" s="43">
        <f ca="1">_xll.BInterpol('Base CDI'!$H$4:$H$28,'Base CDI'!$J$4:$J$29,S1781,"Cubic","Extrapolate=Linear","MultiX=Average","Skip=True","Sort=True")</f>
        <v>14.457112076958664</v>
      </c>
      <c r="U1781" s="43">
        <f ca="1">_xll.BInterpol('Base CDI'!$H$4:$H$28,'Base CDI'!$I$4:$I$29,S1781,"Cubic","Extrapolate=Linear","MultiX=Average","Skip=True","Sort=True")</f>
        <v>14.656261733194953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47529</v>
      </c>
      <c r="T1782" s="43">
        <f ca="1">_xll.BInterpol('Base CDI'!$H$4:$H$28,'Base CDI'!$J$4:$J$29,S1782,"Cubic","Extrapolate=Linear","MultiX=Average","Skip=True","Sort=True")</f>
        <v>14.457499448671086</v>
      </c>
      <c r="U1782" s="43">
        <f ca="1">_xll.BInterpol('Base CDI'!$H$4:$H$28,'Base CDI'!$I$4:$I$29,S1782,"Cubic","Extrapolate=Linear","MultiX=Average","Skip=True","Sort=True")</f>
        <v>14.656628504453161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47530</v>
      </c>
      <c r="T1783" s="43">
        <f ca="1">_xll.BInterpol('Base CDI'!$H$4:$H$28,'Base CDI'!$J$4:$J$29,S1783,"Cubic","Extrapolate=Linear","MultiX=Average","Skip=True","Sort=True")</f>
        <v>14.457886346508287</v>
      </c>
      <c r="U1783" s="43">
        <f ca="1">_xll.BInterpol('Base CDI'!$H$4:$H$28,'Base CDI'!$I$4:$I$29,S1783,"Cubic","Extrapolate=Linear","MultiX=Average","Skip=True","Sort=True")</f>
        <v>14.656994762955938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47531</v>
      </c>
      <c r="T1784" s="43">
        <f ca="1">_xll.BInterpol('Base CDI'!$H$4:$H$28,'Base CDI'!$J$4:$J$29,S1784,"Cubic","Extrapolate=Linear","MultiX=Average","Skip=True","Sort=True")</f>
        <v>14.458272770949995</v>
      </c>
      <c r="U1784" s="43">
        <f ca="1">_xll.BInterpol('Base CDI'!$H$4:$H$28,'Base CDI'!$I$4:$I$29,S1784,"Cubic","Extrapolate=Linear","MultiX=Average","Skip=True","Sort=True")</f>
        <v>14.657360509091053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47532</v>
      </c>
      <c r="T1785" s="43">
        <f ca="1">_xll.BInterpol('Base CDI'!$H$4:$H$28,'Base CDI'!$J$4:$J$29,S1785,"Cubic","Extrapolate=Linear","MultiX=Average","Skip=True","Sort=True")</f>
        <v>14.458658722475938</v>
      </c>
      <c r="U1785" s="43">
        <f ca="1">_xll.BInterpol('Base CDI'!$H$4:$H$28,'Base CDI'!$I$4:$I$29,S1785,"Cubic","Extrapolate=Linear","MultiX=Average","Skip=True","Sort=True")</f>
        <v>14.657725743246274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47533</v>
      </c>
      <c r="T1786" s="43">
        <f ca="1">_xll.BInterpol('Base CDI'!$H$4:$H$28,'Base CDI'!$J$4:$J$29,S1786,"Cubic","Extrapolate=Linear","MultiX=Average","Skip=True","Sort=True")</f>
        <v>14.459044201565849</v>
      </c>
      <c r="U1786" s="43">
        <f ca="1">_xll.BInterpol('Base CDI'!$H$4:$H$28,'Base CDI'!$I$4:$I$29,S1786,"Cubic","Extrapolate=Linear","MultiX=Average","Skip=True","Sort=True")</f>
        <v>14.658090465809373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47534</v>
      </c>
      <c r="T1787" s="43">
        <f ca="1">_xll.BInterpol('Base CDI'!$H$4:$H$28,'Base CDI'!$J$4:$J$29,S1787,"Cubic","Extrapolate=Linear","MultiX=Average","Skip=True","Sort=True")</f>
        <v>14.459429208699456</v>
      </c>
      <c r="U1787" s="43">
        <f ca="1">_xll.BInterpol('Base CDI'!$H$4:$H$28,'Base CDI'!$I$4:$I$29,S1787,"Cubic","Extrapolate=Linear","MultiX=Average","Skip=True","Sort=True")</f>
        <v>14.658454677168118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47535</v>
      </c>
      <c r="T1788" s="43">
        <f ca="1">_xll.BInterpol('Base CDI'!$H$4:$H$28,'Base CDI'!$J$4:$J$29,S1788,"Cubic","Extrapolate=Linear","MultiX=Average","Skip=True","Sort=True")</f>
        <v>14.45981374435649</v>
      </c>
      <c r="U1788" s="43">
        <f ca="1">_xll.BInterpol('Base CDI'!$H$4:$H$28,'Base CDI'!$I$4:$I$29,S1788,"Cubic","Extrapolate=Linear","MultiX=Average","Skip=True","Sort=True")</f>
        <v>14.658818377710281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47536</v>
      </c>
      <c r="T1789" s="43">
        <f ca="1">_xll.BInterpol('Base CDI'!$H$4:$H$28,'Base CDI'!$J$4:$J$29,S1789,"Cubic","Extrapolate=Linear","MultiX=Average","Skip=True","Sort=True")</f>
        <v>14.460197809016679</v>
      </c>
      <c r="U1789" s="43">
        <f ca="1">_xll.BInterpol('Base CDI'!$H$4:$H$28,'Base CDI'!$I$4:$I$29,S1789,"Cubic","Extrapolate=Linear","MultiX=Average","Skip=True","Sort=True")</f>
        <v>14.659181567823628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47537</v>
      </c>
      <c r="T1790" s="43">
        <f ca="1">_xll.BInterpol('Base CDI'!$H$4:$H$28,'Base CDI'!$J$4:$J$29,S1790,"Cubic","Extrapolate=Linear","MultiX=Average","Skip=True","Sort=True")</f>
        <v>14.460581403159752</v>
      </c>
      <c r="U1790" s="43">
        <f ca="1">_xll.BInterpol('Base CDI'!$H$4:$H$28,'Base CDI'!$I$4:$I$29,S1790,"Cubic","Extrapolate=Linear","MultiX=Average","Skip=True","Sort=True")</f>
        <v>14.659544247895933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47538</v>
      </c>
      <c r="T1791" s="43">
        <f ca="1">_xll.BInterpol('Base CDI'!$H$4:$H$28,'Base CDI'!$J$4:$J$29,S1791,"Cubic","Extrapolate=Linear","MultiX=Average","Skip=True","Sort=True")</f>
        <v>14.460964527265443</v>
      </c>
      <c r="U1791" s="43">
        <f ca="1">_xll.BInterpol('Base CDI'!$H$4:$H$28,'Base CDI'!$I$4:$I$29,S1791,"Cubic","Extrapolate=Linear","MultiX=Average","Skip=True","Sort=True")</f>
        <v>14.659906418314964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47539</v>
      </c>
      <c r="T1792" s="43">
        <f ca="1">_xll.BInterpol('Base CDI'!$H$4:$H$28,'Base CDI'!$J$4:$J$29,S1792,"Cubic","Extrapolate=Linear","MultiX=Average","Skip=True","Sort=True")</f>
        <v>14.461347181813476</v>
      </c>
      <c r="U1792" s="43">
        <f ca="1">_xll.BInterpol('Base CDI'!$H$4:$H$28,'Base CDI'!$I$4:$I$29,S1792,"Cubic","Extrapolate=Linear","MultiX=Average","Skip=True","Sort=True")</f>
        <v>14.660268079468491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47540</v>
      </c>
      <c r="T1793" s="43">
        <f ca="1">_xll.BInterpol('Base CDI'!$H$4:$H$28,'Base CDI'!$J$4:$J$29,S1793,"Cubic","Extrapolate=Linear","MultiX=Average","Skip=True","Sort=True")</f>
        <v>14.461729367283585</v>
      </c>
      <c r="U1793" s="43">
        <f ca="1">_xll.BInterpol('Base CDI'!$H$4:$H$28,'Base CDI'!$I$4:$I$29,S1793,"Cubic","Extrapolate=Linear","MultiX=Average","Skip=True","Sort=True")</f>
        <v>14.660629231744283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47541</v>
      </c>
      <c r="T1794" s="43">
        <f ca="1">_xll.BInterpol('Base CDI'!$H$4:$H$28,'Base CDI'!$J$4:$J$29,S1794,"Cubic","Extrapolate=Linear","MultiX=Average","Skip=True","Sort=True")</f>
        <v>14.462111084155497</v>
      </c>
      <c r="U1794" s="43">
        <f ca="1">_xll.BInterpol('Base CDI'!$H$4:$H$28,'Base CDI'!$I$4:$I$29,S1794,"Cubic","Extrapolate=Linear","MultiX=Average","Skip=True","Sort=True")</f>
        <v>14.66098987553011</v>
      </c>
    </row>
    <row r="1795" spans="16:21" x14ac:dyDescent="0.25">
      <c r="P1795" s="10">
        <v>37124</v>
      </c>
      <c r="Q1795">
        <v>6.520022</v>
      </c>
      <c r="S1795" s="42">
        <f t="shared" ca="1" si="32"/>
        <v>47542</v>
      </c>
      <c r="T1795" s="43">
        <f ca="1">_xll.BInterpol('Base CDI'!$H$4:$H$28,'Base CDI'!$J$4:$J$29,S1795,"Cubic","Extrapolate=Linear","MultiX=Average","Skip=True","Sort=True")</f>
        <v>14.462492332908944</v>
      </c>
      <c r="U1795" s="43">
        <f ca="1">_xll.BInterpol('Base CDI'!$H$4:$H$28,'Base CDI'!$I$4:$I$29,S1795,"Cubic","Extrapolate=Linear","MultiX=Average","Skip=True","Sort=True")</f>
        <v>14.661350011213742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47543</v>
      </c>
      <c r="T1796" s="43">
        <f ca="1">_xll.BInterpol('Base CDI'!$H$4:$H$28,'Base CDI'!$J$4:$J$29,S1796,"Cubic","Extrapolate=Linear","MultiX=Average","Skip=True","Sort=True")</f>
        <v>14.462873114023653</v>
      </c>
      <c r="U1796" s="43">
        <f ca="1">_xll.BInterpol('Base CDI'!$H$4:$H$28,'Base CDI'!$I$4:$I$29,S1796,"Cubic","Extrapolate=Linear","MultiX=Average","Skip=True","Sort=True")</f>
        <v>14.661709639182948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47544</v>
      </c>
      <c r="T1797" s="43">
        <f ca="1">_xll.BInterpol('Base CDI'!$H$4:$H$28,'Base CDI'!$J$4:$J$29,S1797,"Cubic","Extrapolate=Linear","MultiX=Average","Skip=True","Sort=True")</f>
        <v>14.463253427979355</v>
      </c>
      <c r="U1797" s="43">
        <f ca="1">_xll.BInterpol('Base CDI'!$H$4:$H$28,'Base CDI'!$I$4:$I$29,S1797,"Cubic","Extrapolate=Linear","MultiX=Average","Skip=True","Sort=True")</f>
        <v>14.6620687598255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47545</v>
      </c>
      <c r="T1798" s="43">
        <f ca="1">_xll.BInterpol('Base CDI'!$H$4:$H$28,'Base CDI'!$J$4:$J$29,S1798,"Cubic","Extrapolate=Linear","MultiX=Average","Skip=True","Sort=True")</f>
        <v>14.463633275255781</v>
      </c>
      <c r="U1798" s="43">
        <f ca="1">_xll.BInterpol('Base CDI'!$H$4:$H$28,'Base CDI'!$I$4:$I$29,S1798,"Cubic","Extrapolate=Linear","MultiX=Average","Skip=True","Sort=True")</f>
        <v>14.662427373529166</v>
      </c>
    </row>
    <row r="1799" spans="16:21" x14ac:dyDescent="0.25">
      <c r="P1799" s="10">
        <v>37130</v>
      </c>
      <c r="Q1799">
        <v>6.538087</v>
      </c>
      <c r="S1799" s="42">
        <f t="shared" ca="1" si="32"/>
        <v>47546</v>
      </c>
      <c r="T1799" s="43">
        <f ca="1">_xll.BInterpol('Base CDI'!$H$4:$H$28,'Base CDI'!$J$4:$J$29,S1799,"Cubic","Extrapolate=Linear","MultiX=Average","Skip=True","Sort=True")</f>
        <v>14.46401265633266</v>
      </c>
      <c r="U1799" s="43">
        <f ca="1">_xll.BInterpol('Base CDI'!$H$4:$H$28,'Base CDI'!$I$4:$I$29,S1799,"Cubic","Extrapolate=Linear","MultiX=Average","Skip=True","Sort=True")</f>
        <v>14.662785480681716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47547</v>
      </c>
      <c r="T1800" s="43">
        <f ca="1">_xll.BInterpol('Base CDI'!$H$4:$H$28,'Base CDI'!$J$4:$J$29,S1800,"Cubic","Extrapolate=Linear","MultiX=Average","Skip=True","Sort=True")</f>
        <v>14.464391571689719</v>
      </c>
      <c r="U1800" s="43">
        <f ca="1">_xll.BInterpol('Base CDI'!$H$4:$H$28,'Base CDI'!$I$4:$I$29,S1800,"Cubic","Extrapolate=Linear","MultiX=Average","Skip=True","Sort=True")</f>
        <v>14.663143081670919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47548</v>
      </c>
      <c r="T1801" s="43">
        <f ca="1">_xll.BInterpol('Base CDI'!$H$4:$H$28,'Base CDI'!$J$4:$J$29,S1801,"Cubic","Extrapolate=Linear","MultiX=Average","Skip=True","Sort=True")</f>
        <v>14.464770021806691</v>
      </c>
      <c r="U1801" s="43">
        <f ca="1">_xll.BInterpol('Base CDI'!$H$4:$H$28,'Base CDI'!$I$4:$I$29,S1801,"Cubic","Extrapolate=Linear","MultiX=Average","Skip=True","Sort=True")</f>
        <v>14.663500176884547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47549</v>
      </c>
      <c r="T1802" s="43">
        <f ca="1">_xll.BInterpol('Base CDI'!$H$4:$H$28,'Base CDI'!$J$4:$J$29,S1802,"Cubic","Extrapolate=Linear","MultiX=Average","Skip=True","Sort=True")</f>
        <v>14.465148007163306</v>
      </c>
      <c r="U1802" s="43">
        <f ca="1">_xll.BInterpol('Base CDI'!$H$4:$H$28,'Base CDI'!$I$4:$I$29,S1802,"Cubic","Extrapolate=Linear","MultiX=Average","Skip=True","Sort=True")</f>
        <v>14.663856766710367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47550</v>
      </c>
      <c r="T1803" s="43">
        <f ca="1">_xll.BInterpol('Base CDI'!$H$4:$H$28,'Base CDI'!$J$4:$J$29,S1803,"Cubic","Extrapolate=Linear","MultiX=Average","Skip=True","Sort=True")</f>
        <v>14.46552552823929</v>
      </c>
      <c r="U1803" s="43">
        <f ca="1">_xll.BInterpol('Base CDI'!$H$4:$H$28,'Base CDI'!$I$4:$I$29,S1803,"Cubic","Extrapolate=Linear","MultiX=Average","Skip=True","Sort=True")</f>
        <v>14.664212851536151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47551</v>
      </c>
      <c r="T1804" s="43">
        <f ca="1">_xll.BInterpol('Base CDI'!$H$4:$H$28,'Base CDI'!$J$4:$J$29,S1804,"Cubic","Extrapolate=Linear","MultiX=Average","Skip=True","Sort=True")</f>
        <v>14.465902585514375</v>
      </c>
      <c r="U1804" s="43">
        <f ca="1">_xll.BInterpol('Base CDI'!$H$4:$H$28,'Base CDI'!$I$4:$I$29,S1804,"Cubic","Extrapolate=Linear","MultiX=Average","Skip=True","Sort=True")</f>
        <v>14.664568431749668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47552</v>
      </c>
      <c r="T1805" s="43">
        <f ca="1">_xll.BInterpol('Base CDI'!$H$4:$H$28,'Base CDI'!$J$4:$J$29,S1805,"Cubic","Extrapolate=Linear","MultiX=Average","Skip=True","Sort=True")</f>
        <v>14.466279179468291</v>
      </c>
      <c r="U1805" s="43">
        <f ca="1">_xll.BInterpol('Base CDI'!$H$4:$H$28,'Base CDI'!$I$4:$I$29,S1805,"Cubic","Extrapolate=Linear","MultiX=Average","Skip=True","Sort=True")</f>
        <v>14.664923507738688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47553</v>
      </c>
      <c r="T1806" s="43">
        <f ca="1">_xll.BInterpol('Base CDI'!$H$4:$H$28,'Base CDI'!$J$4:$J$29,S1806,"Cubic","Extrapolate=Linear","MultiX=Average","Skip=True","Sort=True")</f>
        <v>14.466655310580768</v>
      </c>
      <c r="U1806" s="43">
        <f ca="1">_xll.BInterpol('Base CDI'!$H$4:$H$28,'Base CDI'!$I$4:$I$29,S1806,"Cubic","Extrapolate=Linear","MultiX=Average","Skip=True","Sort=True")</f>
        <v>14.66527807989098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47554</v>
      </c>
      <c r="T1807" s="43">
        <f ca="1">_xll.BInterpol('Base CDI'!$H$4:$H$28,'Base CDI'!$J$4:$J$29,S1807,"Cubic","Extrapolate=Linear","MultiX=Average","Skip=True","Sort=True")</f>
        <v>14.467030979331533</v>
      </c>
      <c r="U1807" s="43">
        <f ca="1">_xll.BInterpol('Base CDI'!$H$4:$H$28,'Base CDI'!$I$4:$I$29,S1807,"Cubic","Extrapolate=Linear","MultiX=Average","Skip=True","Sort=True")</f>
        <v>14.665632148594316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47555</v>
      </c>
      <c r="T1808" s="43">
        <f ca="1">_xll.BInterpol('Base CDI'!$H$4:$H$28,'Base CDI'!$J$4:$J$29,S1808,"Cubic","Extrapolate=Linear","MultiX=Average","Skip=True","Sort=True")</f>
        <v>14.467406186200318</v>
      </c>
      <c r="U1808" s="43">
        <f ca="1">_xll.BInterpol('Base CDI'!$H$4:$H$28,'Base CDI'!$I$4:$I$29,S1808,"Cubic","Extrapolate=Linear","MultiX=Average","Skip=True","Sort=True")</f>
        <v>14.665985714236461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47556</v>
      </c>
      <c r="T1809" s="43">
        <f ca="1">_xll.BInterpol('Base CDI'!$H$4:$H$28,'Base CDI'!$J$4:$J$29,S1809,"Cubic","Extrapolate=Linear","MultiX=Average","Skip=True","Sort=True")</f>
        <v>14.467780931666853</v>
      </c>
      <c r="U1809" s="43">
        <f ca="1">_xll.BInterpol('Base CDI'!$H$4:$H$28,'Base CDI'!$I$4:$I$29,S1809,"Cubic","Extrapolate=Linear","MultiX=Average","Skip=True","Sort=True")</f>
        <v>14.666338777205191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47557</v>
      </c>
      <c r="T1810" s="43">
        <f ca="1">_xll.BInterpol('Base CDI'!$H$4:$H$28,'Base CDI'!$J$4:$J$29,S1810,"Cubic","Extrapolate=Linear","MultiX=Average","Skip=True","Sort=True")</f>
        <v>14.468155216210867</v>
      </c>
      <c r="U1810" s="43">
        <f ca="1">_xll.BInterpol('Base CDI'!$H$4:$H$28,'Base CDI'!$I$4:$I$29,S1810,"Cubic","Extrapolate=Linear","MultiX=Average","Skip=True","Sort=True")</f>
        <v>14.66669133788827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47558</v>
      </c>
      <c r="T1811" s="43">
        <f ca="1">_xll.BInterpol('Base CDI'!$H$4:$H$28,'Base CDI'!$J$4:$J$29,S1811,"Cubic","Extrapolate=Linear","MultiX=Average","Skip=True","Sort=True")</f>
        <v>14.46852904031209</v>
      </c>
      <c r="U1811" s="43">
        <f ca="1">_xll.BInterpol('Base CDI'!$H$4:$H$28,'Base CDI'!$I$4:$I$29,S1811,"Cubic","Extrapolate=Linear","MultiX=Average","Skip=True","Sort=True")</f>
        <v>14.667043396673472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47559</v>
      </c>
      <c r="T1812" s="43">
        <f ca="1">_xll.BInterpol('Base CDI'!$H$4:$H$28,'Base CDI'!$J$4:$J$29,S1812,"Cubic","Extrapolate=Linear","MultiX=Average","Skip=True","Sort=True")</f>
        <v>14.468902404450249</v>
      </c>
      <c r="U1812" s="43">
        <f ca="1">_xll.BInterpol('Base CDI'!$H$4:$H$28,'Base CDI'!$I$4:$I$29,S1812,"Cubic","Extrapolate=Linear","MultiX=Average","Skip=True","Sort=True")</f>
        <v>14.667394953948564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47560</v>
      </c>
      <c r="T1813" s="43">
        <f ca="1">_xll.BInterpol('Base CDI'!$H$4:$H$28,'Base CDI'!$J$4:$J$29,S1813,"Cubic","Extrapolate=Linear","MultiX=Average","Skip=True","Sort=True")</f>
        <v>14.469275309105079</v>
      </c>
      <c r="U1813" s="43">
        <f ca="1">_xll.BInterpol('Base CDI'!$H$4:$H$28,'Base CDI'!$I$4:$I$29,S1813,"Cubic","Extrapolate=Linear","MultiX=Average","Skip=True","Sort=True")</f>
        <v>14.667746010101318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47561</v>
      </c>
      <c r="T1814" s="43">
        <f ca="1">_xll.BInterpol('Base CDI'!$H$4:$H$28,'Base CDI'!$J$4:$J$29,S1814,"Cubic","Extrapolate=Linear","MultiX=Average","Skip=True","Sort=True")</f>
        <v>14.469647754756304</v>
      </c>
      <c r="U1814" s="43">
        <f ca="1">_xll.BInterpol('Base CDI'!$H$4:$H$28,'Base CDI'!$I$4:$I$29,S1814,"Cubic","Extrapolate=Linear","MultiX=Average","Skip=True","Sort=True")</f>
        <v>14.668096565519502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47562</v>
      </c>
      <c r="T1815" s="43">
        <f ca="1">_xll.BInterpol('Base CDI'!$H$4:$H$28,'Base CDI'!$J$4:$J$29,S1815,"Cubic","Extrapolate=Linear","MultiX=Average","Skip=True","Sort=True")</f>
        <v>14.470019741883657</v>
      </c>
      <c r="U1815" s="43">
        <f ca="1">_xll.BInterpol('Base CDI'!$H$4:$H$28,'Base CDI'!$I$4:$I$29,S1815,"Cubic","Extrapolate=Linear","MultiX=Average","Skip=True","Sort=True")</f>
        <v>14.668446620590887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47563</v>
      </c>
      <c r="T1816" s="43">
        <f ca="1">_xll.BInterpol('Base CDI'!$H$4:$H$28,'Base CDI'!$J$4:$J$29,S1816,"Cubic","Extrapolate=Linear","MultiX=Average","Skip=True","Sort=True")</f>
        <v>14.470391270966868</v>
      </c>
      <c r="U1816" s="43">
        <f ca="1">_xll.BInterpol('Base CDI'!$H$4:$H$28,'Base CDI'!$I$4:$I$29,S1816,"Cubic","Extrapolate=Linear","MultiX=Average","Skip=True","Sort=True")</f>
        <v>14.668796175703241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47564</v>
      </c>
      <c r="T1817" s="43">
        <f ca="1">_xll.BInterpol('Base CDI'!$H$4:$H$28,'Base CDI'!$J$4:$J$29,S1817,"Cubic","Extrapolate=Linear","MultiX=Average","Skip=True","Sort=True")</f>
        <v>14.470762342485665</v>
      </c>
      <c r="U1817" s="43">
        <f ca="1">_xll.BInterpol('Base CDI'!$H$4:$H$28,'Base CDI'!$I$4:$I$29,S1817,"Cubic","Extrapolate=Linear","MultiX=Average","Skip=True","Sort=True")</f>
        <v>14.669145231244336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47565</v>
      </c>
      <c r="T1818" s="43">
        <f ca="1">_xll.BInterpol('Base CDI'!$H$4:$H$28,'Base CDI'!$J$4:$J$29,S1818,"Cubic","Extrapolate=Linear","MultiX=Average","Skip=True","Sort=True")</f>
        <v>14.471132956919778</v>
      </c>
      <c r="U1818" s="43">
        <f ca="1">_xll.BInterpol('Base CDI'!$H$4:$H$28,'Base CDI'!$I$4:$I$29,S1818,"Cubic","Extrapolate=Linear","MultiX=Average","Skip=True","Sort=True")</f>
        <v>14.66949378760194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47566</v>
      </c>
      <c r="T1819" s="43">
        <f ca="1">_xll.BInterpol('Base CDI'!$H$4:$H$28,'Base CDI'!$J$4:$J$29,S1819,"Cubic","Extrapolate=Linear","MultiX=Average","Skip=True","Sort=True")</f>
        <v>14.471503114748938</v>
      </c>
      <c r="U1819" s="43">
        <f ca="1">_xll.BInterpol('Base CDI'!$H$4:$H$28,'Base CDI'!$I$4:$I$29,S1819,"Cubic","Extrapolate=Linear","MultiX=Average","Skip=True","Sort=True")</f>
        <v>14.669841845163825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47567</v>
      </c>
      <c r="T1820" s="43">
        <f ca="1">_xll.BInterpol('Base CDI'!$H$4:$H$28,'Base CDI'!$J$4:$J$29,S1820,"Cubic","Extrapolate=Linear","MultiX=Average","Skip=True","Sort=True")</f>
        <v>14.471872816452873</v>
      </c>
      <c r="U1820" s="43">
        <f ca="1">_xll.BInterpol('Base CDI'!$H$4:$H$28,'Base CDI'!$I$4:$I$29,S1820,"Cubic","Extrapolate=Linear","MultiX=Average","Skip=True","Sort=True")</f>
        <v>14.670189404317759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47568</v>
      </c>
      <c r="T1821" s="43">
        <f ca="1">_xll.BInterpol('Base CDI'!$H$4:$H$28,'Base CDI'!$J$4:$J$29,S1821,"Cubic","Extrapolate=Linear","MultiX=Average","Skip=True","Sort=True")</f>
        <v>14.472242062511313</v>
      </c>
      <c r="U1821" s="43">
        <f ca="1">_xll.BInterpol('Base CDI'!$H$4:$H$28,'Base CDI'!$I$4:$I$29,S1821,"Cubic","Extrapolate=Linear","MultiX=Average","Skip=True","Sort=True")</f>
        <v>14.67053646545151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47569</v>
      </c>
      <c r="T1822" s="43">
        <f ca="1">_xll.BInterpol('Base CDI'!$H$4:$H$28,'Base CDI'!$J$4:$J$29,S1822,"Cubic","Extrapolate=Linear","MultiX=Average","Skip=True","Sort=True")</f>
        <v>14.472610853403989</v>
      </c>
      <c r="U1822" s="43">
        <f ca="1">_xll.BInterpol('Base CDI'!$H$4:$H$28,'Base CDI'!$I$4:$I$29,S1822,"Cubic","Extrapolate=Linear","MultiX=Average","Skip=True","Sort=True")</f>
        <v>14.670883028952852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47570</v>
      </c>
      <c r="T1823" s="43">
        <f ca="1">_xll.BInterpol('Base CDI'!$H$4:$H$28,'Base CDI'!$J$4:$J$29,S1823,"Cubic","Extrapolate=Linear","MultiX=Average","Skip=True","Sort=True")</f>
        <v>14.472979189610628</v>
      </c>
      <c r="U1823" s="43">
        <f ca="1">_xll.BInterpol('Base CDI'!$H$4:$H$28,'Base CDI'!$I$4:$I$29,S1823,"Cubic","Extrapolate=Linear","MultiX=Average","Skip=True","Sort=True")</f>
        <v>14.671229095209553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47571</v>
      </c>
      <c r="T1824" s="43">
        <f ca="1">_xll.BInterpol('Base CDI'!$H$4:$H$28,'Base CDI'!$J$4:$J$29,S1824,"Cubic","Extrapolate=Linear","MultiX=Average","Skip=True","Sort=True")</f>
        <v>14.473347071610963</v>
      </c>
      <c r="U1824" s="43">
        <f ca="1">_xll.BInterpol('Base CDI'!$H$4:$H$28,'Base CDI'!$I$4:$I$29,S1824,"Cubic","Extrapolate=Linear","MultiX=Average","Skip=True","Sort=True")</f>
        <v>14.671574664609381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47572</v>
      </c>
      <c r="T1825" s="43">
        <f ca="1">_xll.BInterpol('Base CDI'!$H$4:$H$28,'Base CDI'!$J$4:$J$29,S1825,"Cubic","Extrapolate=Linear","MultiX=Average","Skip=True","Sort=True")</f>
        <v>14.473714499884721</v>
      </c>
      <c r="U1825" s="43">
        <f ca="1">_xll.BInterpol('Base CDI'!$H$4:$H$28,'Base CDI'!$I$4:$I$29,S1825,"Cubic","Extrapolate=Linear","MultiX=Average","Skip=True","Sort=True")</f>
        <v>14.671919737540108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47573</v>
      </c>
      <c r="T1826" s="43">
        <f ca="1">_xll.BInterpol('Base CDI'!$H$4:$H$28,'Base CDI'!$J$4:$J$29,S1826,"Cubic","Extrapolate=Linear","MultiX=Average","Skip=True","Sort=True")</f>
        <v>14.474081474911634</v>
      </c>
      <c r="U1826" s="43">
        <f ca="1">_xll.BInterpol('Base CDI'!$H$4:$H$28,'Base CDI'!$I$4:$I$29,S1826,"Cubic","Extrapolate=Linear","MultiX=Average","Skip=True","Sort=True")</f>
        <v>14.672264314389501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47574</v>
      </c>
      <c r="T1827" s="43">
        <f ca="1">_xll.BInterpol('Base CDI'!$H$4:$H$28,'Base CDI'!$J$4:$J$29,S1827,"Cubic","Extrapolate=Linear","MultiX=Average","Skip=True","Sort=True")</f>
        <v>14.474447997171429</v>
      </c>
      <c r="U1827" s="43">
        <f ca="1">_xll.BInterpol('Base CDI'!$H$4:$H$28,'Base CDI'!$I$4:$I$29,S1827,"Cubic","Extrapolate=Linear","MultiX=Average","Skip=True","Sort=True")</f>
        <v>14.672608395545334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47575</v>
      </c>
      <c r="T1828" s="43">
        <f ca="1">_xll.BInterpol('Base CDI'!$H$4:$H$28,'Base CDI'!$J$4:$J$29,S1828,"Cubic","Extrapolate=Linear","MultiX=Average","Skip=True","Sort=True")</f>
        <v>14.474814067143839</v>
      </c>
      <c r="U1828" s="43">
        <f ca="1">_xll.BInterpol('Base CDI'!$H$4:$H$28,'Base CDI'!$I$4:$I$29,S1828,"Cubic","Extrapolate=Linear","MultiX=Average","Skip=True","Sort=True")</f>
        <v>14.672951981395373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47576</v>
      </c>
      <c r="T1829" s="43">
        <f ca="1">_xll.BInterpol('Base CDI'!$H$4:$H$28,'Base CDI'!$J$4:$J$29,S1829,"Cubic","Extrapolate=Linear","MultiX=Average","Skip=True","Sort=True")</f>
        <v>14.475179685308591</v>
      </c>
      <c r="U1829" s="43">
        <f ca="1">_xll.BInterpol('Base CDI'!$H$4:$H$28,'Base CDI'!$I$4:$I$29,S1829,"Cubic","Extrapolate=Linear","MultiX=Average","Skip=True","Sort=True")</f>
        <v>14.673295072327392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47577</v>
      </c>
      <c r="T1830" s="43">
        <f ca="1">_xll.BInterpol('Base CDI'!$H$4:$H$28,'Base CDI'!$J$4:$J$29,S1830,"Cubic","Extrapolate=Linear","MultiX=Average","Skip=True","Sort=True")</f>
        <v>14.475544852145415</v>
      </c>
      <c r="U1830" s="43">
        <f ca="1">_xll.BInterpol('Base CDI'!$H$4:$H$28,'Base CDI'!$I$4:$I$29,S1830,"Cubic","Extrapolate=Linear","MultiX=Average","Skip=True","Sort=True")</f>
        <v>14.673637668729155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47578</v>
      </c>
      <c r="T1831" s="43">
        <f ca="1">_xll.BInterpol('Base CDI'!$H$4:$H$28,'Base CDI'!$J$4:$J$29,S1831,"Cubic","Extrapolate=Linear","MultiX=Average","Skip=True","Sort=True")</f>
        <v>14.475909568134041</v>
      </c>
      <c r="U1831" s="43">
        <f ca="1">_xll.BInterpol('Base CDI'!$H$4:$H$28,'Base CDI'!$I$4:$I$29,S1831,"Cubic","Extrapolate=Linear","MultiX=Average","Skip=True","Sort=True")</f>
        <v>14.673979770988437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47579</v>
      </c>
      <c r="T1832" s="43">
        <f ca="1">_xll.BInterpol('Base CDI'!$H$4:$H$28,'Base CDI'!$J$4:$J$29,S1832,"Cubic","Extrapolate=Linear","MultiX=Average","Skip=True","Sort=True")</f>
        <v>14.476273833754199</v>
      </c>
      <c r="U1832" s="43">
        <f ca="1">_xll.BInterpol('Base CDI'!$H$4:$H$28,'Base CDI'!$I$4:$I$29,S1832,"Cubic","Extrapolate=Linear","MultiX=Average","Skip=True","Sort=True")</f>
        <v>14.674321379493003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47580</v>
      </c>
      <c r="T1833" s="43">
        <f ca="1">_xll.BInterpol('Base CDI'!$H$4:$H$28,'Base CDI'!$J$4:$J$29,S1833,"Cubic","Extrapolate=Linear","MultiX=Average","Skip=True","Sort=True")</f>
        <v>14.476637649485617</v>
      </c>
      <c r="U1833" s="43">
        <f ca="1">_xll.BInterpol('Base CDI'!$H$4:$H$28,'Base CDI'!$I$4:$I$29,S1833,"Cubic","Extrapolate=Linear","MultiX=Average","Skip=True","Sort=True")</f>
        <v>14.674662494630628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47581</v>
      </c>
      <c r="T1834" s="43">
        <f ca="1">_xll.BInterpol('Base CDI'!$H$4:$H$28,'Base CDI'!$J$4:$J$29,S1834,"Cubic","Extrapolate=Linear","MultiX=Average","Skip=True","Sort=True")</f>
        <v>14.477001015808028</v>
      </c>
      <c r="U1834" s="43">
        <f ca="1">_xll.BInterpol('Base CDI'!$H$4:$H$28,'Base CDI'!$I$4:$I$29,S1834,"Cubic","Extrapolate=Linear","MultiX=Average","Skip=True","Sort=True")</f>
        <v>14.675003116789076</v>
      </c>
    </row>
    <row r="1835" spans="16:21" x14ac:dyDescent="0.25">
      <c r="P1835" s="10">
        <v>37182</v>
      </c>
      <c r="Q1835">
        <v>6.702979</v>
      </c>
      <c r="S1835" s="42">
        <f t="shared" ca="1" si="33"/>
        <v>47582</v>
      </c>
      <c r="T1835" s="43">
        <f ca="1">_xll.BInterpol('Base CDI'!$H$4:$H$28,'Base CDI'!$J$4:$J$29,S1835,"Cubic","Extrapolate=Linear","MultiX=Average","Skip=True","Sort=True")</f>
        <v>14.477363933201161</v>
      </c>
      <c r="U1835" s="43">
        <f ca="1">_xll.BInterpol('Base CDI'!$H$4:$H$28,'Base CDI'!$I$4:$I$29,S1835,"Cubic","Extrapolate=Linear","MultiX=Average","Skip=True","Sort=True")</f>
        <v>14.675343246356123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47583</v>
      </c>
      <c r="T1836" s="43">
        <f ca="1">_xll.BInterpol('Base CDI'!$H$4:$H$28,'Base CDI'!$J$4:$J$29,S1836,"Cubic","Extrapolate=Linear","MultiX=Average","Skip=True","Sort=True")</f>
        <v>14.477726402144743</v>
      </c>
      <c r="U1836" s="43">
        <f ca="1">_xll.BInterpol('Base CDI'!$H$4:$H$28,'Base CDI'!$I$4:$I$29,S1836,"Cubic","Extrapolate=Linear","MultiX=Average","Skip=True","Sort=True")</f>
        <v>14.675682883719535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47584</v>
      </c>
      <c r="T1837" s="43">
        <f ca="1">_xll.BInterpol('Base CDI'!$H$4:$H$28,'Base CDI'!$J$4:$J$29,S1837,"Cubic","Extrapolate=Linear","MultiX=Average","Skip=True","Sort=True")</f>
        <v>14.478088423118505</v>
      </c>
      <c r="U1837" s="43">
        <f ca="1">_xll.BInterpol('Base CDI'!$H$4:$H$28,'Base CDI'!$I$4:$I$29,S1837,"Cubic","Extrapolate=Linear","MultiX=Average","Skip=True","Sort=True")</f>
        <v>14.676022029267081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47585</v>
      </c>
      <c r="T1838" s="43">
        <f ca="1">_xll.BInterpol('Base CDI'!$H$4:$H$28,'Base CDI'!$J$4:$J$29,S1838,"Cubic","Extrapolate=Linear","MultiX=Average","Skip=True","Sort=True")</f>
        <v>14.478449996602176</v>
      </c>
      <c r="U1838" s="43">
        <f ca="1">_xll.BInterpol('Base CDI'!$H$4:$H$28,'Base CDI'!$I$4:$I$29,S1838,"Cubic","Extrapolate=Linear","MultiX=Average","Skip=True","Sort=True")</f>
        <v>14.676360683386534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47586</v>
      </c>
      <c r="T1839" s="43">
        <f ca="1">_xll.BInterpol('Base CDI'!$H$4:$H$28,'Base CDI'!$J$4:$J$29,S1839,"Cubic","Extrapolate=Linear","MultiX=Average","Skip=True","Sort=True")</f>
        <v>14.478811123075488</v>
      </c>
      <c r="U1839" s="43">
        <f ca="1">_xll.BInterpol('Base CDI'!$H$4:$H$28,'Base CDI'!$I$4:$I$29,S1839,"Cubic","Extrapolate=Linear","MultiX=Average","Skip=True","Sort=True")</f>
        <v>14.67669884646566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47587</v>
      </c>
      <c r="T1840" s="43">
        <f ca="1">_xll.BInterpol('Base CDI'!$H$4:$H$28,'Base CDI'!$J$4:$J$29,S1840,"Cubic","Extrapolate=Linear","MultiX=Average","Skip=True","Sort=True")</f>
        <v>14.47917180301817</v>
      </c>
      <c r="U1840" s="43">
        <f ca="1">_xll.BInterpol('Base CDI'!$H$4:$H$28,'Base CDI'!$I$4:$I$29,S1840,"Cubic","Extrapolate=Linear","MultiX=Average","Skip=True","Sort=True")</f>
        <v>14.677036518892233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47588</v>
      </c>
      <c r="T1841" s="43">
        <f ca="1">_xll.BInterpol('Base CDI'!$H$4:$H$28,'Base CDI'!$J$4:$J$29,S1841,"Cubic","Extrapolate=Linear","MultiX=Average","Skip=True","Sort=True")</f>
        <v>14.47953203690995</v>
      </c>
      <c r="U1841" s="43">
        <f ca="1">_xll.BInterpol('Base CDI'!$H$4:$H$28,'Base CDI'!$I$4:$I$29,S1841,"Cubic","Extrapolate=Linear","MultiX=Average","Skip=True","Sort=True")</f>
        <v>14.67737370105402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47589</v>
      </c>
      <c r="T1842" s="43">
        <f ca="1">_xll.BInterpol('Base CDI'!$H$4:$H$28,'Base CDI'!$J$4:$J$29,S1842,"Cubic","Extrapolate=Linear","MultiX=Average","Skip=True","Sort=True")</f>
        <v>14.479891825230558</v>
      </c>
      <c r="U1842" s="43">
        <f ca="1">_xll.BInterpol('Base CDI'!$H$4:$H$28,'Base CDI'!$I$4:$I$29,S1842,"Cubic","Extrapolate=Linear","MultiX=Average","Skip=True","Sort=True")</f>
        <v>14.67771039333879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47590</v>
      </c>
      <c r="T1843" s="43">
        <f ca="1">_xll.BInterpol('Base CDI'!$H$4:$H$28,'Base CDI'!$J$4:$J$29,S1843,"Cubic","Extrapolate=Linear","MultiX=Average","Skip=True","Sort=True")</f>
        <v>14.480251168459725</v>
      </c>
      <c r="U1843" s="43">
        <f ca="1">_xll.BInterpol('Base CDI'!$H$4:$H$28,'Base CDI'!$I$4:$I$29,S1843,"Cubic","Extrapolate=Linear","MultiX=Average","Skip=True","Sort=True")</f>
        <v>14.678046596134315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47591</v>
      </c>
      <c r="T1844" s="43">
        <f ca="1">_xll.BInterpol('Base CDI'!$H$4:$H$28,'Base CDI'!$J$4:$J$29,S1844,"Cubic","Extrapolate=Linear","MultiX=Average","Skip=True","Sort=True")</f>
        <v>14.48061006707718</v>
      </c>
      <c r="U1844" s="43">
        <f ca="1">_xll.BInterpol('Base CDI'!$H$4:$H$28,'Base CDI'!$I$4:$I$29,S1844,"Cubic","Extrapolate=Linear","MultiX=Average","Skip=True","Sort=True")</f>
        <v>14.678382309828363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47592</v>
      </c>
      <c r="T1845" s="43">
        <f ca="1">_xll.BInterpol('Base CDI'!$H$4:$H$28,'Base CDI'!$J$4:$J$29,S1845,"Cubic","Extrapolate=Linear","MultiX=Average","Skip=True","Sort=True")</f>
        <v>14.480968521562652</v>
      </c>
      <c r="U1845" s="43">
        <f ca="1">_xll.BInterpol('Base CDI'!$H$4:$H$28,'Base CDI'!$I$4:$I$29,S1845,"Cubic","Extrapolate=Linear","MultiX=Average","Skip=True","Sort=True")</f>
        <v>14.678717534808706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47593</v>
      </c>
      <c r="T1846" s="43">
        <f ca="1">_xll.BInterpol('Base CDI'!$H$4:$H$28,'Base CDI'!$J$4:$J$29,S1846,"Cubic","Extrapolate=Linear","MultiX=Average","Skip=True","Sort=True")</f>
        <v>14.481326532395871</v>
      </c>
      <c r="U1846" s="43">
        <f ca="1">_xll.BInterpol('Base CDI'!$H$4:$H$28,'Base CDI'!$I$4:$I$29,S1846,"Cubic","Extrapolate=Linear","MultiX=Average","Skip=True","Sort=True")</f>
        <v>14.679052271463112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47594</v>
      </c>
      <c r="T1847" s="43">
        <f ca="1">_xll.BInterpol('Base CDI'!$H$4:$H$28,'Base CDI'!$J$4:$J$29,S1847,"Cubic","Extrapolate=Linear","MultiX=Average","Skip=True","Sort=True")</f>
        <v>14.481684100056567</v>
      </c>
      <c r="U1847" s="43">
        <f ca="1">_xll.BInterpol('Base CDI'!$H$4:$H$28,'Base CDI'!$I$4:$I$29,S1847,"Cubic","Extrapolate=Linear","MultiX=Average","Skip=True","Sort=True")</f>
        <v>14.679386520179351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47595</v>
      </c>
      <c r="T1848" s="43">
        <f ca="1">_xll.BInterpol('Base CDI'!$H$4:$H$28,'Base CDI'!$J$4:$J$29,S1848,"Cubic","Extrapolate=Linear","MultiX=Average","Skip=True","Sort=True")</f>
        <v>14.482041225024471</v>
      </c>
      <c r="U1848" s="43">
        <f ca="1">_xll.BInterpol('Base CDI'!$H$4:$H$28,'Base CDI'!$I$4:$I$29,S1848,"Cubic","Extrapolate=Linear","MultiX=Average","Skip=True","Sort=True")</f>
        <v>14.679720281345192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47596</v>
      </c>
      <c r="T1849" s="43">
        <f ca="1">_xll.BInterpol('Base CDI'!$H$4:$H$28,'Base CDI'!$J$4:$J$29,S1849,"Cubic","Extrapolate=Linear","MultiX=Average","Skip=True","Sort=True")</f>
        <v>14.48239790777931</v>
      </c>
      <c r="U1849" s="43">
        <f ca="1">_xll.BInterpol('Base CDI'!$H$4:$H$28,'Base CDI'!$I$4:$I$29,S1849,"Cubic","Extrapolate=Linear","MultiX=Average","Skip=True","Sort=True")</f>
        <v>14.680053555348406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47597</v>
      </c>
      <c r="T1850" s="43">
        <f ca="1">_xll.BInterpol('Base CDI'!$H$4:$H$28,'Base CDI'!$J$4:$J$29,S1850,"Cubic","Extrapolate=Linear","MultiX=Average","Skip=True","Sort=True")</f>
        <v>14.482754148800815</v>
      </c>
      <c r="U1850" s="43">
        <f ca="1">_xll.BInterpol('Base CDI'!$H$4:$H$28,'Base CDI'!$I$4:$I$29,S1850,"Cubic","Extrapolate=Linear","MultiX=Average","Skip=True","Sort=True")</f>
        <v>14.680386342576764</v>
      </c>
    </row>
    <row r="1851" spans="16:21" x14ac:dyDescent="0.25">
      <c r="P1851" s="10">
        <v>37207</v>
      </c>
      <c r="Q1851">
        <v>6.777552</v>
      </c>
      <c r="S1851" s="42">
        <f t="shared" ca="1" si="33"/>
        <v>47598</v>
      </c>
      <c r="T1851" s="43">
        <f ca="1">_xll.BInterpol('Base CDI'!$H$4:$H$28,'Base CDI'!$J$4:$J$29,S1851,"Cubic","Extrapolate=Linear","MultiX=Average","Skip=True","Sort=True")</f>
        <v>14.483109948568718</v>
      </c>
      <c r="U1851" s="43">
        <f ca="1">_xll.BInterpol('Base CDI'!$H$4:$H$28,'Base CDI'!$I$4:$I$29,S1851,"Cubic","Extrapolate=Linear","MultiX=Average","Skip=True","Sort=True")</f>
        <v>14.680718643418032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47599</v>
      </c>
      <c r="T1852" s="43">
        <f ca="1">_xll.BInterpol('Base CDI'!$H$4:$H$28,'Base CDI'!$J$4:$J$29,S1852,"Cubic","Extrapolate=Linear","MultiX=Average","Skip=True","Sort=True")</f>
        <v>14.483465307562744</v>
      </c>
      <c r="U1852" s="43">
        <f ca="1">_xll.BInterpol('Base CDI'!$H$4:$H$28,'Base CDI'!$I$4:$I$29,S1852,"Cubic","Extrapolate=Linear","MultiX=Average","Skip=True","Sort=True")</f>
        <v>14.681050458259984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47600</v>
      </c>
      <c r="T1853" s="43">
        <f ca="1">_xll.BInterpol('Base CDI'!$H$4:$H$28,'Base CDI'!$J$4:$J$29,S1853,"Cubic","Extrapolate=Linear","MultiX=Average","Skip=True","Sort=True")</f>
        <v>14.483820226262624</v>
      </c>
      <c r="U1853" s="43">
        <f ca="1">_xll.BInterpol('Base CDI'!$H$4:$H$28,'Base CDI'!$I$4:$I$29,S1853,"Cubic","Extrapolate=Linear","MultiX=Average","Skip=True","Sort=True")</f>
        <v>14.681381787490388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47601</v>
      </c>
      <c r="T1854" s="43">
        <f ca="1">_xll.BInterpol('Base CDI'!$H$4:$H$28,'Base CDI'!$J$4:$J$29,S1854,"Cubic","Extrapolate=Linear","MultiX=Average","Skip=True","Sort=True")</f>
        <v>14.484174705148092</v>
      </c>
      <c r="U1854" s="43">
        <f ca="1">_xll.BInterpol('Base CDI'!$H$4:$H$28,'Base CDI'!$I$4:$I$29,S1854,"Cubic","Extrapolate=Linear","MultiX=Average","Skip=True","Sort=True")</f>
        <v>14.681712631497012</v>
      </c>
    </row>
    <row r="1855" spans="16:21" x14ac:dyDescent="0.25">
      <c r="P1855" s="10">
        <v>37214</v>
      </c>
      <c r="Q1855">
        <v>6.796335</v>
      </c>
      <c r="S1855" s="42">
        <f t="shared" ca="1" si="33"/>
        <v>47602</v>
      </c>
      <c r="T1855" s="43">
        <f ca="1">_xll.BInterpol('Base CDI'!$H$4:$H$28,'Base CDI'!$J$4:$J$29,S1855,"Cubic","Extrapolate=Linear","MultiX=Average","Skip=True","Sort=True")</f>
        <v>14.484528744698872</v>
      </c>
      <c r="U1855" s="43">
        <f ca="1">_xll.BInterpol('Base CDI'!$H$4:$H$28,'Base CDI'!$I$4:$I$29,S1855,"Cubic","Extrapolate=Linear","MultiX=Average","Skip=True","Sort=True")</f>
        <v>14.682042990667627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47603</v>
      </c>
      <c r="T1856" s="43">
        <f ca="1">_xll.BInterpol('Base CDI'!$H$4:$H$28,'Base CDI'!$J$4:$J$29,S1856,"Cubic","Extrapolate=Linear","MultiX=Average","Skip=True","Sort=True")</f>
        <v>14.484882345394697</v>
      </c>
      <c r="U1856" s="43">
        <f ca="1">_xll.BInterpol('Base CDI'!$H$4:$H$28,'Base CDI'!$I$4:$I$29,S1856,"Cubic","Extrapolate=Linear","MultiX=Average","Skip=True","Sort=True")</f>
        <v>14.682372865390004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47604</v>
      </c>
      <c r="T1857" s="43">
        <f ca="1">_xll.BInterpol('Base CDI'!$H$4:$H$28,'Base CDI'!$J$4:$J$29,S1857,"Cubic","Extrapolate=Linear","MultiX=Average","Skip=True","Sort=True")</f>
        <v>14.485235507715295</v>
      </c>
      <c r="U1857" s="43">
        <f ca="1">_xll.BInterpol('Base CDI'!$H$4:$H$28,'Base CDI'!$I$4:$I$29,S1857,"Cubic","Extrapolate=Linear","MultiX=Average","Skip=True","Sort=True")</f>
        <v>14.682702256051913</v>
      </c>
    </row>
    <row r="1858" spans="16:21" x14ac:dyDescent="0.25">
      <c r="P1858" s="10">
        <v>37217</v>
      </c>
      <c r="Q1858">
        <v>6.810454</v>
      </c>
      <c r="S1858" s="42">
        <f t="shared" ca="1" si="33"/>
        <v>47605</v>
      </c>
      <c r="T1858" s="43">
        <f ca="1">_xll.BInterpol('Base CDI'!$H$4:$H$28,'Base CDI'!$J$4:$J$29,S1858,"Cubic","Extrapolate=Linear","MultiX=Average","Skip=True","Sort=True")</f>
        <v>14.485588232140397</v>
      </c>
      <c r="U1858" s="43">
        <f ca="1">_xll.BInterpol('Base CDI'!$H$4:$H$28,'Base CDI'!$I$4:$I$29,S1858,"Cubic","Extrapolate=Linear","MultiX=Average","Skip=True","Sort=True")</f>
        <v>14.683031163041122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47606</v>
      </c>
      <c r="T1859" s="43">
        <f ca="1">_xll.BInterpol('Base CDI'!$H$4:$H$28,'Base CDI'!$J$4:$J$29,S1859,"Cubic","Extrapolate=Linear","MultiX=Average","Skip=True","Sort=True")</f>
        <v>14.485940519149732</v>
      </c>
      <c r="U1859" s="43">
        <f ca="1">_xll.BInterpol('Base CDI'!$H$4:$H$28,'Base CDI'!$I$4:$I$29,S1859,"Cubic","Extrapolate=Linear","MultiX=Average","Skip=True","Sort=True")</f>
        <v>14.6833595867454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47607</v>
      </c>
      <c r="T1860" s="43">
        <f ca="1">_xll.BInterpol('Base CDI'!$H$4:$H$28,'Base CDI'!$J$4:$J$29,S1860,"Cubic","Extrapolate=Linear","MultiX=Average","Skip=True","Sort=True")</f>
        <v>14.48629236922303</v>
      </c>
      <c r="U1860" s="43">
        <f ca="1">_xll.BInterpol('Base CDI'!$H$4:$H$28,'Base CDI'!$I$4:$I$29,S1860,"Cubic","Extrapolate=Linear","MultiX=Average","Skip=True","Sort=True")</f>
        <v>14.68368752755252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47608</v>
      </c>
      <c r="T1861" s="43">
        <f ca="1">_xll.BInterpol('Base CDI'!$H$4:$H$28,'Base CDI'!$J$4:$J$29,S1861,"Cubic","Extrapolate=Linear","MultiX=Average","Skip=True","Sort=True")</f>
        <v>14.486643782840021</v>
      </c>
      <c r="U1861" s="43">
        <f ca="1">_xll.BInterpol('Base CDI'!$H$4:$H$28,'Base CDI'!$I$4:$I$29,S1861,"Cubic","Extrapolate=Linear","MultiX=Average","Skip=True","Sort=True")</f>
        <v>14.684014985850249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47609</v>
      </c>
      <c r="T1862" s="43">
        <f ca="1">_xll.BInterpol('Base CDI'!$H$4:$H$28,'Base CDI'!$J$4:$J$29,S1862,"Cubic","Extrapolate=Linear","MultiX=Average","Skip=True","Sort=True")</f>
        <v>14.486994760480433</v>
      </c>
      <c r="U1862" s="43">
        <f ca="1">_xll.BInterpol('Base CDI'!$H$4:$H$28,'Base CDI'!$I$4:$I$29,S1862,"Cubic","Extrapolate=Linear","MultiX=Average","Skip=True","Sort=True")</f>
        <v>14.684341962026357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47610</v>
      </c>
      <c r="T1863" s="43">
        <f ca="1">_xll.BInterpol('Base CDI'!$H$4:$H$28,'Base CDI'!$J$4:$J$29,S1863,"Cubic","Extrapolate=Linear","MultiX=Average","Skip=True","Sort=True")</f>
        <v>14.487345302623996</v>
      </c>
      <c r="U1863" s="43">
        <f ca="1">_xll.BInterpol('Base CDI'!$H$4:$H$28,'Base CDI'!$I$4:$I$29,S1863,"Cubic","Extrapolate=Linear","MultiX=Average","Skip=True","Sort=True")</f>
        <v>14.684668456468616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47611</v>
      </c>
      <c r="T1864" s="43">
        <f ca="1">_xll.BInterpol('Base CDI'!$H$4:$H$28,'Base CDI'!$J$4:$J$29,S1864,"Cubic","Extrapolate=Linear","MultiX=Average","Skip=True","Sort=True")</f>
        <v>14.487695409750444</v>
      </c>
      <c r="U1864" s="43">
        <f ca="1">_xll.BInterpol('Base CDI'!$H$4:$H$28,'Base CDI'!$I$4:$I$29,S1864,"Cubic","Extrapolate=Linear","MultiX=Average","Skip=True","Sort=True")</f>
        <v>14.684994469564794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47612</v>
      </c>
      <c r="T1865" s="43">
        <f ca="1">_xll.BInterpol('Base CDI'!$H$4:$H$28,'Base CDI'!$J$4:$J$29,S1865,"Cubic","Extrapolate=Linear","MultiX=Average","Skip=True","Sort=True")</f>
        <v>14.4880450823395</v>
      </c>
      <c r="U1865" s="43">
        <f ca="1">_xll.BInterpol('Base CDI'!$H$4:$H$28,'Base CDI'!$I$4:$I$29,S1865,"Cubic","Extrapolate=Linear","MultiX=Average","Skip=True","Sort=True")</f>
        <v>14.68532000170266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47613</v>
      </c>
      <c r="T1866" s="43">
        <f ca="1">_xll.BInterpol('Base CDI'!$H$4:$H$28,'Base CDI'!$J$4:$J$29,S1866,"Cubic","Extrapolate=Linear","MultiX=Average","Skip=True","Sort=True")</f>
        <v>14.488394320870897</v>
      </c>
      <c r="U1866" s="43">
        <f ca="1">_xll.BInterpol('Base CDI'!$H$4:$H$28,'Base CDI'!$I$4:$I$29,S1866,"Cubic","Extrapolate=Linear","MultiX=Average","Skip=True","Sort=True")</f>
        <v>14.685645053269987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47614</v>
      </c>
      <c r="T1867" s="43">
        <f ca="1">_xll.BInterpol('Base CDI'!$H$4:$H$28,'Base CDI'!$J$4:$J$29,S1867,"Cubic","Extrapolate=Linear","MultiX=Average","Skip=True","Sort=True")</f>
        <v>14.488743125824366</v>
      </c>
      <c r="U1867" s="43">
        <f ca="1">_xll.BInterpol('Base CDI'!$H$4:$H$28,'Base CDI'!$I$4:$I$29,S1867,"Cubic","Extrapolate=Linear","MultiX=Average","Skip=True","Sort=True")</f>
        <v>14.68596962465454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47615</v>
      </c>
      <c r="T1868" s="43">
        <f ca="1">_xll.BInterpol('Base CDI'!$H$4:$H$28,'Base CDI'!$J$4:$J$29,S1868,"Cubic","Extrapolate=Linear","MultiX=Average","Skip=True","Sort=True")</f>
        <v>14.489091497679635</v>
      </c>
      <c r="U1868" s="43">
        <f ca="1">_xll.BInterpol('Base CDI'!$H$4:$H$28,'Base CDI'!$I$4:$I$29,S1868,"Cubic","Extrapolate=Linear","MultiX=Average","Skip=True","Sort=True")</f>
        <v>14.686293716244093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47616</v>
      </c>
      <c r="T1869" s="43">
        <f ca="1">_xll.BInterpol('Base CDI'!$H$4:$H$28,'Base CDI'!$J$4:$J$29,S1869,"Cubic","Extrapolate=Linear","MultiX=Average","Skip=True","Sort=True")</f>
        <v>14.489439436916433</v>
      </c>
      <c r="U1869" s="43">
        <f ca="1">_xll.BInterpol('Base CDI'!$H$4:$H$28,'Base CDI'!$I$4:$I$29,S1869,"Cubic","Extrapolate=Linear","MultiX=Average","Skip=True","Sort=True")</f>
        <v>14.686617328426413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47617</v>
      </c>
      <c r="T1870" s="43">
        <f ca="1">_xll.BInterpol('Base CDI'!$H$4:$H$28,'Base CDI'!$J$4:$J$29,S1870,"Cubic","Extrapolate=Linear","MultiX=Average","Skip=True","Sort=True")</f>
        <v>14.48978694401449</v>
      </c>
      <c r="U1870" s="43">
        <f ca="1">_xll.BInterpol('Base CDI'!$H$4:$H$28,'Base CDI'!$I$4:$I$29,S1870,"Cubic","Extrapolate=Linear","MultiX=Average","Skip=True","Sort=True")</f>
        <v>14.686940461589272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47618</v>
      </c>
      <c r="T1871" s="43">
        <f ca="1">_xll.BInterpol('Base CDI'!$H$4:$H$28,'Base CDI'!$J$4:$J$29,S1871,"Cubic","Extrapolate=Linear","MultiX=Average","Skip=True","Sort=True")</f>
        <v>14.490134019453539</v>
      </c>
      <c r="U1871" s="43">
        <f ca="1">_xll.BInterpol('Base CDI'!$H$4:$H$28,'Base CDI'!$I$4:$I$29,S1871,"Cubic","Extrapolate=Linear","MultiX=Average","Skip=True","Sort=True")</f>
        <v>14.687263116120437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47619</v>
      </c>
      <c r="T1872" s="43">
        <f ca="1">_xll.BInterpol('Base CDI'!$H$4:$H$28,'Base CDI'!$J$4:$J$29,S1872,"Cubic","Extrapolate=Linear","MultiX=Average","Skip=True","Sort=True")</f>
        <v>14.490480663713305</v>
      </c>
      <c r="U1872" s="43">
        <f ca="1">_xll.BInterpol('Base CDI'!$H$4:$H$28,'Base CDI'!$I$4:$I$29,S1872,"Cubic","Extrapolate=Linear","MultiX=Average","Skip=True","Sort=True")</f>
        <v>14.687585292407682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47620</v>
      </c>
      <c r="T1873" s="43">
        <f ca="1">_xll.BInterpol('Base CDI'!$H$4:$H$28,'Base CDI'!$J$4:$J$29,S1873,"Cubic","Extrapolate=Linear","MultiX=Average","Skip=True","Sort=True")</f>
        <v>14.490826877273518</v>
      </c>
      <c r="U1873" s="43">
        <f ca="1">_xll.BInterpol('Base CDI'!$H$4:$H$28,'Base CDI'!$I$4:$I$29,S1873,"Cubic","Extrapolate=Linear","MultiX=Average","Skip=True","Sort=True")</f>
        <v>14.687906990838773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47621</v>
      </c>
      <c r="T1874" s="43">
        <f ca="1">_xll.BInterpol('Base CDI'!$H$4:$H$28,'Base CDI'!$J$4:$J$29,S1874,"Cubic","Extrapolate=Linear","MultiX=Average","Skip=True","Sort=True")</f>
        <v>14.491172660613913</v>
      </c>
      <c r="U1874" s="43">
        <f ca="1">_xll.BInterpol('Base CDI'!$H$4:$H$28,'Base CDI'!$I$4:$I$29,S1874,"Cubic","Extrapolate=Linear","MultiX=Average","Skip=True","Sort=True")</f>
        <v>14.68822821180148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47622</v>
      </c>
      <c r="T1875" s="43">
        <f ca="1">_xll.BInterpol('Base CDI'!$H$4:$H$28,'Base CDI'!$J$4:$J$29,S1875,"Cubic","Extrapolate=Linear","MultiX=Average","Skip=True","Sort=True")</f>
        <v>14.491518014214213</v>
      </c>
      <c r="U1875" s="43">
        <f ca="1">_xll.BInterpol('Base CDI'!$H$4:$H$28,'Base CDI'!$I$4:$I$29,S1875,"Cubic","Extrapolate=Linear","MultiX=Average","Skip=True","Sort=True")</f>
        <v>14.688548955683576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47623</v>
      </c>
      <c r="T1876" s="43">
        <f ca="1">_xll.BInterpol('Base CDI'!$H$4:$H$28,'Base CDI'!$J$4:$J$29,S1876,"Cubic","Extrapolate=Linear","MultiX=Average","Skip=True","Sort=True")</f>
        <v>14.491862938554151</v>
      </c>
      <c r="U1876" s="43">
        <f ca="1">_xll.BInterpol('Base CDI'!$H$4:$H$28,'Base CDI'!$I$4:$I$29,S1876,"Cubic","Extrapolate=Linear","MultiX=Average","Skip=True","Sort=True")</f>
        <v>14.688869222872826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47624</v>
      </c>
      <c r="T1877" s="43">
        <f ca="1">_xll.BInterpol('Base CDI'!$H$4:$H$28,'Base CDI'!$J$4:$J$29,S1877,"Cubic","Extrapolate=Linear","MultiX=Average","Skip=True","Sort=True")</f>
        <v>14.492207434113457</v>
      </c>
      <c r="U1877" s="43">
        <f ca="1">_xll.BInterpol('Base CDI'!$H$4:$H$28,'Base CDI'!$I$4:$I$29,S1877,"Cubic","Extrapolate=Linear","MultiX=Average","Skip=True","Sort=True")</f>
        <v>14.689189013757005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47625</v>
      </c>
      <c r="T1878" s="43">
        <f ca="1">_xll.BInterpol('Base CDI'!$H$4:$H$28,'Base CDI'!$J$4:$J$29,S1878,"Cubic","Extrapolate=Linear","MultiX=Average","Skip=True","Sort=True")</f>
        <v>14.49255150137186</v>
      </c>
      <c r="U1878" s="43">
        <f ca="1">_xll.BInterpol('Base CDI'!$H$4:$H$28,'Base CDI'!$I$4:$I$29,S1878,"Cubic","Extrapolate=Linear","MultiX=Average","Skip=True","Sort=True")</f>
        <v>14.689508328723878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47626</v>
      </c>
      <c r="T1879" s="43">
        <f ca="1">_xll.BInterpol('Base CDI'!$H$4:$H$28,'Base CDI'!$J$4:$J$29,S1879,"Cubic","Extrapolate=Linear","MultiX=Average","Skip=True","Sort=True")</f>
        <v>14.49289514080909</v>
      </c>
      <c r="U1879" s="43">
        <f ca="1">_xll.BInterpol('Base CDI'!$H$4:$H$28,'Base CDI'!$I$4:$I$29,S1879,"Cubic","Extrapolate=Linear","MultiX=Average","Skip=True","Sort=True")</f>
        <v>14.689827168161218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47627</v>
      </c>
      <c r="T1880" s="43">
        <f ca="1">_xll.BInterpol('Base CDI'!$H$4:$H$28,'Base CDI'!$J$4:$J$29,S1880,"Cubic","Extrapolate=Linear","MultiX=Average","Skip=True","Sort=True")</f>
        <v>14.493238352904875</v>
      </c>
      <c r="U1880" s="43">
        <f ca="1">_xll.BInterpol('Base CDI'!$H$4:$H$28,'Base CDI'!$I$4:$I$29,S1880,"Cubic","Extrapolate=Linear","MultiX=Average","Skip=True","Sort=True")</f>
        <v>14.690145532456793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47628</v>
      </c>
      <c r="T1881" s="43">
        <f ca="1">_xll.BInterpol('Base CDI'!$H$4:$H$28,'Base CDI'!$J$4:$J$29,S1881,"Cubic","Extrapolate=Linear","MultiX=Average","Skip=True","Sort=True")</f>
        <v>14.493581138138946</v>
      </c>
      <c r="U1881" s="43">
        <f ca="1">_xll.BInterpol('Base CDI'!$H$4:$H$28,'Base CDI'!$I$4:$I$29,S1881,"Cubic","Extrapolate=Linear","MultiX=Average","Skip=True","Sort=True")</f>
        <v>14.690463421998373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47629</v>
      </c>
      <c r="T1882" s="43">
        <f ca="1">_xll.BInterpol('Base CDI'!$H$4:$H$28,'Base CDI'!$J$4:$J$29,S1882,"Cubic","Extrapolate=Linear","MultiX=Average","Skip=True","Sort=True")</f>
        <v>14.493923496991034</v>
      </c>
      <c r="U1882" s="43">
        <f ca="1">_xll.BInterpol('Base CDI'!$H$4:$H$28,'Base CDI'!$I$4:$I$29,S1882,"Cubic","Extrapolate=Linear","MultiX=Average","Skip=True","Sort=True")</f>
        <v>14.69078083717373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47630</v>
      </c>
      <c r="T1883" s="43">
        <f ca="1">_xll.BInterpol('Base CDI'!$H$4:$H$28,'Base CDI'!$J$4:$J$29,S1883,"Cubic","Extrapolate=Linear","MultiX=Average","Skip=True","Sort=True")</f>
        <v>14.494265429940867</v>
      </c>
      <c r="U1883" s="43">
        <f ca="1">_xll.BInterpol('Base CDI'!$H$4:$H$28,'Base CDI'!$I$4:$I$29,S1883,"Cubic","Extrapolate=Linear","MultiX=Average","Skip=True","Sort=True")</f>
        <v>14.691097778370629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47631</v>
      </c>
      <c r="T1884" s="43">
        <f ca="1">_xll.BInterpol('Base CDI'!$H$4:$H$28,'Base CDI'!$J$4:$J$29,S1884,"Cubic","Extrapolate=Linear","MultiX=Average","Skip=True","Sort=True")</f>
        <v>14.494606937468175</v>
      </c>
      <c r="U1884" s="43">
        <f ca="1">_xll.BInterpol('Base CDI'!$H$4:$H$28,'Base CDI'!$I$4:$I$29,S1884,"Cubic","Extrapolate=Linear","MultiX=Average","Skip=True","Sort=True")</f>
        <v>14.691414245976846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47632</v>
      </c>
      <c r="T1885" s="43">
        <f ca="1">_xll.BInterpol('Base CDI'!$H$4:$H$28,'Base CDI'!$J$4:$J$29,S1885,"Cubic","Extrapolate=Linear","MultiX=Average","Skip=True","Sort=True")</f>
        <v>14.494948020052687</v>
      </c>
      <c r="U1885" s="43">
        <f ca="1">_xll.BInterpol('Base CDI'!$H$4:$H$28,'Base CDI'!$I$4:$I$29,S1885,"Cubic","Extrapolate=Linear","MultiX=Average","Skip=True","Sort=True")</f>
        <v>14.691730240380146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47633</v>
      </c>
      <c r="T1886" s="43">
        <f ca="1">_xll.BInterpol('Base CDI'!$H$4:$H$28,'Base CDI'!$J$4:$J$29,S1886,"Cubic","Extrapolate=Linear","MultiX=Average","Skip=True","Sort=True")</f>
        <v>14.495288678174134</v>
      </c>
      <c r="U1886" s="43">
        <f ca="1">_xll.BInterpol('Base CDI'!$H$4:$H$28,'Base CDI'!$I$4:$I$29,S1886,"Cubic","Extrapolate=Linear","MultiX=Average","Skip=True","Sort=True")</f>
        <v>14.6920457619683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47634</v>
      </c>
      <c r="T1887" s="43">
        <f ca="1">_xll.BInterpol('Base CDI'!$H$4:$H$28,'Base CDI'!$J$4:$J$29,S1887,"Cubic","Extrapolate=Linear","MultiX=Average","Skip=True","Sort=True")</f>
        <v>14.495628912312245</v>
      </c>
      <c r="U1887" s="43">
        <f ca="1">_xll.BInterpol('Base CDI'!$H$4:$H$28,'Base CDI'!$I$4:$I$29,S1887,"Cubic","Extrapolate=Linear","MultiX=Average","Skip=True","Sort=True")</f>
        <v>14.692360811129078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47635</v>
      </c>
      <c r="T1888" s="43">
        <f ca="1">_xll.BInterpol('Base CDI'!$H$4:$H$28,'Base CDI'!$J$4:$J$29,S1888,"Cubic","Extrapolate=Linear","MultiX=Average","Skip=True","Sort=True")</f>
        <v>14.495968722946751</v>
      </c>
      <c r="U1888" s="43">
        <f ca="1">_xll.BInterpol('Base CDI'!$H$4:$H$28,'Base CDI'!$I$4:$I$29,S1888,"Cubic","Extrapolate=Linear","MultiX=Average","Skip=True","Sort=True")</f>
        <v>14.692675388250249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47636</v>
      </c>
      <c r="T1889" s="43">
        <f ca="1">_xll.BInterpol('Base CDI'!$H$4:$H$28,'Base CDI'!$J$4:$J$29,S1889,"Cubic","Extrapolate=Linear","MultiX=Average","Skip=True","Sort=True")</f>
        <v>14.496308110557379</v>
      </c>
      <c r="U1889" s="43">
        <f ca="1">_xll.BInterpol('Base CDI'!$H$4:$H$28,'Base CDI'!$I$4:$I$29,S1889,"Cubic","Extrapolate=Linear","MultiX=Average","Skip=True","Sort=True")</f>
        <v>14.692989493719585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47637</v>
      </c>
      <c r="T1890" s="43">
        <f ca="1">_xll.BInterpol('Base CDI'!$H$4:$H$28,'Base CDI'!$J$4:$J$29,S1890,"Cubic","Extrapolate=Linear","MultiX=Average","Skip=True","Sort=True")</f>
        <v>14.49664707562386</v>
      </c>
      <c r="U1890" s="43">
        <f ca="1">_xll.BInterpol('Base CDI'!$H$4:$H$28,'Base CDI'!$I$4:$I$29,S1890,"Cubic","Extrapolate=Linear","MultiX=Average","Skip=True","Sort=True")</f>
        <v>14.693303127924855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47638</v>
      </c>
      <c r="T1891" s="43">
        <f ca="1">_xll.BInterpol('Base CDI'!$H$4:$H$28,'Base CDI'!$J$4:$J$29,S1891,"Cubic","Extrapolate=Linear","MultiX=Average","Skip=True","Sort=True")</f>
        <v>14.496985618625924</v>
      </c>
      <c r="U1891" s="43">
        <f ca="1">_xll.BInterpol('Base CDI'!$H$4:$H$28,'Base CDI'!$I$4:$I$29,S1891,"Cubic","Extrapolate=Linear","MultiX=Average","Skip=True","Sort=True")</f>
        <v>14.693616291253827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47639</v>
      </c>
      <c r="T1892" s="43">
        <f ca="1">_xll.BInterpol('Base CDI'!$H$4:$H$28,'Base CDI'!$J$4:$J$29,S1892,"Cubic","Extrapolate=Linear","MultiX=Average","Skip=True","Sort=True")</f>
        <v>14.497323740043301</v>
      </c>
      <c r="U1892" s="43">
        <f ca="1">_xll.BInterpol('Base CDI'!$H$4:$H$28,'Base CDI'!$I$4:$I$29,S1892,"Cubic","Extrapolate=Linear","MultiX=Average","Skip=True","Sort=True")</f>
        <v>14.693928984094272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47640</v>
      </c>
      <c r="T1893" s="43">
        <f ca="1">_xll.BInterpol('Base CDI'!$H$4:$H$28,'Base CDI'!$J$4:$J$29,S1893,"Cubic","Extrapolate=Linear","MultiX=Average","Skip=True","Sort=True")</f>
        <v>14.497661440355721</v>
      </c>
      <c r="U1893" s="43">
        <f ca="1">_xll.BInterpol('Base CDI'!$H$4:$H$28,'Base CDI'!$I$4:$I$29,S1893,"Cubic","Extrapolate=Linear","MultiX=Average","Skip=True","Sort=True")</f>
        <v>14.69424120683396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47641</v>
      </c>
      <c r="T1894" s="43">
        <f ca="1">_xll.BInterpol('Base CDI'!$H$4:$H$28,'Base CDI'!$J$4:$J$29,S1894,"Cubic","Extrapolate=Linear","MultiX=Average","Skip=True","Sort=True")</f>
        <v>14.49799872004291</v>
      </c>
      <c r="U1894" s="43">
        <f ca="1">_xll.BInterpol('Base CDI'!$H$4:$H$28,'Base CDI'!$I$4:$I$29,S1894,"Cubic","Extrapolate=Linear","MultiX=Average","Skip=True","Sort=True")</f>
        <v>14.69455295986066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47642</v>
      </c>
      <c r="T1895" s="43">
        <f ca="1">_xll.BInterpol('Base CDI'!$H$4:$H$28,'Base CDI'!$J$4:$J$29,S1895,"Cubic","Extrapolate=Linear","MultiX=Average","Skip=True","Sort=True")</f>
        <v>14.498335579584602</v>
      </c>
      <c r="U1895" s="43">
        <f ca="1">_xll.BInterpol('Base CDI'!$H$4:$H$28,'Base CDI'!$I$4:$I$29,S1895,"Cubic","Extrapolate=Linear","MultiX=Average","Skip=True","Sort=True")</f>
        <v>14.694864243562142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47643</v>
      </c>
      <c r="T1896" s="43">
        <f ca="1">_xll.BInterpol('Base CDI'!$H$4:$H$28,'Base CDI'!$J$4:$J$29,S1896,"Cubic","Extrapolate=Linear","MultiX=Average","Skip=True","Sort=True")</f>
        <v>14.498672019460527</v>
      </c>
      <c r="U1896" s="43">
        <f ca="1">_xll.BInterpol('Base CDI'!$H$4:$H$28,'Base CDI'!$I$4:$I$29,S1896,"Cubic","Extrapolate=Linear","MultiX=Average","Skip=True","Sort=True")</f>
        <v>14.695175058326177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47644</v>
      </c>
      <c r="T1897" s="43">
        <f ca="1">_xll.BInterpol('Base CDI'!$H$4:$H$28,'Base CDI'!$J$4:$J$29,S1897,"Cubic","Extrapolate=Linear","MultiX=Average","Skip=True","Sort=True")</f>
        <v>14.499008040150409</v>
      </c>
      <c r="U1897" s="43">
        <f ca="1">_xll.BInterpol('Base CDI'!$H$4:$H$28,'Base CDI'!$I$4:$I$29,S1897,"Cubic","Extrapolate=Linear","MultiX=Average","Skip=True","Sort=True")</f>
        <v>14.695485404540532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47645</v>
      </c>
      <c r="T1898" s="43">
        <f ca="1">_xll.BInterpol('Base CDI'!$H$4:$H$28,'Base CDI'!$J$4:$J$29,S1898,"Cubic","Extrapolate=Linear","MultiX=Average","Skip=True","Sort=True")</f>
        <v>14.499343642133985</v>
      </c>
      <c r="U1898" s="43">
        <f ca="1">_xll.BInterpol('Base CDI'!$H$4:$H$28,'Base CDI'!$I$4:$I$29,S1898,"Cubic","Extrapolate=Linear","MultiX=Average","Skip=True","Sort=True")</f>
        <v>14.695795282592981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47646</v>
      </c>
      <c r="T1899" s="43">
        <f ca="1">_xll.BInterpol('Base CDI'!$H$4:$H$28,'Base CDI'!$J$4:$J$29,S1899,"Cubic","Extrapolate=Linear","MultiX=Average","Skip=True","Sort=True")</f>
        <v>14.49967882589098</v>
      </c>
      <c r="U1899" s="43">
        <f ca="1">_xll.BInterpol('Base CDI'!$H$4:$H$28,'Base CDI'!$I$4:$I$29,S1899,"Cubic","Extrapolate=Linear","MultiX=Average","Skip=True","Sort=True")</f>
        <v>14.696104692871289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47647</v>
      </c>
      <c r="T1900" s="43">
        <f ca="1">_xll.BInterpol('Base CDI'!$H$4:$H$28,'Base CDI'!$J$4:$J$29,S1900,"Cubic","Extrapolate=Linear","MultiX=Average","Skip=True","Sort=True")</f>
        <v>14.500013591901125</v>
      </c>
      <c r="U1900" s="43">
        <f ca="1">_xll.BInterpol('Base CDI'!$H$4:$H$28,'Base CDI'!$I$4:$I$29,S1900,"Cubic","Extrapolate=Linear","MultiX=Average","Skip=True","Sort=True")</f>
        <v>14.696413635763228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47648</v>
      </c>
      <c r="T1901" s="43">
        <f ca="1">_xll.BInterpol('Base CDI'!$H$4:$H$28,'Base CDI'!$J$4:$J$29,S1901,"Cubic","Extrapolate=Linear","MultiX=Average","Skip=True","Sort=True")</f>
        <v>14.500347940644149</v>
      </c>
      <c r="U1901" s="43">
        <f ca="1">_xll.BInterpol('Base CDI'!$H$4:$H$28,'Base CDI'!$I$4:$I$29,S1901,"Cubic","Extrapolate=Linear","MultiX=Average","Skip=True","Sort=True")</f>
        <v>14.69672211165657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47649</v>
      </c>
      <c r="T1902" s="43">
        <f ca="1">_xll.BInterpol('Base CDI'!$H$4:$H$28,'Base CDI'!$J$4:$J$29,S1902,"Cubic","Extrapolate=Linear","MultiX=Average","Skip=True","Sort=True")</f>
        <v>14.500681872599781</v>
      </c>
      <c r="U1902" s="43">
        <f ca="1">_xll.BInterpol('Base CDI'!$H$4:$H$28,'Base CDI'!$I$4:$I$29,S1902,"Cubic","Extrapolate=Linear","MultiX=Average","Skip=True","Sort=True")</f>
        <v>14.697030120939081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47650</v>
      </c>
      <c r="T1903" s="43">
        <f ca="1">_xll.BInterpol('Base CDI'!$H$4:$H$28,'Base CDI'!$J$4:$J$29,S1903,"Cubic","Extrapolate=Linear","MultiX=Average","Skip=True","Sort=True")</f>
        <v>14.501015388247755</v>
      </c>
      <c r="U1903" s="43">
        <f ca="1">_xll.BInterpol('Base CDI'!$H$4:$H$28,'Base CDI'!$I$4:$I$29,S1903,"Cubic","Extrapolate=Linear","MultiX=Average","Skip=True","Sort=True")</f>
        <v>14.697337663998532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47651</v>
      </c>
      <c r="T1904" s="43">
        <f ca="1">_xll.BInterpol('Base CDI'!$H$4:$H$28,'Base CDI'!$J$4:$J$29,S1904,"Cubic","Extrapolate=Linear","MultiX=Average","Skip=True","Sort=True")</f>
        <v>14.501348488067796</v>
      </c>
      <c r="U1904" s="43">
        <f ca="1">_xll.BInterpol('Base CDI'!$H$4:$H$28,'Base CDI'!$I$4:$I$29,S1904,"Cubic","Extrapolate=Linear","MultiX=Average","Skip=True","Sort=True")</f>
        <v>14.697644741222694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47652</v>
      </c>
      <c r="T1905" s="43">
        <f ca="1">_xll.BInterpol('Base CDI'!$H$4:$H$28,'Base CDI'!$J$4:$J$29,S1905,"Cubic","Extrapolate=Linear","MultiX=Average","Skip=True","Sort=True")</f>
        <v>14.501681172539634</v>
      </c>
      <c r="U1905" s="43">
        <f ca="1">_xll.BInterpol('Base CDI'!$H$4:$H$28,'Base CDI'!$I$4:$I$29,S1905,"Cubic","Extrapolate=Linear","MultiX=Average","Skip=True","Sort=True")</f>
        <v>14.697951352999336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47653</v>
      </c>
      <c r="T1906" s="43">
        <f ca="1">_xll.BInterpol('Base CDI'!$H$4:$H$28,'Base CDI'!$J$4:$J$29,S1906,"Cubic","Extrapolate=Linear","MultiX=Average","Skip=True","Sort=True")</f>
        <v>14.502013442143001</v>
      </c>
      <c r="U1906" s="43">
        <f ca="1">_xll.BInterpol('Base CDI'!$H$4:$H$28,'Base CDI'!$I$4:$I$29,S1906,"Cubic","Extrapolate=Linear","MultiX=Average","Skip=True","Sort=True")</f>
        <v>14.698257499716227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47654</v>
      </c>
      <c r="T1907" s="43">
        <f ca="1">_xll.BInterpol('Base CDI'!$H$4:$H$28,'Base CDI'!$J$4:$J$29,S1907,"Cubic","Extrapolate=Linear","MultiX=Average","Skip=True","Sort=True")</f>
        <v>14.502345297357627</v>
      </c>
      <c r="U1907" s="43">
        <f ca="1">_xll.BInterpol('Base CDI'!$H$4:$H$28,'Base CDI'!$I$4:$I$29,S1907,"Cubic","Extrapolate=Linear","MultiX=Average","Skip=True","Sort=True")</f>
        <v>14.69856318176114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47655</v>
      </c>
      <c r="T1908" s="43">
        <f ca="1">_xll.BInterpol('Base CDI'!$H$4:$H$28,'Base CDI'!$J$4:$J$29,S1908,"Cubic","Extrapolate=Linear","MultiX=Average","Skip=True","Sort=True")</f>
        <v>14.502676738663238</v>
      </c>
      <c r="U1908" s="43">
        <f ca="1">_xll.BInterpol('Base CDI'!$H$4:$H$28,'Base CDI'!$I$4:$I$29,S1908,"Cubic","Extrapolate=Linear","MultiX=Average","Skip=True","Sort=True")</f>
        <v>14.698868399521839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47656</v>
      </c>
      <c r="T1909" s="43">
        <f ca="1">_xll.BInterpol('Base CDI'!$H$4:$H$28,'Base CDI'!$J$4:$J$29,S1909,"Cubic","Extrapolate=Linear","MultiX=Average","Skip=True","Sort=True")</f>
        <v>14.503007766539568</v>
      </c>
      <c r="U1909" s="43">
        <f ca="1">_xll.BInterpol('Base CDI'!$H$4:$H$28,'Base CDI'!$I$4:$I$29,S1909,"Cubic","Extrapolate=Linear","MultiX=Average","Skip=True","Sort=True")</f>
        <v>14.699173153386099</v>
      </c>
    </row>
    <row r="1910" spans="16:21" x14ac:dyDescent="0.25">
      <c r="P1910" s="10">
        <v>37293</v>
      </c>
      <c r="Q1910">
        <v>7.059825</v>
      </c>
      <c r="S1910" s="42">
        <f t="shared" ca="1" si="34"/>
        <v>47657</v>
      </c>
      <c r="T1910" s="43">
        <f ca="1">_xll.BInterpol('Base CDI'!$H$4:$H$28,'Base CDI'!$J$4:$J$29,S1910,"Cubic","Extrapolate=Linear","MultiX=Average","Skip=True","Sort=True")</f>
        <v>14.503338381466344</v>
      </c>
      <c r="U1910" s="43">
        <f ca="1">_xll.BInterpol('Base CDI'!$H$4:$H$28,'Base CDI'!$I$4:$I$29,S1910,"Cubic","Extrapolate=Linear","MultiX=Average","Skip=True","Sort=True")</f>
        <v>14.699477443741687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47658</v>
      </c>
      <c r="T1911" s="43">
        <f ca="1">_xll.BInterpol('Base CDI'!$H$4:$H$28,'Base CDI'!$J$4:$J$29,S1911,"Cubic","Extrapolate=Linear","MultiX=Average","Skip=True","Sort=True")</f>
        <v>14.503668583923297</v>
      </c>
      <c r="U1911" s="43">
        <f ca="1">_xll.BInterpol('Base CDI'!$H$4:$H$28,'Base CDI'!$I$4:$I$29,S1911,"Cubic","Extrapolate=Linear","MultiX=Average","Skip=True","Sort=True")</f>
        <v>14.699781270976374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47659</v>
      </c>
      <c r="T1912" s="43">
        <f ca="1">_xll.BInterpol('Base CDI'!$H$4:$H$28,'Base CDI'!$J$4:$J$29,S1912,"Cubic","Extrapolate=Linear","MultiX=Average","Skip=True","Sort=True")</f>
        <v>14.503998374390154</v>
      </c>
      <c r="U1912" s="43">
        <f ca="1">_xll.BInterpol('Base CDI'!$H$4:$H$28,'Base CDI'!$I$4:$I$29,S1912,"Cubic","Extrapolate=Linear","MultiX=Average","Skip=True","Sort=True")</f>
        <v>14.700084635477928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47660</v>
      </c>
      <c r="T1913" s="43">
        <f ca="1">_xll.BInterpol('Base CDI'!$H$4:$H$28,'Base CDI'!$J$4:$J$29,S1913,"Cubic","Extrapolate=Linear","MultiX=Average","Skip=True","Sort=True")</f>
        <v>14.504327753346647</v>
      </c>
      <c r="U1913" s="43">
        <f ca="1">_xll.BInterpol('Base CDI'!$H$4:$H$28,'Base CDI'!$I$4:$I$29,S1913,"Cubic","Extrapolate=Linear","MultiX=Average","Skip=True","Sort=True")</f>
        <v>14.700387537634121</v>
      </c>
    </row>
    <row r="1914" spans="16:21" x14ac:dyDescent="0.25">
      <c r="P1914" s="10">
        <v>37301</v>
      </c>
      <c r="Q1914">
        <v>7.079383</v>
      </c>
      <c r="S1914" s="42">
        <f t="shared" ca="1" si="34"/>
        <v>47661</v>
      </c>
      <c r="T1914" s="43">
        <f ca="1">_xll.BInterpol('Base CDI'!$H$4:$H$28,'Base CDI'!$J$4:$J$29,S1914,"Cubic","Extrapolate=Linear","MultiX=Average","Skip=True","Sort=True")</f>
        <v>14.504656721272507</v>
      </c>
      <c r="U1914" s="43">
        <f ca="1">_xll.BInterpol('Base CDI'!$H$4:$H$28,'Base CDI'!$I$4:$I$29,S1914,"Cubic","Extrapolate=Linear","MultiX=Average","Skip=True","Sort=True")</f>
        <v>14.700689977832724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47662</v>
      </c>
      <c r="T1915" s="43">
        <f ca="1">_xll.BInterpol('Base CDI'!$H$4:$H$28,'Base CDI'!$J$4:$J$29,S1915,"Cubic","Extrapolate=Linear","MultiX=Average","Skip=True","Sort=True")</f>
        <v>14.504985278647462</v>
      </c>
      <c r="U1915" s="43">
        <f ca="1">_xll.BInterpol('Base CDI'!$H$4:$H$28,'Base CDI'!$I$4:$I$29,S1915,"Cubic","Extrapolate=Linear","MultiX=Average","Skip=True","Sort=True")</f>
        <v>14.700991956461502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47663</v>
      </c>
      <c r="T1916" s="43">
        <f ca="1">_xll.BInterpol('Base CDI'!$H$4:$H$28,'Base CDI'!$J$4:$J$29,S1916,"Cubic","Extrapolate=Linear","MultiX=Average","Skip=True","Sort=True")</f>
        <v>14.50531342595124</v>
      </c>
      <c r="U1916" s="43">
        <f ca="1">_xll.BInterpol('Base CDI'!$H$4:$H$28,'Base CDI'!$I$4:$I$29,S1916,"Cubic","Extrapolate=Linear","MultiX=Average","Skip=True","Sort=True")</f>
        <v>14.701293473908228</v>
      </c>
    </row>
    <row r="1917" spans="16:21" x14ac:dyDescent="0.25">
      <c r="P1917" s="10">
        <v>37306</v>
      </c>
      <c r="Q1917">
        <v>7.094087</v>
      </c>
      <c r="S1917" s="42">
        <f t="shared" ca="1" si="34"/>
        <v>47664</v>
      </c>
      <c r="T1917" s="43">
        <f ca="1">_xll.BInterpol('Base CDI'!$H$4:$H$28,'Base CDI'!$J$4:$J$29,S1917,"Cubic","Extrapolate=Linear","MultiX=Average","Skip=True","Sort=True")</f>
        <v>14.505641163663574</v>
      </c>
      <c r="U1917" s="43">
        <f ca="1">_xll.BInterpol('Base CDI'!$H$4:$H$28,'Base CDI'!$I$4:$I$29,S1917,"Cubic","Extrapolate=Linear","MultiX=Average","Skip=True","Sort=True")</f>
        <v>14.701594530560671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47665</v>
      </c>
      <c r="T1918" s="43">
        <f ca="1">_xll.BInterpol('Base CDI'!$H$4:$H$28,'Base CDI'!$J$4:$J$29,S1918,"Cubic","Extrapolate=Linear","MultiX=Average","Skip=True","Sort=True")</f>
        <v>14.505968492264191</v>
      </c>
      <c r="U1918" s="43">
        <f ca="1">_xll.BInterpol('Base CDI'!$H$4:$H$28,'Base CDI'!$I$4:$I$29,S1918,"Cubic","Extrapolate=Linear","MultiX=Average","Skip=True","Sort=True")</f>
        <v>14.701895126806601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47666</v>
      </c>
      <c r="T1919" s="43">
        <f ca="1">_xll.BInterpol('Base CDI'!$H$4:$H$28,'Base CDI'!$J$4:$J$29,S1919,"Cubic","Extrapolate=Linear","MultiX=Average","Skip=True","Sort=True")</f>
        <v>14.506295412232822</v>
      </c>
      <c r="U1919" s="43">
        <f ca="1">_xll.BInterpol('Base CDI'!$H$4:$H$28,'Base CDI'!$I$4:$I$29,S1919,"Cubic","Extrapolate=Linear","MultiX=Average","Skip=True","Sort=True")</f>
        <v>14.702195263033788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47667</v>
      </c>
      <c r="T1920" s="43">
        <f ca="1">_xll.BInterpol('Base CDI'!$H$4:$H$28,'Base CDI'!$J$4:$J$29,S1920,"Cubic","Extrapolate=Linear","MultiX=Average","Skip=True","Sort=True")</f>
        <v>14.506621924049197</v>
      </c>
      <c r="U1920" s="43">
        <f ca="1">_xll.BInterpol('Base CDI'!$H$4:$H$28,'Base CDI'!$I$4:$I$29,S1920,"Cubic","Extrapolate=Linear","MultiX=Average","Skip=True","Sort=True")</f>
        <v>14.702494939630002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47668</v>
      </c>
      <c r="T1921" s="43">
        <f ca="1">_xll.BInterpol('Base CDI'!$H$4:$H$28,'Base CDI'!$J$4:$J$29,S1921,"Cubic","Extrapolate=Linear","MultiX=Average","Skip=True","Sort=True")</f>
        <v>14.506948028193046</v>
      </c>
      <c r="U1921" s="43">
        <f ca="1">_xll.BInterpol('Base CDI'!$H$4:$H$28,'Base CDI'!$I$4:$I$29,S1921,"Cubic","Extrapolate=Linear","MultiX=Average","Skip=True","Sort=True")</f>
        <v>14.702794156983012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47669</v>
      </c>
      <c r="T1922" s="43">
        <f ca="1">_xll.BInterpol('Base CDI'!$H$4:$H$28,'Base CDI'!$J$4:$J$29,S1922,"Cubic","Extrapolate=Linear","MultiX=Average","Skip=True","Sort=True")</f>
        <v>14.507273725144096</v>
      </c>
      <c r="U1922" s="43">
        <f ca="1">_xll.BInterpol('Base CDI'!$H$4:$H$28,'Base CDI'!$I$4:$I$29,S1922,"Cubic","Extrapolate=Linear","MultiX=Average","Skip=True","Sort=True")</f>
        <v>14.703092915480587</v>
      </c>
    </row>
    <row r="1923" spans="16:21" x14ac:dyDescent="0.25">
      <c r="P1923" s="10">
        <v>37314</v>
      </c>
      <c r="Q1923">
        <v>7.123335</v>
      </c>
      <c r="S1923" s="42">
        <f t="shared" ca="1" si="34"/>
        <v>47670</v>
      </c>
      <c r="T1923" s="43">
        <f ca="1">_xll.BInterpol('Base CDI'!$H$4:$H$28,'Base CDI'!$J$4:$J$29,S1923,"Cubic","Extrapolate=Linear","MultiX=Average","Skip=True","Sort=True")</f>
        <v>14.507599015382079</v>
      </c>
      <c r="U1923" s="43">
        <f ca="1">_xll.BInterpol('Base CDI'!$H$4:$H$28,'Base CDI'!$I$4:$I$29,S1923,"Cubic","Extrapolate=Linear","MultiX=Average","Skip=True","Sort=True")</f>
        <v>14.703391215510498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47671</v>
      </c>
      <c r="T1924" s="43">
        <f ca="1">_xll.BInterpol('Base CDI'!$H$4:$H$28,'Base CDI'!$J$4:$J$29,S1924,"Cubic","Extrapolate=Linear","MultiX=Average","Skip=True","Sort=True")</f>
        <v>14.507923899386723</v>
      </c>
      <c r="U1924" s="43">
        <f ca="1">_xll.BInterpol('Base CDI'!$H$4:$H$28,'Base CDI'!$I$4:$I$29,S1924,"Cubic","Extrapolate=Linear","MultiX=Average","Skip=True","Sort=True")</f>
        <v>14.703689057460517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47672</v>
      </c>
      <c r="T1925" s="43">
        <f ca="1">_xll.BInterpol('Base CDI'!$H$4:$H$28,'Base CDI'!$J$4:$J$29,S1925,"Cubic","Extrapolate=Linear","MultiX=Average","Skip=True","Sort=True")</f>
        <v>14.508248377637761</v>
      </c>
      <c r="U1925" s="43">
        <f ca="1">_xll.BInterpol('Base CDI'!$H$4:$H$28,'Base CDI'!$I$4:$I$29,S1925,"Cubic","Extrapolate=Linear","MultiX=Average","Skip=True","Sort=True")</f>
        <v>14.70398644171841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47673</v>
      </c>
      <c r="T1926" s="43">
        <f ca="1">_xll.BInterpol('Base CDI'!$H$4:$H$28,'Base CDI'!$J$4:$J$29,S1926,"Cubic","Extrapolate=Linear","MultiX=Average","Skip=True","Sort=True")</f>
        <v>14.508572450614919</v>
      </c>
      <c r="U1926" s="43">
        <f ca="1">_xll.BInterpol('Base CDI'!$H$4:$H$28,'Base CDI'!$I$4:$I$29,S1926,"Cubic","Extrapolate=Linear","MultiX=Average","Skip=True","Sort=True")</f>
        <v>14.704283368671947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47674</v>
      </c>
      <c r="T1927" s="43">
        <f ca="1">_xll.BInterpol('Base CDI'!$H$4:$H$28,'Base CDI'!$J$4:$J$29,S1927,"Cubic","Extrapolate=Linear","MultiX=Average","Skip=True","Sort=True")</f>
        <v>14.50889611879793</v>
      </c>
      <c r="U1927" s="43">
        <f ca="1">_xll.BInterpol('Base CDI'!$H$4:$H$28,'Base CDI'!$I$4:$I$29,S1927,"Cubic","Extrapolate=Linear","MultiX=Average","Skip=True","Sort=True")</f>
        <v>14.704579838708899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47675</v>
      </c>
      <c r="T1928" s="43">
        <f ca="1">_xll.BInterpol('Base CDI'!$H$4:$H$28,'Base CDI'!$J$4:$J$29,S1928,"Cubic","Extrapolate=Linear","MultiX=Average","Skip=True","Sort=True")</f>
        <v>14.509219382666519</v>
      </c>
      <c r="U1928" s="43">
        <f ca="1">_xll.BInterpol('Base CDI'!$H$4:$H$28,'Base CDI'!$I$4:$I$29,S1928,"Cubic","Extrapolate=Linear","MultiX=Average","Skip=True","Sort=True")</f>
        <v>14.704875852217036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47676</v>
      </c>
      <c r="T1929" s="43">
        <f ca="1">_xll.BInterpol('Base CDI'!$H$4:$H$28,'Base CDI'!$J$4:$J$29,S1929,"Cubic","Extrapolate=Linear","MultiX=Average","Skip=True","Sort=True")</f>
        <v>14.509542242700421</v>
      </c>
      <c r="U1929" s="43">
        <f ca="1">_xll.BInterpol('Base CDI'!$H$4:$H$28,'Base CDI'!$I$4:$I$29,S1929,"Cubic","Extrapolate=Linear","MultiX=Average","Skip=True","Sort=True")</f>
        <v>14.705171409584128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47677</v>
      </c>
      <c r="T1930" s="43">
        <f ca="1">_xll.BInterpol('Base CDI'!$H$4:$H$28,'Base CDI'!$J$4:$J$29,S1930,"Cubic","Extrapolate=Linear","MultiX=Average","Skip=True","Sort=True")</f>
        <v>14.509864699379362</v>
      </c>
      <c r="U1930" s="43">
        <f ca="1">_xll.BInterpol('Base CDI'!$H$4:$H$28,'Base CDI'!$I$4:$I$29,S1930,"Cubic","Extrapolate=Linear","MultiX=Average","Skip=True","Sort=True")</f>
        <v>14.705466511197944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47678</v>
      </c>
      <c r="T1931" s="43">
        <f ca="1">_xll.BInterpol('Base CDI'!$H$4:$H$28,'Base CDI'!$J$4:$J$29,S1931,"Cubic","Extrapolate=Linear","MultiX=Average","Skip=True","Sort=True")</f>
        <v>14.510186753183072</v>
      </c>
      <c r="U1931" s="43">
        <f ca="1">_xll.BInterpol('Base CDI'!$H$4:$H$28,'Base CDI'!$I$4:$I$29,S1931,"Cubic","Extrapolate=Linear","MultiX=Average","Skip=True","Sort=True")</f>
        <v>14.705761157446254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47679</v>
      </c>
      <c r="T1932" s="43">
        <f ca="1">_xll.BInterpol('Base CDI'!$H$4:$H$28,'Base CDI'!$J$4:$J$29,S1932,"Cubic","Extrapolate=Linear","MultiX=Average","Skip=True","Sort=True")</f>
        <v>14.510508404591283</v>
      </c>
      <c r="U1932" s="43">
        <f ca="1">_xll.BInterpol('Base CDI'!$H$4:$H$28,'Base CDI'!$I$4:$I$29,S1932,"Cubic","Extrapolate=Linear","MultiX=Average","Skip=True","Sort=True")</f>
        <v>14.706055348716829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47680</v>
      </c>
      <c r="T1933" s="43">
        <f ca="1">_xll.BInterpol('Base CDI'!$H$4:$H$28,'Base CDI'!$J$4:$J$29,S1933,"Cubic","Extrapolate=Linear","MultiX=Average","Skip=True","Sort=True")</f>
        <v>14.510829654083723</v>
      </c>
      <c r="U1933" s="43">
        <f ca="1">_xll.BInterpol('Base CDI'!$H$4:$H$28,'Base CDI'!$I$4:$I$29,S1933,"Cubic","Extrapolate=Linear","MultiX=Average","Skip=True","Sort=True")</f>
        <v>14.706349085397436</v>
      </c>
    </row>
    <row r="1934" spans="16:21" x14ac:dyDescent="0.25">
      <c r="P1934" s="10">
        <v>37329</v>
      </c>
      <c r="Q1934">
        <v>7.177079</v>
      </c>
      <c r="S1934" s="42">
        <f t="shared" ca="1" si="35"/>
        <v>47681</v>
      </c>
      <c r="T1934" s="43">
        <f ca="1">_xll.BInterpol('Base CDI'!$H$4:$H$28,'Base CDI'!$J$4:$J$29,S1934,"Cubic","Extrapolate=Linear","MultiX=Average","Skip=True","Sort=True")</f>
        <v>14.511150502140122</v>
      </c>
      <c r="U1934" s="43">
        <f ca="1">_xll.BInterpol('Base CDI'!$H$4:$H$28,'Base CDI'!$I$4:$I$29,S1934,"Cubic","Extrapolate=Linear","MultiX=Average","Skip=True","Sort=True")</f>
        <v>14.706642367875848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47682</v>
      </c>
      <c r="T1935" s="43">
        <f ca="1">_xll.BInterpol('Base CDI'!$H$4:$H$28,'Base CDI'!$J$4:$J$29,S1935,"Cubic","Extrapolate=Linear","MultiX=Average","Skip=True","Sort=True")</f>
        <v>14.511470949240209</v>
      </c>
      <c r="U1935" s="43">
        <f ca="1">_xll.BInterpol('Base CDI'!$H$4:$H$28,'Base CDI'!$I$4:$I$29,S1935,"Cubic","Extrapolate=Linear","MultiX=Average","Skip=True","Sort=True")</f>
        <v>14.706935196539831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47683</v>
      </c>
      <c r="T1936" s="43">
        <f ca="1">_xll.BInterpol('Base CDI'!$H$4:$H$28,'Base CDI'!$J$4:$J$29,S1936,"Cubic","Extrapolate=Linear","MultiX=Average","Skip=True","Sort=True")</f>
        <v>14.511790995863716</v>
      </c>
      <c r="U1936" s="43">
        <f ca="1">_xll.BInterpol('Base CDI'!$H$4:$H$28,'Base CDI'!$I$4:$I$29,S1936,"Cubic","Extrapolate=Linear","MultiX=Average","Skip=True","Sort=True")</f>
        <v>14.707227571777157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47684</v>
      </c>
      <c r="T1937" s="43">
        <f ca="1">_xll.BInterpol('Base CDI'!$H$4:$H$28,'Base CDI'!$J$4:$J$29,S1937,"Cubic","Extrapolate=Linear","MultiX=Average","Skip=True","Sort=True")</f>
        <v>14.51211064249037</v>
      </c>
      <c r="U1937" s="43">
        <f ca="1">_xll.BInterpol('Base CDI'!$H$4:$H$28,'Base CDI'!$I$4:$I$29,S1937,"Cubic","Extrapolate=Linear","MultiX=Average","Skip=True","Sort=True")</f>
        <v>14.707519493975596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47685</v>
      </c>
      <c r="T1938" s="43">
        <f ca="1">_xll.BInterpol('Base CDI'!$H$4:$H$28,'Base CDI'!$J$4:$J$29,S1938,"Cubic","Extrapolate=Linear","MultiX=Average","Skip=True","Sort=True")</f>
        <v>14.5124298895999</v>
      </c>
      <c r="U1938" s="43">
        <f ca="1">_xll.BInterpol('Base CDI'!$H$4:$H$28,'Base CDI'!$I$4:$I$29,S1938,"Cubic","Extrapolate=Linear","MultiX=Average","Skip=True","Sort=True")</f>
        <v>14.707810963522919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47686</v>
      </c>
      <c r="T1939" s="43">
        <f ca="1">_xll.BInterpol('Base CDI'!$H$4:$H$28,'Base CDI'!$J$4:$J$29,S1939,"Cubic","Extrapolate=Linear","MultiX=Average","Skip=True","Sort=True")</f>
        <v>14.512748737672039</v>
      </c>
      <c r="U1939" s="43">
        <f ca="1">_xll.BInterpol('Base CDI'!$H$4:$H$28,'Base CDI'!$I$4:$I$29,S1939,"Cubic","Extrapolate=Linear","MultiX=Average","Skip=True","Sort=True")</f>
        <v>14.708101980806893</v>
      </c>
    </row>
    <row r="1940" spans="16:21" x14ac:dyDescent="0.25">
      <c r="P1940" s="10">
        <v>37337</v>
      </c>
      <c r="Q1940">
        <v>7.206423</v>
      </c>
      <c r="S1940" s="42">
        <f t="shared" ca="1" si="35"/>
        <v>47687</v>
      </c>
      <c r="T1940" s="43">
        <f ca="1">_xll.BInterpol('Base CDI'!$H$4:$H$28,'Base CDI'!$J$4:$J$29,S1940,"Cubic","Extrapolate=Linear","MultiX=Average","Skip=True","Sort=True")</f>
        <v>14.513067187186515</v>
      </c>
      <c r="U1940" s="43">
        <f ca="1">_xll.BInterpol('Base CDI'!$H$4:$H$28,'Base CDI'!$I$4:$I$29,S1940,"Cubic","Extrapolate=Linear","MultiX=Average","Skip=True","Sort=True")</f>
        <v>14.708392546215288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47688</v>
      </c>
      <c r="T1941" s="43">
        <f ca="1">_xll.BInterpol('Base CDI'!$H$4:$H$28,'Base CDI'!$J$4:$J$29,S1941,"Cubic","Extrapolate=Linear","MultiX=Average","Skip=True","Sort=True")</f>
        <v>14.513385238623057</v>
      </c>
      <c r="U1941" s="43">
        <f ca="1">_xll.BInterpol('Base CDI'!$H$4:$H$28,'Base CDI'!$I$4:$I$29,S1941,"Cubic","Extrapolate=Linear","MultiX=Average","Skip=True","Sort=True")</f>
        <v>14.708682660135876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47689</v>
      </c>
      <c r="T1942" s="43">
        <f ca="1">_xll.BInterpol('Base CDI'!$H$4:$H$28,'Base CDI'!$J$4:$J$29,S1942,"Cubic","Extrapolate=Linear","MultiX=Average","Skip=True","Sort=True")</f>
        <v>14.513702892461396</v>
      </c>
      <c r="U1942" s="43">
        <f ca="1">_xll.BInterpol('Base CDI'!$H$4:$H$28,'Base CDI'!$I$4:$I$29,S1942,"Cubic","Extrapolate=Linear","MultiX=Average","Skip=True","Sort=True")</f>
        <v>14.708972322956424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47690</v>
      </c>
      <c r="T1943" s="43">
        <f ca="1">_xll.BInterpol('Base CDI'!$H$4:$H$28,'Base CDI'!$J$4:$J$29,S1943,"Cubic","Extrapolate=Linear","MultiX=Average","Skip=True","Sort=True")</f>
        <v>14.51402014918126</v>
      </c>
      <c r="U1943" s="43">
        <f ca="1">_xll.BInterpol('Base CDI'!$H$4:$H$28,'Base CDI'!$I$4:$I$29,S1943,"Cubic","Extrapolate=Linear","MultiX=Average","Skip=True","Sort=True")</f>
        <v>14.709261535064705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47691</v>
      </c>
      <c r="T1944" s="43">
        <f ca="1">_xll.BInterpol('Base CDI'!$H$4:$H$28,'Base CDI'!$J$4:$J$29,S1944,"Cubic","Extrapolate=Linear","MultiX=Average","Skip=True","Sort=True")</f>
        <v>14.51433700926238</v>
      </c>
      <c r="U1944" s="43">
        <f ca="1">_xll.BInterpol('Base CDI'!$H$4:$H$28,'Base CDI'!$I$4:$I$29,S1944,"Cubic","Extrapolate=Linear","MultiX=Average","Skip=True","Sort=True")</f>
        <v>14.709550296848485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47692</v>
      </c>
      <c r="T1945" s="43">
        <f ca="1">_xll.BInterpol('Base CDI'!$H$4:$H$28,'Base CDI'!$J$4:$J$29,S1945,"Cubic","Extrapolate=Linear","MultiX=Average","Skip=True","Sort=True")</f>
        <v>14.514653473184486</v>
      </c>
      <c r="U1945" s="43">
        <f ca="1">_xll.BInterpol('Base CDI'!$H$4:$H$28,'Base CDI'!$I$4:$I$29,S1945,"Cubic","Extrapolate=Linear","MultiX=Average","Skip=True","Sort=True")</f>
        <v>14.709838608695538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47693</v>
      </c>
      <c r="T1946" s="43">
        <f ca="1">_xll.BInterpol('Base CDI'!$H$4:$H$28,'Base CDI'!$J$4:$J$29,S1946,"Cubic","Extrapolate=Linear","MultiX=Average","Skip=True","Sort=True")</f>
        <v>14.514969541427307</v>
      </c>
      <c r="U1946" s="43">
        <f ca="1">_xll.BInterpol('Base CDI'!$H$4:$H$28,'Base CDI'!$I$4:$I$29,S1946,"Cubic","Extrapolate=Linear","MultiX=Average","Skip=True","Sort=True")</f>
        <v>14.710126470993631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47694</v>
      </c>
      <c r="T1947" s="43">
        <f ca="1">_xll.BInterpol('Base CDI'!$H$4:$H$28,'Base CDI'!$J$4:$J$29,S1947,"Cubic","Extrapolate=Linear","MultiX=Average","Skip=True","Sort=True")</f>
        <v>14.515285214470573</v>
      </c>
      <c r="U1947" s="43">
        <f ca="1">_xll.BInterpol('Base CDI'!$H$4:$H$28,'Base CDI'!$I$4:$I$29,S1947,"Cubic","Extrapolate=Linear","MultiX=Average","Skip=True","Sort=True")</f>
        <v>14.710413884130533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47695</v>
      </c>
      <c r="T1948" s="43">
        <f ca="1">_xll.BInterpol('Base CDI'!$H$4:$H$28,'Base CDI'!$J$4:$J$29,S1948,"Cubic","Extrapolate=Linear","MultiX=Average","Skip=True","Sort=True")</f>
        <v>14.515600492794013</v>
      </c>
      <c r="U1948" s="43">
        <f ca="1">_xll.BInterpol('Base CDI'!$H$4:$H$28,'Base CDI'!$I$4:$I$29,S1948,"Cubic","Extrapolate=Linear","MultiX=Average","Skip=True","Sort=True")</f>
        <v>14.710700848494017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47696</v>
      </c>
      <c r="T1949" s="43">
        <f ca="1">_xll.BInterpol('Base CDI'!$H$4:$H$28,'Base CDI'!$J$4:$J$29,S1949,"Cubic","Extrapolate=Linear","MultiX=Average","Skip=True","Sort=True")</f>
        <v>14.515915376877356</v>
      </c>
      <c r="U1949" s="43">
        <f ca="1">_xll.BInterpol('Base CDI'!$H$4:$H$28,'Base CDI'!$I$4:$I$29,S1949,"Cubic","Extrapolate=Linear","MultiX=Average","Skip=True","Sort=True")</f>
        <v>14.710987364471849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47697</v>
      </c>
      <c r="T1950" s="43">
        <f ca="1">_xll.BInterpol('Base CDI'!$H$4:$H$28,'Base CDI'!$J$4:$J$29,S1950,"Cubic","Extrapolate=Linear","MultiX=Average","Skip=True","Sort=True")</f>
        <v>14.516229867200334</v>
      </c>
      <c r="U1950" s="43">
        <f ca="1">_xll.BInterpol('Base CDI'!$H$4:$H$28,'Base CDI'!$I$4:$I$29,S1950,"Cubic","Extrapolate=Linear","MultiX=Average","Skip=True","Sort=True")</f>
        <v>14.711273432451803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47698</v>
      </c>
      <c r="T1951" s="43">
        <f ca="1">_xll.BInterpol('Base CDI'!$H$4:$H$28,'Base CDI'!$J$4:$J$29,S1951,"Cubic","Extrapolate=Linear","MultiX=Average","Skip=True","Sort=True")</f>
        <v>14.516543964242675</v>
      </c>
      <c r="U1951" s="43">
        <f ca="1">_xll.BInterpol('Base CDI'!$H$4:$H$28,'Base CDI'!$I$4:$I$29,S1951,"Cubic","Extrapolate=Linear","MultiX=Average","Skip=True","Sort=True")</f>
        <v>14.711559052821645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47699</v>
      </c>
      <c r="T1952" s="43">
        <f ca="1">_xll.BInterpol('Base CDI'!$H$4:$H$28,'Base CDI'!$J$4:$J$29,S1952,"Cubic","Extrapolate=Linear","MultiX=Average","Skip=True","Sort=True")</f>
        <v>14.516857668484109</v>
      </c>
      <c r="U1952" s="43">
        <f ca="1">_xll.BInterpol('Base CDI'!$H$4:$H$28,'Base CDI'!$I$4:$I$29,S1952,"Cubic","Extrapolate=Linear","MultiX=Average","Skip=True","Sort=True")</f>
        <v>14.711844225969147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47700</v>
      </c>
      <c r="T1953" s="43">
        <f ca="1">_xll.BInterpol('Base CDI'!$H$4:$H$28,'Base CDI'!$J$4:$J$29,S1953,"Cubic","Extrapolate=Linear","MultiX=Average","Skip=True","Sort=True")</f>
        <v>14.517170980404366</v>
      </c>
      <c r="U1953" s="43">
        <f ca="1">_xll.BInterpol('Base CDI'!$H$4:$H$28,'Base CDI'!$I$4:$I$29,S1953,"Cubic","Extrapolate=Linear","MultiX=Average","Skip=True","Sort=True")</f>
        <v>14.712128952282077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47701</v>
      </c>
      <c r="T1954" s="43">
        <f ca="1">_xll.BInterpol('Base CDI'!$H$4:$H$28,'Base CDI'!$J$4:$J$29,S1954,"Cubic","Extrapolate=Linear","MultiX=Average","Skip=True","Sort=True")</f>
        <v>14.517483900483176</v>
      </c>
      <c r="U1954" s="43">
        <f ca="1">_xll.BInterpol('Base CDI'!$H$4:$H$28,'Base CDI'!$I$4:$I$29,S1954,"Cubic","Extrapolate=Linear","MultiX=Average","Skip=True","Sort=True")</f>
        <v>14.712413232148206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47702</v>
      </c>
      <c r="T1955" s="43">
        <f ca="1">_xll.BInterpol('Base CDI'!$H$4:$H$28,'Base CDI'!$J$4:$J$29,S1955,"Cubic","Extrapolate=Linear","MultiX=Average","Skip=True","Sort=True")</f>
        <v>14.517796429200267</v>
      </c>
      <c r="U1955" s="43">
        <f ca="1">_xll.BInterpol('Base CDI'!$H$4:$H$28,'Base CDI'!$I$4:$I$29,S1955,"Cubic","Extrapolate=Linear","MultiX=Average","Skip=True","Sort=True")</f>
        <v>14.712697065955304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47703</v>
      </c>
      <c r="T1956" s="43">
        <f ca="1">_xll.BInterpol('Base CDI'!$H$4:$H$28,'Base CDI'!$J$4:$J$29,S1956,"Cubic","Extrapolate=Linear","MultiX=Average","Skip=True","Sort=True")</f>
        <v>14.518108567035371</v>
      </c>
      <c r="U1956" s="43">
        <f ca="1">_xll.BInterpol('Base CDI'!$H$4:$H$28,'Base CDI'!$I$4:$I$29,S1956,"Cubic","Extrapolate=Linear","MultiX=Average","Skip=True","Sort=True")</f>
        <v>14.71298045409114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47704</v>
      </c>
      <c r="T1957" s="43">
        <f ca="1">_xll.BInterpol('Base CDI'!$H$4:$H$28,'Base CDI'!$J$4:$J$29,S1957,"Cubic","Extrapolate=Linear","MultiX=Average","Skip=True","Sort=True")</f>
        <v>14.518420314468216</v>
      </c>
      <c r="U1957" s="43">
        <f ca="1">_xll.BInterpol('Base CDI'!$H$4:$H$28,'Base CDI'!$I$4:$I$29,S1957,"Cubic","Extrapolate=Linear","MultiX=Average","Skip=True","Sort=True")</f>
        <v>14.713263396943484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47705</v>
      </c>
      <c r="T1958" s="43">
        <f ca="1">_xll.BInterpol('Base CDI'!$H$4:$H$28,'Base CDI'!$J$4:$J$29,S1958,"Cubic","Extrapolate=Linear","MultiX=Average","Skip=True","Sort=True")</f>
        <v>14.518731671978532</v>
      </c>
      <c r="U1958" s="43">
        <f ca="1">_xll.BInterpol('Base CDI'!$H$4:$H$28,'Base CDI'!$I$4:$I$29,S1958,"Cubic","Extrapolate=Linear","MultiX=Average","Skip=True","Sort=True")</f>
        <v>14.713545894900106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47706</v>
      </c>
      <c r="T1959" s="43">
        <f ca="1">_xll.BInterpol('Base CDI'!$H$4:$H$28,'Base CDI'!$J$4:$J$29,S1959,"Cubic","Extrapolate=Linear","MultiX=Average","Skip=True","Sort=True")</f>
        <v>14.519042640046049</v>
      </c>
      <c r="U1959" s="43">
        <f ca="1">_xll.BInterpol('Base CDI'!$H$4:$H$28,'Base CDI'!$I$4:$I$29,S1959,"Cubic","Extrapolate=Linear","MultiX=Average","Skip=True","Sort=True")</f>
        <v>14.713827948348776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47707</v>
      </c>
      <c r="T1960" s="43">
        <f ca="1">_xll.BInterpol('Base CDI'!$H$4:$H$28,'Base CDI'!$J$4:$J$29,S1960,"Cubic","Extrapolate=Linear","MultiX=Average","Skip=True","Sort=True")</f>
        <v>14.519353219150497</v>
      </c>
      <c r="U1960" s="43">
        <f ca="1">_xll.BInterpol('Base CDI'!$H$4:$H$28,'Base CDI'!$I$4:$I$29,S1960,"Cubic","Extrapolate=Linear","MultiX=Average","Skip=True","Sort=True")</f>
        <v>14.714109557677261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47708</v>
      </c>
      <c r="T1961" s="43">
        <f ca="1">_xll.BInterpol('Base CDI'!$H$4:$H$28,'Base CDI'!$J$4:$J$29,S1961,"Cubic","Extrapolate=Linear","MultiX=Average","Skip=True","Sort=True")</f>
        <v>14.519663409771605</v>
      </c>
      <c r="U1961" s="43">
        <f ca="1">_xll.BInterpol('Base CDI'!$H$4:$H$28,'Base CDI'!$I$4:$I$29,S1961,"Cubic","Extrapolate=Linear","MultiX=Average","Skip=True","Sort=True")</f>
        <v>14.714390723273336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47709</v>
      </c>
      <c r="T1962" s="43">
        <f ca="1">_xll.BInterpol('Base CDI'!$H$4:$H$28,'Base CDI'!$J$4:$J$29,S1962,"Cubic","Extrapolate=Linear","MultiX=Average","Skip=True","Sort=True")</f>
        <v>14.519973212389102</v>
      </c>
      <c r="U1962" s="43">
        <f ca="1">_xll.BInterpol('Base CDI'!$H$4:$H$28,'Base CDI'!$I$4:$I$29,S1962,"Cubic","Extrapolate=Linear","MultiX=Average","Skip=True","Sort=True")</f>
        <v>14.714671445524766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47710</v>
      </c>
      <c r="T1963" s="43">
        <f ca="1">_xll.BInterpol('Base CDI'!$H$4:$H$28,'Base CDI'!$J$4:$J$29,S1963,"Cubic","Extrapolate=Linear","MultiX=Average","Skip=True","Sort=True")</f>
        <v>14.52028262748272</v>
      </c>
      <c r="U1963" s="43">
        <f ca="1">_xll.BInterpol('Base CDI'!$H$4:$H$28,'Base CDI'!$I$4:$I$29,S1963,"Cubic","Extrapolate=Linear","MultiX=Average","Skip=True","Sort=True")</f>
        <v>14.714951724819326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47711</v>
      </c>
      <c r="T1964" s="43">
        <f ca="1">_xll.BInterpol('Base CDI'!$H$4:$H$28,'Base CDI'!$J$4:$J$29,S1964,"Cubic","Extrapolate=Linear","MultiX=Average","Skip=True","Sort=True")</f>
        <v>14.520591655532186</v>
      </c>
      <c r="U1964" s="43">
        <f ca="1">_xll.BInterpol('Base CDI'!$H$4:$H$28,'Base CDI'!$I$4:$I$29,S1964,"Cubic","Extrapolate=Linear","MultiX=Average","Skip=True","Sort=True")</f>
        <v>14.71523156154478</v>
      </c>
    </row>
    <row r="1965" spans="16:21" x14ac:dyDescent="0.25">
      <c r="P1965" s="10">
        <v>37375</v>
      </c>
      <c r="Q1965">
        <v>7.328303</v>
      </c>
      <c r="S1965" s="42">
        <f t="shared" ca="1" si="35"/>
        <v>47712</v>
      </c>
      <c r="T1965" s="43">
        <f ca="1">_xll.BInterpol('Base CDI'!$H$4:$H$28,'Base CDI'!$J$4:$J$29,S1965,"Cubic","Extrapolate=Linear","MultiX=Average","Skip=True","Sort=True")</f>
        <v>14.520900297017231</v>
      </c>
      <c r="U1965" s="43">
        <f ca="1">_xll.BInterpol('Base CDI'!$H$4:$H$28,'Base CDI'!$I$4:$I$29,S1965,"Cubic","Extrapolate=Linear","MultiX=Average","Skip=True","Sort=True")</f>
        <v>14.715510956088899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47713</v>
      </c>
      <c r="T1966" s="43">
        <f ca="1">_xll.BInterpol('Base CDI'!$H$4:$H$28,'Base CDI'!$J$4:$J$29,S1966,"Cubic","Extrapolate=Linear","MultiX=Average","Skip=True","Sort=True")</f>
        <v>14.521208552417585</v>
      </c>
      <c r="U1966" s="43">
        <f ca="1">_xll.BInterpol('Base CDI'!$H$4:$H$28,'Base CDI'!$I$4:$I$29,S1966,"Cubic","Extrapolate=Linear","MultiX=Average","Skip=True","Sort=True")</f>
        <v>14.715789908839456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47714</v>
      </c>
      <c r="T1967" s="43">
        <f ca="1">_xll.BInterpol('Base CDI'!$H$4:$H$28,'Base CDI'!$J$4:$J$29,S1967,"Cubic","Extrapolate=Linear","MultiX=Average","Skip=True","Sort=True")</f>
        <v>14.521516422212978</v>
      </c>
      <c r="U1967" s="43">
        <f ca="1">_xll.BInterpol('Base CDI'!$H$4:$H$28,'Base CDI'!$I$4:$I$29,S1967,"Cubic","Extrapolate=Linear","MultiX=Average","Skip=True","Sort=True")</f>
        <v>14.716068420184218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47715</v>
      </c>
      <c r="T1968" s="43">
        <f ca="1">_xll.BInterpol('Base CDI'!$H$4:$H$28,'Base CDI'!$J$4:$J$29,S1968,"Cubic","Extrapolate=Linear","MultiX=Average","Skip=True","Sort=True")</f>
        <v>14.521823906883139</v>
      </c>
      <c r="U1968" s="43">
        <f ca="1">_xll.BInterpol('Base CDI'!$H$4:$H$28,'Base CDI'!$I$4:$I$29,S1968,"Cubic","Extrapolate=Linear","MultiX=Average","Skip=True","Sort=True")</f>
        <v>14.716346490510956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47716</v>
      </c>
      <c r="T1969" s="43">
        <f ca="1">_xll.BInterpol('Base CDI'!$H$4:$H$28,'Base CDI'!$J$4:$J$29,S1969,"Cubic","Extrapolate=Linear","MultiX=Average","Skip=True","Sort=True")</f>
        <v>14.522131006907797</v>
      </c>
      <c r="U1969" s="43">
        <f ca="1">_xll.BInterpol('Base CDI'!$H$4:$H$28,'Base CDI'!$I$4:$I$29,S1969,"Cubic","Extrapolate=Linear","MultiX=Average","Skip=True","Sort=True")</f>
        <v>14.716624120207438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47717</v>
      </c>
      <c r="T1970" s="43">
        <f ca="1">_xll.BInterpol('Base CDI'!$H$4:$H$28,'Base CDI'!$J$4:$J$29,S1970,"Cubic","Extrapolate=Linear","MultiX=Average","Skip=True","Sort=True")</f>
        <v>14.522437722766682</v>
      </c>
      <c r="U1970" s="43">
        <f ca="1">_xll.BInterpol('Base CDI'!$H$4:$H$28,'Base CDI'!$I$4:$I$29,S1970,"Cubic","Extrapolate=Linear","MultiX=Average","Skip=True","Sort=True")</f>
        <v>14.716901309661438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47718</v>
      </c>
      <c r="T1971" s="43">
        <f ca="1">_xll.BInterpol('Base CDI'!$H$4:$H$28,'Base CDI'!$J$4:$J$29,S1971,"Cubic","Extrapolate=Linear","MultiX=Average","Skip=True","Sort=True")</f>
        <v>14.522744054939523</v>
      </c>
      <c r="U1971" s="43">
        <f ca="1">_xll.BInterpol('Base CDI'!$H$4:$H$28,'Base CDI'!$I$4:$I$29,S1971,"Cubic","Extrapolate=Linear","MultiX=Average","Skip=True","Sort=True")</f>
        <v>14.71717805926072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47719</v>
      </c>
      <c r="T1972" s="43">
        <f ca="1">_xll.BInterpol('Base CDI'!$H$4:$H$28,'Base CDI'!$J$4:$J$29,S1972,"Cubic","Extrapolate=Linear","MultiX=Average","Skip=True","Sort=True")</f>
        <v>14.523050003906052</v>
      </c>
      <c r="U1972" s="43">
        <f ca="1">_xll.BInterpol('Base CDI'!$H$4:$H$28,'Base CDI'!$I$4:$I$29,S1972,"Cubic","Extrapolate=Linear","MultiX=Average","Skip=True","Sort=True")</f>
        <v>14.717454369393058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47720</v>
      </c>
      <c r="T1973" s="43">
        <f ca="1">_xll.BInterpol('Base CDI'!$H$4:$H$28,'Base CDI'!$J$4:$J$29,S1973,"Cubic","Extrapolate=Linear","MultiX=Average","Skip=True","Sort=True")</f>
        <v>14.523355570145997</v>
      </c>
      <c r="U1973" s="43">
        <f ca="1">_xll.BInterpol('Base CDI'!$H$4:$H$28,'Base CDI'!$I$4:$I$29,S1973,"Cubic","Extrapolate=Linear","MultiX=Average","Skip=True","Sort=True")</f>
        <v>14.717730240446221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47721</v>
      </c>
      <c r="T1974" s="43">
        <f ca="1">_xll.BInterpol('Base CDI'!$H$4:$H$28,'Base CDI'!$J$4:$J$29,S1974,"Cubic","Extrapolate=Linear","MultiX=Average","Skip=True","Sort=True")</f>
        <v>14.523660754139089</v>
      </c>
      <c r="U1974" s="43">
        <f ca="1">_xll.BInterpol('Base CDI'!$H$4:$H$28,'Base CDI'!$I$4:$I$29,S1974,"Cubic","Extrapolate=Linear","MultiX=Average","Skip=True","Sort=True")</f>
        <v>14.718005672807976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47722</v>
      </c>
      <c r="T1975" s="43">
        <f ca="1">_xll.BInterpol('Base CDI'!$H$4:$H$28,'Base CDI'!$J$4:$J$29,S1975,"Cubic","Extrapolate=Linear","MultiX=Average","Skip=True","Sort=True")</f>
        <v>14.523965556365056</v>
      </c>
      <c r="U1975" s="43">
        <f ca="1">_xll.BInterpol('Base CDI'!$H$4:$H$28,'Base CDI'!$I$4:$I$29,S1975,"Cubic","Extrapolate=Linear","MultiX=Average","Skip=True","Sort=True")</f>
        <v>14.718280666866097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47723</v>
      </c>
      <c r="T1976" s="43">
        <f ca="1">_xll.BInterpol('Base CDI'!$H$4:$H$28,'Base CDI'!$J$4:$J$29,S1976,"Cubic","Extrapolate=Linear","MultiX=Average","Skip=True","Sort=True")</f>
        <v>14.524269977303629</v>
      </c>
      <c r="U1976" s="43">
        <f ca="1">_xll.BInterpol('Base CDI'!$H$4:$H$28,'Base CDI'!$I$4:$I$29,S1976,"Cubic","Extrapolate=Linear","MultiX=Average","Skip=True","Sort=True")</f>
        <v>14.718555223008352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47724</v>
      </c>
      <c r="T1977" s="43">
        <f ca="1">_xll.BInterpol('Base CDI'!$H$4:$H$28,'Base CDI'!$J$4:$J$29,S1977,"Cubic","Extrapolate=Linear","MultiX=Average","Skip=True","Sort=True")</f>
        <v>14.524574017434535</v>
      </c>
      <c r="U1977" s="43">
        <f ca="1">_xll.BInterpol('Base CDI'!$H$4:$H$28,'Base CDI'!$I$4:$I$29,S1977,"Cubic","Extrapolate=Linear","MultiX=Average","Skip=True","Sort=True")</f>
        <v>14.718829341622509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47725</v>
      </c>
      <c r="T1978" s="43">
        <f ca="1">_xll.BInterpol('Base CDI'!$H$4:$H$28,'Base CDI'!$J$4:$J$29,S1978,"Cubic","Extrapolate=Linear","MultiX=Average","Skip=True","Sort=True")</f>
        <v>14.524877677237507</v>
      </c>
      <c r="U1978" s="43">
        <f ca="1">_xll.BInterpol('Base CDI'!$H$4:$H$28,'Base CDI'!$I$4:$I$29,S1978,"Cubic","Extrapolate=Linear","MultiX=Average","Skip=True","Sort=True")</f>
        <v>14.71910302309634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47726</v>
      </c>
      <c r="T1979" s="43">
        <f ca="1">_xll.BInterpol('Base CDI'!$H$4:$H$28,'Base CDI'!$J$4:$J$29,S1979,"Cubic","Extrapolate=Linear","MultiX=Average","Skip=True","Sort=True")</f>
        <v>14.525180957192273</v>
      </c>
      <c r="U1979" s="43">
        <f ca="1">_xll.BInterpol('Base CDI'!$H$4:$H$28,'Base CDI'!$I$4:$I$29,S1979,"Cubic","Extrapolate=Linear","MultiX=Average","Skip=True","Sort=True")</f>
        <v>14.719376267817614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47727</v>
      </c>
      <c r="T1980" s="43">
        <f ca="1">_xll.BInterpol('Base CDI'!$H$4:$H$28,'Base CDI'!$J$4:$J$29,S1980,"Cubic","Extrapolate=Linear","MultiX=Average","Skip=True","Sort=True")</f>
        <v>14.525483857778564</v>
      </c>
      <c r="U1980" s="43">
        <f ca="1">_xll.BInterpol('Base CDI'!$H$4:$H$28,'Base CDI'!$I$4:$I$29,S1980,"Cubic","Extrapolate=Linear","MultiX=Average","Skip=True","Sort=True")</f>
        <v>14.7196490761741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47728</v>
      </c>
      <c r="T1981" s="43">
        <f ca="1">_xll.BInterpol('Base CDI'!$H$4:$H$28,'Base CDI'!$J$4:$J$29,S1981,"Cubic","Extrapolate=Linear","MultiX=Average","Skip=True","Sort=True")</f>
        <v>14.525786379476108</v>
      </c>
      <c r="U1981" s="43">
        <f ca="1">_xll.BInterpol('Base CDI'!$H$4:$H$28,'Base CDI'!$I$4:$I$29,S1981,"Cubic","Extrapolate=Linear","MultiX=Average","Skip=True","Sort=True")</f>
        <v>14.719921448553569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47729</v>
      </c>
      <c r="T1982" s="43">
        <f ca="1">_xll.BInterpol('Base CDI'!$H$4:$H$28,'Base CDI'!$J$4:$J$29,S1982,"Cubic","Extrapolate=Linear","MultiX=Average","Skip=True","Sort=True")</f>
        <v>14.526088522764637</v>
      </c>
      <c r="U1982" s="43">
        <f ca="1">_xll.BInterpol('Base CDI'!$H$4:$H$28,'Base CDI'!$I$4:$I$29,S1982,"Cubic","Extrapolate=Linear","MultiX=Average","Skip=True","Sort=True")</f>
        <v>14.720193385343791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47730</v>
      </c>
      <c r="T1983" s="43">
        <f ca="1">_xll.BInterpol('Base CDI'!$H$4:$H$28,'Base CDI'!$J$4:$J$29,S1983,"Cubic","Extrapolate=Linear","MultiX=Average","Skip=True","Sort=True")</f>
        <v>14.526390288123878</v>
      </c>
      <c r="U1983" s="43">
        <f ca="1">_xll.BInterpol('Base CDI'!$H$4:$H$28,'Base CDI'!$I$4:$I$29,S1983,"Cubic","Extrapolate=Linear","MultiX=Average","Skip=True","Sort=True")</f>
        <v>14.720464886932534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47731</v>
      </c>
      <c r="T1984" s="43">
        <f ca="1">_xll.BInterpol('Base CDI'!$H$4:$H$28,'Base CDI'!$J$4:$J$29,S1984,"Cubic","Extrapolate=Linear","MultiX=Average","Skip=True","Sort=True")</f>
        <v>14.526691676033561</v>
      </c>
      <c r="U1984" s="43">
        <f ca="1">_xll.BInterpol('Base CDI'!$H$4:$H$28,'Base CDI'!$I$4:$I$29,S1984,"Cubic","Extrapolate=Linear","MultiX=Average","Skip=True","Sort=True")</f>
        <v>14.720735953707571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47732</v>
      </c>
      <c r="T1985" s="43">
        <f ca="1">_xll.BInterpol('Base CDI'!$H$4:$H$28,'Base CDI'!$J$4:$J$29,S1985,"Cubic","Extrapolate=Linear","MultiX=Average","Skip=True","Sort=True")</f>
        <v>14.526992686973417</v>
      </c>
      <c r="U1985" s="43">
        <f ca="1">_xll.BInterpol('Base CDI'!$H$4:$H$28,'Base CDI'!$I$4:$I$29,S1985,"Cubic","Extrapolate=Linear","MultiX=Average","Skip=True","Sort=True")</f>
        <v>14.721006586056667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47733</v>
      </c>
      <c r="T1986" s="43">
        <f ca="1">_xll.BInterpol('Base CDI'!$H$4:$H$28,'Base CDI'!$J$4:$J$29,S1986,"Cubic","Extrapolate=Linear","MultiX=Average","Skip=True","Sort=True")</f>
        <v>14.527293321423175</v>
      </c>
      <c r="U1986" s="43">
        <f ca="1">_xll.BInterpol('Base CDI'!$H$4:$H$28,'Base CDI'!$I$4:$I$29,S1986,"Cubic","Extrapolate=Linear","MultiX=Average","Skip=True","Sort=True")</f>
        <v>14.721276784367596</v>
      </c>
    </row>
    <row r="1987" spans="16:21" x14ac:dyDescent="0.25">
      <c r="P1987" s="10">
        <v>37407</v>
      </c>
      <c r="Q1987">
        <v>7.43621</v>
      </c>
      <c r="S1987" s="42">
        <f t="shared" ca="1" si="35"/>
        <v>47734</v>
      </c>
      <c r="T1987" s="43">
        <f ca="1">_xll.BInterpol('Base CDI'!$H$4:$H$28,'Base CDI'!$J$4:$J$29,S1987,"Cubic","Extrapolate=Linear","MultiX=Average","Skip=True","Sort=True")</f>
        <v>14.527593579862565</v>
      </c>
      <c r="U1987" s="43">
        <f ca="1">_xll.BInterpol('Base CDI'!$H$4:$H$28,'Base CDI'!$I$4:$I$29,S1987,"Cubic","Extrapolate=Linear","MultiX=Average","Skip=True","Sort=True")</f>
        <v>14.721546549028128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47735</v>
      </c>
      <c r="T1988" s="43">
        <f ca="1">_xll.BInterpol('Base CDI'!$H$4:$H$28,'Base CDI'!$J$4:$J$29,S1988,"Cubic","Extrapolate=Linear","MultiX=Average","Skip=True","Sort=True")</f>
        <v>14.527893462771317</v>
      </c>
      <c r="U1988" s="43">
        <f ca="1">_xll.BInterpol('Base CDI'!$H$4:$H$28,'Base CDI'!$I$4:$I$29,S1988,"Cubic","Extrapolate=Linear","MultiX=Average","Skip=True","Sort=True")</f>
        <v>14.721815880426028</v>
      </c>
    </row>
    <row r="1989" spans="16:21" x14ac:dyDescent="0.25">
      <c r="P1989" s="10">
        <v>37411</v>
      </c>
      <c r="Q1989">
        <v>7.44564</v>
      </c>
      <c r="S1989" s="42">
        <f t="shared" ca="1" si="35"/>
        <v>47736</v>
      </c>
      <c r="T1989" s="43">
        <f ca="1">_xll.BInterpol('Base CDI'!$H$4:$H$28,'Base CDI'!$J$4:$J$29,S1989,"Cubic","Extrapolate=Linear","MultiX=Average","Skip=True","Sort=True")</f>
        <v>14.52819297062916</v>
      </c>
      <c r="U1989" s="43">
        <f ca="1">_xll.BInterpol('Base CDI'!$H$4:$H$28,'Base CDI'!$I$4:$I$29,S1989,"Cubic","Extrapolate=Linear","MultiX=Average","Skip=True","Sort=True")</f>
        <v>14.722084778949069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47737</v>
      </c>
      <c r="T1990" s="43">
        <f ca="1">_xll.BInterpol('Base CDI'!$H$4:$H$28,'Base CDI'!$J$4:$J$29,S1990,"Cubic","Extrapolate=Linear","MultiX=Average","Skip=True","Sort=True")</f>
        <v>14.528492103915823</v>
      </c>
      <c r="U1990" s="43">
        <f ca="1">_xll.BInterpol('Base CDI'!$H$4:$H$28,'Base CDI'!$I$4:$I$29,S1990,"Cubic","Extrapolate=Linear","MultiX=Average","Skip=True","Sort=True")</f>
        <v>14.722353244985023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47738</v>
      </c>
      <c r="T1991" s="43">
        <f ca="1">_xll.BInterpol('Base CDI'!$H$4:$H$28,'Base CDI'!$J$4:$J$29,S1991,"Cubic","Extrapolate=Linear","MultiX=Average","Skip=True","Sort=True")</f>
        <v>14.528790863111038</v>
      </c>
      <c r="U1991" s="43">
        <f ca="1">_xll.BInterpol('Base CDI'!$H$4:$H$28,'Base CDI'!$I$4:$I$29,S1991,"Cubic","Extrapolate=Linear","MultiX=Average","Skip=True","Sort=True")</f>
        <v>14.722621278921656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47739</v>
      </c>
      <c r="T1992" s="43">
        <f ca="1">_xll.BInterpol('Base CDI'!$H$4:$H$28,'Base CDI'!$J$4:$J$29,S1992,"Cubic","Extrapolate=Linear","MultiX=Average","Skip=True","Sort=True")</f>
        <v>14.529089248694532</v>
      </c>
      <c r="U1992" s="43">
        <f ca="1">_xll.BInterpol('Base CDI'!$H$4:$H$28,'Base CDI'!$I$4:$I$29,S1992,"Cubic","Extrapolate=Linear","MultiX=Average","Skip=True","Sort=True")</f>
        <v>14.722888881146739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47740</v>
      </c>
      <c r="T1993" s="43">
        <f ca="1">_xll.BInterpol('Base CDI'!$H$4:$H$28,'Base CDI'!$J$4:$J$29,S1993,"Cubic","Extrapolate=Linear","MultiX=Average","Skip=True","Sort=True")</f>
        <v>14.529387261146036</v>
      </c>
      <c r="U1993" s="43">
        <f ca="1">_xll.BInterpol('Base CDI'!$H$4:$H$28,'Base CDI'!$I$4:$I$29,S1993,"Cubic","Extrapolate=Linear","MultiX=Average","Skip=True","Sort=True")</f>
        <v>14.72315605204804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47741</v>
      </c>
      <c r="T1994" s="43">
        <f ca="1">_xll.BInterpol('Base CDI'!$H$4:$H$28,'Base CDI'!$J$4:$J$29,S1994,"Cubic","Extrapolate=Linear","MultiX=Average","Skip=True","Sort=True")</f>
        <v>14.529684900945281</v>
      </c>
      <c r="U1994" s="43">
        <f ca="1">_xll.BInterpol('Base CDI'!$H$4:$H$28,'Base CDI'!$I$4:$I$29,S1994,"Cubic","Extrapolate=Linear","MultiX=Average","Skip=True","Sort=True")</f>
        <v>14.723422792013332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47742</v>
      </c>
      <c r="T1995" s="43">
        <f ca="1">_xll.BInterpol('Base CDI'!$H$4:$H$28,'Base CDI'!$J$4:$J$29,S1995,"Cubic","Extrapolate=Linear","MultiX=Average","Skip=True","Sort=True")</f>
        <v>14.529982168571992</v>
      </c>
      <c r="U1995" s="43">
        <f ca="1">_xll.BInterpol('Base CDI'!$H$4:$H$28,'Base CDI'!$I$4:$I$29,S1995,"Cubic","Extrapolate=Linear","MultiX=Average","Skip=True","Sort=True")</f>
        <v>14.723689101430384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47743</v>
      </c>
      <c r="T1996" s="43">
        <f ca="1">_xll.BInterpol('Base CDI'!$H$4:$H$28,'Base CDI'!$J$4:$J$29,S1996,"Cubic","Extrapolate=Linear","MultiX=Average","Skip=True","Sort=True")</f>
        <v>14.530279064505905</v>
      </c>
      <c r="U1996" s="43">
        <f ca="1">_xll.BInterpol('Base CDI'!$H$4:$H$28,'Base CDI'!$I$4:$I$29,S1996,"Cubic","Extrapolate=Linear","MultiX=Average","Skip=True","Sort=True")</f>
        <v>14.723954980686965</v>
      </c>
    </row>
    <row r="1997" spans="16:21" x14ac:dyDescent="0.25">
      <c r="P1997" s="10">
        <v>37421</v>
      </c>
      <c r="Q1997">
        <v>7.483142</v>
      </c>
      <c r="S1997" s="42">
        <f t="shared" ca="1" si="36"/>
        <v>47744</v>
      </c>
      <c r="T1997" s="43">
        <f ca="1">_xll.BInterpol('Base CDI'!$H$4:$H$28,'Base CDI'!$J$4:$J$29,S1997,"Cubic","Extrapolate=Linear","MultiX=Average","Skip=True","Sort=True")</f>
        <v>14.530575589226746</v>
      </c>
      <c r="U1997" s="43">
        <f ca="1">_xll.BInterpol('Base CDI'!$H$4:$H$28,'Base CDI'!$I$4:$I$29,S1997,"Cubic","Extrapolate=Linear","MultiX=Average","Skip=True","Sort=True")</f>
        <v>14.724220430170845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47745</v>
      </c>
      <c r="T1998" s="43">
        <f ca="1">_xll.BInterpol('Base CDI'!$H$4:$H$28,'Base CDI'!$J$4:$J$29,S1998,"Cubic","Extrapolate=Linear","MultiX=Average","Skip=True","Sort=True")</f>
        <v>14.530871743214245</v>
      </c>
      <c r="U1998" s="43">
        <f ca="1">_xll.BInterpol('Base CDI'!$H$4:$H$28,'Base CDI'!$I$4:$I$29,S1998,"Cubic","Extrapolate=Linear","MultiX=Average","Skip=True","Sort=True")</f>
        <v>14.724485450269794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47746</v>
      </c>
      <c r="T1999" s="43">
        <f ca="1">_xll.BInterpol('Base CDI'!$H$4:$H$28,'Base CDI'!$J$4:$J$29,S1999,"Cubic","Extrapolate=Linear","MultiX=Average","Skip=True","Sort=True")</f>
        <v>14.531167526948131</v>
      </c>
      <c r="U1999" s="43">
        <f ca="1">_xll.BInterpol('Base CDI'!$H$4:$H$28,'Base CDI'!$I$4:$I$29,S1999,"Cubic","Extrapolate=Linear","MultiX=Average","Skip=True","Sort=True")</f>
        <v>14.724750041371582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47747</v>
      </c>
      <c r="T2000" s="43">
        <f ca="1">_xll.BInterpol('Base CDI'!$H$4:$H$28,'Base CDI'!$J$4:$J$29,S2000,"Cubic","Extrapolate=Linear","MultiX=Average","Skip=True","Sort=True")</f>
        <v>14.531462940908137</v>
      </c>
      <c r="U2000" s="43">
        <f ca="1">_xll.BInterpol('Base CDI'!$H$4:$H$28,'Base CDI'!$I$4:$I$29,S2000,"Cubic","Extrapolate=Linear","MultiX=Average","Skip=True","Sort=True")</f>
        <v>14.725014203863976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47748</v>
      </c>
      <c r="T2001" s="43">
        <f ca="1">_xll.BInterpol('Base CDI'!$H$4:$H$28,'Base CDI'!$J$4:$J$29,S2001,"Cubic","Extrapolate=Linear","MultiX=Average","Skip=True","Sort=True")</f>
        <v>14.531757985573988</v>
      </c>
      <c r="U2001" s="43">
        <f ca="1">_xll.BInterpol('Base CDI'!$H$4:$H$28,'Base CDI'!$I$4:$I$29,S2001,"Cubic","Extrapolate=Linear","MultiX=Average","Skip=True","Sort=True")</f>
        <v>14.72527793813475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47749</v>
      </c>
      <c r="T2002" s="43">
        <f ca="1">_xll.BInterpol('Base CDI'!$H$4:$H$28,'Base CDI'!$J$4:$J$29,S2002,"Cubic","Extrapolate=Linear","MultiX=Average","Skip=True","Sort=True")</f>
        <v>14.532052661425416</v>
      </c>
      <c r="U2002" s="43">
        <f ca="1">_xll.BInterpol('Base CDI'!$H$4:$H$28,'Base CDI'!$I$4:$I$29,S2002,"Cubic","Extrapolate=Linear","MultiX=Average","Skip=True","Sort=True")</f>
        <v>14.725541244571671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47750</v>
      </c>
      <c r="T2003" s="43">
        <f ca="1">_xll.BInterpol('Base CDI'!$H$4:$H$28,'Base CDI'!$J$4:$J$29,S2003,"Cubic","Extrapolate=Linear","MultiX=Average","Skip=True","Sort=True")</f>
        <v>14.532346968942152</v>
      </c>
      <c r="U2003" s="43">
        <f ca="1">_xll.BInterpol('Base CDI'!$H$4:$H$28,'Base CDI'!$I$4:$I$29,S2003,"Cubic","Extrapolate=Linear","MultiX=Average","Skip=True","Sort=True")</f>
        <v>14.72580412356251</v>
      </c>
    </row>
    <row r="2004" spans="16:21" x14ac:dyDescent="0.25">
      <c r="P2004" s="10">
        <v>37432</v>
      </c>
      <c r="Q2004">
        <v>7.518262</v>
      </c>
      <c r="S2004" s="42">
        <f t="shared" ca="1" si="36"/>
        <v>47751</v>
      </c>
      <c r="T2004" s="43">
        <f ca="1">_xll.BInterpol('Base CDI'!$H$4:$H$28,'Base CDI'!$J$4:$J$29,S2004,"Cubic","Extrapolate=Linear","MultiX=Average","Skip=True","Sort=True")</f>
        <v>14.532640908603923</v>
      </c>
      <c r="U2004" s="43">
        <f ca="1">_xll.BInterpol('Base CDI'!$H$4:$H$28,'Base CDI'!$I$4:$I$29,S2004,"Cubic","Extrapolate=Linear","MultiX=Average","Skip=True","Sort=True")</f>
        <v>14.726066575495036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47752</v>
      </c>
      <c r="T2005" s="43">
        <f ca="1">_xll.BInterpol('Base CDI'!$H$4:$H$28,'Base CDI'!$J$4:$J$29,S2005,"Cubic","Extrapolate=Linear","MultiX=Average","Skip=True","Sort=True")</f>
        <v>14.532934480890461</v>
      </c>
      <c r="U2005" s="43">
        <f ca="1">_xll.BInterpol('Base CDI'!$H$4:$H$28,'Base CDI'!$I$4:$I$29,S2005,"Cubic","Extrapolate=Linear","MultiX=Average","Skip=True","Sort=True")</f>
        <v>14.72632860075702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47753</v>
      </c>
      <c r="T2006" s="43">
        <f ca="1">_xll.BInterpol('Base CDI'!$H$4:$H$28,'Base CDI'!$J$4:$J$29,S2006,"Cubic","Extrapolate=Linear","MultiX=Average","Skip=True","Sort=True")</f>
        <v>14.533227686281496</v>
      </c>
      <c r="U2006" s="43">
        <f ca="1">_xll.BInterpol('Base CDI'!$H$4:$H$28,'Base CDI'!$I$4:$I$29,S2006,"Cubic","Extrapolate=Linear","MultiX=Average","Skip=True","Sort=True")</f>
        <v>14.726590199736229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47754</v>
      </c>
      <c r="T2007" s="43">
        <f ca="1">_xll.BInterpol('Base CDI'!$H$4:$H$28,'Base CDI'!$J$4:$J$29,S2007,"Cubic","Extrapolate=Linear","MultiX=Average","Skip=True","Sort=True")</f>
        <v>14.533520525256755</v>
      </c>
      <c r="U2007" s="43">
        <f ca="1">_xll.BInterpol('Base CDI'!$H$4:$H$28,'Base CDI'!$I$4:$I$29,S2007,"Cubic","Extrapolate=Linear","MultiX=Average","Skip=True","Sort=True")</f>
        <v>14.726851372820436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47755</v>
      </c>
      <c r="T2008" s="43">
        <f ca="1">_xll.BInterpol('Base CDI'!$H$4:$H$28,'Base CDI'!$J$4:$J$29,S2008,"Cubic","Extrapolate=Linear","MultiX=Average","Skip=True","Sort=True")</f>
        <v>14.533812998295968</v>
      </c>
      <c r="U2008" s="43">
        <f ca="1">_xll.BInterpol('Base CDI'!$H$4:$H$28,'Base CDI'!$I$4:$I$29,S2008,"Cubic","Extrapolate=Linear","MultiX=Average","Skip=True","Sort=True")</f>
        <v>14.727112120397409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47756</v>
      </c>
      <c r="T2009" s="43">
        <f ca="1">_xll.BInterpol('Base CDI'!$H$4:$H$28,'Base CDI'!$J$4:$J$29,S2009,"Cubic","Extrapolate=Linear","MultiX=Average","Skip=True","Sort=True")</f>
        <v>14.534105105878867</v>
      </c>
      <c r="U2009" s="43">
        <f ca="1">_xll.BInterpol('Base CDI'!$H$4:$H$28,'Base CDI'!$I$4:$I$29,S2009,"Cubic","Extrapolate=Linear","MultiX=Average","Skip=True","Sort=True")</f>
        <v>14.72737244285492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47757</v>
      </c>
      <c r="T2010" s="43">
        <f ca="1">_xll.BInterpol('Base CDI'!$H$4:$H$28,'Base CDI'!$J$4:$J$29,S2010,"Cubic","Extrapolate=Linear","MultiX=Average","Skip=True","Sort=True")</f>
        <v>14.53439684848518</v>
      </c>
      <c r="U2010" s="43">
        <f ca="1">_xll.BInterpol('Base CDI'!$H$4:$H$28,'Base CDI'!$I$4:$I$29,S2010,"Cubic","Extrapolate=Linear","MultiX=Average","Skip=True","Sort=True")</f>
        <v>14.727632340580735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47758</v>
      </c>
      <c r="T2011" s="43">
        <f ca="1">_xll.BInterpol('Base CDI'!$H$4:$H$28,'Base CDI'!$J$4:$J$29,S2011,"Cubic","Extrapolate=Linear","MultiX=Average","Skip=True","Sort=True")</f>
        <v>14.534688226594637</v>
      </c>
      <c r="U2011" s="43">
        <f ca="1">_xll.BInterpol('Base CDI'!$H$4:$H$28,'Base CDI'!$I$4:$I$29,S2011,"Cubic","Extrapolate=Linear","MultiX=Average","Skip=True","Sort=True")</f>
        <v>14.727891813962625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47759</v>
      </c>
      <c r="T2012" s="43">
        <f ca="1">_xll.BInterpol('Base CDI'!$H$4:$H$28,'Base CDI'!$J$4:$J$29,S2012,"Cubic","Extrapolate=Linear","MultiX=Average","Skip=True","Sort=True")</f>
        <v>14.534979240686969</v>
      </c>
      <c r="U2012" s="43">
        <f ca="1">_xll.BInterpol('Base CDI'!$H$4:$H$28,'Base CDI'!$I$4:$I$29,S2012,"Cubic","Extrapolate=Linear","MultiX=Average","Skip=True","Sort=True")</f>
        <v>14.728150863388363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47760</v>
      </c>
      <c r="T2013" s="43">
        <f ca="1">_xll.BInterpol('Base CDI'!$H$4:$H$28,'Base CDI'!$J$4:$J$29,S2013,"Cubic","Extrapolate=Linear","MultiX=Average","Skip=True","Sort=True")</f>
        <v>14.535269891241903</v>
      </c>
      <c r="U2013" s="43">
        <f ca="1">_xll.BInterpol('Base CDI'!$H$4:$H$28,'Base CDI'!$I$4:$I$29,S2013,"Cubic","Extrapolate=Linear","MultiX=Average","Skip=True","Sort=True")</f>
        <v>14.728409489245715</v>
      </c>
    </row>
    <row r="2014" spans="16:21" x14ac:dyDescent="0.25">
      <c r="P2014" s="10">
        <v>37446</v>
      </c>
      <c r="Q2014">
        <v>7.568829</v>
      </c>
      <c r="S2014" s="42">
        <f t="shared" ca="1" si="36"/>
        <v>47761</v>
      </c>
      <c r="T2014" s="43">
        <f ca="1">_xll.BInterpol('Base CDI'!$H$4:$H$28,'Base CDI'!$J$4:$J$29,S2014,"Cubic","Extrapolate=Linear","MultiX=Average","Skip=True","Sort=True")</f>
        <v>14.53556017873917</v>
      </c>
      <c r="U2014" s="43">
        <f ca="1">_xll.BInterpol('Base CDI'!$H$4:$H$28,'Base CDI'!$I$4:$I$29,S2014,"Cubic","Extrapolate=Linear","MultiX=Average","Skip=True","Sort=True")</f>
        <v>14.728667691922452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47762</v>
      </c>
      <c r="T2015" s="43">
        <f ca="1">_xll.BInterpol('Base CDI'!$H$4:$H$28,'Base CDI'!$J$4:$J$29,S2015,"Cubic","Extrapolate=Linear","MultiX=Average","Skip=True","Sort=True")</f>
        <v>14.5358501036585</v>
      </c>
      <c r="U2015" s="43">
        <f ca="1">_xll.BInterpol('Base CDI'!$H$4:$H$28,'Base CDI'!$I$4:$I$29,S2015,"Cubic","Extrapolate=Linear","MultiX=Average","Skip=True","Sort=True")</f>
        <v>14.728925471806344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47763</v>
      </c>
      <c r="T2016" s="43">
        <f ca="1">_xll.BInterpol('Base CDI'!$H$4:$H$28,'Base CDI'!$J$4:$J$29,S2016,"Cubic","Extrapolate=Linear","MultiX=Average","Skip=True","Sort=True")</f>
        <v>14.536139666479624</v>
      </c>
      <c r="U2016" s="43">
        <f ca="1">_xll.BInterpol('Base CDI'!$H$4:$H$28,'Base CDI'!$I$4:$I$29,S2016,"Cubic","Extrapolate=Linear","MultiX=Average","Skip=True","Sort=True")</f>
        <v>14.729182829285159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47764</v>
      </c>
      <c r="T2017" s="43">
        <f ca="1">_xll.BInterpol('Base CDI'!$H$4:$H$28,'Base CDI'!$J$4:$J$29,S2017,"Cubic","Extrapolate=Linear","MultiX=Average","Skip=True","Sort=True")</f>
        <v>14.536428867682268</v>
      </c>
      <c r="U2017" s="43">
        <f ca="1">_xll.BInterpol('Base CDI'!$H$4:$H$28,'Base CDI'!$I$4:$I$29,S2017,"Cubic","Extrapolate=Linear","MultiX=Average","Skip=True","Sort=True")</f>
        <v>14.729439764746671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47765</v>
      </c>
      <c r="T2018" s="43">
        <f ca="1">_xll.BInterpol('Base CDI'!$H$4:$H$28,'Base CDI'!$J$4:$J$29,S2018,"Cubic","Extrapolate=Linear","MultiX=Average","Skip=True","Sort=True")</f>
        <v>14.536717707746165</v>
      </c>
      <c r="U2018" s="43">
        <f ca="1">_xll.BInterpol('Base CDI'!$H$4:$H$28,'Base CDI'!$I$4:$I$29,S2018,"Cubic","Extrapolate=Linear","MultiX=Average","Skip=True","Sort=True")</f>
        <v>14.729696278578645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47766</v>
      </c>
      <c r="T2019" s="43">
        <f ca="1">_xll.BInterpol('Base CDI'!$H$4:$H$28,'Base CDI'!$J$4:$J$29,S2019,"Cubic","Extrapolate=Linear","MultiX=Average","Skip=True","Sort=True")</f>
        <v>14.537006187151043</v>
      </c>
      <c r="U2019" s="43">
        <f ca="1">_xll.BInterpol('Base CDI'!$H$4:$H$28,'Base CDI'!$I$4:$I$29,S2019,"Cubic","Extrapolate=Linear","MultiX=Average","Skip=True","Sort=True")</f>
        <v>14.729952371168855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47767</v>
      </c>
      <c r="T2020" s="43">
        <f ca="1">_xll.BInterpol('Base CDI'!$H$4:$H$28,'Base CDI'!$J$4:$J$29,S2020,"Cubic","Extrapolate=Linear","MultiX=Average","Skip=True","Sort=True")</f>
        <v>14.537294306376634</v>
      </c>
      <c r="U2020" s="43">
        <f ca="1">_xll.BInterpol('Base CDI'!$H$4:$H$28,'Base CDI'!$I$4:$I$29,S2020,"Cubic","Extrapolate=Linear","MultiX=Average","Skip=True","Sort=True")</f>
        <v>14.730208042905067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47768</v>
      </c>
      <c r="T2021" s="43">
        <f ca="1">_xll.BInterpol('Base CDI'!$H$4:$H$28,'Base CDI'!$J$4:$J$29,S2021,"Cubic","Extrapolate=Linear","MultiX=Average","Skip=True","Sort=True")</f>
        <v>14.537582065902663</v>
      </c>
      <c r="U2021" s="43">
        <f ca="1">_xll.BInterpol('Base CDI'!$H$4:$H$28,'Base CDI'!$I$4:$I$29,S2021,"Cubic","Extrapolate=Linear","MultiX=Average","Skip=True","Sort=True")</f>
        <v>14.730463294175054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47769</v>
      </c>
      <c r="T2022" s="43">
        <f ca="1">_xll.BInterpol('Base CDI'!$H$4:$H$28,'Base CDI'!$J$4:$J$29,S2022,"Cubic","Extrapolate=Linear","MultiX=Average","Skip=True","Sort=True")</f>
        <v>14.537869466208864</v>
      </c>
      <c r="U2022" s="43">
        <f ca="1">_xll.BInterpol('Base CDI'!$H$4:$H$28,'Base CDI'!$I$4:$I$29,S2022,"Cubic","Extrapolate=Linear","MultiX=Average","Skip=True","Sort=True")</f>
        <v>14.730718125366582</v>
      </c>
    </row>
    <row r="2023" spans="16:21" x14ac:dyDescent="0.25">
      <c r="P2023" s="10">
        <v>37459</v>
      </c>
      <c r="Q2023">
        <v>7.614242</v>
      </c>
      <c r="S2023" s="42">
        <f t="shared" ca="1" si="36"/>
        <v>47770</v>
      </c>
      <c r="T2023" s="43">
        <f ca="1">_xll.BInterpol('Base CDI'!$H$4:$H$28,'Base CDI'!$J$4:$J$29,S2023,"Cubic","Extrapolate=Linear","MultiX=Average","Skip=True","Sort=True")</f>
        <v>14.538156507774964</v>
      </c>
      <c r="U2023" s="43">
        <f ca="1">_xll.BInterpol('Base CDI'!$H$4:$H$28,'Base CDI'!$I$4:$I$29,S2023,"Cubic","Extrapolate=Linear","MultiX=Average","Skip=True","Sort=True")</f>
        <v>14.730972536867426</v>
      </c>
    </row>
    <row r="2024" spans="16:21" x14ac:dyDescent="0.25">
      <c r="P2024" s="10">
        <v>37460</v>
      </c>
      <c r="Q2024">
        <v>7.619211</v>
      </c>
      <c r="S2024" s="42">
        <f t="shared" ca="1" si="36"/>
        <v>47771</v>
      </c>
      <c r="T2024" s="43">
        <f ca="1">_xll.BInterpol('Base CDI'!$H$4:$H$28,'Base CDI'!$J$4:$J$29,S2024,"Cubic","Extrapolate=Linear","MultiX=Average","Skip=True","Sort=True")</f>
        <v>14.538443191080695</v>
      </c>
      <c r="U2024" s="43">
        <f ca="1">_xll.BInterpol('Base CDI'!$H$4:$H$28,'Base CDI'!$I$4:$I$29,S2024,"Cubic","Extrapolate=Linear","MultiX=Average","Skip=True","Sort=True")</f>
        <v>14.731226529065351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47772</v>
      </c>
      <c r="T2025" s="43">
        <f ca="1">_xll.BInterpol('Base CDI'!$H$4:$H$28,'Base CDI'!$J$4:$J$29,S2025,"Cubic","Extrapolate=Linear","MultiX=Average","Skip=True","Sort=True")</f>
        <v>14.538729516605787</v>
      </c>
      <c r="U2025" s="43">
        <f ca="1">_xll.BInterpol('Base CDI'!$H$4:$H$28,'Base CDI'!$I$4:$I$29,S2025,"Cubic","Extrapolate=Linear","MultiX=Average","Skip=True","Sort=True")</f>
        <v>14.731480102348129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47773</v>
      </c>
      <c r="T2026" s="43">
        <f ca="1">_xll.BInterpol('Base CDI'!$H$4:$H$28,'Base CDI'!$J$4:$J$29,S2026,"Cubic","Extrapolate=Linear","MultiX=Average","Skip=True","Sort=True")</f>
        <v>14.539015484829967</v>
      </c>
      <c r="U2026" s="43">
        <f ca="1">_xll.BInterpol('Base CDI'!$H$4:$H$28,'Base CDI'!$I$4:$I$29,S2026,"Cubic","Extrapolate=Linear","MultiX=Average","Skip=True","Sort=True")</f>
        <v>14.73173325710353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47774</v>
      </c>
      <c r="T2027" s="43">
        <f ca="1">_xll.BInterpol('Base CDI'!$H$4:$H$28,'Base CDI'!$J$4:$J$29,S2027,"Cubic","Extrapolate=Linear","MultiX=Average","Skip=True","Sort=True")</f>
        <v>14.539301096232965</v>
      </c>
      <c r="U2027" s="43">
        <f ca="1">_xll.BInterpol('Base CDI'!$H$4:$H$28,'Base CDI'!$I$4:$I$29,S2027,"Cubic","Extrapolate=Linear","MultiX=Average","Skip=True","Sort=True")</f>
        <v>14.731985993719322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47775</v>
      </c>
      <c r="T2028" s="43">
        <f ca="1">_xll.BInterpol('Base CDI'!$H$4:$H$28,'Base CDI'!$J$4:$J$29,S2028,"Cubic","Extrapolate=Linear","MultiX=Average","Skip=True","Sort=True")</f>
        <v>14.539586351294513</v>
      </c>
      <c r="U2028" s="43">
        <f ca="1">_xll.BInterpol('Base CDI'!$H$4:$H$28,'Base CDI'!$I$4:$I$29,S2028,"Cubic","Extrapolate=Linear","MultiX=Average","Skip=True","Sort=True")</f>
        <v>14.732238312583275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47776</v>
      </c>
      <c r="T2029" s="43">
        <f ca="1">_xll.BInterpol('Base CDI'!$H$4:$H$28,'Base CDI'!$J$4:$J$29,S2029,"Cubic","Extrapolate=Linear","MultiX=Average","Skip=True","Sort=True")</f>
        <v>14.539871250494338</v>
      </c>
      <c r="U2029" s="43">
        <f ca="1">_xll.BInterpol('Base CDI'!$H$4:$H$28,'Base CDI'!$I$4:$I$29,S2029,"Cubic","Extrapolate=Linear","MultiX=Average","Skip=True","Sort=True")</f>
        <v>14.73249021408316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47777</v>
      </c>
      <c r="T2030" s="43">
        <f ca="1">_xll.BInterpol('Base CDI'!$H$4:$H$28,'Base CDI'!$J$4:$J$29,S2030,"Cubic","Extrapolate=Linear","MultiX=Average","Skip=True","Sort=True")</f>
        <v>14.540155794312172</v>
      </c>
      <c r="U2030" s="43">
        <f ca="1">_xll.BInterpol('Base CDI'!$H$4:$H$28,'Base CDI'!$I$4:$I$29,S2030,"Cubic","Extrapolate=Linear","MultiX=Average","Skip=True","Sort=True")</f>
        <v>14.732741698606748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47778</v>
      </c>
      <c r="T2031" s="43">
        <f ca="1">_xll.BInterpol('Base CDI'!$H$4:$H$28,'Base CDI'!$J$4:$J$29,S2031,"Cubic","Extrapolate=Linear","MultiX=Average","Skip=True","Sort=True")</f>
        <v>14.540439983227744</v>
      </c>
      <c r="U2031" s="43">
        <f ca="1">_xll.BInterpol('Base CDI'!$H$4:$H$28,'Base CDI'!$I$4:$I$29,S2031,"Cubic","Extrapolate=Linear","MultiX=Average","Skip=True","Sort=True")</f>
        <v>14.732992766541807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47779</v>
      </c>
      <c r="T2032" s="43">
        <f ca="1">_xll.BInterpol('Base CDI'!$H$4:$H$28,'Base CDI'!$J$4:$J$29,S2032,"Cubic","Extrapolate=Linear","MultiX=Average","Skip=True","Sort=True")</f>
        <v>14.540723817720782</v>
      </c>
      <c r="U2032" s="43">
        <f ca="1">_xll.BInterpol('Base CDI'!$H$4:$H$28,'Base CDI'!$I$4:$I$29,S2032,"Cubic","Extrapolate=Linear","MultiX=Average","Skip=True","Sort=True")</f>
        <v>14.733243418276105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47780</v>
      </c>
      <c r="T2033" s="43">
        <f ca="1">_xll.BInterpol('Base CDI'!$H$4:$H$28,'Base CDI'!$J$4:$J$29,S2033,"Cubic","Extrapolate=Linear","MultiX=Average","Skip=True","Sort=True")</f>
        <v>14.541007298271017</v>
      </c>
      <c r="U2033" s="43">
        <f ca="1">_xll.BInterpol('Base CDI'!$H$4:$H$28,'Base CDI'!$I$4:$I$29,S2033,"Cubic","Extrapolate=Linear","MultiX=Average","Skip=True","Sort=True")</f>
        <v>14.733493654197416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47781</v>
      </c>
      <c r="T2034" s="43">
        <f ca="1">_xll.BInterpol('Base CDI'!$H$4:$H$28,'Base CDI'!$J$4:$J$29,S2034,"Cubic","Extrapolate=Linear","MultiX=Average","Skip=True","Sort=True")</f>
        <v>14.541290425358179</v>
      </c>
      <c r="U2034" s="43">
        <f ca="1">_xll.BInterpol('Base CDI'!$H$4:$H$28,'Base CDI'!$I$4:$I$29,S2034,"Cubic","Extrapolate=Linear","MultiX=Average","Skip=True","Sort=True")</f>
        <v>14.733743474693506</v>
      </c>
    </row>
    <row r="2035" spans="16:21" x14ac:dyDescent="0.25">
      <c r="P2035" s="10">
        <v>37475</v>
      </c>
      <c r="Q2035">
        <v>7.674112</v>
      </c>
      <c r="S2035" s="42">
        <f t="shared" ca="1" si="36"/>
        <v>47782</v>
      </c>
      <c r="T2035" s="43">
        <f ca="1">_xll.BInterpol('Base CDI'!$H$4:$H$28,'Base CDI'!$J$4:$J$29,S2035,"Cubic","Extrapolate=Linear","MultiX=Average","Skip=True","Sort=True")</f>
        <v>14.541573199461999</v>
      </c>
      <c r="U2035" s="43">
        <f ca="1">_xll.BInterpol('Base CDI'!$H$4:$H$28,'Base CDI'!$I$4:$I$29,S2035,"Cubic","Extrapolate=Linear","MultiX=Average","Skip=True","Sort=True")</f>
        <v>14.733992880152147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47783</v>
      </c>
      <c r="T2036" s="43">
        <f ca="1">_xll.BInterpol('Base CDI'!$H$4:$H$28,'Base CDI'!$J$4:$J$29,S2036,"Cubic","Extrapolate=Linear","MultiX=Average","Skip=True","Sort=True")</f>
        <v>14.541855621062203</v>
      </c>
      <c r="U2036" s="43">
        <f ca="1">_xll.BInterpol('Base CDI'!$H$4:$H$28,'Base CDI'!$I$4:$I$29,S2036,"Cubic","Extrapolate=Linear","MultiX=Average","Skip=True","Sort=True")</f>
        <v>14.734241870961108</v>
      </c>
    </row>
    <row r="2037" spans="16:21" x14ac:dyDescent="0.25">
      <c r="P2037" s="10">
        <v>37477</v>
      </c>
      <c r="Q2037">
        <v>7.684145</v>
      </c>
      <c r="S2037" s="42">
        <f t="shared" ca="1" si="36"/>
        <v>47784</v>
      </c>
      <c r="T2037" s="43">
        <f ca="1">_xll.BInterpol('Base CDI'!$H$4:$H$28,'Base CDI'!$J$4:$J$29,S2037,"Cubic","Extrapolate=Linear","MultiX=Average","Skip=True","Sort=True")</f>
        <v>14.542137690638523</v>
      </c>
      <c r="U2037" s="43">
        <f ca="1">_xll.BInterpol('Base CDI'!$H$4:$H$28,'Base CDI'!$I$4:$I$29,S2037,"Cubic","Extrapolate=Linear","MultiX=Average","Skip=True","Sort=True")</f>
        <v>14.73449044750816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47785</v>
      </c>
      <c r="T2038" s="43">
        <f ca="1">_xll.BInterpol('Base CDI'!$H$4:$H$28,'Base CDI'!$J$4:$J$29,S2038,"Cubic","Extrapolate=Linear","MultiX=Average","Skip=True","Sort=True")</f>
        <v>14.542419408670689</v>
      </c>
      <c r="U2038" s="43">
        <f ca="1">_xll.BInterpol('Base CDI'!$H$4:$H$28,'Base CDI'!$I$4:$I$29,S2038,"Cubic","Extrapolate=Linear","MultiX=Average","Skip=True","Sort=True")</f>
        <v>14.73473861018107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47786</v>
      </c>
      <c r="T2039" s="43">
        <f ca="1">_xll.BInterpol('Base CDI'!$H$4:$H$28,'Base CDI'!$J$4:$J$29,S2039,"Cubic","Extrapolate=Linear","MultiX=Average","Skip=True","Sort=True")</f>
        <v>14.54270077563843</v>
      </c>
      <c r="U2039" s="43">
        <f ca="1">_xll.BInterpol('Base CDI'!$H$4:$H$28,'Base CDI'!$I$4:$I$29,S2039,"Cubic","Extrapolate=Linear","MultiX=Average","Skip=True","Sort=True")</f>
        <v>14.734986359367609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47787</v>
      </c>
      <c r="T2040" s="43">
        <f ca="1">_xll.BInterpol('Base CDI'!$H$4:$H$28,'Base CDI'!$J$4:$J$29,S2040,"Cubic","Extrapolate=Linear","MultiX=Average","Skip=True","Sort=True")</f>
        <v>14.542981792021475</v>
      </c>
      <c r="U2040" s="43">
        <f ca="1">_xll.BInterpol('Base CDI'!$H$4:$H$28,'Base CDI'!$I$4:$I$29,S2040,"Cubic","Extrapolate=Linear","MultiX=Average","Skip=True","Sort=True")</f>
        <v>14.735233695455548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47788</v>
      </c>
      <c r="T2041" s="43">
        <f ca="1">_xll.BInterpol('Base CDI'!$H$4:$H$28,'Base CDI'!$J$4:$J$29,S2041,"Cubic","Extrapolate=Linear","MultiX=Average","Skip=True","Sort=True")</f>
        <v>14.543262458299555</v>
      </c>
      <c r="U2041" s="43">
        <f ca="1">_xll.BInterpol('Base CDI'!$H$4:$H$28,'Base CDI'!$I$4:$I$29,S2041,"Cubic","Extrapolate=Linear","MultiX=Average","Skip=True","Sort=True")</f>
        <v>14.735480618832655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47789</v>
      </c>
      <c r="T2042" s="43">
        <f ca="1">_xll.BInterpol('Base CDI'!$H$4:$H$28,'Base CDI'!$J$4:$J$29,S2042,"Cubic","Extrapolate=Linear","MultiX=Average","Skip=True","Sort=True")</f>
        <v>14.543542774952398</v>
      </c>
      <c r="U2042" s="43">
        <f ca="1">_xll.BInterpol('Base CDI'!$H$4:$H$28,'Base CDI'!$I$4:$I$29,S2042,"Cubic","Extrapolate=Linear","MultiX=Average","Skip=True","Sort=True")</f>
        <v>14.735727129886703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47790</v>
      </c>
      <c r="T2043" s="43">
        <f ca="1">_xll.BInterpol('Base CDI'!$H$4:$H$28,'Base CDI'!$J$4:$J$29,S2043,"Cubic","Extrapolate=Linear","MultiX=Average","Skip=True","Sort=True")</f>
        <v>14.543822742459737</v>
      </c>
      <c r="U2043" s="43">
        <f ca="1">_xll.BInterpol('Base CDI'!$H$4:$H$28,'Base CDI'!$I$4:$I$29,S2043,"Cubic","Extrapolate=Linear","MultiX=Average","Skip=True","Sort=True")</f>
        <v>14.735973229005458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47791</v>
      </c>
      <c r="T2044" s="43">
        <f ca="1">_xll.BInterpol('Base CDI'!$H$4:$H$28,'Base CDI'!$J$4:$J$29,S2044,"Cubic","Extrapolate=Linear","MultiX=Average","Skip=True","Sort=True")</f>
        <v>14.544102361301297</v>
      </c>
      <c r="U2044" s="43">
        <f ca="1">_xll.BInterpol('Base CDI'!$H$4:$H$28,'Base CDI'!$I$4:$I$29,S2044,"Cubic","Extrapolate=Linear","MultiX=Average","Skip=True","Sort=True")</f>
        <v>14.736218916576691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47792</v>
      </c>
      <c r="T2045" s="43">
        <f ca="1">_xll.BInterpol('Base CDI'!$H$4:$H$28,'Base CDI'!$J$4:$J$29,S2045,"Cubic","Extrapolate=Linear","MultiX=Average","Skip=True","Sort=True")</f>
        <v>14.544381631956812</v>
      </c>
      <c r="U2045" s="43">
        <f ca="1">_xll.BInterpol('Base CDI'!$H$4:$H$28,'Base CDI'!$I$4:$I$29,S2045,"Cubic","Extrapolate=Linear","MultiX=Average","Skip=True","Sort=True")</f>
        <v>14.736464192988171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47793</v>
      </c>
      <c r="T2046" s="43">
        <f ca="1">_xll.BInterpol('Base CDI'!$H$4:$H$28,'Base CDI'!$J$4:$J$29,S2046,"Cubic","Extrapolate=Linear","MultiX=Average","Skip=True","Sort=True")</f>
        <v>14.54466055490601</v>
      </c>
      <c r="U2046" s="43">
        <f ca="1">_xll.BInterpol('Base CDI'!$H$4:$H$28,'Base CDI'!$I$4:$I$29,S2046,"Cubic","Extrapolate=Linear","MultiX=Average","Skip=True","Sort=True")</f>
        <v>14.736709058627671</v>
      </c>
    </row>
    <row r="2047" spans="16:21" x14ac:dyDescent="0.25">
      <c r="P2047" s="10">
        <v>37491</v>
      </c>
      <c r="Q2047">
        <v>7.734432</v>
      </c>
      <c r="S2047" s="42">
        <f t="shared" ca="1" si="36"/>
        <v>47794</v>
      </c>
      <c r="T2047" s="43">
        <f ca="1">_xll.BInterpol('Base CDI'!$H$4:$H$28,'Base CDI'!$J$4:$J$29,S2047,"Cubic","Extrapolate=Linear","MultiX=Average","Skip=True","Sort=True")</f>
        <v>14.544939130628618</v>
      </c>
      <c r="U2047" s="43">
        <f ca="1">_xll.BInterpol('Base CDI'!$H$4:$H$28,'Base CDI'!$I$4:$I$29,S2047,"Cubic","Extrapolate=Linear","MultiX=Average","Skip=True","Sort=True")</f>
        <v>14.736953513882957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47795</v>
      </c>
      <c r="T2048" s="43">
        <f ca="1">_xll.BInterpol('Base CDI'!$H$4:$H$28,'Base CDI'!$J$4:$J$29,S2048,"Cubic","Extrapolate=Linear","MultiX=Average","Skip=True","Sort=True")</f>
        <v>14.54521735960437</v>
      </c>
      <c r="U2048" s="43">
        <f ca="1">_xll.BInterpol('Base CDI'!$H$4:$H$28,'Base CDI'!$I$4:$I$29,S2048,"Cubic","Extrapolate=Linear","MultiX=Average","Skip=True","Sort=True")</f>
        <v>14.737197559141801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47796</v>
      </c>
      <c r="T2049" s="43">
        <f ca="1">_xll.BInterpol('Base CDI'!$H$4:$H$28,'Base CDI'!$J$4:$J$29,S2049,"Cubic","Extrapolate=Linear","MultiX=Average","Skip=True","Sort=True")</f>
        <v>14.545495242312994</v>
      </c>
      <c r="U2049" s="43">
        <f ca="1">_xll.BInterpol('Base CDI'!$H$4:$H$28,'Base CDI'!$I$4:$I$29,S2049,"Cubic","Extrapolate=Linear","MultiX=Average","Skip=True","Sort=True")</f>
        <v>14.737441194791971</v>
      </c>
    </row>
    <row r="2050" spans="16:21" x14ac:dyDescent="0.25">
      <c r="P2050" s="10">
        <v>37496</v>
      </c>
      <c r="Q2050">
        <v>7.749568</v>
      </c>
      <c r="S2050" s="42">
        <f t="shared" ca="1" si="36"/>
        <v>47797</v>
      </c>
      <c r="T2050" s="43">
        <f ca="1">_xll.BInterpol('Base CDI'!$H$4:$H$28,'Base CDI'!$J$4:$J$29,S2050,"Cubic","Extrapolate=Linear","MultiX=Average","Skip=True","Sort=True")</f>
        <v>14.54577277923422</v>
      </c>
      <c r="U2050" s="43">
        <f ca="1">_xll.BInterpol('Base CDI'!$H$4:$H$28,'Base CDI'!$I$4:$I$29,S2050,"Cubic","Extrapolate=Linear","MultiX=Average","Skip=True","Sort=True")</f>
        <v>14.737684421221239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47798</v>
      </c>
      <c r="T2051" s="43">
        <f ca="1">_xll.BInterpol('Base CDI'!$H$4:$H$28,'Base CDI'!$J$4:$J$29,S2051,"Cubic","Extrapolate=Linear","MultiX=Average","Skip=True","Sort=True")</f>
        <v>14.546049970847776</v>
      </c>
      <c r="U2051" s="43">
        <f ca="1">_xll.BInterpol('Base CDI'!$H$4:$H$28,'Base CDI'!$I$4:$I$29,S2051,"Cubic","Extrapolate=Linear","MultiX=Average","Skip=True","Sort=True")</f>
        <v>14.737927238817374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47799</v>
      </c>
      <c r="T2052" s="43">
        <f ca="1">_xll.BInterpol('Base CDI'!$H$4:$H$28,'Base CDI'!$J$4:$J$29,S2052,"Cubic","Extrapolate=Linear","MultiX=Average","Skip=True","Sort=True")</f>
        <v>14.546326817633393</v>
      </c>
      <c r="U2052" s="43">
        <f ca="1">_xll.BInterpol('Base CDI'!$H$4:$H$28,'Base CDI'!$I$4:$I$29,S2052,"Cubic","Extrapolate=Linear","MultiX=Average","Skip=True","Sort=True")</f>
        <v>14.738169647968144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47800</v>
      </c>
      <c r="T2053" s="43">
        <f ca="1">_xll.BInterpol('Base CDI'!$H$4:$H$28,'Base CDI'!$J$4:$J$29,S2053,"Cubic","Extrapolate=Linear","MultiX=Average","Skip=True","Sort=True")</f>
        <v>14.546603320070799</v>
      </c>
      <c r="U2053" s="43">
        <f ca="1">_xll.BInterpol('Base CDI'!$H$4:$H$28,'Base CDI'!$I$4:$I$29,S2053,"Cubic","Extrapolate=Linear","MultiX=Average","Skip=True","Sort=True")</f>
        <v>14.738411649061321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47801</v>
      </c>
      <c r="T2054" s="43">
        <f ca="1">_xll.BInterpol('Base CDI'!$H$4:$H$28,'Base CDI'!$J$4:$J$29,S2054,"Cubic","Extrapolate=Linear","MultiX=Average","Skip=True","Sort=True")</f>
        <v>14.546879478639728</v>
      </c>
      <c r="U2054" s="43">
        <f ca="1">_xll.BInterpol('Base CDI'!$H$4:$H$28,'Base CDI'!$I$4:$I$29,S2054,"Cubic","Extrapolate=Linear","MultiX=Average","Skip=True","Sort=True")</f>
        <v>14.738653242484673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47802</v>
      </c>
      <c r="T2055" s="43">
        <f ca="1">_xll.BInterpol('Base CDI'!$H$4:$H$28,'Base CDI'!$J$4:$J$29,S2055,"Cubic","Extrapolate=Linear","MultiX=Average","Skip=True","Sort=True")</f>
        <v>14.547155293819905</v>
      </c>
      <c r="U2055" s="43">
        <f ca="1">_xll.BInterpol('Base CDI'!$H$4:$H$28,'Base CDI'!$I$4:$I$29,S2055,"Cubic","Extrapolate=Linear","MultiX=Average","Skip=True","Sort=True")</f>
        <v>14.738894428625972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47803</v>
      </c>
      <c r="T2056" s="43">
        <f ca="1">_xll.BInterpol('Base CDI'!$H$4:$H$28,'Base CDI'!$J$4:$J$29,S2056,"Cubic","Extrapolate=Linear","MultiX=Average","Skip=True","Sort=True")</f>
        <v>14.547430766091063</v>
      </c>
      <c r="U2056" s="43">
        <f ca="1">_xll.BInterpol('Base CDI'!$H$4:$H$28,'Base CDI'!$I$4:$I$29,S2056,"Cubic","Extrapolate=Linear","MultiX=Average","Skip=True","Sort=True")</f>
        <v>14.739135207872987</v>
      </c>
    </row>
    <row r="2057" spans="16:21" x14ac:dyDescent="0.25">
      <c r="P2057" s="10">
        <v>37505</v>
      </c>
      <c r="Q2057">
        <v>7.785069</v>
      </c>
      <c r="S2057" s="42">
        <f t="shared" ca="1" si="36"/>
        <v>47804</v>
      </c>
      <c r="T2057" s="43">
        <f ca="1">_xll.BInterpol('Base CDI'!$H$4:$H$28,'Base CDI'!$J$4:$J$29,S2057,"Cubic","Extrapolate=Linear","MultiX=Average","Skip=True","Sort=True")</f>
        <v>14.54770589593293</v>
      </c>
      <c r="U2057" s="43">
        <f ca="1">_xll.BInterpol('Base CDI'!$H$4:$H$28,'Base CDI'!$I$4:$I$29,S2057,"Cubic","Extrapolate=Linear","MultiX=Average","Skip=True","Sort=True")</f>
        <v>14.739375580613487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47805</v>
      </c>
      <c r="T2058" s="43">
        <f ca="1">_xll.BInterpol('Base CDI'!$H$4:$H$28,'Base CDI'!$J$4:$J$29,S2058,"Cubic","Extrapolate=Linear","MultiX=Average","Skip=True","Sort=True")</f>
        <v>14.547980683825235</v>
      </c>
      <c r="U2058" s="43">
        <f ca="1">_xll.BInterpol('Base CDI'!$H$4:$H$28,'Base CDI'!$I$4:$I$29,S2058,"Cubic","Extrapolate=Linear","MultiX=Average","Skip=True","Sort=True")</f>
        <v>14.739615547235241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47806</v>
      </c>
      <c r="T2059" s="43">
        <f ca="1">_xll.BInterpol('Base CDI'!$H$4:$H$28,'Base CDI'!$J$4:$J$29,S2059,"Cubic","Extrapolate=Linear","MultiX=Average","Skip=True","Sort=True")</f>
        <v>14.548255130247709</v>
      </c>
      <c r="U2059" s="43">
        <f ca="1">_xll.BInterpol('Base CDI'!$H$4:$H$28,'Base CDI'!$I$4:$I$29,S2059,"Cubic","Extrapolate=Linear","MultiX=Average","Skip=True","Sort=True")</f>
        <v>14.739855108126021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47807</v>
      </c>
      <c r="T2060" s="43">
        <f ca="1">_xll.BInterpol('Base CDI'!$H$4:$H$28,'Base CDI'!$J$4:$J$29,S2060,"Cubic","Extrapolate=Linear","MultiX=Average","Skip=True","Sort=True")</f>
        <v>14.548529235680082</v>
      </c>
      <c r="U2060" s="43">
        <f ca="1">_xll.BInterpol('Base CDI'!$H$4:$H$28,'Base CDI'!$I$4:$I$29,S2060,"Cubic","Extrapolate=Linear","MultiX=Average","Skip=True","Sort=True")</f>
        <v>14.740094263673594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47808</v>
      </c>
      <c r="T2061" s="43">
        <f ca="1">_xll.BInterpol('Base CDI'!$H$4:$H$28,'Base CDI'!$J$4:$J$29,S2061,"Cubic","Extrapolate=Linear","MultiX=Average","Skip=True","Sort=True")</f>
        <v>14.548803000602083</v>
      </c>
      <c r="U2061" s="43">
        <f ca="1">_xll.BInterpol('Base CDI'!$H$4:$H$28,'Base CDI'!$I$4:$I$29,S2061,"Cubic","Extrapolate=Linear","MultiX=Average","Skip=True","Sort=True")</f>
        <v>14.740333014265731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47809</v>
      </c>
      <c r="T2062" s="43">
        <f ca="1">_xll.BInterpol('Base CDI'!$H$4:$H$28,'Base CDI'!$J$4:$J$29,S2062,"Cubic","Extrapolate=Linear","MultiX=Average","Skip=True","Sort=True")</f>
        <v>14.549076425493441</v>
      </c>
      <c r="U2062" s="43">
        <f ca="1">_xll.BInterpol('Base CDI'!$H$4:$H$28,'Base CDI'!$I$4:$I$29,S2062,"Cubic","Extrapolate=Linear","MultiX=Average","Skip=True","Sort=True")</f>
        <v>14.740571360290204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47810</v>
      </c>
      <c r="T2063" s="43">
        <f ca="1">_xll.BInterpol('Base CDI'!$H$4:$H$28,'Base CDI'!$J$4:$J$29,S2063,"Cubic","Extrapolate=Linear","MultiX=Average","Skip=True","Sort=True")</f>
        <v>14.549349510833887</v>
      </c>
      <c r="U2063" s="43">
        <f ca="1">_xll.BInterpol('Base CDI'!$H$4:$H$28,'Base CDI'!$I$4:$I$29,S2063,"Cubic","Extrapolate=Linear","MultiX=Average","Skip=True","Sort=True")</f>
        <v>14.74080930213478</v>
      </c>
    </row>
    <row r="2064" spans="16:21" x14ac:dyDescent="0.25">
      <c r="P2064" s="10">
        <v>37516</v>
      </c>
      <c r="Q2064">
        <v>7.820729</v>
      </c>
      <c r="S2064" s="42">
        <f t="shared" ca="1" si="37"/>
        <v>47811</v>
      </c>
      <c r="T2064" s="43">
        <f ca="1">_xll.BInterpol('Base CDI'!$H$4:$H$28,'Base CDI'!$J$4:$J$29,S2064,"Cubic","Extrapolate=Linear","MultiX=Average","Skip=True","Sort=True")</f>
        <v>14.549622257103149</v>
      </c>
      <c r="U2064" s="43">
        <f ca="1">_xll.BInterpol('Base CDI'!$H$4:$H$28,'Base CDI'!$I$4:$I$29,S2064,"Cubic","Extrapolate=Linear","MultiX=Average","Skip=True","Sort=True")</f>
        <v>14.741046840187229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47812</v>
      </c>
      <c r="T2065" s="43">
        <f ca="1">_xll.BInterpol('Base CDI'!$H$4:$H$28,'Base CDI'!$J$4:$J$29,S2065,"Cubic","Extrapolate=Linear","MultiX=Average","Skip=True","Sort=True")</f>
        <v>14.549894664780957</v>
      </c>
      <c r="U2065" s="43">
        <f ca="1">_xll.BInterpol('Base CDI'!$H$4:$H$28,'Base CDI'!$I$4:$I$29,S2065,"Cubic","Extrapolate=Linear","MultiX=Average","Skip=True","Sort=True")</f>
        <v>14.741283974835323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47813</v>
      </c>
      <c r="T2066" s="43">
        <f ca="1">_xll.BInterpol('Base CDI'!$H$4:$H$28,'Base CDI'!$J$4:$J$29,S2066,"Cubic","Extrapolate=Linear","MultiX=Average","Skip=True","Sort=True")</f>
        <v>14.550166734347043</v>
      </c>
      <c r="U2066" s="43">
        <f ca="1">_xll.BInterpol('Base CDI'!$H$4:$H$28,'Base CDI'!$I$4:$I$29,S2066,"Cubic","Extrapolate=Linear","MultiX=Average","Skip=True","Sort=True")</f>
        <v>14.741520706466829</v>
      </c>
    </row>
    <row r="2067" spans="16:21" x14ac:dyDescent="0.25">
      <c r="P2067" s="10">
        <v>37519</v>
      </c>
      <c r="Q2067">
        <v>7.836068</v>
      </c>
      <c r="S2067" s="42">
        <f t="shared" ca="1" si="37"/>
        <v>47814</v>
      </c>
      <c r="T2067" s="43">
        <f ca="1">_xll.BInterpol('Base CDI'!$H$4:$H$28,'Base CDI'!$J$4:$J$29,S2067,"Cubic","Extrapolate=Linear","MultiX=Average","Skip=True","Sort=True")</f>
        <v>14.550438466281134</v>
      </c>
      <c r="U2067" s="43">
        <f ca="1">_xll.BInterpol('Base CDI'!$H$4:$H$28,'Base CDI'!$I$4:$I$29,S2067,"Cubic","Extrapolate=Linear","MultiX=Average","Skip=True","Sort=True")</f>
        <v>14.741757035469519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47815</v>
      </c>
      <c r="T2068" s="43">
        <f ca="1">_xll.BInterpol('Base CDI'!$H$4:$H$28,'Base CDI'!$J$4:$J$29,S2068,"Cubic","Extrapolate=Linear","MultiX=Average","Skip=True","Sort=True")</f>
        <v>14.550709861062961</v>
      </c>
      <c r="U2068" s="43">
        <f ca="1">_xll.BInterpol('Base CDI'!$H$4:$H$28,'Base CDI'!$I$4:$I$29,S2068,"Cubic","Extrapolate=Linear","MultiX=Average","Skip=True","Sort=True")</f>
        <v>14.74199296223116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47816</v>
      </c>
      <c r="T2069" s="43">
        <f ca="1">_xll.BInterpol('Base CDI'!$H$4:$H$28,'Base CDI'!$J$4:$J$29,S2069,"Cubic","Extrapolate=Linear","MultiX=Average","Skip=True","Sort=True")</f>
        <v>14.550980919172254</v>
      </c>
      <c r="U2069" s="43">
        <f ca="1">_xll.BInterpol('Base CDI'!$H$4:$H$28,'Base CDI'!$I$4:$I$29,S2069,"Cubic","Extrapolate=Linear","MultiX=Average","Skip=True","Sort=True")</f>
        <v>14.742228487139526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47817</v>
      </c>
      <c r="T2070" s="43">
        <f ca="1">_xll.BInterpol('Base CDI'!$H$4:$H$28,'Base CDI'!$J$4:$J$29,S2070,"Cubic","Extrapolate=Linear","MultiX=Average","Skip=True","Sort=True")</f>
        <v>14.551251641088742</v>
      </c>
      <c r="U2070" s="43">
        <f ca="1">_xll.BInterpol('Base CDI'!$H$4:$H$28,'Base CDI'!$I$4:$I$29,S2070,"Cubic","Extrapolate=Linear","MultiX=Average","Skip=True","Sort=True")</f>
        <v>14.742463610582382</v>
      </c>
    </row>
    <row r="2071" spans="16:21" x14ac:dyDescent="0.25">
      <c r="P2071" s="10">
        <v>37525</v>
      </c>
      <c r="Q2071">
        <v>7.85656</v>
      </c>
      <c r="S2071" s="42">
        <f t="shared" ca="1" si="37"/>
        <v>47818</v>
      </c>
      <c r="T2071" s="43">
        <f ca="1">_xll.BInterpol('Base CDI'!$H$4:$H$28,'Base CDI'!$J$4:$J$29,S2071,"Cubic","Extrapolate=Linear","MultiX=Average","Skip=True","Sort=True")</f>
        <v>14.551522027292155</v>
      </c>
      <c r="U2071" s="43">
        <f ca="1">_xll.BInterpol('Base CDI'!$H$4:$H$28,'Base CDI'!$I$4:$I$29,S2071,"Cubic","Extrapolate=Linear","MultiX=Average","Skip=True","Sort=True")</f>
        <v>14.742698332947501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47819</v>
      </c>
      <c r="T2072" s="43">
        <f ca="1">_xll.BInterpol('Base CDI'!$H$4:$H$28,'Base CDI'!$J$4:$J$29,S2072,"Cubic","Extrapolate=Linear","MultiX=Average","Skip=True","Sort=True")</f>
        <v>14.551792078262221</v>
      </c>
      <c r="U2072" s="43">
        <f ca="1">_xll.BInterpol('Base CDI'!$H$4:$H$28,'Base CDI'!$I$4:$I$29,S2072,"Cubic","Extrapolate=Linear","MultiX=Average","Skip=True","Sort=True")</f>
        <v>14.742932654622653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47820</v>
      </c>
      <c r="T2073" s="43">
        <f ca="1">_xll.BInterpol('Base CDI'!$H$4:$H$28,'Base CDI'!$J$4:$J$29,S2073,"Cubic","Extrapolate=Linear","MultiX=Average","Skip=True","Sort=True")</f>
        <v>14.552061794478671</v>
      </c>
      <c r="U2073" s="43">
        <f ca="1">_xll.BInterpol('Base CDI'!$H$4:$H$28,'Base CDI'!$I$4:$I$29,S2073,"Cubic","Extrapolate=Linear","MultiX=Average","Skip=True","Sort=True")</f>
        <v>14.743166575995605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47821</v>
      </c>
      <c r="T2074" s="43">
        <f ca="1">_xll.BInterpol('Base CDI'!$H$4:$H$28,'Base CDI'!$J$4:$J$29,S2074,"Cubic","Extrapolate=Linear","MultiX=Average","Skip=True","Sort=True")</f>
        <v>14.552331176421236</v>
      </c>
      <c r="U2074" s="43">
        <f ca="1">_xll.BInterpol('Base CDI'!$H$4:$H$28,'Base CDI'!$I$4:$I$29,S2074,"Cubic","Extrapolate=Linear","MultiX=Average","Skip=True","Sort=True")</f>
        <v>14.743400097454129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47822</v>
      </c>
      <c r="T2075" s="43">
        <f ca="1">_xll.BInterpol('Base CDI'!$H$4:$H$28,'Base CDI'!$J$4:$J$29,S2075,"Cubic","Extrapolate=Linear","MultiX=Average","Skip=True","Sort=True")</f>
        <v>14.552600224569645</v>
      </c>
      <c r="U2075" s="43">
        <f ca="1">_xll.BInterpol('Base CDI'!$H$4:$H$28,'Base CDI'!$I$4:$I$29,S2075,"Cubic","Extrapolate=Linear","MultiX=Average","Skip=True","Sort=True")</f>
        <v>14.743633219385995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47823</v>
      </c>
      <c r="T2076" s="43">
        <f ca="1">_xll.BInterpol('Base CDI'!$H$4:$H$28,'Base CDI'!$J$4:$J$29,S2076,"Cubic","Extrapolate=Linear","MultiX=Average","Skip=True","Sort=True")</f>
        <v>14.552868939403625</v>
      </c>
      <c r="U2076" s="43">
        <f ca="1">_xll.BInterpol('Base CDI'!$H$4:$H$28,'Base CDI'!$I$4:$I$29,S2076,"Cubic","Extrapolate=Linear","MultiX=Average","Skip=True","Sort=True")</f>
        <v>14.743865942178971</v>
      </c>
    </row>
    <row r="2077" spans="16:21" x14ac:dyDescent="0.25">
      <c r="P2077" s="10">
        <v>37533</v>
      </c>
      <c r="Q2077">
        <v>7.88741</v>
      </c>
      <c r="S2077" s="42">
        <f t="shared" ca="1" si="37"/>
        <v>47824</v>
      </c>
      <c r="T2077" s="43">
        <f ca="1">_xll.BInterpol('Base CDI'!$H$4:$H$28,'Base CDI'!$J$4:$J$29,S2077,"Cubic","Extrapolate=Linear","MultiX=Average","Skip=True","Sort=True")</f>
        <v>14.553137321402909</v>
      </c>
      <c r="U2077" s="43">
        <f ca="1">_xll.BInterpol('Base CDI'!$H$4:$H$28,'Base CDI'!$I$4:$I$29,S2077,"Cubic","Extrapolate=Linear","MultiX=Average","Skip=True","Sort=True")</f>
        <v>14.744098266220828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47825</v>
      </c>
      <c r="T2078" s="43">
        <f ca="1">_xll.BInterpol('Base CDI'!$H$4:$H$28,'Base CDI'!$J$4:$J$29,S2078,"Cubic","Extrapolate=Linear","MultiX=Average","Skip=True","Sort=True")</f>
        <v>14.553405371047226</v>
      </c>
      <c r="U2078" s="43">
        <f ca="1">_xll.BInterpol('Base CDI'!$H$4:$H$28,'Base CDI'!$I$4:$I$29,S2078,"Cubic","Extrapolate=Linear","MultiX=Average","Skip=True","Sort=True")</f>
        <v>14.744330191899333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47826</v>
      </c>
      <c r="T2079" s="43">
        <f ca="1">_xll.BInterpol('Base CDI'!$H$4:$H$28,'Base CDI'!$J$4:$J$29,S2079,"Cubic","Extrapolate=Linear","MultiX=Average","Skip=True","Sort=True")</f>
        <v>14.553673088816304</v>
      </c>
      <c r="U2079" s="43">
        <f ca="1">_xll.BInterpol('Base CDI'!$H$4:$H$28,'Base CDI'!$I$4:$I$29,S2079,"Cubic","Extrapolate=Linear","MultiX=Average","Skip=True","Sort=True")</f>
        <v>14.744561719602261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47827</v>
      </c>
      <c r="T2080" s="43">
        <f ca="1">_xll.BInterpol('Base CDI'!$H$4:$H$28,'Base CDI'!$J$4:$J$29,S2080,"Cubic","Extrapolate=Linear","MultiX=Average","Skip=True","Sort=True")</f>
        <v>14.553940475189874</v>
      </c>
      <c r="U2080" s="43">
        <f ca="1">_xll.BInterpol('Base CDI'!$H$4:$H$28,'Base CDI'!$I$4:$I$29,S2080,"Cubic","Extrapolate=Linear","MultiX=Average","Skip=True","Sort=True")</f>
        <v>14.744792849717379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47828</v>
      </c>
      <c r="T2081" s="43">
        <f ca="1">_xll.BInterpol('Base CDI'!$H$4:$H$28,'Base CDI'!$J$4:$J$29,S2081,"Cubic","Extrapolate=Linear","MultiX=Average","Skip=True","Sort=True")</f>
        <v>14.554207530647666</v>
      </c>
      <c r="U2081" s="43">
        <f ca="1">_xll.BInterpol('Base CDI'!$H$4:$H$28,'Base CDI'!$I$4:$I$29,S2081,"Cubic","Extrapolate=Linear","MultiX=Average","Skip=True","Sort=True")</f>
        <v>14.745023582632456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47829</v>
      </c>
      <c r="T2082" s="43">
        <f ca="1">_xll.BInterpol('Base CDI'!$H$4:$H$28,'Base CDI'!$J$4:$J$29,S2082,"Cubic","Extrapolate=Linear","MultiX=Average","Skip=True","Sort=True")</f>
        <v>14.55447425566941</v>
      </c>
      <c r="U2082" s="43">
        <f ca="1">_xll.BInterpol('Base CDI'!$H$4:$H$28,'Base CDI'!$I$4:$I$29,S2082,"Cubic","Extrapolate=Linear","MultiX=Average","Skip=True","Sort=True")</f>
        <v>14.745253918735262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47830</v>
      </c>
      <c r="T2083" s="43">
        <f ca="1">_xll.BInterpol('Base CDI'!$H$4:$H$28,'Base CDI'!$J$4:$J$29,S2083,"Cubic","Extrapolate=Linear","MultiX=Average","Skip=True","Sort=True")</f>
        <v>14.554740650734834</v>
      </c>
      <c r="U2083" s="43">
        <f ca="1">_xll.BInterpol('Base CDI'!$H$4:$H$28,'Base CDI'!$I$4:$I$29,S2083,"Cubic","Extrapolate=Linear","MultiX=Average","Skip=True","Sort=True")</f>
        <v>14.74548385841357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47831</v>
      </c>
      <c r="T2084" s="43">
        <f ca="1">_xll.BInterpol('Base CDI'!$H$4:$H$28,'Base CDI'!$J$4:$J$29,S2084,"Cubic","Extrapolate=Linear","MultiX=Average","Skip=True","Sort=True")</f>
        <v>14.555006716323668</v>
      </c>
      <c r="U2084" s="43">
        <f ca="1">_xll.BInterpol('Base CDI'!$H$4:$H$28,'Base CDI'!$I$4:$I$29,S2084,"Cubic","Extrapolate=Linear","MultiX=Average","Skip=True","Sort=True")</f>
        <v>14.745713402055145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47832</v>
      </c>
      <c r="T2085" s="43">
        <f ca="1">_xll.BInterpol('Base CDI'!$H$4:$H$28,'Base CDI'!$J$4:$J$29,S2085,"Cubic","Extrapolate=Linear","MultiX=Average","Skip=True","Sort=True")</f>
        <v>14.555272452915643</v>
      </c>
      <c r="U2085" s="43">
        <f ca="1">_xll.BInterpol('Base CDI'!$H$4:$H$28,'Base CDI'!$I$4:$I$29,S2085,"Cubic","Extrapolate=Linear","MultiX=Average","Skip=True","Sort=True")</f>
        <v>14.745942550047758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47833</v>
      </c>
      <c r="T2086" s="43">
        <f ca="1">_xll.BInterpol('Base CDI'!$H$4:$H$28,'Base CDI'!$J$4:$J$29,S2086,"Cubic","Extrapolate=Linear","MultiX=Average","Skip=True","Sort=True")</f>
        <v>14.555537860990489</v>
      </c>
      <c r="U2086" s="43">
        <f ca="1">_xll.BInterpol('Base CDI'!$H$4:$H$28,'Base CDI'!$I$4:$I$29,S2086,"Cubic","Extrapolate=Linear","MultiX=Average","Skip=True","Sort=True")</f>
        <v>14.746171302779182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47834</v>
      </c>
      <c r="T2087" s="43">
        <f ca="1">_xll.BInterpol('Base CDI'!$H$4:$H$28,'Base CDI'!$J$4:$J$29,S2087,"Cubic","Extrapolate=Linear","MultiX=Average","Skip=True","Sort=True")</f>
        <v>14.555802941027933</v>
      </c>
      <c r="U2087" s="43">
        <f ca="1">_xll.BInterpol('Base CDI'!$H$4:$H$28,'Base CDI'!$I$4:$I$29,S2087,"Cubic","Extrapolate=Linear","MultiX=Average","Skip=True","Sort=True")</f>
        <v>14.746399660637183</v>
      </c>
    </row>
    <row r="2088" spans="16:21" x14ac:dyDescent="0.25">
      <c r="P2088" s="10">
        <v>37550</v>
      </c>
      <c r="Q2088">
        <v>7.947336</v>
      </c>
      <c r="S2088" s="42">
        <f t="shared" ca="1" si="37"/>
        <v>47835</v>
      </c>
      <c r="T2088" s="43">
        <f ca="1">_xll.BInterpol('Base CDI'!$H$4:$H$28,'Base CDI'!$J$4:$J$29,S2088,"Cubic","Extrapolate=Linear","MultiX=Average","Skip=True","Sort=True")</f>
        <v>14.556067693507705</v>
      </c>
      <c r="U2088" s="43">
        <f ca="1">_xll.BInterpol('Base CDI'!$H$4:$H$28,'Base CDI'!$I$4:$I$29,S2088,"Cubic","Extrapolate=Linear","MultiX=Average","Skip=True","Sort=True")</f>
        <v>14.746627624009532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47836</v>
      </c>
      <c r="T2089" s="43">
        <f ca="1">_xll.BInterpol('Base CDI'!$H$4:$H$28,'Base CDI'!$J$4:$J$29,S2089,"Cubic","Extrapolate=Linear","MultiX=Average","Skip=True","Sort=True")</f>
        <v>14.556332118909538</v>
      </c>
      <c r="U2089" s="43">
        <f ca="1">_xll.BInterpol('Base CDI'!$H$4:$H$28,'Base CDI'!$I$4:$I$29,S2089,"Cubic","Extrapolate=Linear","MultiX=Average","Skip=True","Sort=True")</f>
        <v>14.746855193283999</v>
      </c>
    </row>
    <row r="2090" spans="16:21" x14ac:dyDescent="0.25">
      <c r="P2090" s="10">
        <v>37552</v>
      </c>
      <c r="Q2090">
        <v>7.959282</v>
      </c>
      <c r="S2090" s="42">
        <f t="shared" ca="1" si="37"/>
        <v>47837</v>
      </c>
      <c r="T2090" s="43">
        <f ca="1">_xll.BInterpol('Base CDI'!$H$4:$H$28,'Base CDI'!$J$4:$J$29,S2090,"Cubic","Extrapolate=Linear","MultiX=Average","Skip=True","Sort=True")</f>
        <v>14.55659621771316</v>
      </c>
      <c r="U2090" s="43">
        <f ca="1">_xll.BInterpol('Base CDI'!$H$4:$H$28,'Base CDI'!$I$4:$I$29,S2090,"Cubic","Extrapolate=Linear","MultiX=Average","Skip=True","Sort=True")</f>
        <v>14.747082368848353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47838</v>
      </c>
      <c r="T2091" s="43">
        <f ca="1">_xll.BInterpol('Base CDI'!$H$4:$H$28,'Base CDI'!$J$4:$J$29,S2091,"Cubic","Extrapolate=Linear","MultiX=Average","Skip=True","Sort=True")</f>
        <v>14.5568599903983</v>
      </c>
      <c r="U2091" s="43">
        <f ca="1">_xll.BInterpol('Base CDI'!$H$4:$H$28,'Base CDI'!$I$4:$I$29,S2091,"Cubic","Extrapolate=Linear","MultiX=Average","Skip=True","Sort=True")</f>
        <v>14.747309151090366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47839</v>
      </c>
      <c r="T2092" s="43">
        <f ca="1">_xll.BInterpol('Base CDI'!$H$4:$H$28,'Base CDI'!$J$4:$J$29,S2092,"Cubic","Extrapolate=Linear","MultiX=Average","Skip=True","Sort=True")</f>
        <v>14.557123437444686</v>
      </c>
      <c r="U2092" s="43">
        <f ca="1">_xll.BInterpol('Base CDI'!$H$4:$H$28,'Base CDI'!$I$4:$I$29,S2092,"Cubic","Extrapolate=Linear","MultiX=Average","Skip=True","Sort=True")</f>
        <v>14.747535540397806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47840</v>
      </c>
      <c r="T2093" s="43">
        <f ca="1">_xll.BInterpol('Base CDI'!$H$4:$H$28,'Base CDI'!$J$4:$J$29,S2093,"Cubic","Extrapolate=Linear","MultiX=Average","Skip=True","Sort=True")</f>
        <v>14.557386559332052</v>
      </c>
      <c r="U2093" s="43">
        <f ca="1">_xll.BInterpol('Base CDI'!$H$4:$H$28,'Base CDI'!$I$4:$I$29,S2093,"Cubic","Extrapolate=Linear","MultiX=Average","Skip=True","Sort=True")</f>
        <v>14.747761537158443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47841</v>
      </c>
      <c r="T2094" s="43">
        <f ca="1">_xll.BInterpol('Base CDI'!$H$4:$H$28,'Base CDI'!$J$4:$J$29,S2094,"Cubic","Extrapolate=Linear","MultiX=Average","Skip=True","Sort=True")</f>
        <v>14.557649356540123</v>
      </c>
      <c r="U2094" s="43">
        <f ca="1">_xll.BInterpol('Base CDI'!$H$4:$H$28,'Base CDI'!$I$4:$I$29,S2094,"Cubic","Extrapolate=Linear","MultiX=Average","Skip=True","Sort=True")</f>
        <v>14.747987141760047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47842</v>
      </c>
      <c r="T2095" s="43">
        <f ca="1">_xll.BInterpol('Base CDI'!$H$4:$H$28,'Base CDI'!$J$4:$J$29,S2095,"Cubic","Extrapolate=Linear","MultiX=Average","Skip=True","Sort=True")</f>
        <v>14.557911829548633</v>
      </c>
      <c r="U2095" s="43">
        <f ca="1">_xll.BInterpol('Base CDI'!$H$4:$H$28,'Base CDI'!$I$4:$I$29,S2095,"Cubic","Extrapolate=Linear","MultiX=Average","Skip=True","Sort=True")</f>
        <v>14.748212354590388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47843</v>
      </c>
      <c r="T2096" s="43">
        <f ca="1">_xll.BInterpol('Base CDI'!$H$4:$H$28,'Base CDI'!$J$4:$J$29,S2096,"Cubic","Extrapolate=Linear","MultiX=Average","Skip=True","Sort=True")</f>
        <v>14.558173978837308</v>
      </c>
      <c r="U2096" s="43">
        <f ca="1">_xll.BInterpol('Base CDI'!$H$4:$H$28,'Base CDI'!$I$4:$I$29,S2096,"Cubic","Extrapolate=Linear","MultiX=Average","Skip=True","Sort=True")</f>
        <v>14.748437176037234</v>
      </c>
    </row>
    <row r="2097" spans="16:21" x14ac:dyDescent="0.25">
      <c r="P2097" s="10">
        <v>37561</v>
      </c>
      <c r="Q2097">
        <v>8.001182</v>
      </c>
      <c r="S2097" s="42">
        <f t="shared" ca="1" si="37"/>
        <v>47844</v>
      </c>
      <c r="T2097" s="43">
        <f ca="1">_xll.BInterpol('Base CDI'!$H$4:$H$28,'Base CDI'!$J$4:$J$29,S2097,"Cubic","Extrapolate=Linear","MultiX=Average","Skip=True","Sort=True")</f>
        <v>14.558435804885882</v>
      </c>
      <c r="U2097" s="43">
        <f ca="1">_xll.BInterpol('Base CDI'!$H$4:$H$28,'Base CDI'!$I$4:$I$29,S2097,"Cubic","Extrapolate=Linear","MultiX=Average","Skip=True","Sort=True")</f>
        <v>14.748661606488357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47845</v>
      </c>
      <c r="T2098" s="43">
        <f ca="1">_xll.BInterpol('Base CDI'!$H$4:$H$28,'Base CDI'!$J$4:$J$29,S2098,"Cubic","Extrapolate=Linear","MultiX=Average","Skip=True","Sort=True")</f>
        <v>14.558697308174079</v>
      </c>
      <c r="U2098" s="43">
        <f ca="1">_xll.BInterpol('Base CDI'!$H$4:$H$28,'Base CDI'!$I$4:$I$29,S2098,"Cubic","Extrapolate=Linear","MultiX=Average","Skip=True","Sort=True")</f>
        <v>14.748885646331525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47846</v>
      </c>
      <c r="T2099" s="43">
        <f ca="1">_xll.BInterpol('Base CDI'!$H$4:$H$28,'Base CDI'!$J$4:$J$29,S2099,"Cubic","Extrapolate=Linear","MultiX=Average","Skip=True","Sort=True")</f>
        <v>14.558958489181634</v>
      </c>
      <c r="U2099" s="43">
        <f ca="1">_xll.BInterpol('Base CDI'!$H$4:$H$28,'Base CDI'!$I$4:$I$29,S2099,"Cubic","Extrapolate=Linear","MultiX=Average","Skip=True","Sort=True")</f>
        <v>14.74910929595451</v>
      </c>
    </row>
    <row r="2100" spans="16:21" x14ac:dyDescent="0.25">
      <c r="P2100" s="10">
        <v>37566</v>
      </c>
      <c r="Q2100">
        <v>8.019209</v>
      </c>
      <c r="S2100" s="42">
        <f t="shared" ca="1" si="37"/>
        <v>47847</v>
      </c>
      <c r="T2100" s="43">
        <f ca="1">_xll.BInterpol('Base CDI'!$H$4:$H$28,'Base CDI'!$J$4:$J$29,S2100,"Cubic","Extrapolate=Linear","MultiX=Average","Skip=True","Sort=True")</f>
        <v>14.559219348388273</v>
      </c>
      <c r="U2100" s="43">
        <f ca="1">_xll.BInterpol('Base CDI'!$H$4:$H$28,'Base CDI'!$I$4:$I$29,S2100,"Cubic","Extrapolate=Linear","MultiX=Average","Skip=True","Sort=True")</f>
        <v>14.749332555745079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47848</v>
      </c>
      <c r="T2101" s="43">
        <f ca="1">_xll.BInterpol('Base CDI'!$H$4:$H$28,'Base CDI'!$J$4:$J$29,S2101,"Cubic","Extrapolate=Linear","MultiX=Average","Skip=True","Sort=True")</f>
        <v>14.559479886273728</v>
      </c>
      <c r="U2101" s="43">
        <f ca="1">_xll.BInterpol('Base CDI'!$H$4:$H$28,'Base CDI'!$I$4:$I$29,S2101,"Cubic","Extrapolate=Linear","MultiX=Average","Skip=True","Sort=True")</f>
        <v>14.749555426091005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47849</v>
      </c>
      <c r="T2102" s="43">
        <f ca="1">_xll.BInterpol('Base CDI'!$H$4:$H$28,'Base CDI'!$J$4:$J$29,S2102,"Cubic","Extrapolate=Linear","MultiX=Average","Skip=True","Sort=True")</f>
        <v>14.559740103317727</v>
      </c>
      <c r="U2102" s="43">
        <f ca="1">_xll.BInterpol('Base CDI'!$H$4:$H$28,'Base CDI'!$I$4:$I$29,S2102,"Cubic","Extrapolate=Linear","MultiX=Average","Skip=True","Sort=True")</f>
        <v>14.749777907380055</v>
      </c>
    </row>
    <row r="2103" spans="16:21" x14ac:dyDescent="0.25">
      <c r="P2103" s="10">
        <v>37571</v>
      </c>
      <c r="Q2103">
        <v>8.037293</v>
      </c>
      <c r="S2103" s="42">
        <f t="shared" ca="1" si="37"/>
        <v>47850</v>
      </c>
      <c r="T2103" s="43">
        <f ca="1">_xll.BInterpol('Base CDI'!$H$4:$H$28,'Base CDI'!$J$4:$J$29,S2103,"Cubic","Extrapolate=Linear","MultiX=Average","Skip=True","Sort=True")</f>
        <v>14.56</v>
      </c>
      <c r="U2103" s="43">
        <f ca="1">_xll.BInterpol('Base CDI'!$H$4:$H$28,'Base CDI'!$I$4:$I$29,S2103,"Cubic","Extrapolate=Linear","MultiX=Average","Skip=True","Sort=True")</f>
        <v>14.75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47851</v>
      </c>
      <c r="T2104" s="43">
        <f ca="1">_xll.BInterpol('Base CDI'!$H$4:$H$28,'Base CDI'!$J$4:$J$29,S2104,"Cubic","Extrapolate=Linear","MultiX=Average","Skip=True","Sort=True")</f>
        <v>14.56025957674473</v>
      </c>
      <c r="U2104" s="43">
        <f ca="1">_xll.BInterpol('Base CDI'!$H$4:$H$28,'Base CDI'!$I$4:$I$29,S2104,"Cubic","Extrapolate=Linear","MultiX=Average","Skip=True","Sort=True")</f>
        <v>14.750221704354535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47852</v>
      </c>
      <c r="T2105" s="43">
        <f ca="1">_xll.BInterpol('Base CDI'!$H$4:$H$28,'Base CDI'!$J$4:$J$29,S2105,"Cubic","Extrapolate=Linear","MultiX=Average","Skip=True","Sort=True")</f>
        <v>14.560518833753907</v>
      </c>
      <c r="U2105" s="43">
        <f ca="1">_xll.BInterpol('Base CDI'!$H$4:$H$28,'Base CDI'!$I$4:$I$29,S2105,"Cubic","Extrapolate=Linear","MultiX=Average","Skip=True","Sort=True")</f>
        <v>14.750443020911067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47853</v>
      </c>
      <c r="T2106" s="43">
        <f ca="1">_xll.BInterpol('Base CDI'!$H$4:$H$28,'Base CDI'!$J$4:$J$29,S2106,"Cubic","Extrapolate=Linear","MultiX=Average","Skip=True","Sort=True")</f>
        <v>14.560777771173971</v>
      </c>
      <c r="U2106" s="43">
        <f ca="1">_xll.BInterpol('Base CDI'!$H$4:$H$28,'Base CDI'!$I$4:$I$29,S2106,"Cubic","Extrapolate=Linear","MultiX=Average","Skip=True","Sort=True")</f>
        <v>14.750663950152926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47854</v>
      </c>
      <c r="T2107" s="43">
        <f ca="1">_xll.BInterpol('Base CDI'!$H$4:$H$28,'Base CDI'!$J$4:$J$29,S2107,"Cubic","Extrapolate=Linear","MultiX=Average","Skip=True","Sort=True")</f>
        <v>14.561036389151365</v>
      </c>
      <c r="U2107" s="43">
        <f ca="1">_xll.BInterpol('Base CDI'!$H$4:$H$28,'Base CDI'!$I$4:$I$29,S2107,"Cubic","Extrapolate=Linear","MultiX=Average","Skip=True","Sort=True")</f>
        <v>14.75088449256344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47855</v>
      </c>
      <c r="T2108" s="43">
        <f ca="1">_xll.BInterpol('Base CDI'!$H$4:$H$28,'Base CDI'!$J$4:$J$29,S2108,"Cubic","Extrapolate=Linear","MultiX=Average","Skip=True","Sort=True")</f>
        <v>14.561294687832531</v>
      </c>
      <c r="U2108" s="43">
        <f ca="1">_xll.BInterpol('Base CDI'!$H$4:$H$28,'Base CDI'!$I$4:$I$29,S2108,"Cubic","Extrapolate=Linear","MultiX=Average","Skip=True","Sort=True")</f>
        <v>14.751104648625942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47856</v>
      </c>
      <c r="T2109" s="43">
        <f ca="1">_xll.BInterpol('Base CDI'!$H$4:$H$28,'Base CDI'!$J$4:$J$29,S2109,"Cubic","Extrapolate=Linear","MultiX=Average","Skip=True","Sort=True")</f>
        <v>14.561552667363911</v>
      </c>
      <c r="U2109" s="43">
        <f ca="1">_xll.BInterpol('Base CDI'!$H$4:$H$28,'Base CDI'!$I$4:$I$29,S2109,"Cubic","Extrapolate=Linear","MultiX=Average","Skip=True","Sort=True")</f>
        <v>14.751324418823764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47857</v>
      </c>
      <c r="T2110" s="43">
        <f ca="1">_xll.BInterpol('Base CDI'!$H$4:$H$28,'Base CDI'!$J$4:$J$29,S2110,"Cubic","Extrapolate=Linear","MultiX=Average","Skip=True","Sort=True")</f>
        <v>14.561810327891946</v>
      </c>
      <c r="U2110" s="43">
        <f ca="1">_xll.BInterpol('Base CDI'!$H$4:$H$28,'Base CDI'!$I$4:$I$29,S2110,"Cubic","Extrapolate=Linear","MultiX=Average","Skip=True","Sort=True")</f>
        <v>14.751543803640233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47858</v>
      </c>
      <c r="T2111" s="43">
        <f ca="1">_xll.BInterpol('Base CDI'!$H$4:$H$28,'Base CDI'!$J$4:$J$29,S2111,"Cubic","Extrapolate=Linear","MultiX=Average","Skip=True","Sort=True")</f>
        <v>14.56206766956308</v>
      </c>
      <c r="U2111" s="43">
        <f ca="1">_xll.BInterpol('Base CDI'!$H$4:$H$28,'Base CDI'!$I$4:$I$29,S2111,"Cubic","Extrapolate=Linear","MultiX=Average","Skip=True","Sort=True")</f>
        <v>14.751762803558684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47859</v>
      </c>
      <c r="T2112" s="43">
        <f ca="1">_xll.BInterpol('Base CDI'!$H$4:$H$28,'Base CDI'!$J$4:$J$29,S2112,"Cubic","Extrapolate=Linear","MultiX=Average","Skip=True","Sort=True")</f>
        <v>14.562324692523754</v>
      </c>
      <c r="U2112" s="43">
        <f ca="1">_xll.BInterpol('Base CDI'!$H$4:$H$28,'Base CDI'!$I$4:$I$29,S2112,"Cubic","Extrapolate=Linear","MultiX=Average","Skip=True","Sort=True")</f>
        <v>14.751981419062446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47860</v>
      </c>
      <c r="T2113" s="43">
        <f ca="1">_xll.BInterpol('Base CDI'!$H$4:$H$28,'Base CDI'!$J$4:$J$29,S2113,"Cubic","Extrapolate=Linear","MultiX=Average","Skip=True","Sort=True")</f>
        <v>14.562581396920409</v>
      </c>
      <c r="U2113" s="43">
        <f ca="1">_xll.BInterpol('Base CDI'!$H$4:$H$28,'Base CDI'!$I$4:$I$29,S2113,"Cubic","Extrapolate=Linear","MultiX=Average","Skip=True","Sort=True")</f>
        <v>14.752199650634848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47861</v>
      </c>
      <c r="T2114" s="43">
        <f ca="1">_xll.BInterpol('Base CDI'!$H$4:$H$28,'Base CDI'!$J$4:$J$29,S2114,"Cubic","Extrapolate=Linear","MultiX=Average","Skip=True","Sort=True")</f>
        <v>14.562837782899489</v>
      </c>
      <c r="U2114" s="43">
        <f ca="1">_xll.BInterpol('Base CDI'!$H$4:$H$28,'Base CDI'!$I$4:$I$29,S2114,"Cubic","Extrapolate=Linear","MultiX=Average","Skip=True","Sort=True")</f>
        <v>14.752417498759225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47862</v>
      </c>
      <c r="T2115" s="43">
        <f ca="1">_xll.BInterpol('Base CDI'!$H$4:$H$28,'Base CDI'!$J$4:$J$29,S2115,"Cubic","Extrapolate=Linear","MultiX=Average","Skip=True","Sort=True")</f>
        <v>14.563093850607434</v>
      </c>
      <c r="U2115" s="43">
        <f ca="1">_xll.BInterpol('Base CDI'!$H$4:$H$28,'Base CDI'!$I$4:$I$29,S2115,"Cubic","Extrapolate=Linear","MultiX=Average","Skip=True","Sort=True")</f>
        <v>14.752634963918904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47863</v>
      </c>
      <c r="T2116" s="43">
        <f ca="1">_xll.BInterpol('Base CDI'!$H$4:$H$28,'Base CDI'!$J$4:$J$29,S2116,"Cubic","Extrapolate=Linear","MultiX=Average","Skip=True","Sort=True")</f>
        <v>14.563349600190687</v>
      </c>
      <c r="U2116" s="43">
        <f ca="1">_xll.BInterpol('Base CDI'!$H$4:$H$28,'Base CDI'!$I$4:$I$29,S2116,"Cubic","Extrapolate=Linear","MultiX=Average","Skip=True","Sort=True")</f>
        <v>14.752852046597217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47864</v>
      </c>
      <c r="T2117" s="43">
        <f ca="1">_xll.BInterpol('Base CDI'!$H$4:$H$28,'Base CDI'!$J$4:$J$29,S2117,"Cubic","Extrapolate=Linear","MultiX=Average","Skip=True","Sort=True")</f>
        <v>14.563605031795689</v>
      </c>
      <c r="U2117" s="43">
        <f ca="1">_xll.BInterpol('Base CDI'!$H$4:$H$28,'Base CDI'!$I$4:$I$29,S2117,"Cubic","Extrapolate=Linear","MultiX=Average","Skip=True","Sort=True")</f>
        <v>14.753068747277496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47865</v>
      </c>
      <c r="T2118" s="43">
        <f ca="1">_xll.BInterpol('Base CDI'!$H$4:$H$28,'Base CDI'!$J$4:$J$29,S2118,"Cubic","Extrapolate=Linear","MultiX=Average","Skip=True","Sort=True")</f>
        <v>14.563860145568883</v>
      </c>
      <c r="U2118" s="43">
        <f ca="1">_xll.BInterpol('Base CDI'!$H$4:$H$28,'Base CDI'!$I$4:$I$29,S2118,"Cubic","Extrapolate=Linear","MultiX=Average","Skip=True","Sort=True")</f>
        <v>14.75328506644307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47866</v>
      </c>
      <c r="T2119" s="43">
        <f ca="1">_xll.BInterpol('Base CDI'!$H$4:$H$28,'Base CDI'!$J$4:$J$29,S2119,"Cubic","Extrapolate=Linear","MultiX=Average","Skip=True","Sort=True")</f>
        <v>14.564114941656712</v>
      </c>
      <c r="U2119" s="43">
        <f ca="1">_xll.BInterpol('Base CDI'!$H$4:$H$28,'Base CDI'!$I$4:$I$29,S2119,"Cubic","Extrapolate=Linear","MultiX=Average","Skip=True","Sort=True")</f>
        <v>14.75350100457727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47867</v>
      </c>
      <c r="T2120" s="43">
        <f ca="1">_xll.BInterpol('Base CDI'!$H$4:$H$28,'Base CDI'!$J$4:$J$29,S2120,"Cubic","Extrapolate=Linear","MultiX=Average","Skip=True","Sort=True")</f>
        <v>14.564369420205617</v>
      </c>
      <c r="U2120" s="43">
        <f ca="1">_xll.BInterpol('Base CDI'!$H$4:$H$28,'Base CDI'!$I$4:$I$29,S2120,"Cubic","Extrapolate=Linear","MultiX=Average","Skip=True","Sort=True")</f>
        <v>14.753716562163428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47868</v>
      </c>
      <c r="T2121" s="43">
        <f ca="1">_xll.BInterpol('Base CDI'!$H$4:$H$28,'Base CDI'!$J$4:$J$29,S2121,"Cubic","Extrapolate=Linear","MultiX=Average","Skip=True","Sort=True")</f>
        <v>14.564623581362039</v>
      </c>
      <c r="U2121" s="43">
        <f ca="1">_xll.BInterpol('Base CDI'!$H$4:$H$28,'Base CDI'!$I$4:$I$29,S2121,"Cubic","Extrapolate=Linear","MultiX=Average","Skip=True","Sort=True")</f>
        <v>14.753931739684873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47869</v>
      </c>
      <c r="T2122" s="43">
        <f ca="1">_xll.BInterpol('Base CDI'!$H$4:$H$28,'Base CDI'!$J$4:$J$29,S2122,"Cubic","Extrapolate=Linear","MultiX=Average","Skip=True","Sort=True")</f>
        <v>14.564877425272419</v>
      </c>
      <c r="U2122" s="43">
        <f ca="1">_xll.BInterpol('Base CDI'!$H$4:$H$28,'Base CDI'!$I$4:$I$29,S2122,"Cubic","Extrapolate=Linear","MultiX=Average","Skip=True","Sort=True")</f>
        <v>14.754146537624939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47870</v>
      </c>
      <c r="T2123" s="43">
        <f ca="1">_xll.BInterpol('Base CDI'!$H$4:$H$28,'Base CDI'!$J$4:$J$29,S2123,"Cubic","Extrapolate=Linear","MultiX=Average","Skip=True","Sort=True")</f>
        <v>14.565130952083202</v>
      </c>
      <c r="U2123" s="43">
        <f ca="1">_xll.BInterpol('Base CDI'!$H$4:$H$28,'Base CDI'!$I$4:$I$29,S2123,"Cubic","Extrapolate=Linear","MultiX=Average","Skip=True","Sort=True")</f>
        <v>14.754360956466952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47871</v>
      </c>
      <c r="T2124" s="43">
        <f ca="1">_xll.BInterpol('Base CDI'!$H$4:$H$28,'Base CDI'!$J$4:$J$29,S2124,"Cubic","Extrapolate=Linear","MultiX=Average","Skip=True","Sort=True")</f>
        <v>14.565384161940829</v>
      </c>
      <c r="U2124" s="43">
        <f ca="1">_xll.BInterpol('Base CDI'!$H$4:$H$28,'Base CDI'!$I$4:$I$29,S2124,"Cubic","Extrapolate=Linear","MultiX=Average","Skip=True","Sort=True")</f>
        <v>14.754574996694249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47872</v>
      </c>
      <c r="T2125" s="43">
        <f ca="1">_xll.BInterpol('Base CDI'!$H$4:$H$28,'Base CDI'!$J$4:$J$29,S2125,"Cubic","Extrapolate=Linear","MultiX=Average","Skip=True","Sort=True")</f>
        <v>14.56563705499174</v>
      </c>
      <c r="U2125" s="43">
        <f ca="1">_xll.BInterpol('Base CDI'!$H$4:$H$28,'Base CDI'!$I$4:$I$29,S2125,"Cubic","Extrapolate=Linear","MultiX=Average","Skip=True","Sort=True")</f>
        <v>14.754788658790154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47873</v>
      </c>
      <c r="T2126" s="43">
        <f ca="1">_xll.BInterpol('Base CDI'!$H$4:$H$28,'Base CDI'!$J$4:$J$29,S2126,"Cubic","Extrapolate=Linear","MultiX=Average","Skip=True","Sort=True")</f>
        <v>14.56588963138238</v>
      </c>
      <c r="U2126" s="43">
        <f ca="1">_xll.BInterpol('Base CDI'!$H$4:$H$28,'Base CDI'!$I$4:$I$29,S2126,"Cubic","Extrapolate=Linear","MultiX=Average","Skip=True","Sort=True")</f>
        <v>14.755001943238003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47874</v>
      </c>
      <c r="T2127" s="43">
        <f ca="1">_xll.BInterpol('Base CDI'!$H$4:$H$28,'Base CDI'!$J$4:$J$29,S2127,"Cubic","Extrapolate=Linear","MultiX=Average","Skip=True","Sort=True")</f>
        <v>14.566141891259189</v>
      </c>
      <c r="U2127" s="43">
        <f ca="1">_xll.BInterpol('Base CDI'!$H$4:$H$28,'Base CDI'!$I$4:$I$29,S2127,"Cubic","Extrapolate=Linear","MultiX=Average","Skip=True","Sort=True")</f>
        <v>14.755214850521124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47875</v>
      </c>
      <c r="T2128" s="43">
        <f ca="1">_xll.BInterpol('Base CDI'!$H$4:$H$28,'Base CDI'!$J$4:$J$29,S2128,"Cubic","Extrapolate=Linear","MultiX=Average","Skip=True","Sort=True")</f>
        <v>14.566393834768609</v>
      </c>
      <c r="U2128" s="43">
        <f ca="1">_xll.BInterpol('Base CDI'!$H$4:$H$28,'Base CDI'!$I$4:$I$29,S2128,"Cubic","Extrapolate=Linear","MultiX=Average","Skip=True","Sort=True")</f>
        <v>14.75542738112285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47876</v>
      </c>
      <c r="T2129" s="43">
        <f ca="1">_xll.BInterpol('Base CDI'!$H$4:$H$28,'Base CDI'!$J$4:$J$29,S2129,"Cubic","Extrapolate=Linear","MultiX=Average","Skip=True","Sort=True")</f>
        <v>14.566645462057084</v>
      </c>
      <c r="U2129" s="43">
        <f ca="1">_xll.BInterpol('Base CDI'!$H$4:$H$28,'Base CDI'!$I$4:$I$29,S2129,"Cubic","Extrapolate=Linear","MultiX=Average","Skip=True","Sort=True")</f>
        <v>14.755639535526511</v>
      </c>
    </row>
    <row r="2130" spans="16:21" x14ac:dyDescent="0.25">
      <c r="P2130" s="10">
        <v>37609</v>
      </c>
      <c r="Q2130">
        <v>8.206906</v>
      </c>
      <c r="S2130" s="42">
        <f t="shared" ca="1" si="38"/>
        <v>47877</v>
      </c>
      <c r="T2130" s="43">
        <f ca="1">_xll.BInterpol('Base CDI'!$H$4:$H$28,'Base CDI'!$J$4:$J$29,S2130,"Cubic","Extrapolate=Linear","MultiX=Average","Skip=True","Sort=True")</f>
        <v>14.566896773271052</v>
      </c>
      <c r="U2130" s="43">
        <f ca="1">_xll.BInterpol('Base CDI'!$H$4:$H$28,'Base CDI'!$I$4:$I$29,S2130,"Cubic","Extrapolate=Linear","MultiX=Average","Skip=True","Sort=True")</f>
        <v>14.755851314215436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47878</v>
      </c>
      <c r="T2131" s="43">
        <f ca="1">_xll.BInterpol('Base CDI'!$H$4:$H$28,'Base CDI'!$J$4:$J$29,S2131,"Cubic","Extrapolate=Linear","MultiX=Average","Skip=True","Sort=True")</f>
        <v>14.567147768556961</v>
      </c>
      <c r="U2131" s="43">
        <f ca="1">_xll.BInterpol('Base CDI'!$H$4:$H$28,'Base CDI'!$I$4:$I$29,S2131,"Cubic","Extrapolate=Linear","MultiX=Average","Skip=True","Sort=True")</f>
        <v>14.756062717672958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47879</v>
      </c>
      <c r="T2132" s="43">
        <f ca="1">_xll.BInterpol('Base CDI'!$H$4:$H$28,'Base CDI'!$J$4:$J$29,S2132,"Cubic","Extrapolate=Linear","MultiX=Average","Skip=True","Sort=True")</f>
        <v>14.567398448061246</v>
      </c>
      <c r="U2132" s="43">
        <f ca="1">_xll.BInterpol('Base CDI'!$H$4:$H$28,'Base CDI'!$I$4:$I$29,S2132,"Cubic","Extrapolate=Linear","MultiX=Average","Skip=True","Sort=True")</f>
        <v>14.756273746382405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47880</v>
      </c>
      <c r="T2133" s="43">
        <f ca="1">_xll.BInterpol('Base CDI'!$H$4:$H$28,'Base CDI'!$J$4:$J$29,S2133,"Cubic","Extrapolate=Linear","MultiX=Average","Skip=True","Sort=True")</f>
        <v>14.567648811930354</v>
      </c>
      <c r="U2133" s="43">
        <f ca="1">_xll.BInterpol('Base CDI'!$H$4:$H$28,'Base CDI'!$I$4:$I$29,S2133,"Cubic","Extrapolate=Linear","MultiX=Average","Skip=True","Sort=True")</f>
        <v>14.756484400827112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47881</v>
      </c>
      <c r="T2134" s="43">
        <f ca="1">_xll.BInterpol('Base CDI'!$H$4:$H$28,'Base CDI'!$J$4:$J$29,S2134,"Cubic","Extrapolate=Linear","MultiX=Average","Skip=True","Sort=True")</f>
        <v>14.567898860310725</v>
      </c>
      <c r="U2134" s="43">
        <f ca="1">_xll.BInterpol('Base CDI'!$H$4:$H$28,'Base CDI'!$I$4:$I$29,S2134,"Cubic","Extrapolate=Linear","MultiX=Average","Skip=True","Sort=True")</f>
        <v>14.756694681490407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47882</v>
      </c>
      <c r="T2135" s="43">
        <f ca="1">_xll.BInterpol('Base CDI'!$H$4:$H$28,'Base CDI'!$J$4:$J$29,S2135,"Cubic","Extrapolate=Linear","MultiX=Average","Skip=True","Sort=True")</f>
        <v>14.5681485933488</v>
      </c>
      <c r="U2135" s="43">
        <f ca="1">_xll.BInterpol('Base CDI'!$H$4:$H$28,'Base CDI'!$I$4:$I$29,S2135,"Cubic","Extrapolate=Linear","MultiX=Average","Skip=True","Sort=True")</f>
        <v>14.756904588855621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47883</v>
      </c>
      <c r="T2136" s="43">
        <f ca="1">_xll.BInterpol('Base CDI'!$H$4:$H$28,'Base CDI'!$J$4:$J$29,S2136,"Cubic","Extrapolate=Linear","MultiX=Average","Skip=True","Sort=True")</f>
        <v>14.568398011191025</v>
      </c>
      <c r="U2136" s="43">
        <f ca="1">_xll.BInterpol('Base CDI'!$H$4:$H$28,'Base CDI'!$I$4:$I$29,S2136,"Cubic","Extrapolate=Linear","MultiX=Average","Skip=True","Sort=True")</f>
        <v>14.757114123406085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47884</v>
      </c>
      <c r="T2137" s="43">
        <f ca="1">_xll.BInterpol('Base CDI'!$H$4:$H$28,'Base CDI'!$J$4:$J$29,S2137,"Cubic","Extrapolate=Linear","MultiX=Average","Skip=True","Sort=True")</f>
        <v>14.568647113983838</v>
      </c>
      <c r="U2137" s="43">
        <f ca="1">_xll.BInterpol('Base CDI'!$H$4:$H$28,'Base CDI'!$I$4:$I$29,S2137,"Cubic","Extrapolate=Linear","MultiX=Average","Skip=True","Sort=True")</f>
        <v>14.75732328562513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47885</v>
      </c>
      <c r="T2138" s="43">
        <f ca="1">_xll.BInterpol('Base CDI'!$H$4:$H$28,'Base CDI'!$J$4:$J$29,S2138,"Cubic","Extrapolate=Linear","MultiX=Average","Skip=True","Sort=True")</f>
        <v>14.568895901873681</v>
      </c>
      <c r="U2138" s="43">
        <f ca="1">_xll.BInterpol('Base CDI'!$H$4:$H$28,'Base CDI'!$I$4:$I$29,S2138,"Cubic","Extrapolate=Linear","MultiX=Average","Skip=True","Sort=True")</f>
        <v>14.757532075996087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47886</v>
      </c>
      <c r="T2139" s="43">
        <f ca="1">_xll.BInterpol('Base CDI'!$H$4:$H$28,'Base CDI'!$J$4:$J$29,S2139,"Cubic","Extrapolate=Linear","MultiX=Average","Skip=True","Sort=True")</f>
        <v>14.569144375006998</v>
      </c>
      <c r="U2139" s="43">
        <f ca="1">_xll.BInterpol('Base CDI'!$H$4:$H$28,'Base CDI'!$I$4:$I$29,S2139,"Cubic","Extrapolate=Linear","MultiX=Average","Skip=True","Sort=True")</f>
        <v>14.757740495002286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47887</v>
      </c>
      <c r="T2140" s="43">
        <f ca="1">_xll.BInterpol('Base CDI'!$H$4:$H$28,'Base CDI'!$J$4:$J$29,S2140,"Cubic","Extrapolate=Linear","MultiX=Average","Skip=True","Sort=True")</f>
        <v>14.56939253353023</v>
      </c>
      <c r="U2140" s="43">
        <f ca="1">_xll.BInterpol('Base CDI'!$H$4:$H$28,'Base CDI'!$I$4:$I$29,S2140,"Cubic","Extrapolate=Linear","MultiX=Average","Skip=True","Sort=True")</f>
        <v>14.757948543127059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47888</v>
      </c>
      <c r="T2141" s="43">
        <f ca="1">_xll.BInterpol('Base CDI'!$H$4:$H$28,'Base CDI'!$J$4:$J$29,S2141,"Cubic","Extrapolate=Linear","MultiX=Average","Skip=True","Sort=True")</f>
        <v>14.56964037758982</v>
      </c>
      <c r="U2141" s="43">
        <f ca="1">_xll.BInterpol('Base CDI'!$H$4:$H$28,'Base CDI'!$I$4:$I$29,S2141,"Cubic","Extrapolate=Linear","MultiX=Average","Skip=True","Sort=True")</f>
        <v>14.758156220853737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47889</v>
      </c>
      <c r="T2142" s="43">
        <f ca="1">_xll.BInterpol('Base CDI'!$H$4:$H$28,'Base CDI'!$J$4:$J$29,S2142,"Cubic","Extrapolate=Linear","MultiX=Average","Skip=True","Sort=True")</f>
        <v>14.569887907332209</v>
      </c>
      <c r="U2142" s="43">
        <f ca="1">_xll.BInterpol('Base CDI'!$H$4:$H$28,'Base CDI'!$I$4:$I$29,S2142,"Cubic","Extrapolate=Linear","MultiX=Average","Skip=True","Sort=True")</f>
        <v>14.758363528665649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47890</v>
      </c>
      <c r="T2143" s="43">
        <f ca="1">_xll.BInterpol('Base CDI'!$H$4:$H$28,'Base CDI'!$J$4:$J$29,S2143,"Cubic","Extrapolate=Linear","MultiX=Average","Skip=True","Sort=True")</f>
        <v>14.570135122903839</v>
      </c>
      <c r="U2143" s="43">
        <f ca="1">_xll.BInterpol('Base CDI'!$H$4:$H$28,'Base CDI'!$I$4:$I$29,S2143,"Cubic","Extrapolate=Linear","MultiX=Average","Skip=True","Sort=True")</f>
        <v>14.758570467046127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47891</v>
      </c>
      <c r="T2144" s="43">
        <f ca="1">_xll.BInterpol('Base CDI'!$H$4:$H$28,'Base CDI'!$J$4:$J$29,S2144,"Cubic","Extrapolate=Linear","MultiX=Average","Skip=True","Sort=True")</f>
        <v>14.570382024451151</v>
      </c>
      <c r="U2144" s="43">
        <f ca="1">_xll.BInterpol('Base CDI'!$H$4:$H$28,'Base CDI'!$I$4:$I$29,S2144,"Cubic","Extrapolate=Linear","MultiX=Average","Skip=True","Sort=True")</f>
        <v>14.7587770364785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47892</v>
      </c>
      <c r="T2145" s="43">
        <f ca="1">_xll.BInterpol('Base CDI'!$H$4:$H$28,'Base CDI'!$J$4:$J$29,S2145,"Cubic","Extrapolate=Linear","MultiX=Average","Skip=True","Sort=True")</f>
        <v>14.57062861212059</v>
      </c>
      <c r="U2145" s="43">
        <f ca="1">_xll.BInterpol('Base CDI'!$H$4:$H$28,'Base CDI'!$I$4:$I$29,S2145,"Cubic","Extrapolate=Linear","MultiX=Average","Skip=True","Sort=True")</f>
        <v>14.758983237446103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47893</v>
      </c>
      <c r="T2146" s="43">
        <f ca="1">_xll.BInterpol('Base CDI'!$H$4:$H$28,'Base CDI'!$J$4:$J$29,S2146,"Cubic","Extrapolate=Linear","MultiX=Average","Skip=True","Sort=True")</f>
        <v>14.570874886058595</v>
      </c>
      <c r="U2146" s="43">
        <f ca="1">_xll.BInterpol('Base CDI'!$H$4:$H$28,'Base CDI'!$I$4:$I$29,S2146,"Cubic","Extrapolate=Linear","MultiX=Average","Skip=True","Sort=True")</f>
        <v>14.759189070432262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47894</v>
      </c>
      <c r="T2147" s="43">
        <f ca="1">_xll.BInterpol('Base CDI'!$H$4:$H$28,'Base CDI'!$J$4:$J$29,S2147,"Cubic","Extrapolate=Linear","MultiX=Average","Skip=True","Sort=True")</f>
        <v>14.571120846411608</v>
      </c>
      <c r="U2147" s="43">
        <f ca="1">_xll.BInterpol('Base CDI'!$H$4:$H$28,'Base CDI'!$I$4:$I$29,S2147,"Cubic","Extrapolate=Linear","MultiX=Average","Skip=True","Sort=True")</f>
        <v>14.759394535920311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47895</v>
      </c>
      <c r="T2148" s="43">
        <f ca="1">_xll.BInterpol('Base CDI'!$H$4:$H$28,'Base CDI'!$J$4:$J$29,S2148,"Cubic","Extrapolate=Linear","MultiX=Average","Skip=True","Sort=True")</f>
        <v>14.571366493326073</v>
      </c>
      <c r="U2148" s="43">
        <f ca="1">_xll.BInterpol('Base CDI'!$H$4:$H$28,'Base CDI'!$I$4:$I$29,S2148,"Cubic","Extrapolate=Linear","MultiX=Average","Skip=True","Sort=True")</f>
        <v>14.759599634393579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47896</v>
      </c>
      <c r="T2149" s="43">
        <f ca="1">_xll.BInterpol('Base CDI'!$H$4:$H$28,'Base CDI'!$J$4:$J$29,S2149,"Cubic","Extrapolate=Linear","MultiX=Average","Skip=True","Sort=True")</f>
        <v>14.57161182694843</v>
      </c>
      <c r="U2149" s="43">
        <f ca="1">_xll.BInterpol('Base CDI'!$H$4:$H$28,'Base CDI'!$I$4:$I$29,S2149,"Cubic","Extrapolate=Linear","MultiX=Average","Skip=True","Sort=True")</f>
        <v>14.759804366335398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47897</v>
      </c>
      <c r="T2150" s="43">
        <f ca="1">_xll.BInterpol('Base CDI'!$H$4:$H$28,'Base CDI'!$J$4:$J$29,S2150,"Cubic","Extrapolate=Linear","MultiX=Average","Skip=True","Sort=True")</f>
        <v>14.571856847425124</v>
      </c>
      <c r="U2150" s="43">
        <f ca="1">_xll.BInterpol('Base CDI'!$H$4:$H$28,'Base CDI'!$I$4:$I$29,S2150,"Cubic","Extrapolate=Linear","MultiX=Average","Skip=True","Sort=True")</f>
        <v>14.7600087322291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47898</v>
      </c>
      <c r="T2151" s="43">
        <f ca="1">_xll.BInterpol('Base CDI'!$H$4:$H$28,'Base CDI'!$J$4:$J$29,S2151,"Cubic","Extrapolate=Linear","MultiX=Average","Skip=True","Sort=True")</f>
        <v>14.572101554902593</v>
      </c>
      <c r="U2151" s="43">
        <f ca="1">_xll.BInterpol('Base CDI'!$H$4:$H$28,'Base CDI'!$I$4:$I$29,S2151,"Cubic","Extrapolate=Linear","MultiX=Average","Skip=True","Sort=True")</f>
        <v>14.760212732558012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47899</v>
      </c>
      <c r="T2152" s="43">
        <f ca="1">_xll.BInterpol('Base CDI'!$H$4:$H$28,'Base CDI'!$J$4:$J$29,S2152,"Cubic","Extrapolate=Linear","MultiX=Average","Skip=True","Sort=True")</f>
        <v>14.572345949527282</v>
      </c>
      <c r="U2152" s="43">
        <f ca="1">_xll.BInterpol('Base CDI'!$H$4:$H$28,'Base CDI'!$I$4:$I$29,S2152,"Cubic","Extrapolate=Linear","MultiX=Average","Skip=True","Sort=True")</f>
        <v>14.760416367805467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47900</v>
      </c>
      <c r="T2153" s="43">
        <f ca="1">_xll.BInterpol('Base CDI'!$H$4:$H$28,'Base CDI'!$J$4:$J$29,S2153,"Cubic","Extrapolate=Linear","MultiX=Average","Skip=True","Sort=True")</f>
        <v>14.572590031445632</v>
      </c>
      <c r="U2153" s="43">
        <f ca="1">_xll.BInterpol('Base CDI'!$H$4:$H$28,'Base CDI'!$I$4:$I$29,S2153,"Cubic","Extrapolate=Linear","MultiX=Average","Skip=True","Sort=True")</f>
        <v>14.760619638454797</v>
      </c>
    </row>
    <row r="2154" spans="16:21" x14ac:dyDescent="0.25">
      <c r="P2154" s="10">
        <v>37645</v>
      </c>
      <c r="Q2154">
        <v>8.382066</v>
      </c>
      <c r="S2154" s="42">
        <f t="shared" ca="1" si="38"/>
        <v>47901</v>
      </c>
      <c r="T2154" s="43">
        <f ca="1">_xll.BInterpol('Base CDI'!$H$4:$H$28,'Base CDI'!$J$4:$J$29,S2154,"Cubic","Extrapolate=Linear","MultiX=Average","Skip=True","Sort=True")</f>
        <v>14.572833800804084</v>
      </c>
      <c r="U2154" s="43">
        <f ca="1">_xll.BInterpol('Base CDI'!$H$4:$H$28,'Base CDI'!$I$4:$I$29,S2154,"Cubic","Extrapolate=Linear","MultiX=Average","Skip=True","Sort=True")</f>
        <v>14.760822544989331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47902</v>
      </c>
      <c r="T2155" s="43">
        <f ca="1">_xll.BInterpol('Base CDI'!$H$4:$H$28,'Base CDI'!$J$4:$J$29,S2155,"Cubic","Extrapolate=Linear","MultiX=Average","Skip=True","Sort=True")</f>
        <v>14.573077257749082</v>
      </c>
      <c r="U2155" s="43">
        <f ca="1">_xll.BInterpol('Base CDI'!$H$4:$H$28,'Base CDI'!$I$4:$I$29,S2155,"Cubic","Extrapolate=Linear","MultiX=Average","Skip=True","Sort=True")</f>
        <v>14.761025087892399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47903</v>
      </c>
      <c r="T2156" s="43">
        <f ca="1">_xll.BInterpol('Base CDI'!$H$4:$H$28,'Base CDI'!$J$4:$J$29,S2156,"Cubic","Extrapolate=Linear","MultiX=Average","Skip=True","Sort=True")</f>
        <v>14.573320402427065</v>
      </c>
      <c r="U2156" s="43">
        <f ca="1">_xll.BInterpol('Base CDI'!$H$4:$H$28,'Base CDI'!$I$4:$I$29,S2156,"Cubic","Extrapolate=Linear","MultiX=Average","Skip=True","Sort=True")</f>
        <v>14.761227267647335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47904</v>
      </c>
      <c r="T2157" s="43">
        <f ca="1">_xll.BInterpol('Base CDI'!$H$4:$H$28,'Base CDI'!$J$4:$J$29,S2157,"Cubic","Extrapolate=Linear","MultiX=Average","Skip=True","Sort=True")</f>
        <v>14.573563234984478</v>
      </c>
      <c r="U2157" s="43">
        <f ca="1">_xll.BInterpol('Base CDI'!$H$4:$H$28,'Base CDI'!$I$4:$I$29,S2157,"Cubic","Extrapolate=Linear","MultiX=Average","Skip=True","Sort=True")</f>
        <v>14.761429084737468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47905</v>
      </c>
      <c r="T2158" s="43">
        <f ca="1">_xll.BInterpol('Base CDI'!$H$4:$H$28,'Base CDI'!$J$4:$J$29,S2158,"Cubic","Extrapolate=Linear","MultiX=Average","Skip=True","Sort=True")</f>
        <v>14.573805755567761</v>
      </c>
      <c r="U2158" s="43">
        <f ca="1">_xll.BInterpol('Base CDI'!$H$4:$H$28,'Base CDI'!$I$4:$I$29,S2158,"Cubic","Extrapolate=Linear","MultiX=Average","Skip=True","Sort=True")</f>
        <v>14.761630539646127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47906</v>
      </c>
      <c r="T2159" s="43">
        <f ca="1">_xll.BInterpol('Base CDI'!$H$4:$H$28,'Base CDI'!$J$4:$J$29,S2159,"Cubic","Extrapolate=Linear","MultiX=Average","Skip=True","Sort=True")</f>
        <v>14.574047964323357</v>
      </c>
      <c r="U2159" s="43">
        <f ca="1">_xll.BInterpol('Base CDI'!$H$4:$H$28,'Base CDI'!$I$4:$I$29,S2159,"Cubic","Extrapolate=Linear","MultiX=Average","Skip=True","Sort=True")</f>
        <v>14.761831632856646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47907</v>
      </c>
      <c r="T2160" s="43">
        <f ca="1">_xll.BInterpol('Base CDI'!$H$4:$H$28,'Base CDI'!$J$4:$J$29,S2160,"Cubic","Extrapolate=Linear","MultiX=Average","Skip=True","Sort=True")</f>
        <v>14.574289861397707</v>
      </c>
      <c r="U2160" s="43">
        <f ca="1">_xll.BInterpol('Base CDI'!$H$4:$H$28,'Base CDI'!$I$4:$I$29,S2160,"Cubic","Extrapolate=Linear","MultiX=Average","Skip=True","Sort=True")</f>
        <v>14.762032364852354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47908</v>
      </c>
      <c r="T2161" s="43">
        <f ca="1">_xll.BInterpol('Base CDI'!$H$4:$H$28,'Base CDI'!$J$4:$J$29,S2161,"Cubic","Extrapolate=Linear","MultiX=Average","Skip=True","Sort=True")</f>
        <v>14.574531446937256</v>
      </c>
      <c r="U2161" s="43">
        <f ca="1">_xll.BInterpol('Base CDI'!$H$4:$H$28,'Base CDI'!$I$4:$I$29,S2161,"Cubic","Extrapolate=Linear","MultiX=Average","Skip=True","Sort=True")</f>
        <v>14.762232736116584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47909</v>
      </c>
      <c r="T2162" s="43">
        <f ca="1">_xll.BInterpol('Base CDI'!$H$4:$H$28,'Base CDI'!$J$4:$J$29,S2162,"Cubic","Extrapolate=Linear","MultiX=Average","Skip=True","Sort=True")</f>
        <v>14.574772721088442</v>
      </c>
      <c r="U2162" s="43">
        <f ca="1">_xll.BInterpol('Base CDI'!$H$4:$H$28,'Base CDI'!$I$4:$I$29,S2162,"Cubic","Extrapolate=Linear","MultiX=Average","Skip=True","Sort=True")</f>
        <v>14.762432747132662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47910</v>
      </c>
      <c r="T2163" s="43">
        <f ca="1">_xll.BInterpol('Base CDI'!$H$4:$H$28,'Base CDI'!$J$4:$J$29,S2163,"Cubic","Extrapolate=Linear","MultiX=Average","Skip=True","Sort=True")</f>
        <v>14.575013683997708</v>
      </c>
      <c r="U2163" s="43">
        <f ca="1">_xll.BInterpol('Base CDI'!$H$4:$H$28,'Base CDI'!$I$4:$I$29,S2163,"Cubic","Extrapolate=Linear","MultiX=Average","Skip=True","Sort=True")</f>
        <v>14.762632398383923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47911</v>
      </c>
      <c r="T2164" s="43">
        <f ca="1">_xll.BInterpol('Base CDI'!$H$4:$H$28,'Base CDI'!$J$4:$J$29,S2164,"Cubic","Extrapolate=Linear","MultiX=Average","Skip=True","Sort=True")</f>
        <v>14.575254335811497</v>
      </c>
      <c r="U2164" s="43">
        <f ca="1">_xll.BInterpol('Base CDI'!$H$4:$H$28,'Base CDI'!$I$4:$I$29,S2164,"Cubic","Extrapolate=Linear","MultiX=Average","Skip=True","Sort=True")</f>
        <v>14.762831690353696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47912</v>
      </c>
      <c r="T2165" s="43">
        <f ca="1">_xll.BInterpol('Base CDI'!$H$4:$H$28,'Base CDI'!$J$4:$J$29,S2165,"Cubic","Extrapolate=Linear","MultiX=Average","Skip=True","Sort=True")</f>
        <v>14.57549467667625</v>
      </c>
      <c r="U2165" s="43">
        <f ca="1">_xll.BInterpol('Base CDI'!$H$4:$H$28,'Base CDI'!$I$4:$I$29,S2165,"Cubic","Extrapolate=Linear","MultiX=Average","Skip=True","Sort=True")</f>
        <v>14.763030623525314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47913</v>
      </c>
      <c r="T2166" s="43">
        <f ca="1">_xll.BInterpol('Base CDI'!$H$4:$H$28,'Base CDI'!$J$4:$J$29,S2166,"Cubic","Extrapolate=Linear","MultiX=Average","Skip=True","Sort=True")</f>
        <v>14.575734706738411</v>
      </c>
      <c r="U2166" s="43">
        <f ca="1">_xll.BInterpol('Base CDI'!$H$4:$H$28,'Base CDI'!$I$4:$I$29,S2166,"Cubic","Extrapolate=Linear","MultiX=Average","Skip=True","Sort=True")</f>
        <v>14.763229198382104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47914</v>
      </c>
      <c r="T2167" s="43">
        <f ca="1">_xll.BInterpol('Base CDI'!$H$4:$H$28,'Base CDI'!$J$4:$J$29,S2167,"Cubic","Extrapolate=Linear","MultiX=Average","Skip=True","Sort=True")</f>
        <v>14.57597442614442</v>
      </c>
      <c r="U2167" s="43">
        <f ca="1">_xll.BInterpol('Base CDI'!$H$4:$H$28,'Base CDI'!$I$4:$I$29,S2167,"Cubic","Extrapolate=Linear","MultiX=Average","Skip=True","Sort=True")</f>
        <v>14.763427415407401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47915</v>
      </c>
      <c r="T2168" s="43">
        <f ca="1">_xll.BInterpol('Base CDI'!$H$4:$H$28,'Base CDI'!$J$4:$J$29,S2168,"Cubic","Extrapolate=Linear","MultiX=Average","Skip=True","Sort=True")</f>
        <v>14.576213835040718</v>
      </c>
      <c r="U2168" s="43">
        <f ca="1">_xll.BInterpol('Base CDI'!$H$4:$H$28,'Base CDI'!$I$4:$I$29,S2168,"Cubic","Extrapolate=Linear","MultiX=Average","Skip=True","Sort=True")</f>
        <v>14.763625275084532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47916</v>
      </c>
      <c r="T2169" s="43">
        <f ca="1">_xll.BInterpol('Base CDI'!$H$4:$H$28,'Base CDI'!$J$4:$J$29,S2169,"Cubic","Extrapolate=Linear","MultiX=Average","Skip=True","Sort=True")</f>
        <v>14.57645293357375</v>
      </c>
      <c r="U2169" s="43">
        <f ca="1">_xll.BInterpol('Base CDI'!$H$4:$H$28,'Base CDI'!$I$4:$I$29,S2169,"Cubic","Extrapolate=Linear","MultiX=Average","Skip=True","Sort=True")</f>
        <v>14.763822777896831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47917</v>
      </c>
      <c r="T2170" s="43">
        <f ca="1">_xll.BInterpol('Base CDI'!$H$4:$H$28,'Base CDI'!$J$4:$J$29,S2170,"Cubic","Extrapolate=Linear","MultiX=Average","Skip=True","Sort=True")</f>
        <v>14.576691721889956</v>
      </c>
      <c r="U2170" s="43">
        <f ca="1">_xll.BInterpol('Base CDI'!$H$4:$H$28,'Base CDI'!$I$4:$I$29,S2170,"Cubic","Extrapolate=Linear","MultiX=Average","Skip=True","Sort=True")</f>
        <v>14.764019924327627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47918</v>
      </c>
      <c r="T2171" s="43">
        <f ca="1">_xll.BInterpol('Base CDI'!$H$4:$H$28,'Base CDI'!$J$4:$J$29,S2171,"Cubic","Extrapolate=Linear","MultiX=Average","Skip=True","Sort=True")</f>
        <v>14.576930200135779</v>
      </c>
      <c r="U2171" s="43">
        <f ca="1">_xll.BInterpol('Base CDI'!$H$4:$H$28,'Base CDI'!$I$4:$I$29,S2171,"Cubic","Extrapolate=Linear","MultiX=Average","Skip=True","Sort=True")</f>
        <v>14.76421671486025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47919</v>
      </c>
      <c r="T2172" s="43">
        <f ca="1">_xll.BInterpol('Base CDI'!$H$4:$H$28,'Base CDI'!$J$4:$J$29,S2172,"Cubic","Extrapolate=Linear","MultiX=Average","Skip=True","Sort=True")</f>
        <v>14.577168368457659</v>
      </c>
      <c r="U2172" s="43">
        <f ca="1">_xll.BInterpol('Base CDI'!$H$4:$H$28,'Base CDI'!$I$4:$I$29,S2172,"Cubic","Extrapolate=Linear","MultiX=Average","Skip=True","Sort=True")</f>
        <v>14.764413149978035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47920</v>
      </c>
      <c r="T2173" s="43">
        <f ca="1">_xll.BInterpol('Base CDI'!$H$4:$H$28,'Base CDI'!$J$4:$J$29,S2173,"Cubic","Extrapolate=Linear","MultiX=Average","Skip=True","Sort=True")</f>
        <v>14.57740622700204</v>
      </c>
      <c r="U2173" s="43">
        <f ca="1">_xll.BInterpol('Base CDI'!$H$4:$H$28,'Base CDI'!$I$4:$I$29,S2173,"Cubic","Extrapolate=Linear","MultiX=Average","Skip=True","Sort=True")</f>
        <v>14.764609230164307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47921</v>
      </c>
      <c r="T2174" s="43">
        <f ca="1">_xll.BInterpol('Base CDI'!$H$4:$H$28,'Base CDI'!$J$4:$J$29,S2174,"Cubic","Extrapolate=Linear","MultiX=Average","Skip=True","Sort=True")</f>
        <v>14.577643775915364</v>
      </c>
      <c r="U2174" s="43">
        <f ca="1">_xll.BInterpol('Base CDI'!$H$4:$H$28,'Base CDI'!$I$4:$I$29,S2174,"Cubic","Extrapolate=Linear","MultiX=Average","Skip=True","Sort=True")</f>
        <v>14.764804955902401</v>
      </c>
    </row>
    <row r="2175" spans="16:21" x14ac:dyDescent="0.25">
      <c r="P2175" s="10">
        <v>37676</v>
      </c>
      <c r="Q2175">
        <v>8.54162</v>
      </c>
      <c r="S2175" s="42">
        <f t="shared" ca="1" si="38"/>
        <v>47922</v>
      </c>
      <c r="T2175" s="43">
        <f ca="1">_xll.BInterpol('Base CDI'!$H$4:$H$28,'Base CDI'!$J$4:$J$29,S2175,"Cubic","Extrapolate=Linear","MultiX=Average","Skip=True","Sort=True")</f>
        <v>14.577881015344072</v>
      </c>
      <c r="U2175" s="43">
        <f ca="1">_xll.BInterpol('Base CDI'!$H$4:$H$28,'Base CDI'!$I$4:$I$29,S2175,"Cubic","Extrapolate=Linear","MultiX=Average","Skip=True","Sort=True")</f>
        <v>14.765000327675645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47923</v>
      </c>
      <c r="T2176" s="43">
        <f ca="1">_xll.BInterpol('Base CDI'!$H$4:$H$28,'Base CDI'!$J$4:$J$29,S2176,"Cubic","Extrapolate=Linear","MultiX=Average","Skip=True","Sort=True")</f>
        <v>14.578117945434606</v>
      </c>
      <c r="U2176" s="43">
        <f ca="1">_xll.BInterpol('Base CDI'!$H$4:$H$28,'Base CDI'!$I$4:$I$29,S2176,"Cubic","Extrapolate=Linear","MultiX=Average","Skip=True","Sort=True")</f>
        <v>14.765195345967371</v>
      </c>
    </row>
    <row r="2177" spans="16:21" x14ac:dyDescent="0.25">
      <c r="P2177" s="10">
        <v>37678</v>
      </c>
      <c r="Q2177">
        <v>8.557423</v>
      </c>
      <c r="S2177" s="42">
        <f t="shared" ca="1" si="38"/>
        <v>47924</v>
      </c>
      <c r="T2177" s="43">
        <f ca="1">_xll.BInterpol('Base CDI'!$H$4:$H$28,'Base CDI'!$J$4:$J$29,S2177,"Cubic","Extrapolate=Linear","MultiX=Average","Skip=True","Sort=True")</f>
        <v>14.578354566333408</v>
      </c>
      <c r="U2177" s="43">
        <f ca="1">_xll.BInterpol('Base CDI'!$H$4:$H$28,'Base CDI'!$I$4:$I$29,S2177,"Cubic","Extrapolate=Linear","MultiX=Average","Skip=True","Sort=True")</f>
        <v>14.76539001126091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47925</v>
      </c>
      <c r="T2178" s="43">
        <f ca="1">_xll.BInterpol('Base CDI'!$H$4:$H$28,'Base CDI'!$J$4:$J$29,S2178,"Cubic","Extrapolate=Linear","MultiX=Average","Skip=True","Sort=True")</f>
        <v>14.578590878186921</v>
      </c>
      <c r="U2178" s="43">
        <f ca="1">_xll.BInterpol('Base CDI'!$H$4:$H$28,'Base CDI'!$I$4:$I$29,S2178,"Cubic","Extrapolate=Linear","MultiX=Average","Skip=True","Sort=True")</f>
        <v>14.765584324039596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47926</v>
      </c>
      <c r="T2179" s="43">
        <f ca="1">_xll.BInterpol('Base CDI'!$H$4:$H$28,'Base CDI'!$J$4:$J$29,S2179,"Cubic","Extrapolate=Linear","MultiX=Average","Skip=True","Sort=True")</f>
        <v>14.578826881141586</v>
      </c>
      <c r="U2179" s="43">
        <f ca="1">_xll.BInterpol('Base CDI'!$H$4:$H$28,'Base CDI'!$I$4:$I$29,S2179,"Cubic","Extrapolate=Linear","MultiX=Average","Skip=True","Sort=True")</f>
        <v>14.765778284786753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47927</v>
      </c>
      <c r="T2180" s="43">
        <f ca="1">_xll.BInterpol('Base CDI'!$H$4:$H$28,'Base CDI'!$J$4:$J$29,S2180,"Cubic","Extrapolate=Linear","MultiX=Average","Skip=True","Sort=True")</f>
        <v>14.579062575343844</v>
      </c>
      <c r="U2180" s="43">
        <f ca="1">_xll.BInterpol('Base CDI'!$H$4:$H$28,'Base CDI'!$I$4:$I$29,S2180,"Cubic","Extrapolate=Linear","MultiX=Average","Skip=True","Sort=True")</f>
        <v>14.765971893985716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47928</v>
      </c>
      <c r="T2181" s="43">
        <f ca="1">_xll.BInterpol('Base CDI'!$H$4:$H$28,'Base CDI'!$J$4:$J$29,S2181,"Cubic","Extrapolate=Linear","MultiX=Average","Skip=True","Sort=True")</f>
        <v>14.579297960940139</v>
      </c>
      <c r="U2181" s="43">
        <f ca="1">_xll.BInterpol('Base CDI'!$H$4:$H$28,'Base CDI'!$I$4:$I$29,S2181,"Cubic","Extrapolate=Linear","MultiX=Average","Skip=True","Sort=True")</f>
        <v>14.766165152119816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47929</v>
      </c>
      <c r="T2182" s="43">
        <f ca="1">_xll.BInterpol('Base CDI'!$H$4:$H$28,'Base CDI'!$J$4:$J$29,S2182,"Cubic","Extrapolate=Linear","MultiX=Average","Skip=True","Sort=True")</f>
        <v>14.579533038076912</v>
      </c>
      <c r="U2182" s="43">
        <f ca="1">_xll.BInterpol('Base CDI'!$H$4:$H$28,'Base CDI'!$I$4:$I$29,S2182,"Cubic","Extrapolate=Linear","MultiX=Average","Skip=True","Sort=True")</f>
        <v>14.766358059672383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47930</v>
      </c>
      <c r="T2183" s="43">
        <f ca="1">_xll.BInterpol('Base CDI'!$H$4:$H$28,'Base CDI'!$J$4:$J$29,S2183,"Cubic","Extrapolate=Linear","MultiX=Average","Skip=True","Sort=True")</f>
        <v>14.579767806900605</v>
      </c>
      <c r="U2183" s="43">
        <f ca="1">_xll.BInterpol('Base CDI'!$H$4:$H$28,'Base CDI'!$I$4:$I$29,S2183,"Cubic","Extrapolate=Linear","MultiX=Average","Skip=True","Sort=True")</f>
        <v>14.766550617126747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47931</v>
      </c>
      <c r="T2184" s="43">
        <f ca="1">_xll.BInterpol('Base CDI'!$H$4:$H$28,'Base CDI'!$J$4:$J$29,S2184,"Cubic","Extrapolate=Linear","MultiX=Average","Skip=True","Sort=True")</f>
        <v>14.58000226755766</v>
      </c>
      <c r="U2184" s="43">
        <f ca="1">_xll.BInterpol('Base CDI'!$H$4:$H$28,'Base CDI'!$I$4:$I$29,S2184,"Cubic","Extrapolate=Linear","MultiX=Average","Skip=True","Sort=True")</f>
        <v>14.76674282496624</v>
      </c>
    </row>
    <row r="2185" spans="16:21" x14ac:dyDescent="0.25">
      <c r="P2185" s="10">
        <v>37692</v>
      </c>
      <c r="Q2185">
        <v>8.621048</v>
      </c>
      <c r="S2185" s="42">
        <f t="shared" ca="1" si="38"/>
        <v>47932</v>
      </c>
      <c r="T2185" s="43">
        <f ca="1">_xll.BInterpol('Base CDI'!$H$4:$H$28,'Base CDI'!$J$4:$J$29,S2185,"Cubic","Extrapolate=Linear","MultiX=Average","Skip=True","Sort=True")</f>
        <v>14.58023642019452</v>
      </c>
      <c r="U2185" s="43">
        <f ca="1">_xll.BInterpol('Base CDI'!$H$4:$H$28,'Base CDI'!$I$4:$I$29,S2185,"Cubic","Extrapolate=Linear","MultiX=Average","Skip=True","Sort=True")</f>
        <v>14.766934683674194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47933</v>
      </c>
      <c r="T2186" s="43">
        <f ca="1">_xll.BInterpol('Base CDI'!$H$4:$H$28,'Base CDI'!$J$4:$J$29,S2186,"Cubic","Extrapolate=Linear","MultiX=Average","Skip=True","Sort=True")</f>
        <v>14.580470264957626</v>
      </c>
      <c r="U2186" s="43">
        <f ca="1">_xll.BInterpol('Base CDI'!$H$4:$H$28,'Base CDI'!$I$4:$I$29,S2186,"Cubic","Extrapolate=Linear","MultiX=Average","Skip=True","Sort=True")</f>
        <v>14.767126193733935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47934</v>
      </c>
      <c r="T2187" s="43">
        <f ca="1">_xll.BInterpol('Base CDI'!$H$4:$H$28,'Base CDI'!$J$4:$J$29,S2187,"Cubic","Extrapolate=Linear","MultiX=Average","Skip=True","Sort=True")</f>
        <v>14.580703801993419</v>
      </c>
      <c r="U2187" s="43">
        <f ca="1">_xll.BInterpol('Base CDI'!$H$4:$H$28,'Base CDI'!$I$4:$I$29,S2187,"Cubic","Extrapolate=Linear","MultiX=Average","Skip=True","Sort=True")</f>
        <v>14.7673173556288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47935</v>
      </c>
      <c r="T2188" s="43">
        <f ca="1">_xll.BInterpol('Base CDI'!$H$4:$H$28,'Base CDI'!$J$4:$J$29,S2188,"Cubic","Extrapolate=Linear","MultiX=Average","Skip=True","Sort=True")</f>
        <v>14.580937031448341</v>
      </c>
      <c r="U2188" s="43">
        <f ca="1">_xll.BInterpol('Base CDI'!$H$4:$H$28,'Base CDI'!$I$4:$I$29,S2188,"Cubic","Extrapolate=Linear","MultiX=Average","Skip=True","Sort=True")</f>
        <v>14.767508169842115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47936</v>
      </c>
      <c r="T2189" s="43">
        <f ca="1">_xll.BInterpol('Base CDI'!$H$4:$H$28,'Base CDI'!$J$4:$J$29,S2189,"Cubic","Extrapolate=Linear","MultiX=Average","Skip=True","Sort=True")</f>
        <v>14.581169953468837</v>
      </c>
      <c r="U2189" s="43">
        <f ca="1">_xll.BInterpol('Base CDI'!$H$4:$H$28,'Base CDI'!$I$4:$I$29,S2189,"Cubic","Extrapolate=Linear","MultiX=Average","Skip=True","Sort=True")</f>
        <v>14.767698636857212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47937</v>
      </c>
      <c r="T2190" s="43">
        <f ca="1">_xll.BInterpol('Base CDI'!$H$4:$H$28,'Base CDI'!$J$4:$J$29,S2190,"Cubic","Extrapolate=Linear","MultiX=Average","Skip=True","Sort=True")</f>
        <v>14.581402568201346</v>
      </c>
      <c r="U2190" s="43">
        <f ca="1">_xll.BInterpol('Base CDI'!$H$4:$H$28,'Base CDI'!$I$4:$I$29,S2190,"Cubic","Extrapolate=Linear","MultiX=Average","Skip=True","Sort=True")</f>
        <v>14.767888757157424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47938</v>
      </c>
      <c r="T2191" s="43">
        <f ca="1">_xll.BInterpol('Base CDI'!$H$4:$H$28,'Base CDI'!$J$4:$J$29,S2191,"Cubic","Extrapolate=Linear","MultiX=Average","Skip=True","Sort=True")</f>
        <v>14.581634875792311</v>
      </c>
      <c r="U2191" s="43">
        <f ca="1">_xll.BInterpol('Base CDI'!$H$4:$H$28,'Base CDI'!$I$4:$I$29,S2191,"Cubic","Extrapolate=Linear","MultiX=Average","Skip=True","Sort=True")</f>
        <v>14.768078531226079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47939</v>
      </c>
      <c r="T2192" s="43">
        <f ca="1">_xll.BInterpol('Base CDI'!$H$4:$H$28,'Base CDI'!$J$4:$J$29,S2192,"Cubic","Extrapolate=Linear","MultiX=Average","Skip=True","Sort=True")</f>
        <v>14.581866876388172</v>
      </c>
      <c r="U2192" s="43">
        <f ca="1">_xll.BInterpol('Base CDI'!$H$4:$H$28,'Base CDI'!$I$4:$I$29,S2192,"Cubic","Extrapolate=Linear","MultiX=Average","Skip=True","Sort=True")</f>
        <v>14.76826795954651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47940</v>
      </c>
      <c r="T2193" s="43">
        <f ca="1">_xll.BInterpol('Base CDI'!$H$4:$H$28,'Base CDI'!$J$4:$J$29,S2193,"Cubic","Extrapolate=Linear","MultiX=Average","Skip=True","Sort=True")</f>
        <v>14.582098570135376</v>
      </c>
      <c r="U2193" s="43">
        <f ca="1">_xll.BInterpol('Base CDI'!$H$4:$H$28,'Base CDI'!$I$4:$I$29,S2193,"Cubic","Extrapolate=Linear","MultiX=Average","Skip=True","Sort=True")</f>
        <v>14.768457042602046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47941</v>
      </c>
      <c r="T2194" s="43">
        <f ca="1">_xll.BInterpol('Base CDI'!$H$4:$H$28,'Base CDI'!$J$4:$J$29,S2194,"Cubic","Extrapolate=Linear","MultiX=Average","Skip=True","Sort=True")</f>
        <v>14.582329957180361</v>
      </c>
      <c r="U2194" s="43">
        <f ca="1">_xll.BInterpol('Base CDI'!$H$4:$H$28,'Base CDI'!$I$4:$I$29,S2194,"Cubic","Extrapolate=Linear","MultiX=Average","Skip=True","Sort=True")</f>
        <v>14.768645780876019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47942</v>
      </c>
      <c r="T2195" s="43">
        <f ca="1">_xll.BInterpol('Base CDI'!$H$4:$H$28,'Base CDI'!$J$4:$J$29,S2195,"Cubic","Extrapolate=Linear","MultiX=Average","Skip=True","Sort=True")</f>
        <v>14.582561037669569</v>
      </c>
      <c r="U2195" s="43">
        <f ca="1">_xll.BInterpol('Base CDI'!$H$4:$H$28,'Base CDI'!$I$4:$I$29,S2195,"Cubic","Extrapolate=Linear","MultiX=Average","Skip=True","Sort=True")</f>
        <v>14.76883417485176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47943</v>
      </c>
      <c r="T2196" s="43">
        <f ca="1">_xll.BInterpol('Base CDI'!$H$4:$H$28,'Base CDI'!$J$4:$J$29,S2196,"Cubic","Extrapolate=Linear","MultiX=Average","Skip=True","Sort=True")</f>
        <v>14.582791811749443</v>
      </c>
      <c r="U2196" s="43">
        <f ca="1">_xll.BInterpol('Base CDI'!$H$4:$H$28,'Base CDI'!$I$4:$I$29,S2196,"Cubic","Extrapolate=Linear","MultiX=Average","Skip=True","Sort=True")</f>
        <v>14.769022225012597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47944</v>
      </c>
      <c r="T2197" s="43">
        <f ca="1">_xll.BInterpol('Base CDI'!$H$4:$H$28,'Base CDI'!$J$4:$J$29,S2197,"Cubic","Extrapolate=Linear","MultiX=Average","Skip=True","Sort=True")</f>
        <v>14.583022279566425</v>
      </c>
      <c r="U2197" s="43">
        <f ca="1">_xll.BInterpol('Base CDI'!$H$4:$H$28,'Base CDI'!$I$4:$I$29,S2197,"Cubic","Extrapolate=Linear","MultiX=Average","Skip=True","Sort=True")</f>
        <v>14.769209931841864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47945</v>
      </c>
      <c r="T2198" s="43">
        <f ca="1">_xll.BInterpol('Base CDI'!$H$4:$H$28,'Base CDI'!$J$4:$J$29,S2198,"Cubic","Extrapolate=Linear","MultiX=Average","Skip=True","Sort=True")</f>
        <v>14.583252441266955</v>
      </c>
      <c r="U2198" s="43">
        <f ca="1">_xll.BInterpol('Base CDI'!$H$4:$H$28,'Base CDI'!$I$4:$I$29,S2198,"Cubic","Extrapolate=Linear","MultiX=Average","Skip=True","Sort=True")</f>
        <v>14.769397295822891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47946</v>
      </c>
      <c r="T2199" s="43">
        <f ca="1">_xll.BInterpol('Base CDI'!$H$4:$H$28,'Base CDI'!$J$4:$J$29,S2199,"Cubic","Extrapolate=Linear","MultiX=Average","Skip=True","Sort=True")</f>
        <v>14.583482296997479</v>
      </c>
      <c r="U2199" s="43">
        <f ca="1">_xll.BInterpol('Base CDI'!$H$4:$H$28,'Base CDI'!$I$4:$I$29,S2199,"Cubic","Extrapolate=Linear","MultiX=Average","Skip=True","Sort=True")</f>
        <v>14.76958431743901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47947</v>
      </c>
      <c r="T2200" s="43">
        <f ca="1">_xll.BInterpol('Base CDI'!$H$4:$H$28,'Base CDI'!$J$4:$J$29,S2200,"Cubic","Extrapolate=Linear","MultiX=Average","Skip=True","Sort=True")</f>
        <v>14.583711846904436</v>
      </c>
      <c r="U2200" s="43">
        <f ca="1">_xll.BInterpol('Base CDI'!$H$4:$H$28,'Base CDI'!$I$4:$I$29,S2200,"Cubic","Extrapolate=Linear","MultiX=Average","Skip=True","Sort=True")</f>
        <v>14.769770997173548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47948</v>
      </c>
      <c r="T2201" s="43">
        <f ca="1">_xll.BInterpol('Base CDI'!$H$4:$H$28,'Base CDI'!$J$4:$J$29,S2201,"Cubic","Extrapolate=Linear","MultiX=Average","Skip=True","Sort=True")</f>
        <v>14.583941091134268</v>
      </c>
      <c r="U2201" s="43">
        <f ca="1">_xll.BInterpol('Base CDI'!$H$4:$H$28,'Base CDI'!$I$4:$I$29,S2201,"Cubic","Extrapolate=Linear","MultiX=Average","Skip=True","Sort=True")</f>
        <v>14.76995733550984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47949</v>
      </c>
      <c r="T2202" s="43">
        <f ca="1">_xll.BInterpol('Base CDI'!$H$4:$H$28,'Base CDI'!$J$4:$J$29,S2202,"Cubic","Extrapolate=Linear","MultiX=Average","Skip=True","Sort=True")</f>
        <v>14.584170029833418</v>
      </c>
      <c r="U2202" s="43">
        <f ca="1">_xll.BInterpol('Base CDI'!$H$4:$H$28,'Base CDI'!$I$4:$I$29,S2202,"Cubic","Extrapolate=Linear","MultiX=Average","Skip=True","Sort=True")</f>
        <v>14.770143332931214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47950</v>
      </c>
      <c r="T2203" s="43">
        <f ca="1">_xll.BInterpol('Base CDI'!$H$4:$H$28,'Base CDI'!$J$4:$J$29,S2203,"Cubic","Extrapolate=Linear","MultiX=Average","Skip=True","Sort=True")</f>
        <v>14.584398663148328</v>
      </c>
      <c r="U2203" s="43">
        <f ca="1">_xll.BInterpol('Base CDI'!$H$4:$H$28,'Base CDI'!$I$4:$I$29,S2203,"Cubic","Extrapolate=Linear","MultiX=Average","Skip=True","Sort=True")</f>
        <v>14.770328989921003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47951</v>
      </c>
      <c r="T2204" s="43">
        <f ca="1">_xll.BInterpol('Base CDI'!$H$4:$H$28,'Base CDI'!$J$4:$J$29,S2204,"Cubic","Extrapolate=Linear","MultiX=Average","Skip=True","Sort=True")</f>
        <v>14.58462699122544</v>
      </c>
      <c r="U2204" s="43">
        <f ca="1">_xll.BInterpol('Base CDI'!$H$4:$H$28,'Base CDI'!$I$4:$I$29,S2204,"Cubic","Extrapolate=Linear","MultiX=Average","Skip=True","Sort=True")</f>
        <v>14.770514306962536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47952</v>
      </c>
      <c r="T2205" s="43">
        <f ca="1">_xll.BInterpol('Base CDI'!$H$4:$H$28,'Base CDI'!$J$4:$J$29,S2205,"Cubic","Extrapolate=Linear","MultiX=Average","Skip=True","Sort=True")</f>
        <v>14.584855014211193</v>
      </c>
      <c r="U2205" s="43">
        <f ca="1">_xll.BInterpol('Base CDI'!$H$4:$H$28,'Base CDI'!$I$4:$I$29,S2205,"Cubic","Extrapolate=Linear","MultiX=Average","Skip=True","Sort=True")</f>
        <v>14.770699284539143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47953</v>
      </c>
      <c r="T2206" s="43">
        <f ca="1">_xll.BInterpol('Base CDI'!$H$4:$H$28,'Base CDI'!$J$4:$J$29,S2206,"Cubic","Extrapolate=Linear","MultiX=Average","Skip=True","Sort=True")</f>
        <v>14.585082732252033</v>
      </c>
      <c r="U2206" s="43">
        <f ca="1">_xll.BInterpol('Base CDI'!$H$4:$H$28,'Base CDI'!$I$4:$I$29,S2206,"Cubic","Extrapolate=Linear","MultiX=Average","Skip=True","Sort=True")</f>
        <v>14.770883923134157</v>
      </c>
    </row>
    <row r="2207" spans="16:21" x14ac:dyDescent="0.25">
      <c r="P2207" s="10">
        <v>37722</v>
      </c>
      <c r="Q2207">
        <v>8.798133</v>
      </c>
      <c r="S2207" s="42">
        <f t="shared" ca="1" si="39"/>
        <v>47954</v>
      </c>
      <c r="T2207" s="43">
        <f ca="1">_xll.BInterpol('Base CDI'!$H$4:$H$28,'Base CDI'!$J$4:$J$29,S2207,"Cubic","Extrapolate=Linear","MultiX=Average","Skip=True","Sort=True")</f>
        <v>14.585310145494402</v>
      </c>
      <c r="U2207" s="43">
        <f ca="1">_xll.BInterpol('Base CDI'!$H$4:$H$28,'Base CDI'!$I$4:$I$29,S2207,"Cubic","Extrapolate=Linear","MultiX=Average","Skip=True","Sort=True")</f>
        <v>14.771068223230909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47955</v>
      </c>
      <c r="T2208" s="43">
        <f ca="1">_xll.BInterpol('Base CDI'!$H$4:$H$28,'Base CDI'!$J$4:$J$29,S2208,"Cubic","Extrapolate=Linear","MultiX=Average","Skip=True","Sort=True")</f>
        <v>14.585537254084739</v>
      </c>
      <c r="U2208" s="43">
        <f ca="1">_xll.BInterpol('Base CDI'!$H$4:$H$28,'Base CDI'!$I$4:$I$29,S2208,"Cubic","Extrapolate=Linear","MultiX=Average","Skip=True","Sort=True")</f>
        <v>14.771252185312727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47956</v>
      </c>
      <c r="T2209" s="43">
        <f ca="1">_xll.BInterpol('Base CDI'!$H$4:$H$28,'Base CDI'!$J$4:$J$29,S2209,"Cubic","Extrapolate=Linear","MultiX=Average","Skip=True","Sort=True")</f>
        <v>14.585764058169486</v>
      </c>
      <c r="U2209" s="43">
        <f ca="1">_xll.BInterpol('Base CDI'!$H$4:$H$28,'Base CDI'!$I$4:$I$29,S2209,"Cubic","Extrapolate=Linear","MultiX=Average","Skip=True","Sort=True")</f>
        <v>14.771435809862945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47957</v>
      </c>
      <c r="T2210" s="43">
        <f ca="1">_xll.BInterpol('Base CDI'!$H$4:$H$28,'Base CDI'!$J$4:$J$29,S2210,"Cubic","Extrapolate=Linear","MultiX=Average","Skip=True","Sort=True")</f>
        <v>14.585990557895089</v>
      </c>
      <c r="U2210" s="43">
        <f ca="1">_xll.BInterpol('Base CDI'!$H$4:$H$28,'Base CDI'!$I$4:$I$29,S2210,"Cubic","Extrapolate=Linear","MultiX=Average","Skip=True","Sort=True")</f>
        <v>14.771619097364892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47958</v>
      </c>
      <c r="T2211" s="43">
        <f ca="1">_xll.BInterpol('Base CDI'!$H$4:$H$28,'Base CDI'!$J$4:$J$29,S2211,"Cubic","Extrapolate=Linear","MultiX=Average","Skip=True","Sort=True")</f>
        <v>14.586216753407987</v>
      </c>
      <c r="U2211" s="43">
        <f ca="1">_xll.BInterpol('Base CDI'!$H$4:$H$28,'Base CDI'!$I$4:$I$29,S2211,"Cubic","Extrapolate=Linear","MultiX=Average","Skip=True","Sort=True")</f>
        <v>14.771802048301899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47959</v>
      </c>
      <c r="T2212" s="43">
        <f ca="1">_xll.BInterpol('Base CDI'!$H$4:$H$28,'Base CDI'!$J$4:$J$29,S2212,"Cubic","Extrapolate=Linear","MultiX=Average","Skip=True","Sort=True")</f>
        <v>14.586442644854621</v>
      </c>
      <c r="U2212" s="43">
        <f ca="1">_xll.BInterpol('Base CDI'!$H$4:$H$28,'Base CDI'!$I$4:$I$29,S2212,"Cubic","Extrapolate=Linear","MultiX=Average","Skip=True","Sort=True")</f>
        <v>14.771984663157298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47960</v>
      </c>
      <c r="T2213" s="43">
        <f ca="1">_xll.BInterpol('Base CDI'!$H$4:$H$28,'Base CDI'!$J$4:$J$29,S2213,"Cubic","Extrapolate=Linear","MultiX=Average","Skip=True","Sort=True")</f>
        <v>14.586668232381435</v>
      </c>
      <c r="U2213" s="43">
        <f ca="1">_xll.BInterpol('Base CDI'!$H$4:$H$28,'Base CDI'!$I$4:$I$29,S2213,"Cubic","Extrapolate=Linear","MultiX=Average","Skip=True","Sort=True")</f>
        <v>14.772166942414417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47961</v>
      </c>
      <c r="T2214" s="43">
        <f ca="1">_xll.BInterpol('Base CDI'!$H$4:$H$28,'Base CDI'!$J$4:$J$29,S2214,"Cubic","Extrapolate=Linear","MultiX=Average","Skip=True","Sort=True")</f>
        <v>14.58689351613487</v>
      </c>
      <c r="U2214" s="43">
        <f ca="1">_xll.BInterpol('Base CDI'!$H$4:$H$28,'Base CDI'!$I$4:$I$29,S2214,"Cubic","Extrapolate=Linear","MultiX=Average","Skip=True","Sort=True")</f>
        <v>14.772348886556589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47962</v>
      </c>
      <c r="T2215" s="43">
        <f ca="1">_xll.BInterpol('Base CDI'!$H$4:$H$28,'Base CDI'!$J$4:$J$29,S2215,"Cubic","Extrapolate=Linear","MultiX=Average","Skip=True","Sort=True")</f>
        <v>14.587118496261368</v>
      </c>
      <c r="U2215" s="43">
        <f ca="1">_xll.BInterpol('Base CDI'!$H$4:$H$28,'Base CDI'!$I$4:$I$29,S2215,"Cubic","Extrapolate=Linear","MultiX=Average","Skip=True","Sort=True")</f>
        <v>14.772530496067146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47963</v>
      </c>
      <c r="T2216" s="43">
        <f ca="1">_xll.BInterpol('Base CDI'!$H$4:$H$28,'Base CDI'!$J$4:$J$29,S2216,"Cubic","Extrapolate=Linear","MultiX=Average","Skip=True","Sort=True")</f>
        <v>14.587343172907373</v>
      </c>
      <c r="U2216" s="43">
        <f ca="1">_xll.BInterpol('Base CDI'!$H$4:$H$28,'Base CDI'!$I$4:$I$29,S2216,"Cubic","Extrapolate=Linear","MultiX=Average","Skip=True","Sort=True")</f>
        <v>14.772711771429416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47964</v>
      </c>
      <c r="T2217" s="43">
        <f ca="1">_xll.BInterpol('Base CDI'!$H$4:$H$28,'Base CDI'!$J$4:$J$29,S2217,"Cubic","Extrapolate=Linear","MultiX=Average","Skip=True","Sort=True")</f>
        <v>14.587567546219324</v>
      </c>
      <c r="U2217" s="43">
        <f ca="1">_xll.BInterpol('Base CDI'!$H$4:$H$28,'Base CDI'!$I$4:$I$29,S2217,"Cubic","Extrapolate=Linear","MultiX=Average","Skip=True","Sort=True")</f>
        <v>14.772892713126732</v>
      </c>
    </row>
    <row r="2218" spans="16:21" x14ac:dyDescent="0.25">
      <c r="P2218" s="10">
        <v>37741</v>
      </c>
      <c r="Q2218">
        <v>8.888083</v>
      </c>
      <c r="S2218" s="42">
        <f t="shared" ca="1" si="39"/>
        <v>47965</v>
      </c>
      <c r="T2218" s="43">
        <f ca="1">_xll.BInterpol('Base CDI'!$H$4:$H$28,'Base CDI'!$J$4:$J$29,S2218,"Cubic","Extrapolate=Linear","MultiX=Average","Skip=True","Sort=True")</f>
        <v>14.587791616343663</v>
      </c>
      <c r="U2218" s="43">
        <f ca="1">_xll.BInterpol('Base CDI'!$H$4:$H$28,'Base CDI'!$I$4:$I$29,S2218,"Cubic","Extrapolate=Linear","MultiX=Average","Skip=True","Sort=True")</f>
        <v>14.773073321642421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47966</v>
      </c>
      <c r="T2219" s="43">
        <f ca="1">_xll.BInterpol('Base CDI'!$H$4:$H$28,'Base CDI'!$J$4:$J$29,S2219,"Cubic","Extrapolate=Linear","MultiX=Average","Skip=True","Sort=True")</f>
        <v>14.588015383426836</v>
      </c>
      <c r="U2219" s="43">
        <f ca="1">_xll.BInterpol('Base CDI'!$H$4:$H$28,'Base CDI'!$I$4:$I$29,S2219,"Cubic","Extrapolate=Linear","MultiX=Average","Skip=True","Sort=True")</f>
        <v>14.773253597459819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47967</v>
      </c>
      <c r="T2220" s="43">
        <f ca="1">_xll.BInterpol('Base CDI'!$H$4:$H$28,'Base CDI'!$J$4:$J$29,S2220,"Cubic","Extrapolate=Linear","MultiX=Average","Skip=True","Sort=True")</f>
        <v>14.58823884761528</v>
      </c>
      <c r="U2220" s="43">
        <f ca="1">_xll.BInterpol('Base CDI'!$H$4:$H$28,'Base CDI'!$I$4:$I$29,S2220,"Cubic","Extrapolate=Linear","MultiX=Average","Skip=True","Sort=True")</f>
        <v>14.773433541062253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47968</v>
      </c>
      <c r="T2221" s="43">
        <f ca="1">_xll.BInterpol('Base CDI'!$H$4:$H$28,'Base CDI'!$J$4:$J$29,S2221,"Cubic","Extrapolate=Linear","MultiX=Average","Skip=True","Sort=True")</f>
        <v>14.588462009055441</v>
      </c>
      <c r="U2221" s="43">
        <f ca="1">_xll.BInterpol('Base CDI'!$H$4:$H$28,'Base CDI'!$I$4:$I$29,S2221,"Cubic","Extrapolate=Linear","MultiX=Average","Skip=True","Sort=True")</f>
        <v>14.773613152933057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47969</v>
      </c>
      <c r="T2222" s="43">
        <f ca="1">_xll.BInterpol('Base CDI'!$H$4:$H$28,'Base CDI'!$J$4:$J$29,S2222,"Cubic","Extrapolate=Linear","MultiX=Average","Skip=True","Sort=True")</f>
        <v>14.588684867893756</v>
      </c>
      <c r="U2222" s="43">
        <f ca="1">_xll.BInterpol('Base CDI'!$H$4:$H$28,'Base CDI'!$I$4:$I$29,S2222,"Cubic","Extrapolate=Linear","MultiX=Average","Skip=True","Sort=True")</f>
        <v>14.77379243355556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47970</v>
      </c>
      <c r="T2223" s="43">
        <f ca="1">_xll.BInterpol('Base CDI'!$H$4:$H$28,'Base CDI'!$J$4:$J$29,S2223,"Cubic","Extrapolate=Linear","MultiX=Average","Skip=True","Sort=True")</f>
        <v>14.588907424276673</v>
      </c>
      <c r="U2223" s="43">
        <f ca="1">_xll.BInterpol('Base CDI'!$H$4:$H$28,'Base CDI'!$I$4:$I$29,S2223,"Cubic","Extrapolate=Linear","MultiX=Average","Skip=True","Sort=True")</f>
        <v>14.773971383413091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47971</v>
      </c>
      <c r="T2224" s="43">
        <f ca="1">_xll.BInterpol('Base CDI'!$H$4:$H$28,'Base CDI'!$J$4:$J$29,S2224,"Cubic","Extrapolate=Linear","MultiX=Average","Skip=True","Sort=True")</f>
        <v>14.589129678350629</v>
      </c>
      <c r="U2224" s="43">
        <f ca="1">_xll.BInterpol('Base CDI'!$H$4:$H$28,'Base CDI'!$I$4:$I$29,S2224,"Cubic","Extrapolate=Linear","MultiX=Average","Skip=True","Sort=True")</f>
        <v>14.774150002988984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47972</v>
      </c>
      <c r="T2225" s="43">
        <f ca="1">_xll.BInterpol('Base CDI'!$H$4:$H$28,'Base CDI'!$J$4:$J$29,S2225,"Cubic","Extrapolate=Linear","MultiX=Average","Skip=True","Sort=True")</f>
        <v>14.589351630262069</v>
      </c>
      <c r="U2225" s="43">
        <f ca="1">_xll.BInterpol('Base CDI'!$H$4:$H$28,'Base CDI'!$I$4:$I$29,S2225,"Cubic","Extrapolate=Linear","MultiX=Average","Skip=True","Sort=True")</f>
        <v>14.774328292766567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47973</v>
      </c>
      <c r="T2226" s="43">
        <f ca="1">_xll.BInterpol('Base CDI'!$H$4:$H$28,'Base CDI'!$J$4:$J$29,S2226,"Cubic","Extrapolate=Linear","MultiX=Average","Skip=True","Sort=True")</f>
        <v>14.589573280157435</v>
      </c>
      <c r="U2226" s="43">
        <f ca="1">_xll.BInterpol('Base CDI'!$H$4:$H$28,'Base CDI'!$I$4:$I$29,S2226,"Cubic","Extrapolate=Linear","MultiX=Average","Skip=True","Sort=True")</f>
        <v>14.774506253229173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47974</v>
      </c>
      <c r="T2227" s="43">
        <f ca="1">_xll.BInterpol('Base CDI'!$H$4:$H$28,'Base CDI'!$J$4:$J$29,S2227,"Cubic","Extrapolate=Linear","MultiX=Average","Skip=True","Sort=True")</f>
        <v>14.589794628183165</v>
      </c>
      <c r="U2227" s="43">
        <f ca="1">_xll.BInterpol('Base CDI'!$H$4:$H$28,'Base CDI'!$I$4:$I$29,S2227,"Cubic","Extrapolate=Linear","MultiX=Average","Skip=True","Sort=True")</f>
        <v>14.774683884860133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47975</v>
      </c>
      <c r="T2228" s="43">
        <f ca="1">_xll.BInterpol('Base CDI'!$H$4:$H$28,'Base CDI'!$J$4:$J$29,S2228,"Cubic","Extrapolate=Linear","MultiX=Average","Skip=True","Sort=True")</f>
        <v>14.590015674485707</v>
      </c>
      <c r="U2228" s="43">
        <f ca="1">_xll.BInterpol('Base CDI'!$H$4:$H$28,'Base CDI'!$I$4:$I$29,S2228,"Cubic","Extrapolate=Linear","MultiX=Average","Skip=True","Sort=True")</f>
        <v>14.774861188142776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47976</v>
      </c>
      <c r="T2229" s="43">
        <f ca="1">_xll.BInterpol('Base CDI'!$H$4:$H$28,'Base CDI'!$J$4:$J$29,S2229,"Cubic","Extrapolate=Linear","MultiX=Average","Skip=True","Sort=True")</f>
        <v>14.590236419211498</v>
      </c>
      <c r="U2229" s="43">
        <f ca="1">_xll.BInterpol('Base CDI'!$H$4:$H$28,'Base CDI'!$I$4:$I$29,S2229,"Cubic","Extrapolate=Linear","MultiX=Average","Skip=True","Sort=True")</f>
        <v>14.775038163560433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47977</v>
      </c>
      <c r="T2230" s="43">
        <f ca="1">_xll.BInterpol('Base CDI'!$H$4:$H$28,'Base CDI'!$J$4:$J$29,S2230,"Cubic","Extrapolate=Linear","MultiX=Average","Skip=True","Sort=True")</f>
        <v>14.590456862506983</v>
      </c>
      <c r="U2230" s="43">
        <f ca="1">_xll.BInterpol('Base CDI'!$H$4:$H$28,'Base CDI'!$I$4:$I$29,S2230,"Cubic","Extrapolate=Linear","MultiX=Average","Skip=True","Sort=True")</f>
        <v>14.775214811596435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47978</v>
      </c>
      <c r="T2231" s="43">
        <f ca="1">_xll.BInterpol('Base CDI'!$H$4:$H$28,'Base CDI'!$J$4:$J$29,S2231,"Cubic","Extrapolate=Linear","MultiX=Average","Skip=True","Sort=True")</f>
        <v>14.590677004518604</v>
      </c>
      <c r="U2231" s="43">
        <f ca="1">_xll.BInterpol('Base CDI'!$H$4:$H$28,'Base CDI'!$I$4:$I$29,S2231,"Cubic","Extrapolate=Linear","MultiX=Average","Skip=True","Sort=True")</f>
        <v>14.775391132734114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47979</v>
      </c>
      <c r="T2232" s="43">
        <f ca="1">_xll.BInterpol('Base CDI'!$H$4:$H$28,'Base CDI'!$J$4:$J$29,S2232,"Cubic","Extrapolate=Linear","MultiX=Average","Skip=True","Sort=True")</f>
        <v>14.5908968453928</v>
      </c>
      <c r="U2232" s="43">
        <f ca="1">_xll.BInterpol('Base CDI'!$H$4:$H$28,'Base CDI'!$I$4:$I$29,S2232,"Cubic","Extrapolate=Linear","MultiX=Average","Skip=True","Sort=True")</f>
        <v>14.775567127456801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47980</v>
      </c>
      <c r="T2233" s="43">
        <f ca="1">_xll.BInterpol('Base CDI'!$H$4:$H$28,'Base CDI'!$J$4:$J$29,S2233,"Cubic","Extrapolate=Linear","MultiX=Average","Skip=True","Sort=True")</f>
        <v>14.591116385276015</v>
      </c>
      <c r="U2233" s="43">
        <f ca="1">_xll.BInterpol('Base CDI'!$H$4:$H$28,'Base CDI'!$I$4:$I$29,S2233,"Cubic","Extrapolate=Linear","MultiX=Average","Skip=True","Sort=True")</f>
        <v>14.775742796247824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47981</v>
      </c>
      <c r="T2234" s="43">
        <f ca="1">_xll.BInterpol('Base CDI'!$H$4:$H$28,'Base CDI'!$J$4:$J$29,S2234,"Cubic","Extrapolate=Linear","MultiX=Average","Skip=True","Sort=True")</f>
        <v>14.59133562431469</v>
      </c>
      <c r="U2234" s="43">
        <f ca="1">_xll.BInterpol('Base CDI'!$H$4:$H$28,'Base CDI'!$I$4:$I$29,S2234,"Cubic","Extrapolate=Linear","MultiX=Average","Skip=True","Sort=True")</f>
        <v>14.775918139590516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47982</v>
      </c>
      <c r="T2235" s="43">
        <f ca="1">_xll.BInterpol('Base CDI'!$H$4:$H$28,'Base CDI'!$J$4:$J$29,S2235,"Cubic","Extrapolate=Linear","MultiX=Average","Skip=True","Sort=True")</f>
        <v>14.591554562655269</v>
      </c>
      <c r="U2235" s="43">
        <f ca="1">_xll.BInterpol('Base CDI'!$H$4:$H$28,'Base CDI'!$I$4:$I$29,S2235,"Cubic","Extrapolate=Linear","MultiX=Average","Skip=True","Sort=True")</f>
        <v>14.776093157968209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47983</v>
      </c>
      <c r="T2236" s="43">
        <f ca="1">_xll.BInterpol('Base CDI'!$H$4:$H$28,'Base CDI'!$J$4:$J$29,S2236,"Cubic","Extrapolate=Linear","MultiX=Average","Skip=True","Sort=True")</f>
        <v>14.591773200444193</v>
      </c>
      <c r="U2236" s="43">
        <f ca="1">_xll.BInterpol('Base CDI'!$H$4:$H$28,'Base CDI'!$I$4:$I$29,S2236,"Cubic","Extrapolate=Linear","MultiX=Average","Skip=True","Sort=True")</f>
        <v>14.77626785186423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47984</v>
      </c>
      <c r="T2237" s="43">
        <f ca="1">_xll.BInterpol('Base CDI'!$H$4:$H$28,'Base CDI'!$J$4:$J$29,S2237,"Cubic","Extrapolate=Linear","MultiX=Average","Skip=True","Sort=True")</f>
        <v>14.591991537827903</v>
      </c>
      <c r="U2237" s="43">
        <f ca="1">_xll.BInterpol('Base CDI'!$H$4:$H$28,'Base CDI'!$I$4:$I$29,S2237,"Cubic","Extrapolate=Linear","MultiX=Average","Skip=True","Sort=True")</f>
        <v>14.776442221761913</v>
      </c>
    </row>
    <row r="2238" spans="16:21" x14ac:dyDescent="0.25">
      <c r="P2238" s="10">
        <v>37770</v>
      </c>
      <c r="Q2238">
        <v>9.053903</v>
      </c>
      <c r="S2238" s="42">
        <f t="shared" ca="1" si="39"/>
        <v>47985</v>
      </c>
      <c r="T2238" s="43">
        <f ca="1">_xll.BInterpol('Base CDI'!$H$4:$H$28,'Base CDI'!$J$4:$J$29,S2238,"Cubic","Extrapolate=Linear","MultiX=Average","Skip=True","Sort=True")</f>
        <v>14.592209574952841</v>
      </c>
      <c r="U2238" s="43">
        <f ca="1">_xll.BInterpol('Base CDI'!$H$4:$H$28,'Base CDI'!$I$4:$I$29,S2238,"Cubic","Extrapolate=Linear","MultiX=Average","Skip=True","Sort=True")</f>
        <v>14.776616268144588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47986</v>
      </c>
      <c r="T2239" s="43">
        <f ca="1">_xll.BInterpol('Base CDI'!$H$4:$H$28,'Base CDI'!$J$4:$J$29,S2239,"Cubic","Extrapolate=Linear","MultiX=Average","Skip=True","Sort=True")</f>
        <v>14.592427311965452</v>
      </c>
      <c r="U2239" s="43">
        <f ca="1">_xll.BInterpol('Base CDI'!$H$4:$H$28,'Base CDI'!$I$4:$I$29,S2239,"Cubic","Extrapolate=Linear","MultiX=Average","Skip=True","Sort=True")</f>
        <v>14.776789991495585</v>
      </c>
    </row>
    <row r="2240" spans="16:21" x14ac:dyDescent="0.25">
      <c r="P2240" s="10">
        <v>37774</v>
      </c>
      <c r="Q2240">
        <v>9.070627</v>
      </c>
      <c r="S2240" s="42">
        <f t="shared" ca="1" si="39"/>
        <v>47987</v>
      </c>
      <c r="T2240" s="43">
        <f ca="1">_xll.BInterpol('Base CDI'!$H$4:$H$28,'Base CDI'!$J$4:$J$29,S2240,"Cubic","Extrapolate=Linear","MultiX=Average","Skip=True","Sort=True")</f>
        <v>14.592644749012173</v>
      </c>
      <c r="U2240" s="43">
        <f ca="1">_xll.BInterpol('Base CDI'!$H$4:$H$28,'Base CDI'!$I$4:$I$29,S2240,"Cubic","Extrapolate=Linear","MultiX=Average","Skip=True","Sort=True")</f>
        <v>14.776963392298237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47988</v>
      </c>
      <c r="T2241" s="43">
        <f ca="1">_xll.BInterpol('Base CDI'!$H$4:$H$28,'Base CDI'!$J$4:$J$29,S2241,"Cubic","Extrapolate=Linear","MultiX=Average","Skip=True","Sort=True")</f>
        <v>14.592861886239451</v>
      </c>
      <c r="U2241" s="43">
        <f ca="1">_xll.BInterpol('Base CDI'!$H$4:$H$28,'Base CDI'!$I$4:$I$29,S2241,"Cubic","Extrapolate=Linear","MultiX=Average","Skip=True","Sort=True")</f>
        <v>14.77713647103587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47989</v>
      </c>
      <c r="T2242" s="43">
        <f ca="1">_xll.BInterpol('Base CDI'!$H$4:$H$28,'Base CDI'!$J$4:$J$29,S2242,"Cubic","Extrapolate=Linear","MultiX=Average","Skip=True","Sort=True")</f>
        <v>14.593078723793724</v>
      </c>
      <c r="U2242" s="43">
        <f ca="1">_xll.BInterpol('Base CDI'!$H$4:$H$28,'Base CDI'!$I$4:$I$29,S2242,"Cubic","Extrapolate=Linear","MultiX=Average","Skip=True","Sort=True")</f>
        <v>14.777309228191822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47990</v>
      </c>
      <c r="T2243" s="43">
        <f ca="1">_xll.BInterpol('Base CDI'!$H$4:$H$28,'Base CDI'!$J$4:$J$29,S2243,"Cubic","Extrapolate=Linear","MultiX=Average","Skip=True","Sort=True")</f>
        <v>14.593295261821435</v>
      </c>
      <c r="U2243" s="43">
        <f ca="1">_xll.BInterpol('Base CDI'!$H$4:$H$28,'Base CDI'!$I$4:$I$29,S2243,"Cubic","Extrapolate=Linear","MultiX=Average","Skip=True","Sort=True")</f>
        <v>14.777481664249416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47991</v>
      </c>
      <c r="T2244" s="43">
        <f ca="1">_xll.BInterpol('Base CDI'!$H$4:$H$28,'Base CDI'!$J$4:$J$29,S2244,"Cubic","Extrapolate=Linear","MultiX=Average","Skip=True","Sort=True")</f>
        <v>14.593511500469027</v>
      </c>
      <c r="U2244" s="43">
        <f ca="1">_xll.BInterpol('Base CDI'!$H$4:$H$28,'Base CDI'!$I$4:$I$29,S2244,"Cubic","Extrapolate=Linear","MultiX=Average","Skip=True","Sort=True")</f>
        <v>14.77765377969199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47992</v>
      </c>
      <c r="T2245" s="43">
        <f ca="1">_xll.BInterpol('Base CDI'!$H$4:$H$28,'Base CDI'!$J$4:$J$29,S2245,"Cubic","Extrapolate=Linear","MultiX=Average","Skip=True","Sort=True")</f>
        <v>14.593727439882944</v>
      </c>
      <c r="U2245" s="43">
        <f ca="1">_xll.BInterpol('Base CDI'!$H$4:$H$28,'Base CDI'!$I$4:$I$29,S2245,"Cubic","Extrapolate=Linear","MultiX=Average","Skip=True","Sort=True")</f>
        <v>14.777825575002868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47993</v>
      </c>
      <c r="T2246" s="43">
        <f ca="1">_xll.BInterpol('Base CDI'!$H$4:$H$28,'Base CDI'!$J$4:$J$29,S2246,"Cubic","Extrapolate=Linear","MultiX=Average","Skip=True","Sort=True")</f>
        <v>14.593943080209623</v>
      </c>
      <c r="U2246" s="43">
        <f ca="1">_xll.BInterpol('Base CDI'!$H$4:$H$28,'Base CDI'!$I$4:$I$29,S2246,"Cubic","Extrapolate=Linear","MultiX=Average","Skip=True","Sort=True")</f>
        <v>14.777997050665387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47994</v>
      </c>
      <c r="T2247" s="43">
        <f ca="1">_xll.BInterpol('Base CDI'!$H$4:$H$28,'Base CDI'!$J$4:$J$29,S2247,"Cubic","Extrapolate=Linear","MultiX=Average","Skip=True","Sort=True")</f>
        <v>14.594158421595509</v>
      </c>
      <c r="U2247" s="43">
        <f ca="1">_xll.BInterpol('Base CDI'!$H$4:$H$28,'Base CDI'!$I$4:$I$29,S2247,"Cubic","Extrapolate=Linear","MultiX=Average","Skip=True","Sort=True")</f>
        <v>14.778168207162874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47995</v>
      </c>
      <c r="T2248" s="43">
        <f ca="1">_xll.BInterpol('Base CDI'!$H$4:$H$28,'Base CDI'!$J$4:$J$29,S2248,"Cubic","Extrapolate=Linear","MultiX=Average","Skip=True","Sort=True")</f>
        <v>14.594373464187044</v>
      </c>
      <c r="U2248" s="43">
        <f ca="1">_xll.BInterpol('Base CDI'!$H$4:$H$28,'Base CDI'!$I$4:$I$29,S2248,"Cubic","Extrapolate=Linear","MultiX=Average","Skip=True","Sort=True")</f>
        <v>14.778339044978662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47996</v>
      </c>
      <c r="T2249" s="43">
        <f ca="1">_xll.BInterpol('Base CDI'!$H$4:$H$28,'Base CDI'!$J$4:$J$29,S2249,"Cubic","Extrapolate=Linear","MultiX=Average","Skip=True","Sort=True")</f>
        <v>14.594588208130668</v>
      </c>
      <c r="U2249" s="43">
        <f ca="1">_xll.BInterpol('Base CDI'!$H$4:$H$28,'Base CDI'!$I$4:$I$29,S2249,"Cubic","Extrapolate=Linear","MultiX=Average","Skip=True","Sort=True")</f>
        <v>14.778509564596078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47997</v>
      </c>
      <c r="T2250" s="43">
        <f ca="1">_xll.BInterpol('Base CDI'!$H$4:$H$28,'Base CDI'!$J$4:$J$29,S2250,"Cubic","Extrapolate=Linear","MultiX=Average","Skip=True","Sort=True")</f>
        <v>14.594802653572826</v>
      </c>
      <c r="U2250" s="43">
        <f ca="1">_xll.BInterpol('Base CDI'!$H$4:$H$28,'Base CDI'!$I$4:$I$29,S2250,"Cubic","Extrapolate=Linear","MultiX=Average","Skip=True","Sort=True")</f>
        <v>14.778679766498458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47998</v>
      </c>
      <c r="T2251" s="43">
        <f ca="1">_xll.BInterpol('Base CDI'!$H$4:$H$28,'Base CDI'!$J$4:$J$29,S2251,"Cubic","Extrapolate=Linear","MultiX=Average","Skip=True","Sort=True")</f>
        <v>14.595016800659957</v>
      </c>
      <c r="U2251" s="43">
        <f ca="1">_xll.BInterpol('Base CDI'!$H$4:$H$28,'Base CDI'!$I$4:$I$29,S2251,"Cubic","Extrapolate=Linear","MultiX=Average","Skip=True","Sort=True")</f>
        <v>14.778849651169129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47999</v>
      </c>
      <c r="T2252" s="43">
        <f ca="1">_xll.BInterpol('Base CDI'!$H$4:$H$28,'Base CDI'!$J$4:$J$29,S2252,"Cubic","Extrapolate=Linear","MultiX=Average","Skip=True","Sort=True")</f>
        <v>14.595230649538504</v>
      </c>
      <c r="U2252" s="43">
        <f ca="1">_xll.BInterpol('Base CDI'!$H$4:$H$28,'Base CDI'!$I$4:$I$29,S2252,"Cubic","Extrapolate=Linear","MultiX=Average","Skip=True","Sort=True")</f>
        <v>14.779019219091422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48000</v>
      </c>
      <c r="T2253" s="43">
        <f ca="1">_xll.BInterpol('Base CDI'!$H$4:$H$28,'Base CDI'!$J$4:$J$29,S2253,"Cubic","Extrapolate=Linear","MultiX=Average","Skip=True","Sort=True")</f>
        <v>14.59544420035491</v>
      </c>
      <c r="U2253" s="43">
        <f ca="1">_xll.BInterpol('Base CDI'!$H$4:$H$28,'Base CDI'!$I$4:$I$29,S2253,"Cubic","Extrapolate=Linear","MultiX=Average","Skip=True","Sort=True")</f>
        <v>14.77918847074867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48001</v>
      </c>
      <c r="T2254" s="43">
        <f ca="1">_xll.BInterpol('Base CDI'!$H$4:$H$28,'Base CDI'!$J$4:$J$29,S2254,"Cubic","Extrapolate=Linear","MultiX=Average","Skip=True","Sort=True")</f>
        <v>14.595657453255617</v>
      </c>
      <c r="U2254" s="43">
        <f ca="1">_xll.BInterpol('Base CDI'!$H$4:$H$28,'Base CDI'!$I$4:$I$29,S2254,"Cubic","Extrapolate=Linear","MultiX=Average","Skip=True","Sort=True")</f>
        <v>14.779357406624202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48002</v>
      </c>
      <c r="T2255" s="43">
        <f ca="1">_xll.BInterpol('Base CDI'!$H$4:$H$28,'Base CDI'!$J$4:$J$29,S2255,"Cubic","Extrapolate=Linear","MultiX=Average","Skip=True","Sort=True")</f>
        <v>14.595870408387066</v>
      </c>
      <c r="U2255" s="43">
        <f ca="1">_xll.BInterpol('Base CDI'!$H$4:$H$28,'Base CDI'!$I$4:$I$29,S2255,"Cubic","Extrapolate=Linear","MultiX=Average","Skip=True","Sort=True")</f>
        <v>14.779526027201351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48003</v>
      </c>
      <c r="T2256" s="43">
        <f ca="1">_xll.BInterpol('Base CDI'!$H$4:$H$28,'Base CDI'!$J$4:$J$29,S2256,"Cubic","Extrapolate=Linear","MultiX=Average","Skip=True","Sort=True")</f>
        <v>14.596083065895698</v>
      </c>
      <c r="U2256" s="43">
        <f ca="1">_xll.BInterpol('Base CDI'!$H$4:$H$28,'Base CDI'!$I$4:$I$29,S2256,"Cubic","Extrapolate=Linear","MultiX=Average","Skip=True","Sort=True")</f>
        <v>14.779694332963444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48004</v>
      </c>
      <c r="T2257" s="43">
        <f ca="1">_xll.BInterpol('Base CDI'!$H$4:$H$28,'Base CDI'!$J$4:$J$29,S2257,"Cubic","Extrapolate=Linear","MultiX=Average","Skip=True","Sort=True")</f>
        <v>14.596295425927957</v>
      </c>
      <c r="U2257" s="43">
        <f ca="1">_xll.BInterpol('Base CDI'!$H$4:$H$28,'Base CDI'!$I$4:$I$29,S2257,"Cubic","Extrapolate=Linear","MultiX=Average","Skip=True","Sort=True")</f>
        <v>14.779862324393815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48005</v>
      </c>
      <c r="T2258" s="43">
        <f ca="1">_xll.BInterpol('Base CDI'!$H$4:$H$28,'Base CDI'!$J$4:$J$29,S2258,"Cubic","Extrapolate=Linear","MultiX=Average","Skip=True","Sort=True")</f>
        <v>14.596507488630285</v>
      </c>
      <c r="U2258" s="43">
        <f ca="1">_xll.BInterpol('Base CDI'!$H$4:$H$28,'Base CDI'!$I$4:$I$29,S2258,"Cubic","Extrapolate=Linear","MultiX=Average","Skip=True","Sort=True")</f>
        <v>14.780030001975794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48006</v>
      </c>
      <c r="T2259" s="43">
        <f ca="1">_xll.BInterpol('Base CDI'!$H$4:$H$28,'Base CDI'!$J$4:$J$29,S2259,"Cubic","Extrapolate=Linear","MultiX=Average","Skip=True","Sort=True")</f>
        <v>14.596719254149123</v>
      </c>
      <c r="U2259" s="43">
        <f ca="1">_xll.BInterpol('Base CDI'!$H$4:$H$28,'Base CDI'!$I$4:$I$29,S2259,"Cubic","Extrapolate=Linear","MultiX=Average","Skip=True","Sort=True")</f>
        <v>14.780197366192711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48007</v>
      </c>
      <c r="T2260" s="43">
        <f ca="1">_xll.BInterpol('Base CDI'!$H$4:$H$28,'Base CDI'!$J$4:$J$29,S2260,"Cubic","Extrapolate=Linear","MultiX=Average","Skip=True","Sort=True")</f>
        <v>14.596930722630912</v>
      </c>
      <c r="U2260" s="43">
        <f ca="1">_xll.BInterpol('Base CDI'!$H$4:$H$28,'Base CDI'!$I$4:$I$29,S2260,"Cubic","Extrapolate=Linear","MultiX=Average","Skip=True","Sort=True")</f>
        <v>14.780364417527899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48008</v>
      </c>
      <c r="T2261" s="43">
        <f ca="1">_xll.BInterpol('Base CDI'!$H$4:$H$28,'Base CDI'!$J$4:$J$29,S2261,"Cubic","Extrapolate=Linear","MultiX=Average","Skip=True","Sort=True")</f>
        <v>14.597141894222096</v>
      </c>
      <c r="U2261" s="43">
        <f ca="1">_xll.BInterpol('Base CDI'!$H$4:$H$28,'Base CDI'!$I$4:$I$29,S2261,"Cubic","Extrapolate=Linear","MultiX=Average","Skip=True","Sort=True")</f>
        <v>14.780531156464686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48009</v>
      </c>
      <c r="T2262" s="43">
        <f ca="1">_xll.BInterpol('Base CDI'!$H$4:$H$28,'Base CDI'!$J$4:$J$29,S2262,"Cubic","Extrapolate=Linear","MultiX=Average","Skip=True","Sort=True")</f>
        <v>14.597352769069117</v>
      </c>
      <c r="U2262" s="43">
        <f ca="1">_xll.BInterpol('Base CDI'!$H$4:$H$28,'Base CDI'!$I$4:$I$29,S2262,"Cubic","Extrapolate=Linear","MultiX=Average","Skip=True","Sort=True")</f>
        <v>14.780697583486404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48010</v>
      </c>
      <c r="T2263" s="43">
        <f ca="1">_xll.BInterpol('Base CDI'!$H$4:$H$28,'Base CDI'!$J$4:$J$29,S2263,"Cubic","Extrapolate=Linear","MultiX=Average","Skip=True","Sort=True")</f>
        <v>14.597563347318413</v>
      </c>
      <c r="U2263" s="43">
        <f ca="1">_xll.BInterpol('Base CDI'!$H$4:$H$28,'Base CDI'!$I$4:$I$29,S2263,"Cubic","Extrapolate=Linear","MultiX=Average","Skip=True","Sort=True")</f>
        <v>14.780863699076384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48011</v>
      </c>
      <c r="T2264" s="43">
        <f ca="1">_xll.BInterpol('Base CDI'!$H$4:$H$28,'Base CDI'!$J$4:$J$29,S2264,"Cubic","Extrapolate=Linear","MultiX=Average","Skip=True","Sort=True")</f>
        <v>14.597773629116432</v>
      </c>
      <c r="U2264" s="43">
        <f ca="1">_xll.BInterpol('Base CDI'!$H$4:$H$28,'Base CDI'!$I$4:$I$29,S2264,"Cubic","Extrapolate=Linear","MultiX=Average","Skip=True","Sort=True")</f>
        <v>14.781029503717956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48012</v>
      </c>
      <c r="T2265" s="43">
        <f ca="1">_xll.BInterpol('Base CDI'!$H$4:$H$28,'Base CDI'!$J$4:$J$29,S2265,"Cubic","Extrapolate=Linear","MultiX=Average","Skip=True","Sort=True")</f>
        <v>14.597983614609612</v>
      </c>
      <c r="U2265" s="43">
        <f ca="1">_xll.BInterpol('Base CDI'!$H$4:$H$28,'Base CDI'!$I$4:$I$29,S2265,"Cubic","Extrapolate=Linear","MultiX=Average","Skip=True","Sort=True")</f>
        <v>14.781194997894453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48013</v>
      </c>
      <c r="T2266" s="43">
        <f ca="1">_xll.BInterpol('Base CDI'!$H$4:$H$28,'Base CDI'!$J$4:$J$29,S2266,"Cubic","Extrapolate=Linear","MultiX=Average","Skip=True","Sort=True")</f>
        <v>14.598193303944395</v>
      </c>
      <c r="U2266" s="43">
        <f ca="1">_xll.BInterpol('Base CDI'!$H$4:$H$28,'Base CDI'!$I$4:$I$29,S2266,"Cubic","Extrapolate=Linear","MultiX=Average","Skip=True","Sort=True")</f>
        <v>14.781360182089202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48014</v>
      </c>
      <c r="T2267" s="43">
        <f ca="1">_xll.BInterpol('Base CDI'!$H$4:$H$28,'Base CDI'!$J$4:$J$29,S2267,"Cubic","Extrapolate=Linear","MultiX=Average","Skip=True","Sort=True")</f>
        <v>14.598402697267225</v>
      </c>
      <c r="U2267" s="43">
        <f ca="1">_xll.BInterpol('Base CDI'!$H$4:$H$28,'Base CDI'!$I$4:$I$29,S2267,"Cubic","Extrapolate=Linear","MultiX=Average","Skip=True","Sort=True")</f>
        <v>14.781525056785537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48015</v>
      </c>
      <c r="T2268" s="43">
        <f ca="1">_xll.BInterpol('Base CDI'!$H$4:$H$28,'Base CDI'!$J$4:$J$29,S2268,"Cubic","Extrapolate=Linear","MultiX=Average","Skip=True","Sort=True")</f>
        <v>14.598611794724544</v>
      </c>
      <c r="U2268" s="43">
        <f ca="1">_xll.BInterpol('Base CDI'!$H$4:$H$28,'Base CDI'!$I$4:$I$29,S2268,"Cubic","Extrapolate=Linear","MultiX=Average","Skip=True","Sort=True")</f>
        <v>14.781689622466788</v>
      </c>
    </row>
    <row r="2269" spans="16:21" x14ac:dyDescent="0.25">
      <c r="P2269" s="10">
        <v>37816</v>
      </c>
      <c r="Q2269">
        <v>9.314095</v>
      </c>
      <c r="S2269" s="42">
        <f t="shared" ca="1" si="40"/>
        <v>48016</v>
      </c>
      <c r="T2269" s="43">
        <f ca="1">_xll.BInterpol('Base CDI'!$H$4:$H$28,'Base CDI'!$J$4:$J$29,S2269,"Cubic","Extrapolate=Linear","MultiX=Average","Skip=True","Sort=True")</f>
        <v>14.59882059646279</v>
      </c>
      <c r="U2269" s="43">
        <f ca="1">_xll.BInterpol('Base CDI'!$H$4:$H$28,'Base CDI'!$I$4:$I$29,S2269,"Cubic","Extrapolate=Linear","MultiX=Average","Skip=True","Sort=True")</f>
        <v>14.781853879616285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48017</v>
      </c>
      <c r="T2270" s="43">
        <f ca="1">_xll.BInterpol('Base CDI'!$H$4:$H$28,'Base CDI'!$J$4:$J$29,S2270,"Cubic","Extrapolate=Linear","MultiX=Average","Skip=True","Sort=True")</f>
        <v>14.59902910262841</v>
      </c>
      <c r="U2270" s="43">
        <f ca="1">_xll.BInterpol('Base CDI'!$H$4:$H$28,'Base CDI'!$I$4:$I$29,S2270,"Cubic","Extrapolate=Linear","MultiX=Average","Skip=True","Sort=True")</f>
        <v>14.782017828717361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48018</v>
      </c>
      <c r="T2271" s="43">
        <f ca="1">_xll.BInterpol('Base CDI'!$H$4:$H$28,'Base CDI'!$J$4:$J$29,S2271,"Cubic","Extrapolate=Linear","MultiX=Average","Skip=True","Sort=True")</f>
        <v>14.599237313367844</v>
      </c>
      <c r="U2271" s="43">
        <f ca="1">_xll.BInterpol('Base CDI'!$H$4:$H$28,'Base CDI'!$I$4:$I$29,S2271,"Cubic","Extrapolate=Linear","MultiX=Average","Skip=True","Sort=True")</f>
        <v>14.782181470253343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48019</v>
      </c>
      <c r="T2272" s="43">
        <f ca="1">_xll.BInterpol('Base CDI'!$H$4:$H$28,'Base CDI'!$J$4:$J$29,S2272,"Cubic","Extrapolate=Linear","MultiX=Average","Skip=True","Sort=True")</f>
        <v>14.599445228827534</v>
      </c>
      <c r="U2272" s="43">
        <f ca="1">_xll.BInterpol('Base CDI'!$H$4:$H$28,'Base CDI'!$I$4:$I$29,S2272,"Cubic","Extrapolate=Linear","MultiX=Average","Skip=True","Sort=True")</f>
        <v>14.782344804707567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48020</v>
      </c>
      <c r="T2273" s="43">
        <f ca="1">_xll.BInterpol('Base CDI'!$H$4:$H$28,'Base CDI'!$J$4:$J$29,S2273,"Cubic","Extrapolate=Linear","MultiX=Average","Skip=True","Sort=True")</f>
        <v>14.599652849153919</v>
      </c>
      <c r="U2273" s="43">
        <f ca="1">_xll.BInterpol('Base CDI'!$H$4:$H$28,'Base CDI'!$I$4:$I$29,S2273,"Cubic","Extrapolate=Linear","MultiX=Average","Skip=True","Sort=True")</f>
        <v>14.782507832563358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48021</v>
      </c>
      <c r="T2274" s="43">
        <f ca="1">_xll.BInterpol('Base CDI'!$H$4:$H$28,'Base CDI'!$J$4:$J$29,S2274,"Cubic","Extrapolate=Linear","MultiX=Average","Skip=True","Sort=True")</f>
        <v>14.599860174493447</v>
      </c>
      <c r="U2274" s="43">
        <f ca="1">_xll.BInterpol('Base CDI'!$H$4:$H$28,'Base CDI'!$I$4:$I$29,S2274,"Cubic","Extrapolate=Linear","MultiX=Average","Skip=True","Sort=True")</f>
        <v>14.782670554304051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48022</v>
      </c>
      <c r="T2275" s="43">
        <f ca="1">_xll.BInterpol('Base CDI'!$H$4:$H$28,'Base CDI'!$J$4:$J$29,S2275,"Cubic","Extrapolate=Linear","MultiX=Average","Skip=True","Sort=True")</f>
        <v>14.600067204992556</v>
      </c>
      <c r="U2275" s="43">
        <f ca="1">_xll.BInterpol('Base CDI'!$H$4:$H$28,'Base CDI'!$I$4:$I$29,S2275,"Cubic","Extrapolate=Linear","MultiX=Average","Skip=True","Sort=True")</f>
        <v>14.782832970412974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48023</v>
      </c>
      <c r="T2276" s="43">
        <f ca="1">_xll.BInterpol('Base CDI'!$H$4:$H$28,'Base CDI'!$J$4:$J$29,S2276,"Cubic","Extrapolate=Linear","MultiX=Average","Skip=True","Sort=True")</f>
        <v>14.600273940797688</v>
      </c>
      <c r="U2276" s="43">
        <f ca="1">_xll.BInterpol('Base CDI'!$H$4:$H$28,'Base CDI'!$I$4:$I$29,S2276,"Cubic","Extrapolate=Linear","MultiX=Average","Skip=True","Sort=True")</f>
        <v>14.782995081373461</v>
      </c>
    </row>
    <row r="2277" spans="16:21" x14ac:dyDescent="0.25">
      <c r="P2277" s="10">
        <v>37826</v>
      </c>
      <c r="Q2277">
        <v>9.381748</v>
      </c>
      <c r="S2277" s="42">
        <f t="shared" ca="1" si="40"/>
        <v>48024</v>
      </c>
      <c r="T2277" s="43">
        <f ca="1">_xll.BInterpol('Base CDI'!$H$4:$H$28,'Base CDI'!$J$4:$J$29,S2277,"Cubic","Extrapolate=Linear","MultiX=Average","Skip=True","Sort=True")</f>
        <v>14.600480382055286</v>
      </c>
      <c r="U2277" s="43">
        <f ca="1">_xll.BInterpol('Base CDI'!$H$4:$H$28,'Base CDI'!$I$4:$I$29,S2277,"Cubic","Extrapolate=Linear","MultiX=Average","Skip=True","Sort=True")</f>
        <v>14.78315688766884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48025</v>
      </c>
      <c r="T2278" s="43">
        <f ca="1">_xll.BInterpol('Base CDI'!$H$4:$H$28,'Base CDI'!$J$4:$J$29,S2278,"Cubic","Extrapolate=Linear","MultiX=Average","Skip=True","Sort=True")</f>
        <v>14.600686528911792</v>
      </c>
      <c r="U2278" s="43">
        <f ca="1">_xll.BInterpol('Base CDI'!$H$4:$H$28,'Base CDI'!$I$4:$I$29,S2278,"Cubic","Extrapolate=Linear","MultiX=Average","Skip=True","Sort=True")</f>
        <v>14.783318389782444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48026</v>
      </c>
      <c r="T2279" s="43">
        <f ca="1">_xll.BInterpol('Base CDI'!$H$4:$H$28,'Base CDI'!$J$4:$J$29,S2279,"Cubic","Extrapolate=Linear","MultiX=Average","Skip=True","Sort=True")</f>
        <v>14.600892381513647</v>
      </c>
      <c r="U2279" s="43">
        <f ca="1">_xll.BInterpol('Base CDI'!$H$4:$H$28,'Base CDI'!$I$4:$I$29,S2279,"Cubic","Extrapolate=Linear","MultiX=Average","Skip=True","Sort=True")</f>
        <v>14.783479588197601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48027</v>
      </c>
      <c r="T2280" s="43">
        <f ca="1">_xll.BInterpol('Base CDI'!$H$4:$H$28,'Base CDI'!$J$4:$J$29,S2280,"Cubic","Extrapolate=Linear","MultiX=Average","Skip=True","Sort=True")</f>
        <v>14.601097940007294</v>
      </c>
      <c r="U2280" s="43">
        <f ca="1">_xll.BInterpol('Base CDI'!$H$4:$H$28,'Base CDI'!$I$4:$I$29,S2280,"Cubic","Extrapolate=Linear","MultiX=Average","Skip=True","Sort=True")</f>
        <v>14.783640483397644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48028</v>
      </c>
      <c r="T2281" s="43">
        <f ca="1">_xll.BInterpol('Base CDI'!$H$4:$H$28,'Base CDI'!$J$4:$J$29,S2281,"Cubic","Extrapolate=Linear","MultiX=Average","Skip=True","Sort=True")</f>
        <v>14.601303204539175</v>
      </c>
      <c r="U2281" s="43">
        <f ca="1">_xll.BInterpol('Base CDI'!$H$4:$H$28,'Base CDI'!$I$4:$I$29,S2281,"Cubic","Extrapolate=Linear","MultiX=Average","Skip=True","Sort=True")</f>
        <v>14.783801075865904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48029</v>
      </c>
      <c r="T2282" s="43">
        <f ca="1">_xll.BInterpol('Base CDI'!$H$4:$H$28,'Base CDI'!$J$4:$J$29,S2282,"Cubic","Extrapolate=Linear","MultiX=Average","Skip=True","Sort=True")</f>
        <v>14.601508175255731</v>
      </c>
      <c r="U2282" s="43">
        <f ca="1">_xll.BInterpol('Base CDI'!$H$4:$H$28,'Base CDI'!$I$4:$I$29,S2282,"Cubic","Extrapolate=Linear","MultiX=Average","Skip=True","Sort=True")</f>
        <v>14.783961366085711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48030</v>
      </c>
      <c r="T2283" s="43">
        <f ca="1">_xll.BInterpol('Base CDI'!$H$4:$H$28,'Base CDI'!$J$4:$J$29,S2283,"Cubic","Extrapolate=Linear","MultiX=Average","Skip=True","Sort=True")</f>
        <v>14.601712852303404</v>
      </c>
      <c r="U2283" s="43">
        <f ca="1">_xll.BInterpol('Base CDI'!$H$4:$H$28,'Base CDI'!$I$4:$I$29,S2283,"Cubic","Extrapolate=Linear","MultiX=Average","Skip=True","Sort=True")</f>
        <v>14.784121354540394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48031</v>
      </c>
      <c r="T2284" s="43">
        <f ca="1">_xll.BInterpol('Base CDI'!$H$4:$H$28,'Base CDI'!$J$4:$J$29,S2284,"Cubic","Extrapolate=Linear","MultiX=Average","Skip=True","Sort=True")</f>
        <v>14.601917235828637</v>
      </c>
      <c r="U2284" s="43">
        <f ca="1">_xll.BInterpol('Base CDI'!$H$4:$H$28,'Base CDI'!$I$4:$I$29,S2284,"Cubic","Extrapolate=Linear","MultiX=Average","Skip=True","Sort=True")</f>
        <v>14.784281041713287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48032</v>
      </c>
      <c r="T2285" s="43">
        <f ca="1">_xll.BInterpol('Base CDI'!$H$4:$H$28,'Base CDI'!$J$4:$J$29,S2285,"Cubic","Extrapolate=Linear","MultiX=Average","Skip=True","Sort=True")</f>
        <v>14.602121325977873</v>
      </c>
      <c r="U2285" s="43">
        <f ca="1">_xll.BInterpol('Base CDI'!$H$4:$H$28,'Base CDI'!$I$4:$I$29,S2285,"Cubic","Extrapolate=Linear","MultiX=Average","Skip=True","Sort=True")</f>
        <v>14.78444042808772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48033</v>
      </c>
      <c r="T2286" s="43">
        <f ca="1">_xll.BInterpol('Base CDI'!$H$4:$H$28,'Base CDI'!$J$4:$J$29,S2286,"Cubic","Extrapolate=Linear","MultiX=Average","Skip=True","Sort=True")</f>
        <v>14.60232512289755</v>
      </c>
      <c r="U2286" s="43">
        <f ca="1">_xll.BInterpol('Base CDI'!$H$4:$H$28,'Base CDI'!$I$4:$I$29,S2286,"Cubic","Extrapolate=Linear","MultiX=Average","Skip=True","Sort=True")</f>
        <v>14.784599514147022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48034</v>
      </c>
      <c r="T2287" s="43">
        <f ca="1">_xll.BInterpol('Base CDI'!$H$4:$H$28,'Base CDI'!$J$4:$J$29,S2287,"Cubic","Extrapolate=Linear","MultiX=Average","Skip=True","Sort=True")</f>
        <v>14.602528626734113</v>
      </c>
      <c r="U2287" s="43">
        <f ca="1">_xll.BInterpol('Base CDI'!$H$4:$H$28,'Base CDI'!$I$4:$I$29,S2287,"Cubic","Extrapolate=Linear","MultiX=Average","Skip=True","Sort=True")</f>
        <v>14.784758300374525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48035</v>
      </c>
      <c r="T2288" s="43">
        <f ca="1">_xll.BInterpol('Base CDI'!$H$4:$H$28,'Base CDI'!$J$4:$J$29,S2288,"Cubic","Extrapolate=Linear","MultiX=Average","Skip=True","Sort=True")</f>
        <v>14.602731837634005</v>
      </c>
      <c r="U2288" s="43">
        <f ca="1">_xll.BInterpol('Base CDI'!$H$4:$H$28,'Base CDI'!$I$4:$I$29,S2288,"Cubic","Extrapolate=Linear","MultiX=Average","Skip=True","Sort=True")</f>
        <v>14.784916787253561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48036</v>
      </c>
      <c r="T2289" s="43">
        <f ca="1">_xll.BInterpol('Base CDI'!$H$4:$H$28,'Base CDI'!$J$4:$J$29,S2289,"Cubic","Extrapolate=Linear","MultiX=Average","Skip=True","Sort=True")</f>
        <v>14.602934755743664</v>
      </c>
      <c r="U2289" s="43">
        <f ca="1">_xll.BInterpol('Base CDI'!$H$4:$H$28,'Base CDI'!$I$4:$I$29,S2289,"Cubic","Extrapolate=Linear","MultiX=Average","Skip=True","Sort=True")</f>
        <v>14.785074975267458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48037</v>
      </c>
      <c r="T2290" s="43">
        <f ca="1">_xll.BInterpol('Base CDI'!$H$4:$H$28,'Base CDI'!$J$4:$J$29,S2290,"Cubic","Extrapolate=Linear","MultiX=Average","Skip=True","Sort=True")</f>
        <v>14.603137381209537</v>
      </c>
      <c r="U2290" s="43">
        <f ca="1">_xll.BInterpol('Base CDI'!$H$4:$H$28,'Base CDI'!$I$4:$I$29,S2290,"Cubic","Extrapolate=Linear","MultiX=Average","Skip=True","Sort=True")</f>
        <v>14.78523286489955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48038</v>
      </c>
      <c r="T2291" s="43">
        <f ca="1">_xll.BInterpol('Base CDI'!$H$4:$H$28,'Base CDI'!$J$4:$J$29,S2291,"Cubic","Extrapolate=Linear","MultiX=Average","Skip=True","Sort=True")</f>
        <v>14.603339714178063</v>
      </c>
      <c r="U2291" s="43">
        <f ca="1">_xll.BInterpol('Base CDI'!$H$4:$H$28,'Base CDI'!$I$4:$I$29,S2291,"Cubic","Extrapolate=Linear","MultiX=Average","Skip=True","Sort=True")</f>
        <v>14.785390456633165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48039</v>
      </c>
      <c r="T2292" s="43">
        <f ca="1">_xll.BInterpol('Base CDI'!$H$4:$H$28,'Base CDI'!$J$4:$J$29,S2292,"Cubic","Extrapolate=Linear","MultiX=Average","Skip=True","Sort=True")</f>
        <v>14.603541754795682</v>
      </c>
      <c r="U2292" s="43">
        <f ca="1">_xll.BInterpol('Base CDI'!$H$4:$H$28,'Base CDI'!$I$4:$I$29,S2292,"Cubic","Extrapolate=Linear","MultiX=Average","Skip=True","Sort=True")</f>
        <v>14.785547750951636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48040</v>
      </c>
      <c r="T2293" s="43">
        <f ca="1">_xll.BInterpol('Base CDI'!$H$4:$H$28,'Base CDI'!$J$4:$J$29,S2293,"Cubic","Extrapolate=Linear","MultiX=Average","Skip=True","Sort=True")</f>
        <v>14.60374350320884</v>
      </c>
      <c r="U2293" s="43">
        <f ca="1">_xll.BInterpol('Base CDI'!$H$4:$H$28,'Base CDI'!$I$4:$I$29,S2293,"Cubic","Extrapolate=Linear","MultiX=Average","Skip=True","Sort=True")</f>
        <v>14.785704748338292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48041</v>
      </c>
      <c r="T2294" s="43">
        <f ca="1">_xll.BInterpol('Base CDI'!$H$4:$H$28,'Base CDI'!$J$4:$J$29,S2294,"Cubic","Extrapolate=Linear","MultiX=Average","Skip=True","Sort=True")</f>
        <v>14.603944959563977</v>
      </c>
      <c r="U2294" s="43">
        <f ca="1">_xll.BInterpol('Base CDI'!$H$4:$H$28,'Base CDI'!$I$4:$I$29,S2294,"Cubic","Extrapolate=Linear","MultiX=Average","Skip=True","Sort=True")</f>
        <v>14.785861449276466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48042</v>
      </c>
      <c r="T2295" s="43">
        <f ca="1">_xll.BInterpol('Base CDI'!$H$4:$H$28,'Base CDI'!$J$4:$J$29,S2295,"Cubic","Extrapolate=Linear","MultiX=Average","Skip=True","Sort=True")</f>
        <v>14.604146124007535</v>
      </c>
      <c r="U2295" s="43">
        <f ca="1">_xll.BInterpol('Base CDI'!$H$4:$H$28,'Base CDI'!$I$4:$I$29,S2295,"Cubic","Extrapolate=Linear","MultiX=Average","Skip=True","Sort=True")</f>
        <v>14.786017854249485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48043</v>
      </c>
      <c r="T2296" s="43">
        <f ca="1">_xll.BInterpol('Base CDI'!$H$4:$H$28,'Base CDI'!$J$4:$J$29,S2296,"Cubic","Extrapolate=Linear","MultiX=Average","Skip=True","Sort=True")</f>
        <v>14.604346996685956</v>
      </c>
      <c r="U2296" s="43">
        <f ca="1">_xll.BInterpol('Base CDI'!$H$4:$H$28,'Base CDI'!$I$4:$I$29,S2296,"Cubic","Extrapolate=Linear","MultiX=Average","Skip=True","Sort=True")</f>
        <v>14.786173963740683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48044</v>
      </c>
      <c r="T2297" s="43">
        <f ca="1">_xll.BInterpol('Base CDI'!$H$4:$H$28,'Base CDI'!$J$4:$J$29,S2297,"Cubic","Extrapolate=Linear","MultiX=Average","Skip=True","Sort=True")</f>
        <v>14.604547577745683</v>
      </c>
      <c r="U2297" s="43">
        <f ca="1">_xll.BInterpol('Base CDI'!$H$4:$H$28,'Base CDI'!$I$4:$I$29,S2297,"Cubic","Extrapolate=Linear","MultiX=Average","Skip=True","Sort=True")</f>
        <v>14.786329778233391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48045</v>
      </c>
      <c r="T2298" s="43">
        <f ca="1">_xll.BInterpol('Base CDI'!$H$4:$H$28,'Base CDI'!$J$4:$J$29,S2298,"Cubic","Extrapolate=Linear","MultiX=Average","Skip=True","Sort=True")</f>
        <v>14.604747867333156</v>
      </c>
      <c r="U2298" s="43">
        <f ca="1">_xll.BInterpol('Base CDI'!$H$4:$H$28,'Base CDI'!$I$4:$I$29,S2298,"Cubic","Extrapolate=Linear","MultiX=Average","Skip=True","Sort=True")</f>
        <v>14.786485298210939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48046</v>
      </c>
      <c r="T2299" s="43">
        <f ca="1">_xll.BInterpol('Base CDI'!$H$4:$H$28,'Base CDI'!$J$4:$J$29,S2299,"Cubic","Extrapolate=Linear","MultiX=Average","Skip=True","Sort=True")</f>
        <v>14.60494786559482</v>
      </c>
      <c r="U2299" s="43">
        <f ca="1">_xll.BInterpol('Base CDI'!$H$4:$H$28,'Base CDI'!$I$4:$I$29,S2299,"Cubic","Extrapolate=Linear","MultiX=Average","Skip=True","Sort=True")</f>
        <v>14.786640524156658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48047</v>
      </c>
      <c r="T2300" s="43">
        <f ca="1">_xll.BInterpol('Base CDI'!$H$4:$H$28,'Base CDI'!$J$4:$J$29,S2300,"Cubic","Extrapolate=Linear","MultiX=Average","Skip=True","Sort=True")</f>
        <v>14.605147572677113</v>
      </c>
      <c r="U2300" s="43">
        <f ca="1">_xll.BInterpol('Base CDI'!$H$4:$H$28,'Base CDI'!$I$4:$I$29,S2300,"Cubic","Extrapolate=Linear","MultiX=Average","Skip=True","Sort=True")</f>
        <v>14.786795456553877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48048</v>
      </c>
      <c r="T2301" s="43">
        <f ca="1">_xll.BInterpol('Base CDI'!$H$4:$H$28,'Base CDI'!$J$4:$J$29,S2301,"Cubic","Extrapolate=Linear","MultiX=Average","Skip=True","Sort=True")</f>
        <v>14.605346988726481</v>
      </c>
      <c r="U2301" s="43">
        <f ca="1">_xll.BInterpol('Base CDI'!$H$4:$H$28,'Base CDI'!$I$4:$I$29,S2301,"Cubic","Extrapolate=Linear","MultiX=Average","Skip=True","Sort=True")</f>
        <v>14.786950095885928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48049</v>
      </c>
      <c r="T2302" s="43">
        <f ca="1">_xll.BInterpol('Base CDI'!$H$4:$H$28,'Base CDI'!$J$4:$J$29,S2302,"Cubic","Extrapolate=Linear","MultiX=Average","Skip=True","Sort=True")</f>
        <v>14.605546113889364</v>
      </c>
      <c r="U2302" s="43">
        <f ca="1">_xll.BInterpol('Base CDI'!$H$4:$H$28,'Base CDI'!$I$4:$I$29,S2302,"Cubic","Extrapolate=Linear","MultiX=Average","Skip=True","Sort=True")</f>
        <v>14.787104442636144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48050</v>
      </c>
      <c r="T2303" s="43">
        <f ca="1">_xll.BInterpol('Base CDI'!$H$4:$H$28,'Base CDI'!$J$4:$J$29,S2303,"Cubic","Extrapolate=Linear","MultiX=Average","Skip=True","Sort=True")</f>
        <v>14.605744948312202</v>
      </c>
      <c r="U2303" s="43">
        <f ca="1">_xll.BInterpol('Base CDI'!$H$4:$H$28,'Base CDI'!$I$4:$I$29,S2303,"Cubic","Extrapolate=Linear","MultiX=Average","Skip=True","Sort=True")</f>
        <v>14.787258497287851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48051</v>
      </c>
      <c r="T2304" s="43">
        <f ca="1">_xll.BInterpol('Base CDI'!$H$4:$H$28,'Base CDI'!$J$4:$J$29,S2304,"Cubic","Extrapolate=Linear","MultiX=Average","Skip=True","Sort=True")</f>
        <v>14.60594349214144</v>
      </c>
      <c r="U2304" s="43">
        <f ca="1">_xll.BInterpol('Base CDI'!$H$4:$H$28,'Base CDI'!$I$4:$I$29,S2304,"Cubic","Extrapolate=Linear","MultiX=Average","Skip=True","Sort=True")</f>
        <v>14.787412260324386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48052</v>
      </c>
      <c r="T2305" s="43">
        <f ca="1">_xll.BInterpol('Base CDI'!$H$4:$H$28,'Base CDI'!$J$4:$J$29,S2305,"Cubic","Extrapolate=Linear","MultiX=Average","Skip=True","Sort=True")</f>
        <v>14.606141745523519</v>
      </c>
      <c r="U2305" s="43">
        <f ca="1">_xll.BInterpol('Base CDI'!$H$4:$H$28,'Base CDI'!$I$4:$I$29,S2305,"Cubic","Extrapolate=Linear","MultiX=Average","Skip=True","Sort=True")</f>
        <v>14.787565732229075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48053</v>
      </c>
      <c r="T2306" s="43">
        <f ca="1">_xll.BInterpol('Base CDI'!$H$4:$H$28,'Base CDI'!$J$4:$J$29,S2306,"Cubic","Extrapolate=Linear","MultiX=Average","Skip=True","Sort=True")</f>
        <v>14.606339708604882</v>
      </c>
      <c r="U2306" s="43">
        <f ca="1">_xll.BInterpol('Base CDI'!$H$4:$H$28,'Base CDI'!$I$4:$I$29,S2306,"Cubic","Extrapolate=Linear","MultiX=Average","Skip=True","Sort=True")</f>
        <v>14.787718913485248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48054</v>
      </c>
      <c r="T2307" s="43">
        <f ca="1">_xll.BInterpol('Base CDI'!$H$4:$H$28,'Base CDI'!$J$4:$J$29,S2307,"Cubic","Extrapolate=Linear","MultiX=Average","Skip=True","Sort=True")</f>
        <v>14.60653738153197</v>
      </c>
      <c r="U2307" s="43">
        <f ca="1">_xll.BInterpol('Base CDI'!$H$4:$H$28,'Base CDI'!$I$4:$I$29,S2307,"Cubic","Extrapolate=Linear","MultiX=Average","Skip=True","Sort=True")</f>
        <v>14.787871804576241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48055</v>
      </c>
      <c r="T2308" s="43">
        <f ca="1">_xll.BInterpol('Base CDI'!$H$4:$H$28,'Base CDI'!$J$4:$J$29,S2308,"Cubic","Extrapolate=Linear","MultiX=Average","Skip=True","Sort=True")</f>
        <v>14.606734764451224</v>
      </c>
      <c r="U2308" s="43">
        <f ca="1">_xll.BInterpol('Base CDI'!$H$4:$H$28,'Base CDI'!$I$4:$I$29,S2308,"Cubic","Extrapolate=Linear","MultiX=Average","Skip=True","Sort=True")</f>
        <v>14.78802440598538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48056</v>
      </c>
      <c r="T2309" s="43">
        <f ca="1">_xll.BInterpol('Base CDI'!$H$4:$H$28,'Base CDI'!$J$4:$J$29,S2309,"Cubic","Extrapolate=Linear","MultiX=Average","Skip=True","Sort=True")</f>
        <v>14.606931857509087</v>
      </c>
      <c r="U2309" s="43">
        <f ca="1">_xll.BInterpol('Base CDI'!$H$4:$H$28,'Base CDI'!$I$4:$I$29,S2309,"Cubic","Extrapolate=Linear","MultiX=Average","Skip=True","Sort=True")</f>
        <v>14.788176718195999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48057</v>
      </c>
      <c r="T2310" s="43">
        <f ca="1">_xll.BInterpol('Base CDI'!$H$4:$H$28,'Base CDI'!$J$4:$J$29,S2310,"Cubic","Extrapolate=Linear","MultiX=Average","Skip=True","Sort=True")</f>
        <v>14.607128660852</v>
      </c>
      <c r="U2310" s="43">
        <f ca="1">_xll.BInterpol('Base CDI'!$H$4:$H$28,'Base CDI'!$I$4:$I$29,S2310,"Cubic","Extrapolate=Linear","MultiX=Average","Skip=True","Sort=True")</f>
        <v>14.788328741691426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48058</v>
      </c>
      <c r="T2311" s="43">
        <f ca="1">_xll.BInterpol('Base CDI'!$H$4:$H$28,'Base CDI'!$J$4:$J$29,S2311,"Cubic","Extrapolate=Linear","MultiX=Average","Skip=True","Sort=True")</f>
        <v>14.607325174626407</v>
      </c>
      <c r="U2311" s="43">
        <f ca="1">_xll.BInterpol('Base CDI'!$H$4:$H$28,'Base CDI'!$I$4:$I$29,S2311,"Cubic","Extrapolate=Linear","MultiX=Average","Skip=True","Sort=True")</f>
        <v>14.788480476954994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48059</v>
      </c>
      <c r="T2312" s="43">
        <f ca="1">_xll.BInterpol('Base CDI'!$H$4:$H$28,'Base CDI'!$J$4:$J$29,S2312,"Cubic","Extrapolate=Linear","MultiX=Average","Skip=True","Sort=True")</f>
        <v>14.607521398978749</v>
      </c>
      <c r="U2312" s="43">
        <f ca="1">_xll.BInterpol('Base CDI'!$H$4:$H$28,'Base CDI'!$I$4:$I$29,S2312,"Cubic","Extrapolate=Linear","MultiX=Average","Skip=True","Sort=True")</f>
        <v>14.788631924470033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48060</v>
      </c>
      <c r="T2313" s="43">
        <f ca="1">_xll.BInterpol('Base CDI'!$H$4:$H$28,'Base CDI'!$J$4:$J$29,S2313,"Cubic","Extrapolate=Linear","MultiX=Average","Skip=True","Sort=True")</f>
        <v>14.607717334055467</v>
      </c>
      <c r="U2313" s="43">
        <f ca="1">_xll.BInterpol('Base CDI'!$H$4:$H$28,'Base CDI'!$I$4:$I$29,S2313,"Cubic","Extrapolate=Linear","MultiX=Average","Skip=True","Sort=True")</f>
        <v>14.788783084719874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48061</v>
      </c>
      <c r="T2314" s="43">
        <f ca="1">_xll.BInterpol('Base CDI'!$H$4:$H$28,'Base CDI'!$J$4:$J$29,S2314,"Cubic","Extrapolate=Linear","MultiX=Average","Skip=True","Sort=True")</f>
        <v>14.607912980003004</v>
      </c>
      <c r="U2314" s="43">
        <f ca="1">_xll.BInterpol('Base CDI'!$H$4:$H$28,'Base CDI'!$I$4:$I$29,S2314,"Cubic","Extrapolate=Linear","MultiX=Average","Skip=True","Sort=True")</f>
        <v>14.788933958187847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48062</v>
      </c>
      <c r="T2315" s="43">
        <f ca="1">_xll.BInterpol('Base CDI'!$H$4:$H$28,'Base CDI'!$J$4:$J$29,S2315,"Cubic","Extrapolate=Linear","MultiX=Average","Skip=True","Sort=True")</f>
        <v>14.608108336967801</v>
      </c>
      <c r="U2315" s="43">
        <f ca="1">_xll.BInterpol('Base CDI'!$H$4:$H$28,'Base CDI'!$I$4:$I$29,S2315,"Cubic","Extrapolate=Linear","MultiX=Average","Skip=True","Sort=True")</f>
        <v>14.789084545357285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48063</v>
      </c>
      <c r="T2316" s="43">
        <f ca="1">_xll.BInterpol('Base CDI'!$H$4:$H$28,'Base CDI'!$J$4:$J$29,S2316,"Cubic","Extrapolate=Linear","MultiX=Average","Skip=True","Sort=True")</f>
        <v>14.608303405096301</v>
      </c>
      <c r="U2316" s="43">
        <f ca="1">_xll.BInterpol('Base CDI'!$H$4:$H$28,'Base CDI'!$I$4:$I$29,S2316,"Cubic","Extrapolate=Linear","MultiX=Average","Skip=True","Sort=True")</f>
        <v>14.789234846711516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48064</v>
      </c>
      <c r="T2317" s="43">
        <f ca="1">_xll.BInterpol('Base CDI'!$H$4:$H$28,'Base CDI'!$J$4:$J$29,S2317,"Cubic","Extrapolate=Linear","MultiX=Average","Skip=True","Sort=True")</f>
        <v>14.608498184534946</v>
      </c>
      <c r="U2317" s="43">
        <f ca="1">_xll.BInterpol('Base CDI'!$H$4:$H$28,'Base CDI'!$I$4:$I$29,S2317,"Cubic","Extrapolate=Linear","MultiX=Average","Skip=True","Sort=True")</f>
        <v>14.789384862733872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48065</v>
      </c>
      <c r="T2318" s="43">
        <f ca="1">_xll.BInterpol('Base CDI'!$H$4:$H$28,'Base CDI'!$J$4:$J$29,S2318,"Cubic","Extrapolate=Linear","MultiX=Average","Skip=True","Sort=True")</f>
        <v>14.608692675430179</v>
      </c>
      <c r="U2318" s="43">
        <f ca="1">_xll.BInterpol('Base CDI'!$H$4:$H$28,'Base CDI'!$I$4:$I$29,S2318,"Cubic","Extrapolate=Linear","MultiX=Average","Skip=True","Sort=True")</f>
        <v>14.789534593907685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48066</v>
      </c>
      <c r="T2319" s="43">
        <f ca="1">_xll.BInterpol('Base CDI'!$H$4:$H$28,'Base CDI'!$J$4:$J$29,S2319,"Cubic","Extrapolate=Linear","MultiX=Average","Skip=True","Sort=True")</f>
        <v>14.608886877928439</v>
      </c>
      <c r="U2319" s="43">
        <f ca="1">_xll.BInterpol('Base CDI'!$H$4:$H$28,'Base CDI'!$I$4:$I$29,S2319,"Cubic","Extrapolate=Linear","MultiX=Average","Skip=True","Sort=True")</f>
        <v>14.789684040716283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48067</v>
      </c>
      <c r="T2320" s="43">
        <f ca="1">_xll.BInterpol('Base CDI'!$H$4:$H$28,'Base CDI'!$J$4:$J$29,S2320,"Cubic","Extrapolate=Linear","MultiX=Average","Skip=True","Sort=True")</f>
        <v>14.609080792176171</v>
      </c>
      <c r="U2320" s="43">
        <f ca="1">_xll.BInterpol('Base CDI'!$H$4:$H$28,'Base CDI'!$I$4:$I$29,S2320,"Cubic","Extrapolate=Linear","MultiX=Average","Skip=True","Sort=True")</f>
        <v>14.789833203642999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48068</v>
      </c>
      <c r="T2321" s="43">
        <f ca="1">_xll.BInterpol('Base CDI'!$H$4:$H$28,'Base CDI'!$J$4:$J$29,S2321,"Cubic","Extrapolate=Linear","MultiX=Average","Skip=True","Sort=True")</f>
        <v>14.609274418319814</v>
      </c>
      <c r="U2321" s="43">
        <f ca="1">_xll.BInterpol('Base CDI'!$H$4:$H$28,'Base CDI'!$I$4:$I$29,S2321,"Cubic","Extrapolate=Linear","MultiX=Average","Skip=True","Sort=True")</f>
        <v>14.789982083171164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48069</v>
      </c>
      <c r="T2322" s="43">
        <f ca="1">_xll.BInterpol('Base CDI'!$H$4:$H$28,'Base CDI'!$J$4:$J$29,S2322,"Cubic","Extrapolate=Linear","MultiX=Average","Skip=True","Sort=True")</f>
        <v>14.609467756505811</v>
      </c>
      <c r="U2322" s="43">
        <f ca="1">_xll.BInterpol('Base CDI'!$H$4:$H$28,'Base CDI'!$I$4:$I$29,S2322,"Cubic","Extrapolate=Linear","MultiX=Average","Skip=True","Sort=True")</f>
        <v>14.790130679784108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48070</v>
      </c>
      <c r="T2323" s="43">
        <f ca="1">_xll.BInterpol('Base CDI'!$H$4:$H$28,'Base CDI'!$J$4:$J$29,S2323,"Cubic","Extrapolate=Linear","MultiX=Average","Skip=True","Sort=True")</f>
        <v>14.609660806880607</v>
      </c>
      <c r="U2323" s="43">
        <f ca="1">_xll.BInterpol('Base CDI'!$H$4:$H$28,'Base CDI'!$I$4:$I$29,S2323,"Cubic","Extrapolate=Linear","MultiX=Average","Skip=True","Sort=True")</f>
        <v>14.79027899396516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48071</v>
      </c>
      <c r="T2324" s="43">
        <f ca="1">_xll.BInterpol('Base CDI'!$H$4:$H$28,'Base CDI'!$J$4:$J$29,S2324,"Cubic","Extrapolate=Linear","MultiX=Average","Skip=True","Sort=True")</f>
        <v>14.609853569590639</v>
      </c>
      <c r="U2324" s="43">
        <f ca="1">_xll.BInterpol('Base CDI'!$H$4:$H$28,'Base CDI'!$I$4:$I$29,S2324,"Cubic","Extrapolate=Linear","MultiX=Average","Skip=True","Sort=True")</f>
        <v>14.790427026197655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48072</v>
      </c>
      <c r="T2325" s="43">
        <f ca="1">_xll.BInterpol('Base CDI'!$H$4:$H$28,'Base CDI'!$J$4:$J$29,S2325,"Cubic","Extrapolate=Linear","MultiX=Average","Skip=True","Sort=True")</f>
        <v>14.610046044782353</v>
      </c>
      <c r="U2325" s="43">
        <f ca="1">_xll.BInterpol('Base CDI'!$H$4:$H$28,'Base CDI'!$I$4:$I$29,S2325,"Cubic","Extrapolate=Linear","MultiX=Average","Skip=True","Sort=True")</f>
        <v>14.79057477696492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48073</v>
      </c>
      <c r="T2326" s="43">
        <f ca="1">_xll.BInterpol('Base CDI'!$H$4:$H$28,'Base CDI'!$J$4:$J$29,S2326,"Cubic","Extrapolate=Linear","MultiX=Average","Skip=True","Sort=True")</f>
        <v>14.610238232602189</v>
      </c>
      <c r="U2326" s="43">
        <f ca="1">_xll.BInterpol('Base CDI'!$H$4:$H$28,'Base CDI'!$I$4:$I$29,S2326,"Cubic","Extrapolate=Linear","MultiX=Average","Skip=True","Sort=True")</f>
        <v>14.790722246750287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48074</v>
      </c>
      <c r="T2327" s="43">
        <f ca="1">_xll.BInterpol('Base CDI'!$H$4:$H$28,'Base CDI'!$J$4:$J$29,S2327,"Cubic","Extrapolate=Linear","MultiX=Average","Skip=True","Sort=True")</f>
        <v>14.610430133196589</v>
      </c>
      <c r="U2327" s="43">
        <f ca="1">_xll.BInterpol('Base CDI'!$H$4:$H$28,'Base CDI'!$I$4:$I$29,S2327,"Cubic","Extrapolate=Linear","MultiX=Average","Skip=True","Sort=True")</f>
        <v>14.790869436037088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48075</v>
      </c>
      <c r="T2328" s="43">
        <f ca="1">_xll.BInterpol('Base CDI'!$H$4:$H$28,'Base CDI'!$J$4:$J$29,S2328,"Cubic","Extrapolate=Linear","MultiX=Average","Skip=True","Sort=True")</f>
        <v>14.610621746711997</v>
      </c>
      <c r="U2328" s="43">
        <f ca="1">_xll.BInterpol('Base CDI'!$H$4:$H$28,'Base CDI'!$I$4:$I$29,S2328,"Cubic","Extrapolate=Linear","MultiX=Average","Skip=True","Sort=True")</f>
        <v>14.791016345308652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48076</v>
      </c>
      <c r="T2329" s="43">
        <f ca="1">_xll.BInterpol('Base CDI'!$H$4:$H$28,'Base CDI'!$J$4:$J$29,S2329,"Cubic","Extrapolate=Linear","MultiX=Average","Skip=True","Sort=True")</f>
        <v>14.610813073294851</v>
      </c>
      <c r="U2329" s="43">
        <f ca="1">_xll.BInterpol('Base CDI'!$H$4:$H$28,'Base CDI'!$I$4:$I$29,S2329,"Cubic","Extrapolate=Linear","MultiX=Average","Skip=True","Sort=True")</f>
        <v>14.79116297504831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48077</v>
      </c>
      <c r="T2330" s="43">
        <f ca="1">_xll.BInterpol('Base CDI'!$H$4:$H$28,'Base CDI'!$J$4:$J$29,S2330,"Cubic","Extrapolate=Linear","MultiX=Average","Skip=True","Sort=True")</f>
        <v>14.611004113091598</v>
      </c>
      <c r="U2330" s="43">
        <f ca="1">_xll.BInterpol('Base CDI'!$H$4:$H$28,'Base CDI'!$I$4:$I$29,S2330,"Cubic","Extrapolate=Linear","MultiX=Average","Skip=True","Sort=True")</f>
        <v>14.791309325739396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48078</v>
      </c>
      <c r="T2331" s="43">
        <f ca="1">_xll.BInterpol('Base CDI'!$H$4:$H$28,'Base CDI'!$J$4:$J$29,S2331,"Cubic","Extrapolate=Linear","MultiX=Average","Skip=True","Sort=True")</f>
        <v>14.611194866248676</v>
      </c>
      <c r="U2331" s="43">
        <f ca="1">_xll.BInterpol('Base CDI'!$H$4:$H$28,'Base CDI'!$I$4:$I$29,S2331,"Cubic","Extrapolate=Linear","MultiX=Average","Skip=True","Sort=True")</f>
        <v>14.791455397865237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48079</v>
      </c>
      <c r="T2332" s="43">
        <f ca="1">_xll.BInterpol('Base CDI'!$H$4:$H$28,'Base CDI'!$J$4:$J$29,S2332,"Cubic","Extrapolate=Linear","MultiX=Average","Skip=True","Sort=True")</f>
        <v>14.611385332912528</v>
      </c>
      <c r="U2332" s="43">
        <f ca="1">_xll.BInterpol('Base CDI'!$H$4:$H$28,'Base CDI'!$I$4:$I$29,S2332,"Cubic","Extrapolate=Linear","MultiX=Average","Skip=True","Sort=True")</f>
        <v>14.791601191909164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48080</v>
      </c>
      <c r="T2333" s="43">
        <f ca="1">_xll.BInterpol('Base CDI'!$H$4:$H$28,'Base CDI'!$J$4:$J$29,S2333,"Cubic","Extrapolate=Linear","MultiX=Average","Skip=True","Sort=True")</f>
        <v>14.611575513229596</v>
      </c>
      <c r="U2333" s="43">
        <f ca="1">_xll.BInterpol('Base CDI'!$H$4:$H$28,'Base CDI'!$I$4:$I$29,S2333,"Cubic","Extrapolate=Linear","MultiX=Average","Skip=True","Sort=True")</f>
        <v>14.791746708354509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48081</v>
      </c>
      <c r="T2334" s="43">
        <f ca="1">_xll.BInterpol('Base CDI'!$H$4:$H$28,'Base CDI'!$J$4:$J$29,S2334,"Cubic","Extrapolate=Linear","MultiX=Average","Skip=True","Sort=True")</f>
        <v>14.611765407346322</v>
      </c>
      <c r="U2334" s="43">
        <f ca="1">_xll.BInterpol('Base CDI'!$H$4:$H$28,'Base CDI'!$I$4:$I$29,S2334,"Cubic","Extrapolate=Linear","MultiX=Average","Skip=True","Sort=True")</f>
        <v>14.791891947684604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48082</v>
      </c>
      <c r="T2335" s="43">
        <f ca="1">_xll.BInterpol('Base CDI'!$H$4:$H$28,'Base CDI'!$J$4:$J$29,S2335,"Cubic","Extrapolate=Linear","MultiX=Average","Skip=True","Sort=True")</f>
        <v>14.61195501540915</v>
      </c>
      <c r="U2335" s="43">
        <f ca="1">_xll.BInterpol('Base CDI'!$H$4:$H$28,'Base CDI'!$I$4:$I$29,S2335,"Cubic","Extrapolate=Linear","MultiX=Average","Skip=True","Sort=True")</f>
        <v>14.792036910382777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48083</v>
      </c>
      <c r="T2336" s="43">
        <f ca="1">_xll.BInterpol('Base CDI'!$H$4:$H$28,'Base CDI'!$J$4:$J$29,S2336,"Cubic","Extrapolate=Linear","MultiX=Average","Skip=True","Sort=True")</f>
        <v>14.612144337564519</v>
      </c>
      <c r="U2336" s="43">
        <f ca="1">_xll.BInterpol('Base CDI'!$H$4:$H$28,'Base CDI'!$I$4:$I$29,S2336,"Cubic","Extrapolate=Linear","MultiX=Average","Skip=True","Sort=True")</f>
        <v>14.792181596932361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48084</v>
      </c>
      <c r="T2337" s="43">
        <f ca="1">_xll.BInterpol('Base CDI'!$H$4:$H$28,'Base CDI'!$J$4:$J$29,S2337,"Cubic","Extrapolate=Linear","MultiX=Average","Skip=True","Sort=True")</f>
        <v>14.612333373958872</v>
      </c>
      <c r="U2337" s="43">
        <f ca="1">_xll.BInterpol('Base CDI'!$H$4:$H$28,'Base CDI'!$I$4:$I$29,S2337,"Cubic","Extrapolate=Linear","MultiX=Average","Skip=True","Sort=True")</f>
        <v>14.792326007816687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48085</v>
      </c>
      <c r="T2338" s="43">
        <f ca="1">_xll.BInterpol('Base CDI'!$H$4:$H$28,'Base CDI'!$J$4:$J$29,S2338,"Cubic","Extrapolate=Linear","MultiX=Average","Skip=True","Sort=True")</f>
        <v>14.612522124738652</v>
      </c>
      <c r="U2338" s="43">
        <f ca="1">_xll.BInterpol('Base CDI'!$H$4:$H$28,'Base CDI'!$I$4:$I$29,S2338,"Cubic","Extrapolate=Linear","MultiX=Average","Skip=True","Sort=True")</f>
        <v>14.792470143519083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48086</v>
      </c>
      <c r="T2339" s="43">
        <f ca="1">_xll.BInterpol('Base CDI'!$H$4:$H$28,'Base CDI'!$J$4:$J$29,S2339,"Cubic","Extrapolate=Linear","MultiX=Average","Skip=True","Sort=True")</f>
        <v>14.6127105900503</v>
      </c>
      <c r="U2339" s="43">
        <f ca="1">_xll.BInterpol('Base CDI'!$H$4:$H$28,'Base CDI'!$I$4:$I$29,S2339,"Cubic","Extrapolate=Linear","MultiX=Average","Skip=True","Sort=True")</f>
        <v>14.792614004522882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48087</v>
      </c>
      <c r="T2340" s="43">
        <f ca="1">_xll.BInterpol('Base CDI'!$H$4:$H$28,'Base CDI'!$J$4:$J$29,S2340,"Cubic","Extrapolate=Linear","MultiX=Average","Skip=True","Sort=True")</f>
        <v>14.612898770040257</v>
      </c>
      <c r="U2340" s="43">
        <f ca="1">_xll.BInterpol('Base CDI'!$H$4:$H$28,'Base CDI'!$I$4:$I$29,S2340,"Cubic","Extrapolate=Linear","MultiX=Average","Skip=True","Sort=True")</f>
        <v>14.792757591311416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48088</v>
      </c>
      <c r="T2341" s="43">
        <f ca="1">_xll.BInterpol('Base CDI'!$H$4:$H$28,'Base CDI'!$J$4:$J$29,S2341,"Cubic","Extrapolate=Linear","MultiX=Average","Skip=True","Sort=True")</f>
        <v>14.613086664854967</v>
      </c>
      <c r="U2341" s="43">
        <f ca="1">_xll.BInterpol('Base CDI'!$H$4:$H$28,'Base CDI'!$I$4:$I$29,S2341,"Cubic","Extrapolate=Linear","MultiX=Average","Skip=True","Sort=True")</f>
        <v>14.792900904368013</v>
      </c>
    </row>
    <row r="2342" spans="16:21" x14ac:dyDescent="0.25">
      <c r="P2342" s="10">
        <v>37917</v>
      </c>
      <c r="Q2342">
        <v>9.86904</v>
      </c>
      <c r="S2342" s="42">
        <f t="shared" ca="1" si="41"/>
        <v>48089</v>
      </c>
      <c r="T2342" s="43">
        <f ca="1">_xll.BInterpol('Base CDI'!$H$4:$H$28,'Base CDI'!$J$4:$J$29,S2342,"Cubic","Extrapolate=Linear","MultiX=Average","Skip=True","Sort=True")</f>
        <v>14.613274274640871</v>
      </c>
      <c r="U2342" s="43">
        <f ca="1">_xll.BInterpol('Base CDI'!$H$4:$H$28,'Base CDI'!$I$4:$I$29,S2342,"Cubic","Extrapolate=Linear","MultiX=Average","Skip=True","Sort=True")</f>
        <v>14.793043944176004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48090</v>
      </c>
      <c r="T2343" s="43">
        <f ca="1">_xll.BInterpol('Base CDI'!$H$4:$H$28,'Base CDI'!$J$4:$J$29,S2343,"Cubic","Extrapolate=Linear","MultiX=Average","Skip=True","Sort=True")</f>
        <v>14.613461599544411</v>
      </c>
      <c r="U2343" s="43">
        <f ca="1">_xll.BInterpol('Base CDI'!$H$4:$H$28,'Base CDI'!$I$4:$I$29,S2343,"Cubic","Extrapolate=Linear","MultiX=Average","Skip=True","Sort=True")</f>
        <v>14.793186711218723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48091</v>
      </c>
      <c r="T2344" s="43">
        <f ca="1">_xll.BInterpol('Base CDI'!$H$4:$H$28,'Base CDI'!$J$4:$J$29,S2344,"Cubic","Extrapolate=Linear","MultiX=Average","Skip=True","Sort=True")</f>
        <v>14.613648639712029</v>
      </c>
      <c r="U2344" s="43">
        <f ca="1">_xll.BInterpol('Base CDI'!$H$4:$H$28,'Base CDI'!$I$4:$I$29,S2344,"Cubic","Extrapolate=Linear","MultiX=Average","Skip=True","Sort=True")</f>
        <v>14.793329205979498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48092</v>
      </c>
      <c r="T2345" s="43">
        <f ca="1">_xll.BInterpol('Base CDI'!$H$4:$H$28,'Base CDI'!$J$4:$J$29,S2345,"Cubic","Extrapolate=Linear","MultiX=Average","Skip=True","Sort=True")</f>
        <v>14.613835395290167</v>
      </c>
      <c r="U2345" s="43">
        <f ca="1">_xll.BInterpol('Base CDI'!$H$4:$H$28,'Base CDI'!$I$4:$I$29,S2345,"Cubic","Extrapolate=Linear","MultiX=Average","Skip=True","Sort=True")</f>
        <v>14.793471428941659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48093</v>
      </c>
      <c r="T2346" s="43">
        <f ca="1">_xll.BInterpol('Base CDI'!$H$4:$H$28,'Base CDI'!$J$4:$J$29,S2346,"Cubic","Extrapolate=Linear","MultiX=Average","Skip=True","Sort=True")</f>
        <v>14.614021866425267</v>
      </c>
      <c r="U2346" s="43">
        <f ca="1">_xll.BInterpol('Base CDI'!$H$4:$H$28,'Base CDI'!$I$4:$I$29,S2346,"Cubic","Extrapolate=Linear","MultiX=Average","Skip=True","Sort=True")</f>
        <v>14.793613380588539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48094</v>
      </c>
      <c r="T2347" s="43">
        <f ca="1">_xll.BInterpol('Base CDI'!$H$4:$H$28,'Base CDI'!$J$4:$J$29,S2347,"Cubic","Extrapolate=Linear","MultiX=Average","Skip=True","Sort=True")</f>
        <v>14.61420805326377</v>
      </c>
      <c r="U2347" s="43">
        <f ca="1">_xll.BInterpol('Base CDI'!$H$4:$H$28,'Base CDI'!$I$4:$I$29,S2347,"Cubic","Extrapolate=Linear","MultiX=Average","Skip=True","Sort=True")</f>
        <v>14.79375506140347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48095</v>
      </c>
      <c r="T2348" s="43">
        <f ca="1">_xll.BInterpol('Base CDI'!$H$4:$H$28,'Base CDI'!$J$4:$J$29,S2348,"Cubic","Extrapolate=Linear","MultiX=Average","Skip=True","Sort=True")</f>
        <v>14.614393955952121</v>
      </c>
      <c r="U2348" s="43">
        <f ca="1">_xll.BInterpol('Base CDI'!$H$4:$H$28,'Base CDI'!$I$4:$I$29,S2348,"Cubic","Extrapolate=Linear","MultiX=Average","Skip=True","Sort=True")</f>
        <v>14.793896471869779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48096</v>
      </c>
      <c r="T2349" s="43">
        <f ca="1">_xll.BInterpol('Base CDI'!$H$4:$H$28,'Base CDI'!$J$4:$J$29,S2349,"Cubic","Extrapolate=Linear","MultiX=Average","Skip=True","Sort=True")</f>
        <v>14.614579574636759</v>
      </c>
      <c r="U2349" s="43">
        <f ca="1">_xll.BInterpol('Base CDI'!$H$4:$H$28,'Base CDI'!$I$4:$I$29,S2349,"Cubic","Extrapolate=Linear","MultiX=Average","Skip=True","Sort=True")</f>
        <v>14.794037612470799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48097</v>
      </c>
      <c r="T2350" s="43">
        <f ca="1">_xll.BInterpol('Base CDI'!$H$4:$H$28,'Base CDI'!$J$4:$J$29,S2350,"Cubic","Extrapolate=Linear","MultiX=Average","Skip=True","Sort=True")</f>
        <v>14.614764909464125</v>
      </c>
      <c r="U2350" s="43">
        <f ca="1">_xll.BInterpol('Base CDI'!$H$4:$H$28,'Base CDI'!$I$4:$I$29,S2350,"Cubic","Extrapolate=Linear","MultiX=Average","Skip=True","Sort=True")</f>
        <v>14.79417848368986</v>
      </c>
    </row>
    <row r="2351" spans="16:21" x14ac:dyDescent="0.25">
      <c r="P2351" s="10">
        <v>37930</v>
      </c>
      <c r="Q2351">
        <v>9.929729</v>
      </c>
      <c r="S2351" s="42">
        <f t="shared" ca="1" si="41"/>
        <v>48098</v>
      </c>
      <c r="T2351" s="43">
        <f ca="1">_xll.BInterpol('Base CDI'!$H$4:$H$28,'Base CDI'!$J$4:$J$29,S2351,"Cubic","Extrapolate=Linear","MultiX=Average","Skip=True","Sort=True")</f>
        <v>14.614949960580665</v>
      </c>
      <c r="U2351" s="43">
        <f ca="1">_xll.BInterpol('Base CDI'!$H$4:$H$28,'Base CDI'!$I$4:$I$29,S2351,"Cubic","Extrapolate=Linear","MultiX=Average","Skip=True","Sort=True")</f>
        <v>14.794319086010294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48099</v>
      </c>
      <c r="T2352" s="43">
        <f ca="1">_xll.BInterpol('Base CDI'!$H$4:$H$28,'Base CDI'!$J$4:$J$29,S2352,"Cubic","Extrapolate=Linear","MultiX=Average","Skip=True","Sort=True")</f>
        <v>14.615134728132817</v>
      </c>
      <c r="U2352" s="43">
        <f ca="1">_xll.BInterpol('Base CDI'!$H$4:$H$28,'Base CDI'!$I$4:$I$29,S2352,"Cubic","Extrapolate=Linear","MultiX=Average","Skip=True","Sort=True")</f>
        <v>14.79445941991543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48100</v>
      </c>
      <c r="T2353" s="43">
        <f ca="1">_xll.BInterpol('Base CDI'!$H$4:$H$28,'Base CDI'!$J$4:$J$29,S2353,"Cubic","Extrapolate=Linear","MultiX=Average","Skip=True","Sort=True")</f>
        <v>14.615319212267027</v>
      </c>
      <c r="U2353" s="43">
        <f ca="1">_xll.BInterpol('Base CDI'!$H$4:$H$28,'Base CDI'!$I$4:$I$29,S2353,"Cubic","Extrapolate=Linear","MultiX=Average","Skip=True","Sort=True")</f>
        <v>14.7945994858886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48101</v>
      </c>
      <c r="T2354" s="43">
        <f ca="1">_xll.BInterpol('Base CDI'!$H$4:$H$28,'Base CDI'!$J$4:$J$29,S2354,"Cubic","Extrapolate=Linear","MultiX=Average","Skip=True","Sort=True")</f>
        <v>14.615503413129732</v>
      </c>
      <c r="U2354" s="43">
        <f ca="1">_xll.BInterpol('Base CDI'!$H$4:$H$28,'Base CDI'!$I$4:$I$29,S2354,"Cubic","Extrapolate=Linear","MultiX=Average","Skip=True","Sort=True")</f>
        <v>14.794739284413135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48102</v>
      </c>
      <c r="T2355" s="43">
        <f ca="1">_xll.BInterpol('Base CDI'!$H$4:$H$28,'Base CDI'!$J$4:$J$29,S2355,"Cubic","Extrapolate=Linear","MultiX=Average","Skip=True","Sort=True")</f>
        <v>14.615687330867379</v>
      </c>
      <c r="U2355" s="43">
        <f ca="1">_xll.BInterpol('Base CDI'!$H$4:$H$28,'Base CDI'!$I$4:$I$29,S2355,"Cubic","Extrapolate=Linear","MultiX=Average","Skip=True","Sort=True")</f>
        <v>14.794878815972366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48103</v>
      </c>
      <c r="T2356" s="43">
        <f ca="1">_xll.BInterpol('Base CDI'!$H$4:$H$28,'Base CDI'!$J$4:$J$29,S2356,"Cubic","Extrapolate=Linear","MultiX=Average","Skip=True","Sort=True")</f>
        <v>14.615870965626407</v>
      </c>
      <c r="U2356" s="43">
        <f ca="1">_xll.BInterpol('Base CDI'!$H$4:$H$28,'Base CDI'!$I$4:$I$29,S2356,"Cubic","Extrapolate=Linear","MultiX=Average","Skip=True","Sort=True")</f>
        <v>14.795018081049623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48104</v>
      </c>
      <c r="T2357" s="43">
        <f ca="1">_xll.BInterpol('Base CDI'!$H$4:$H$28,'Base CDI'!$J$4:$J$29,S2357,"Cubic","Extrapolate=Linear","MultiX=Average","Skip=True","Sort=True")</f>
        <v>14.616054317553258</v>
      </c>
      <c r="U2357" s="43">
        <f ca="1">_xll.BInterpol('Base CDI'!$H$4:$H$28,'Base CDI'!$I$4:$I$29,S2357,"Cubic","Extrapolate=Linear","MultiX=Average","Skip=True","Sort=True")</f>
        <v>14.795157080128236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48105</v>
      </c>
      <c r="T2358" s="43">
        <f ca="1">_xll.BInterpol('Base CDI'!$H$4:$H$28,'Base CDI'!$J$4:$J$29,S2358,"Cubic","Extrapolate=Linear","MultiX=Average","Skip=True","Sort=True")</f>
        <v>14.616237386794376</v>
      </c>
      <c r="U2358" s="43">
        <f ca="1">_xll.BInterpol('Base CDI'!$H$4:$H$28,'Base CDI'!$I$4:$I$29,S2358,"Cubic","Extrapolate=Linear","MultiX=Average","Skip=True","Sort=True")</f>
        <v>14.795295813691538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48106</v>
      </c>
      <c r="T2359" s="43">
        <f ca="1">_xll.BInterpol('Base CDI'!$H$4:$H$28,'Base CDI'!$J$4:$J$29,S2359,"Cubic","Extrapolate=Linear","MultiX=Average","Skip=True","Sort=True")</f>
        <v>14.6164201734962</v>
      </c>
      <c r="U2359" s="43">
        <f ca="1">_xll.BInterpol('Base CDI'!$H$4:$H$28,'Base CDI'!$I$4:$I$29,S2359,"Cubic","Extrapolate=Linear","MultiX=Average","Skip=True","Sort=True")</f>
        <v>14.795434282222859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48107</v>
      </c>
      <c r="T2360" s="43">
        <f ca="1">_xll.BInterpol('Base CDI'!$H$4:$H$28,'Base CDI'!$J$4:$J$29,S2360,"Cubic","Extrapolate=Linear","MultiX=Average","Skip=True","Sort=True")</f>
        <v>14.616602677805174</v>
      </c>
      <c r="U2360" s="43">
        <f ca="1">_xll.BInterpol('Base CDI'!$H$4:$H$28,'Base CDI'!$I$4:$I$29,S2360,"Cubic","Extrapolate=Linear","MultiX=Average","Skip=True","Sort=True")</f>
        <v>14.795572486205529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48108</v>
      </c>
      <c r="T2361" s="43">
        <f ca="1">_xll.BInterpol('Base CDI'!$H$4:$H$28,'Base CDI'!$J$4:$J$29,S2361,"Cubic","Extrapolate=Linear","MultiX=Average","Skip=True","Sort=True")</f>
        <v>14.61678489986774</v>
      </c>
      <c r="U2361" s="43">
        <f ca="1">_xll.BInterpol('Base CDI'!$H$4:$H$28,'Base CDI'!$I$4:$I$29,S2361,"Cubic","Extrapolate=Linear","MultiX=Average","Skip=True","Sort=True")</f>
        <v>14.795710426122879</v>
      </c>
    </row>
    <row r="2362" spans="16:21" x14ac:dyDescent="0.25">
      <c r="P2362" s="10">
        <v>37945</v>
      </c>
      <c r="Q2362">
        <v>10.00451</v>
      </c>
      <c r="S2362" s="42">
        <f t="shared" ca="1" si="41"/>
        <v>48109</v>
      </c>
      <c r="T2362" s="43">
        <f ca="1">_xll.BInterpol('Base CDI'!$H$4:$H$28,'Base CDI'!$J$4:$J$29,S2362,"Cubic","Extrapolate=Linear","MultiX=Average","Skip=True","Sort=True")</f>
        <v>14.61696683983034</v>
      </c>
      <c r="U2362" s="43">
        <f ca="1">_xll.BInterpol('Base CDI'!$H$4:$H$28,'Base CDI'!$I$4:$I$29,S2362,"Cubic","Extrapolate=Linear","MultiX=Average","Skip=True","Sort=True")</f>
        <v>14.79584810245824</v>
      </c>
    </row>
    <row r="2363" spans="16:21" x14ac:dyDescent="0.25">
      <c r="P2363" s="10">
        <v>37946</v>
      </c>
      <c r="Q2363">
        <v>10.01084</v>
      </c>
      <c r="S2363" s="42">
        <f t="shared" ca="1" si="41"/>
        <v>48110</v>
      </c>
      <c r="T2363" s="43">
        <f ca="1">_xll.BInterpol('Base CDI'!$H$4:$H$28,'Base CDI'!$J$4:$J$29,S2363,"Cubic","Extrapolate=Linear","MultiX=Average","Skip=True","Sort=True")</f>
        <v>14.617148497839414</v>
      </c>
      <c r="U2363" s="43">
        <f ca="1">_xll.BInterpol('Base CDI'!$H$4:$H$28,'Base CDI'!$I$4:$I$29,S2363,"Cubic","Extrapolate=Linear","MultiX=Average","Skip=True","Sort=True")</f>
        <v>14.795985515694943</v>
      </c>
    </row>
    <row r="2364" spans="16:21" x14ac:dyDescent="0.25">
      <c r="P2364" s="10">
        <v>37949</v>
      </c>
      <c r="Q2364">
        <v>10.01718</v>
      </c>
      <c r="S2364" s="42">
        <f t="shared" ca="1" si="41"/>
        <v>48111</v>
      </c>
      <c r="T2364" s="43">
        <f ca="1">_xll.BInterpol('Base CDI'!$H$4:$H$28,'Base CDI'!$J$4:$J$29,S2364,"Cubic","Extrapolate=Linear","MultiX=Average","Skip=True","Sort=True")</f>
        <v>14.617329874041408</v>
      </c>
      <c r="U2364" s="43">
        <f ca="1">_xll.BInterpol('Base CDI'!$H$4:$H$28,'Base CDI'!$I$4:$I$29,S2364,"Cubic","Extrapolate=Linear","MultiX=Average","Skip=True","Sort=True")</f>
        <v>14.796122666316318</v>
      </c>
    </row>
    <row r="2365" spans="16:21" x14ac:dyDescent="0.25">
      <c r="P2365" s="10">
        <v>37950</v>
      </c>
      <c r="Q2365">
        <v>10.02352</v>
      </c>
      <c r="S2365" s="42">
        <f t="shared" ca="1" si="41"/>
        <v>48112</v>
      </c>
      <c r="T2365" s="43">
        <f ca="1">_xll.BInterpol('Base CDI'!$H$4:$H$28,'Base CDI'!$J$4:$J$29,S2365,"Cubic","Extrapolate=Linear","MultiX=Average","Skip=True","Sort=True")</f>
        <v>14.61751096858276</v>
      </c>
      <c r="U2365" s="43">
        <f ca="1">_xll.BInterpol('Base CDI'!$H$4:$H$28,'Base CDI'!$I$4:$I$29,S2365,"Cubic","Extrapolate=Linear","MultiX=Average","Skip=True","Sort=True")</f>
        <v>14.796259554805697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48113</v>
      </c>
      <c r="T2366" s="43">
        <f ca="1">_xll.BInterpol('Base CDI'!$H$4:$H$28,'Base CDI'!$J$4:$J$29,S2366,"Cubic","Extrapolate=Linear","MultiX=Average","Skip=True","Sort=True")</f>
        <v>14.617691781609913</v>
      </c>
      <c r="U2366" s="43">
        <f ca="1">_xll.BInterpol('Base CDI'!$H$4:$H$28,'Base CDI'!$I$4:$I$29,S2366,"Cubic","Extrapolate=Linear","MultiX=Average","Skip=True","Sort=True")</f>
        <v>14.796396181646411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48114</v>
      </c>
      <c r="T2367" s="43">
        <f ca="1">_xll.BInterpol('Base CDI'!$H$4:$H$28,'Base CDI'!$J$4:$J$29,S2367,"Cubic","Extrapolate=Linear","MultiX=Average","Skip=True","Sort=True")</f>
        <v>14.617872313269309</v>
      </c>
      <c r="U2367" s="43">
        <f ca="1">_xll.BInterpol('Base CDI'!$H$4:$H$28,'Base CDI'!$I$4:$I$29,S2367,"Cubic","Extrapolate=Linear","MultiX=Average","Skip=True","Sort=True")</f>
        <v>14.796532547321789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48115</v>
      </c>
      <c r="T2368" s="43">
        <f ca="1">_xll.BInterpol('Base CDI'!$H$4:$H$28,'Base CDI'!$J$4:$J$29,S2368,"Cubic","Extrapolate=Linear","MultiX=Average","Skip=True","Sort=True")</f>
        <v>14.618052563707392</v>
      </c>
      <c r="U2368" s="43">
        <f ca="1">_xll.BInterpol('Base CDI'!$H$4:$H$28,'Base CDI'!$I$4:$I$29,S2368,"Cubic","Extrapolate=Linear","MultiX=Average","Skip=True","Sort=True")</f>
        <v>14.796668652315162</v>
      </c>
    </row>
    <row r="2369" spans="16:21" x14ac:dyDescent="0.25">
      <c r="P2369" s="10">
        <v>37956</v>
      </c>
      <c r="Q2369">
        <v>10.04889</v>
      </c>
      <c r="S2369" s="42">
        <f t="shared" ca="1" si="41"/>
        <v>48116</v>
      </c>
      <c r="T2369" s="43">
        <f ca="1">_xll.BInterpol('Base CDI'!$H$4:$H$28,'Base CDI'!$J$4:$J$29,S2369,"Cubic","Extrapolate=Linear","MultiX=Average","Skip=True","Sort=True")</f>
        <v>14.618232533070602</v>
      </c>
      <c r="U2369" s="43">
        <f ca="1">_xll.BInterpol('Base CDI'!$H$4:$H$28,'Base CDI'!$I$4:$I$29,S2369,"Cubic","Extrapolate=Linear","MultiX=Average","Skip=True","Sort=True")</f>
        <v>14.796804497109864</v>
      </c>
    </row>
    <row r="2370" spans="16:21" x14ac:dyDescent="0.25">
      <c r="P2370" s="10">
        <v>37957</v>
      </c>
      <c r="Q2370">
        <v>10.05523</v>
      </c>
      <c r="S2370" s="42">
        <f t="shared" ca="1" si="41"/>
        <v>48117</v>
      </c>
      <c r="T2370" s="43">
        <f ca="1">_xll.BInterpol('Base CDI'!$H$4:$H$28,'Base CDI'!$J$4:$J$29,S2370,"Cubic","Extrapolate=Linear","MultiX=Average","Skip=True","Sort=True")</f>
        <v>14.61841222150538</v>
      </c>
      <c r="U2370" s="43">
        <f ca="1">_xll.BInterpol('Base CDI'!$H$4:$H$28,'Base CDI'!$I$4:$I$29,S2370,"Cubic","Extrapolate=Linear","MultiX=Average","Skip=True","Sort=True")</f>
        <v>14.796940082189222</v>
      </c>
    </row>
    <row r="2371" spans="16:21" x14ac:dyDescent="0.25">
      <c r="P2371" s="10">
        <v>37958</v>
      </c>
      <c r="Q2371">
        <v>10.06157</v>
      </c>
      <c r="S2371" s="42">
        <f t="shared" ca="1" si="41"/>
        <v>48118</v>
      </c>
      <c r="T2371" s="43">
        <f ca="1">_xll.BInterpol('Base CDI'!$H$4:$H$28,'Base CDI'!$J$4:$J$29,S2371,"Cubic","Extrapolate=Linear","MultiX=Average","Skip=True","Sort=True")</f>
        <v>14.618591629158169</v>
      </c>
      <c r="U2371" s="43">
        <f ca="1">_xll.BInterpol('Base CDI'!$H$4:$H$28,'Base CDI'!$I$4:$I$29,S2371,"Cubic","Extrapolate=Linear","MultiX=Average","Skip=True","Sort=True")</f>
        <v>14.797075408036569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48119</v>
      </c>
      <c r="T2372" s="43">
        <f ca="1">_xll.BInterpol('Base CDI'!$H$4:$H$28,'Base CDI'!$J$4:$J$29,S2372,"Cubic","Extrapolate=Linear","MultiX=Average","Skip=True","Sort=True")</f>
        <v>14.618770756175413</v>
      </c>
      <c r="U2372" s="43">
        <f ca="1">_xll.BInterpol('Base CDI'!$H$4:$H$28,'Base CDI'!$I$4:$I$29,S2372,"Cubic","Extrapolate=Linear","MultiX=Average","Skip=True","Sort=True")</f>
        <v>14.797210475135234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48120</v>
      </c>
      <c r="T2373" s="43">
        <f ca="1">_xll.BInterpol('Base CDI'!$H$4:$H$28,'Base CDI'!$J$4:$J$29,S2373,"Cubic","Extrapolate=Linear","MultiX=Average","Skip=True","Sort=True")</f>
        <v>14.618949602703552</v>
      </c>
      <c r="U2373" s="43">
        <f ca="1">_xll.BInterpol('Base CDI'!$H$4:$H$28,'Base CDI'!$I$4:$I$29,S2373,"Cubic","Extrapolate=Linear","MultiX=Average","Skip=True","Sort=True")</f>
        <v>14.79734528396855</v>
      </c>
    </row>
    <row r="2374" spans="16:21" x14ac:dyDescent="0.25">
      <c r="P2374" s="10">
        <v>37963</v>
      </c>
      <c r="Q2374">
        <v>10.08061</v>
      </c>
      <c r="S2374" s="42">
        <f t="shared" ca="1" si="41"/>
        <v>48121</v>
      </c>
      <c r="T2374" s="43">
        <f ca="1">_xll.BInterpol('Base CDI'!$H$4:$H$28,'Base CDI'!$J$4:$J$29,S2374,"Cubic","Extrapolate=Linear","MultiX=Average","Skip=True","Sort=True")</f>
        <v>14.619128168889029</v>
      </c>
      <c r="U2374" s="43">
        <f ca="1">_xll.BInterpol('Base CDI'!$H$4:$H$28,'Base CDI'!$I$4:$I$29,S2374,"Cubic","Extrapolate=Linear","MultiX=Average","Skip=True","Sort=True")</f>
        <v>14.797479835019846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48122</v>
      </c>
      <c r="T2375" s="43">
        <f ca="1">_xll.BInterpol('Base CDI'!$H$4:$H$28,'Base CDI'!$J$4:$J$29,S2375,"Cubic","Extrapolate=Linear","MultiX=Average","Skip=True","Sort=True")</f>
        <v>14.619306454878284</v>
      </c>
      <c r="U2375" s="43">
        <f ca="1">_xll.BInterpol('Base CDI'!$H$4:$H$28,'Base CDI'!$I$4:$I$29,S2375,"Cubic","Extrapolate=Linear","MultiX=Average","Skip=True","Sort=True")</f>
        <v>14.797614128772453</v>
      </c>
    </row>
    <row r="2376" spans="16:21" x14ac:dyDescent="0.25">
      <c r="P2376" s="10">
        <v>37965</v>
      </c>
      <c r="Q2376">
        <v>10.09334</v>
      </c>
      <c r="S2376" s="42">
        <f t="shared" ca="1" si="41"/>
        <v>48123</v>
      </c>
      <c r="T2376" s="43">
        <f ca="1">_xll.BInterpol('Base CDI'!$H$4:$H$28,'Base CDI'!$J$4:$J$29,S2376,"Cubic","Extrapolate=Linear","MultiX=Average","Skip=True","Sort=True")</f>
        <v>14.619484460817761</v>
      </c>
      <c r="U2376" s="43">
        <f ca="1">_xll.BInterpol('Base CDI'!$H$4:$H$28,'Base CDI'!$I$4:$I$29,S2376,"Cubic","Extrapolate=Linear","MultiX=Average","Skip=True","Sort=True")</f>
        <v>14.797748165709704</v>
      </c>
    </row>
    <row r="2377" spans="16:21" x14ac:dyDescent="0.25">
      <c r="P2377" s="10">
        <v>37966</v>
      </c>
      <c r="Q2377">
        <v>10.09971</v>
      </c>
      <c r="S2377" s="42">
        <f t="shared" ca="1" si="41"/>
        <v>48124</v>
      </c>
      <c r="T2377" s="43">
        <f ca="1">_xll.BInterpol('Base CDI'!$H$4:$H$28,'Base CDI'!$J$4:$J$29,S2377,"Cubic","Extrapolate=Linear","MultiX=Average","Skip=True","Sort=True")</f>
        <v>14.619662186853899</v>
      </c>
      <c r="U2377" s="43">
        <f ca="1">_xll.BInterpol('Base CDI'!$H$4:$H$28,'Base CDI'!$I$4:$I$29,S2377,"Cubic","Extrapolate=Linear","MultiX=Average","Skip=True","Sort=True")</f>
        <v>14.797881946314927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48125</v>
      </c>
      <c r="T2378" s="43">
        <f ca="1">_xll.BInterpol('Base CDI'!$H$4:$H$28,'Base CDI'!$J$4:$J$29,S2378,"Cubic","Extrapolate=Linear","MultiX=Average","Skip=True","Sort=True")</f>
        <v>14.619839633133145</v>
      </c>
      <c r="U2378" s="43">
        <f ca="1">_xll.BInterpol('Base CDI'!$H$4:$H$28,'Base CDI'!$I$4:$I$29,S2378,"Cubic","Extrapolate=Linear","MultiX=Average","Skip=True","Sort=True")</f>
        <v>14.798015471071453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48126</v>
      </c>
      <c r="T2379" s="43">
        <f ca="1">_xll.BInterpol('Base CDI'!$H$4:$H$28,'Base CDI'!$J$4:$J$29,S2379,"Cubic","Extrapolate=Linear","MultiX=Average","Skip=True","Sort=True")</f>
        <v>14.620016799801936</v>
      </c>
      <c r="U2379" s="43">
        <f ca="1">_xll.BInterpol('Base CDI'!$H$4:$H$28,'Base CDI'!$I$4:$I$29,S2379,"Cubic","Extrapolate=Linear","MultiX=Average","Skip=True","Sort=True")</f>
        <v>14.798148740462615</v>
      </c>
    </row>
    <row r="2380" spans="16:21" x14ac:dyDescent="0.25">
      <c r="P2380" s="10">
        <v>37971</v>
      </c>
      <c r="Q2380">
        <v>10.11881</v>
      </c>
      <c r="S2380" s="42">
        <f t="shared" ca="1" si="42"/>
        <v>48127</v>
      </c>
      <c r="T2380" s="43">
        <f ca="1">_xll.BInterpol('Base CDI'!$H$4:$H$28,'Base CDI'!$J$4:$J$29,S2380,"Cubic","Extrapolate=Linear","MultiX=Average","Skip=True","Sort=True")</f>
        <v>14.620193687006717</v>
      </c>
      <c r="U2380" s="43">
        <f ca="1">_xll.BInterpol('Base CDI'!$H$4:$H$28,'Base CDI'!$I$4:$I$29,S2380,"Cubic","Extrapolate=Linear","MultiX=Average","Skip=True","Sort=True")</f>
        <v>14.798281754971741</v>
      </c>
    </row>
    <row r="2381" spans="16:21" x14ac:dyDescent="0.25">
      <c r="P2381" s="10">
        <v>37972</v>
      </c>
      <c r="Q2381">
        <v>10.12518</v>
      </c>
      <c r="S2381" s="42">
        <f t="shared" ca="1" si="42"/>
        <v>48128</v>
      </c>
      <c r="T2381" s="43">
        <f ca="1">_xll.BInterpol('Base CDI'!$H$4:$H$28,'Base CDI'!$J$4:$J$29,S2381,"Cubic","Extrapolate=Linear","MultiX=Average","Skip=True","Sort=True")</f>
        <v>14.620370294893929</v>
      </c>
      <c r="U2381" s="43">
        <f ca="1">_xll.BInterpol('Base CDI'!$H$4:$H$28,'Base CDI'!$I$4:$I$29,S2381,"Cubic","Extrapolate=Linear","MultiX=Average","Skip=True","Sort=True")</f>
        <v>14.798414515082165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48129</v>
      </c>
      <c r="T2382" s="43">
        <f ca="1">_xll.BInterpol('Base CDI'!$H$4:$H$28,'Base CDI'!$J$4:$J$29,S2382,"Cubic","Extrapolate=Linear","MultiX=Average","Skip=True","Sort=True")</f>
        <v>14.620546623610013</v>
      </c>
      <c r="U2382" s="43">
        <f ca="1">_xll.BInterpol('Base CDI'!$H$4:$H$28,'Base CDI'!$I$4:$I$29,S2382,"Cubic","Extrapolate=Linear","MultiX=Average","Skip=True","Sort=True")</f>
        <v>14.798547021277216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48130</v>
      </c>
      <c r="T2383" s="43">
        <f ca="1">_xll.BInterpol('Base CDI'!$H$4:$H$28,'Base CDI'!$J$4:$J$29,S2383,"Cubic","Extrapolate=Linear","MultiX=Average","Skip=True","Sort=True")</f>
        <v>14.620722673301414</v>
      </c>
      <c r="U2383" s="43">
        <f ca="1">_xll.BInterpol('Base CDI'!$H$4:$H$28,'Base CDI'!$I$4:$I$29,S2383,"Cubic","Extrapolate=Linear","MultiX=Average","Skip=True","Sort=True")</f>
        <v>14.798679274040223</v>
      </c>
    </row>
    <row r="2384" spans="16:21" x14ac:dyDescent="0.25">
      <c r="P2384" s="10">
        <v>37977</v>
      </c>
      <c r="Q2384">
        <v>10.14364</v>
      </c>
      <c r="S2384" s="42">
        <f t="shared" ca="1" si="42"/>
        <v>48131</v>
      </c>
      <c r="T2384" s="43">
        <f ca="1">_xll.BInterpol('Base CDI'!$H$4:$H$28,'Base CDI'!$J$4:$J$29,S2384,"Cubic","Extrapolate=Linear","MultiX=Average","Skip=True","Sort=True")</f>
        <v>14.62089844411457</v>
      </c>
      <c r="U2384" s="43">
        <f ca="1">_xll.BInterpol('Base CDI'!$H$4:$H$28,'Base CDI'!$I$4:$I$29,S2384,"Cubic","Extrapolate=Linear","MultiX=Average","Skip=True","Sort=True")</f>
        <v>14.79881127385452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48132</v>
      </c>
      <c r="T2385" s="43">
        <f ca="1">_xll.BInterpol('Base CDI'!$H$4:$H$28,'Base CDI'!$J$4:$J$29,S2385,"Cubic","Extrapolate=Linear","MultiX=Average","Skip=True","Sort=True")</f>
        <v>14.621073936195925</v>
      </c>
      <c r="U2385" s="43">
        <f ca="1">_xll.BInterpol('Base CDI'!$H$4:$H$28,'Base CDI'!$I$4:$I$29,S2385,"Cubic","Extrapolate=Linear","MultiX=Average","Skip=True","Sort=True")</f>
        <v>14.798943021203437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48133</v>
      </c>
      <c r="T2386" s="43">
        <f ca="1">_xll.BInterpol('Base CDI'!$H$4:$H$28,'Base CDI'!$J$4:$J$29,S2386,"Cubic","Extrapolate=Linear","MultiX=Average","Skip=True","Sort=True")</f>
        <v>14.621249149691923</v>
      </c>
      <c r="U2386" s="43">
        <f ca="1">_xll.BInterpol('Base CDI'!$H$4:$H$28,'Base CDI'!$I$4:$I$29,S2386,"Cubic","Extrapolate=Linear","MultiX=Average","Skip=True","Sort=True")</f>
        <v>14.799074516570302</v>
      </c>
    </row>
    <row r="2387" spans="16:21" x14ac:dyDescent="0.25">
      <c r="P2387" s="10">
        <v>37981</v>
      </c>
      <c r="Q2387">
        <v>10.16183</v>
      </c>
      <c r="S2387" s="42">
        <f t="shared" ca="1" si="42"/>
        <v>48134</v>
      </c>
      <c r="T2387" s="43">
        <f ca="1">_xll.BInterpol('Base CDI'!$H$4:$H$28,'Base CDI'!$J$4:$J$29,S2387,"Cubic","Extrapolate=Linear","MultiX=Average","Skip=True","Sort=True")</f>
        <v>14.621424084749002</v>
      </c>
      <c r="U2387" s="43">
        <f ca="1">_xll.BInterpol('Base CDI'!$H$4:$H$28,'Base CDI'!$I$4:$I$29,S2387,"Cubic","Extrapolate=Linear","MultiX=Average","Skip=True","Sort=True")</f>
        <v>14.799205760438451</v>
      </c>
    </row>
    <row r="2388" spans="16:21" x14ac:dyDescent="0.25">
      <c r="P2388" s="10">
        <v>37984</v>
      </c>
      <c r="Q2388">
        <v>10.16789</v>
      </c>
      <c r="S2388" s="42">
        <f t="shared" ca="1" si="42"/>
        <v>48135</v>
      </c>
      <c r="T2388" s="43">
        <f ca="1">_xll.BInterpol('Base CDI'!$H$4:$H$28,'Base CDI'!$J$4:$J$29,S2388,"Cubic","Extrapolate=Linear","MultiX=Average","Skip=True","Sort=True")</f>
        <v>14.621598741513607</v>
      </c>
      <c r="U2388" s="43">
        <f ca="1">_xll.BInterpol('Base CDI'!$H$4:$H$28,'Base CDI'!$I$4:$I$29,S2388,"Cubic","Extrapolate=Linear","MultiX=Average","Skip=True","Sort=True")</f>
        <v>14.799336753291209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48136</v>
      </c>
      <c r="T2389" s="43">
        <f ca="1">_xll.BInterpol('Base CDI'!$H$4:$H$28,'Base CDI'!$J$4:$J$29,S2389,"Cubic","Extrapolate=Linear","MultiX=Average","Skip=True","Sort=True")</f>
        <v>14.621773120132179</v>
      </c>
      <c r="U2389" s="43">
        <f ca="1">_xll.BInterpol('Base CDI'!$H$4:$H$28,'Base CDI'!$I$4:$I$29,S2389,"Cubic","Extrapolate=Linear","MultiX=Average","Skip=True","Sort=True")</f>
        <v>14.799467495611911</v>
      </c>
    </row>
    <row r="2390" spans="16:21" x14ac:dyDescent="0.25">
      <c r="P2390" s="10">
        <v>37986</v>
      </c>
      <c r="Q2390">
        <v>10.18004</v>
      </c>
      <c r="S2390" s="42">
        <f t="shared" ca="1" si="42"/>
        <v>48137</v>
      </c>
      <c r="T2390" s="43">
        <f ca="1">_xll.BInterpol('Base CDI'!$H$4:$H$28,'Base CDI'!$J$4:$J$29,S2390,"Cubic","Extrapolate=Linear","MultiX=Average","Skip=True","Sort=True")</f>
        <v>14.621947220751158</v>
      </c>
      <c r="U2390" s="43">
        <f ca="1">_xll.BInterpol('Base CDI'!$H$4:$H$28,'Base CDI'!$I$4:$I$29,S2390,"Cubic","Extrapolate=Linear","MultiX=Average","Skip=True","Sort=True")</f>
        <v>14.799597987883887</v>
      </c>
    </row>
    <row r="2391" spans="16:21" x14ac:dyDescent="0.25">
      <c r="P2391" s="10">
        <v>37988</v>
      </c>
      <c r="Q2391">
        <v>10.18613</v>
      </c>
      <c r="S2391" s="42">
        <f t="shared" ca="1" si="42"/>
        <v>48138</v>
      </c>
      <c r="T2391" s="43">
        <f ca="1">_xll.BInterpol('Base CDI'!$H$4:$H$28,'Base CDI'!$J$4:$J$29,S2391,"Cubic","Extrapolate=Linear","MultiX=Average","Skip=True","Sort=True")</f>
        <v>14.622121043516989</v>
      </c>
      <c r="U2391" s="43">
        <f ca="1">_xll.BInterpol('Base CDI'!$H$4:$H$28,'Base CDI'!$I$4:$I$29,S2391,"Cubic","Extrapolate=Linear","MultiX=Average","Skip=True","Sort=True")</f>
        <v>14.799728230590466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48139</v>
      </c>
      <c r="T2392" s="43">
        <f ca="1">_xll.BInterpol('Base CDI'!$H$4:$H$28,'Base CDI'!$J$4:$J$29,S2392,"Cubic","Extrapolate=Linear","MultiX=Average","Skip=True","Sort=True")</f>
        <v>14.622294588576114</v>
      </c>
      <c r="U2392" s="43">
        <f ca="1">_xll.BInterpol('Base CDI'!$H$4:$H$28,'Base CDI'!$I$4:$I$29,S2392,"Cubic","Extrapolate=Linear","MultiX=Average","Skip=True","Sort=True")</f>
        <v>14.799858224214981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48140</v>
      </c>
      <c r="T2393" s="43">
        <f ca="1">_xll.BInterpol('Base CDI'!$H$4:$H$28,'Base CDI'!$J$4:$J$29,S2393,"Cubic","Extrapolate=Linear","MultiX=Average","Skip=True","Sort=True")</f>
        <v>14.622467856074971</v>
      </c>
      <c r="U2393" s="43">
        <f ca="1">_xll.BInterpol('Base CDI'!$H$4:$H$28,'Base CDI'!$I$4:$I$29,S2393,"Cubic","Extrapolate=Linear","MultiX=Average","Skip=True","Sort=True")</f>
        <v>14.799987969240762</v>
      </c>
    </row>
    <row r="2394" spans="16:21" x14ac:dyDescent="0.25">
      <c r="P2394" s="10">
        <v>37993</v>
      </c>
      <c r="Q2394">
        <v>10.2044</v>
      </c>
      <c r="S2394" s="42">
        <f t="shared" ca="1" si="42"/>
        <v>48141</v>
      </c>
      <c r="T2394" s="43">
        <f ca="1">_xll.BInterpol('Base CDI'!$H$4:$H$28,'Base CDI'!$J$4:$J$29,S2394,"Cubic","Extrapolate=Linear","MultiX=Average","Skip=True","Sort=True")</f>
        <v>14.622640846160007</v>
      </c>
      <c r="U2394" s="43">
        <f ca="1">_xll.BInterpol('Base CDI'!$H$4:$H$28,'Base CDI'!$I$4:$I$29,S2394,"Cubic","Extrapolate=Linear","MultiX=Average","Skip=True","Sort=True")</f>
        <v>14.800117466151139</v>
      </c>
    </row>
    <row r="2395" spans="16:21" x14ac:dyDescent="0.25">
      <c r="P2395" s="10">
        <v>37994</v>
      </c>
      <c r="Q2395">
        <v>10.2105</v>
      </c>
      <c r="S2395" s="42">
        <f t="shared" ca="1" si="42"/>
        <v>48142</v>
      </c>
      <c r="T2395" s="43">
        <f ca="1">_xll.BInterpol('Base CDI'!$H$4:$H$28,'Base CDI'!$J$4:$J$29,S2395,"Cubic","Extrapolate=Linear","MultiX=Average","Skip=True","Sort=True")</f>
        <v>14.622813558977661</v>
      </c>
      <c r="U2395" s="43">
        <f ca="1">_xll.BInterpol('Base CDI'!$H$4:$H$28,'Base CDI'!$I$4:$I$29,S2395,"Cubic","Extrapolate=Linear","MultiX=Average","Skip=True","Sort=True")</f>
        <v>14.800246715429445</v>
      </c>
    </row>
    <row r="2396" spans="16:21" x14ac:dyDescent="0.25">
      <c r="P2396" s="10">
        <v>37995</v>
      </c>
      <c r="Q2396">
        <v>10.21659</v>
      </c>
      <c r="S2396" s="42">
        <f t="shared" ca="1" si="42"/>
        <v>48143</v>
      </c>
      <c r="T2396" s="43">
        <f ca="1">_xll.BInterpol('Base CDI'!$H$4:$H$28,'Base CDI'!$J$4:$J$29,S2396,"Cubic","Extrapolate=Linear","MultiX=Average","Skip=True","Sort=True")</f>
        <v>14.622985994674377</v>
      </c>
      <c r="U2396" s="43">
        <f ca="1">_xll.BInterpol('Base CDI'!$H$4:$H$28,'Base CDI'!$I$4:$I$29,S2396,"Cubic","Extrapolate=Linear","MultiX=Average","Skip=True","Sort=True")</f>
        <v>14.800375717559007</v>
      </c>
    </row>
    <row r="2397" spans="16:21" x14ac:dyDescent="0.25">
      <c r="P2397" s="10">
        <v>37998</v>
      </c>
      <c r="Q2397">
        <v>10.22268</v>
      </c>
      <c r="S2397" s="42">
        <f t="shared" ca="1" si="42"/>
        <v>48144</v>
      </c>
      <c r="T2397" s="43">
        <f ca="1">_xll.BInterpol('Base CDI'!$H$4:$H$28,'Base CDI'!$J$4:$J$29,S2397,"Cubic","Extrapolate=Linear","MultiX=Average","Skip=True","Sort=True")</f>
        <v>14.623158153396593</v>
      </c>
      <c r="U2397" s="43">
        <f ca="1">_xll.BInterpol('Base CDI'!$H$4:$H$28,'Base CDI'!$I$4:$I$29,S2397,"Cubic","Extrapolate=Linear","MultiX=Average","Skip=True","Sort=True")</f>
        <v>14.80050447302316</v>
      </c>
    </row>
    <row r="2398" spans="16:21" x14ac:dyDescent="0.25">
      <c r="P2398" s="10">
        <v>37999</v>
      </c>
      <c r="Q2398">
        <v>10.22878</v>
      </c>
      <c r="S2398" s="42">
        <f t="shared" ca="1" si="42"/>
        <v>48145</v>
      </c>
      <c r="T2398" s="43">
        <f ca="1">_xll.BInterpol('Base CDI'!$H$4:$H$28,'Base CDI'!$J$4:$J$29,S2398,"Cubic","Extrapolate=Linear","MultiX=Average","Skip=True","Sort=True")</f>
        <v>14.623330035290754</v>
      </c>
      <c r="U2398" s="43">
        <f ca="1">_xll.BInterpol('Base CDI'!$H$4:$H$28,'Base CDI'!$I$4:$I$29,S2398,"Cubic","Extrapolate=Linear","MultiX=Average","Skip=True","Sort=True")</f>
        <v>14.800632982305231</v>
      </c>
    </row>
    <row r="2399" spans="16:21" x14ac:dyDescent="0.25">
      <c r="P2399" s="10">
        <v>38000</v>
      </c>
      <c r="Q2399">
        <v>10.23489</v>
      </c>
      <c r="S2399" s="42">
        <f t="shared" ca="1" si="42"/>
        <v>48146</v>
      </c>
      <c r="T2399" s="43">
        <f ca="1">_xll.BInterpol('Base CDI'!$H$4:$H$28,'Base CDI'!$J$4:$J$29,S2399,"Cubic","Extrapolate=Linear","MultiX=Average","Skip=True","Sort=True")</f>
        <v>14.623501640503303</v>
      </c>
      <c r="U2399" s="43">
        <f ca="1">_xll.BInterpol('Base CDI'!$H$4:$H$28,'Base CDI'!$I$4:$I$29,S2399,"Cubic","Extrapolate=Linear","MultiX=Average","Skip=True","Sort=True")</f>
        <v>14.800761245888554</v>
      </c>
    </row>
    <row r="2400" spans="16:21" x14ac:dyDescent="0.25">
      <c r="P2400" s="10">
        <v>38001</v>
      </c>
      <c r="Q2400">
        <v>10.24099</v>
      </c>
      <c r="S2400" s="42">
        <f t="shared" ca="1" si="42"/>
        <v>48147</v>
      </c>
      <c r="T2400" s="43">
        <f ca="1">_xll.BInterpol('Base CDI'!$H$4:$H$28,'Base CDI'!$J$4:$J$29,S2400,"Cubic","Extrapolate=Linear","MultiX=Average","Skip=True","Sort=True")</f>
        <v>14.623672969180681</v>
      </c>
      <c r="U2400" s="43">
        <f ca="1">_xll.BInterpol('Base CDI'!$H$4:$H$28,'Base CDI'!$I$4:$I$29,S2400,"Cubic","Extrapolate=Linear","MultiX=Average","Skip=True","Sort=True")</f>
        <v>14.800889264256458</v>
      </c>
    </row>
    <row r="2401" spans="16:21" x14ac:dyDescent="0.25">
      <c r="P2401" s="10">
        <v>38002</v>
      </c>
      <c r="Q2401">
        <v>10.2471</v>
      </c>
      <c r="S2401" s="42">
        <f t="shared" ca="1" si="42"/>
        <v>48148</v>
      </c>
      <c r="T2401" s="43">
        <f ca="1">_xll.BInterpol('Base CDI'!$H$4:$H$28,'Base CDI'!$J$4:$J$29,S2401,"Cubic","Extrapolate=Linear","MultiX=Average","Skip=True","Sort=True")</f>
        <v>14.623844021469328</v>
      </c>
      <c r="U2401" s="43">
        <f ca="1">_xll.BInterpol('Base CDI'!$H$4:$H$28,'Base CDI'!$I$4:$I$29,S2401,"Cubic","Extrapolate=Linear","MultiX=Average","Skip=True","Sort=True")</f>
        <v>14.801017037892274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48149</v>
      </c>
      <c r="T2402" s="43">
        <f ca="1">_xll.BInterpol('Base CDI'!$H$4:$H$28,'Base CDI'!$J$4:$J$29,S2402,"Cubic","Extrapolate=Linear","MultiX=Average","Skip=True","Sort=True")</f>
        <v>14.624014797515688</v>
      </c>
      <c r="U2402" s="43">
        <f ca="1">_xll.BInterpol('Base CDI'!$H$4:$H$28,'Base CDI'!$I$4:$I$29,S2402,"Cubic","Extrapolate=Linear","MultiX=Average","Skip=True","Sort=True")</f>
        <v>14.801144567279334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48150</v>
      </c>
      <c r="T2403" s="43">
        <f ca="1">_xll.BInterpol('Base CDI'!$H$4:$H$28,'Base CDI'!$J$4:$J$29,S2403,"Cubic","Extrapolate=Linear","MultiX=Average","Skip=True","Sort=True")</f>
        <v>14.624185297466203</v>
      </c>
      <c r="U2403" s="43">
        <f ca="1">_xll.BInterpol('Base CDI'!$H$4:$H$28,'Base CDI'!$I$4:$I$29,S2403,"Cubic","Extrapolate=Linear","MultiX=Average","Skip=True","Sort=True")</f>
        <v>14.801271852900967</v>
      </c>
    </row>
    <row r="2404" spans="16:21" x14ac:dyDescent="0.25">
      <c r="P2404" s="10">
        <v>38007</v>
      </c>
      <c r="Q2404">
        <v>10.26543</v>
      </c>
      <c r="S2404" s="42">
        <f t="shared" ca="1" si="42"/>
        <v>48151</v>
      </c>
      <c r="T2404" s="43">
        <f ca="1">_xll.BInterpol('Base CDI'!$H$4:$H$28,'Base CDI'!$J$4:$J$29,S2404,"Cubic","Extrapolate=Linear","MultiX=Average","Skip=True","Sort=True")</f>
        <v>14.624355521467315</v>
      </c>
      <c r="U2404" s="43">
        <f ca="1">_xll.BInterpol('Base CDI'!$H$4:$H$28,'Base CDI'!$I$4:$I$29,S2404,"Cubic","Extrapolate=Linear","MultiX=Average","Skip=True","Sort=True")</f>
        <v>14.801398895240506</v>
      </c>
    </row>
    <row r="2405" spans="16:21" x14ac:dyDescent="0.25">
      <c r="P2405" s="10">
        <v>38008</v>
      </c>
      <c r="Q2405">
        <v>10.27155</v>
      </c>
      <c r="S2405" s="42">
        <f t="shared" ca="1" si="42"/>
        <v>48152</v>
      </c>
      <c r="T2405" s="43">
        <f ca="1">_xll.BInterpol('Base CDI'!$H$4:$H$28,'Base CDI'!$J$4:$J$29,S2405,"Cubic","Extrapolate=Linear","MultiX=Average","Skip=True","Sort=True")</f>
        <v>14.624525469665464</v>
      </c>
      <c r="U2405" s="43">
        <f ca="1">_xll.BInterpol('Base CDI'!$H$4:$H$28,'Base CDI'!$I$4:$I$29,S2405,"Cubic","Extrapolate=Linear","MultiX=Average","Skip=True","Sort=True")</f>
        <v>14.801525694781279</v>
      </c>
    </row>
    <row r="2406" spans="16:21" x14ac:dyDescent="0.25">
      <c r="P2406" s="10">
        <v>38009</v>
      </c>
      <c r="Q2406">
        <v>10.27768</v>
      </c>
      <c r="S2406" s="42">
        <f t="shared" ca="1" si="42"/>
        <v>48153</v>
      </c>
      <c r="T2406" s="43">
        <f ca="1">_xll.BInterpol('Base CDI'!$H$4:$H$28,'Base CDI'!$J$4:$J$29,S2406,"Cubic","Extrapolate=Linear","MultiX=Average","Skip=True","Sort=True")</f>
        <v>14.624695142207093</v>
      </c>
      <c r="U2406" s="43">
        <f ca="1">_xll.BInterpol('Base CDI'!$H$4:$H$28,'Base CDI'!$I$4:$I$29,S2406,"Cubic","Extrapolate=Linear","MultiX=Average","Skip=True","Sort=True")</f>
        <v>14.801652252006619</v>
      </c>
    </row>
    <row r="2407" spans="16:21" x14ac:dyDescent="0.25">
      <c r="P2407" s="10">
        <v>38012</v>
      </c>
      <c r="Q2407">
        <v>10.28382</v>
      </c>
      <c r="S2407" s="42">
        <f t="shared" ca="1" si="42"/>
        <v>48154</v>
      </c>
      <c r="T2407" s="43">
        <f ca="1">_xll.BInterpol('Base CDI'!$H$4:$H$28,'Base CDI'!$J$4:$J$29,S2407,"Cubic","Extrapolate=Linear","MultiX=Average","Skip=True","Sort=True")</f>
        <v>14.624864539238647</v>
      </c>
      <c r="U2407" s="43">
        <f ca="1">_xll.BInterpol('Base CDI'!$H$4:$H$28,'Base CDI'!$I$4:$I$29,S2407,"Cubic","Extrapolate=Linear","MultiX=Average","Skip=True","Sort=True")</f>
        <v>14.801778567399856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48155</v>
      </c>
      <c r="T2408" s="43">
        <f ca="1">_xll.BInterpol('Base CDI'!$H$4:$H$28,'Base CDI'!$J$4:$J$29,S2408,"Cubic","Extrapolate=Linear","MultiX=Average","Skip=True","Sort=True")</f>
        <v>14.625033660906563</v>
      </c>
      <c r="U2408" s="43">
        <f ca="1">_xll.BInterpol('Base CDI'!$H$4:$H$28,'Base CDI'!$I$4:$I$29,S2408,"Cubic","Extrapolate=Linear","MultiX=Average","Skip=True","Sort=True")</f>
        <v>14.80190464144432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48156</v>
      </c>
      <c r="T2409" s="43">
        <f ca="1">_xll.BInterpol('Base CDI'!$H$4:$H$28,'Base CDI'!$J$4:$J$29,S2409,"Cubic","Extrapolate=Linear","MultiX=Average","Skip=True","Sort=True")</f>
        <v>14.625202507357287</v>
      </c>
      <c r="U2409" s="43">
        <f ca="1">_xll.BInterpol('Base CDI'!$H$4:$H$28,'Base CDI'!$I$4:$I$29,S2409,"Cubic","Extrapolate=Linear","MultiX=Average","Skip=True","Sort=True")</f>
        <v>14.802030474623344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48157</v>
      </c>
      <c r="T2410" s="43">
        <f ca="1">_xll.BInterpol('Base CDI'!$H$4:$H$28,'Base CDI'!$J$4:$J$29,S2410,"Cubic","Extrapolate=Linear","MultiX=Average","Skip=True","Sort=True")</f>
        <v>14.625371078737258</v>
      </c>
      <c r="U2410" s="43">
        <f ca="1">_xll.BInterpol('Base CDI'!$H$4:$H$28,'Base CDI'!$I$4:$I$29,S2410,"Cubic","Extrapolate=Linear","MultiX=Average","Skip=True","Sort=True")</f>
        <v>14.802156067420256</v>
      </c>
    </row>
    <row r="2411" spans="16:21" x14ac:dyDescent="0.25">
      <c r="P2411" s="10">
        <v>38016</v>
      </c>
      <c r="Q2411">
        <v>10.30838</v>
      </c>
      <c r="S2411" s="42">
        <f t="shared" ca="1" si="42"/>
        <v>48158</v>
      </c>
      <c r="T2411" s="43">
        <f ca="1">_xll.BInterpol('Base CDI'!$H$4:$H$28,'Base CDI'!$J$4:$J$29,S2411,"Cubic","Extrapolate=Linear","MultiX=Average","Skip=True","Sort=True")</f>
        <v>14.62553937519292</v>
      </c>
      <c r="U2411" s="43">
        <f ca="1">_xll.BInterpol('Base CDI'!$H$4:$H$28,'Base CDI'!$I$4:$I$29,S2411,"Cubic","Extrapolate=Linear","MultiX=Average","Skip=True","Sort=True")</f>
        <v>14.802281420318391</v>
      </c>
    </row>
    <row r="2412" spans="16:21" x14ac:dyDescent="0.25">
      <c r="P2412" s="10">
        <v>38019</v>
      </c>
      <c r="Q2412">
        <v>10.31453</v>
      </c>
      <c r="S2412" s="42">
        <f t="shared" ca="1" si="42"/>
        <v>48159</v>
      </c>
      <c r="T2412" s="43">
        <f ca="1">_xll.BInterpol('Base CDI'!$H$4:$H$28,'Base CDI'!$J$4:$J$29,S2412,"Cubic","Extrapolate=Linear","MultiX=Average","Skip=True","Sort=True")</f>
        <v>14.625707396870714</v>
      </c>
      <c r="U2412" s="43">
        <f ca="1">_xll.BInterpol('Base CDI'!$H$4:$H$28,'Base CDI'!$I$4:$I$29,S2412,"Cubic","Extrapolate=Linear","MultiX=Average","Skip=True","Sort=True")</f>
        <v>14.802406533801074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48160</v>
      </c>
      <c r="T2413" s="43">
        <f ca="1">_xll.BInterpol('Base CDI'!$H$4:$H$28,'Base CDI'!$J$4:$J$29,S2413,"Cubic","Extrapolate=Linear","MultiX=Average","Skip=True","Sort=True")</f>
        <v>14.625875143917082</v>
      </c>
      <c r="U2413" s="43">
        <f ca="1">_xll.BInterpol('Base CDI'!$H$4:$H$28,'Base CDI'!$I$4:$I$29,S2413,"Cubic","Extrapolate=Linear","MultiX=Average","Skip=True","Sort=True")</f>
        <v>14.802531408351641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48161</v>
      </c>
      <c r="T2414" s="43">
        <f ca="1">_xll.BInterpol('Base CDI'!$H$4:$H$28,'Base CDI'!$J$4:$J$29,S2414,"Cubic","Extrapolate=Linear","MultiX=Average","Skip=True","Sort=True")</f>
        <v>14.626042616478466</v>
      </c>
      <c r="U2414" s="43">
        <f ca="1">_xll.BInterpol('Base CDI'!$H$4:$H$28,'Base CDI'!$I$4:$I$29,S2414,"Cubic","Extrapolate=Linear","MultiX=Average","Skip=True","Sort=True")</f>
        <v>14.802656044453419</v>
      </c>
    </row>
    <row r="2415" spans="16:21" x14ac:dyDescent="0.25">
      <c r="P2415" s="10">
        <v>38022</v>
      </c>
      <c r="Q2415">
        <v>10.33301</v>
      </c>
      <c r="S2415" s="42">
        <f t="shared" ca="1" si="42"/>
        <v>48162</v>
      </c>
      <c r="T2415" s="43">
        <f ca="1">_xll.BInterpol('Base CDI'!$H$4:$H$28,'Base CDI'!$J$4:$J$29,S2415,"Cubic","Extrapolate=Linear","MultiX=Average","Skip=True","Sort=True")</f>
        <v>14.626209814701308</v>
      </c>
      <c r="U2415" s="43">
        <f ca="1">_xll.BInterpol('Base CDI'!$H$4:$H$28,'Base CDI'!$I$4:$I$29,S2415,"Cubic","Extrapolate=Linear","MultiX=Average","Skip=True","Sort=True")</f>
        <v>14.802780442589741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48163</v>
      </c>
      <c r="T2416" s="43">
        <f ca="1">_xll.BInterpol('Base CDI'!$H$4:$H$28,'Base CDI'!$J$4:$J$29,S2416,"Cubic","Extrapolate=Linear","MultiX=Average","Skip=True","Sort=True")</f>
        <v>14.626376738732052</v>
      </c>
      <c r="U2416" s="43">
        <f ca="1">_xll.BInterpol('Base CDI'!$H$4:$H$28,'Base CDI'!$I$4:$I$29,S2416,"Cubic","Extrapolate=Linear","MultiX=Average","Skip=True","Sort=True")</f>
        <v>14.802904603243938</v>
      </c>
    </row>
    <row r="2417" spans="16:21" x14ac:dyDescent="0.25">
      <c r="P2417" s="10">
        <v>38026</v>
      </c>
      <c r="Q2417">
        <v>10.34534</v>
      </c>
      <c r="S2417" s="42">
        <f t="shared" ca="1" si="42"/>
        <v>48164</v>
      </c>
      <c r="T2417" s="43">
        <f ca="1">_xll.BInterpol('Base CDI'!$H$4:$H$28,'Base CDI'!$J$4:$J$29,S2417,"Cubic","Extrapolate=Linear","MultiX=Average","Skip=True","Sort=True")</f>
        <v>14.626543388717137</v>
      </c>
      <c r="U2417" s="43">
        <f ca="1">_xll.BInterpol('Base CDI'!$H$4:$H$28,'Base CDI'!$I$4:$I$29,S2417,"Cubic","Extrapolate=Linear","MultiX=Average","Skip=True","Sort=True")</f>
        <v>14.80302852689934</v>
      </c>
    </row>
    <row r="2418" spans="16:21" x14ac:dyDescent="0.25">
      <c r="P2418" s="10">
        <v>38027</v>
      </c>
      <c r="Q2418">
        <v>10.3515</v>
      </c>
      <c r="S2418" s="42">
        <f t="shared" ca="1" si="42"/>
        <v>48165</v>
      </c>
      <c r="T2418" s="43">
        <f ca="1">_xll.BInterpol('Base CDI'!$H$4:$H$28,'Base CDI'!$J$4:$J$29,S2418,"Cubic","Extrapolate=Linear","MultiX=Average","Skip=True","Sort=True")</f>
        <v>14.626709764803005</v>
      </c>
      <c r="U2418" s="43">
        <f ca="1">_xll.BInterpol('Base CDI'!$H$4:$H$28,'Base CDI'!$I$4:$I$29,S2418,"Cubic","Extrapolate=Linear","MultiX=Average","Skip=True","Sort=True")</f>
        <v>14.803152214039276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48166</v>
      </c>
      <c r="T2419" s="43">
        <f ca="1">_xll.BInterpol('Base CDI'!$H$4:$H$28,'Base CDI'!$J$4:$J$29,S2419,"Cubic","Extrapolate=Linear","MultiX=Average","Skip=True","Sort=True")</f>
        <v>14.6268758671361</v>
      </c>
      <c r="U2419" s="43">
        <f ca="1">_xll.BInterpol('Base CDI'!$H$4:$H$28,'Base CDI'!$I$4:$I$29,S2419,"Cubic","Extrapolate=Linear","MultiX=Average","Skip=True","Sort=True")</f>
        <v>14.80327566514708</v>
      </c>
    </row>
    <row r="2420" spans="16:21" x14ac:dyDescent="0.25">
      <c r="P2420" s="10">
        <v>38029</v>
      </c>
      <c r="Q2420">
        <v>10.36383</v>
      </c>
      <c r="S2420" s="42">
        <f t="shared" ca="1" si="42"/>
        <v>48167</v>
      </c>
      <c r="T2420" s="43">
        <f ca="1">_xll.BInterpol('Base CDI'!$H$4:$H$28,'Base CDI'!$J$4:$J$29,S2420,"Cubic","Extrapolate=Linear","MultiX=Average","Skip=True","Sort=True")</f>
        <v>14.627041695862864</v>
      </c>
      <c r="U2420" s="43">
        <f ca="1">_xll.BInterpol('Base CDI'!$H$4:$H$28,'Base CDI'!$I$4:$I$29,S2420,"Cubic","Extrapolate=Linear","MultiX=Average","Skip=True","Sort=True")</f>
        <v>14.803398880706082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48168</v>
      </c>
      <c r="T2421" s="43">
        <f ca="1">_xll.BInterpol('Base CDI'!$H$4:$H$28,'Base CDI'!$J$4:$J$29,S2421,"Cubic","Extrapolate=Linear","MultiX=Average","Skip=True","Sort=True")</f>
        <v>14.627207251129738</v>
      </c>
      <c r="U2421" s="43">
        <f ca="1">_xll.BInterpol('Base CDI'!$H$4:$H$28,'Base CDI'!$I$4:$I$29,S2421,"Cubic","Extrapolate=Linear","MultiX=Average","Skip=True","Sort=True")</f>
        <v>14.803521861199611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48169</v>
      </c>
      <c r="T2422" s="43">
        <f ca="1">_xll.BInterpol('Base CDI'!$H$4:$H$28,'Base CDI'!$J$4:$J$29,S2422,"Cubic","Extrapolate=Linear","MultiX=Average","Skip=True","Sort=True")</f>
        <v>14.627372533083163</v>
      </c>
      <c r="U2422" s="43">
        <f ca="1">_xll.BInterpol('Base CDI'!$H$4:$H$28,'Base CDI'!$I$4:$I$29,S2422,"Cubic","Extrapolate=Linear","MultiX=Average","Skip=True","Sort=True")</f>
        <v>14.803644607111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48170</v>
      </c>
      <c r="T2423" s="43">
        <f ca="1">_xll.BInterpol('Base CDI'!$H$4:$H$28,'Base CDI'!$J$4:$J$29,S2423,"Cubic","Extrapolate=Linear","MultiX=Average","Skip=True","Sort=True")</f>
        <v>14.627537541869582</v>
      </c>
      <c r="U2423" s="43">
        <f ca="1">_xll.BInterpol('Base CDI'!$H$4:$H$28,'Base CDI'!$I$4:$I$29,S2423,"Cubic","Extrapolate=Linear","MultiX=Average","Skip=True","Sort=True")</f>
        <v>14.803767118923579</v>
      </c>
    </row>
    <row r="2424" spans="16:21" x14ac:dyDescent="0.25">
      <c r="P2424" s="10">
        <v>38035</v>
      </c>
      <c r="Q2424">
        <v>10.3886</v>
      </c>
      <c r="S2424" s="42">
        <f t="shared" ca="1" si="42"/>
        <v>48171</v>
      </c>
      <c r="T2424" s="43">
        <f ca="1">_xll.BInterpol('Base CDI'!$H$4:$H$28,'Base CDI'!$J$4:$J$29,S2424,"Cubic","Extrapolate=Linear","MultiX=Average","Skip=True","Sort=True")</f>
        <v>14.627702277635438</v>
      </c>
      <c r="U2424" s="43">
        <f ca="1">_xll.BInterpol('Base CDI'!$H$4:$H$28,'Base CDI'!$I$4:$I$29,S2424,"Cubic","Extrapolate=Linear","MultiX=Average","Skip=True","Sort=True")</f>
        <v>14.803889397120679</v>
      </c>
    </row>
    <row r="2425" spans="16:21" x14ac:dyDescent="0.25">
      <c r="P2425" s="10">
        <v>38036</v>
      </c>
      <c r="Q2425">
        <v>10.39481</v>
      </c>
      <c r="S2425" s="42">
        <f t="shared" ca="1" si="42"/>
        <v>48172</v>
      </c>
      <c r="T2425" s="43">
        <f ca="1">_xll.BInterpol('Base CDI'!$H$4:$H$28,'Base CDI'!$J$4:$J$29,S2425,"Cubic","Extrapolate=Linear","MultiX=Average","Skip=True","Sort=True")</f>
        <v>14.627866740527169</v>
      </c>
      <c r="U2425" s="43">
        <f ca="1">_xll.BInterpol('Base CDI'!$H$4:$H$28,'Base CDI'!$I$4:$I$29,S2425,"Cubic","Extrapolate=Linear","MultiX=Average","Skip=True","Sort=True")</f>
        <v>14.804011442185629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48173</v>
      </c>
      <c r="T2426" s="43">
        <f ca="1">_xll.BInterpol('Base CDI'!$H$4:$H$28,'Base CDI'!$J$4:$J$29,S2426,"Cubic","Extrapolate=Linear","MultiX=Average","Skip=True","Sort=True")</f>
        <v>14.628030930691223</v>
      </c>
      <c r="U2426" s="43">
        <f ca="1">_xll.BInterpol('Base CDI'!$H$4:$H$28,'Base CDI'!$I$4:$I$29,S2426,"Cubic","Extrapolate=Linear","MultiX=Average","Skip=True","Sort=True")</f>
        <v>14.804133254601764</v>
      </c>
    </row>
    <row r="2427" spans="16:21" x14ac:dyDescent="0.25">
      <c r="P2427" s="10">
        <v>38042</v>
      </c>
      <c r="Q2427">
        <v>10.40723</v>
      </c>
      <c r="S2427" s="42">
        <f t="shared" ca="1" si="42"/>
        <v>48174</v>
      </c>
      <c r="T2427" s="43">
        <f ca="1">_xll.BInterpol('Base CDI'!$H$4:$H$28,'Base CDI'!$J$4:$J$29,S2427,"Cubic","Extrapolate=Linear","MultiX=Average","Skip=True","Sort=True")</f>
        <v>14.628194848274038</v>
      </c>
      <c r="U2427" s="43">
        <f ca="1">_xll.BInterpol('Base CDI'!$H$4:$H$28,'Base CDI'!$I$4:$I$29,S2427,"Cubic","Extrapolate=Linear","MultiX=Average","Skip=True","Sort=True")</f>
        <v>14.80425483485241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48175</v>
      </c>
      <c r="T2428" s="43">
        <f ca="1">_xll.BInterpol('Base CDI'!$H$4:$H$28,'Base CDI'!$J$4:$J$29,S2428,"Cubic","Extrapolate=Linear","MultiX=Average","Skip=True","Sort=True")</f>
        <v>14.628358493422057</v>
      </c>
      <c r="U2428" s="43">
        <f ca="1">_xll.BInterpol('Base CDI'!$H$4:$H$28,'Base CDI'!$I$4:$I$29,S2428,"Cubic","Extrapolate=Linear","MultiX=Average","Skip=True","Sort=True")</f>
        <v>14.804376183420899</v>
      </c>
    </row>
    <row r="2429" spans="16:21" x14ac:dyDescent="0.25">
      <c r="P2429" s="10">
        <v>38044</v>
      </c>
      <c r="Q2429">
        <v>10.41967</v>
      </c>
      <c r="S2429" s="42">
        <f t="shared" ca="1" si="42"/>
        <v>48176</v>
      </c>
      <c r="T2429" s="43">
        <f ca="1">_xll.BInterpol('Base CDI'!$H$4:$H$28,'Base CDI'!$J$4:$J$29,S2429,"Cubic","Extrapolate=Linear","MultiX=Average","Skip=True","Sort=True")</f>
        <v>14.628521866281721</v>
      </c>
      <c r="U2429" s="43">
        <f ca="1">_xll.BInterpol('Base CDI'!$H$4:$H$28,'Base CDI'!$I$4:$I$29,S2429,"Cubic","Extrapolate=Linear","MultiX=Average","Skip=True","Sort=True")</f>
        <v>14.804497300790565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48177</v>
      </c>
      <c r="T2430" s="43">
        <f ca="1">_xll.BInterpol('Base CDI'!$H$4:$H$28,'Base CDI'!$J$4:$J$29,S2430,"Cubic","Extrapolate=Linear","MultiX=Average","Skip=True","Sort=True")</f>
        <v>14.628684966999474</v>
      </c>
      <c r="U2430" s="43">
        <f ca="1">_xll.BInterpol('Base CDI'!$H$4:$H$28,'Base CDI'!$I$4:$I$29,S2430,"Cubic","Extrapolate=Linear","MultiX=Average","Skip=True","Sort=True")</f>
        <v>14.804618187444735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48178</v>
      </c>
      <c r="T2431" s="43">
        <f ca="1">_xll.BInterpol('Base CDI'!$H$4:$H$28,'Base CDI'!$J$4:$J$29,S2431,"Cubic","Extrapolate=Linear","MultiX=Average","Skip=True","Sort=True")</f>
        <v>14.628847795721756</v>
      </c>
      <c r="U2431" s="43">
        <f ca="1">_xll.BInterpol('Base CDI'!$H$4:$H$28,'Base CDI'!$I$4:$I$29,S2431,"Cubic","Extrapolate=Linear","MultiX=Average","Skip=True","Sort=True")</f>
        <v>14.804738843866742</v>
      </c>
    </row>
    <row r="2432" spans="16:21" x14ac:dyDescent="0.25">
      <c r="P2432" s="10">
        <v>38049</v>
      </c>
      <c r="Q2432">
        <v>10.43834</v>
      </c>
      <c r="S2432" s="42">
        <f t="shared" ca="1" si="42"/>
        <v>48179</v>
      </c>
      <c r="T2432" s="43">
        <f ca="1">_xll.BInterpol('Base CDI'!$H$4:$H$28,'Base CDI'!$J$4:$J$29,S2432,"Cubic","Extrapolate=Linear","MultiX=Average","Skip=True","Sort=True")</f>
        <v>14.62901035259501</v>
      </c>
      <c r="U2432" s="43">
        <f ca="1">_xll.BInterpol('Base CDI'!$H$4:$H$28,'Base CDI'!$I$4:$I$29,S2432,"Cubic","Extrapolate=Linear","MultiX=Average","Skip=True","Sort=True")</f>
        <v>14.804859270539914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48180</v>
      </c>
      <c r="T2433" s="43">
        <f ca="1">_xll.BInterpol('Base CDI'!$H$4:$H$28,'Base CDI'!$J$4:$J$29,S2433,"Cubic","Extrapolate=Linear","MultiX=Average","Skip=True","Sort=True")</f>
        <v>14.629172637765677</v>
      </c>
      <c r="U2433" s="43">
        <f ca="1">_xll.BInterpol('Base CDI'!$H$4:$H$28,'Base CDI'!$I$4:$I$29,S2433,"Cubic","Extrapolate=Linear","MultiX=Average","Skip=True","Sort=True")</f>
        <v>14.804979467947586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48181</v>
      </c>
      <c r="T2434" s="43">
        <f ca="1">_xll.BInterpol('Base CDI'!$H$4:$H$28,'Base CDI'!$J$4:$J$29,S2434,"Cubic","Extrapolate=Linear","MultiX=Average","Skip=True","Sort=True")</f>
        <v>14.629334651380201</v>
      </c>
      <c r="U2434" s="43">
        <f ca="1">_xll.BInterpol('Base CDI'!$H$4:$H$28,'Base CDI'!$I$4:$I$29,S2434,"Cubic","Extrapolate=Linear","MultiX=Average","Skip=True","Sort=True")</f>
        <v>14.805099436573087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48182</v>
      </c>
      <c r="T2435" s="43">
        <f ca="1">_xll.BInterpol('Base CDI'!$H$4:$H$28,'Base CDI'!$J$4:$J$29,S2435,"Cubic","Extrapolate=Linear","MultiX=Average","Skip=True","Sort=True")</f>
        <v>14.629496393585022</v>
      </c>
      <c r="U2435" s="43">
        <f ca="1">_xll.BInterpol('Base CDI'!$H$4:$H$28,'Base CDI'!$I$4:$I$29,S2435,"Cubic","Extrapolate=Linear","MultiX=Average","Skip=True","Sort=True")</f>
        <v>14.805219176899747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48183</v>
      </c>
      <c r="T2436" s="43">
        <f ca="1">_xll.BInterpol('Base CDI'!$H$4:$H$28,'Base CDI'!$J$4:$J$29,S2436,"Cubic","Extrapolate=Linear","MultiX=Average","Skip=True","Sort=True")</f>
        <v>14.629657864526584</v>
      </c>
      <c r="U2436" s="43">
        <f ca="1">_xll.BInterpol('Base CDI'!$H$4:$H$28,'Base CDI'!$I$4:$I$29,S2436,"Cubic","Extrapolate=Linear","MultiX=Average","Skip=True","Sort=True")</f>
        <v>14.805338689410897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48184</v>
      </c>
      <c r="T2437" s="43">
        <f ca="1">_xll.BInterpol('Base CDI'!$H$4:$H$28,'Base CDI'!$J$4:$J$29,S2437,"Cubic","Extrapolate=Linear","MultiX=Average","Skip=True","Sort=True")</f>
        <v>14.629819064351326</v>
      </c>
      <c r="U2437" s="43">
        <f ca="1">_xll.BInterpol('Base CDI'!$H$4:$H$28,'Base CDI'!$I$4:$I$29,S2437,"Cubic","Extrapolate=Linear","MultiX=Average","Skip=True","Sort=True")</f>
        <v>14.805457974589867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48185</v>
      </c>
      <c r="T2438" s="43">
        <f ca="1">_xll.BInterpol('Base CDI'!$H$4:$H$28,'Base CDI'!$J$4:$J$29,S2438,"Cubic","Extrapolate=Linear","MultiX=Average","Skip=True","Sort=True")</f>
        <v>14.629979993205691</v>
      </c>
      <c r="U2438" s="43">
        <f ca="1">_xll.BInterpol('Base CDI'!$H$4:$H$28,'Base CDI'!$I$4:$I$29,S2438,"Cubic","Extrapolate=Linear","MultiX=Average","Skip=True","Sort=True")</f>
        <v>14.805577032919992</v>
      </c>
    </row>
    <row r="2439" spans="16:21" x14ac:dyDescent="0.25">
      <c r="P2439" s="10">
        <v>38058</v>
      </c>
      <c r="Q2439">
        <v>10.48202</v>
      </c>
      <c r="S2439" s="42">
        <f t="shared" ca="1" si="42"/>
        <v>48186</v>
      </c>
      <c r="T2439" s="43">
        <f ca="1">_xll.BInterpol('Base CDI'!$H$4:$H$28,'Base CDI'!$J$4:$J$29,S2439,"Cubic","Extrapolate=Linear","MultiX=Average","Skip=True","Sort=True")</f>
        <v>14.630140651236124</v>
      </c>
      <c r="U2439" s="43">
        <f ca="1">_xll.BInterpol('Base CDI'!$H$4:$H$28,'Base CDI'!$I$4:$I$29,S2439,"Cubic","Extrapolate=Linear","MultiX=Average","Skip=True","Sort=True")</f>
        <v>14.805695864884596</v>
      </c>
    </row>
    <row r="2440" spans="16:21" x14ac:dyDescent="0.25">
      <c r="P2440" s="10">
        <v>38061</v>
      </c>
      <c r="Q2440">
        <v>10.48827</v>
      </c>
      <c r="S2440" s="42">
        <f t="shared" ca="1" si="42"/>
        <v>48187</v>
      </c>
      <c r="T2440" s="43">
        <f ca="1">_xll.BInterpol('Base CDI'!$H$4:$H$28,'Base CDI'!$J$4:$J$29,S2440,"Cubic","Extrapolate=Linear","MultiX=Average","Skip=True","Sort=True")</f>
        <v>14.630301038589062</v>
      </c>
      <c r="U2440" s="43">
        <f ca="1">_xll.BInterpol('Base CDI'!$H$4:$H$28,'Base CDI'!$I$4:$I$29,S2440,"Cubic","Extrapolate=Linear","MultiX=Average","Skip=True","Sort=True")</f>
        <v>14.805814470967016</v>
      </c>
    </row>
    <row r="2441" spans="16:21" x14ac:dyDescent="0.25">
      <c r="P2441" s="10">
        <v>38062</v>
      </c>
      <c r="Q2441">
        <v>10.49452</v>
      </c>
      <c r="S2441" s="42">
        <f t="shared" ca="1" si="42"/>
        <v>48188</v>
      </c>
      <c r="T2441" s="43">
        <f ca="1">_xll.BInterpol('Base CDI'!$H$4:$H$28,'Base CDI'!$J$4:$J$29,S2441,"Cubic","Extrapolate=Linear","MultiX=Average","Skip=True","Sort=True")</f>
        <v>14.63046115541095</v>
      </c>
      <c r="U2441" s="43">
        <f ca="1">_xll.BInterpol('Base CDI'!$H$4:$H$28,'Base CDI'!$I$4:$I$29,S2441,"Cubic","Extrapolate=Linear","MultiX=Average","Skip=True","Sort=True")</f>
        <v>14.80593285165058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48189</v>
      </c>
      <c r="T2442" s="43">
        <f ca="1">_xll.BInterpol('Base CDI'!$H$4:$H$28,'Base CDI'!$J$4:$J$29,S2442,"Cubic","Extrapolate=Linear","MultiX=Average","Skip=True","Sort=True")</f>
        <v>14.630621001848231</v>
      </c>
      <c r="U2442" s="43">
        <f ca="1">_xll.BInterpol('Base CDI'!$H$4:$H$28,'Base CDI'!$I$4:$I$29,S2442,"Cubic","Extrapolate=Linear","MultiX=Average","Skip=True","Sort=True")</f>
        <v>14.806051007418617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48190</v>
      </c>
      <c r="T2443" s="43">
        <f ca="1">_xll.BInterpol('Base CDI'!$H$4:$H$28,'Base CDI'!$J$4:$J$29,S2443,"Cubic","Extrapolate=Linear","MultiX=Average","Skip=True","Sort=True")</f>
        <v>14.630780578047345</v>
      </c>
      <c r="U2443" s="43">
        <f ca="1">_xll.BInterpol('Base CDI'!$H$4:$H$28,'Base CDI'!$I$4:$I$29,S2443,"Cubic","Extrapolate=Linear","MultiX=Average","Skip=True","Sort=True")</f>
        <v>14.806168938754462</v>
      </c>
    </row>
    <row r="2444" spans="16:21" x14ac:dyDescent="0.25">
      <c r="P2444" s="10">
        <v>38065</v>
      </c>
      <c r="Q2444">
        <v>10.51322</v>
      </c>
      <c r="S2444" s="42">
        <f t="shared" ca="1" si="43"/>
        <v>48191</v>
      </c>
      <c r="T2444" s="43">
        <f ca="1">_xll.BInterpol('Base CDI'!$H$4:$H$28,'Base CDI'!$J$4:$J$29,S2444,"Cubic","Extrapolate=Linear","MultiX=Average","Skip=True","Sort=True")</f>
        <v>14.630939884154733</v>
      </c>
      <c r="U2444" s="43">
        <f ca="1">_xll.BInterpol('Base CDI'!$H$4:$H$28,'Base CDI'!$I$4:$I$29,S2444,"Cubic","Extrapolate=Linear","MultiX=Average","Skip=True","Sort=True")</f>
        <v>14.806286646141443</v>
      </c>
    </row>
    <row r="2445" spans="16:21" x14ac:dyDescent="0.25">
      <c r="P2445" s="10">
        <v>38068</v>
      </c>
      <c r="Q2445">
        <v>10.51942</v>
      </c>
      <c r="S2445" s="42">
        <f t="shared" ca="1" si="43"/>
        <v>48192</v>
      </c>
      <c r="T2445" s="43">
        <f ca="1">_xll.BInterpol('Base CDI'!$H$4:$H$28,'Base CDI'!$J$4:$J$29,S2445,"Cubic","Extrapolate=Linear","MultiX=Average","Skip=True","Sort=True")</f>
        <v>14.631098920316841</v>
      </c>
      <c r="U2445" s="43">
        <f ca="1">_xll.BInterpol('Base CDI'!$H$4:$H$28,'Base CDI'!$I$4:$I$29,S2445,"Cubic","Extrapolate=Linear","MultiX=Average","Skip=True","Sort=True")</f>
        <v>14.806404130062893</v>
      </c>
    </row>
    <row r="2446" spans="16:21" x14ac:dyDescent="0.25">
      <c r="P2446" s="10">
        <v>38069</v>
      </c>
      <c r="Q2446">
        <v>10.52563</v>
      </c>
      <c r="S2446" s="42">
        <f t="shared" ca="1" si="43"/>
        <v>48193</v>
      </c>
      <c r="T2446" s="43">
        <f ca="1">_xll.BInterpol('Base CDI'!$H$4:$H$28,'Base CDI'!$J$4:$J$29,S2446,"Cubic","Extrapolate=Linear","MultiX=Average","Skip=True","Sort=True")</f>
        <v>14.631257686680106</v>
      </c>
      <c r="U2446" s="43">
        <f ca="1">_xll.BInterpol('Base CDI'!$H$4:$H$28,'Base CDI'!$I$4:$I$29,S2446,"Cubic","Extrapolate=Linear","MultiX=Average","Skip=True","Sort=True")</f>
        <v>14.806521391002139</v>
      </c>
    </row>
    <row r="2447" spans="16:21" x14ac:dyDescent="0.25">
      <c r="P2447" s="10">
        <v>38070</v>
      </c>
      <c r="Q2447">
        <v>10.53186</v>
      </c>
      <c r="S2447" s="42">
        <f t="shared" ca="1" si="43"/>
        <v>48194</v>
      </c>
      <c r="T2447" s="43">
        <f ca="1">_xll.BInterpol('Base CDI'!$H$4:$H$28,'Base CDI'!$J$4:$J$29,S2447,"Cubic","Extrapolate=Linear","MultiX=Average","Skip=True","Sort=True")</f>
        <v>14.631416183390973</v>
      </c>
      <c r="U2447" s="43">
        <f ca="1">_xll.BInterpol('Base CDI'!$H$4:$H$28,'Base CDI'!$I$4:$I$29,S2447,"Cubic","Extrapolate=Linear","MultiX=Average","Skip=True","Sort=True")</f>
        <v>14.806638429442515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48195</v>
      </c>
      <c r="T2448" s="43">
        <f ca="1">_xll.BInterpol('Base CDI'!$H$4:$H$28,'Base CDI'!$J$4:$J$29,S2448,"Cubic","Extrapolate=Linear","MultiX=Average","Skip=True","Sort=True")</f>
        <v>14.631574410595885</v>
      </c>
      <c r="U2448" s="43">
        <f ca="1">_xll.BInterpol('Base CDI'!$H$4:$H$28,'Base CDI'!$I$4:$I$29,S2448,"Cubic","Extrapolate=Linear","MultiX=Average","Skip=True","Sort=True")</f>
        <v>14.80675524586735</v>
      </c>
    </row>
    <row r="2449" spans="16:21" x14ac:dyDescent="0.25">
      <c r="P2449" s="10">
        <v>38072</v>
      </c>
      <c r="Q2449">
        <v>10.5443</v>
      </c>
      <c r="S2449" s="42">
        <f t="shared" ca="1" si="43"/>
        <v>48196</v>
      </c>
      <c r="T2449" s="43">
        <f ca="1">_xll.BInterpol('Base CDI'!$H$4:$H$28,'Base CDI'!$J$4:$J$29,S2449,"Cubic","Extrapolate=Linear","MultiX=Average","Skip=True","Sort=True")</f>
        <v>14.631732368441281</v>
      </c>
      <c r="U2449" s="43">
        <f ca="1">_xll.BInterpol('Base CDI'!$H$4:$H$28,'Base CDI'!$I$4:$I$29,S2449,"Cubic","Extrapolate=Linear","MultiX=Average","Skip=True","Sort=True")</f>
        <v>14.806871840759976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48197</v>
      </c>
      <c r="T2450" s="43">
        <f ca="1">_xll.BInterpol('Base CDI'!$H$4:$H$28,'Base CDI'!$J$4:$J$29,S2450,"Cubic","Extrapolate=Linear","MultiX=Average","Skip=True","Sort=True")</f>
        <v>14.631890057073603</v>
      </c>
      <c r="U2450" s="43">
        <f ca="1">_xll.BInterpol('Base CDI'!$H$4:$H$28,'Base CDI'!$I$4:$I$29,S2450,"Cubic","Extrapolate=Linear","MultiX=Average","Skip=True","Sort=True")</f>
        <v>14.806988214603725</v>
      </c>
    </row>
    <row r="2451" spans="16:21" x14ac:dyDescent="0.25">
      <c r="P2451" s="10">
        <v>38076</v>
      </c>
      <c r="Q2451">
        <v>10.55674</v>
      </c>
      <c r="S2451" s="42">
        <f t="shared" ca="1" si="43"/>
        <v>48198</v>
      </c>
      <c r="T2451" s="43">
        <f ca="1">_xll.BInterpol('Base CDI'!$H$4:$H$28,'Base CDI'!$J$4:$J$29,S2451,"Cubic","Extrapolate=Linear","MultiX=Average","Skip=True","Sort=True")</f>
        <v>14.632047476639297</v>
      </c>
      <c r="U2451" s="43">
        <f ca="1">_xll.BInterpol('Base CDI'!$H$4:$H$28,'Base CDI'!$I$4:$I$29,S2451,"Cubic","Extrapolate=Linear","MultiX=Average","Skip=True","Sort=True")</f>
        <v>14.807104367881925</v>
      </c>
    </row>
    <row r="2452" spans="16:21" x14ac:dyDescent="0.25">
      <c r="P2452" s="10">
        <v>38077</v>
      </c>
      <c r="Q2452">
        <v>10.56296</v>
      </c>
      <c r="S2452" s="42">
        <f t="shared" ca="1" si="43"/>
        <v>48199</v>
      </c>
      <c r="T2452" s="43">
        <f ca="1">_xll.BInterpol('Base CDI'!$H$4:$H$28,'Base CDI'!$J$4:$J$29,S2452,"Cubic","Extrapolate=Linear","MultiX=Average","Skip=True","Sort=True")</f>
        <v>14.6322046272848</v>
      </c>
      <c r="U2452" s="43">
        <f ca="1">_xll.BInterpol('Base CDI'!$H$4:$H$28,'Base CDI'!$I$4:$I$29,S2452,"Cubic","Extrapolate=Linear","MultiX=Average","Skip=True","Sort=True")</f>
        <v>14.807220301077908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48200</v>
      </c>
      <c r="T2453" s="43">
        <f ca="1">_xll.BInterpol('Base CDI'!$H$4:$H$28,'Base CDI'!$J$4:$J$29,S2453,"Cubic","Extrapolate=Linear","MultiX=Average","Skip=True","Sort=True")</f>
        <v>14.632361509156556</v>
      </c>
      <c r="U2453" s="43">
        <f ca="1">_xll.BInterpol('Base CDI'!$H$4:$H$28,'Base CDI'!$I$4:$I$29,S2453,"Cubic","Extrapolate=Linear","MultiX=Average","Skip=True","Sort=True")</f>
        <v>14.807336014675005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48201</v>
      </c>
      <c r="T2454" s="43">
        <f ca="1">_xll.BInterpol('Base CDI'!$H$4:$H$28,'Base CDI'!$J$4:$J$29,S2454,"Cubic","Extrapolate=Linear","MultiX=Average","Skip=True","Sort=True")</f>
        <v>14.632518122401009</v>
      </c>
      <c r="U2454" s="43">
        <f ca="1">_xll.BInterpol('Base CDI'!$H$4:$H$28,'Base CDI'!$I$4:$I$29,S2454,"Cubic","Extrapolate=Linear","MultiX=Average","Skip=True","Sort=True")</f>
        <v>14.807451509156548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48202</v>
      </c>
      <c r="T2455" s="43">
        <f ca="1">_xll.BInterpol('Base CDI'!$H$4:$H$28,'Base CDI'!$J$4:$J$29,S2455,"Cubic","Extrapolate=Linear","MultiX=Average","Skip=True","Sort=True")</f>
        <v>14.632674467164598</v>
      </c>
      <c r="U2455" s="43">
        <f ca="1">_xll.BInterpol('Base CDI'!$H$4:$H$28,'Base CDI'!$I$4:$I$29,S2455,"Cubic","Extrapolate=Linear","MultiX=Average","Skip=True","Sort=True")</f>
        <v>14.807566785005866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48203</v>
      </c>
      <c r="T2456" s="43">
        <f ca="1">_xll.BInterpol('Base CDI'!$H$4:$H$28,'Base CDI'!$J$4:$J$29,S2456,"Cubic","Extrapolate=Linear","MultiX=Average","Skip=True","Sort=True")</f>
        <v>14.632830543593768</v>
      </c>
      <c r="U2456" s="43">
        <f ca="1">_xll.BInterpol('Base CDI'!$H$4:$H$28,'Base CDI'!$I$4:$I$29,S2456,"Cubic","Extrapolate=Linear","MultiX=Average","Skip=True","Sort=True")</f>
        <v>14.807681842706289</v>
      </c>
    </row>
    <row r="2457" spans="16:21" x14ac:dyDescent="0.25">
      <c r="P2457" s="10">
        <v>38084</v>
      </c>
      <c r="Q2457">
        <v>10.59416</v>
      </c>
      <c r="S2457" s="42">
        <f t="shared" ca="1" si="43"/>
        <v>48204</v>
      </c>
      <c r="T2457" s="43">
        <f ca="1">_xll.BInterpol('Base CDI'!$H$4:$H$28,'Base CDI'!$J$4:$J$29,S2457,"Cubic","Extrapolate=Linear","MultiX=Average","Skip=True","Sort=True")</f>
        <v>14.632986351834957</v>
      </c>
      <c r="U2457" s="43">
        <f ca="1">_xll.BInterpol('Base CDI'!$H$4:$H$28,'Base CDI'!$I$4:$I$29,S2457,"Cubic","Extrapolate=Linear","MultiX=Average","Skip=True","Sort=True")</f>
        <v>14.80779668274115</v>
      </c>
    </row>
    <row r="2458" spans="16:21" x14ac:dyDescent="0.25">
      <c r="P2458" s="10">
        <v>38085</v>
      </c>
      <c r="Q2458">
        <v>10.6004</v>
      </c>
      <c r="S2458" s="42">
        <f t="shared" ca="1" si="43"/>
        <v>48205</v>
      </c>
      <c r="T2458" s="43">
        <f ca="1">_xll.BInterpol('Base CDI'!$H$4:$H$28,'Base CDI'!$J$4:$J$29,S2458,"Cubic","Extrapolate=Linear","MultiX=Average","Skip=True","Sort=True")</f>
        <v>14.63314189203461</v>
      </c>
      <c r="U2458" s="43">
        <f ca="1">_xll.BInterpol('Base CDI'!$H$4:$H$28,'Base CDI'!$I$4:$I$29,S2458,"Cubic","Extrapolate=Linear","MultiX=Average","Skip=True","Sort=True")</f>
        <v>14.807911305593779</v>
      </c>
    </row>
    <row r="2459" spans="16:21" x14ac:dyDescent="0.25">
      <c r="P2459" s="10">
        <v>38089</v>
      </c>
      <c r="Q2459">
        <v>10.60665</v>
      </c>
      <c r="S2459" s="42">
        <f t="shared" ca="1" si="43"/>
        <v>48206</v>
      </c>
      <c r="T2459" s="43">
        <f ca="1">_xll.BInterpol('Base CDI'!$H$4:$H$28,'Base CDI'!$J$4:$J$29,S2459,"Cubic","Extrapolate=Linear","MultiX=Average","Skip=True","Sort=True")</f>
        <v>14.633297164339167</v>
      </c>
      <c r="U2459" s="43">
        <f ca="1">_xll.BInterpol('Base CDI'!$H$4:$H$28,'Base CDI'!$I$4:$I$29,S2459,"Cubic","Extrapolate=Linear","MultiX=Average","Skip=True","Sort=True")</f>
        <v>14.808025711747506</v>
      </c>
    </row>
    <row r="2460" spans="16:21" x14ac:dyDescent="0.25">
      <c r="P2460" s="10">
        <v>38090</v>
      </c>
      <c r="Q2460">
        <v>10.6129</v>
      </c>
      <c r="S2460" s="42">
        <f t="shared" ca="1" si="43"/>
        <v>48207</v>
      </c>
      <c r="T2460" s="43">
        <f ca="1">_xll.BInterpol('Base CDI'!$H$4:$H$28,'Base CDI'!$J$4:$J$29,S2460,"Cubic","Extrapolate=Linear","MultiX=Average","Skip=True","Sort=True")</f>
        <v>14.633452168895072</v>
      </c>
      <c r="U2460" s="43">
        <f ca="1">_xll.BInterpol('Base CDI'!$H$4:$H$28,'Base CDI'!$I$4:$I$29,S2460,"Cubic","Extrapolate=Linear","MultiX=Average","Skip=True","Sort=True")</f>
        <v>14.808139901685664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48208</v>
      </c>
      <c r="T2461" s="43">
        <f ca="1">_xll.BInterpol('Base CDI'!$H$4:$H$28,'Base CDI'!$J$4:$J$29,S2461,"Cubic","Extrapolate=Linear","MultiX=Average","Skip=True","Sort=True")</f>
        <v>14.633606905848767</v>
      </c>
      <c r="U2461" s="43">
        <f ca="1">_xll.BInterpol('Base CDI'!$H$4:$H$28,'Base CDI'!$I$4:$I$29,S2461,"Cubic","Extrapolate=Linear","MultiX=Average","Skip=True","Sort=True")</f>
        <v>14.80825387589158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48209</v>
      </c>
      <c r="T2462" s="43">
        <f ca="1">_xll.BInterpol('Base CDI'!$H$4:$H$28,'Base CDI'!$J$4:$J$29,S2462,"Cubic","Extrapolate=Linear","MultiX=Average","Skip=True","Sort=True")</f>
        <v>14.63376137534669</v>
      </c>
      <c r="U2462" s="43">
        <f ca="1">_xll.BInterpol('Base CDI'!$H$4:$H$28,'Base CDI'!$I$4:$I$29,S2462,"Cubic","Extrapolate=Linear","MultiX=Average","Skip=True","Sort=True")</f>
        <v>14.808367634848588</v>
      </c>
    </row>
    <row r="2463" spans="16:21" x14ac:dyDescent="0.25">
      <c r="P2463" s="10">
        <v>38093</v>
      </c>
      <c r="Q2463">
        <v>10.63156</v>
      </c>
      <c r="S2463" s="42">
        <f t="shared" ca="1" si="43"/>
        <v>48210</v>
      </c>
      <c r="T2463" s="43">
        <f ca="1">_xll.BInterpol('Base CDI'!$H$4:$H$28,'Base CDI'!$J$4:$J$29,S2463,"Cubic","Extrapolate=Linear","MultiX=Average","Skip=True","Sort=True")</f>
        <v>14.633915577535289</v>
      </c>
      <c r="U2463" s="43">
        <f ca="1">_xll.BInterpol('Base CDI'!$H$4:$H$28,'Base CDI'!$I$4:$I$29,S2463,"Cubic","Extrapolate=Linear","MultiX=Average","Skip=True","Sort=True")</f>
        <v>14.808481179040019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48211</v>
      </c>
      <c r="T2464" s="43">
        <f ca="1">_xll.BInterpol('Base CDI'!$H$4:$H$28,'Base CDI'!$J$4:$J$29,S2464,"Cubic","Extrapolate=Linear","MultiX=Average","Skip=True","Sort=True")</f>
        <v>14.634069512561002</v>
      </c>
      <c r="U2464" s="43">
        <f ca="1">_xll.BInterpol('Base CDI'!$H$4:$H$28,'Base CDI'!$I$4:$I$29,S2464,"Cubic","Extrapolate=Linear","MultiX=Average","Skip=True","Sort=True")</f>
        <v>14.808594508949202</v>
      </c>
    </row>
    <row r="2465" spans="16:21" x14ac:dyDescent="0.25">
      <c r="P2465" s="10">
        <v>38097</v>
      </c>
      <c r="Q2465">
        <v>10.6439</v>
      </c>
      <c r="S2465" s="42">
        <f t="shared" ca="1" si="43"/>
        <v>48212</v>
      </c>
      <c r="T2465" s="43">
        <f ca="1">_xll.BInterpol('Base CDI'!$H$4:$H$28,'Base CDI'!$J$4:$J$29,S2465,"Cubic","Extrapolate=Linear","MultiX=Average","Skip=True","Sort=True")</f>
        <v>14.634223180570272</v>
      </c>
      <c r="U2465" s="43">
        <f ca="1">_xll.BInterpol('Base CDI'!$H$4:$H$28,'Base CDI'!$I$4:$I$29,S2465,"Cubic","Extrapolate=Linear","MultiX=Average","Skip=True","Sort=True")</f>
        <v>14.808707625059467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48213</v>
      </c>
      <c r="T2466" s="43">
        <f ca="1">_xll.BInterpol('Base CDI'!$H$4:$H$28,'Base CDI'!$J$4:$J$29,S2466,"Cubic","Extrapolate=Linear","MultiX=Average","Skip=True","Sort=True")</f>
        <v>14.634376581709541</v>
      </c>
      <c r="U2466" s="43">
        <f ca="1">_xll.BInterpol('Base CDI'!$H$4:$H$28,'Base CDI'!$I$4:$I$29,S2466,"Cubic","Extrapolate=Linear","MultiX=Average","Skip=True","Sort=True")</f>
        <v>14.808820527854149</v>
      </c>
    </row>
    <row r="2467" spans="16:21" x14ac:dyDescent="0.25">
      <c r="P2467" s="10">
        <v>38100</v>
      </c>
      <c r="Q2467">
        <v>10.65624</v>
      </c>
      <c r="S2467" s="42">
        <f t="shared" ca="1" si="43"/>
        <v>48214</v>
      </c>
      <c r="T2467" s="43">
        <f ca="1">_xll.BInterpol('Base CDI'!$H$4:$H$28,'Base CDI'!$J$4:$J$29,S2467,"Cubic","Extrapolate=Linear","MultiX=Average","Skip=True","Sort=True")</f>
        <v>14.63452971612525</v>
      </c>
      <c r="U2467" s="43">
        <f ca="1">_xll.BInterpol('Base CDI'!$H$4:$H$28,'Base CDI'!$I$4:$I$29,S2467,"Cubic","Extrapolate=Linear","MultiX=Average","Skip=True","Sort=True")</f>
        <v>14.808933217816575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48215</v>
      </c>
      <c r="T2468" s="43">
        <f ca="1">_xll.BInterpol('Base CDI'!$H$4:$H$28,'Base CDI'!$J$4:$J$29,S2468,"Cubic","Extrapolate=Linear","MultiX=Average","Skip=True","Sort=True")</f>
        <v>14.634682583963842</v>
      </c>
      <c r="U2468" s="43">
        <f ca="1">_xll.BInterpol('Base CDI'!$H$4:$H$28,'Base CDI'!$I$4:$I$29,S2468,"Cubic","Extrapolate=Linear","MultiX=Average","Skip=True","Sort=True")</f>
        <v>14.809045695430076</v>
      </c>
    </row>
    <row r="2469" spans="16:21" x14ac:dyDescent="0.25">
      <c r="P2469" s="10">
        <v>38104</v>
      </c>
      <c r="Q2469">
        <v>10.66859</v>
      </c>
      <c r="S2469" s="42">
        <f t="shared" ca="1" si="43"/>
        <v>48216</v>
      </c>
      <c r="T2469" s="43">
        <f ca="1">_xll.BInterpol('Base CDI'!$H$4:$H$28,'Base CDI'!$J$4:$J$29,S2469,"Cubic","Extrapolate=Linear","MultiX=Average","Skip=True","Sort=True")</f>
        <v>14.63483518537176</v>
      </c>
      <c r="U2469" s="43">
        <f ca="1">_xll.BInterpol('Base CDI'!$H$4:$H$28,'Base CDI'!$I$4:$I$29,S2469,"Cubic","Extrapolate=Linear","MultiX=Average","Skip=True","Sort=True")</f>
        <v>14.809157961177984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48217</v>
      </c>
      <c r="T2470" s="43">
        <f ca="1">_xll.BInterpol('Base CDI'!$H$4:$H$28,'Base CDI'!$J$4:$J$29,S2470,"Cubic","Extrapolate=Linear","MultiX=Average","Skip=True","Sort=True")</f>
        <v>14.634987520495443</v>
      </c>
      <c r="U2470" s="43">
        <f ca="1">_xll.BInterpol('Base CDI'!$H$4:$H$28,'Base CDI'!$I$4:$I$29,S2470,"Cubic","Extrapolate=Linear","MultiX=Average","Skip=True","Sort=True")</f>
        <v>14.80927001554363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48218</v>
      </c>
      <c r="T2471" s="43">
        <f ca="1">_xll.BInterpol('Base CDI'!$H$4:$H$28,'Base CDI'!$J$4:$J$29,S2471,"Cubic","Extrapolate=Linear","MultiX=Average","Skip=True","Sort=True")</f>
        <v>14.635139589481335</v>
      </c>
      <c r="U2471" s="43">
        <f ca="1">_xll.BInterpol('Base CDI'!$H$4:$H$28,'Base CDI'!$I$4:$I$29,S2471,"Cubic","Extrapolate=Linear","MultiX=Average","Skip=True","Sort=True")</f>
        <v>14.809381859010344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48219</v>
      </c>
      <c r="T2472" s="43">
        <f ca="1">_xll.BInterpol('Base CDI'!$H$4:$H$28,'Base CDI'!$J$4:$J$29,S2472,"Cubic","Extrapolate=Linear","MultiX=Average","Skip=True","Sort=True")</f>
        <v>14.63529139247588</v>
      </c>
      <c r="U2472" s="43">
        <f ca="1">_xll.BInterpol('Base CDI'!$H$4:$H$28,'Base CDI'!$I$4:$I$29,S2472,"Cubic","Extrapolate=Linear","MultiX=Average","Skip=True","Sort=True")</f>
        <v>14.809493492061458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48220</v>
      </c>
      <c r="T2473" s="43">
        <f ca="1">_xll.BInterpol('Base CDI'!$H$4:$H$28,'Base CDI'!$J$4:$J$29,S2473,"Cubic","Extrapolate=Linear","MultiX=Average","Skip=True","Sort=True")</f>
        <v>14.635442929625516</v>
      </c>
      <c r="U2473" s="43">
        <f ca="1">_xll.BInterpol('Base CDI'!$H$4:$H$28,'Base CDI'!$I$4:$I$29,S2473,"Cubic","Extrapolate=Linear","MultiX=Average","Skip=True","Sort=True")</f>
        <v>14.809604915180302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48221</v>
      </c>
      <c r="T2474" s="43">
        <f ca="1">_xll.BInterpol('Base CDI'!$H$4:$H$28,'Base CDI'!$J$4:$J$29,S2474,"Cubic","Extrapolate=Linear","MultiX=Average","Skip=True","Sort=True")</f>
        <v>14.635594201076687</v>
      </c>
      <c r="U2474" s="43">
        <f ca="1">_xll.BInterpol('Base CDI'!$H$4:$H$28,'Base CDI'!$I$4:$I$29,S2474,"Cubic","Extrapolate=Linear","MultiX=Average","Skip=True","Sort=True")</f>
        <v>14.809716128850205</v>
      </c>
    </row>
    <row r="2475" spans="16:21" x14ac:dyDescent="0.25">
      <c r="P2475" s="10">
        <v>38112</v>
      </c>
      <c r="Q2475">
        <v>10.70574</v>
      </c>
      <c r="S2475" s="42">
        <f t="shared" ca="1" si="43"/>
        <v>48222</v>
      </c>
      <c r="T2475" s="43">
        <f ca="1">_xll.BInterpol('Base CDI'!$H$4:$H$28,'Base CDI'!$J$4:$J$29,S2475,"Cubic","Extrapolate=Linear","MultiX=Average","Skip=True","Sort=True")</f>
        <v>14.635745206975834</v>
      </c>
      <c r="U2475" s="43">
        <f ca="1">_xll.BInterpol('Base CDI'!$H$4:$H$28,'Base CDI'!$I$4:$I$29,S2475,"Cubic","Extrapolate=Linear","MultiX=Average","Skip=True","Sort=True")</f>
        <v>14.809827133554501</v>
      </c>
    </row>
    <row r="2476" spans="16:21" x14ac:dyDescent="0.25">
      <c r="P2476" s="10">
        <v>38113</v>
      </c>
      <c r="Q2476">
        <v>10.71194</v>
      </c>
      <c r="S2476" s="42">
        <f t="shared" ca="1" si="43"/>
        <v>48223</v>
      </c>
      <c r="T2476" s="43">
        <f ca="1">_xll.BInterpol('Base CDI'!$H$4:$H$28,'Base CDI'!$J$4:$J$29,S2476,"Cubic","Extrapolate=Linear","MultiX=Average","Skip=True","Sort=True")</f>
        <v>14.6358959474694</v>
      </c>
      <c r="U2476" s="43">
        <f ca="1">_xll.BInterpol('Base CDI'!$H$4:$H$28,'Base CDI'!$I$4:$I$29,S2476,"Cubic","Extrapolate=Linear","MultiX=Average","Skip=True","Sort=True")</f>
        <v>14.809937929776519</v>
      </c>
    </row>
    <row r="2477" spans="16:21" x14ac:dyDescent="0.25">
      <c r="P2477" s="10">
        <v>38114</v>
      </c>
      <c r="Q2477">
        <v>10.71815</v>
      </c>
      <c r="S2477" s="42">
        <f t="shared" ca="1" si="43"/>
        <v>48224</v>
      </c>
      <c r="T2477" s="43">
        <f ca="1">_xll.BInterpol('Base CDI'!$H$4:$H$28,'Base CDI'!$J$4:$J$29,S2477,"Cubic","Extrapolate=Linear","MultiX=Average","Skip=True","Sort=True")</f>
        <v>14.636046422703828</v>
      </c>
      <c r="U2477" s="43">
        <f ca="1">_xll.BInterpol('Base CDI'!$H$4:$H$28,'Base CDI'!$I$4:$I$29,S2477,"Cubic","Extrapolate=Linear","MultiX=Average","Skip=True","Sort=True")</f>
        <v>14.810048517999588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48225</v>
      </c>
      <c r="T2478" s="43">
        <f ca="1">_xll.BInterpol('Base CDI'!$H$4:$H$28,'Base CDI'!$J$4:$J$29,S2478,"Cubic","Extrapolate=Linear","MultiX=Average","Skip=True","Sort=True")</f>
        <v>14.636196632825557</v>
      </c>
      <c r="U2478" s="43">
        <f ca="1">_xll.BInterpol('Base CDI'!$H$4:$H$28,'Base CDI'!$I$4:$I$29,S2478,"Cubic","Extrapolate=Linear","MultiX=Average","Skip=True","Sort=True")</f>
        <v>14.810158898707042</v>
      </c>
    </row>
    <row r="2479" spans="16:21" x14ac:dyDescent="0.25">
      <c r="P2479" s="10">
        <v>38118</v>
      </c>
      <c r="Q2479">
        <v>10.73057</v>
      </c>
      <c r="S2479" s="42">
        <f t="shared" ca="1" si="43"/>
        <v>48226</v>
      </c>
      <c r="T2479" s="43">
        <f ca="1">_xll.BInterpol('Base CDI'!$H$4:$H$28,'Base CDI'!$J$4:$J$29,S2479,"Cubic","Extrapolate=Linear","MultiX=Average","Skip=True","Sort=True")</f>
        <v>14.636346577981032</v>
      </c>
      <c r="U2479" s="43">
        <f ca="1">_xll.BInterpol('Base CDI'!$H$4:$H$28,'Base CDI'!$I$4:$I$29,S2479,"Cubic","Extrapolate=Linear","MultiX=Average","Skip=True","Sort=True")</f>
        <v>14.810269072382212</v>
      </c>
    </row>
    <row r="2480" spans="16:21" x14ac:dyDescent="0.25">
      <c r="P2480" s="10">
        <v>38119</v>
      </c>
      <c r="Q2480">
        <v>10.73678</v>
      </c>
      <c r="S2480" s="42">
        <f t="shared" ca="1" si="43"/>
        <v>48227</v>
      </c>
      <c r="T2480" s="43">
        <f ca="1">_xll.BInterpol('Base CDI'!$H$4:$H$28,'Base CDI'!$J$4:$J$29,S2480,"Cubic","Extrapolate=Linear","MultiX=Average","Skip=True","Sort=True")</f>
        <v>14.636496258316692</v>
      </c>
      <c r="U2480" s="43">
        <f ca="1">_xll.BInterpol('Base CDI'!$H$4:$H$28,'Base CDI'!$I$4:$I$29,S2480,"Cubic","Extrapolate=Linear","MultiX=Average","Skip=True","Sort=True")</f>
        <v>14.810379039508428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48228</v>
      </c>
      <c r="T2481" s="43">
        <f ca="1">_xll.BInterpol('Base CDI'!$H$4:$H$28,'Base CDI'!$J$4:$J$29,S2481,"Cubic","Extrapolate=Linear","MultiX=Average","Skip=True","Sort=True")</f>
        <v>14.636645673978981</v>
      </c>
      <c r="U2481" s="43">
        <f ca="1">_xll.BInterpol('Base CDI'!$H$4:$H$28,'Base CDI'!$I$4:$I$29,S2481,"Cubic","Extrapolate=Linear","MultiX=Average","Skip=True","Sort=True")</f>
        <v>14.810488800569019</v>
      </c>
    </row>
    <row r="2482" spans="16:21" x14ac:dyDescent="0.25">
      <c r="P2482" s="10">
        <v>38121</v>
      </c>
      <c r="Q2482">
        <v>10.74921</v>
      </c>
      <c r="S2482" s="42">
        <f t="shared" ca="1" si="43"/>
        <v>48229</v>
      </c>
      <c r="T2482" s="43">
        <f ca="1">_xll.BInterpol('Base CDI'!$H$4:$H$28,'Base CDI'!$J$4:$J$29,S2482,"Cubic","Extrapolate=Linear","MultiX=Average","Skip=True","Sort=True")</f>
        <v>14.63679482511434</v>
      </c>
      <c r="U2482" s="43">
        <f ca="1">_xll.BInterpol('Base CDI'!$H$4:$H$28,'Base CDI'!$I$4:$I$29,S2482,"Cubic","Extrapolate=Linear","MultiX=Average","Skip=True","Sort=True")</f>
        <v>14.810598356047317</v>
      </c>
    </row>
    <row r="2483" spans="16:21" x14ac:dyDescent="0.25">
      <c r="P2483" s="10">
        <v>38124</v>
      </c>
      <c r="Q2483">
        <v>10.75544</v>
      </c>
      <c r="S2483" s="42">
        <f t="shared" ca="1" si="43"/>
        <v>48230</v>
      </c>
      <c r="T2483" s="43">
        <f ca="1">_xll.BInterpol('Base CDI'!$H$4:$H$28,'Base CDI'!$J$4:$J$29,S2483,"Cubic","Extrapolate=Linear","MultiX=Average","Skip=True","Sort=True")</f>
        <v>14.636943711869211</v>
      </c>
      <c r="U2483" s="43">
        <f ca="1">_xll.BInterpol('Base CDI'!$H$4:$H$28,'Base CDI'!$I$4:$I$29,S2483,"Cubic","Extrapolate=Linear","MultiX=Average","Skip=True","Sort=True")</f>
        <v>14.810707706426653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48231</v>
      </c>
      <c r="T2484" s="43">
        <f ca="1">_xll.BInterpol('Base CDI'!$H$4:$H$28,'Base CDI'!$J$4:$J$29,S2484,"Cubic","Extrapolate=Linear","MultiX=Average","Skip=True","Sort=True")</f>
        <v>14.637092334390038</v>
      </c>
      <c r="U2484" s="43">
        <f ca="1">_xll.BInterpol('Base CDI'!$H$4:$H$28,'Base CDI'!$I$4:$I$29,S2484,"Cubic","Extrapolate=Linear","MultiX=Average","Skip=True","Sort=True")</f>
        <v>14.810816852190358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48232</v>
      </c>
      <c r="T2485" s="43">
        <f ca="1">_xll.BInterpol('Base CDI'!$H$4:$H$28,'Base CDI'!$J$4:$J$29,S2485,"Cubic","Extrapolate=Linear","MultiX=Average","Skip=True","Sort=True")</f>
        <v>14.63724069282326</v>
      </c>
      <c r="U2485" s="43">
        <f ca="1">_xll.BInterpol('Base CDI'!$H$4:$H$28,'Base CDI'!$I$4:$I$29,S2485,"Cubic","Extrapolate=Linear","MultiX=Average","Skip=True","Sort=True")</f>
        <v>14.810925793821763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48233</v>
      </c>
      <c r="T2486" s="43">
        <f ca="1">_xll.BInterpol('Base CDI'!$H$4:$H$28,'Base CDI'!$J$4:$J$29,S2486,"Cubic","Extrapolate=Linear","MultiX=Average","Skip=True","Sort=True")</f>
        <v>14.637388787315322</v>
      </c>
      <c r="U2486" s="43">
        <f ca="1">_xll.BInterpol('Base CDI'!$H$4:$H$28,'Base CDI'!$I$4:$I$29,S2486,"Cubic","Extrapolate=Linear","MultiX=Average","Skip=True","Sort=True")</f>
        <v>14.811034531804196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48234</v>
      </c>
      <c r="T2487" s="43">
        <f ca="1">_xll.BInterpol('Base CDI'!$H$4:$H$28,'Base CDI'!$J$4:$J$29,S2487,"Cubic","Extrapolate=Linear","MultiX=Average","Skip=True","Sort=True")</f>
        <v>14.637536618012664</v>
      </c>
      <c r="U2487" s="43">
        <f ca="1">_xll.BInterpol('Base CDI'!$H$4:$H$28,'Base CDI'!$I$4:$I$29,S2487,"Cubic","Extrapolate=Linear","MultiX=Average","Skip=True","Sort=True")</f>
        <v>14.811143066620993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48235</v>
      </c>
      <c r="T2488" s="43">
        <f ca="1">_xll.BInterpol('Base CDI'!$H$4:$H$28,'Base CDI'!$J$4:$J$29,S2488,"Cubic","Extrapolate=Linear","MultiX=Average","Skip=True","Sort=True")</f>
        <v>14.637684185061728</v>
      </c>
      <c r="U2488" s="43">
        <f ca="1">_xll.BInterpol('Base CDI'!$H$4:$H$28,'Base CDI'!$I$4:$I$29,S2488,"Cubic","Extrapolate=Linear","MultiX=Average","Skip=True","Sort=True")</f>
        <v>14.811251398755481</v>
      </c>
    </row>
    <row r="2489" spans="16:21" x14ac:dyDescent="0.25">
      <c r="P2489" s="10">
        <v>38132</v>
      </c>
      <c r="Q2489">
        <v>10.79288</v>
      </c>
      <c r="S2489" s="42">
        <f t="shared" ca="1" si="43"/>
        <v>48236</v>
      </c>
      <c r="T2489" s="43">
        <f ca="1">_xll.BInterpol('Base CDI'!$H$4:$H$28,'Base CDI'!$J$4:$J$29,S2489,"Cubic","Extrapolate=Linear","MultiX=Average","Skip=True","Sort=True")</f>
        <v>14.637831488608956</v>
      </c>
      <c r="U2489" s="43">
        <f ca="1">_xll.BInterpol('Base CDI'!$H$4:$H$28,'Base CDI'!$I$4:$I$29,S2489,"Cubic","Extrapolate=Linear","MultiX=Average","Skip=True","Sort=True")</f>
        <v>14.811359528690991</v>
      </c>
    </row>
    <row r="2490" spans="16:21" x14ac:dyDescent="0.25">
      <c r="P2490" s="10">
        <v>38133</v>
      </c>
      <c r="Q2490">
        <v>10.79914</v>
      </c>
      <c r="S2490" s="42">
        <f t="shared" ca="1" si="43"/>
        <v>48237</v>
      </c>
      <c r="T2490" s="43">
        <f ca="1">_xll.BInterpol('Base CDI'!$H$4:$H$28,'Base CDI'!$J$4:$J$29,S2490,"Cubic","Extrapolate=Linear","MultiX=Average","Skip=True","Sort=True")</f>
        <v>14.63797852880079</v>
      </c>
      <c r="U2490" s="43">
        <f ca="1">_xll.BInterpol('Base CDI'!$H$4:$H$28,'Base CDI'!$I$4:$I$29,S2490,"Cubic","Extrapolate=Linear","MultiX=Average","Skip=True","Sort=True")</f>
        <v>14.811467456910854</v>
      </c>
    </row>
    <row r="2491" spans="16:21" x14ac:dyDescent="0.25">
      <c r="P2491" s="10">
        <v>38134</v>
      </c>
      <c r="Q2491">
        <v>10.80542</v>
      </c>
      <c r="S2491" s="42">
        <f t="shared" ca="1" si="43"/>
        <v>48238</v>
      </c>
      <c r="T2491" s="43">
        <f ca="1">_xll.BInterpol('Base CDI'!$H$4:$H$28,'Base CDI'!$J$4:$J$29,S2491,"Cubic","Extrapolate=Linear","MultiX=Average","Skip=True","Sort=True")</f>
        <v>14.638125305783673</v>
      </c>
      <c r="U2491" s="43">
        <f ca="1">_xll.BInterpol('Base CDI'!$H$4:$H$28,'Base CDI'!$I$4:$I$29,S2491,"Cubic","Extrapolate=Linear","MultiX=Average","Skip=True","Sort=True")</f>
        <v>14.811575183898404</v>
      </c>
    </row>
    <row r="2492" spans="16:21" x14ac:dyDescent="0.25">
      <c r="P2492" s="10">
        <v>38135</v>
      </c>
      <c r="Q2492">
        <v>10.81171</v>
      </c>
      <c r="S2492" s="42">
        <f t="shared" ca="1" si="43"/>
        <v>48239</v>
      </c>
      <c r="T2492" s="43">
        <f ca="1">_xll.BInterpol('Base CDI'!$H$4:$H$28,'Base CDI'!$J$4:$J$29,S2492,"Cubic","Extrapolate=Linear","MultiX=Average","Skip=True","Sort=True")</f>
        <v>14.638271819704046</v>
      </c>
      <c r="U2492" s="43">
        <f ca="1">_xll.BInterpol('Base CDI'!$H$4:$H$28,'Base CDI'!$I$4:$I$29,S2492,"Cubic","Extrapolate=Linear","MultiX=Average","Skip=True","Sort=True")</f>
        <v>14.811682710136965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48240</v>
      </c>
      <c r="T2493" s="43">
        <f ca="1">_xll.BInterpol('Base CDI'!$H$4:$H$28,'Base CDI'!$J$4:$J$29,S2493,"Cubic","Extrapolate=Linear","MultiX=Average","Skip=True","Sort=True")</f>
        <v>14.638418070708351</v>
      </c>
      <c r="U2493" s="43">
        <f ca="1">_xll.BInterpol('Base CDI'!$H$4:$H$28,'Base CDI'!$I$4:$I$29,S2493,"Cubic","Extrapolate=Linear","MultiX=Average","Skip=True","Sort=True")</f>
        <v>14.811790036109874</v>
      </c>
    </row>
    <row r="2494" spans="16:21" x14ac:dyDescent="0.25">
      <c r="P2494" s="10">
        <v>38139</v>
      </c>
      <c r="Q2494">
        <v>10.82432</v>
      </c>
      <c r="S2494" s="42">
        <f t="shared" ca="1" si="43"/>
        <v>48241</v>
      </c>
      <c r="T2494" s="43">
        <f ca="1">_xll.BInterpol('Base CDI'!$H$4:$H$28,'Base CDI'!$J$4:$J$29,S2494,"Cubic","Extrapolate=Linear","MultiX=Average","Skip=True","Sort=True")</f>
        <v>14.638564058943031</v>
      </c>
      <c r="U2494" s="43">
        <f ca="1">_xll.BInterpol('Base CDI'!$H$4:$H$28,'Base CDI'!$I$4:$I$29,S2494,"Cubic","Extrapolate=Linear","MultiX=Average","Skip=True","Sort=True")</f>
        <v>14.811897162300461</v>
      </c>
    </row>
    <row r="2495" spans="16:21" x14ac:dyDescent="0.25">
      <c r="P2495" s="10">
        <v>38140</v>
      </c>
      <c r="Q2495">
        <v>10.8306</v>
      </c>
      <c r="S2495" s="42">
        <f t="shared" ca="1" si="43"/>
        <v>48242</v>
      </c>
      <c r="T2495" s="43">
        <f ca="1">_xll.BInterpol('Base CDI'!$H$4:$H$28,'Base CDI'!$J$4:$J$29,S2495,"Cubic","Extrapolate=Linear","MultiX=Average","Skip=True","Sort=True")</f>
        <v>14.638709784554527</v>
      </c>
      <c r="U2495" s="43">
        <f ca="1">_xll.BInterpol('Base CDI'!$H$4:$H$28,'Base CDI'!$I$4:$I$29,S2495,"Cubic","Extrapolate=Linear","MultiX=Average","Skip=True","Sort=True")</f>
        <v>14.812004089192055</v>
      </c>
    </row>
    <row r="2496" spans="16:21" x14ac:dyDescent="0.25">
      <c r="P2496" s="10">
        <v>38141</v>
      </c>
      <c r="Q2496">
        <v>10.83689</v>
      </c>
      <c r="S2496" s="42">
        <f t="shared" ca="1" si="43"/>
        <v>48243</v>
      </c>
      <c r="T2496" s="43">
        <f ca="1">_xll.BInterpol('Base CDI'!$H$4:$H$28,'Base CDI'!$J$4:$J$29,S2496,"Cubic","Extrapolate=Linear","MultiX=Average","Skip=True","Sort=True")</f>
        <v>14.63885524768928</v>
      </c>
      <c r="U2496" s="43">
        <f ca="1">_xll.BInterpol('Base CDI'!$H$4:$H$28,'Base CDI'!$I$4:$I$29,S2496,"Cubic","Extrapolate=Linear","MultiX=Average","Skip=True","Sort=True")</f>
        <v>14.812110817267987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48244</v>
      </c>
      <c r="T2497" s="43">
        <f ca="1">_xll.BInterpol('Base CDI'!$H$4:$H$28,'Base CDI'!$J$4:$J$29,S2497,"Cubic","Extrapolate=Linear","MultiX=Average","Skip=True","Sort=True")</f>
        <v>14.639000448493734</v>
      </c>
      <c r="U2497" s="43">
        <f ca="1">_xll.BInterpol('Base CDI'!$H$4:$H$28,'Base CDI'!$I$4:$I$29,S2497,"Cubic","Extrapolate=Linear","MultiX=Average","Skip=True","Sort=True")</f>
        <v>14.812217347011588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48245</v>
      </c>
      <c r="T2498" s="43">
        <f ca="1">_xll.BInterpol('Base CDI'!$H$4:$H$28,'Base CDI'!$J$4:$J$29,S2498,"Cubic","Extrapolate=Linear","MultiX=Average","Skip=True","Sort=True")</f>
        <v>14.639145387114329</v>
      </c>
      <c r="U2498" s="43">
        <f ca="1">_xll.BInterpol('Base CDI'!$H$4:$H$28,'Base CDI'!$I$4:$I$29,S2498,"Cubic","Extrapolate=Linear","MultiX=Average","Skip=True","Sort=True")</f>
        <v>14.812323678906187</v>
      </c>
    </row>
    <row r="2499" spans="16:21" x14ac:dyDescent="0.25">
      <c r="P2499" s="10">
        <v>38146</v>
      </c>
      <c r="Q2499">
        <v>10.85575</v>
      </c>
      <c r="S2499" s="42">
        <f t="shared" ca="1" si="43"/>
        <v>48246</v>
      </c>
      <c r="T2499" s="43">
        <f ca="1">_xll.BInterpol('Base CDI'!$H$4:$H$28,'Base CDI'!$J$4:$J$29,S2499,"Cubic","Extrapolate=Linear","MultiX=Average","Skip=True","Sort=True")</f>
        <v>14.639290063697509</v>
      </c>
      <c r="U2499" s="43">
        <f ca="1">_xll.BInterpol('Base CDI'!$H$4:$H$28,'Base CDI'!$I$4:$I$29,S2499,"Cubic","Extrapolate=Linear","MultiX=Average","Skip=True","Sort=True")</f>
        <v>14.81242981343512</v>
      </c>
    </row>
    <row r="2500" spans="16:21" x14ac:dyDescent="0.25">
      <c r="P2500" s="10">
        <v>38147</v>
      </c>
      <c r="Q2500">
        <v>10.86204</v>
      </c>
      <c r="S2500" s="42">
        <f t="shared" ca="1" si="43"/>
        <v>48247</v>
      </c>
      <c r="T2500" s="43">
        <f ca="1">_xll.BInterpol('Base CDI'!$H$4:$H$28,'Base CDI'!$J$4:$J$29,S2500,"Cubic","Extrapolate=Linear","MultiX=Average","Skip=True","Sort=True")</f>
        <v>14.639434478389715</v>
      </c>
      <c r="U2500" s="43">
        <f ca="1">_xll.BInterpol('Base CDI'!$H$4:$H$28,'Base CDI'!$I$4:$I$29,S2500,"Cubic","Extrapolate=Linear","MultiX=Average","Skip=True","Sort=True")</f>
        <v>14.812535751081713</v>
      </c>
    </row>
    <row r="2501" spans="16:21" x14ac:dyDescent="0.25">
      <c r="P2501" s="10">
        <v>38149</v>
      </c>
      <c r="Q2501">
        <v>10.86833</v>
      </c>
      <c r="S2501" s="42">
        <f t="shared" ca="1" si="43"/>
        <v>48248</v>
      </c>
      <c r="T2501" s="43">
        <f ca="1">_xll.BInterpol('Base CDI'!$H$4:$H$28,'Base CDI'!$J$4:$J$29,S2501,"Cubic","Extrapolate=Linear","MultiX=Average","Skip=True","Sort=True")</f>
        <v>14.63957863133739</v>
      </c>
      <c r="U2501" s="43">
        <f ca="1">_xll.BInterpol('Base CDI'!$H$4:$H$28,'Base CDI'!$I$4:$I$29,S2501,"Cubic","Extrapolate=Linear","MultiX=Average","Skip=True","Sort=True")</f>
        <v>14.812641492329297</v>
      </c>
    </row>
    <row r="2502" spans="16:21" x14ac:dyDescent="0.25">
      <c r="P2502" s="10">
        <v>38152</v>
      </c>
      <c r="Q2502">
        <v>10.87462</v>
      </c>
      <c r="S2502" s="42">
        <f t="shared" ca="1" si="43"/>
        <v>48249</v>
      </c>
      <c r="T2502" s="43">
        <f ca="1">_xll.BInterpol('Base CDI'!$H$4:$H$28,'Base CDI'!$J$4:$J$29,S2502,"Cubic","Extrapolate=Linear","MultiX=Average","Skip=True","Sort=True")</f>
        <v>14.639722522686974</v>
      </c>
      <c r="U2502" s="43">
        <f ca="1">_xll.BInterpol('Base CDI'!$H$4:$H$28,'Base CDI'!$I$4:$I$29,S2502,"Cubic","Extrapolate=Linear","MultiX=Average","Skip=True","Sort=True")</f>
        <v>14.812747037661206</v>
      </c>
    </row>
    <row r="2503" spans="16:21" x14ac:dyDescent="0.25">
      <c r="P2503" s="10">
        <v>38153</v>
      </c>
      <c r="Q2503">
        <v>10.88091</v>
      </c>
      <c r="S2503" s="42">
        <f t="shared" ca="1" si="43"/>
        <v>48250</v>
      </c>
      <c r="T2503" s="43">
        <f ca="1">_xll.BInterpol('Base CDI'!$H$4:$H$28,'Base CDI'!$J$4:$J$29,S2503,"Cubic","Extrapolate=Linear","MultiX=Average","Skip=True","Sort=True")</f>
        <v>14.63986615258491</v>
      </c>
      <c r="U2503" s="43">
        <f ca="1">_xll.BInterpol('Base CDI'!$H$4:$H$28,'Base CDI'!$I$4:$I$29,S2503,"Cubic","Extrapolate=Linear","MultiX=Average","Skip=True","Sort=True")</f>
        <v>14.812852387560769</v>
      </c>
    </row>
    <row r="2504" spans="16:21" x14ac:dyDescent="0.25">
      <c r="P2504" s="10">
        <v>38154</v>
      </c>
      <c r="Q2504">
        <v>10.88721</v>
      </c>
      <c r="S2504" s="42">
        <f t="shared" ca="1" si="43"/>
        <v>48251</v>
      </c>
      <c r="T2504" s="43">
        <f ca="1">_xll.BInterpol('Base CDI'!$H$4:$H$28,'Base CDI'!$J$4:$J$29,S2504,"Cubic","Extrapolate=Linear","MultiX=Average","Skip=True","Sort=True")</f>
        <v>14.640009521177639</v>
      </c>
      <c r="U2504" s="43">
        <f ca="1">_xll.BInterpol('Base CDI'!$H$4:$H$28,'Base CDI'!$I$4:$I$29,S2504,"Cubic","Extrapolate=Linear","MultiX=Average","Skip=True","Sort=True")</f>
        <v>14.812957542511315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48252</v>
      </c>
      <c r="T2505" s="43">
        <f ca="1">_xll.BInterpol('Base CDI'!$H$4:$H$28,'Base CDI'!$J$4:$J$29,S2505,"Cubic","Extrapolate=Linear","MultiX=Average","Skip=True","Sort=True")</f>
        <v>14.640152628611604</v>
      </c>
      <c r="U2505" s="43">
        <f ca="1">_xll.BInterpol('Base CDI'!$H$4:$H$28,'Base CDI'!$I$4:$I$29,S2505,"Cubic","Extrapolate=Linear","MultiX=Average","Skip=True","Sort=True")</f>
        <v>14.813062502996178</v>
      </c>
    </row>
    <row r="2506" spans="16:21" x14ac:dyDescent="0.25">
      <c r="P2506" s="10">
        <v>38156</v>
      </c>
      <c r="Q2506">
        <v>10.89983</v>
      </c>
      <c r="S2506" s="42">
        <f t="shared" ca="1" si="43"/>
        <v>48253</v>
      </c>
      <c r="T2506" s="43">
        <f ca="1">_xll.BInterpol('Base CDI'!$H$4:$H$28,'Base CDI'!$J$4:$J$29,S2506,"Cubic","Extrapolate=Linear","MultiX=Average","Skip=True","Sort=True")</f>
        <v>14.640295475033248</v>
      </c>
      <c r="U2506" s="43">
        <f ca="1">_xll.BInterpol('Base CDI'!$H$4:$H$28,'Base CDI'!$I$4:$I$29,S2506,"Cubic","Extrapolate=Linear","MultiX=Average","Skip=True","Sort=True")</f>
        <v>14.813167269498686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48254</v>
      </c>
      <c r="T2507" s="43">
        <f ca="1">_xll.BInterpol('Base CDI'!$H$4:$H$28,'Base CDI'!$J$4:$J$29,S2507,"Cubic","Extrapolate=Linear","MultiX=Average","Skip=True","Sort=True")</f>
        <v>14.640438060589011</v>
      </c>
      <c r="U2507" s="43">
        <f ca="1">_xll.BInterpol('Base CDI'!$H$4:$H$28,'Base CDI'!$I$4:$I$29,S2507,"Cubic","Extrapolate=Linear","MultiX=Average","Skip=True","Sort=True")</f>
        <v>14.813271842502171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48255</v>
      </c>
      <c r="T2508" s="43">
        <f ca="1">_xll.BInterpol('Base CDI'!$H$4:$H$28,'Base CDI'!$J$4:$J$29,S2508,"Cubic","Extrapolate=Linear","MultiX=Average","Skip=True","Sort=True")</f>
        <v>14.640580385425336</v>
      </c>
      <c r="U2508" s="43">
        <f ca="1">_xll.BInterpol('Base CDI'!$H$4:$H$28,'Base CDI'!$I$4:$I$29,S2508,"Cubic","Extrapolate=Linear","MultiX=Average","Skip=True","Sort=True")</f>
        <v>14.813376222489966</v>
      </c>
    </row>
    <row r="2509" spans="16:21" x14ac:dyDescent="0.25">
      <c r="P2509" s="10">
        <v>38161</v>
      </c>
      <c r="Q2509">
        <v>10.91878</v>
      </c>
      <c r="S2509" s="42">
        <f t="shared" ca="1" si="44"/>
        <v>48256</v>
      </c>
      <c r="T2509" s="43">
        <f ca="1">_xll.BInterpol('Base CDI'!$H$4:$H$28,'Base CDI'!$J$4:$J$29,S2509,"Cubic","Extrapolate=Linear","MultiX=Average","Skip=True","Sort=True")</f>
        <v>14.640722449688665</v>
      </c>
      <c r="U2509" s="43">
        <f ca="1">_xll.BInterpol('Base CDI'!$H$4:$H$28,'Base CDI'!$I$4:$I$29,S2509,"Cubic","Extrapolate=Linear","MultiX=Average","Skip=True","Sort=True")</f>
        <v>14.813480409945399</v>
      </c>
    </row>
    <row r="2510" spans="16:21" x14ac:dyDescent="0.25">
      <c r="P2510" s="10">
        <v>38162</v>
      </c>
      <c r="Q2510">
        <v>10.9251</v>
      </c>
      <c r="S2510" s="42">
        <f t="shared" ca="1" si="44"/>
        <v>48257</v>
      </c>
      <c r="T2510" s="43">
        <f ca="1">_xll.BInterpol('Base CDI'!$H$4:$H$28,'Base CDI'!$J$4:$J$29,S2510,"Cubic","Extrapolate=Linear","MultiX=Average","Skip=True","Sort=True")</f>
        <v>14.640864253525441</v>
      </c>
      <c r="U2510" s="43">
        <f ca="1">_xll.BInterpol('Base CDI'!$H$4:$H$28,'Base CDI'!$I$4:$I$29,S2510,"Cubic","Extrapolate=Linear","MultiX=Average","Skip=True","Sort=True")</f>
        <v>14.813584405351801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48258</v>
      </c>
      <c r="T2511" s="43">
        <f ca="1">_xll.BInterpol('Base CDI'!$H$4:$H$28,'Base CDI'!$J$4:$J$29,S2511,"Cubic","Extrapolate=Linear","MultiX=Average","Skip=True","Sort=True")</f>
        <v>14.641005797082103</v>
      </c>
      <c r="U2511" s="43">
        <f ca="1">_xll.BInterpol('Base CDI'!$H$4:$H$28,'Base CDI'!$I$4:$I$29,S2511,"Cubic","Extrapolate=Linear","MultiX=Average","Skip=True","Sort=True")</f>
        <v>14.813688209192502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48259</v>
      </c>
      <c r="T2512" s="43">
        <f ca="1">_xll.BInterpol('Base CDI'!$H$4:$H$28,'Base CDI'!$J$4:$J$29,S2512,"Cubic","Extrapolate=Linear","MultiX=Average","Skip=True","Sort=True")</f>
        <v>14.641147080505096</v>
      </c>
      <c r="U2512" s="43">
        <f ca="1">_xll.BInterpol('Base CDI'!$H$4:$H$28,'Base CDI'!$I$4:$I$29,S2512,"Cubic","Extrapolate=Linear","MultiX=Average","Skip=True","Sort=True")</f>
        <v>14.813791821950836</v>
      </c>
    </row>
    <row r="2513" spans="16:21" x14ac:dyDescent="0.25">
      <c r="P2513" s="10">
        <v>38167</v>
      </c>
      <c r="Q2513">
        <v>10.94408</v>
      </c>
      <c r="S2513" s="42">
        <f t="shared" ca="1" si="44"/>
        <v>48260</v>
      </c>
      <c r="T2513" s="43">
        <f ca="1">_xll.BInterpol('Base CDI'!$H$4:$H$28,'Base CDI'!$J$4:$J$29,S2513,"Cubic","Extrapolate=Linear","MultiX=Average","Skip=True","Sort=True")</f>
        <v>14.641288103940859</v>
      </c>
      <c r="U2513" s="43">
        <f ca="1">_xll.BInterpol('Base CDI'!$H$4:$H$28,'Base CDI'!$I$4:$I$29,S2513,"Cubic","Extrapolate=Linear","MultiX=Average","Skip=True","Sort=True")</f>
        <v>14.813895244110132</v>
      </c>
    </row>
    <row r="2514" spans="16:21" x14ac:dyDescent="0.25">
      <c r="P2514" s="10">
        <v>38168</v>
      </c>
      <c r="Q2514">
        <v>10.95041</v>
      </c>
      <c r="S2514" s="42">
        <f t="shared" ca="1" si="44"/>
        <v>48261</v>
      </c>
      <c r="T2514" s="43">
        <f ca="1">_xll.BInterpol('Base CDI'!$H$4:$H$28,'Base CDI'!$J$4:$J$29,S2514,"Cubic","Extrapolate=Linear","MultiX=Average","Skip=True","Sort=True")</f>
        <v>14.641428867535838</v>
      </c>
      <c r="U2514" s="43">
        <f ca="1">_xll.BInterpol('Base CDI'!$H$4:$H$28,'Base CDI'!$I$4:$I$29,S2514,"Cubic","Extrapolate=Linear","MultiX=Average","Skip=True","Sort=True")</f>
        <v>14.813998476153721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48262</v>
      </c>
      <c r="T2515" s="43">
        <f ca="1">_xll.BInterpol('Base CDI'!$H$4:$H$28,'Base CDI'!$J$4:$J$29,S2515,"Cubic","Extrapolate=Linear","MultiX=Average","Skip=True","Sort=True")</f>
        <v>14.641569371436471</v>
      </c>
      <c r="U2515" s="43">
        <f ca="1">_xll.BInterpol('Base CDI'!$H$4:$H$28,'Base CDI'!$I$4:$I$29,S2515,"Cubic","Extrapolate=Linear","MultiX=Average","Skip=True","Sort=True")</f>
        <v>14.814101518564932</v>
      </c>
    </row>
    <row r="2516" spans="16:21" x14ac:dyDescent="0.25">
      <c r="P2516" s="10">
        <v>38170</v>
      </c>
      <c r="Q2516">
        <v>10.96311</v>
      </c>
      <c r="S2516" s="42">
        <f t="shared" ca="1" si="44"/>
        <v>48263</v>
      </c>
      <c r="T2516" s="43">
        <f ca="1">_xll.BInterpol('Base CDI'!$H$4:$H$28,'Base CDI'!$J$4:$J$29,S2516,"Cubic","Extrapolate=Linear","MultiX=Average","Skip=True","Sort=True")</f>
        <v>14.641709615789201</v>
      </c>
      <c r="U2516" s="43">
        <f ca="1">_xll.BInterpol('Base CDI'!$H$4:$H$28,'Base CDI'!$I$4:$I$29,S2516,"Cubic","Extrapolate=Linear","MultiX=Average","Skip=True","Sort=True")</f>
        <v>14.814204371827097</v>
      </c>
    </row>
    <row r="2517" spans="16:21" x14ac:dyDescent="0.25">
      <c r="P2517" s="10">
        <v>38173</v>
      </c>
      <c r="Q2517">
        <v>10.96945</v>
      </c>
      <c r="S2517" s="42">
        <f t="shared" ca="1" si="44"/>
        <v>48264</v>
      </c>
      <c r="T2517" s="43">
        <f ca="1">_xll.BInterpol('Base CDI'!$H$4:$H$28,'Base CDI'!$J$4:$J$29,S2517,"Cubic","Extrapolate=Linear","MultiX=Average","Skip=True","Sort=True")</f>
        <v>14.641849600740473</v>
      </c>
      <c r="U2517" s="43">
        <f ca="1">_xll.BInterpol('Base CDI'!$H$4:$H$28,'Base CDI'!$I$4:$I$29,S2517,"Cubic","Extrapolate=Linear","MultiX=Average","Skip=True","Sort=True")</f>
        <v>14.814307036423548</v>
      </c>
    </row>
    <row r="2518" spans="16:21" x14ac:dyDescent="0.25">
      <c r="P2518" s="10">
        <v>38174</v>
      </c>
      <c r="Q2518">
        <v>10.9758</v>
      </c>
      <c r="S2518" s="42">
        <f t="shared" ca="1" si="44"/>
        <v>48265</v>
      </c>
      <c r="T2518" s="43">
        <f ca="1">_xll.BInterpol('Base CDI'!$H$4:$H$28,'Base CDI'!$J$4:$J$29,S2518,"Cubic","Extrapolate=Linear","MultiX=Average","Skip=True","Sort=True")</f>
        <v>14.641989326436724</v>
      </c>
      <c r="U2518" s="43">
        <f ca="1">_xll.BInterpol('Base CDI'!$H$4:$H$28,'Base CDI'!$I$4:$I$29,S2518,"Cubic","Extrapolate=Linear","MultiX=Average","Skip=True","Sort=True")</f>
        <v>14.814409512837615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48266</v>
      </c>
      <c r="T2519" s="43">
        <f ca="1">_xll.BInterpol('Base CDI'!$H$4:$H$28,'Base CDI'!$J$4:$J$29,S2519,"Cubic","Extrapolate=Linear","MultiX=Average","Skip=True","Sort=True")</f>
        <v>14.6421287930244</v>
      </c>
      <c r="U2519" s="43">
        <f ca="1">_xll.BInterpol('Base CDI'!$H$4:$H$28,'Base CDI'!$I$4:$I$29,S2519,"Cubic","Extrapolate=Linear","MultiX=Average","Skip=True","Sort=True")</f>
        <v>14.81451180155263</v>
      </c>
    </row>
    <row r="2520" spans="16:21" x14ac:dyDescent="0.25">
      <c r="P2520" s="10">
        <v>38176</v>
      </c>
      <c r="Q2520">
        <v>10.9885</v>
      </c>
      <c r="S2520" s="42">
        <f t="shared" ca="1" si="44"/>
        <v>48267</v>
      </c>
      <c r="T2520" s="43">
        <f ca="1">_xll.BInterpol('Base CDI'!$H$4:$H$28,'Base CDI'!$J$4:$J$29,S2520,"Cubic","Extrapolate=Linear","MultiX=Average","Skip=True","Sort=True")</f>
        <v>14.642268000649942</v>
      </c>
      <c r="U2520" s="43">
        <f ca="1">_xll.BInterpol('Base CDI'!$H$4:$H$28,'Base CDI'!$I$4:$I$29,S2520,"Cubic","Extrapolate=Linear","MultiX=Average","Skip=True","Sort=True")</f>
        <v>14.814613903051921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48268</v>
      </c>
      <c r="T2521" s="43">
        <f ca="1">_xll.BInterpol('Base CDI'!$H$4:$H$28,'Base CDI'!$J$4:$J$29,S2521,"Cubic","Extrapolate=Linear","MultiX=Average","Skip=True","Sort=True")</f>
        <v>14.64240694945979</v>
      </c>
      <c r="U2521" s="43">
        <f ca="1">_xll.BInterpol('Base CDI'!$H$4:$H$28,'Base CDI'!$I$4:$I$29,S2521,"Cubic","Extrapolate=Linear","MultiX=Average","Skip=True","Sort=True")</f>
        <v>14.81471581781882</v>
      </c>
    </row>
    <row r="2522" spans="16:21" x14ac:dyDescent="0.25">
      <c r="P2522" s="10">
        <v>38180</v>
      </c>
      <c r="Q2522">
        <v>11.00127</v>
      </c>
      <c r="S2522" s="42">
        <f t="shared" ca="1" si="44"/>
        <v>48269</v>
      </c>
      <c r="T2522" s="43">
        <f ca="1">_xll.BInterpol('Base CDI'!$H$4:$H$28,'Base CDI'!$J$4:$J$29,S2522,"Cubic","Extrapolate=Linear","MultiX=Average","Skip=True","Sort=True")</f>
        <v>14.642545639600389</v>
      </c>
      <c r="U2522" s="43">
        <f ca="1">_xll.BInterpol('Base CDI'!$H$4:$H$28,'Base CDI'!$I$4:$I$29,S2522,"Cubic","Extrapolate=Linear","MultiX=Average","Skip=True","Sort=True")</f>
        <v>14.814817546336659</v>
      </c>
    </row>
    <row r="2523" spans="16:21" x14ac:dyDescent="0.25">
      <c r="P2523" s="10">
        <v>38181</v>
      </c>
      <c r="Q2523">
        <v>11.00764</v>
      </c>
      <c r="S2523" s="42">
        <f t="shared" ca="1" si="44"/>
        <v>48270</v>
      </c>
      <c r="T2523" s="43">
        <f ca="1">_xll.BInterpol('Base CDI'!$H$4:$H$28,'Base CDI'!$J$4:$J$29,S2523,"Cubic","Extrapolate=Linear","MultiX=Average","Skip=True","Sort=True")</f>
        <v>14.642684071218177</v>
      </c>
      <c r="U2523" s="43">
        <f ca="1">_xll.BInterpol('Base CDI'!$H$4:$H$28,'Base CDI'!$I$4:$I$29,S2523,"Cubic","Extrapolate=Linear","MultiX=Average","Skip=True","Sort=True")</f>
        <v>14.814919089088768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48271</v>
      </c>
      <c r="T2524" s="43">
        <f ca="1">_xll.BInterpol('Base CDI'!$H$4:$H$28,'Base CDI'!$J$4:$J$29,S2524,"Cubic","Extrapolate=Linear","MultiX=Average","Skip=True","Sort=True")</f>
        <v>14.642822244459602</v>
      </c>
      <c r="U2524" s="43">
        <f ca="1">_xll.BInterpol('Base CDI'!$H$4:$H$28,'Base CDI'!$I$4:$I$29,S2524,"Cubic","Extrapolate=Linear","MultiX=Average","Skip=True","Sort=True")</f>
        <v>14.815020446558476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48272</v>
      </c>
      <c r="T2525" s="43">
        <f ca="1">_xll.BInterpol('Base CDI'!$H$4:$H$28,'Base CDI'!$J$4:$J$29,S2525,"Cubic","Extrapolate=Linear","MultiX=Average","Skip=True","Sort=True")</f>
        <v>14.6429601594711</v>
      </c>
      <c r="U2525" s="43">
        <f ca="1">_xll.BInterpol('Base CDI'!$H$4:$H$28,'Base CDI'!$I$4:$I$29,S2525,"Cubic","Extrapolate=Linear","MultiX=Average","Skip=True","Sort=True")</f>
        <v>14.815121619229117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48273</v>
      </c>
      <c r="T2526" s="43">
        <f ca="1">_xll.BInterpol('Base CDI'!$H$4:$H$28,'Base CDI'!$J$4:$J$29,S2526,"Cubic","Extrapolate=Linear","MultiX=Average","Skip=True","Sort=True")</f>
        <v>14.643097816399115</v>
      </c>
      <c r="U2526" s="43">
        <f ca="1">_xll.BInterpol('Base CDI'!$H$4:$H$28,'Base CDI'!$I$4:$I$29,S2526,"Cubic","Extrapolate=Linear","MultiX=Average","Skip=True","Sort=True")</f>
        <v>14.815222607584021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48274</v>
      </c>
      <c r="T2527" s="43">
        <f ca="1">_xll.BInterpol('Base CDI'!$H$4:$H$28,'Base CDI'!$J$4:$J$29,S2527,"Cubic","Extrapolate=Linear","MultiX=Average","Skip=True","Sort=True")</f>
        <v>14.64323521539009</v>
      </c>
      <c r="U2527" s="43">
        <f ca="1">_xll.BInterpol('Base CDI'!$H$4:$H$28,'Base CDI'!$I$4:$I$29,S2527,"Cubic","Extrapolate=Linear","MultiX=Average","Skip=True","Sort=True")</f>
        <v>14.815323412106517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48275</v>
      </c>
      <c r="T2528" s="43">
        <f ca="1">_xll.BInterpol('Base CDI'!$H$4:$H$28,'Base CDI'!$J$4:$J$29,S2528,"Cubic","Extrapolate=Linear","MultiX=Average","Skip=True","Sort=True")</f>
        <v>14.643372356590467</v>
      </c>
      <c r="U2528" s="43">
        <f ca="1">_xll.BInterpol('Base CDI'!$H$4:$H$28,'Base CDI'!$I$4:$I$29,S2528,"Cubic","Extrapolate=Linear","MultiX=Average","Skip=True","Sort=True")</f>
        <v>14.815424033279937</v>
      </c>
    </row>
    <row r="2529" spans="16:21" x14ac:dyDescent="0.25">
      <c r="P2529" s="10">
        <v>38189</v>
      </c>
      <c r="Q2529">
        <v>11.04593</v>
      </c>
      <c r="S2529" s="42">
        <f t="shared" ca="1" si="44"/>
        <v>48276</v>
      </c>
      <c r="T2529" s="43">
        <f ca="1">_xll.BInterpol('Base CDI'!$H$4:$H$28,'Base CDI'!$J$4:$J$29,S2529,"Cubic","Extrapolate=Linear","MultiX=Average","Skip=True","Sort=True")</f>
        <v>14.643509240146686</v>
      </c>
      <c r="U2529" s="43">
        <f ca="1">_xll.BInterpol('Base CDI'!$H$4:$H$28,'Base CDI'!$I$4:$I$29,S2529,"Cubic","Extrapolate=Linear","MultiX=Average","Skip=True","Sort=True")</f>
        <v>14.815524471587612</v>
      </c>
    </row>
    <row r="2530" spans="16:21" x14ac:dyDescent="0.25">
      <c r="P2530" s="10">
        <v>38190</v>
      </c>
      <c r="Q2530">
        <v>11.05233</v>
      </c>
      <c r="S2530" s="42">
        <f t="shared" ca="1" si="44"/>
        <v>48277</v>
      </c>
      <c r="T2530" s="43">
        <f ca="1">_xll.BInterpol('Base CDI'!$H$4:$H$28,'Base CDI'!$J$4:$J$29,S2530,"Cubic","Extrapolate=Linear","MultiX=Average","Skip=True","Sort=True")</f>
        <v>14.643645866205192</v>
      </c>
      <c r="U2530" s="43">
        <f ca="1">_xll.BInterpol('Base CDI'!$H$4:$H$28,'Base CDI'!$I$4:$I$29,S2530,"Cubic","Extrapolate=Linear","MultiX=Average","Skip=True","Sort=True")</f>
        <v>14.815624727512873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48278</v>
      </c>
      <c r="T2531" s="43">
        <f ca="1">_xll.BInterpol('Base CDI'!$H$4:$H$28,'Base CDI'!$J$4:$J$29,S2531,"Cubic","Extrapolate=Linear","MultiX=Average","Skip=True","Sort=True")</f>
        <v>14.643782234912424</v>
      </c>
      <c r="U2531" s="43">
        <f ca="1">_xll.BInterpol('Base CDI'!$H$4:$H$28,'Base CDI'!$I$4:$I$29,S2531,"Cubic","Extrapolate=Linear","MultiX=Average","Skip=True","Sort=True")</f>
        <v>14.81572480153905</v>
      </c>
    </row>
    <row r="2532" spans="16:21" x14ac:dyDescent="0.25">
      <c r="P2532" s="10">
        <v>38194</v>
      </c>
      <c r="Q2532">
        <v>11.06512</v>
      </c>
      <c r="S2532" s="42">
        <f t="shared" ca="1" si="44"/>
        <v>48279</v>
      </c>
      <c r="T2532" s="43">
        <f ca="1">_xll.BInterpol('Base CDI'!$H$4:$H$28,'Base CDI'!$J$4:$J$29,S2532,"Cubic","Extrapolate=Linear","MultiX=Average","Skip=True","Sort=True")</f>
        <v>14.643918346414825</v>
      </c>
      <c r="U2532" s="43">
        <f ca="1">_xll.BInterpol('Base CDI'!$H$4:$H$28,'Base CDI'!$I$4:$I$29,S2532,"Cubic","Extrapolate=Linear","MultiX=Average","Skip=True","Sort=True")</f>
        <v>14.815824694149473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48280</v>
      </c>
      <c r="T2533" s="43">
        <f ca="1">_xll.BInterpol('Base CDI'!$H$4:$H$28,'Base CDI'!$J$4:$J$29,S2533,"Cubic","Extrapolate=Linear","MultiX=Average","Skip=True","Sort=True")</f>
        <v>14.644054200858838</v>
      </c>
      <c r="U2533" s="43">
        <f ca="1">_xll.BInterpol('Base CDI'!$H$4:$H$28,'Base CDI'!$I$4:$I$29,S2533,"Cubic","Extrapolate=Linear","MultiX=Average","Skip=True","Sort=True")</f>
        <v>14.815924405827474</v>
      </c>
    </row>
    <row r="2534" spans="16:21" x14ac:dyDescent="0.25">
      <c r="P2534" s="10">
        <v>38196</v>
      </c>
      <c r="Q2534">
        <v>11.07794</v>
      </c>
      <c r="S2534" s="42">
        <f t="shared" ca="1" si="44"/>
        <v>48281</v>
      </c>
      <c r="T2534" s="43">
        <f ca="1">_xll.BInterpol('Base CDI'!$H$4:$H$28,'Base CDI'!$J$4:$J$29,S2534,"Cubic","Extrapolate=Linear","MultiX=Average","Skip=True","Sort=True")</f>
        <v>14.644189798390904</v>
      </c>
      <c r="U2534" s="43">
        <f ca="1">_xll.BInterpol('Base CDI'!$H$4:$H$28,'Base CDI'!$I$4:$I$29,S2534,"Cubic","Extrapolate=Linear","MultiX=Average","Skip=True","Sort=True")</f>
        <v>14.816023937056386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48282</v>
      </c>
      <c r="T2535" s="43">
        <f ca="1">_xll.BInterpol('Base CDI'!$H$4:$H$28,'Base CDI'!$J$4:$J$29,S2535,"Cubic","Extrapolate=Linear","MultiX=Average","Skip=True","Sort=True")</f>
        <v>14.644325139157464</v>
      </c>
      <c r="U2535" s="43">
        <f ca="1">_xll.BInterpol('Base CDI'!$H$4:$H$28,'Base CDI'!$I$4:$I$29,S2535,"Cubic","Extrapolate=Linear","MultiX=Average","Skip=True","Sort=True")</f>
        <v>14.816123288319535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48283</v>
      </c>
      <c r="T2536" s="43">
        <f ca="1">_xll.BInterpol('Base CDI'!$H$4:$H$28,'Base CDI'!$J$4:$J$29,S2536,"Cubic","Extrapolate=Linear","MultiX=Average","Skip=True","Sort=True")</f>
        <v>14.644460223304963</v>
      </c>
      <c r="U2536" s="43">
        <f ca="1">_xll.BInterpol('Base CDI'!$H$4:$H$28,'Base CDI'!$I$4:$I$29,S2536,"Cubic","Extrapolate=Linear","MultiX=Average","Skip=True","Sort=True")</f>
        <v>14.816222460100255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48284</v>
      </c>
      <c r="T2537" s="43">
        <f ca="1">_xll.BInterpol('Base CDI'!$H$4:$H$28,'Base CDI'!$J$4:$J$29,S2537,"Cubic","Extrapolate=Linear","MultiX=Average","Skip=True","Sort=True")</f>
        <v>14.64459505097984</v>
      </c>
      <c r="U2537" s="43">
        <f ca="1">_xll.BInterpol('Base CDI'!$H$4:$H$28,'Base CDI'!$I$4:$I$29,S2537,"Cubic","Extrapolate=Linear","MultiX=Average","Skip=True","Sort=True")</f>
        <v>14.816321452881876</v>
      </c>
    </row>
    <row r="2538" spans="16:21" x14ac:dyDescent="0.25">
      <c r="P2538" s="10">
        <v>38202</v>
      </c>
      <c r="Q2538">
        <v>11.10365</v>
      </c>
      <c r="S2538" s="42">
        <f t="shared" ca="1" si="44"/>
        <v>48285</v>
      </c>
      <c r="T2538" s="43">
        <f ca="1">_xll.BInterpol('Base CDI'!$H$4:$H$28,'Base CDI'!$J$4:$J$29,S2538,"Cubic","Extrapolate=Linear","MultiX=Average","Skip=True","Sort=True")</f>
        <v>14.644729622328539</v>
      </c>
      <c r="U2538" s="43">
        <f ca="1">_xll.BInterpol('Base CDI'!$H$4:$H$28,'Base CDI'!$I$4:$I$29,S2538,"Cubic","Extrapolate=Linear","MultiX=Average","Skip=True","Sort=True")</f>
        <v>14.816420267147731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48286</v>
      </c>
      <c r="T2539" s="43">
        <f ca="1">_xll.BInterpol('Base CDI'!$H$4:$H$28,'Base CDI'!$J$4:$J$29,S2539,"Cubic","Extrapolate=Linear","MultiX=Average","Skip=True","Sort=True")</f>
        <v>14.644863937497499</v>
      </c>
      <c r="U2539" s="43">
        <f ca="1">_xll.BInterpol('Base CDI'!$H$4:$H$28,'Base CDI'!$I$4:$I$29,S2539,"Cubic","Extrapolate=Linear","MultiX=Average","Skip=True","Sort=True")</f>
        <v>14.816518903381146</v>
      </c>
    </row>
    <row r="2540" spans="16:21" x14ac:dyDescent="0.25">
      <c r="P2540" s="10">
        <v>38204</v>
      </c>
      <c r="Q2540">
        <v>11.11655</v>
      </c>
      <c r="S2540" s="42">
        <f t="shared" ca="1" si="44"/>
        <v>48287</v>
      </c>
      <c r="T2540" s="43">
        <f ca="1">_xll.BInterpol('Base CDI'!$H$4:$H$28,'Base CDI'!$J$4:$J$29,S2540,"Cubic","Extrapolate=Linear","MultiX=Average","Skip=True","Sort=True")</f>
        <v>14.644997996633165</v>
      </c>
      <c r="U2540" s="43">
        <f ca="1">_xll.BInterpol('Base CDI'!$H$4:$H$28,'Base CDI'!$I$4:$I$29,S2540,"Cubic","Extrapolate=Linear","MultiX=Average","Skip=True","Sort=True")</f>
        <v>14.816617362065456</v>
      </c>
    </row>
    <row r="2541" spans="16:21" x14ac:dyDescent="0.25">
      <c r="P2541" s="10">
        <v>38205</v>
      </c>
      <c r="Q2541">
        <v>11.12302</v>
      </c>
      <c r="S2541" s="42">
        <f t="shared" ca="1" si="44"/>
        <v>48288</v>
      </c>
      <c r="T2541" s="43">
        <f ca="1">_xll.BInterpol('Base CDI'!$H$4:$H$28,'Base CDI'!$J$4:$J$29,S2541,"Cubic","Extrapolate=Linear","MultiX=Average","Skip=True","Sort=True")</f>
        <v>14.645131799881979</v>
      </c>
      <c r="U2541" s="43">
        <f ca="1">_xll.BInterpol('Base CDI'!$H$4:$H$28,'Base CDI'!$I$4:$I$29,S2541,"Cubic","Extrapolate=Linear","MultiX=Average","Skip=True","Sort=True")</f>
        <v>14.81671564368399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48289</v>
      </c>
      <c r="T2542" s="43">
        <f ca="1">_xll.BInterpol('Base CDI'!$H$4:$H$28,'Base CDI'!$J$4:$J$29,S2542,"Cubic","Extrapolate=Linear","MultiX=Average","Skip=True","Sort=True")</f>
        <v>14.645265347390382</v>
      </c>
      <c r="U2542" s="43">
        <f ca="1">_xll.BInterpol('Base CDI'!$H$4:$H$28,'Base CDI'!$I$4:$I$29,S2542,"Cubic","Extrapolate=Linear","MultiX=Average","Skip=True","Sort=True")</f>
        <v>14.81681374872008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48290</v>
      </c>
      <c r="T2543" s="43">
        <f ca="1">_xll.BInterpol('Base CDI'!$H$4:$H$28,'Base CDI'!$J$4:$J$29,S2543,"Cubic","Extrapolate=Linear","MultiX=Average","Skip=True","Sort=True")</f>
        <v>14.645398639304814</v>
      </c>
      <c r="U2543" s="43">
        <f ca="1">_xll.BInterpol('Base CDI'!$H$4:$H$28,'Base CDI'!$I$4:$I$29,S2543,"Cubic","Extrapolate=Linear","MultiX=Average","Skip=True","Sort=True")</f>
        <v>14.816911677657053</v>
      </c>
    </row>
    <row r="2544" spans="16:21" x14ac:dyDescent="0.25">
      <c r="P2544" s="10">
        <v>38210</v>
      </c>
      <c r="Q2544">
        <v>11.14242</v>
      </c>
      <c r="S2544" s="42">
        <f t="shared" ca="1" si="44"/>
        <v>48291</v>
      </c>
      <c r="T2544" s="43">
        <f ca="1">_xll.BInterpol('Base CDI'!$H$4:$H$28,'Base CDI'!$J$4:$J$29,S2544,"Cubic","Extrapolate=Linear","MultiX=Average","Skip=True","Sort=True")</f>
        <v>14.645531675771721</v>
      </c>
      <c r="U2544" s="43">
        <f ca="1">_xll.BInterpol('Base CDI'!$H$4:$H$28,'Base CDI'!$I$4:$I$29,S2544,"Cubic","Extrapolate=Linear","MultiX=Average","Skip=True","Sort=True")</f>
        <v>14.817009430978246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48292</v>
      </c>
      <c r="T2545" s="43">
        <f ca="1">_xll.BInterpol('Base CDI'!$H$4:$H$28,'Base CDI'!$J$4:$J$29,S2545,"Cubic","Extrapolate=Linear","MultiX=Average","Skip=True","Sort=True")</f>
        <v>14.645664456937542</v>
      </c>
      <c r="U2545" s="43">
        <f ca="1">_xll.BInterpol('Base CDI'!$H$4:$H$28,'Base CDI'!$I$4:$I$29,S2545,"Cubic","Extrapolate=Linear","MultiX=Average","Skip=True","Sort=True")</f>
        <v>14.817107009166985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48293</v>
      </c>
      <c r="T2546" s="43">
        <f ca="1">_xll.BInterpol('Base CDI'!$H$4:$H$28,'Base CDI'!$J$4:$J$29,S2546,"Cubic","Extrapolate=Linear","MultiX=Average","Skip=True","Sort=True")</f>
        <v>14.645796982948719</v>
      </c>
      <c r="U2546" s="43">
        <f ca="1">_xll.BInterpol('Base CDI'!$H$4:$H$28,'Base CDI'!$I$4:$I$29,S2546,"Cubic","Extrapolate=Linear","MultiX=Average","Skip=True","Sort=True")</f>
        <v>14.817204412706602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48294</v>
      </c>
      <c r="T2547" s="43">
        <f ca="1">_xll.BInterpol('Base CDI'!$H$4:$H$28,'Base CDI'!$J$4:$J$29,S2547,"Cubic","Extrapolate=Linear","MultiX=Average","Skip=True","Sort=True")</f>
        <v>14.645929253951696</v>
      </c>
      <c r="U2547" s="43">
        <f ca="1">_xll.BInterpol('Base CDI'!$H$4:$H$28,'Base CDI'!$I$4:$I$29,S2547,"Cubic","Extrapolate=Linear","MultiX=Average","Skip=True","Sort=True")</f>
        <v>14.817301642080428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48295</v>
      </c>
      <c r="T2548" s="43">
        <f ca="1">_xll.BInterpol('Base CDI'!$H$4:$H$28,'Base CDI'!$J$4:$J$29,S2548,"Cubic","Extrapolate=Linear","MultiX=Average","Skip=True","Sort=True")</f>
        <v>14.646061270092913</v>
      </c>
      <c r="U2548" s="43">
        <f ca="1">_xll.BInterpol('Base CDI'!$H$4:$H$28,'Base CDI'!$I$4:$I$29,S2548,"Cubic","Extrapolate=Linear","MultiX=Average","Skip=True","Sort=True")</f>
        <v>14.817398697771797</v>
      </c>
    </row>
    <row r="2549" spans="16:21" x14ac:dyDescent="0.25">
      <c r="P2549" s="10">
        <v>38217</v>
      </c>
      <c r="Q2549">
        <v>11.17482</v>
      </c>
      <c r="S2549" s="42">
        <f t="shared" ca="1" si="44"/>
        <v>48296</v>
      </c>
      <c r="T2549" s="43">
        <f ca="1">_xll.BInterpol('Base CDI'!$H$4:$H$28,'Base CDI'!$J$4:$J$29,S2549,"Cubic","Extrapolate=Linear","MultiX=Average","Skip=True","Sort=True")</f>
        <v>14.646193031518814</v>
      </c>
      <c r="U2549" s="43">
        <f ca="1">_xll.BInterpol('Base CDI'!$H$4:$H$28,'Base CDI'!$I$4:$I$29,S2549,"Cubic","Extrapolate=Linear","MultiX=Average","Skip=True","Sort=True")</f>
        <v>14.817495580264033</v>
      </c>
    </row>
    <row r="2550" spans="16:21" x14ac:dyDescent="0.25">
      <c r="P2550" s="10">
        <v>38218</v>
      </c>
      <c r="Q2550">
        <v>11.1813</v>
      </c>
      <c r="S2550" s="42">
        <f t="shared" ca="1" si="44"/>
        <v>48297</v>
      </c>
      <c r="T2550" s="43">
        <f ca="1">_xll.BInterpol('Base CDI'!$H$4:$H$28,'Base CDI'!$J$4:$J$29,S2550,"Cubic","Extrapolate=Linear","MultiX=Average","Skip=True","Sort=True")</f>
        <v>14.646324538375838</v>
      </c>
      <c r="U2550" s="43">
        <f ca="1">_xll.BInterpol('Base CDI'!$H$4:$H$28,'Base CDI'!$I$4:$I$29,S2550,"Cubic","Extrapolate=Linear","MultiX=Average","Skip=True","Sort=True")</f>
        <v>14.817592290040473</v>
      </c>
    </row>
    <row r="2551" spans="16:21" x14ac:dyDescent="0.25">
      <c r="P2551" s="10">
        <v>38219</v>
      </c>
      <c r="Q2551">
        <v>11.18779</v>
      </c>
      <c r="S2551" s="42">
        <f t="shared" ca="1" si="44"/>
        <v>48298</v>
      </c>
      <c r="T2551" s="43">
        <f ca="1">_xll.BInterpol('Base CDI'!$H$4:$H$28,'Base CDI'!$J$4:$J$29,S2551,"Cubic","Extrapolate=Linear","MultiX=Average","Skip=True","Sort=True")</f>
        <v>14.64645579081043</v>
      </c>
      <c r="U2551" s="43">
        <f ca="1">_xll.BInterpol('Base CDI'!$H$4:$H$28,'Base CDI'!$I$4:$I$29,S2551,"Cubic","Extrapolate=Linear","MultiX=Average","Skip=True","Sort=True")</f>
        <v>14.817688827584444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48299</v>
      </c>
      <c r="T2552" s="43">
        <f ca="1">_xll.BInterpol('Base CDI'!$H$4:$H$28,'Base CDI'!$J$4:$J$29,S2552,"Cubic","Extrapolate=Linear","MultiX=Average","Skip=True","Sort=True")</f>
        <v>14.646586788969032</v>
      </c>
      <c r="U2552" s="43">
        <f ca="1">_xll.BInterpol('Base CDI'!$H$4:$H$28,'Base CDI'!$I$4:$I$29,S2552,"Cubic","Extrapolate=Linear","MultiX=Average","Skip=True","Sort=True")</f>
        <v>14.817785193379278</v>
      </c>
    </row>
    <row r="2553" spans="16:21" x14ac:dyDescent="0.25">
      <c r="P2553" s="10">
        <v>38223</v>
      </c>
      <c r="Q2553">
        <v>11.20079</v>
      </c>
      <c r="S2553" s="42">
        <f t="shared" ca="1" si="44"/>
        <v>48300</v>
      </c>
      <c r="T2553" s="43">
        <f ca="1">_xll.BInterpol('Base CDI'!$H$4:$H$28,'Base CDI'!$J$4:$J$29,S2553,"Cubic","Extrapolate=Linear","MultiX=Average","Skip=True","Sort=True")</f>
        <v>14.646717532998082</v>
      </c>
      <c r="U2553" s="43">
        <f ca="1">_xll.BInterpol('Base CDI'!$H$4:$H$28,'Base CDI'!$I$4:$I$29,S2553,"Cubic","Extrapolate=Linear","MultiX=Average","Skip=True","Sort=True")</f>
        <v>14.817881387908306</v>
      </c>
    </row>
    <row r="2554" spans="16:21" x14ac:dyDescent="0.25">
      <c r="P2554" s="10">
        <v>38224</v>
      </c>
      <c r="Q2554">
        <v>11.2073</v>
      </c>
      <c r="S2554" s="42">
        <f t="shared" ca="1" si="44"/>
        <v>48301</v>
      </c>
      <c r="T2554" s="43">
        <f ca="1">_xll.BInterpol('Base CDI'!$H$4:$H$28,'Base CDI'!$J$4:$J$29,S2554,"Cubic","Extrapolate=Linear","MultiX=Average","Skip=True","Sort=True")</f>
        <v>14.646848023044026</v>
      </c>
      <c r="U2554" s="43">
        <f ca="1">_xll.BInterpol('Base CDI'!$H$4:$H$28,'Base CDI'!$I$4:$I$29,S2554,"Cubic","Extrapolate=Linear","MultiX=Average","Skip=True","Sort=True")</f>
        <v>14.817977411654859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48302</v>
      </c>
      <c r="T2555" s="43">
        <f ca="1">_xll.BInterpol('Base CDI'!$H$4:$H$28,'Base CDI'!$J$4:$J$29,S2555,"Cubic","Extrapolate=Linear","MultiX=Average","Skip=True","Sort=True")</f>
        <v>14.646978259253304</v>
      </c>
      <c r="U2555" s="43">
        <f ca="1">_xll.BInterpol('Base CDI'!$H$4:$H$28,'Base CDI'!$I$4:$I$29,S2555,"Cubic","Extrapolate=Linear","MultiX=Average","Skip=True","Sort=True")</f>
        <v>14.818073265102267</v>
      </c>
    </row>
    <row r="2556" spans="16:21" x14ac:dyDescent="0.25">
      <c r="P2556" s="10">
        <v>38226</v>
      </c>
      <c r="Q2556">
        <v>11.22031</v>
      </c>
      <c r="S2556" s="42">
        <f t="shared" ca="1" si="44"/>
        <v>48303</v>
      </c>
      <c r="T2556" s="43">
        <f ca="1">_xll.BInterpol('Base CDI'!$H$4:$H$28,'Base CDI'!$J$4:$J$29,S2556,"Cubic","Extrapolate=Linear","MultiX=Average","Skip=True","Sort=True")</f>
        <v>14.64710824177236</v>
      </c>
      <c r="U2556" s="43">
        <f ca="1">_xll.BInterpol('Base CDI'!$H$4:$H$28,'Base CDI'!$I$4:$I$29,S2556,"Cubic","Extrapolate=Linear","MultiX=Average","Skip=True","Sort=True")</f>
        <v>14.818168948733863</v>
      </c>
    </row>
    <row r="2557" spans="16:21" x14ac:dyDescent="0.25">
      <c r="P2557" s="10">
        <v>38229</v>
      </c>
      <c r="Q2557">
        <v>11.22683</v>
      </c>
      <c r="S2557" s="42">
        <f t="shared" ca="1" si="44"/>
        <v>48304</v>
      </c>
      <c r="T2557" s="43">
        <f ca="1">_xll.BInterpol('Base CDI'!$H$4:$H$28,'Base CDI'!$J$4:$J$29,S2557,"Cubic","Extrapolate=Linear","MultiX=Average","Skip=True","Sort=True")</f>
        <v>14.647237970747634</v>
      </c>
      <c r="U2557" s="43">
        <f ca="1">_xll.BInterpol('Base CDI'!$H$4:$H$28,'Base CDI'!$I$4:$I$29,S2557,"Cubic","Extrapolate=Linear","MultiX=Average","Skip=True","Sort=True")</f>
        <v>14.818264463032975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48305</v>
      </c>
      <c r="T2558" s="43">
        <f ca="1">_xll.BInterpol('Base CDI'!$H$4:$H$28,'Base CDI'!$J$4:$J$29,S2558,"Cubic","Extrapolate=Linear","MultiX=Average","Skip=True","Sort=True")</f>
        <v>14.647367446325568</v>
      </c>
      <c r="U2558" s="43">
        <f ca="1">_xll.BInterpol('Base CDI'!$H$4:$H$28,'Base CDI'!$I$4:$I$29,S2558,"Cubic","Extrapolate=Linear","MultiX=Average","Skip=True","Sort=True")</f>
        <v>14.818359808482935</v>
      </c>
    </row>
    <row r="2559" spans="16:21" x14ac:dyDescent="0.25">
      <c r="P2559" s="10">
        <v>38231</v>
      </c>
      <c r="Q2559">
        <v>11.23992</v>
      </c>
      <c r="S2559" s="42">
        <f t="shared" ca="1" si="44"/>
        <v>48306</v>
      </c>
      <c r="T2559" s="43">
        <f ca="1">_xll.BInterpol('Base CDI'!$H$4:$H$28,'Base CDI'!$J$4:$J$29,S2559,"Cubic","Extrapolate=Linear","MultiX=Average","Skip=True","Sort=True")</f>
        <v>14.647496668652604</v>
      </c>
      <c r="U2559" s="43">
        <f ca="1">_xll.BInterpol('Base CDI'!$H$4:$H$28,'Base CDI'!$I$4:$I$29,S2559,"Cubic","Extrapolate=Linear","MultiX=Average","Skip=True","Sort=True")</f>
        <v>14.818454985567072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48307</v>
      </c>
      <c r="T2560" s="43">
        <f ca="1">_xll.BInterpol('Base CDI'!$H$4:$H$28,'Base CDI'!$J$4:$J$29,S2560,"Cubic","Extrapolate=Linear","MultiX=Average","Skip=True","Sort=True")</f>
        <v>14.647625637875185</v>
      </c>
      <c r="U2560" s="43">
        <f ca="1">_xll.BInterpol('Base CDI'!$H$4:$H$28,'Base CDI'!$I$4:$I$29,S2560,"Cubic","Extrapolate=Linear","MultiX=Average","Skip=True","Sort=True")</f>
        <v>14.818549994768722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48308</v>
      </c>
      <c r="T2561" s="43">
        <f ca="1">_xll.BInterpol('Base CDI'!$H$4:$H$28,'Base CDI'!$J$4:$J$29,S2561,"Cubic","Extrapolate=Linear","MultiX=Average","Skip=True","Sort=True")</f>
        <v>14.647754354139753</v>
      </c>
      <c r="U2561" s="43">
        <f ca="1">_xll.BInterpol('Base CDI'!$H$4:$H$28,'Base CDI'!$I$4:$I$29,S2561,"Cubic","Extrapolate=Linear","MultiX=Average","Skip=True","Sort=True")</f>
        <v>14.81864483657121</v>
      </c>
    </row>
    <row r="2562" spans="16:21" x14ac:dyDescent="0.25">
      <c r="P2562" s="10">
        <v>38236</v>
      </c>
      <c r="Q2562">
        <v>11.25956</v>
      </c>
      <c r="S2562" s="42">
        <f t="shared" ca="1" si="44"/>
        <v>48309</v>
      </c>
      <c r="T2562" s="43">
        <f ca="1">_xll.BInterpol('Base CDI'!$H$4:$H$28,'Base CDI'!$J$4:$J$29,S2562,"Cubic","Extrapolate=Linear","MultiX=Average","Skip=True","Sort=True")</f>
        <v>14.647882817592748</v>
      </c>
      <c r="U2562" s="43">
        <f ca="1">_xll.BInterpol('Base CDI'!$H$4:$H$28,'Base CDI'!$I$4:$I$29,S2562,"Cubic","Extrapolate=Linear","MultiX=Average","Skip=True","Sort=True")</f>
        <v>14.818739511457871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48310</v>
      </c>
      <c r="T2563" s="43">
        <f ca="1">_xll.BInterpol('Base CDI'!$H$4:$H$28,'Base CDI'!$J$4:$J$29,S2563,"Cubic","Extrapolate=Linear","MultiX=Average","Skip=True","Sort=True")</f>
        <v>14.648011028380616</v>
      </c>
      <c r="U2563" s="43">
        <f ca="1">_xll.BInterpol('Base CDI'!$H$4:$H$28,'Base CDI'!$I$4:$I$29,S2563,"Cubic","Extrapolate=Linear","MultiX=Average","Skip=True","Sort=True")</f>
        <v>14.818834019912032</v>
      </c>
    </row>
    <row r="2564" spans="16:21" x14ac:dyDescent="0.25">
      <c r="P2564" s="10">
        <v>38239</v>
      </c>
      <c r="Q2564">
        <v>11.27267</v>
      </c>
      <c r="S2564" s="42">
        <f t="shared" ca="1" si="44"/>
        <v>48311</v>
      </c>
      <c r="T2564" s="43">
        <f ca="1">_xll.BInterpol('Base CDI'!$H$4:$H$28,'Base CDI'!$J$4:$J$29,S2564,"Cubic","Extrapolate=Linear","MultiX=Average","Skip=True","Sort=True")</f>
        <v>14.648138986649794</v>
      </c>
      <c r="U2564" s="43">
        <f ca="1">_xll.BInterpol('Base CDI'!$H$4:$H$28,'Base CDI'!$I$4:$I$29,S2564,"Cubic","Extrapolate=Linear","MultiX=Average","Skip=True","Sort=True")</f>
        <v>14.818928362417026</v>
      </c>
    </row>
    <row r="2565" spans="16:21" x14ac:dyDescent="0.25">
      <c r="P2565" s="10">
        <v>38240</v>
      </c>
      <c r="Q2565">
        <v>11.27923</v>
      </c>
      <c r="S2565" s="42">
        <f t="shared" ca="1" si="44"/>
        <v>48312</v>
      </c>
      <c r="T2565" s="43">
        <f ca="1">_xll.BInterpol('Base CDI'!$H$4:$H$28,'Base CDI'!$J$4:$J$29,S2565,"Cubic","Extrapolate=Linear","MultiX=Average","Skip=True","Sort=True")</f>
        <v>14.648266692546729</v>
      </c>
      <c r="U2565" s="43">
        <f ca="1">_xll.BInterpol('Base CDI'!$H$4:$H$28,'Base CDI'!$I$4:$I$29,S2565,"Cubic","Extrapolate=Linear","MultiX=Average","Skip=True","Sort=True")</f>
        <v>14.819022539456183</v>
      </c>
    </row>
    <row r="2566" spans="16:21" x14ac:dyDescent="0.25">
      <c r="P2566" s="10">
        <v>38243</v>
      </c>
      <c r="Q2566">
        <v>11.2858</v>
      </c>
      <c r="S2566" s="42">
        <f t="shared" ca="1" si="44"/>
        <v>48313</v>
      </c>
      <c r="T2566" s="43">
        <f ca="1">_xll.BInterpol('Base CDI'!$H$4:$H$28,'Base CDI'!$J$4:$J$29,S2566,"Cubic","Extrapolate=Linear","MultiX=Average","Skip=True","Sort=True")</f>
        <v>14.648394146217857</v>
      </c>
      <c r="U2566" s="43">
        <f ca="1">_xll.BInterpol('Base CDI'!$H$4:$H$28,'Base CDI'!$I$4:$I$29,S2566,"Cubic","Extrapolate=Linear","MultiX=Average","Skip=True","Sort=True")</f>
        <v>14.819116551512836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48314</v>
      </c>
      <c r="T2567" s="43">
        <f ca="1">_xll.BInterpol('Base CDI'!$H$4:$H$28,'Base CDI'!$J$4:$J$29,S2567,"Cubic","Extrapolate=Linear","MultiX=Average","Skip=True","Sort=True")</f>
        <v>14.648521347809625</v>
      </c>
      <c r="U2567" s="43">
        <f ca="1">_xll.BInterpol('Base CDI'!$H$4:$H$28,'Base CDI'!$I$4:$I$29,S2567,"Cubic","Extrapolate=Linear","MultiX=Average","Skip=True","Sort=True")</f>
        <v>14.819210399070313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48315</v>
      </c>
      <c r="T2568" s="43">
        <f ca="1">_xll.BInterpol('Base CDI'!$H$4:$H$28,'Base CDI'!$J$4:$J$29,S2568,"Cubic","Extrapolate=Linear","MultiX=Average","Skip=True","Sort=True")</f>
        <v>14.648648297468474</v>
      </c>
      <c r="U2568" s="43">
        <f ca="1">_xll.BInterpol('Base CDI'!$H$4:$H$28,'Base CDI'!$I$4:$I$29,S2568,"Cubic","Extrapolate=Linear","MultiX=Average","Skip=True","Sort=True")</f>
        <v>14.819304082611946</v>
      </c>
    </row>
    <row r="2569" spans="16:21" x14ac:dyDescent="0.25">
      <c r="P2569" s="10">
        <v>38246</v>
      </c>
      <c r="Q2569">
        <v>11.30561</v>
      </c>
      <c r="S2569" s="42">
        <f t="shared" ca="1" si="44"/>
        <v>48316</v>
      </c>
      <c r="T2569" s="43">
        <f ca="1">_xll.BInterpol('Base CDI'!$H$4:$H$28,'Base CDI'!$J$4:$J$29,S2569,"Cubic","Extrapolate=Linear","MultiX=Average","Skip=True","Sort=True")</f>
        <v>14.648774995340844</v>
      </c>
      <c r="U2569" s="43">
        <f ca="1">_xll.BInterpol('Base CDI'!$H$4:$H$28,'Base CDI'!$I$4:$I$29,S2569,"Cubic","Extrapolate=Linear","MultiX=Average","Skip=True","Sort=True")</f>
        <v>14.819397602621066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48317</v>
      </c>
      <c r="T2570" s="43">
        <f ca="1">_xll.BInterpol('Base CDI'!$H$4:$H$28,'Base CDI'!$J$4:$J$29,S2570,"Cubic","Extrapolate=Linear","MultiX=Average","Skip=True","Sort=True")</f>
        <v>14.64890144157318</v>
      </c>
      <c r="U2570" s="43">
        <f ca="1">_xll.BInterpol('Base CDI'!$H$4:$H$28,'Base CDI'!$I$4:$I$29,S2570,"Cubic","Extrapolate=Linear","MultiX=Average","Skip=True","Sort=True")</f>
        <v>14.819490959581005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48318</v>
      </c>
      <c r="T2571" s="43">
        <f ca="1">_xll.BInterpol('Base CDI'!$H$4:$H$28,'Base CDI'!$J$4:$J$29,S2571,"Cubic","Extrapolate=Linear","MultiX=Average","Skip=True","Sort=True")</f>
        <v>14.649027636311921</v>
      </c>
      <c r="U2571" s="43">
        <f ca="1">_xll.BInterpol('Base CDI'!$H$4:$H$28,'Base CDI'!$I$4:$I$29,S2571,"Cubic","Extrapolate=Linear","MultiX=Average","Skip=True","Sort=True")</f>
        <v>14.819584153975089</v>
      </c>
    </row>
    <row r="2572" spans="16:21" x14ac:dyDescent="0.25">
      <c r="P2572" s="10">
        <v>38251</v>
      </c>
      <c r="Q2572">
        <v>11.32579</v>
      </c>
      <c r="S2572" s="42">
        <f t="shared" ca="1" si="45"/>
        <v>48319</v>
      </c>
      <c r="T2572" s="43">
        <f ca="1">_xll.BInterpol('Base CDI'!$H$4:$H$28,'Base CDI'!$J$4:$J$29,S2572,"Cubic","Extrapolate=Linear","MultiX=Average","Skip=True","Sort=True")</f>
        <v>14.64915357970351</v>
      </c>
      <c r="U2572" s="43">
        <f ca="1">_xll.BInterpol('Base CDI'!$H$4:$H$28,'Base CDI'!$I$4:$I$29,S2572,"Cubic","Extrapolate=Linear","MultiX=Average","Skip=True","Sort=True")</f>
        <v>14.819677186286656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48320</v>
      </c>
      <c r="T2573" s="43">
        <f ca="1">_xll.BInterpol('Base CDI'!$H$4:$H$28,'Base CDI'!$J$4:$J$29,S2573,"Cubic","Extrapolate=Linear","MultiX=Average","Skip=True","Sort=True")</f>
        <v>14.64927927189439</v>
      </c>
      <c r="U2573" s="43">
        <f ca="1">_xll.BInterpol('Base CDI'!$H$4:$H$28,'Base CDI'!$I$4:$I$29,S2573,"Cubic","Extrapolate=Linear","MultiX=Average","Skip=True","Sort=True")</f>
        <v>14.81977005699903</v>
      </c>
    </row>
    <row r="2574" spans="16:21" x14ac:dyDescent="0.25">
      <c r="P2574" s="10">
        <v>38253</v>
      </c>
      <c r="Q2574">
        <v>11.33925</v>
      </c>
      <c r="S2574" s="42">
        <f t="shared" ca="1" si="45"/>
        <v>48321</v>
      </c>
      <c r="T2574" s="43">
        <f ca="1">_xll.BInterpol('Base CDI'!$H$4:$H$28,'Base CDI'!$J$4:$J$29,S2574,"Cubic","Extrapolate=Linear","MultiX=Average","Skip=True","Sort=True")</f>
        <v>14.649404713031002</v>
      </c>
      <c r="U2574" s="43">
        <f ca="1">_xll.BInterpol('Base CDI'!$H$4:$H$28,'Base CDI'!$I$4:$I$29,S2574,"Cubic","Extrapolate=Linear","MultiX=Average","Skip=True","Sort=True")</f>
        <v>14.819862766595547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48322</v>
      </c>
      <c r="T2575" s="43">
        <f ca="1">_xll.BInterpol('Base CDI'!$H$4:$H$28,'Base CDI'!$J$4:$J$29,S2575,"Cubic","Extrapolate=Linear","MultiX=Average","Skip=True","Sort=True")</f>
        <v>14.649529903259786</v>
      </c>
      <c r="U2575" s="43">
        <f ca="1">_xll.BInterpol('Base CDI'!$H$4:$H$28,'Base CDI'!$I$4:$I$29,S2575,"Cubic","Extrapolate=Linear","MultiX=Average","Skip=True","Sort=True")</f>
        <v>14.819955315559532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48323</v>
      </c>
      <c r="T2576" s="43">
        <f ca="1">_xll.BInterpol('Base CDI'!$H$4:$H$28,'Base CDI'!$J$4:$J$29,S2576,"Cubic","Extrapolate=Linear","MultiX=Average","Skip=True","Sort=True")</f>
        <v>14.649654842727189</v>
      </c>
      <c r="U2576" s="43">
        <f ca="1">_xll.BInterpol('Base CDI'!$H$4:$H$28,'Base CDI'!$I$4:$I$29,S2576,"Cubic","Extrapolate=Linear","MultiX=Average","Skip=True","Sort=True")</f>
        <v>14.820047704374323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48324</v>
      </c>
      <c r="T2577" s="43">
        <f ca="1">_xll.BInterpol('Base CDI'!$H$4:$H$28,'Base CDI'!$J$4:$J$29,S2577,"Cubic","Extrapolate=Linear","MultiX=Average","Skip=True","Sort=True")</f>
        <v>14.649779531579648</v>
      </c>
      <c r="U2577" s="43">
        <f ca="1">_xll.BInterpol('Base CDI'!$H$4:$H$28,'Base CDI'!$I$4:$I$29,S2577,"Cubic","Extrapolate=Linear","MultiX=Average","Skip=True","Sort=True")</f>
        <v>14.820139933523246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48325</v>
      </c>
      <c r="T2578" s="43">
        <f ca="1">_xll.BInterpol('Base CDI'!$H$4:$H$28,'Base CDI'!$J$4:$J$29,S2578,"Cubic","Extrapolate=Linear","MultiX=Average","Skip=True","Sort=True")</f>
        <v>14.649903969963608</v>
      </c>
      <c r="U2578" s="43">
        <f ca="1">_xll.BInterpol('Base CDI'!$H$4:$H$28,'Base CDI'!$I$4:$I$29,S2578,"Cubic","Extrapolate=Linear","MultiX=Average","Skip=True","Sort=True")</f>
        <v>14.820232003489632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48326</v>
      </c>
      <c r="T2579" s="43">
        <f ca="1">_xll.BInterpol('Base CDI'!$H$4:$H$28,'Base CDI'!$J$4:$J$29,S2579,"Cubic","Extrapolate=Linear","MultiX=Average","Skip=True","Sort=True")</f>
        <v>14.65002815802551</v>
      </c>
      <c r="U2579" s="43">
        <f ca="1">_xll.BInterpol('Base CDI'!$H$4:$H$28,'Base CDI'!$I$4:$I$29,S2579,"Cubic","Extrapolate=Linear","MultiX=Average","Skip=True","Sort=True")</f>
        <v>14.820323914756814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48327</v>
      </c>
      <c r="T2580" s="43">
        <f ca="1">_xll.BInterpol('Base CDI'!$H$4:$H$28,'Base CDI'!$J$4:$J$29,S2580,"Cubic","Extrapolate=Linear","MultiX=Average","Skip=True","Sort=True")</f>
        <v>14.650152095911796</v>
      </c>
      <c r="U2580" s="43">
        <f ca="1">_xll.BInterpol('Base CDI'!$H$4:$H$28,'Base CDI'!$I$4:$I$29,S2580,"Cubic","Extrapolate=Linear","MultiX=Average","Skip=True","Sort=True")</f>
        <v>14.82041566780812</v>
      </c>
    </row>
    <row r="2581" spans="16:21" x14ac:dyDescent="0.25">
      <c r="P2581" s="10">
        <v>38264</v>
      </c>
      <c r="Q2581">
        <v>11.38654</v>
      </c>
      <c r="S2581" s="42">
        <f t="shared" ca="1" si="45"/>
        <v>48328</v>
      </c>
      <c r="T2581" s="43">
        <f ca="1">_xll.BInterpol('Base CDI'!$H$4:$H$28,'Base CDI'!$J$4:$J$29,S2581,"Cubic","Extrapolate=Linear","MultiX=Average","Skip=True","Sort=True")</f>
        <v>14.650275783768908</v>
      </c>
      <c r="U2581" s="43">
        <f ca="1">_xll.BInterpol('Base CDI'!$H$4:$H$28,'Base CDI'!$I$4:$I$29,S2581,"Cubic","Extrapolate=Linear","MultiX=Average","Skip=True","Sort=True")</f>
        <v>14.820507263126885</v>
      </c>
    </row>
    <row r="2582" spans="16:21" x14ac:dyDescent="0.25">
      <c r="P2582" s="10">
        <v>38265</v>
      </c>
      <c r="Q2582">
        <v>11.39331</v>
      </c>
      <c r="S2582" s="42">
        <f t="shared" ca="1" si="45"/>
        <v>48329</v>
      </c>
      <c r="T2582" s="43">
        <f ca="1">_xll.BInterpol('Base CDI'!$H$4:$H$28,'Base CDI'!$J$4:$J$29,S2582,"Cubic","Extrapolate=Linear","MultiX=Average","Skip=True","Sort=True")</f>
        <v>14.650399221743289</v>
      </c>
      <c r="U2582" s="43">
        <f ca="1">_xll.BInterpol('Base CDI'!$H$4:$H$28,'Base CDI'!$I$4:$I$29,S2582,"Cubic","Extrapolate=Linear","MultiX=Average","Skip=True","Sort=True")</f>
        <v>14.820598701196435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48330</v>
      </c>
      <c r="T2583" s="43">
        <f ca="1">_xll.BInterpol('Base CDI'!$H$4:$H$28,'Base CDI'!$J$4:$J$29,S2583,"Cubic","Extrapolate=Linear","MultiX=Average","Skip=True","Sort=True")</f>
        <v>14.650522409981377</v>
      </c>
      <c r="U2583" s="43">
        <f ca="1">_xll.BInterpol('Base CDI'!$H$4:$H$28,'Base CDI'!$I$4:$I$29,S2583,"Cubic","Extrapolate=Linear","MultiX=Average","Skip=True","Sort=True")</f>
        <v>14.820689982500102</v>
      </c>
    </row>
    <row r="2584" spans="16:21" x14ac:dyDescent="0.25">
      <c r="P2584" s="10">
        <v>38267</v>
      </c>
      <c r="Q2584">
        <v>11.40685</v>
      </c>
      <c r="S2584" s="42">
        <f t="shared" ca="1" si="45"/>
        <v>48331</v>
      </c>
      <c r="T2584" s="43">
        <f ca="1">_xll.BInterpol('Base CDI'!$H$4:$H$28,'Base CDI'!$J$4:$J$29,S2584,"Cubic","Extrapolate=Linear","MultiX=Average","Skip=True","Sort=True")</f>
        <v>14.65064534862962</v>
      </c>
      <c r="U2584" s="43">
        <f ca="1">_xll.BInterpol('Base CDI'!$H$4:$H$28,'Base CDI'!$I$4:$I$29,S2584,"Cubic","Extrapolate=Linear","MultiX=Average","Skip=True","Sort=True")</f>
        <v>14.820781107521221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48332</v>
      </c>
      <c r="T2585" s="43">
        <f ca="1">_xll.BInterpol('Base CDI'!$H$4:$H$28,'Base CDI'!$J$4:$J$29,S2585,"Cubic","Extrapolate=Linear","MultiX=Average","Skip=True","Sort=True")</f>
        <v>14.650768037834455</v>
      </c>
      <c r="U2585" s="43">
        <f ca="1">_xll.BInterpol('Base CDI'!$H$4:$H$28,'Base CDI'!$I$4:$I$29,S2585,"Cubic","Extrapolate=Linear","MultiX=Average","Skip=True","Sort=True")</f>
        <v>14.820872076743116</v>
      </c>
    </row>
    <row r="2586" spans="16:21" x14ac:dyDescent="0.25">
      <c r="P2586" s="10">
        <v>38271</v>
      </c>
      <c r="Q2586">
        <v>11.42041</v>
      </c>
      <c r="S2586" s="42">
        <f t="shared" ca="1" si="45"/>
        <v>48333</v>
      </c>
      <c r="T2586" s="43">
        <f ca="1">_xll.BInterpol('Base CDI'!$H$4:$H$28,'Base CDI'!$J$4:$J$29,S2586,"Cubic","Extrapolate=Linear","MultiX=Average","Skip=True","Sort=True")</f>
        <v>14.650890477742326</v>
      </c>
      <c r="U2586" s="43">
        <f ca="1">_xll.BInterpol('Base CDI'!$H$4:$H$28,'Base CDI'!$I$4:$I$29,S2586,"Cubic","Extrapolate=Linear","MultiX=Average","Skip=True","Sort=True")</f>
        <v>14.820962890649124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48334</v>
      </c>
      <c r="T2587" s="43">
        <f ca="1">_xll.BInterpol('Base CDI'!$H$4:$H$28,'Base CDI'!$J$4:$J$29,S2587,"Cubic","Extrapolate=Linear","MultiX=Average","Skip=True","Sort=True")</f>
        <v>14.651012668499677</v>
      </c>
      <c r="U2587" s="43">
        <f ca="1">_xll.BInterpol('Base CDI'!$H$4:$H$28,'Base CDI'!$I$4:$I$29,S2587,"Cubic","Extrapolate=Linear","MultiX=Average","Skip=True","Sort=True")</f>
        <v>14.821053549722572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48335</v>
      </c>
      <c r="T2588" s="43">
        <f ca="1">_xll.BInterpol('Base CDI'!$H$4:$H$28,'Base CDI'!$J$4:$J$29,S2588,"Cubic","Extrapolate=Linear","MultiX=Average","Skip=True","Sort=True")</f>
        <v>14.651134610252946</v>
      </c>
      <c r="U2588" s="43">
        <f ca="1">_xll.BInterpol('Base CDI'!$H$4:$H$28,'Base CDI'!$I$4:$I$29,S2588,"Cubic","Extrapolate=Linear","MultiX=Average","Skip=True","Sort=True")</f>
        <v>14.821144054446792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48336</v>
      </c>
      <c r="T2589" s="43">
        <f ca="1">_xll.BInterpol('Base CDI'!$H$4:$H$28,'Base CDI'!$J$4:$J$29,S2589,"Cubic","Extrapolate=Linear","MultiX=Average","Skip=True","Sort=True")</f>
        <v>14.651256303148577</v>
      </c>
      <c r="U2589" s="43">
        <f ca="1">_xll.BInterpol('Base CDI'!$H$4:$H$28,'Base CDI'!$I$4:$I$29,S2589,"Cubic","Extrapolate=Linear","MultiX=Average","Skip=True","Sort=True")</f>
        <v>14.821234405305114</v>
      </c>
    </row>
    <row r="2590" spans="16:21" x14ac:dyDescent="0.25">
      <c r="P2590" s="10">
        <v>38278</v>
      </c>
      <c r="Q2590">
        <v>11.4476</v>
      </c>
      <c r="S2590" s="42">
        <f t="shared" ca="1" si="45"/>
        <v>48337</v>
      </c>
      <c r="T2590" s="43">
        <f ca="1">_xll.BInterpol('Base CDI'!$H$4:$H$28,'Base CDI'!$J$4:$J$29,S2590,"Cubic","Extrapolate=Linear","MultiX=Average","Skip=True","Sort=True")</f>
        <v>14.65137774733301</v>
      </c>
      <c r="U2590" s="43">
        <f ca="1">_xll.BInterpol('Base CDI'!$H$4:$H$28,'Base CDI'!$I$4:$I$29,S2590,"Cubic","Extrapolate=Linear","MultiX=Average","Skip=True","Sort=True")</f>
        <v>14.821324602780871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48338</v>
      </c>
      <c r="T2591" s="43">
        <f ca="1">_xll.BInterpol('Base CDI'!$H$4:$H$28,'Base CDI'!$J$4:$J$29,S2591,"Cubic","Extrapolate=Linear","MultiX=Average","Skip=True","Sort=True")</f>
        <v>14.65149894295269</v>
      </c>
      <c r="U2591" s="43">
        <f ca="1">_xll.BInterpol('Base CDI'!$H$4:$H$28,'Base CDI'!$I$4:$I$29,S2591,"Cubic","Extrapolate=Linear","MultiX=Average","Skip=True","Sort=True")</f>
        <v>14.821414647357392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48339</v>
      </c>
      <c r="T2592" s="43">
        <f ca="1">_xll.BInterpol('Base CDI'!$H$4:$H$28,'Base CDI'!$J$4:$J$29,S2592,"Cubic","Extrapolate=Linear","MultiX=Average","Skip=True","Sort=True")</f>
        <v>14.651619890154059</v>
      </c>
      <c r="U2592" s="43">
        <f ca="1">_xll.BInterpol('Base CDI'!$H$4:$H$28,'Base CDI'!$I$4:$I$29,S2592,"Cubic","Extrapolate=Linear","MultiX=Average","Skip=True","Sort=True")</f>
        <v>14.821504539518008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48340</v>
      </c>
      <c r="T2593" s="43">
        <f ca="1">_xll.BInterpol('Base CDI'!$H$4:$H$28,'Base CDI'!$J$4:$J$29,S2593,"Cubic","Extrapolate=Linear","MultiX=Average","Skip=True","Sort=True")</f>
        <v>14.651740589083555</v>
      </c>
      <c r="U2593" s="43">
        <f ca="1">_xll.BInterpol('Base CDI'!$H$4:$H$28,'Base CDI'!$I$4:$I$29,S2593,"Cubic","Extrapolate=Linear","MultiX=Average","Skip=True","Sort=True")</f>
        <v>14.82159427974605</v>
      </c>
    </row>
    <row r="2594" spans="16:21" x14ac:dyDescent="0.25">
      <c r="P2594" s="10">
        <v>38282</v>
      </c>
      <c r="Q2594">
        <v>11.47503</v>
      </c>
      <c r="S2594" s="42">
        <f t="shared" ca="1" si="45"/>
        <v>48341</v>
      </c>
      <c r="T2594" s="43">
        <f ca="1">_xll.BInterpol('Base CDI'!$H$4:$H$28,'Base CDI'!$J$4:$J$29,S2594,"Cubic","Extrapolate=Linear","MultiX=Average","Skip=True","Sort=True")</f>
        <v>14.651861039887626</v>
      </c>
      <c r="U2594" s="43">
        <f ca="1">_xll.BInterpol('Base CDI'!$H$4:$H$28,'Base CDI'!$I$4:$I$29,S2594,"Cubic","Extrapolate=Linear","MultiX=Average","Skip=True","Sort=True")</f>
        <v>14.821683868524849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48342</v>
      </c>
      <c r="T2595" s="43">
        <f ca="1">_xll.BInterpol('Base CDI'!$H$4:$H$28,'Base CDI'!$J$4:$J$29,S2595,"Cubic","Extrapolate=Linear","MultiX=Average","Skip=True","Sort=True")</f>
        <v>14.651981242712708</v>
      </c>
      <c r="U2595" s="43">
        <f ca="1">_xll.BInterpol('Base CDI'!$H$4:$H$28,'Base CDI'!$I$4:$I$29,S2595,"Cubic","Extrapolate=Linear","MultiX=Average","Skip=True","Sort=True")</f>
        <v>14.821773306337736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48343</v>
      </c>
      <c r="T2596" s="43">
        <f ca="1">_xll.BInterpol('Base CDI'!$H$4:$H$28,'Base CDI'!$J$4:$J$29,S2596,"Cubic","Extrapolate=Linear","MultiX=Average","Skip=True","Sort=True")</f>
        <v>14.652101197705246</v>
      </c>
      <c r="U2596" s="43">
        <f ca="1">_xll.BInterpol('Base CDI'!$H$4:$H$28,'Base CDI'!$I$4:$I$29,S2596,"Cubic","Extrapolate=Linear","MultiX=Average","Skip=True","Sort=True")</f>
        <v>14.82186259366804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48344</v>
      </c>
      <c r="T2597" s="43">
        <f ca="1">_xll.BInterpol('Base CDI'!$H$4:$H$28,'Base CDI'!$J$4:$J$29,S2597,"Cubic","Extrapolate=Linear","MultiX=Average","Skip=True","Sort=True")</f>
        <v>14.652220905011683</v>
      </c>
      <c r="U2597" s="43">
        <f ca="1">_xll.BInterpol('Base CDI'!$H$4:$H$28,'Base CDI'!$I$4:$I$29,S2597,"Cubic","Extrapolate=Linear","MultiX=Average","Skip=True","Sort=True")</f>
        <v>14.821951730999093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48345</v>
      </c>
      <c r="T2598" s="43">
        <f ca="1">_xll.BInterpol('Base CDI'!$H$4:$H$28,'Base CDI'!$J$4:$J$29,S2598,"Cubic","Extrapolate=Linear","MultiX=Average","Skip=True","Sort=True")</f>
        <v>14.652340364778459</v>
      </c>
      <c r="U2598" s="43">
        <f ca="1">_xll.BInterpol('Base CDI'!$H$4:$H$28,'Base CDI'!$I$4:$I$29,S2598,"Cubic","Extrapolate=Linear","MultiX=Average","Skip=True","Sort=True")</f>
        <v>14.822040718814227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48346</v>
      </c>
      <c r="T2599" s="43">
        <f ca="1">_xll.BInterpol('Base CDI'!$H$4:$H$28,'Base CDI'!$J$4:$J$29,S2599,"Cubic","Extrapolate=Linear","MultiX=Average","Skip=True","Sort=True")</f>
        <v>14.652459577152015</v>
      </c>
      <c r="U2599" s="43">
        <f ca="1">_xll.BInterpol('Base CDI'!$H$4:$H$28,'Base CDI'!$I$4:$I$29,S2599,"Cubic","Extrapolate=Linear","MultiX=Average","Skip=True","Sort=True")</f>
        <v>14.822129557596771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48347</v>
      </c>
      <c r="T2600" s="43">
        <f ca="1">_xll.BInterpol('Base CDI'!$H$4:$H$28,'Base CDI'!$J$4:$J$29,S2600,"Cubic","Extrapolate=Linear","MultiX=Average","Skip=True","Sort=True")</f>
        <v>14.652578542278796</v>
      </c>
      <c r="U2600" s="43">
        <f ca="1">_xll.BInterpol('Base CDI'!$H$4:$H$28,'Base CDI'!$I$4:$I$29,S2600,"Cubic","Extrapolate=Linear","MultiX=Average","Skip=True","Sort=True")</f>
        <v>14.822218247830056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48348</v>
      </c>
      <c r="T2601" s="43">
        <f ca="1">_xll.BInterpol('Base CDI'!$H$4:$H$28,'Base CDI'!$J$4:$J$29,S2601,"Cubic","Extrapolate=Linear","MultiX=Average","Skip=True","Sort=True")</f>
        <v>14.652697260305242</v>
      </c>
      <c r="U2601" s="43">
        <f ca="1">_xll.BInterpol('Base CDI'!$H$4:$H$28,'Base CDI'!$I$4:$I$29,S2601,"Cubic","Extrapolate=Linear","MultiX=Average","Skip=True","Sort=True")</f>
        <v>14.822306789997416</v>
      </c>
    </row>
    <row r="2602" spans="16:21" x14ac:dyDescent="0.25">
      <c r="P2602" s="10">
        <v>38295</v>
      </c>
      <c r="Q2602">
        <v>11.53135</v>
      </c>
      <c r="S2602" s="42">
        <f t="shared" ca="1" si="45"/>
        <v>48349</v>
      </c>
      <c r="T2602" s="43">
        <f ca="1">_xll.BInterpol('Base CDI'!$H$4:$H$28,'Base CDI'!$J$4:$J$29,S2602,"Cubic","Extrapolate=Linear","MultiX=Average","Skip=True","Sort=True")</f>
        <v>14.652815731377796</v>
      </c>
      <c r="U2602" s="43">
        <f ca="1">_xll.BInterpol('Base CDI'!$H$4:$H$28,'Base CDI'!$I$4:$I$29,S2602,"Cubic","Extrapolate=Linear","MultiX=Average","Skip=True","Sort=True")</f>
        <v>14.822395184582177</v>
      </c>
    </row>
    <row r="2603" spans="16:21" x14ac:dyDescent="0.25">
      <c r="P2603" s="10">
        <v>38296</v>
      </c>
      <c r="Q2603">
        <v>11.53842</v>
      </c>
      <c r="S2603" s="42">
        <f t="shared" ca="1" si="45"/>
        <v>48350</v>
      </c>
      <c r="T2603" s="43">
        <f ca="1">_xll.BInterpol('Base CDI'!$H$4:$H$28,'Base CDI'!$J$4:$J$29,S2603,"Cubic","Extrapolate=Linear","MultiX=Average","Skip=True","Sort=True")</f>
        <v>14.652933955642899</v>
      </c>
      <c r="U2603" s="43">
        <f ca="1">_xll.BInterpol('Base CDI'!$H$4:$H$28,'Base CDI'!$I$4:$I$29,S2603,"Cubic","Extrapolate=Linear","MultiX=Average","Skip=True","Sort=True")</f>
        <v>14.822483432067672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48351</v>
      </c>
      <c r="T2604" s="43">
        <f ca="1">_xll.BInterpol('Base CDI'!$H$4:$H$28,'Base CDI'!$J$4:$J$29,S2604,"Cubic","Extrapolate=Linear","MultiX=Average","Skip=True","Sort=True")</f>
        <v>14.653051933246992</v>
      </c>
      <c r="U2604" s="43">
        <f ca="1">_xll.BInterpol('Base CDI'!$H$4:$H$28,'Base CDI'!$I$4:$I$29,S2604,"Cubic","Extrapolate=Linear","MultiX=Average","Skip=True","Sort=True")</f>
        <v>14.822571532937232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48352</v>
      </c>
      <c r="T2605" s="43">
        <f ca="1">_xll.BInterpol('Base CDI'!$H$4:$H$28,'Base CDI'!$J$4:$J$29,S2605,"Cubic","Extrapolate=Linear","MultiX=Average","Skip=True","Sort=True")</f>
        <v>14.65316966433652</v>
      </c>
      <c r="U2605" s="43">
        <f ca="1">_xll.BInterpol('Base CDI'!$H$4:$H$28,'Base CDI'!$I$4:$I$29,S2605,"Cubic","Extrapolate=Linear","MultiX=Average","Skip=True","Sort=True")</f>
        <v>14.822659487674189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48353</v>
      </c>
      <c r="T2606" s="43">
        <f ca="1">_xll.BInterpol('Base CDI'!$H$4:$H$28,'Base CDI'!$J$4:$J$29,S2606,"Cubic","Extrapolate=Linear","MultiX=Average","Skip=True","Sort=True")</f>
        <v>14.653287149057924</v>
      </c>
      <c r="U2606" s="43">
        <f ca="1">_xll.BInterpol('Base CDI'!$H$4:$H$28,'Base CDI'!$I$4:$I$29,S2606,"Cubic","Extrapolate=Linear","MultiX=Average","Skip=True","Sort=True")</f>
        <v>14.82274729676187</v>
      </c>
    </row>
    <row r="2607" spans="16:21" x14ac:dyDescent="0.25">
      <c r="P2607" s="10">
        <v>38302</v>
      </c>
      <c r="Q2607">
        <v>11.56676</v>
      </c>
      <c r="S2607" s="42">
        <f t="shared" ca="1" si="45"/>
        <v>48354</v>
      </c>
      <c r="T2607" s="43">
        <f ca="1">_xll.BInterpol('Base CDI'!$H$4:$H$28,'Base CDI'!$J$4:$J$29,S2607,"Cubic","Extrapolate=Linear","MultiX=Average","Skip=True","Sort=True")</f>
        <v>14.653404387557643</v>
      </c>
      <c r="U2607" s="43">
        <f ca="1">_xll.BInterpol('Base CDI'!$H$4:$H$28,'Base CDI'!$I$4:$I$29,S2607,"Cubic","Extrapolate=Linear","MultiX=Average","Skip=True","Sort=True")</f>
        <v>14.822834960683609</v>
      </c>
    </row>
    <row r="2608" spans="16:21" x14ac:dyDescent="0.25">
      <c r="P2608" s="10">
        <v>38303</v>
      </c>
      <c r="Q2608">
        <v>11.57385</v>
      </c>
      <c r="S2608" s="42">
        <f t="shared" ca="1" si="45"/>
        <v>48355</v>
      </c>
      <c r="T2608" s="43">
        <f ca="1">_xll.BInterpol('Base CDI'!$H$4:$H$28,'Base CDI'!$J$4:$J$29,S2608,"Cubic","Extrapolate=Linear","MultiX=Average","Skip=True","Sort=True")</f>
        <v>14.653521379982124</v>
      </c>
      <c r="U2608" s="43">
        <f ca="1">_xll.BInterpol('Base CDI'!$H$4:$H$28,'Base CDI'!$I$4:$I$29,S2608,"Cubic","Extrapolate=Linear","MultiX=Average","Skip=True","Sort=True")</f>
        <v>14.822922479922736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48356</v>
      </c>
      <c r="T2609" s="43">
        <f ca="1">_xll.BInterpol('Base CDI'!$H$4:$H$28,'Base CDI'!$J$4:$J$29,S2609,"Cubic","Extrapolate=Linear","MultiX=Average","Skip=True","Sort=True")</f>
        <v>14.653638126477803</v>
      </c>
      <c r="U2609" s="43">
        <f ca="1">_xll.BInterpol('Base CDI'!$H$4:$H$28,'Base CDI'!$I$4:$I$29,S2609,"Cubic","Extrapolate=Linear","MultiX=Average","Skip=True","Sort=True")</f>
        <v>14.823009854962581</v>
      </c>
    </row>
    <row r="2610" spans="16:21" x14ac:dyDescent="0.25">
      <c r="P2610" s="10">
        <v>38308</v>
      </c>
      <c r="Q2610">
        <v>11.58807</v>
      </c>
      <c r="S2610" s="42">
        <f t="shared" ca="1" si="45"/>
        <v>48357</v>
      </c>
      <c r="T2610" s="43">
        <f ca="1">_xll.BInterpol('Base CDI'!$H$4:$H$28,'Base CDI'!$J$4:$J$29,S2610,"Cubic","Extrapolate=Linear","MultiX=Average","Skip=True","Sort=True")</f>
        <v>14.653754627191129</v>
      </c>
      <c r="U2610" s="43">
        <f ca="1">_xll.BInterpol('Base CDI'!$H$4:$H$28,'Base CDI'!$I$4:$I$29,S2610,"Cubic","Extrapolate=Linear","MultiX=Average","Skip=True","Sort=True")</f>
        <v>14.823097086286477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48358</v>
      </c>
      <c r="T2611" s="43">
        <f ca="1">_xll.BInterpol('Base CDI'!$H$4:$H$28,'Base CDI'!$J$4:$J$29,S2611,"Cubic","Extrapolate=Linear","MultiX=Average","Skip=True","Sort=True")</f>
        <v>14.653870882268537</v>
      </c>
      <c r="U2611" s="43">
        <f ca="1">_xll.BInterpol('Base CDI'!$H$4:$H$28,'Base CDI'!$I$4:$I$29,S2611,"Cubic","Extrapolate=Linear","MultiX=Average","Skip=True","Sort=True")</f>
        <v>14.823184174377754</v>
      </c>
    </row>
    <row r="2612" spans="16:21" x14ac:dyDescent="0.25">
      <c r="P2612" s="10">
        <v>38310</v>
      </c>
      <c r="Q2612">
        <v>11.60249</v>
      </c>
      <c r="S2612" s="42">
        <f t="shared" ca="1" si="45"/>
        <v>48359</v>
      </c>
      <c r="T2612" s="43">
        <f ca="1">_xll.BInterpol('Base CDI'!$H$4:$H$28,'Base CDI'!$J$4:$J$29,S2612,"Cubic","Extrapolate=Linear","MultiX=Average","Skip=True","Sort=True")</f>
        <v>14.653986891856473</v>
      </c>
      <c r="U2612" s="43">
        <f ca="1">_xll.BInterpol('Base CDI'!$H$4:$H$28,'Base CDI'!$I$4:$I$29,S2612,"Cubic","Extrapolate=Linear","MultiX=Average","Skip=True","Sort=True")</f>
        <v>14.82327111971974</v>
      </c>
    </row>
    <row r="2613" spans="16:21" x14ac:dyDescent="0.25">
      <c r="P2613" s="10">
        <v>38313</v>
      </c>
      <c r="Q2613">
        <v>11.6098</v>
      </c>
      <c r="S2613" s="42">
        <f t="shared" ca="1" si="45"/>
        <v>48360</v>
      </c>
      <c r="T2613" s="43">
        <f ca="1">_xll.BInterpol('Base CDI'!$H$4:$H$28,'Base CDI'!$J$4:$J$29,S2613,"Cubic","Extrapolate=Linear","MultiX=Average","Skip=True","Sort=True")</f>
        <v>14.654102656101379</v>
      </c>
      <c r="U2613" s="43">
        <f ca="1">_xll.BInterpol('Base CDI'!$H$4:$H$28,'Base CDI'!$I$4:$I$29,S2613,"Cubic","Extrapolate=Linear","MultiX=Average","Skip=True","Sort=True")</f>
        <v>14.82335792279577</v>
      </c>
    </row>
    <row r="2614" spans="16:21" x14ac:dyDescent="0.25">
      <c r="P2614" s="10">
        <v>38314</v>
      </c>
      <c r="Q2614">
        <v>11.61712</v>
      </c>
      <c r="S2614" s="42">
        <f t="shared" ca="1" si="45"/>
        <v>48361</v>
      </c>
      <c r="T2614" s="43">
        <f ca="1">_xll.BInterpol('Base CDI'!$H$4:$H$28,'Base CDI'!$J$4:$J$29,S2614,"Cubic","Extrapolate=Linear","MultiX=Average","Skip=True","Sort=True")</f>
        <v>14.654218175149696</v>
      </c>
      <c r="U2614" s="43">
        <f ca="1">_xll.BInterpol('Base CDI'!$H$4:$H$28,'Base CDI'!$I$4:$I$29,S2614,"Cubic","Extrapolate=Linear","MultiX=Average","Skip=True","Sort=True")</f>
        <v>14.823444584089172</v>
      </c>
    </row>
    <row r="2615" spans="16:21" x14ac:dyDescent="0.25">
      <c r="P2615" s="10">
        <v>38315</v>
      </c>
      <c r="Q2615">
        <v>11.62444</v>
      </c>
      <c r="S2615" s="42">
        <f t="shared" ca="1" si="45"/>
        <v>48362</v>
      </c>
      <c r="T2615" s="43">
        <f ca="1">_xll.BInterpol('Base CDI'!$H$4:$H$28,'Base CDI'!$J$4:$J$29,S2615,"Cubic","Extrapolate=Linear","MultiX=Average","Skip=True","Sort=True")</f>
        <v>14.654333449147865</v>
      </c>
      <c r="U2615" s="43">
        <f ca="1">_xll.BInterpol('Base CDI'!$H$4:$H$28,'Base CDI'!$I$4:$I$29,S2615,"Cubic","Extrapolate=Linear","MultiX=Average","Skip=True","Sort=True")</f>
        <v>14.823531104083276</v>
      </c>
    </row>
    <row r="2616" spans="16:21" x14ac:dyDescent="0.25">
      <c r="P2616" s="10">
        <v>38316</v>
      </c>
      <c r="Q2616">
        <v>11.63176</v>
      </c>
      <c r="S2616" s="42">
        <f t="shared" ca="1" si="45"/>
        <v>48363</v>
      </c>
      <c r="T2616" s="43">
        <f ca="1">_xll.BInterpol('Base CDI'!$H$4:$H$28,'Base CDI'!$J$4:$J$29,S2616,"Cubic","Extrapolate=Linear","MultiX=Average","Skip=True","Sort=True")</f>
        <v>14.654448478242331</v>
      </c>
      <c r="U2616" s="43">
        <f ca="1">_xll.BInterpol('Base CDI'!$H$4:$H$28,'Base CDI'!$I$4:$I$29,S2616,"Cubic","Extrapolate=Linear","MultiX=Average","Skip=True","Sort=True")</f>
        <v>14.823617483261415</v>
      </c>
    </row>
    <row r="2617" spans="16:21" x14ac:dyDescent="0.25">
      <c r="P2617" s="10">
        <v>38317</v>
      </c>
      <c r="Q2617">
        <v>11.63907</v>
      </c>
      <c r="S2617" s="42">
        <f t="shared" ca="1" si="45"/>
        <v>48364</v>
      </c>
      <c r="T2617" s="43">
        <f ca="1">_xll.BInterpol('Base CDI'!$H$4:$H$28,'Base CDI'!$J$4:$J$29,S2617,"Cubic","Extrapolate=Linear","MultiX=Average","Skip=True","Sort=True")</f>
        <v>14.654563262579533</v>
      </c>
      <c r="U2617" s="43">
        <f ca="1">_xll.BInterpol('Base CDI'!$H$4:$H$28,'Base CDI'!$I$4:$I$29,S2617,"Cubic","Extrapolate=Linear","MultiX=Average","Skip=True","Sort=True")</f>
        <v>14.82370372210692</v>
      </c>
    </row>
    <row r="2618" spans="16:21" x14ac:dyDescent="0.25">
      <c r="P2618" s="10">
        <v>38320</v>
      </c>
      <c r="Q2618">
        <v>11.64639</v>
      </c>
      <c r="S2618" s="42">
        <f t="shared" ca="1" si="45"/>
        <v>48365</v>
      </c>
      <c r="T2618" s="43">
        <f ca="1">_xll.BInterpol('Base CDI'!$H$4:$H$28,'Base CDI'!$J$4:$J$29,S2618,"Cubic","Extrapolate=Linear","MultiX=Average","Skip=True","Sort=True")</f>
        <v>14.654677802305914</v>
      </c>
      <c r="U2618" s="43">
        <f ca="1">_xll.BInterpol('Base CDI'!$H$4:$H$28,'Base CDI'!$I$4:$I$29,S2618,"Cubic","Extrapolate=Linear","MultiX=Average","Skip=True","Sort=True")</f>
        <v>14.823789821103121</v>
      </c>
    </row>
    <row r="2619" spans="16:21" x14ac:dyDescent="0.25">
      <c r="P2619" s="10">
        <v>38321</v>
      </c>
      <c r="Q2619">
        <v>11.65372</v>
      </c>
      <c r="S2619" s="42">
        <f t="shared" ca="1" si="45"/>
        <v>48366</v>
      </c>
      <c r="T2619" s="43">
        <f ca="1">_xll.BInterpol('Base CDI'!$H$4:$H$28,'Base CDI'!$J$4:$J$29,S2619,"Cubic","Extrapolate=Linear","MultiX=Average","Skip=True","Sort=True")</f>
        <v>14.654792097567915</v>
      </c>
      <c r="U2619" s="43">
        <f ca="1">_xll.BInterpol('Base CDI'!$H$4:$H$28,'Base CDI'!$I$4:$I$29,S2619,"Cubic","Extrapolate=Linear","MultiX=Average","Skip=True","Sort=True")</f>
        <v>14.823875780733349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48367</v>
      </c>
      <c r="T2620" s="43">
        <f ca="1">_xll.BInterpol('Base CDI'!$H$4:$H$28,'Base CDI'!$J$4:$J$29,S2620,"Cubic","Extrapolate=Linear","MultiX=Average","Skip=True","Sort=True")</f>
        <v>14.65490614851198</v>
      </c>
      <c r="U2620" s="43">
        <f ca="1">_xll.BInterpol('Base CDI'!$H$4:$H$28,'Base CDI'!$I$4:$I$29,S2620,"Cubic","Extrapolate=Linear","MultiX=Average","Skip=True","Sort=True")</f>
        <v>14.823961601480933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48368</v>
      </c>
      <c r="T2621" s="43">
        <f ca="1">_xll.BInterpol('Base CDI'!$H$4:$H$28,'Base CDI'!$J$4:$J$29,S2621,"Cubic","Extrapolate=Linear","MultiX=Average","Skip=True","Sort=True")</f>
        <v>14.655019955284551</v>
      </c>
      <c r="U2621" s="43">
        <f ca="1">_xll.BInterpol('Base CDI'!$H$4:$H$28,'Base CDI'!$I$4:$I$29,S2621,"Cubic","Extrapolate=Linear","MultiX=Average","Skip=True","Sort=True")</f>
        <v>14.824047283829207</v>
      </c>
    </row>
    <row r="2622" spans="16:21" x14ac:dyDescent="0.25">
      <c r="P2622" s="10">
        <v>38324</v>
      </c>
      <c r="Q2622">
        <v>11.67577</v>
      </c>
      <c r="S2622" s="42">
        <f t="shared" ca="1" si="45"/>
        <v>48369</v>
      </c>
      <c r="T2622" s="43">
        <f ca="1">_xll.BInterpol('Base CDI'!$H$4:$H$28,'Base CDI'!$J$4:$J$29,S2622,"Cubic","Extrapolate=Linear","MultiX=Average","Skip=True","Sort=True")</f>
        <v>14.655133518032068</v>
      </c>
      <c r="U2622" s="43">
        <f ca="1">_xll.BInterpol('Base CDI'!$H$4:$H$28,'Base CDI'!$I$4:$I$29,S2622,"Cubic","Extrapolate=Linear","MultiX=Average","Skip=True","Sort=True")</f>
        <v>14.824132828261499</v>
      </c>
    </row>
    <row r="2623" spans="16:21" x14ac:dyDescent="0.25">
      <c r="P2623" s="10">
        <v>38327</v>
      </c>
      <c r="Q2623">
        <v>11.68313</v>
      </c>
      <c r="S2623" s="42">
        <f t="shared" ca="1" si="45"/>
        <v>48370</v>
      </c>
      <c r="T2623" s="43">
        <f ca="1">_xll.BInterpol('Base CDI'!$H$4:$H$28,'Base CDI'!$J$4:$J$29,S2623,"Cubic","Extrapolate=Linear","MultiX=Average","Skip=True","Sort=True")</f>
        <v>14.655246836900973</v>
      </c>
      <c r="U2623" s="43">
        <f ca="1">_xll.BInterpol('Base CDI'!$H$4:$H$28,'Base CDI'!$I$4:$I$29,S2623,"Cubic","Extrapolate=Linear","MultiX=Average","Skip=True","Sort=True")</f>
        <v>14.824218235261142</v>
      </c>
    </row>
    <row r="2624" spans="16:21" x14ac:dyDescent="0.25">
      <c r="P2624" s="10">
        <v>38328</v>
      </c>
      <c r="Q2624">
        <v>11.69049</v>
      </c>
      <c r="S2624" s="42">
        <f t="shared" ca="1" si="45"/>
        <v>48371</v>
      </c>
      <c r="T2624" s="43">
        <f ca="1">_xll.BInterpol('Base CDI'!$H$4:$H$28,'Base CDI'!$J$4:$J$29,S2624,"Cubic","Extrapolate=Linear","MultiX=Average","Skip=True","Sort=True")</f>
        <v>14.65535991203771</v>
      </c>
      <c r="U2624" s="43">
        <f ca="1">_xll.BInterpol('Base CDI'!$H$4:$H$28,'Base CDI'!$I$4:$I$29,S2624,"Cubic","Extrapolate=Linear","MultiX=Average","Skip=True","Sort=True")</f>
        <v>14.824303505311466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48372</v>
      </c>
      <c r="T2625" s="43">
        <f ca="1">_xll.BInterpol('Base CDI'!$H$4:$H$28,'Base CDI'!$J$4:$J$29,S2625,"Cubic","Extrapolate=Linear","MultiX=Average","Skip=True","Sort=True")</f>
        <v>14.655472743588719</v>
      </c>
      <c r="U2625" s="43">
        <f ca="1">_xll.BInterpol('Base CDI'!$H$4:$H$28,'Base CDI'!$I$4:$I$29,S2625,"Cubic","Extrapolate=Linear","MultiX=Average","Skip=True","Sort=True")</f>
        <v>14.824388638895801</v>
      </c>
    </row>
    <row r="2626" spans="16:21" x14ac:dyDescent="0.25">
      <c r="P2626" s="10">
        <v>38330</v>
      </c>
      <c r="Q2626">
        <v>11.7052</v>
      </c>
      <c r="S2626" s="42">
        <f t="shared" ca="1" si="45"/>
        <v>48373</v>
      </c>
      <c r="T2626" s="43">
        <f ca="1">_xll.BInterpol('Base CDI'!$H$4:$H$28,'Base CDI'!$J$4:$J$29,S2626,"Cubic","Extrapolate=Linear","MultiX=Average","Skip=True","Sort=True")</f>
        <v>14.655585331700443</v>
      </c>
      <c r="U2626" s="43">
        <f ca="1">_xll.BInterpol('Base CDI'!$H$4:$H$28,'Base CDI'!$I$4:$I$29,S2626,"Cubic","Extrapolate=Linear","MultiX=Average","Skip=True","Sort=True")</f>
        <v>14.824473636497478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48374</v>
      </c>
      <c r="T2627" s="43">
        <f ca="1">_xll.BInterpol('Base CDI'!$H$4:$H$28,'Base CDI'!$J$4:$J$29,S2627,"Cubic","Extrapolate=Linear","MultiX=Average","Skip=True","Sort=True")</f>
        <v>14.655697676519324</v>
      </c>
      <c r="U2627" s="43">
        <f ca="1">_xll.BInterpol('Base CDI'!$H$4:$H$28,'Base CDI'!$I$4:$I$29,S2627,"Cubic","Extrapolate=Linear","MultiX=Average","Skip=True","Sort=True")</f>
        <v>14.824558498599828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48375</v>
      </c>
      <c r="T2628" s="43">
        <f ca="1">_xll.BInterpol('Base CDI'!$H$4:$H$28,'Base CDI'!$J$4:$J$29,S2628,"Cubic","Extrapolate=Linear","MultiX=Average","Skip=True","Sort=True")</f>
        <v>14.655809778191804</v>
      </c>
      <c r="U2628" s="43">
        <f ca="1">_xll.BInterpol('Base CDI'!$H$4:$H$28,'Base CDI'!$I$4:$I$29,S2628,"Cubic","Extrapolate=Linear","MultiX=Average","Skip=True","Sort=True")</f>
        <v>14.824643225686183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48376</v>
      </c>
      <c r="T2629" s="43">
        <f ca="1">_xll.BInterpol('Base CDI'!$H$4:$H$28,'Base CDI'!$J$4:$J$29,S2629,"Cubic","Extrapolate=Linear","MultiX=Average","Skip=True","Sort=True")</f>
        <v>14.655921636864326</v>
      </c>
      <c r="U2629" s="43">
        <f ca="1">_xll.BInterpol('Base CDI'!$H$4:$H$28,'Base CDI'!$I$4:$I$29,S2629,"Cubic","Extrapolate=Linear","MultiX=Average","Skip=True","Sort=True")</f>
        <v>14.824727818239872</v>
      </c>
    </row>
    <row r="2630" spans="16:21" x14ac:dyDescent="0.25">
      <c r="P2630" s="10">
        <v>38336</v>
      </c>
      <c r="Q2630">
        <v>11.73471</v>
      </c>
      <c r="S2630" s="42">
        <f t="shared" ca="1" si="45"/>
        <v>48377</v>
      </c>
      <c r="T2630" s="43">
        <f ca="1">_xll.BInterpol('Base CDI'!$H$4:$H$28,'Base CDI'!$J$4:$J$29,S2630,"Cubic","Extrapolate=Linear","MultiX=Average","Skip=True","Sort=True")</f>
        <v>14.656033252683329</v>
      </c>
      <c r="U2630" s="43">
        <f ca="1">_xll.BInterpol('Base CDI'!$H$4:$H$28,'Base CDI'!$I$4:$I$29,S2630,"Cubic","Extrapolate=Linear","MultiX=Average","Skip=True","Sort=True")</f>
        <v>14.824812276744225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48378</v>
      </c>
      <c r="T2631" s="43">
        <f ca="1">_xll.BInterpol('Base CDI'!$H$4:$H$28,'Base CDI'!$J$4:$J$29,S2631,"Cubic","Extrapolate=Linear","MultiX=Average","Skip=True","Sort=True")</f>
        <v>14.656144625795257</v>
      </c>
      <c r="U2631" s="43">
        <f ca="1">_xll.BInterpol('Base CDI'!$H$4:$H$28,'Base CDI'!$I$4:$I$29,S2631,"Cubic","Extrapolate=Linear","MultiX=Average","Skip=True","Sort=True")</f>
        <v>14.824896601682577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48379</v>
      </c>
      <c r="T2632" s="43">
        <f ca="1">_xll.BInterpol('Base CDI'!$H$4:$H$28,'Base CDI'!$J$4:$J$29,S2632,"Cubic","Extrapolate=Linear","MultiX=Average","Skip=True","Sort=True")</f>
        <v>14.656255756346551</v>
      </c>
      <c r="U2632" s="43">
        <f ca="1">_xll.BInterpol('Base CDI'!$H$4:$H$28,'Base CDI'!$I$4:$I$29,S2632,"Cubic","Extrapolate=Linear","MultiX=Average","Skip=True","Sort=True")</f>
        <v>14.824980793538256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48380</v>
      </c>
      <c r="T2633" s="43">
        <f ca="1">_xll.BInterpol('Base CDI'!$H$4:$H$28,'Base CDI'!$J$4:$J$29,S2633,"Cubic","Extrapolate=Linear","MultiX=Average","Skip=True","Sort=True")</f>
        <v>14.656366644483654</v>
      </c>
      <c r="U2633" s="43">
        <f ca="1">_xll.BInterpol('Base CDI'!$H$4:$H$28,'Base CDI'!$I$4:$I$29,S2633,"Cubic","Extrapolate=Linear","MultiX=Average","Skip=True","Sort=True")</f>
        <v>14.825064852794592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48381</v>
      </c>
      <c r="T2634" s="43">
        <f ca="1">_xll.BInterpol('Base CDI'!$H$4:$H$28,'Base CDI'!$J$4:$J$29,S2634,"Cubic","Extrapolate=Linear","MultiX=Average","Skip=True","Sort=True")</f>
        <v>14.65647729035301</v>
      </c>
      <c r="U2634" s="43">
        <f ca="1">_xll.BInterpol('Base CDI'!$H$4:$H$28,'Base CDI'!$I$4:$I$29,S2634,"Cubic","Extrapolate=Linear","MultiX=Average","Skip=True","Sort=True")</f>
        <v>14.825148779934915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48382</v>
      </c>
      <c r="T2635" s="43">
        <f ca="1">_xll.BInterpol('Base CDI'!$H$4:$H$28,'Base CDI'!$J$4:$J$29,S2635,"Cubic","Extrapolate=Linear","MultiX=Average","Skip=True","Sort=True")</f>
        <v>14.656587694101056</v>
      </c>
      <c r="U2635" s="43">
        <f ca="1">_xll.BInterpol('Base CDI'!$H$4:$H$28,'Base CDI'!$I$4:$I$29,S2635,"Cubic","Extrapolate=Linear","MultiX=Average","Skip=True","Sort=True")</f>
        <v>14.825232575442561</v>
      </c>
    </row>
    <row r="2636" spans="16:21" x14ac:dyDescent="0.25">
      <c r="P2636" s="10">
        <v>38344</v>
      </c>
      <c r="Q2636">
        <v>11.78012</v>
      </c>
      <c r="S2636" s="42">
        <f t="shared" ca="1" si="46"/>
        <v>48383</v>
      </c>
      <c r="T2636" s="43">
        <f ca="1">_xll.BInterpol('Base CDI'!$H$4:$H$28,'Base CDI'!$J$4:$J$29,S2636,"Cubic","Extrapolate=Linear","MultiX=Average","Skip=True","Sort=True")</f>
        <v>14.656697855874237</v>
      </c>
      <c r="U2636" s="43">
        <f ca="1">_xll.BInterpol('Base CDI'!$H$4:$H$28,'Base CDI'!$I$4:$I$29,S2636,"Cubic","Extrapolate=Linear","MultiX=Average","Skip=True","Sort=True")</f>
        <v>14.825316239800856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48384</v>
      </c>
      <c r="T2637" s="43">
        <f ca="1">_xll.BInterpol('Base CDI'!$H$4:$H$28,'Base CDI'!$J$4:$J$29,S2637,"Cubic","Extrapolate=Linear","MultiX=Average","Skip=True","Sort=True")</f>
        <v>14.656807775818995</v>
      </c>
      <c r="U2637" s="43">
        <f ca="1">_xll.BInterpol('Base CDI'!$H$4:$H$28,'Base CDI'!$I$4:$I$29,S2637,"Cubic","Extrapolate=Linear","MultiX=Average","Skip=True","Sort=True")</f>
        <v>14.825399773493132</v>
      </c>
    </row>
    <row r="2638" spans="16:21" x14ac:dyDescent="0.25">
      <c r="P2638" s="10">
        <v>38348</v>
      </c>
      <c r="Q2638">
        <v>11.79538</v>
      </c>
      <c r="S2638" s="42">
        <f t="shared" ca="1" si="46"/>
        <v>48385</v>
      </c>
      <c r="T2638" s="43">
        <f ca="1">_xll.BInterpol('Base CDI'!$H$4:$H$28,'Base CDI'!$J$4:$J$29,S2638,"Cubic","Extrapolate=Linear","MultiX=Average","Skip=True","Sort=True")</f>
        <v>14.656917454081771</v>
      </c>
      <c r="U2638" s="43">
        <f ca="1">_xll.BInterpol('Base CDI'!$H$4:$H$28,'Base CDI'!$I$4:$I$29,S2638,"Cubic","Extrapolate=Linear","MultiX=Average","Skip=True","Sort=True")</f>
        <v>14.82548317700272</v>
      </c>
    </row>
    <row r="2639" spans="16:21" x14ac:dyDescent="0.25">
      <c r="P2639" s="10">
        <v>38349</v>
      </c>
      <c r="Q2639">
        <v>11.80301</v>
      </c>
      <c r="S2639" s="42">
        <f t="shared" ca="1" si="46"/>
        <v>48386</v>
      </c>
      <c r="T2639" s="43">
        <f ca="1">_xll.BInterpol('Base CDI'!$H$4:$H$28,'Base CDI'!$J$4:$J$29,S2639,"Cubic","Extrapolate=Linear","MultiX=Average","Skip=True","Sort=True")</f>
        <v>14.657026890809007</v>
      </c>
      <c r="U2639" s="43">
        <f ca="1">_xll.BInterpol('Base CDI'!$H$4:$H$28,'Base CDI'!$I$4:$I$29,S2639,"Cubic","Extrapolate=Linear","MultiX=Average","Skip=True","Sort=True")</f>
        <v>14.82556645081295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48387</v>
      </c>
      <c r="T2640" s="43">
        <f ca="1">_xll.BInterpol('Base CDI'!$H$4:$H$28,'Base CDI'!$J$4:$J$29,S2640,"Cubic","Extrapolate=Linear","MultiX=Average","Skip=True","Sort=True")</f>
        <v>14.657136086147148</v>
      </c>
      <c r="U2640" s="43">
        <f ca="1">_xll.BInterpol('Base CDI'!$H$4:$H$28,'Base CDI'!$I$4:$I$29,S2640,"Cubic","Extrapolate=Linear","MultiX=Average","Skip=True","Sort=True")</f>
        <v>14.825649595407155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48388</v>
      </c>
      <c r="T2641" s="43">
        <f ca="1">_xll.BInterpol('Base CDI'!$H$4:$H$28,'Base CDI'!$J$4:$J$29,S2641,"Cubic","Extrapolate=Linear","MultiX=Average","Skip=True","Sort=True")</f>
        <v>14.65724504024263</v>
      </c>
      <c r="U2641" s="43">
        <f ca="1">_xll.BInterpol('Base CDI'!$H$4:$H$28,'Base CDI'!$I$4:$I$29,S2641,"Cubic","Extrapolate=Linear","MultiX=Average","Skip=True","Sort=True")</f>
        <v>14.825732611268663</v>
      </c>
    </row>
    <row r="2642" spans="16:21" x14ac:dyDescent="0.25">
      <c r="P2642" s="10">
        <v>38352</v>
      </c>
      <c r="Q2642">
        <v>11.82596</v>
      </c>
      <c r="S2642" s="42">
        <f t="shared" ca="1" si="46"/>
        <v>48389</v>
      </c>
      <c r="T2642" s="43">
        <f ca="1">_xll.BInterpol('Base CDI'!$H$4:$H$28,'Base CDI'!$J$4:$J$29,S2642,"Cubic","Extrapolate=Linear","MultiX=Average","Skip=True","Sort=True")</f>
        <v>14.657353753241901</v>
      </c>
      <c r="U2642" s="43">
        <f ca="1">_xll.BInterpol('Base CDI'!$H$4:$H$28,'Base CDI'!$I$4:$I$29,S2642,"Cubic","Extrapolate=Linear","MultiX=Average","Skip=True","Sort=True")</f>
        <v>14.825815498880807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48390</v>
      </c>
      <c r="T2643" s="43">
        <f ca="1">_xll.BInterpol('Base CDI'!$H$4:$H$28,'Base CDI'!$J$4:$J$29,S2643,"Cubic","Extrapolate=Linear","MultiX=Average","Skip=True","Sort=True")</f>
        <v>14.657462225291399</v>
      </c>
      <c r="U2643" s="43">
        <f ca="1">_xll.BInterpol('Base CDI'!$H$4:$H$28,'Base CDI'!$I$4:$I$29,S2643,"Cubic","Extrapolate=Linear","MultiX=Average","Skip=True","Sort=True")</f>
        <v>14.825898258726916</v>
      </c>
    </row>
    <row r="2644" spans="16:21" x14ac:dyDescent="0.25">
      <c r="P2644" s="10">
        <v>38356</v>
      </c>
      <c r="Q2644">
        <v>11.84131</v>
      </c>
      <c r="S2644" s="42">
        <f t="shared" ca="1" si="46"/>
        <v>48391</v>
      </c>
      <c r="T2644" s="43">
        <f ca="1">_xll.BInterpol('Base CDI'!$H$4:$H$28,'Base CDI'!$J$4:$J$29,S2644,"Cubic","Extrapolate=Linear","MultiX=Average","Skip=True","Sort=True")</f>
        <v>14.657570456537568</v>
      </c>
      <c r="U2644" s="43">
        <f ca="1">_xll.BInterpol('Base CDI'!$H$4:$H$28,'Base CDI'!$I$4:$I$29,S2644,"Cubic","Extrapolate=Linear","MultiX=Average","Skip=True","Sort=True")</f>
        <v>14.825980891290323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48392</v>
      </c>
      <c r="T2645" s="43">
        <f ca="1">_xll.BInterpol('Base CDI'!$H$4:$H$28,'Base CDI'!$J$4:$J$29,S2645,"Cubic","Extrapolate=Linear","MultiX=Average","Skip=True","Sort=True")</f>
        <v>14.65767844712685</v>
      </c>
      <c r="U2645" s="43">
        <f ca="1">_xll.BInterpol('Base CDI'!$H$4:$H$28,'Base CDI'!$I$4:$I$29,S2645,"Cubic","Extrapolate=Linear","MultiX=Average","Skip=True","Sort=True")</f>
        <v>14.826063397054357</v>
      </c>
    </row>
    <row r="2646" spans="16:21" x14ac:dyDescent="0.25">
      <c r="P2646" s="10">
        <v>38358</v>
      </c>
      <c r="Q2646">
        <v>11.85665</v>
      </c>
      <c r="S2646" s="42">
        <f t="shared" ca="1" si="46"/>
        <v>48393</v>
      </c>
      <c r="T2646" s="43">
        <f ca="1">_xll.BInterpol('Base CDI'!$H$4:$H$28,'Base CDI'!$J$4:$J$29,S2646,"Cubic","Extrapolate=Linear","MultiX=Average","Skip=True","Sort=True")</f>
        <v>14.657786197205684</v>
      </c>
      <c r="U2646" s="43">
        <f ca="1">_xll.BInterpol('Base CDI'!$H$4:$H$28,'Base CDI'!$I$4:$I$29,S2646,"Cubic","Extrapolate=Linear","MultiX=Average","Skip=True","Sort=True")</f>
        <v>14.826145776502351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48394</v>
      </c>
      <c r="T2647" s="43">
        <f ca="1">_xll.BInterpol('Base CDI'!$H$4:$H$28,'Base CDI'!$J$4:$J$29,S2647,"Cubic","Extrapolate=Linear","MultiX=Average","Skip=True","Sort=True")</f>
        <v>14.657893706920516</v>
      </c>
      <c r="U2647" s="43">
        <f ca="1">_xll.BInterpol('Base CDI'!$H$4:$H$28,'Base CDI'!$I$4:$I$29,S2647,"Cubic","Extrapolate=Linear","MultiX=Average","Skip=True","Sort=True")</f>
        <v>14.826228030117631</v>
      </c>
    </row>
    <row r="2648" spans="16:21" x14ac:dyDescent="0.25">
      <c r="P2648" s="10">
        <v>38362</v>
      </c>
      <c r="Q2648">
        <v>11.87201</v>
      </c>
      <c r="S2648" s="42">
        <f t="shared" ca="1" si="46"/>
        <v>48395</v>
      </c>
      <c r="T2648" s="43">
        <f ca="1">_xll.BInterpol('Base CDI'!$H$4:$H$28,'Base CDI'!$J$4:$J$29,S2648,"Cubic","Extrapolate=Linear","MultiX=Average","Skip=True","Sort=True")</f>
        <v>14.658000976417787</v>
      </c>
      <c r="U2648" s="43">
        <f ca="1">_xll.BInterpol('Base CDI'!$H$4:$H$28,'Base CDI'!$I$4:$I$29,S2648,"Cubic","Extrapolate=Linear","MultiX=Average","Skip=True","Sort=True")</f>
        <v>14.826310158383533</v>
      </c>
    </row>
    <row r="2649" spans="16:21" x14ac:dyDescent="0.25">
      <c r="P2649" s="10">
        <v>38363</v>
      </c>
      <c r="Q2649">
        <v>11.8797</v>
      </c>
      <c r="S2649" s="42">
        <f t="shared" ca="1" si="46"/>
        <v>48396</v>
      </c>
      <c r="T2649" s="43">
        <f ca="1">_xll.BInterpol('Base CDI'!$H$4:$H$28,'Base CDI'!$J$4:$J$29,S2649,"Cubic","Extrapolate=Linear","MultiX=Average","Skip=True","Sort=True")</f>
        <v>14.658108005843937</v>
      </c>
      <c r="U2649" s="43">
        <f ca="1">_xll.BInterpol('Base CDI'!$H$4:$H$28,'Base CDI'!$I$4:$I$29,S2649,"Cubic","Extrapolate=Linear","MultiX=Average","Skip=True","Sort=True")</f>
        <v>14.826392161783385</v>
      </c>
    </row>
    <row r="2650" spans="16:21" x14ac:dyDescent="0.25">
      <c r="P2650" s="10">
        <v>38364</v>
      </c>
      <c r="Q2650">
        <v>11.88738</v>
      </c>
      <c r="S2650" s="42">
        <f t="shared" ca="1" si="46"/>
        <v>48397</v>
      </c>
      <c r="T2650" s="43">
        <f ca="1">_xll.BInterpol('Base CDI'!$H$4:$H$28,'Base CDI'!$J$4:$J$29,S2650,"Cubic","Extrapolate=Linear","MultiX=Average","Skip=True","Sort=True")</f>
        <v>14.65821479534541</v>
      </c>
      <c r="U2650" s="43">
        <f ca="1">_xll.BInterpol('Base CDI'!$H$4:$H$28,'Base CDI'!$I$4:$I$29,S2650,"Cubic","Extrapolate=Linear","MultiX=Average","Skip=True","Sort=True")</f>
        <v>14.82647404080052</v>
      </c>
    </row>
    <row r="2651" spans="16:21" x14ac:dyDescent="0.25">
      <c r="P2651" s="10">
        <v>38365</v>
      </c>
      <c r="Q2651">
        <v>11.89508</v>
      </c>
      <c r="S2651" s="42">
        <f t="shared" ca="1" si="46"/>
        <v>48398</v>
      </c>
      <c r="T2651" s="43">
        <f ca="1">_xll.BInterpol('Base CDI'!$H$4:$H$28,'Base CDI'!$J$4:$J$29,S2651,"Cubic","Extrapolate=Linear","MultiX=Average","Skip=True","Sort=True")</f>
        <v>14.658321345068646</v>
      </c>
      <c r="U2651" s="43">
        <f ca="1">_xll.BInterpol('Base CDI'!$H$4:$H$28,'Base CDI'!$I$4:$I$29,S2651,"Cubic","Extrapolate=Linear","MultiX=Average","Skip=True","Sort=True")</f>
        <v>14.826555795918265</v>
      </c>
    </row>
    <row r="2652" spans="16:21" x14ac:dyDescent="0.25">
      <c r="P2652" s="10">
        <v>38366</v>
      </c>
      <c r="Q2652">
        <v>11.90277</v>
      </c>
      <c r="S2652" s="42">
        <f t="shared" ca="1" si="46"/>
        <v>48399</v>
      </c>
      <c r="T2652" s="43">
        <f ca="1">_xll.BInterpol('Base CDI'!$H$4:$H$28,'Base CDI'!$J$4:$J$29,S2652,"Cubic","Extrapolate=Linear","MultiX=Average","Skip=True","Sort=True")</f>
        <v>14.658427655160089</v>
      </c>
      <c r="U2652" s="43">
        <f ca="1">_xll.BInterpol('Base CDI'!$H$4:$H$28,'Base CDI'!$I$4:$I$29,S2652,"Cubic","Extrapolate=Linear","MultiX=Average","Skip=True","Sort=True")</f>
        <v>14.826637427619955</v>
      </c>
    </row>
    <row r="2653" spans="16:21" x14ac:dyDescent="0.25">
      <c r="P2653" s="10">
        <v>38369</v>
      </c>
      <c r="Q2653">
        <v>11.91048</v>
      </c>
      <c r="S2653" s="42">
        <f t="shared" ca="1" si="46"/>
        <v>48400</v>
      </c>
      <c r="T2653" s="43">
        <f ca="1">_xll.BInterpol('Base CDI'!$H$4:$H$28,'Base CDI'!$J$4:$J$29,S2653,"Cubic","Extrapolate=Linear","MultiX=Average","Skip=True","Sort=True")</f>
        <v>14.65853372576618</v>
      </c>
      <c r="U2653" s="43">
        <f ca="1">_xll.BInterpol('Base CDI'!$H$4:$H$28,'Base CDI'!$I$4:$I$29,S2653,"Cubic","Extrapolate=Linear","MultiX=Average","Skip=True","Sort=True")</f>
        <v>14.82671893638892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48401</v>
      </c>
      <c r="T2654" s="43">
        <f ca="1">_xll.BInterpol('Base CDI'!$H$4:$H$28,'Base CDI'!$J$4:$J$29,S2654,"Cubic","Extrapolate=Linear","MultiX=Average","Skip=True","Sort=True")</f>
        <v>14.658639557033361</v>
      </c>
      <c r="U2654" s="43">
        <f ca="1">_xll.BInterpol('Base CDI'!$H$4:$H$28,'Base CDI'!$I$4:$I$29,S2654,"Cubic","Extrapolate=Linear","MultiX=Average","Skip=True","Sort=True")</f>
        <v>14.826800322708488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48402</v>
      </c>
      <c r="T2655" s="43">
        <f ca="1">_xll.BInterpol('Base CDI'!$H$4:$H$28,'Base CDI'!$J$4:$J$29,S2655,"Cubic","Extrapolate=Linear","MultiX=Average","Skip=True","Sort=True")</f>
        <v>14.658745149108075</v>
      </c>
      <c r="U2655" s="43">
        <f ca="1">_xll.BInterpol('Base CDI'!$H$4:$H$28,'Base CDI'!$I$4:$I$29,S2655,"Cubic","Extrapolate=Linear","MultiX=Average","Skip=True","Sort=True")</f>
        <v>14.82688158706199</v>
      </c>
    </row>
    <row r="2656" spans="16:21" x14ac:dyDescent="0.25">
      <c r="P2656" s="10">
        <v>38372</v>
      </c>
      <c r="Q2656">
        <v>11.93365</v>
      </c>
      <c r="S2656" s="42">
        <f t="shared" ca="1" si="46"/>
        <v>48403</v>
      </c>
      <c r="T2656" s="43">
        <f ca="1">_xll.BInterpol('Base CDI'!$H$4:$H$28,'Base CDI'!$J$4:$J$29,S2656,"Cubic","Extrapolate=Linear","MultiX=Average","Skip=True","Sort=True")</f>
        <v>14.658850502136762</v>
      </c>
      <c r="U2656" s="43">
        <f ca="1">_xll.BInterpol('Base CDI'!$H$4:$H$28,'Base CDI'!$I$4:$I$29,S2656,"Cubic","Extrapolate=Linear","MultiX=Average","Skip=True","Sort=True")</f>
        <v>14.826962729932761</v>
      </c>
    </row>
    <row r="2657" spans="16:21" x14ac:dyDescent="0.25">
      <c r="P2657" s="10">
        <v>38373</v>
      </c>
      <c r="Q2657">
        <v>11.94158</v>
      </c>
      <c r="S2657" s="42">
        <f t="shared" ca="1" si="46"/>
        <v>48404</v>
      </c>
      <c r="T2657" s="43">
        <f ca="1">_xll.BInterpol('Base CDI'!$H$4:$H$28,'Base CDI'!$J$4:$J$29,S2657,"Cubic","Extrapolate=Linear","MultiX=Average","Skip=True","Sort=True")</f>
        <v>14.658955616265866</v>
      </c>
      <c r="U2657" s="43">
        <f ca="1">_xll.BInterpol('Base CDI'!$H$4:$H$28,'Base CDI'!$I$4:$I$29,S2657,"Cubic","Extrapolate=Linear","MultiX=Average","Skip=True","Sort=True")</f>
        <v>14.827043751804128</v>
      </c>
    </row>
    <row r="2658" spans="16:21" x14ac:dyDescent="0.25">
      <c r="P2658" s="10">
        <v>38376</v>
      </c>
      <c r="Q2658">
        <v>11.94952</v>
      </c>
      <c r="S2658" s="42">
        <f t="shared" ca="1" si="46"/>
        <v>48405</v>
      </c>
      <c r="T2658" s="43">
        <f ca="1">_xll.BInterpol('Base CDI'!$H$4:$H$28,'Base CDI'!$J$4:$J$29,S2658,"Cubic","Extrapolate=Linear","MultiX=Average","Skip=True","Sort=True")</f>
        <v>14.659060491641826</v>
      </c>
      <c r="U2658" s="43">
        <f ca="1">_xll.BInterpol('Base CDI'!$H$4:$H$28,'Base CDI'!$I$4:$I$29,S2658,"Cubic","Extrapolate=Linear","MultiX=Average","Skip=True","Sort=True")</f>
        <v>14.827124653159425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48406</v>
      </c>
      <c r="T2659" s="43">
        <f ca="1">_xll.BInterpol('Base CDI'!$H$4:$H$28,'Base CDI'!$J$4:$J$29,S2659,"Cubic","Extrapolate=Linear","MultiX=Average","Skip=True","Sort=True")</f>
        <v>14.659165128411088</v>
      </c>
      <c r="U2659" s="43">
        <f ca="1">_xll.BInterpol('Base CDI'!$H$4:$H$28,'Base CDI'!$I$4:$I$29,S2659,"Cubic","Extrapolate=Linear","MultiX=Average","Skip=True","Sort=True")</f>
        <v>14.827205434481979</v>
      </c>
    </row>
    <row r="2660" spans="16:21" x14ac:dyDescent="0.25">
      <c r="P2660" s="10">
        <v>38378</v>
      </c>
      <c r="Q2660">
        <v>11.96542</v>
      </c>
      <c r="S2660" s="42">
        <f t="shared" ca="1" si="46"/>
        <v>48407</v>
      </c>
      <c r="T2660" s="43">
        <f ca="1">_xll.BInterpol('Base CDI'!$H$4:$H$28,'Base CDI'!$J$4:$J$29,S2660,"Cubic","Extrapolate=Linear","MultiX=Average","Skip=True","Sort=True")</f>
        <v>14.659269526720092</v>
      </c>
      <c r="U2660" s="43">
        <f ca="1">_xll.BInterpol('Base CDI'!$H$4:$H$28,'Base CDI'!$I$4:$I$29,S2660,"Cubic","Extrapolate=Linear","MultiX=Average","Skip=True","Sort=True")</f>
        <v>14.827286096255122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48408</v>
      </c>
      <c r="T2661" s="43">
        <f ca="1">_xll.BInterpol('Base CDI'!$H$4:$H$28,'Base CDI'!$J$4:$J$29,S2661,"Cubic","Extrapolate=Linear","MultiX=Average","Skip=True","Sort=True")</f>
        <v>14.659373686715279</v>
      </c>
      <c r="U2661" s="43">
        <f ca="1">_xll.BInterpol('Base CDI'!$H$4:$H$28,'Base CDI'!$I$4:$I$29,S2661,"Cubic","Extrapolate=Linear","MultiX=Average","Skip=True","Sort=True")</f>
        <v>14.827366638962186</v>
      </c>
    </row>
    <row r="2662" spans="16:21" x14ac:dyDescent="0.25">
      <c r="P2662" s="10">
        <v>38380</v>
      </c>
      <c r="Q2662">
        <v>11.98133</v>
      </c>
      <c r="S2662" s="42">
        <f t="shared" ca="1" si="46"/>
        <v>48409</v>
      </c>
      <c r="T2662" s="43">
        <f ca="1">_xll.BInterpol('Base CDI'!$H$4:$H$28,'Base CDI'!$J$4:$J$29,S2662,"Cubic","Extrapolate=Linear","MultiX=Average","Skip=True","Sort=True")</f>
        <v>14.659477608543092</v>
      </c>
      <c r="U2662" s="43">
        <f ca="1">_xll.BInterpol('Base CDI'!$H$4:$H$28,'Base CDI'!$I$4:$I$29,S2662,"Cubic","Extrapolate=Linear","MultiX=Average","Skip=True","Sort=True")</f>
        <v>14.827447063086501</v>
      </c>
    </row>
    <row r="2663" spans="16:21" x14ac:dyDescent="0.25">
      <c r="P2663" s="10">
        <v>38383</v>
      </c>
      <c r="Q2663">
        <v>11.98929</v>
      </c>
      <c r="S2663" s="42">
        <f t="shared" ca="1" si="46"/>
        <v>48410</v>
      </c>
      <c r="T2663" s="43">
        <f ca="1">_xll.BInterpol('Base CDI'!$H$4:$H$28,'Base CDI'!$J$4:$J$29,S2663,"Cubic","Extrapolate=Linear","MultiX=Average","Skip=True","Sort=True")</f>
        <v>14.659581292349973</v>
      </c>
      <c r="U2663" s="43">
        <f ca="1">_xll.BInterpol('Base CDI'!$H$4:$H$28,'Base CDI'!$I$4:$I$29,S2663,"Cubic","Extrapolate=Linear","MultiX=Average","Skip=True","Sort=True")</f>
        <v>14.827527369111399</v>
      </c>
    </row>
    <row r="2664" spans="16:21" x14ac:dyDescent="0.25">
      <c r="P2664" s="10">
        <v>38384</v>
      </c>
      <c r="Q2664">
        <v>11.99727</v>
      </c>
      <c r="S2664" s="42">
        <f t="shared" ca="1" si="46"/>
        <v>48411</v>
      </c>
      <c r="T2664" s="43">
        <f ca="1">_xll.BInterpol('Base CDI'!$H$4:$H$28,'Base CDI'!$J$4:$J$29,S2664,"Cubic","Extrapolate=Linear","MultiX=Average","Skip=True","Sort=True")</f>
        <v>14.659684738282364</v>
      </c>
      <c r="U2664" s="43">
        <f ca="1">_xll.BInterpol('Base CDI'!$H$4:$H$28,'Base CDI'!$I$4:$I$29,S2664,"Cubic","Extrapolate=Linear","MultiX=Average","Skip=True","Sort=True")</f>
        <v>14.827607557520208</v>
      </c>
    </row>
    <row r="2665" spans="16:21" x14ac:dyDescent="0.25">
      <c r="P2665" s="10">
        <v>38385</v>
      </c>
      <c r="Q2665">
        <v>12.00525</v>
      </c>
      <c r="S2665" s="42">
        <f t="shared" ca="1" si="46"/>
        <v>48412</v>
      </c>
      <c r="T2665" s="43">
        <f ca="1">_xll.BInterpol('Base CDI'!$H$4:$H$28,'Base CDI'!$J$4:$J$29,S2665,"Cubic","Extrapolate=Linear","MultiX=Average","Skip=True","Sort=True")</f>
        <v>14.659787946486707</v>
      </c>
      <c r="U2665" s="43">
        <f ca="1">_xll.BInterpol('Base CDI'!$H$4:$H$28,'Base CDI'!$I$4:$I$29,S2665,"Cubic","Extrapolate=Linear","MultiX=Average","Skip=True","Sort=True")</f>
        <v>14.827687628796262</v>
      </c>
    </row>
    <row r="2666" spans="16:21" x14ac:dyDescent="0.25">
      <c r="P2666" s="10">
        <v>38386</v>
      </c>
      <c r="Q2666">
        <v>12.01324</v>
      </c>
      <c r="S2666" s="42">
        <f t="shared" ca="1" si="46"/>
        <v>48413</v>
      </c>
      <c r="T2666" s="43">
        <f ca="1">_xll.BInterpol('Base CDI'!$H$4:$H$28,'Base CDI'!$J$4:$J$29,S2666,"Cubic","Extrapolate=Linear","MultiX=Average","Skip=True","Sort=True")</f>
        <v>14.659890917109443</v>
      </c>
      <c r="U2666" s="43">
        <f ca="1">_xll.BInterpol('Base CDI'!$H$4:$H$28,'Base CDI'!$I$4:$I$29,S2666,"Cubic","Extrapolate=Linear","MultiX=Average","Skip=True","Sort=True")</f>
        <v>14.82776758342289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48414</v>
      </c>
      <c r="T2667" s="43">
        <f ca="1">_xll.BInterpol('Base CDI'!$H$4:$H$28,'Base CDI'!$J$4:$J$29,S2667,"Cubic","Extrapolate=Linear","MultiX=Average","Skip=True","Sort=True")</f>
        <v>14.659993650297016</v>
      </c>
      <c r="U2667" s="43">
        <f ca="1">_xll.BInterpol('Base CDI'!$H$4:$H$28,'Base CDI'!$I$4:$I$29,S2667,"Cubic","Extrapolate=Linear","MultiX=Average","Skip=True","Sort=True")</f>
        <v>14.827847421883423</v>
      </c>
    </row>
    <row r="2668" spans="16:21" x14ac:dyDescent="0.25">
      <c r="P2668" s="10">
        <v>38392</v>
      </c>
      <c r="Q2668">
        <v>12.02924</v>
      </c>
      <c r="S2668" s="42">
        <f t="shared" ca="1" si="46"/>
        <v>48415</v>
      </c>
      <c r="T2668" s="43">
        <f ca="1">_xll.BInterpol('Base CDI'!$H$4:$H$28,'Base CDI'!$J$4:$J$29,S2668,"Cubic","Extrapolate=Linear","MultiX=Average","Skip=True","Sort=True")</f>
        <v>14.660096146195865</v>
      </c>
      <c r="U2668" s="43">
        <f ca="1">_xll.BInterpol('Base CDI'!$H$4:$H$28,'Base CDI'!$I$4:$I$29,S2668,"Cubic","Extrapolate=Linear","MultiX=Average","Skip=True","Sort=True")</f>
        <v>14.827927144661192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48416</v>
      </c>
      <c r="T2669" s="43">
        <f ca="1">_xll.BInterpol('Base CDI'!$H$4:$H$28,'Base CDI'!$J$4:$J$29,S2669,"Cubic","Extrapolate=Linear","MultiX=Average","Skip=True","Sort=True")</f>
        <v>14.660198404952435</v>
      </c>
      <c r="U2669" s="43">
        <f ca="1">_xll.BInterpol('Base CDI'!$H$4:$H$28,'Base CDI'!$I$4:$I$29,S2669,"Cubic","Extrapolate=Linear","MultiX=Average","Skip=True","Sort=True")</f>
        <v>14.828006752239528</v>
      </c>
    </row>
    <row r="2670" spans="16:21" x14ac:dyDescent="0.25">
      <c r="P2670" s="10">
        <v>38394</v>
      </c>
      <c r="Q2670">
        <v>12.04524</v>
      </c>
      <c r="S2670" s="42">
        <f t="shared" ca="1" si="46"/>
        <v>48417</v>
      </c>
      <c r="T2670" s="43">
        <f ca="1">_xll.BInterpol('Base CDI'!$H$4:$H$28,'Base CDI'!$J$4:$J$29,S2670,"Cubic","Extrapolate=Linear","MultiX=Average","Skip=True","Sort=True")</f>
        <v>14.660300426713167</v>
      </c>
      <c r="U2670" s="43">
        <f ca="1">_xll.BInterpol('Base CDI'!$H$4:$H$28,'Base CDI'!$I$4:$I$29,S2670,"Cubic","Extrapolate=Linear","MultiX=Average","Skip=True","Sort=True")</f>
        <v>14.828086245101762</v>
      </c>
    </row>
    <row r="2671" spans="16:21" x14ac:dyDescent="0.25">
      <c r="P2671" s="10">
        <v>38397</v>
      </c>
      <c r="Q2671">
        <v>12.05325</v>
      </c>
      <c r="S2671" s="42">
        <f t="shared" ca="1" si="46"/>
        <v>48418</v>
      </c>
      <c r="T2671" s="43">
        <f ca="1">_xll.BInterpol('Base CDI'!$H$4:$H$28,'Base CDI'!$J$4:$J$29,S2671,"Cubic","Extrapolate=Linear","MultiX=Average","Skip=True","Sort=True")</f>
        <v>14.660402211624502</v>
      </c>
      <c r="U2671" s="43">
        <f ca="1">_xll.BInterpol('Base CDI'!$H$4:$H$28,'Base CDI'!$I$4:$I$29,S2671,"Cubic","Extrapolate=Linear","MultiX=Average","Skip=True","Sort=True")</f>
        <v>14.828165623731223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48419</v>
      </c>
      <c r="T2672" s="43">
        <f ca="1">_xll.BInterpol('Base CDI'!$H$4:$H$28,'Base CDI'!$J$4:$J$29,S2672,"Cubic","Extrapolate=Linear","MultiX=Average","Skip=True","Sort=True")</f>
        <v>14.660503759832883</v>
      </c>
      <c r="U2672" s="43">
        <f ca="1">_xll.BInterpol('Base CDI'!$H$4:$H$28,'Base CDI'!$I$4:$I$29,S2672,"Cubic","Extrapolate=Linear","MultiX=Average","Skip=True","Sort=True")</f>
        <v>14.828244888611245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48420</v>
      </c>
      <c r="T2673" s="43">
        <f ca="1">_xll.BInterpol('Base CDI'!$H$4:$H$28,'Base CDI'!$J$4:$J$29,S2673,"Cubic","Extrapolate=Linear","MultiX=Average","Skip=True","Sort=True")</f>
        <v>14.660605071484751</v>
      </c>
      <c r="U2673" s="43">
        <f ca="1">_xll.BInterpol('Base CDI'!$H$4:$H$28,'Base CDI'!$I$4:$I$29,S2673,"Cubic","Extrapolate=Linear","MultiX=Average","Skip=True","Sort=True")</f>
        <v>14.828324040225157</v>
      </c>
    </row>
    <row r="2674" spans="16:21" x14ac:dyDescent="0.25">
      <c r="P2674" s="10">
        <v>38400</v>
      </c>
      <c r="Q2674">
        <v>12.07728</v>
      </c>
      <c r="S2674" s="42">
        <f t="shared" ca="1" si="46"/>
        <v>48421</v>
      </c>
      <c r="T2674" s="43">
        <f ca="1">_xll.BInterpol('Base CDI'!$H$4:$H$28,'Base CDI'!$J$4:$J$29,S2674,"Cubic","Extrapolate=Linear","MultiX=Average","Skip=True","Sort=True")</f>
        <v>14.66070614672655</v>
      </c>
      <c r="U2674" s="43">
        <f ca="1">_xll.BInterpol('Base CDI'!$H$4:$H$28,'Base CDI'!$I$4:$I$29,S2674,"Cubic","Extrapolate=Linear","MultiX=Average","Skip=True","Sort=True")</f>
        <v>14.828403079056288</v>
      </c>
    </row>
    <row r="2675" spans="16:21" x14ac:dyDescent="0.25">
      <c r="P2675" s="10">
        <v>38401</v>
      </c>
      <c r="Q2675">
        <v>12.0855</v>
      </c>
      <c r="S2675" s="42">
        <f t="shared" ca="1" si="46"/>
        <v>48422</v>
      </c>
      <c r="T2675" s="43">
        <f ca="1">_xll.BInterpol('Base CDI'!$H$4:$H$28,'Base CDI'!$J$4:$J$29,S2675,"Cubic","Extrapolate=Linear","MultiX=Average","Skip=True","Sort=True")</f>
        <v>14.660806985704719</v>
      </c>
      <c r="U2675" s="43">
        <f ca="1">_xll.BInterpol('Base CDI'!$H$4:$H$28,'Base CDI'!$I$4:$I$29,S2675,"Cubic","Extrapolate=Linear","MultiX=Average","Skip=True","Sort=True")</f>
        <v>14.828482005587972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48423</v>
      </c>
      <c r="T2676" s="43">
        <f ca="1">_xll.BInterpol('Base CDI'!$H$4:$H$28,'Base CDI'!$J$4:$J$29,S2676,"Cubic","Extrapolate=Linear","MultiX=Average","Skip=True","Sort=True")</f>
        <v>14.660907588565703</v>
      </c>
      <c r="U2676" s="43">
        <f ca="1">_xll.BInterpol('Base CDI'!$H$4:$H$28,'Base CDI'!$I$4:$I$29,S2676,"Cubic","Extrapolate=Linear","MultiX=Average","Skip=True","Sort=True")</f>
        <v>14.828560820303537</v>
      </c>
    </row>
    <row r="2677" spans="16:21" x14ac:dyDescent="0.25">
      <c r="P2677" s="10">
        <v>38405</v>
      </c>
      <c r="Q2677">
        <v>12.10195</v>
      </c>
      <c r="S2677" s="42">
        <f t="shared" ca="1" si="46"/>
        <v>48424</v>
      </c>
      <c r="T2677" s="43">
        <f ca="1">_xll.BInterpol('Base CDI'!$H$4:$H$28,'Base CDI'!$J$4:$J$29,S2677,"Cubic","Extrapolate=Linear","MultiX=Average","Skip=True","Sort=True")</f>
        <v>14.661007955455942</v>
      </c>
      <c r="U2677" s="43">
        <f ca="1">_xll.BInterpol('Base CDI'!$H$4:$H$28,'Base CDI'!$I$4:$I$29,S2677,"Cubic","Extrapolate=Linear","MultiX=Average","Skip=True","Sort=True")</f>
        <v>14.828639523686316</v>
      </c>
    </row>
    <row r="2678" spans="16:21" x14ac:dyDescent="0.25">
      <c r="P2678" s="10">
        <v>38406</v>
      </c>
      <c r="Q2678">
        <v>12.11018</v>
      </c>
      <c r="S2678" s="42">
        <f t="shared" ca="1" si="46"/>
        <v>48425</v>
      </c>
      <c r="T2678" s="43">
        <f ca="1">_xll.BInterpol('Base CDI'!$H$4:$H$28,'Base CDI'!$J$4:$J$29,S2678,"Cubic","Extrapolate=Linear","MultiX=Average","Skip=True","Sort=True")</f>
        <v>14.661108086521878</v>
      </c>
      <c r="U2678" s="43">
        <f ca="1">_xll.BInterpol('Base CDI'!$H$4:$H$28,'Base CDI'!$I$4:$I$29,S2678,"Cubic","Extrapolate=Linear","MultiX=Average","Skip=True","Sort=True")</f>
        <v>14.828718116219639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48426</v>
      </c>
      <c r="T2679" s="43">
        <f ca="1">_xll.BInterpol('Base CDI'!$H$4:$H$28,'Base CDI'!$J$4:$J$29,S2679,"Cubic","Extrapolate=Linear","MultiX=Average","Skip=True","Sort=True")</f>
        <v>14.661207981909953</v>
      </c>
      <c r="U2679" s="43">
        <f ca="1">_xll.BInterpol('Base CDI'!$H$4:$H$28,'Base CDI'!$I$4:$I$29,S2679,"Cubic","Extrapolate=Linear","MultiX=Average","Skip=True","Sort=True")</f>
        <v>14.828796598386838</v>
      </c>
    </row>
    <row r="2680" spans="16:21" x14ac:dyDescent="0.25">
      <c r="P2680" s="10">
        <v>38408</v>
      </c>
      <c r="Q2680">
        <v>12.12665</v>
      </c>
      <c r="S2680" s="42">
        <f t="shared" ca="1" si="46"/>
        <v>48427</v>
      </c>
      <c r="T2680" s="43">
        <f ca="1">_xll.BInterpol('Base CDI'!$H$4:$H$28,'Base CDI'!$J$4:$J$29,S2680,"Cubic","Extrapolate=Linear","MultiX=Average","Skip=True","Sort=True")</f>
        <v>14.66130764176661</v>
      </c>
      <c r="U2680" s="43">
        <f ca="1">_xll.BInterpol('Base CDI'!$H$4:$H$28,'Base CDI'!$I$4:$I$29,S2680,"Cubic","Extrapolate=Linear","MultiX=Average","Skip=True","Sort=True")</f>
        <v>14.82887497067124</v>
      </c>
    </row>
    <row r="2681" spans="16:21" x14ac:dyDescent="0.25">
      <c r="P2681" s="10">
        <v>38411</v>
      </c>
      <c r="Q2681">
        <v>12.1349</v>
      </c>
      <c r="S2681" s="42">
        <f t="shared" ca="1" si="46"/>
        <v>48428</v>
      </c>
      <c r="T2681" s="43">
        <f ca="1">_xll.BInterpol('Base CDI'!$H$4:$H$28,'Base CDI'!$J$4:$J$29,S2681,"Cubic","Extrapolate=Linear","MultiX=Average","Skip=True","Sort=True")</f>
        <v>14.661407066238292</v>
      </c>
      <c r="U2681" s="43">
        <f ca="1">_xll.BInterpol('Base CDI'!$H$4:$H$28,'Base CDI'!$I$4:$I$29,S2681,"Cubic","Extrapolate=Linear","MultiX=Average","Skip=True","Sort=True")</f>
        <v>14.828953233556179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48429</v>
      </c>
      <c r="T2682" s="43">
        <f ca="1">_xll.BInterpol('Base CDI'!$H$4:$H$28,'Base CDI'!$J$4:$J$29,S2682,"Cubic","Extrapolate=Linear","MultiX=Average","Skip=True","Sort=True")</f>
        <v>14.661506255471437</v>
      </c>
      <c r="U2682" s="43">
        <f ca="1">_xll.BInterpol('Base CDI'!$H$4:$H$28,'Base CDI'!$I$4:$I$29,S2682,"Cubic","Extrapolate=Linear","MultiX=Average","Skip=True","Sort=True")</f>
        <v>14.829031387524987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48430</v>
      </c>
      <c r="T2683" s="43">
        <f ca="1">_xll.BInterpol('Base CDI'!$H$4:$H$28,'Base CDI'!$J$4:$J$29,S2683,"Cubic","Extrapolate=Linear","MultiX=Average","Skip=True","Sort=True")</f>
        <v>14.661605209612491</v>
      </c>
      <c r="U2683" s="43">
        <f ca="1">_xll.BInterpol('Base CDI'!$H$4:$H$28,'Base CDI'!$I$4:$I$29,S2683,"Cubic","Extrapolate=Linear","MultiX=Average","Skip=True","Sort=True")</f>
        <v>14.829109433060992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48431</v>
      </c>
      <c r="T2684" s="43">
        <f ca="1">_xll.BInterpol('Base CDI'!$H$4:$H$28,'Base CDI'!$J$4:$J$29,S2684,"Cubic","Extrapolate=Linear","MultiX=Average","Skip=True","Sort=True")</f>
        <v>14.661703928807894</v>
      </c>
      <c r="U2684" s="43">
        <f ca="1">_xll.BInterpol('Base CDI'!$H$4:$H$28,'Base CDI'!$I$4:$I$29,S2684,"Cubic","Extrapolate=Linear","MultiX=Average","Skip=True","Sort=True")</f>
        <v>14.829187370647524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48432</v>
      </c>
      <c r="T2685" s="43">
        <f ca="1">_xll.BInterpol('Base CDI'!$H$4:$H$28,'Base CDI'!$J$4:$J$29,S2685,"Cubic","Extrapolate=Linear","MultiX=Average","Skip=True","Sort=True")</f>
        <v>14.661802413204088</v>
      </c>
      <c r="U2685" s="43">
        <f ca="1">_xll.BInterpol('Base CDI'!$H$4:$H$28,'Base CDI'!$I$4:$I$29,S2685,"Cubic","Extrapolate=Linear","MultiX=Average","Skip=True","Sort=True")</f>
        <v>14.829265200767919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48433</v>
      </c>
      <c r="T2686" s="43">
        <f ca="1">_xll.BInterpol('Base CDI'!$H$4:$H$28,'Base CDI'!$J$4:$J$29,S2686,"Cubic","Extrapolate=Linear","MultiX=Average","Skip=True","Sort=True")</f>
        <v>14.661900662947515</v>
      </c>
      <c r="U2686" s="43">
        <f ca="1">_xll.BInterpol('Base CDI'!$H$4:$H$28,'Base CDI'!$I$4:$I$29,S2686,"Cubic","Extrapolate=Linear","MultiX=Average","Skip=True","Sort=True")</f>
        <v>14.829342923905502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48434</v>
      </c>
      <c r="T2687" s="43">
        <f ca="1">_xll.BInterpol('Base CDI'!$H$4:$H$28,'Base CDI'!$J$4:$J$29,S2687,"Cubic","Extrapolate=Linear","MultiX=Average","Skip=True","Sort=True")</f>
        <v>14.661998678184618</v>
      </c>
      <c r="U2687" s="43">
        <f ca="1">_xll.BInterpol('Base CDI'!$H$4:$H$28,'Base CDI'!$I$4:$I$29,S2687,"Cubic","Extrapolate=Linear","MultiX=Average","Skip=True","Sort=True")</f>
        <v>14.829420540543607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48435</v>
      </c>
      <c r="T2688" s="43">
        <f ca="1">_xll.BInterpol('Base CDI'!$H$4:$H$28,'Base CDI'!$J$4:$J$29,S2688,"Cubic","Extrapolate=Linear","MultiX=Average","Skip=True","Sort=True")</f>
        <v>14.662096459061837</v>
      </c>
      <c r="U2688" s="43">
        <f ca="1">_xll.BInterpol('Base CDI'!$H$4:$H$28,'Base CDI'!$I$4:$I$29,S2688,"Cubic","Extrapolate=Linear","MultiX=Average","Skip=True","Sort=True")</f>
        <v>14.829498051165563</v>
      </c>
    </row>
    <row r="2689" spans="16:21" x14ac:dyDescent="0.25">
      <c r="P2689" s="10">
        <v>38421</v>
      </c>
      <c r="Q2689">
        <v>12.20096</v>
      </c>
      <c r="S2689" s="42">
        <f t="shared" ca="1" si="46"/>
        <v>48436</v>
      </c>
      <c r="T2689" s="43">
        <f ca="1">_xll.BInterpol('Base CDI'!$H$4:$H$28,'Base CDI'!$J$4:$J$29,S2689,"Cubic","Extrapolate=Linear","MultiX=Average","Skip=True","Sort=True")</f>
        <v>14.662194005725617</v>
      </c>
      <c r="U2689" s="43">
        <f ca="1">_xll.BInterpol('Base CDI'!$H$4:$H$28,'Base CDI'!$I$4:$I$29,S2689,"Cubic","Extrapolate=Linear","MultiX=Average","Skip=True","Sort=True")</f>
        <v>14.829575456254704</v>
      </c>
    </row>
    <row r="2690" spans="16:21" x14ac:dyDescent="0.25">
      <c r="P2690" s="10">
        <v>38422</v>
      </c>
      <c r="Q2690">
        <v>12.20923</v>
      </c>
      <c r="S2690" s="42">
        <f t="shared" ca="1" si="46"/>
        <v>48437</v>
      </c>
      <c r="T2690" s="43">
        <f ca="1">_xll.BInterpol('Base CDI'!$H$4:$H$28,'Base CDI'!$J$4:$J$29,S2690,"Cubic","Extrapolate=Linear","MultiX=Average","Skip=True","Sort=True")</f>
        <v>14.662291318322398</v>
      </c>
      <c r="U2690" s="43">
        <f ca="1">_xll.BInterpol('Base CDI'!$H$4:$H$28,'Base CDI'!$I$4:$I$29,S2690,"Cubic","Extrapolate=Linear","MultiX=Average","Skip=True","Sort=True")</f>
        <v>14.829652756294356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48438</v>
      </c>
      <c r="T2691" s="43">
        <f ca="1">_xll.BInterpol('Base CDI'!$H$4:$H$28,'Base CDI'!$J$4:$J$29,S2691,"Cubic","Extrapolate=Linear","MultiX=Average","Skip=True","Sort=True")</f>
        <v>14.662388396998621</v>
      </c>
      <c r="U2691" s="43">
        <f ca="1">_xll.BInterpol('Base CDI'!$H$4:$H$28,'Base CDI'!$I$4:$I$29,S2691,"Cubic","Extrapolate=Linear","MultiX=Average","Skip=True","Sort=True")</f>
        <v>14.829729951767854</v>
      </c>
    </row>
    <row r="2692" spans="16:21" x14ac:dyDescent="0.25">
      <c r="P2692" s="10">
        <v>38426</v>
      </c>
      <c r="Q2692">
        <v>12.22579</v>
      </c>
      <c r="S2692" s="42">
        <f t="shared" ca="1" si="46"/>
        <v>48439</v>
      </c>
      <c r="T2692" s="43">
        <f ca="1">_xll.BInterpol('Base CDI'!$H$4:$H$28,'Base CDI'!$J$4:$J$29,S2692,"Cubic","Extrapolate=Linear","MultiX=Average","Skip=True","Sort=True")</f>
        <v>14.662485241900729</v>
      </c>
      <c r="U2692" s="43">
        <f ca="1">_xll.BInterpol('Base CDI'!$H$4:$H$28,'Base CDI'!$I$4:$I$29,S2692,"Cubic","Extrapolate=Linear","MultiX=Average","Skip=True","Sort=True")</f>
        <v>14.829807043158526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48440</v>
      </c>
      <c r="T2693" s="43">
        <f ca="1">_xll.BInterpol('Base CDI'!$H$4:$H$28,'Base CDI'!$J$4:$J$29,S2693,"Cubic","Extrapolate=Linear","MultiX=Average","Skip=True","Sort=True")</f>
        <v>14.662581853175165</v>
      </c>
      <c r="U2693" s="43">
        <f ca="1">_xll.BInterpol('Base CDI'!$H$4:$H$28,'Base CDI'!$I$4:$I$29,S2693,"Cubic","Extrapolate=Linear","MultiX=Average","Skip=True","Sort=True")</f>
        <v>14.829884030949705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48441</v>
      </c>
      <c r="T2694" s="43">
        <f ca="1">_xll.BInterpol('Base CDI'!$H$4:$H$28,'Base CDI'!$J$4:$J$29,S2694,"Cubic","Extrapolate=Linear","MultiX=Average","Skip=True","Sort=True")</f>
        <v>14.662678230968371</v>
      </c>
      <c r="U2694" s="43">
        <f ca="1">_xll.BInterpol('Base CDI'!$H$4:$H$28,'Base CDI'!$I$4:$I$29,S2694,"Cubic","Extrapolate=Linear","MultiX=Average","Skip=True","Sort=True")</f>
        <v>14.829960915624721</v>
      </c>
    </row>
    <row r="2695" spans="16:21" x14ac:dyDescent="0.25">
      <c r="P2695" s="10">
        <v>38429</v>
      </c>
      <c r="Q2695">
        <v>12.25089</v>
      </c>
      <c r="S2695" s="42">
        <f t="shared" ca="1" si="46"/>
        <v>48442</v>
      </c>
      <c r="T2695" s="43">
        <f ca="1">_xll.BInterpol('Base CDI'!$H$4:$H$28,'Base CDI'!$J$4:$J$29,S2695,"Cubic","Extrapolate=Linear","MultiX=Average","Skip=True","Sort=True")</f>
        <v>14.662774375426787</v>
      </c>
      <c r="U2695" s="43">
        <f ca="1">_xll.BInterpol('Base CDI'!$H$4:$H$28,'Base CDI'!$I$4:$I$29,S2695,"Cubic","Extrapolate=Linear","MultiX=Average","Skip=True","Sort=True")</f>
        <v>14.830037697666905</v>
      </c>
    </row>
    <row r="2696" spans="16:21" x14ac:dyDescent="0.25">
      <c r="P2696" s="10">
        <v>38432</v>
      </c>
      <c r="Q2696">
        <v>12.25942</v>
      </c>
      <c r="S2696" s="42">
        <f t="shared" ca="1" si="46"/>
        <v>48443</v>
      </c>
      <c r="T2696" s="43">
        <f ca="1">_xll.BInterpol('Base CDI'!$H$4:$H$28,'Base CDI'!$J$4:$J$29,S2696,"Cubic","Extrapolate=Linear","MultiX=Average","Skip=True","Sort=True")</f>
        <v>14.662870286696856</v>
      </c>
      <c r="U2696" s="43">
        <f ca="1">_xll.BInterpol('Base CDI'!$H$4:$H$28,'Base CDI'!$I$4:$I$29,S2696,"Cubic","Extrapolate=Linear","MultiX=Average","Skip=True","Sort=True")</f>
        <v>14.830114377559585</v>
      </c>
    </row>
    <row r="2697" spans="16:21" x14ac:dyDescent="0.25">
      <c r="P2697" s="10">
        <v>38433</v>
      </c>
      <c r="Q2697">
        <v>12.26796</v>
      </c>
      <c r="S2697" s="42">
        <f t="shared" ca="1" si="46"/>
        <v>48444</v>
      </c>
      <c r="T2697" s="43">
        <f ca="1">_xll.BInterpol('Base CDI'!$H$4:$H$28,'Base CDI'!$J$4:$J$29,S2697,"Cubic","Extrapolate=Linear","MultiX=Average","Skip=True","Sort=True")</f>
        <v>14.66296596492502</v>
      </c>
      <c r="U2697" s="43">
        <f ca="1">_xll.BInterpol('Base CDI'!$H$4:$H$28,'Base CDI'!$I$4:$I$29,S2697,"Cubic","Extrapolate=Linear","MultiX=Average","Skip=True","Sort=True")</f>
        <v>14.830190955786097</v>
      </c>
    </row>
    <row r="2698" spans="16:21" x14ac:dyDescent="0.25">
      <c r="P2698" s="10">
        <v>38434</v>
      </c>
      <c r="Q2698">
        <v>12.27651</v>
      </c>
      <c r="S2698" s="42">
        <f t="shared" ca="1" si="46"/>
        <v>48445</v>
      </c>
      <c r="T2698" s="43">
        <f ca="1">_xll.BInterpol('Base CDI'!$H$4:$H$28,'Base CDI'!$J$4:$J$29,S2698,"Cubic","Extrapolate=Linear","MultiX=Average","Skip=True","Sort=True")</f>
        <v>14.66306141025772</v>
      </c>
      <c r="U2698" s="43">
        <f ca="1">_xll.BInterpol('Base CDI'!$H$4:$H$28,'Base CDI'!$I$4:$I$29,S2698,"Cubic","Extrapolate=Linear","MultiX=Average","Skip=True","Sort=True")</f>
        <v>14.830267432829768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48446</v>
      </c>
      <c r="T2699" s="43">
        <f ca="1">_xll.BInterpol('Base CDI'!$H$4:$H$28,'Base CDI'!$J$4:$J$29,S2699,"Cubic","Extrapolate=Linear","MultiX=Average","Skip=True","Sort=True")</f>
        <v>14.663156622841401</v>
      </c>
      <c r="U2699" s="43">
        <f ca="1">_xll.BInterpol('Base CDI'!$H$4:$H$28,'Base CDI'!$I$4:$I$29,S2699,"Cubic","Extrapolate=Linear","MultiX=Average","Skip=True","Sort=True")</f>
        <v>14.830343809173929</v>
      </c>
    </row>
    <row r="2700" spans="16:21" x14ac:dyDescent="0.25">
      <c r="P2700" s="10">
        <v>38439</v>
      </c>
      <c r="Q2700">
        <v>12.29364</v>
      </c>
      <c r="S2700" s="42">
        <f t="shared" ca="1" si="47"/>
        <v>48447</v>
      </c>
      <c r="T2700" s="43">
        <f ca="1">_xll.BInterpol('Base CDI'!$H$4:$H$28,'Base CDI'!$J$4:$J$29,S2700,"Cubic","Extrapolate=Linear","MultiX=Average","Skip=True","Sort=True")</f>
        <v>14.663251602822502</v>
      </c>
      <c r="U2700" s="43">
        <f ca="1">_xll.BInterpol('Base CDI'!$H$4:$H$28,'Base CDI'!$I$4:$I$29,S2700,"Cubic","Extrapolate=Linear","MultiX=Average","Skip=True","Sort=True")</f>
        <v>14.830420085301911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48448</v>
      </c>
      <c r="T2701" s="43">
        <f ca="1">_xll.BInterpol('Base CDI'!$H$4:$H$28,'Base CDI'!$J$4:$J$29,S2701,"Cubic","Extrapolate=Linear","MultiX=Average","Skip=True","Sort=True")</f>
        <v>14.663346350347465</v>
      </c>
      <c r="U2701" s="43">
        <f ca="1">_xll.BInterpol('Base CDI'!$H$4:$H$28,'Base CDI'!$I$4:$I$29,S2701,"Cubic","Extrapolate=Linear","MultiX=Average","Skip=True","Sort=True")</f>
        <v>14.830496261697048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48449</v>
      </c>
      <c r="T2702" s="43">
        <f ca="1">_xll.BInterpol('Base CDI'!$H$4:$H$28,'Base CDI'!$J$4:$J$29,S2702,"Cubic","Extrapolate=Linear","MultiX=Average","Skip=True","Sort=True")</f>
        <v>14.663440865562734</v>
      </c>
      <c r="U2702" s="43">
        <f ca="1">_xll.BInterpol('Base CDI'!$H$4:$H$28,'Base CDI'!$I$4:$I$29,S2702,"Cubic","Extrapolate=Linear","MultiX=Average","Skip=True","Sort=True")</f>
        <v>14.830572338842666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48450</v>
      </c>
      <c r="T2703" s="43">
        <f ca="1">_xll.BInterpol('Base CDI'!$H$4:$H$28,'Base CDI'!$J$4:$J$29,S2703,"Cubic","Extrapolate=Linear","MultiX=Average","Skip=True","Sort=True")</f>
        <v>14.66353514861475</v>
      </c>
      <c r="U2703" s="43">
        <f ca="1">_xll.BInterpol('Base CDI'!$H$4:$H$28,'Base CDI'!$I$4:$I$29,S2703,"Cubic","Extrapolate=Linear","MultiX=Average","Skip=True","Sort=True")</f>
        <v>14.830648317222099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48451</v>
      </c>
      <c r="T2704" s="43">
        <f ca="1">_xll.BInterpol('Base CDI'!$H$4:$H$28,'Base CDI'!$J$4:$J$29,S2704,"Cubic","Extrapolate=Linear","MultiX=Average","Skip=True","Sort=True")</f>
        <v>14.663629199649955</v>
      </c>
      <c r="U2704" s="43">
        <f ca="1">_xll.BInterpol('Base CDI'!$H$4:$H$28,'Base CDI'!$I$4:$I$29,S2704,"Cubic","Extrapolate=Linear","MultiX=Average","Skip=True","Sort=True")</f>
        <v>14.830724197318677</v>
      </c>
    </row>
    <row r="2705" spans="16:21" x14ac:dyDescent="0.25">
      <c r="P2705" s="10">
        <v>38446</v>
      </c>
      <c r="Q2705">
        <v>12.33656</v>
      </c>
      <c r="S2705" s="42">
        <f t="shared" ca="1" si="47"/>
        <v>48452</v>
      </c>
      <c r="T2705" s="43">
        <f ca="1">_xll.BInterpol('Base CDI'!$H$4:$H$28,'Base CDI'!$J$4:$J$29,S2705,"Cubic","Extrapolate=Linear","MultiX=Average","Skip=True","Sort=True")</f>
        <v>14.663723018814791</v>
      </c>
      <c r="U2705" s="43">
        <f ca="1">_xll.BInterpol('Base CDI'!$H$4:$H$28,'Base CDI'!$I$4:$I$29,S2705,"Cubic","Extrapolate=Linear","MultiX=Average","Skip=True","Sort=True")</f>
        <v>14.83079997961573</v>
      </c>
    </row>
    <row r="2706" spans="16:21" x14ac:dyDescent="0.25">
      <c r="P2706" s="10">
        <v>38447</v>
      </c>
      <c r="Q2706">
        <v>12.34516</v>
      </c>
      <c r="S2706" s="42">
        <f t="shared" ca="1" si="47"/>
        <v>48453</v>
      </c>
      <c r="T2706" s="43">
        <f ca="1">_xll.BInterpol('Base CDI'!$H$4:$H$28,'Base CDI'!$J$4:$J$29,S2706,"Cubic","Extrapolate=Linear","MultiX=Average","Skip=True","Sort=True")</f>
        <v>14.663816606255699</v>
      </c>
      <c r="U2706" s="43">
        <f ca="1">_xll.BInterpol('Base CDI'!$H$4:$H$28,'Base CDI'!$I$4:$I$29,S2706,"Cubic","Extrapolate=Linear","MultiX=Average","Skip=True","Sort=True")</f>
        <v>14.830875664596588</v>
      </c>
    </row>
    <row r="2707" spans="16:21" x14ac:dyDescent="0.25">
      <c r="P2707" s="10">
        <v>38448</v>
      </c>
      <c r="Q2707">
        <v>12.35378</v>
      </c>
      <c r="S2707" s="42">
        <f t="shared" ca="1" si="47"/>
        <v>48454</v>
      </c>
      <c r="T2707" s="43">
        <f ca="1">_xll.BInterpol('Base CDI'!$H$4:$H$28,'Base CDI'!$J$4:$J$29,S2707,"Cubic","Extrapolate=Linear","MultiX=Average","Skip=True","Sort=True")</f>
        <v>14.663909962119121</v>
      </c>
      <c r="U2707" s="43">
        <f ca="1">_xll.BInterpol('Base CDI'!$H$4:$H$28,'Base CDI'!$I$4:$I$29,S2707,"Cubic","Extrapolate=Linear","MultiX=Average","Skip=True","Sort=True")</f>
        <v>14.830951252744585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48455</v>
      </c>
      <c r="T2708" s="43">
        <f ca="1">_xll.BInterpol('Base CDI'!$H$4:$H$28,'Base CDI'!$J$4:$J$29,S2708,"Cubic","Extrapolate=Linear","MultiX=Average","Skip=True","Sort=True")</f>
        <v>14.664003086551501</v>
      </c>
      <c r="U2708" s="43">
        <f ca="1">_xll.BInterpol('Base CDI'!$H$4:$H$28,'Base CDI'!$I$4:$I$29,S2708,"Cubic","Extrapolate=Linear","MultiX=Average","Skip=True","Sort=True")</f>
        <v>14.831026744543051</v>
      </c>
    </row>
    <row r="2709" spans="16:21" x14ac:dyDescent="0.25">
      <c r="P2709" s="10">
        <v>38450</v>
      </c>
      <c r="Q2709">
        <v>12.37102</v>
      </c>
      <c r="S2709" s="42">
        <f t="shared" ca="1" si="47"/>
        <v>48456</v>
      </c>
      <c r="T2709" s="43">
        <f ca="1">_xll.BInterpol('Base CDI'!$H$4:$H$28,'Base CDI'!$J$4:$J$29,S2709,"Cubic","Extrapolate=Linear","MultiX=Average","Skip=True","Sort=True")</f>
        <v>14.66409597969928</v>
      </c>
      <c r="U2709" s="43">
        <f ca="1">_xll.BInterpol('Base CDI'!$H$4:$H$28,'Base CDI'!$I$4:$I$29,S2709,"Cubic","Extrapolate=Linear","MultiX=Average","Skip=True","Sort=True")</f>
        <v>14.831102140475313</v>
      </c>
    </row>
    <row r="2710" spans="16:21" x14ac:dyDescent="0.25">
      <c r="P2710" s="10">
        <v>38453</v>
      </c>
      <c r="Q2710">
        <v>12.37965</v>
      </c>
      <c r="S2710" s="42">
        <f t="shared" ca="1" si="47"/>
        <v>48457</v>
      </c>
      <c r="T2710" s="43">
        <f ca="1">_xll.BInterpol('Base CDI'!$H$4:$H$28,'Base CDI'!$J$4:$J$29,S2710,"Cubic","Extrapolate=Linear","MultiX=Average","Skip=True","Sort=True")</f>
        <v>14.664188641708899</v>
      </c>
      <c r="U2710" s="43">
        <f ca="1">_xll.BInterpol('Base CDI'!$H$4:$H$28,'Base CDI'!$I$4:$I$29,S2710,"Cubic","Extrapolate=Linear","MultiX=Average","Skip=True","Sort=True")</f>
        <v>14.831177441024707</v>
      </c>
    </row>
    <row r="2711" spans="16:21" x14ac:dyDescent="0.25">
      <c r="P2711" s="10">
        <v>38454</v>
      </c>
      <c r="Q2711">
        <v>12.38828</v>
      </c>
      <c r="S2711" s="42">
        <f t="shared" ca="1" si="47"/>
        <v>48458</v>
      </c>
      <c r="T2711" s="43">
        <f ca="1">_xll.BInterpol('Base CDI'!$H$4:$H$28,'Base CDI'!$J$4:$J$29,S2711,"Cubic","Extrapolate=Linear","MultiX=Average","Skip=True","Sort=True")</f>
        <v>14.6642810727268</v>
      </c>
      <c r="U2711" s="43">
        <f ca="1">_xll.BInterpol('Base CDI'!$H$4:$H$28,'Base CDI'!$I$4:$I$29,S2711,"Cubic","Extrapolate=Linear","MultiX=Average","Skip=True","Sort=True")</f>
        <v>14.83125264667456</v>
      </c>
    </row>
    <row r="2712" spans="16:21" x14ac:dyDescent="0.25">
      <c r="P2712" s="10">
        <v>38455</v>
      </c>
      <c r="Q2712">
        <v>12.3969</v>
      </c>
      <c r="S2712" s="42">
        <f t="shared" ca="1" si="47"/>
        <v>48459</v>
      </c>
      <c r="T2712" s="43">
        <f ca="1">_xll.BInterpol('Base CDI'!$H$4:$H$28,'Base CDI'!$J$4:$J$29,S2712,"Cubic","Extrapolate=Linear","MultiX=Average","Skip=True","Sort=True")</f>
        <v>14.664373272899427</v>
      </c>
      <c r="U2712" s="43">
        <f ca="1">_xll.BInterpol('Base CDI'!$H$4:$H$28,'Base CDI'!$I$4:$I$29,S2712,"Cubic","Extrapolate=Linear","MultiX=Average","Skip=True","Sort=True")</f>
        <v>14.831327757908205</v>
      </c>
    </row>
    <row r="2713" spans="16:21" x14ac:dyDescent="0.25">
      <c r="P2713" s="10">
        <v>38456</v>
      </c>
      <c r="Q2713">
        <v>12.40554</v>
      </c>
      <c r="S2713" s="42">
        <f t="shared" ca="1" si="47"/>
        <v>48460</v>
      </c>
      <c r="T2713" s="43">
        <f ca="1">_xll.BInterpol('Base CDI'!$H$4:$H$28,'Base CDI'!$J$4:$J$29,S2713,"Cubic","Extrapolate=Linear","MultiX=Average","Skip=True","Sort=True")</f>
        <v>14.664465242373218</v>
      </c>
      <c r="U2713" s="43">
        <f ca="1">_xll.BInterpol('Base CDI'!$H$4:$H$28,'Base CDI'!$I$4:$I$29,S2713,"Cubic","Extrapolate=Linear","MultiX=Average","Skip=True","Sort=True")</f>
        <v>14.831402775208971</v>
      </c>
    </row>
    <row r="2714" spans="16:21" x14ac:dyDescent="0.25">
      <c r="P2714" s="10">
        <v>38457</v>
      </c>
      <c r="Q2714">
        <v>12.41419</v>
      </c>
      <c r="S2714" s="42">
        <f t="shared" ca="1" si="47"/>
        <v>48461</v>
      </c>
      <c r="T2714" s="43">
        <f ca="1">_xll.BInterpol('Base CDI'!$H$4:$H$28,'Base CDI'!$J$4:$J$29,S2714,"Cubic","Extrapolate=Linear","MultiX=Average","Skip=True","Sort=True")</f>
        <v>14.66455698129462</v>
      </c>
      <c r="U2714" s="43">
        <f ca="1">_xll.BInterpol('Base CDI'!$H$4:$H$28,'Base CDI'!$I$4:$I$29,S2714,"Cubic","Extrapolate=Linear","MultiX=Average","Skip=True","Sort=True")</f>
        <v>14.831477699060191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48462</v>
      </c>
      <c r="T2715" s="43">
        <f ca="1">_xll.BInterpol('Base CDI'!$H$4:$H$28,'Base CDI'!$J$4:$J$29,S2715,"Cubic","Extrapolate=Linear","MultiX=Average","Skip=True","Sort=True")</f>
        <v>14.664648489810073</v>
      </c>
      <c r="U2715" s="43">
        <f ca="1">_xll.BInterpol('Base CDI'!$H$4:$H$28,'Base CDI'!$I$4:$I$29,S2715,"Cubic","Extrapolate=Linear","MultiX=Average","Skip=True","Sort=True")</f>
        <v>14.831552529945194</v>
      </c>
    </row>
    <row r="2716" spans="16:21" x14ac:dyDescent="0.25">
      <c r="P2716" s="10">
        <v>38461</v>
      </c>
      <c r="Q2716">
        <v>12.43149</v>
      </c>
      <c r="S2716" s="42">
        <f t="shared" ca="1" si="47"/>
        <v>48463</v>
      </c>
      <c r="T2716" s="43">
        <f ca="1">_xll.BInterpol('Base CDI'!$H$4:$H$28,'Base CDI'!$J$4:$J$29,S2716,"Cubic","Extrapolate=Linear","MultiX=Average","Skip=True","Sort=True")</f>
        <v>14.664739768066017</v>
      </c>
      <c r="U2716" s="43">
        <f ca="1">_xll.BInterpol('Base CDI'!$H$4:$H$28,'Base CDI'!$I$4:$I$29,S2716,"Cubic","Extrapolate=Linear","MultiX=Average","Skip=True","Sort=True")</f>
        <v>14.831627268347312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48464</v>
      </c>
      <c r="T2717" s="43">
        <f ca="1">_xll.BInterpol('Base CDI'!$H$4:$H$28,'Base CDI'!$J$4:$J$29,S2717,"Cubic","Extrapolate=Linear","MultiX=Average","Skip=True","Sort=True")</f>
        <v>14.664830816208896</v>
      </c>
      <c r="U2717" s="43">
        <f ca="1">_xll.BInterpol('Base CDI'!$H$4:$H$28,'Base CDI'!$I$4:$I$29,S2717,"Cubic","Extrapolate=Linear","MultiX=Average","Skip=True","Sort=True")</f>
        <v>14.831701914749873</v>
      </c>
    </row>
    <row r="2718" spans="16:21" x14ac:dyDescent="0.25">
      <c r="P2718" s="10">
        <v>38464</v>
      </c>
      <c r="Q2718">
        <v>12.44882</v>
      </c>
      <c r="S2718" s="42">
        <f t="shared" ca="1" si="47"/>
        <v>48465</v>
      </c>
      <c r="T2718" s="43">
        <f ca="1">_xll.BInterpol('Base CDI'!$H$4:$H$28,'Base CDI'!$J$4:$J$29,S2718,"Cubic","Extrapolate=Linear","MultiX=Average","Skip=True","Sort=True")</f>
        <v>14.664921634385152</v>
      </c>
      <c r="U2718" s="43">
        <f ca="1">_xll.BInterpol('Base CDI'!$H$4:$H$28,'Base CDI'!$I$4:$I$29,S2718,"Cubic","Extrapolate=Linear","MultiX=Average","Skip=True","Sort=True")</f>
        <v>14.831776469636212</v>
      </c>
    </row>
    <row r="2719" spans="16:21" x14ac:dyDescent="0.25">
      <c r="P2719" s="10">
        <v>38467</v>
      </c>
      <c r="Q2719">
        <v>12.45757</v>
      </c>
      <c r="S2719" s="42">
        <f t="shared" ca="1" si="47"/>
        <v>48466</v>
      </c>
      <c r="T2719" s="43">
        <f ca="1">_xll.BInterpol('Base CDI'!$H$4:$H$28,'Base CDI'!$J$4:$J$29,S2719,"Cubic","Extrapolate=Linear","MultiX=Average","Skip=True","Sort=True")</f>
        <v>14.665012222741227</v>
      </c>
      <c r="U2719" s="43">
        <f ca="1">_xll.BInterpol('Base CDI'!$H$4:$H$28,'Base CDI'!$I$4:$I$29,S2719,"Cubic","Extrapolate=Linear","MultiX=Average","Skip=True","Sort=True")</f>
        <v>14.831850933489658</v>
      </c>
    </row>
    <row r="2720" spans="16:21" x14ac:dyDescent="0.25">
      <c r="P2720" s="10">
        <v>38468</v>
      </c>
      <c r="Q2720">
        <v>12.46635</v>
      </c>
      <c r="S2720" s="42">
        <f t="shared" ca="1" si="47"/>
        <v>48467</v>
      </c>
      <c r="T2720" s="43">
        <f ca="1">_xll.BInterpol('Base CDI'!$H$4:$H$28,'Base CDI'!$J$4:$J$29,S2720,"Cubic","Extrapolate=Linear","MultiX=Average","Skip=True","Sort=True")</f>
        <v>14.665102581423561</v>
      </c>
      <c r="U2720" s="43">
        <f ca="1">_xll.BInterpol('Base CDI'!$H$4:$H$28,'Base CDI'!$I$4:$I$29,S2720,"Cubic","Extrapolate=Linear","MultiX=Average","Skip=True","Sort=True")</f>
        <v>14.831925306793542</v>
      </c>
    </row>
    <row r="2721" spans="16:21" x14ac:dyDescent="0.25">
      <c r="P2721" s="10">
        <v>38469</v>
      </c>
      <c r="Q2721">
        <v>12.47513</v>
      </c>
      <c r="S2721" s="42">
        <f t="shared" ca="1" si="47"/>
        <v>48468</v>
      </c>
      <c r="T2721" s="43">
        <f ca="1">_xll.BInterpol('Base CDI'!$H$4:$H$28,'Base CDI'!$J$4:$J$29,S2721,"Cubic","Extrapolate=Linear","MultiX=Average","Skip=True","Sort=True")</f>
        <v>14.665192710578598</v>
      </c>
      <c r="U2721" s="43">
        <f ca="1">_xll.BInterpol('Base CDI'!$H$4:$H$28,'Base CDI'!$I$4:$I$29,S2721,"Cubic","Extrapolate=Linear","MultiX=Average","Skip=True","Sort=True")</f>
        <v>14.831999590031192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48469</v>
      </c>
      <c r="T2722" s="43">
        <f ca="1">_xll.BInterpol('Base CDI'!$H$4:$H$28,'Base CDI'!$J$4:$J$29,S2722,"Cubic","Extrapolate=Linear","MultiX=Average","Skip=True","Sort=True")</f>
        <v>14.665282610352779</v>
      </c>
      <c r="U2722" s="43">
        <f ca="1">_xll.BInterpol('Base CDI'!$H$4:$H$28,'Base CDI'!$I$4:$I$29,S2722,"Cubic","Extrapolate=Linear","MultiX=Average","Skip=True","Sort=True")</f>
        <v>14.832073783685942</v>
      </c>
    </row>
    <row r="2723" spans="16:21" x14ac:dyDescent="0.25">
      <c r="P2723" s="10">
        <v>38471</v>
      </c>
      <c r="Q2723">
        <v>12.49272</v>
      </c>
      <c r="S2723" s="42">
        <f t="shared" ca="1" si="47"/>
        <v>48470</v>
      </c>
      <c r="T2723" s="43">
        <f ca="1">_xll.BInterpol('Base CDI'!$H$4:$H$28,'Base CDI'!$J$4:$J$29,S2723,"Cubic","Extrapolate=Linear","MultiX=Average","Skip=True","Sort=True")</f>
        <v>14.665372280892546</v>
      </c>
      <c r="U2723" s="43">
        <f ca="1">_xll.BInterpol('Base CDI'!$H$4:$H$28,'Base CDI'!$I$4:$I$29,S2723,"Cubic","Extrapolate=Linear","MultiX=Average","Skip=True","Sort=True")</f>
        <v>14.832147888241124</v>
      </c>
    </row>
    <row r="2724" spans="16:21" x14ac:dyDescent="0.25">
      <c r="P2724" s="10">
        <v>38474</v>
      </c>
      <c r="Q2724">
        <v>12.50154</v>
      </c>
      <c r="S2724" s="42">
        <f t="shared" ca="1" si="47"/>
        <v>48471</v>
      </c>
      <c r="T2724" s="43">
        <f ca="1">_xll.BInterpol('Base CDI'!$H$4:$H$28,'Base CDI'!$J$4:$J$29,S2724,"Cubic","Extrapolate=Linear","MultiX=Average","Skip=True","Sort=True")</f>
        <v>14.665461722344343</v>
      </c>
      <c r="U2724" s="43">
        <f ca="1">_xll.BInterpol('Base CDI'!$H$4:$H$28,'Base CDI'!$I$4:$I$29,S2724,"Cubic","Extrapolate=Linear","MultiX=Average","Skip=True","Sort=True")</f>
        <v>14.832221904180065</v>
      </c>
    </row>
    <row r="2725" spans="16:21" x14ac:dyDescent="0.25">
      <c r="P2725" s="10">
        <v>38475</v>
      </c>
      <c r="Q2725">
        <v>12.51037</v>
      </c>
      <c r="S2725" s="42">
        <f t="shared" ca="1" si="47"/>
        <v>48472</v>
      </c>
      <c r="T2725" s="43">
        <f ca="1">_xll.BInterpol('Base CDI'!$H$4:$H$28,'Base CDI'!$J$4:$J$29,S2725,"Cubic","Extrapolate=Linear","MultiX=Average","Skip=True","Sort=True")</f>
        <v>14.665550934854609</v>
      </c>
      <c r="U2725" s="43">
        <f ca="1">_xll.BInterpol('Base CDI'!$H$4:$H$28,'Base CDI'!$I$4:$I$29,S2725,"Cubic","Extrapolate=Linear","MultiX=Average","Skip=True","Sort=True")</f>
        <v>14.832295831986098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48473</v>
      </c>
      <c r="T2726" s="43">
        <f ca="1">_xll.BInterpol('Base CDI'!$H$4:$H$28,'Base CDI'!$J$4:$J$29,S2726,"Cubic","Extrapolate=Linear","MultiX=Average","Skip=True","Sort=True")</f>
        <v>14.665639918569788</v>
      </c>
      <c r="U2726" s="43">
        <f ca="1">_xll.BInterpol('Base CDI'!$H$4:$H$28,'Base CDI'!$I$4:$I$29,S2726,"Cubic","Extrapolate=Linear","MultiX=Average","Skip=True","Sort=True")</f>
        <v>14.832369672142553</v>
      </c>
    </row>
    <row r="2727" spans="16:21" x14ac:dyDescent="0.25">
      <c r="P2727" s="10">
        <v>38477</v>
      </c>
      <c r="Q2727">
        <v>12.52806</v>
      </c>
      <c r="S2727" s="42">
        <f t="shared" ca="1" si="47"/>
        <v>48474</v>
      </c>
      <c r="T2727" s="43">
        <f ca="1">_xll.BInterpol('Base CDI'!$H$4:$H$28,'Base CDI'!$J$4:$J$29,S2727,"Cubic","Extrapolate=Linear","MultiX=Average","Skip=True","Sort=True")</f>
        <v>14.665728673636321</v>
      </c>
      <c r="U2727" s="43">
        <f ca="1">_xll.BInterpol('Base CDI'!$H$4:$H$28,'Base CDI'!$I$4:$I$29,S2727,"Cubic","Extrapolate=Linear","MultiX=Average","Skip=True","Sort=True")</f>
        <v>14.832443425132762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48475</v>
      </c>
      <c r="T2728" s="43">
        <f ca="1">_xll.BInterpol('Base CDI'!$H$4:$H$28,'Base CDI'!$J$4:$J$29,S2728,"Cubic","Extrapolate=Linear","MultiX=Average","Skip=True","Sort=True")</f>
        <v>14.665817200200649</v>
      </c>
      <c r="U2728" s="43">
        <f ca="1">_xll.BInterpol('Base CDI'!$H$4:$H$28,'Base CDI'!$I$4:$I$29,S2728,"Cubic","Extrapolate=Linear","MultiX=Average","Skip=True","Sort=True")</f>
        <v>14.832517091440055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48476</v>
      </c>
      <c r="T2729" s="43">
        <f ca="1">_xll.BInterpol('Base CDI'!$H$4:$H$28,'Base CDI'!$J$4:$J$29,S2729,"Cubic","Extrapolate=Linear","MultiX=Average","Skip=True","Sort=True")</f>
        <v>14.665905498409217</v>
      </c>
      <c r="U2729" s="43">
        <f ca="1">_xll.BInterpol('Base CDI'!$H$4:$H$28,'Base CDI'!$I$4:$I$29,S2729,"Cubic","Extrapolate=Linear","MultiX=Average","Skip=True","Sort=True")</f>
        <v>14.832590671547763</v>
      </c>
    </row>
    <row r="2730" spans="16:21" x14ac:dyDescent="0.25">
      <c r="P2730" s="10">
        <v>38482</v>
      </c>
      <c r="Q2730">
        <v>12.55463</v>
      </c>
      <c r="S2730" s="42">
        <f t="shared" ca="1" si="47"/>
        <v>48477</v>
      </c>
      <c r="T2730" s="43">
        <f ca="1">_xll.BInterpol('Base CDI'!$H$4:$H$28,'Base CDI'!$J$4:$J$29,S2730,"Cubic","Extrapolate=Linear","MultiX=Average","Skip=True","Sort=True")</f>
        <v>14.665993568408465</v>
      </c>
      <c r="U2730" s="43">
        <f ca="1">_xll.BInterpol('Base CDI'!$H$4:$H$28,'Base CDI'!$I$4:$I$29,S2730,"Cubic","Extrapolate=Linear","MultiX=Average","Skip=True","Sort=True")</f>
        <v>14.832664165939216</v>
      </c>
    </row>
    <row r="2731" spans="16:21" x14ac:dyDescent="0.25">
      <c r="P2731" s="10">
        <v>38483</v>
      </c>
      <c r="Q2731">
        <v>12.56349</v>
      </c>
      <c r="S2731" s="42">
        <f t="shared" ca="1" si="47"/>
        <v>48478</v>
      </c>
      <c r="T2731" s="43">
        <f ca="1">_xll.BInterpol('Base CDI'!$H$4:$H$28,'Base CDI'!$J$4:$J$29,S2731,"Cubic","Extrapolate=Linear","MultiX=Average","Skip=True","Sort=True")</f>
        <v>14.666081410344834</v>
      </c>
      <c r="U2731" s="43">
        <f ca="1">_xll.BInterpol('Base CDI'!$H$4:$H$28,'Base CDI'!$I$4:$I$29,S2731,"Cubic","Extrapolate=Linear","MultiX=Average","Skip=True","Sort=True")</f>
        <v>14.832737575097745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48479</v>
      </c>
      <c r="T2732" s="43">
        <f ca="1">_xll.BInterpol('Base CDI'!$H$4:$H$28,'Base CDI'!$J$4:$J$29,S2732,"Cubic","Extrapolate=Linear","MultiX=Average","Skip=True","Sort=True")</f>
        <v>14.666169024364768</v>
      </c>
      <c r="U2732" s="43">
        <f ca="1">_xll.BInterpol('Base CDI'!$H$4:$H$28,'Base CDI'!$I$4:$I$29,S2732,"Cubic","Extrapolate=Linear","MultiX=Average","Skip=True","Sort=True")</f>
        <v>14.832810899506681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48480</v>
      </c>
      <c r="T2733" s="43">
        <f ca="1">_xll.BInterpol('Base CDI'!$H$4:$H$28,'Base CDI'!$J$4:$J$29,S2733,"Cubic","Extrapolate=Linear","MultiX=Average","Skip=True","Sort=True")</f>
        <v>14.666256410614709</v>
      </c>
      <c r="U2733" s="43">
        <f ca="1">_xll.BInterpol('Base CDI'!$H$4:$H$28,'Base CDI'!$I$4:$I$29,S2733,"Cubic","Extrapolate=Linear","MultiX=Average","Skip=True","Sort=True")</f>
        <v>14.832884139649357</v>
      </c>
    </row>
    <row r="2734" spans="16:21" x14ac:dyDescent="0.25">
      <c r="P2734" s="10">
        <v>38488</v>
      </c>
      <c r="Q2734">
        <v>12.59013</v>
      </c>
      <c r="S2734" s="42">
        <f t="shared" ca="1" si="47"/>
        <v>48481</v>
      </c>
      <c r="T2734" s="43">
        <f ca="1">_xll.BInterpol('Base CDI'!$H$4:$H$28,'Base CDI'!$J$4:$J$29,S2734,"Cubic","Extrapolate=Linear","MultiX=Average","Skip=True","Sort=True")</f>
        <v>14.666343569241096</v>
      </c>
      <c r="U2734" s="43">
        <f ca="1">_xll.BInterpol('Base CDI'!$H$4:$H$28,'Base CDI'!$I$4:$I$29,S2734,"Cubic","Extrapolate=Linear","MultiX=Average","Skip=True","Sort=True")</f>
        <v>14.8329572960091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48482</v>
      </c>
      <c r="T2735" s="43">
        <f ca="1">_xll.BInterpol('Base CDI'!$H$4:$H$28,'Base CDI'!$J$4:$J$29,S2735,"Cubic","Extrapolate=Linear","MultiX=Average","Skip=True","Sort=True")</f>
        <v>14.666430500390375</v>
      </c>
      <c r="U2735" s="43">
        <f ca="1">_xll.BInterpol('Base CDI'!$H$4:$H$28,'Base CDI'!$I$4:$I$29,S2735,"Cubic","Extrapolate=Linear","MultiX=Average","Skip=True","Sort=True")</f>
        <v>14.833030369069244</v>
      </c>
    </row>
    <row r="2736" spans="16:21" x14ac:dyDescent="0.25">
      <c r="P2736" s="10">
        <v>38490</v>
      </c>
      <c r="Q2736">
        <v>12.60792</v>
      </c>
      <c r="S2736" s="42">
        <f t="shared" ca="1" si="47"/>
        <v>48483</v>
      </c>
      <c r="T2736" s="43">
        <f ca="1">_xll.BInterpol('Base CDI'!$H$4:$H$28,'Base CDI'!$J$4:$J$29,S2736,"Cubic","Extrapolate=Linear","MultiX=Average","Skip=True","Sort=True")</f>
        <v>14.666517204208985</v>
      </c>
      <c r="U2736" s="43">
        <f ca="1">_xll.BInterpol('Base CDI'!$H$4:$H$28,'Base CDI'!$I$4:$I$29,S2736,"Cubic","Extrapolate=Linear","MultiX=Average","Skip=True","Sort=True")</f>
        <v>14.833103359313116</v>
      </c>
    </row>
    <row r="2737" spans="16:21" x14ac:dyDescent="0.25">
      <c r="P2737" s="10">
        <v>38491</v>
      </c>
      <c r="Q2737">
        <v>12.61683</v>
      </c>
      <c r="S2737" s="42">
        <f t="shared" ca="1" si="47"/>
        <v>48484</v>
      </c>
      <c r="T2737" s="43">
        <f ca="1">_xll.BInterpol('Base CDI'!$H$4:$H$28,'Base CDI'!$J$4:$J$29,S2737,"Cubic","Extrapolate=Linear","MultiX=Average","Skip=True","Sort=True")</f>
        <v>14.66660368084337</v>
      </c>
      <c r="U2737" s="43">
        <f ca="1">_xll.BInterpol('Base CDI'!$H$4:$H$28,'Base CDI'!$I$4:$I$29,S2737,"Cubic","Extrapolate=Linear","MultiX=Average","Skip=True","Sort=True")</f>
        <v>14.833176267224051</v>
      </c>
    </row>
    <row r="2738" spans="16:21" x14ac:dyDescent="0.25">
      <c r="P2738" s="10">
        <v>38492</v>
      </c>
      <c r="Q2738">
        <v>12.62584</v>
      </c>
      <c r="S2738" s="42">
        <f t="shared" ca="1" si="47"/>
        <v>48485</v>
      </c>
      <c r="T2738" s="43">
        <f ca="1">_xll.BInterpol('Base CDI'!$H$4:$H$28,'Base CDI'!$J$4:$J$29,S2738,"Cubic","Extrapolate=Linear","MultiX=Average","Skip=True","Sort=True")</f>
        <v>14.666689930439968</v>
      </c>
      <c r="U2738" s="43">
        <f ca="1">_xll.BInterpol('Base CDI'!$H$4:$H$28,'Base CDI'!$I$4:$I$29,S2738,"Cubic","Extrapolate=Linear","MultiX=Average","Skip=True","Sort=True")</f>
        <v>14.833249093285378</v>
      </c>
    </row>
    <row r="2739" spans="16:21" x14ac:dyDescent="0.25">
      <c r="P2739" s="10">
        <v>38495</v>
      </c>
      <c r="Q2739">
        <v>12.63485</v>
      </c>
      <c r="S2739" s="42">
        <f t="shared" ca="1" si="47"/>
        <v>48486</v>
      </c>
      <c r="T2739" s="43">
        <f ca="1">_xll.BInterpol('Base CDI'!$H$4:$H$28,'Base CDI'!$J$4:$J$29,S2739,"Cubic","Extrapolate=Linear","MultiX=Average","Skip=True","Sort=True")</f>
        <v>14.666775953145226</v>
      </c>
      <c r="U2739" s="43">
        <f ca="1">_xll.BInterpol('Base CDI'!$H$4:$H$28,'Base CDI'!$I$4:$I$29,S2739,"Cubic","Extrapolate=Linear","MultiX=Average","Skip=True","Sort=True")</f>
        <v>14.833321837980428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48487</v>
      </c>
      <c r="T2740" s="43">
        <f ca="1">_xll.BInterpol('Base CDI'!$H$4:$H$28,'Base CDI'!$J$4:$J$29,S2740,"Cubic","Extrapolate=Linear","MultiX=Average","Skip=True","Sort=True")</f>
        <v>14.666861749105585</v>
      </c>
      <c r="U2740" s="43">
        <f ca="1">_xll.BInterpol('Base CDI'!$H$4:$H$28,'Base CDI'!$I$4:$I$29,S2740,"Cubic","Extrapolate=Linear","MultiX=Average","Skip=True","Sort=True")</f>
        <v>14.833394501792529</v>
      </c>
    </row>
    <row r="2741" spans="16:21" x14ac:dyDescent="0.25">
      <c r="P2741" s="10">
        <v>38497</v>
      </c>
      <c r="Q2741">
        <v>12.65291</v>
      </c>
      <c r="S2741" s="42">
        <f t="shared" ca="1" si="47"/>
        <v>48488</v>
      </c>
      <c r="T2741" s="43">
        <f ca="1">_xll.BInterpol('Base CDI'!$H$4:$H$28,'Base CDI'!$J$4:$J$29,S2741,"Cubic","Extrapolate=Linear","MultiX=Average","Skip=True","Sort=True")</f>
        <v>14.666947318467484</v>
      </c>
      <c r="U2741" s="43">
        <f ca="1">_xll.BInterpol('Base CDI'!$H$4:$H$28,'Base CDI'!$I$4:$I$29,S2741,"Cubic","Extrapolate=Linear","MultiX=Average","Skip=True","Sort=True")</f>
        <v>14.833467085205017</v>
      </c>
    </row>
    <row r="2742" spans="16:21" x14ac:dyDescent="0.25">
      <c r="P2742" s="10">
        <v>38499</v>
      </c>
      <c r="Q2742">
        <v>12.66194</v>
      </c>
      <c r="S2742" s="42">
        <f t="shared" ca="1" si="47"/>
        <v>48489</v>
      </c>
      <c r="T2742" s="43">
        <f ca="1">_xll.BInterpol('Base CDI'!$H$4:$H$28,'Base CDI'!$J$4:$J$29,S2742,"Cubic","Extrapolate=Linear","MultiX=Average","Skip=True","Sort=True")</f>
        <v>14.667032661377368</v>
      </c>
      <c r="U2742" s="43">
        <f ca="1">_xll.BInterpol('Base CDI'!$H$4:$H$28,'Base CDI'!$I$4:$I$29,S2742,"Cubic","Extrapolate=Linear","MultiX=Average","Skip=True","Sort=True")</f>
        <v>14.833539588701221</v>
      </c>
    </row>
    <row r="2743" spans="16:21" x14ac:dyDescent="0.25">
      <c r="P2743" s="10">
        <v>38502</v>
      </c>
      <c r="Q2743">
        <v>12.67098</v>
      </c>
      <c r="S2743" s="42">
        <f t="shared" ca="1" si="47"/>
        <v>48490</v>
      </c>
      <c r="T2743" s="43">
        <f ca="1">_xll.BInterpol('Base CDI'!$H$4:$H$28,'Base CDI'!$J$4:$J$29,S2743,"Cubic","Extrapolate=Linear","MultiX=Average","Skip=True","Sort=True")</f>
        <v>14.667117777981678</v>
      </c>
      <c r="U2743" s="43">
        <f ca="1">_xll.BInterpol('Base CDI'!$H$4:$H$28,'Base CDI'!$I$4:$I$29,S2743,"Cubic","Extrapolate=Linear","MultiX=Average","Skip=True","Sort=True")</f>
        <v>14.833612012764469</v>
      </c>
    </row>
    <row r="2744" spans="16:21" x14ac:dyDescent="0.25">
      <c r="P2744" s="10">
        <v>38503</v>
      </c>
      <c r="Q2744">
        <v>12.68004</v>
      </c>
      <c r="S2744" s="42">
        <f t="shared" ca="1" si="47"/>
        <v>48491</v>
      </c>
      <c r="T2744" s="43">
        <f ca="1">_xll.BInterpol('Base CDI'!$H$4:$H$28,'Base CDI'!$J$4:$J$29,S2744,"Cubic","Extrapolate=Linear","MultiX=Average","Skip=True","Sort=True")</f>
        <v>14.667202668426855</v>
      </c>
      <c r="U2744" s="43">
        <f ca="1">_xll.BInterpol('Base CDI'!$H$4:$H$28,'Base CDI'!$I$4:$I$29,S2744,"Cubic","Extrapolate=Linear","MultiX=Average","Skip=True","Sort=True")</f>
        <v>14.833684357878095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48492</v>
      </c>
      <c r="T2745" s="43">
        <f ca="1">_xll.BInterpol('Base CDI'!$H$4:$H$28,'Base CDI'!$J$4:$J$29,S2745,"Cubic","Extrapolate=Linear","MultiX=Average","Skip=True","Sort=True")</f>
        <v>14.667287332859342</v>
      </c>
      <c r="U2745" s="43">
        <f ca="1">_xll.BInterpol('Base CDI'!$H$4:$H$28,'Base CDI'!$I$4:$I$29,S2745,"Cubic","Extrapolate=Linear","MultiX=Average","Skip=True","Sort=True")</f>
        <v>14.833756624525428</v>
      </c>
    </row>
    <row r="2746" spans="16:21" x14ac:dyDescent="0.25">
      <c r="P2746" s="10">
        <v>38505</v>
      </c>
      <c r="Q2746">
        <v>12.6982</v>
      </c>
      <c r="S2746" s="42">
        <f t="shared" ca="1" si="47"/>
        <v>48493</v>
      </c>
      <c r="T2746" s="43">
        <f ca="1">_xll.BInterpol('Base CDI'!$H$4:$H$28,'Base CDI'!$J$4:$J$29,S2746,"Cubic","Extrapolate=Linear","MultiX=Average","Skip=True","Sort=True")</f>
        <v>14.667371771425582</v>
      </c>
      <c r="U2746" s="43">
        <f ca="1">_xll.BInterpol('Base CDI'!$H$4:$H$28,'Base CDI'!$I$4:$I$29,S2746,"Cubic","Extrapolate=Linear","MultiX=Average","Skip=True","Sort=True")</f>
        <v>14.8338288131898</v>
      </c>
    </row>
    <row r="2747" spans="16:21" x14ac:dyDescent="0.25">
      <c r="P2747" s="10">
        <v>38506</v>
      </c>
      <c r="Q2747">
        <v>12.70729</v>
      </c>
      <c r="S2747" s="42">
        <f t="shared" ca="1" si="47"/>
        <v>48494</v>
      </c>
      <c r="T2747" s="43">
        <f ca="1">_xll.BInterpol('Base CDI'!$H$4:$H$28,'Base CDI'!$J$4:$J$29,S2747,"Cubic","Extrapolate=Linear","MultiX=Average","Skip=True","Sort=True")</f>
        <v>14.667455984272014</v>
      </c>
      <c r="U2747" s="43">
        <f ca="1">_xll.BInterpol('Base CDI'!$H$4:$H$28,'Base CDI'!$I$4:$I$29,S2747,"Cubic","Extrapolate=Linear","MultiX=Average","Skip=True","Sort=True")</f>
        <v>14.833900924354541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48495</v>
      </c>
      <c r="T2748" s="43">
        <f ca="1">_xll.BInterpol('Base CDI'!$H$4:$H$28,'Base CDI'!$J$4:$J$29,S2748,"Cubic","Extrapolate=Linear","MultiX=Average","Skip=True","Sort=True")</f>
        <v>14.667539971545082</v>
      </c>
      <c r="U2748" s="43">
        <f ca="1">_xll.BInterpol('Base CDI'!$H$4:$H$28,'Base CDI'!$I$4:$I$29,S2748,"Cubic","Extrapolate=Linear","MultiX=Average","Skip=True","Sort=True")</f>
        <v>14.833972958502981</v>
      </c>
    </row>
    <row r="2749" spans="16:21" x14ac:dyDescent="0.25">
      <c r="P2749" s="10">
        <v>38510</v>
      </c>
      <c r="Q2749">
        <v>12.72547</v>
      </c>
      <c r="S2749" s="42">
        <f t="shared" ca="1" si="47"/>
        <v>48496</v>
      </c>
      <c r="T2749" s="43">
        <f ca="1">_xll.BInterpol('Base CDI'!$H$4:$H$28,'Base CDI'!$J$4:$J$29,S2749,"Cubic","Extrapolate=Linear","MultiX=Average","Skip=True","Sort=True")</f>
        <v>14.667623733391229</v>
      </c>
      <c r="U2749" s="43">
        <f ca="1">_xll.BInterpol('Base CDI'!$H$4:$H$28,'Base CDI'!$I$4:$I$29,S2749,"Cubic","Extrapolate=Linear","MultiX=Average","Skip=True","Sort=True")</f>
        <v>14.834044916118453</v>
      </c>
    </row>
    <row r="2750" spans="16:21" x14ac:dyDescent="0.25">
      <c r="P2750" s="10">
        <v>38511</v>
      </c>
      <c r="Q2750">
        <v>12.73456</v>
      </c>
      <c r="S2750" s="42">
        <f t="shared" ca="1" si="47"/>
        <v>48497</v>
      </c>
      <c r="T2750" s="43">
        <f ca="1">_xll.BInterpol('Base CDI'!$H$4:$H$28,'Base CDI'!$J$4:$J$29,S2750,"Cubic","Extrapolate=Linear","MultiX=Average","Skip=True","Sort=True")</f>
        <v>14.667707269956894</v>
      </c>
      <c r="U2750" s="43">
        <f ca="1">_xll.BInterpol('Base CDI'!$H$4:$H$28,'Base CDI'!$I$4:$I$29,S2750,"Cubic","Extrapolate=Linear","MultiX=Average","Skip=True","Sort=True")</f>
        <v>14.834116797684286</v>
      </c>
    </row>
    <row r="2751" spans="16:21" x14ac:dyDescent="0.25">
      <c r="P2751" s="10">
        <v>38512</v>
      </c>
      <c r="Q2751">
        <v>12.74366</v>
      </c>
      <c r="S2751" s="42">
        <f t="shared" ca="1" si="47"/>
        <v>48498</v>
      </c>
      <c r="T2751" s="43">
        <f ca="1">_xll.BInterpol('Base CDI'!$H$4:$H$28,'Base CDI'!$J$4:$J$29,S2751,"Cubic","Extrapolate=Linear","MultiX=Average","Skip=True","Sort=True")</f>
        <v>14.667790581388523</v>
      </c>
      <c r="U2751" s="43">
        <f ca="1">_xll.BInterpol('Base CDI'!$H$4:$H$28,'Base CDI'!$I$4:$I$29,S2751,"Cubic","Extrapolate=Linear","MultiX=Average","Skip=True","Sort=True")</f>
        <v>14.834188603683812</v>
      </c>
    </row>
    <row r="2752" spans="16:21" x14ac:dyDescent="0.25">
      <c r="P2752" s="10">
        <v>38513</v>
      </c>
      <c r="Q2752">
        <v>12.75276</v>
      </c>
      <c r="S2752" s="42">
        <f t="shared" ca="1" si="47"/>
        <v>48499</v>
      </c>
      <c r="T2752" s="43">
        <f ca="1">_xll.BInterpol('Base CDI'!$H$4:$H$28,'Base CDI'!$J$4:$J$29,S2752,"Cubic","Extrapolate=Linear","MultiX=Average","Skip=True","Sort=True")</f>
        <v>14.667873667832554</v>
      </c>
      <c r="U2752" s="43">
        <f ca="1">_xll.BInterpol('Base CDI'!$H$4:$H$28,'Base CDI'!$I$4:$I$29,S2752,"Cubic","Extrapolate=Linear","MultiX=Average","Skip=True","Sort=True")</f>
        <v>14.83426033460036</v>
      </c>
    </row>
    <row r="2753" spans="16:21" x14ac:dyDescent="0.25">
      <c r="P2753" s="10">
        <v>38516</v>
      </c>
      <c r="Q2753">
        <v>12.76187</v>
      </c>
      <c r="S2753" s="42">
        <f t="shared" ca="1" si="47"/>
        <v>48500</v>
      </c>
      <c r="T2753" s="43">
        <f ca="1">_xll.BInterpol('Base CDI'!$H$4:$H$28,'Base CDI'!$J$4:$J$29,S2753,"Cubic","Extrapolate=Linear","MultiX=Average","Skip=True","Sort=True")</f>
        <v>14.667956529435431</v>
      </c>
      <c r="U2753" s="43">
        <f ca="1">_xll.BInterpol('Base CDI'!$H$4:$H$28,'Base CDI'!$I$4:$I$29,S2753,"Cubic","Extrapolate=Linear","MultiX=Average","Skip=True","Sort=True")</f>
        <v>14.834331990917264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48501</v>
      </c>
      <c r="T2754" s="43">
        <f ca="1">_xll.BInterpol('Base CDI'!$H$4:$H$28,'Base CDI'!$J$4:$J$29,S2754,"Cubic","Extrapolate=Linear","MultiX=Average","Skip=True","Sort=True")</f>
        <v>14.668039166343595</v>
      </c>
      <c r="U2754" s="43">
        <f ca="1">_xll.BInterpol('Base CDI'!$H$4:$H$28,'Base CDI'!$I$4:$I$29,S2754,"Cubic","Extrapolate=Linear","MultiX=Average","Skip=True","Sort=True")</f>
        <v>14.834403573117852</v>
      </c>
    </row>
    <row r="2755" spans="16:21" x14ac:dyDescent="0.25">
      <c r="P2755" s="10">
        <v>38518</v>
      </c>
      <c r="Q2755">
        <v>12.78012</v>
      </c>
      <c r="S2755" s="42">
        <f t="shared" ca="1" si="47"/>
        <v>48502</v>
      </c>
      <c r="T2755" s="43">
        <f ca="1">_xll.BInterpol('Base CDI'!$H$4:$H$28,'Base CDI'!$J$4:$J$29,S2755,"Cubic","Extrapolate=Linear","MultiX=Average","Skip=True","Sort=True")</f>
        <v>14.668121578703488</v>
      </c>
      <c r="U2755" s="43">
        <f ca="1">_xll.BInterpol('Base CDI'!$H$4:$H$28,'Base CDI'!$I$4:$I$29,S2755,"Cubic","Extrapolate=Linear","MultiX=Average","Skip=True","Sort=True")</f>
        <v>14.834475081685454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48503</v>
      </c>
      <c r="T2756" s="43">
        <f ca="1">_xll.BInterpol('Base CDI'!$H$4:$H$28,'Base CDI'!$J$4:$J$29,S2756,"Cubic","Extrapolate=Linear","MultiX=Average","Skip=True","Sort=True")</f>
        <v>14.668203766661554</v>
      </c>
      <c r="U2756" s="43">
        <f ca="1">_xll.BInterpol('Base CDI'!$H$4:$H$28,'Base CDI'!$I$4:$I$29,S2756,"Cubic","Extrapolate=Linear","MultiX=Average","Skip=True","Sort=True")</f>
        <v>14.834546517103405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48504</v>
      </c>
      <c r="T2757" s="43">
        <f ca="1">_xll.BInterpol('Base CDI'!$H$4:$H$28,'Base CDI'!$J$4:$J$29,S2757,"Cubic","Extrapolate=Linear","MultiX=Average","Skip=True","Sort=True")</f>
        <v>14.668285730364232</v>
      </c>
      <c r="U2757" s="43">
        <f ca="1">_xll.BInterpol('Base CDI'!$H$4:$H$28,'Base CDI'!$I$4:$I$29,S2757,"Cubic","Extrapolate=Linear","MultiX=Average","Skip=True","Sort=True")</f>
        <v>14.834617879855031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48505</v>
      </c>
      <c r="T2758" s="43">
        <f ca="1">_xll.BInterpol('Base CDI'!$H$4:$H$28,'Base CDI'!$J$4:$J$29,S2758,"Cubic","Extrapolate=Linear","MultiX=Average","Skip=True","Sort=True")</f>
        <v>14.668367469957968</v>
      </c>
      <c r="U2758" s="43">
        <f ca="1">_xll.BInterpol('Base CDI'!$H$4:$H$28,'Base CDI'!$I$4:$I$29,S2758,"Cubic","Extrapolate=Linear","MultiX=Average","Skip=True","Sort=True")</f>
        <v>14.834689170423667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48506</v>
      </c>
      <c r="T2759" s="43">
        <f ca="1">_xll.BInterpol('Base CDI'!$H$4:$H$28,'Base CDI'!$J$4:$J$29,S2759,"Cubic","Extrapolate=Linear","MultiX=Average","Skip=True","Sort=True")</f>
        <v>14.668448985589199</v>
      </c>
      <c r="U2759" s="43">
        <f ca="1">_xll.BInterpol('Base CDI'!$H$4:$H$28,'Base CDI'!$I$4:$I$29,S2759,"Cubic","Extrapolate=Linear","MultiX=Average","Skip=True","Sort=True")</f>
        <v>14.83476038929264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48507</v>
      </c>
      <c r="T2760" s="43">
        <f ca="1">_xll.BInterpol('Base CDI'!$H$4:$H$28,'Base CDI'!$J$4:$J$29,S2760,"Cubic","Extrapolate=Linear","MultiX=Average","Skip=True","Sort=True")</f>
        <v>14.66853027740437</v>
      </c>
      <c r="U2760" s="43">
        <f ca="1">_xll.BInterpol('Base CDI'!$H$4:$H$28,'Base CDI'!$I$4:$I$29,S2760,"Cubic","Extrapolate=Linear","MultiX=Average","Skip=True","Sort=True")</f>
        <v>14.834831536945284</v>
      </c>
    </row>
    <row r="2761" spans="16:21" x14ac:dyDescent="0.25">
      <c r="P2761" s="10">
        <v>38526</v>
      </c>
      <c r="Q2761">
        <v>12.83501</v>
      </c>
      <c r="S2761" s="42">
        <f t="shared" ca="1" si="47"/>
        <v>48508</v>
      </c>
      <c r="T2761" s="43">
        <f ca="1">_xll.BInterpol('Base CDI'!$H$4:$H$28,'Base CDI'!$J$4:$J$29,S2761,"Cubic","Extrapolate=Linear","MultiX=Average","Skip=True","Sort=True")</f>
        <v>14.668611345549923</v>
      </c>
      <c r="U2761" s="43">
        <f ca="1">_xll.BInterpol('Base CDI'!$H$4:$H$28,'Base CDI'!$I$4:$I$29,S2761,"Cubic","Extrapolate=Linear","MultiX=Average","Skip=True","Sort=True")</f>
        <v>14.834902613864928</v>
      </c>
    </row>
    <row r="2762" spans="16:21" x14ac:dyDescent="0.25">
      <c r="P2762" s="10">
        <v>38527</v>
      </c>
      <c r="Q2762">
        <v>12.84418</v>
      </c>
      <c r="S2762" s="42">
        <f t="shared" ca="1" si="47"/>
        <v>48509</v>
      </c>
      <c r="T2762" s="43">
        <f ca="1">_xll.BInterpol('Base CDI'!$H$4:$H$28,'Base CDI'!$J$4:$J$29,S2762,"Cubic","Extrapolate=Linear","MultiX=Average","Skip=True","Sort=True")</f>
        <v>14.668692190172299</v>
      </c>
      <c r="U2762" s="43">
        <f ca="1">_xll.BInterpol('Base CDI'!$H$4:$H$28,'Base CDI'!$I$4:$I$29,S2762,"Cubic","Extrapolate=Linear","MultiX=Average","Skip=True","Sort=True")</f>
        <v>14.834973620534903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48510</v>
      </c>
      <c r="T2763" s="43">
        <f ca="1">_xll.BInterpol('Base CDI'!$H$4:$H$28,'Base CDI'!$J$4:$J$29,S2763,"Cubic","Extrapolate=Linear","MultiX=Average","Skip=True","Sort=True")</f>
        <v>14.66877281141794</v>
      </c>
      <c r="U2763" s="43">
        <f ca="1">_xll.BInterpol('Base CDI'!$H$4:$H$28,'Base CDI'!$I$4:$I$29,S2763,"Cubic","Extrapolate=Linear","MultiX=Average","Skip=True","Sort=True")</f>
        <v>14.83504455743854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48511</v>
      </c>
      <c r="T2764" s="43">
        <f ca="1">_xll.BInterpol('Base CDI'!$H$4:$H$28,'Base CDI'!$J$4:$J$29,S2764,"Cubic","Extrapolate=Linear","MultiX=Average","Skip=True","Sort=True")</f>
        <v>14.668853209433289</v>
      </c>
      <c r="U2764" s="43">
        <f ca="1">_xll.BInterpol('Base CDI'!$H$4:$H$28,'Base CDI'!$I$4:$I$29,S2764,"Cubic","Extrapolate=Linear","MultiX=Average","Skip=True","Sort=True")</f>
        <v>14.83511542505917</v>
      </c>
    </row>
    <row r="2765" spans="16:21" x14ac:dyDescent="0.25">
      <c r="P2765" s="10">
        <v>38532</v>
      </c>
      <c r="Q2765">
        <v>12.87175</v>
      </c>
      <c r="S2765" s="42">
        <f t="shared" ca="1" si="48"/>
        <v>48512</v>
      </c>
      <c r="T2765" s="43">
        <f ca="1">_xll.BInterpol('Base CDI'!$H$4:$H$28,'Base CDI'!$J$4:$J$29,S2765,"Cubic","Extrapolate=Linear","MultiX=Average","Skip=True","Sort=True")</f>
        <v>14.668933384364786</v>
      </c>
      <c r="U2765" s="43">
        <f ca="1">_xll.BInterpol('Base CDI'!$H$4:$H$28,'Base CDI'!$I$4:$I$29,S2765,"Cubic","Extrapolate=Linear","MultiX=Average","Skip=True","Sort=True")</f>
        <v>14.835186223880124</v>
      </c>
    </row>
    <row r="2766" spans="16:21" x14ac:dyDescent="0.25">
      <c r="P2766" s="10">
        <v>38533</v>
      </c>
      <c r="Q2766">
        <v>12.88096</v>
      </c>
      <c r="S2766" s="42">
        <f t="shared" ca="1" si="48"/>
        <v>48513</v>
      </c>
      <c r="T2766" s="43">
        <f ca="1">_xll.BInterpol('Base CDI'!$H$4:$H$28,'Base CDI'!$J$4:$J$29,S2766,"Cubic","Extrapolate=Linear","MultiX=Average","Skip=True","Sort=True")</f>
        <v>14.669013336358876</v>
      </c>
      <c r="U2766" s="43">
        <f ca="1">_xll.BInterpol('Base CDI'!$H$4:$H$28,'Base CDI'!$I$4:$I$29,S2766,"Cubic","Extrapolate=Linear","MultiX=Average","Skip=True","Sort=True")</f>
        <v>14.835256954384731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48514</v>
      </c>
      <c r="T2767" s="43">
        <f ca="1">_xll.BInterpol('Base CDI'!$H$4:$H$28,'Base CDI'!$J$4:$J$29,S2767,"Cubic","Extrapolate=Linear","MultiX=Average","Skip=True","Sort=True")</f>
        <v>14.669093065561999</v>
      </c>
      <c r="U2767" s="43">
        <f ca="1">_xll.BInterpol('Base CDI'!$H$4:$H$28,'Base CDI'!$I$4:$I$29,S2767,"Cubic","Extrapolate=Linear","MultiX=Average","Skip=True","Sort=True")</f>
        <v>14.835327617056324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48515</v>
      </c>
      <c r="T2768" s="43">
        <f ca="1">_xll.BInterpol('Base CDI'!$H$4:$H$28,'Base CDI'!$J$4:$J$29,S2768,"Cubic","Extrapolate=Linear","MultiX=Average","Skip=True","Sort=True")</f>
        <v>14.669172572120596</v>
      </c>
      <c r="U2768" s="43">
        <f ca="1">_xll.BInterpol('Base CDI'!$H$4:$H$28,'Base CDI'!$I$4:$I$29,S2768,"Cubic","Extrapolate=Linear","MultiX=Average","Skip=True","Sort=True")</f>
        <v>14.835398212378234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48516</v>
      </c>
      <c r="T2769" s="43">
        <f ca="1">_xll.BInterpol('Base CDI'!$H$4:$H$28,'Base CDI'!$J$4:$J$29,S2769,"Cubic","Extrapolate=Linear","MultiX=Average","Skip=True","Sort=True")</f>
        <v>14.669251856181111</v>
      </c>
      <c r="U2769" s="43">
        <f ca="1">_xll.BInterpol('Base CDI'!$H$4:$H$28,'Base CDI'!$I$4:$I$29,S2769,"Cubic","Extrapolate=Linear","MultiX=Average","Skip=True","Sort=True")</f>
        <v>14.83546874083379</v>
      </c>
    </row>
    <row r="2770" spans="16:21" x14ac:dyDescent="0.25">
      <c r="P2770" s="10">
        <v>38539</v>
      </c>
      <c r="Q2770">
        <v>12.91783</v>
      </c>
      <c r="S2770" s="42">
        <f t="shared" ca="1" si="48"/>
        <v>48517</v>
      </c>
      <c r="T2770" s="43">
        <f ca="1">_xll.BInterpol('Base CDI'!$H$4:$H$28,'Base CDI'!$J$4:$J$29,S2770,"Cubic","Extrapolate=Linear","MultiX=Average","Skip=True","Sort=True")</f>
        <v>14.669330917889985</v>
      </c>
      <c r="U2770" s="43">
        <f ca="1">_xll.BInterpol('Base CDI'!$H$4:$H$28,'Base CDI'!$I$4:$I$29,S2770,"Cubic","Extrapolate=Linear","MultiX=Average","Skip=True","Sort=True")</f>
        <v>14.835539202906324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48518</v>
      </c>
      <c r="T2771" s="43">
        <f ca="1">_xll.BInterpol('Base CDI'!$H$4:$H$28,'Base CDI'!$J$4:$J$29,S2771,"Cubic","Extrapolate=Linear","MultiX=Average","Skip=True","Sort=True")</f>
        <v>14.669409757393661</v>
      </c>
      <c r="U2771" s="43">
        <f ca="1">_xll.BInterpol('Base CDI'!$H$4:$H$28,'Base CDI'!$I$4:$I$29,S2771,"Cubic","Extrapolate=Linear","MultiX=Average","Skip=True","Sort=True")</f>
        <v>14.835609599079165</v>
      </c>
    </row>
    <row r="2772" spans="16:21" x14ac:dyDescent="0.25">
      <c r="P2772" s="10">
        <v>38541</v>
      </c>
      <c r="Q2772">
        <v>12.93629</v>
      </c>
      <c r="S2772" s="42">
        <f t="shared" ca="1" si="48"/>
        <v>48519</v>
      </c>
      <c r="T2772" s="43">
        <f ca="1">_xll.BInterpol('Base CDI'!$H$4:$H$28,'Base CDI'!$J$4:$J$29,S2772,"Cubic","Extrapolate=Linear","MultiX=Average","Skip=True","Sort=True")</f>
        <v>14.669488374838577</v>
      </c>
      <c r="U2772" s="43">
        <f ca="1">_xll.BInterpol('Base CDI'!$H$4:$H$28,'Base CDI'!$I$4:$I$29,S2772,"Cubic","Extrapolate=Linear","MultiX=Average","Skip=True","Sort=True")</f>
        <v>14.835679929835646</v>
      </c>
    </row>
    <row r="2773" spans="16:21" x14ac:dyDescent="0.25">
      <c r="P2773" s="10">
        <v>38544</v>
      </c>
      <c r="Q2773">
        <v>12.94552</v>
      </c>
      <c r="S2773" s="42">
        <f t="shared" ca="1" si="48"/>
        <v>48520</v>
      </c>
      <c r="T2773" s="43">
        <f ca="1">_xll.BInterpol('Base CDI'!$H$4:$H$28,'Base CDI'!$J$4:$J$29,S2773,"Cubic","Extrapolate=Linear","MultiX=Average","Skip=True","Sort=True")</f>
        <v>14.669566770371182</v>
      </c>
      <c r="U2773" s="43">
        <f ca="1">_xll.BInterpol('Base CDI'!$H$4:$H$28,'Base CDI'!$I$4:$I$29,S2773,"Cubic","Extrapolate=Linear","MultiX=Average","Skip=True","Sort=True")</f>
        <v>14.835750195659097</v>
      </c>
    </row>
    <row r="2774" spans="16:21" x14ac:dyDescent="0.25">
      <c r="P2774" s="10">
        <v>38545</v>
      </c>
      <c r="Q2774">
        <v>12.95477</v>
      </c>
      <c r="S2774" s="42">
        <f t="shared" ca="1" si="48"/>
        <v>48521</v>
      </c>
      <c r="T2774" s="43">
        <f ca="1">_xll.BInterpol('Base CDI'!$H$4:$H$28,'Base CDI'!$J$4:$J$29,S2774,"Cubic","Extrapolate=Linear","MultiX=Average","Skip=True","Sort=True")</f>
        <v>14.669644944137913</v>
      </c>
      <c r="U2774" s="43">
        <f ca="1">_xll.BInterpol('Base CDI'!$H$4:$H$28,'Base CDI'!$I$4:$I$29,S2774,"Cubic","Extrapolate=Linear","MultiX=Average","Skip=True","Sort=True")</f>
        <v>14.835820397032849</v>
      </c>
    </row>
    <row r="2775" spans="16:21" x14ac:dyDescent="0.25">
      <c r="P2775" s="10">
        <v>38546</v>
      </c>
      <c r="Q2775">
        <v>12.96402</v>
      </c>
      <c r="S2775" s="42">
        <f t="shared" ca="1" si="48"/>
        <v>48522</v>
      </c>
      <c r="T2775" s="43">
        <f ca="1">_xll.BInterpol('Base CDI'!$H$4:$H$28,'Base CDI'!$J$4:$J$29,S2775,"Cubic","Extrapolate=Linear","MultiX=Average","Skip=True","Sort=True")</f>
        <v>14.669722896285212</v>
      </c>
      <c r="U2775" s="43">
        <f ca="1">_xll.BInterpol('Base CDI'!$H$4:$H$28,'Base CDI'!$I$4:$I$29,S2775,"Cubic","Extrapolate=Linear","MultiX=Average","Skip=True","Sort=True")</f>
        <v>14.835890534440233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48523</v>
      </c>
      <c r="T2776" s="43">
        <f ca="1">_xll.BInterpol('Base CDI'!$H$4:$H$28,'Base CDI'!$J$4:$J$29,S2776,"Cubic","Extrapolate=Linear","MultiX=Average","Skip=True","Sort=True")</f>
        <v>14.669800626959521</v>
      </c>
      <c r="U2776" s="43">
        <f ca="1">_xll.BInterpol('Base CDI'!$H$4:$H$28,'Base CDI'!$I$4:$I$29,S2776,"Cubic","Extrapolate=Linear","MultiX=Average","Skip=True","Sort=True")</f>
        <v>14.83596060836458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48524</v>
      </c>
      <c r="T2777" s="43">
        <f ca="1">_xll.BInterpol('Base CDI'!$H$4:$H$28,'Base CDI'!$J$4:$J$29,S2777,"Cubic","Extrapolate=Linear","MultiX=Average","Skip=True","Sort=True")</f>
        <v>14.669878136307286</v>
      </c>
      <c r="U2777" s="43">
        <f ca="1">_xll.BInterpol('Base CDI'!$H$4:$H$28,'Base CDI'!$I$4:$I$29,S2777,"Cubic","Extrapolate=Linear","MultiX=Average","Skip=True","Sort=True")</f>
        <v>14.836030619289218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48525</v>
      </c>
      <c r="T2778" s="43">
        <f ca="1">_xll.BInterpol('Base CDI'!$H$4:$H$28,'Base CDI'!$J$4:$J$29,S2778,"Cubic","Extrapolate=Linear","MultiX=Average","Skip=True","Sort=True")</f>
        <v>14.669955424474944</v>
      </c>
      <c r="U2778" s="43">
        <f ca="1">_xll.BInterpol('Base CDI'!$H$4:$H$28,'Base CDI'!$I$4:$I$29,S2778,"Cubic","Extrapolate=Linear","MultiX=Average","Skip=True","Sort=True")</f>
        <v>14.836100567697482</v>
      </c>
    </row>
    <row r="2779" spans="16:21" x14ac:dyDescent="0.25">
      <c r="P2779" s="10">
        <v>38552</v>
      </c>
      <c r="Q2779">
        <v>13.00108</v>
      </c>
      <c r="S2779" s="42">
        <f t="shared" ca="1" si="48"/>
        <v>48526</v>
      </c>
      <c r="T2779" s="43">
        <f ca="1">_xll.BInterpol('Base CDI'!$H$4:$H$28,'Base CDI'!$J$4:$J$29,S2779,"Cubic","Extrapolate=Linear","MultiX=Average","Skip=True","Sort=True")</f>
        <v>14.670032491608939</v>
      </c>
      <c r="U2779" s="43">
        <f ca="1">_xll.BInterpol('Base CDI'!$H$4:$H$28,'Base CDI'!$I$4:$I$29,S2779,"Cubic","Extrapolate=Linear","MultiX=Average","Skip=True","Sort=True")</f>
        <v>14.8361704540727</v>
      </c>
    </row>
    <row r="2780" spans="16:21" x14ac:dyDescent="0.25">
      <c r="P2780" s="10">
        <v>38553</v>
      </c>
      <c r="Q2780">
        <v>13.01036</v>
      </c>
      <c r="S2780" s="42">
        <f t="shared" ca="1" si="48"/>
        <v>48527</v>
      </c>
      <c r="T2780" s="43">
        <f ca="1">_xll.BInterpol('Base CDI'!$H$4:$H$28,'Base CDI'!$J$4:$J$29,S2780,"Cubic","Extrapolate=Linear","MultiX=Average","Skip=True","Sort=True")</f>
        <v>14.670109337855713</v>
      </c>
      <c r="U2780" s="43">
        <f ca="1">_xll.BInterpol('Base CDI'!$H$4:$H$28,'Base CDI'!$I$4:$I$29,S2780,"Cubic","Extrapolate=Linear","MultiX=Average","Skip=True","Sort=True")</f>
        <v>14.836240278898204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48528</v>
      </c>
      <c r="T2781" s="43">
        <f ca="1">_xll.BInterpol('Base CDI'!$H$4:$H$28,'Base CDI'!$J$4:$J$29,S2781,"Cubic","Extrapolate=Linear","MultiX=Average","Skip=True","Sort=True")</f>
        <v>14.670185963361709</v>
      </c>
      <c r="U2781" s="43">
        <f ca="1">_xll.BInterpol('Base CDI'!$H$4:$H$28,'Base CDI'!$I$4:$I$29,S2781,"Cubic","Extrapolate=Linear","MultiX=Average","Skip=True","Sort=True")</f>
        <v>14.836310042657324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48529</v>
      </c>
      <c r="T2782" s="43">
        <f ca="1">_xll.BInterpol('Base CDI'!$H$4:$H$28,'Base CDI'!$J$4:$J$29,S2782,"Cubic","Extrapolate=Linear","MultiX=Average","Skip=True","Sort=True")</f>
        <v>14.670262368273367</v>
      </c>
      <c r="U2782" s="43">
        <f ca="1">_xll.BInterpol('Base CDI'!$H$4:$H$28,'Base CDI'!$I$4:$I$29,S2782,"Cubic","Extrapolate=Linear","MultiX=Average","Skip=True","Sort=True")</f>
        <v>14.836378850693592</v>
      </c>
    </row>
    <row r="2783" spans="16:21" x14ac:dyDescent="0.25">
      <c r="P2783" s="10">
        <v>38558</v>
      </c>
      <c r="Q2783">
        <v>13.03823</v>
      </c>
      <c r="S2783" s="42">
        <f t="shared" ca="1" si="48"/>
        <v>48530</v>
      </c>
      <c r="T2783" s="43">
        <f ca="1">_xll.BInterpol('Base CDI'!$H$4:$H$28,'Base CDI'!$J$4:$J$29,S2783,"Cubic","Extrapolate=Linear","MultiX=Average","Skip=True","Sort=True")</f>
        <v>14.67033855273713</v>
      </c>
      <c r="U2783" s="43">
        <f ca="1">_xll.BInterpol('Base CDI'!$H$4:$H$28,'Base CDI'!$I$4:$I$29,S2783,"Cubic","Extrapolate=Linear","MultiX=Average","Skip=True","Sort=True")</f>
        <v>14.836448512097268</v>
      </c>
    </row>
    <row r="2784" spans="16:21" x14ac:dyDescent="0.25">
      <c r="P2784" s="10">
        <v>38559</v>
      </c>
      <c r="Q2784">
        <v>13.04753</v>
      </c>
      <c r="S2784" s="42">
        <f t="shared" ca="1" si="48"/>
        <v>48531</v>
      </c>
      <c r="T2784" s="43">
        <f ca="1">_xll.BInterpol('Base CDI'!$H$4:$H$28,'Base CDI'!$J$4:$J$29,S2784,"Cubic","Extrapolate=Linear","MultiX=Average","Skip=True","Sort=True")</f>
        <v>14.67041451689944</v>
      </c>
      <c r="U2784" s="43">
        <f ca="1">_xll.BInterpol('Base CDI'!$H$4:$H$28,'Base CDI'!$I$4:$I$29,S2784,"Cubic","Extrapolate=Linear","MultiX=Average","Skip=True","Sort=True")</f>
        <v>14.836518113837128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48532</v>
      </c>
      <c r="T2785" s="43">
        <f ca="1">_xll.BInterpol('Base CDI'!$H$4:$H$28,'Base CDI'!$J$4:$J$29,S2785,"Cubic","Extrapolate=Linear","MultiX=Average","Skip=True","Sort=True")</f>
        <v>14.670490260906737</v>
      </c>
      <c r="U2785" s="43">
        <f ca="1">_xll.BInterpol('Base CDI'!$H$4:$H$28,'Base CDI'!$I$4:$I$29,S2785,"Cubic","Extrapolate=Linear","MultiX=Average","Skip=True","Sort=True")</f>
        <v>14.836587656396038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48533</v>
      </c>
      <c r="T2786" s="43">
        <f ca="1">_xll.BInterpol('Base CDI'!$H$4:$H$28,'Base CDI'!$J$4:$J$29,S2786,"Cubic","Extrapolate=Linear","MultiX=Average","Skip=True","Sort=True")</f>
        <v>14.670565784905467</v>
      </c>
      <c r="U2786" s="43">
        <f ca="1">_xll.BInterpol('Base CDI'!$H$4:$H$28,'Base CDI'!$I$4:$I$29,S2786,"Cubic","Extrapolate=Linear","MultiX=Average","Skip=True","Sort=True")</f>
        <v>14.836657140256866</v>
      </c>
    </row>
    <row r="2787" spans="16:21" x14ac:dyDescent="0.25">
      <c r="P2787" s="10">
        <v>38562</v>
      </c>
      <c r="Q2787">
        <v>13.07546</v>
      </c>
      <c r="S2787" s="42">
        <f t="shared" ca="1" si="48"/>
        <v>48534</v>
      </c>
      <c r="T2787" s="43">
        <f ca="1">_xll.BInterpol('Base CDI'!$H$4:$H$28,'Base CDI'!$J$4:$J$29,S2787,"Cubic","Extrapolate=Linear","MultiX=Average","Skip=True","Sort=True")</f>
        <v>14.67064108904207</v>
      </c>
      <c r="U2787" s="43">
        <f ca="1">_xll.BInterpol('Base CDI'!$H$4:$H$28,'Base CDI'!$I$4:$I$29,S2787,"Cubic","Extrapolate=Linear","MultiX=Average","Skip=True","Sort=True")</f>
        <v>14.836726565902483</v>
      </c>
    </row>
    <row r="2788" spans="16:21" x14ac:dyDescent="0.25">
      <c r="P2788" s="10">
        <v>38565</v>
      </c>
      <c r="Q2788">
        <v>13.08478</v>
      </c>
      <c r="S2788" s="42">
        <f t="shared" ca="1" si="48"/>
        <v>48535</v>
      </c>
      <c r="T2788" s="43">
        <f ca="1">_xll.BInterpol('Base CDI'!$H$4:$H$28,'Base CDI'!$J$4:$J$29,S2788,"Cubic","Extrapolate=Linear","MultiX=Average","Skip=True","Sort=True")</f>
        <v>14.670716173462985</v>
      </c>
      <c r="U2788" s="43">
        <f ca="1">_xll.BInterpol('Base CDI'!$H$4:$H$28,'Base CDI'!$I$4:$I$29,S2788,"Cubic","Extrapolate=Linear","MultiX=Average","Skip=True","Sort=True")</f>
        <v>14.83679593381575</v>
      </c>
    </row>
    <row r="2789" spans="16:21" x14ac:dyDescent="0.25">
      <c r="P2789" s="10">
        <v>38566</v>
      </c>
      <c r="Q2789">
        <v>13.09412</v>
      </c>
      <c r="S2789" s="42">
        <f t="shared" ca="1" si="48"/>
        <v>48536</v>
      </c>
      <c r="T2789" s="43">
        <f ca="1">_xll.BInterpol('Base CDI'!$H$4:$H$28,'Base CDI'!$J$4:$J$29,S2789,"Cubic","Extrapolate=Linear","MultiX=Average","Skip=True","Sort=True")</f>
        <v>14.670791038314659</v>
      </c>
      <c r="U2789" s="43">
        <f ca="1">_xll.BInterpol('Base CDI'!$H$4:$H$28,'Base CDI'!$I$4:$I$29,S2789,"Cubic","Extrapolate=Linear","MultiX=Average","Skip=True","Sort=True")</f>
        <v>14.836865244479538</v>
      </c>
    </row>
    <row r="2790" spans="16:21" x14ac:dyDescent="0.25">
      <c r="P2790" s="10">
        <v>38567</v>
      </c>
      <c r="Q2790">
        <v>13.10347</v>
      </c>
      <c r="S2790" s="42">
        <f t="shared" ca="1" si="48"/>
        <v>48537</v>
      </c>
      <c r="T2790" s="43">
        <f ca="1">_xll.BInterpol('Base CDI'!$H$4:$H$28,'Base CDI'!$J$4:$J$29,S2790,"Cubic","Extrapolate=Linear","MultiX=Average","Skip=True","Sort=True")</f>
        <v>14.67086568374353</v>
      </c>
      <c r="U2790" s="43">
        <f ca="1">_xll.BInterpol('Base CDI'!$H$4:$H$28,'Base CDI'!$I$4:$I$29,S2790,"Cubic","Extrapolate=Linear","MultiX=Average","Skip=True","Sort=True")</f>
        <v>14.836934498376715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48538</v>
      </c>
      <c r="T2791" s="43">
        <f ca="1">_xll.BInterpol('Base CDI'!$H$4:$H$28,'Base CDI'!$J$4:$J$29,S2791,"Cubic","Extrapolate=Linear","MultiX=Average","Skip=True","Sort=True")</f>
        <v>14.670940109896044</v>
      </c>
      <c r="U2791" s="43">
        <f ca="1">_xll.BInterpol('Base CDI'!$H$4:$H$28,'Base CDI'!$I$4:$I$29,S2791,"Cubic","Extrapolate=Linear","MultiX=Average","Skip=True","Sort=True")</f>
        <v>14.837003695990148</v>
      </c>
    </row>
    <row r="2792" spans="16:21" x14ac:dyDescent="0.25">
      <c r="P2792" s="10">
        <v>38569</v>
      </c>
      <c r="Q2792">
        <v>13.12218</v>
      </c>
      <c r="S2792" s="42">
        <f t="shared" ca="1" si="48"/>
        <v>48539</v>
      </c>
      <c r="T2792" s="43">
        <f ca="1">_xll.BInterpol('Base CDI'!$H$4:$H$28,'Base CDI'!$J$4:$J$29,S2792,"Cubic","Extrapolate=Linear","MultiX=Average","Skip=True","Sort=True")</f>
        <v>14.671014316918638</v>
      </c>
      <c r="U2792" s="43">
        <f ca="1">_xll.BInterpol('Base CDI'!$H$4:$H$28,'Base CDI'!$I$4:$I$29,S2792,"Cubic","Extrapolate=Linear","MultiX=Average","Skip=True","Sort=True")</f>
        <v>14.837072837802701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48540</v>
      </c>
      <c r="T2793" s="43">
        <f ca="1">_xll.BInterpol('Base CDI'!$H$4:$H$28,'Base CDI'!$J$4:$J$29,S2793,"Cubic","Extrapolate=Linear","MultiX=Average","Skip=True","Sort=True")</f>
        <v>14.671088304957758</v>
      </c>
      <c r="U2793" s="43">
        <f ca="1">_xll.BInterpol('Base CDI'!$H$4:$H$28,'Base CDI'!$I$4:$I$29,S2793,"Cubic","Extrapolate=Linear","MultiX=Average","Skip=True","Sort=True")</f>
        <v>14.837141924297246</v>
      </c>
    </row>
    <row r="2794" spans="16:21" x14ac:dyDescent="0.25">
      <c r="P2794" s="10">
        <v>38573</v>
      </c>
      <c r="Q2794">
        <v>13.14091</v>
      </c>
      <c r="S2794" s="42">
        <f t="shared" ca="1" si="48"/>
        <v>48541</v>
      </c>
      <c r="T2794" s="43">
        <f ca="1">_xll.BInterpol('Base CDI'!$H$4:$H$28,'Base CDI'!$J$4:$J$29,S2794,"Cubic","Extrapolate=Linear","MultiX=Average","Skip=True","Sort=True")</f>
        <v>14.671162074159845</v>
      </c>
      <c r="U2794" s="43">
        <f ca="1">_xll.BInterpol('Base CDI'!$H$4:$H$28,'Base CDI'!$I$4:$I$29,S2794,"Cubic","Extrapolate=Linear","MultiX=Average","Skip=True","Sort=True")</f>
        <v>14.837210955956648</v>
      </c>
    </row>
    <row r="2795" spans="16:21" x14ac:dyDescent="0.25">
      <c r="P2795" s="10">
        <v>38574</v>
      </c>
      <c r="Q2795">
        <v>13.15028</v>
      </c>
      <c r="S2795" s="42">
        <f t="shared" ca="1" si="48"/>
        <v>48542</v>
      </c>
      <c r="T2795" s="43">
        <f ca="1">_xll.BInterpol('Base CDI'!$H$4:$H$28,'Base CDI'!$J$4:$J$29,S2795,"Cubic","Extrapolate=Linear","MultiX=Average","Skip=True","Sort=True")</f>
        <v>14.67123562467134</v>
      </c>
      <c r="U2795" s="43">
        <f ca="1">_xll.BInterpol('Base CDI'!$H$4:$H$28,'Base CDI'!$I$4:$I$29,S2795,"Cubic","Extrapolate=Linear","MultiX=Average","Skip=True","Sort=True")</f>
        <v>14.837279933263774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48543</v>
      </c>
      <c r="T2796" s="43">
        <f ca="1">_xll.BInterpol('Base CDI'!$H$4:$H$28,'Base CDI'!$J$4:$J$29,S2796,"Cubic","Extrapolate=Linear","MultiX=Average","Skip=True","Sort=True")</f>
        <v>14.671308956638685</v>
      </c>
      <c r="U2796" s="43">
        <f ca="1">_xll.BInterpol('Base CDI'!$H$4:$H$28,'Base CDI'!$I$4:$I$29,S2796,"Cubic","Extrapolate=Linear","MultiX=Average","Skip=True","Sort=True")</f>
        <v>14.837348856701492</v>
      </c>
    </row>
    <row r="2797" spans="16:21" x14ac:dyDescent="0.25">
      <c r="P2797" s="10">
        <v>38576</v>
      </c>
      <c r="Q2797">
        <v>13.16905</v>
      </c>
      <c r="S2797" s="42">
        <f t="shared" ca="1" si="48"/>
        <v>48544</v>
      </c>
      <c r="T2797" s="43">
        <f ca="1">_xll.BInterpol('Base CDI'!$H$4:$H$28,'Base CDI'!$J$4:$J$29,S2797,"Cubic","Extrapolate=Linear","MultiX=Average","Skip=True","Sort=True")</f>
        <v>14.671382070208322</v>
      </c>
      <c r="U2797" s="43">
        <f ca="1">_xll.BInterpol('Base CDI'!$H$4:$H$28,'Base CDI'!$I$4:$I$29,S2797,"Cubic","Extrapolate=Linear","MultiX=Average","Skip=True","Sort=True")</f>
        <v>14.837417726752669</v>
      </c>
    </row>
    <row r="2798" spans="16:21" x14ac:dyDescent="0.25">
      <c r="P2798" s="10">
        <v>38579</v>
      </c>
      <c r="Q2798">
        <v>13.17844</v>
      </c>
      <c r="S2798" s="42">
        <f t="shared" ca="1" si="48"/>
        <v>48545</v>
      </c>
      <c r="T2798" s="43">
        <f ca="1">_xll.BInterpol('Base CDI'!$H$4:$H$28,'Base CDI'!$J$4:$J$29,S2798,"Cubic","Extrapolate=Linear","MultiX=Average","Skip=True","Sort=True")</f>
        <v>14.671454965526696</v>
      </c>
      <c r="U2798" s="43">
        <f ca="1">_xll.BInterpol('Base CDI'!$H$4:$H$28,'Base CDI'!$I$4:$I$29,S2798,"Cubic","Extrapolate=Linear","MultiX=Average","Skip=True","Sort=True")</f>
        <v>14.837486543900173</v>
      </c>
    </row>
    <row r="2799" spans="16:21" x14ac:dyDescent="0.25">
      <c r="P2799" s="10">
        <v>38580</v>
      </c>
      <c r="Q2799">
        <v>13.18783</v>
      </c>
      <c r="S2799" s="42">
        <f t="shared" ca="1" si="48"/>
        <v>48546</v>
      </c>
      <c r="T2799" s="43">
        <f ca="1">_xll.BInterpol('Base CDI'!$H$4:$H$28,'Base CDI'!$J$4:$J$29,S2799,"Cubic","Extrapolate=Linear","MultiX=Average","Skip=True","Sort=True")</f>
        <v>14.671527642740244</v>
      </c>
      <c r="U2799" s="43">
        <f ca="1">_xll.BInterpol('Base CDI'!$H$4:$H$28,'Base CDI'!$I$4:$I$29,S2799,"Cubic","Extrapolate=Linear","MultiX=Average","Skip=True","Sort=True")</f>
        <v>14.837555308626872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48547</v>
      </c>
      <c r="T2800" s="43">
        <f ca="1">_xll.BInterpol('Base CDI'!$H$4:$H$28,'Base CDI'!$J$4:$J$29,S2800,"Cubic","Extrapolate=Linear","MultiX=Average","Skip=True","Sort=True")</f>
        <v>14.671600101995411</v>
      </c>
      <c r="U2800" s="43">
        <f ca="1">_xll.BInterpol('Base CDI'!$H$4:$H$28,'Base CDI'!$I$4:$I$29,S2800,"Cubic","Extrapolate=Linear","MultiX=Average","Skip=True","Sort=True")</f>
        <v>14.83762402141563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48548</v>
      </c>
      <c r="T2801" s="43">
        <f ca="1">_xll.BInterpol('Base CDI'!$H$4:$H$28,'Base CDI'!$J$4:$J$29,S2801,"Cubic","Extrapolate=Linear","MultiX=Average","Skip=True","Sort=True")</f>
        <v>14.671672343438638</v>
      </c>
      <c r="U2801" s="43">
        <f ca="1">_xll.BInterpol('Base CDI'!$H$4:$H$28,'Base CDI'!$I$4:$I$29,S2801,"Cubic","Extrapolate=Linear","MultiX=Average","Skip=True","Sort=True")</f>
        <v>14.837692682749319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48549</v>
      </c>
      <c r="T2802" s="43">
        <f ca="1">_xll.BInterpol('Base CDI'!$H$4:$H$28,'Base CDI'!$J$4:$J$29,S2802,"Cubic","Extrapolate=Linear","MultiX=Average","Skip=True","Sort=True")</f>
        <v>14.67174436721637</v>
      </c>
      <c r="U2802" s="43">
        <f ca="1">_xll.BInterpol('Base CDI'!$H$4:$H$28,'Base CDI'!$I$4:$I$29,S2802,"Cubic","Extrapolate=Linear","MultiX=Average","Skip=True","Sort=True")</f>
        <v>14.837761293110802</v>
      </c>
    </row>
    <row r="2803" spans="16:21" x14ac:dyDescent="0.25">
      <c r="P2803" s="10">
        <v>38586</v>
      </c>
      <c r="Q2803">
        <v>13.22542</v>
      </c>
      <c r="S2803" s="42">
        <f t="shared" ca="1" si="48"/>
        <v>48550</v>
      </c>
      <c r="T2803" s="43">
        <f ca="1">_xll.BInterpol('Base CDI'!$H$4:$H$28,'Base CDI'!$J$4:$J$29,S2803,"Cubic","Extrapolate=Linear","MultiX=Average","Skip=True","Sort=True")</f>
        <v>14.671816173475044</v>
      </c>
      <c r="U2803" s="43">
        <f ca="1">_xll.BInterpol('Base CDI'!$H$4:$H$28,'Base CDI'!$I$4:$I$29,S2803,"Cubic","Extrapolate=Linear","MultiX=Average","Skip=True","Sort=True")</f>
        <v>14.837829852982949</v>
      </c>
    </row>
    <row r="2804" spans="16:21" x14ac:dyDescent="0.25">
      <c r="P2804" s="10">
        <v>38587</v>
      </c>
      <c r="Q2804">
        <v>13.23485</v>
      </c>
      <c r="S2804" s="42">
        <f t="shared" ca="1" si="48"/>
        <v>48551</v>
      </c>
      <c r="T2804" s="43">
        <f ca="1">_xll.BInterpol('Base CDI'!$H$4:$H$28,'Base CDI'!$J$4:$J$29,S2804,"Cubic","Extrapolate=Linear","MultiX=Average","Skip=True","Sort=True")</f>
        <v>14.671887762361104</v>
      </c>
      <c r="U2804" s="43">
        <f ca="1">_xll.BInterpol('Base CDI'!$H$4:$H$28,'Base CDI'!$I$4:$I$29,S2804,"Cubic","Extrapolate=Linear","MultiX=Average","Skip=True","Sort=True")</f>
        <v>14.837898362848627</v>
      </c>
    </row>
    <row r="2805" spans="16:21" x14ac:dyDescent="0.25">
      <c r="P2805" s="10">
        <v>38588</v>
      </c>
      <c r="Q2805">
        <v>13.24428</v>
      </c>
      <c r="S2805" s="42">
        <f t="shared" ca="1" si="48"/>
        <v>48552</v>
      </c>
      <c r="T2805" s="43">
        <f ca="1">_xll.BInterpol('Base CDI'!$H$4:$H$28,'Base CDI'!$J$4:$J$29,S2805,"Cubic","Extrapolate=Linear","MultiX=Average","Skip=True","Sort=True")</f>
        <v>14.671959134020993</v>
      </c>
      <c r="U2805" s="43">
        <f ca="1">_xll.BInterpol('Base CDI'!$H$4:$H$28,'Base CDI'!$I$4:$I$29,S2805,"Cubic","Extrapolate=Linear","MultiX=Average","Skip=True","Sort=True")</f>
        <v>14.837966823190701</v>
      </c>
    </row>
    <row r="2806" spans="16:21" x14ac:dyDescent="0.25">
      <c r="P2806" s="10">
        <v>38589</v>
      </c>
      <c r="Q2806">
        <v>13.25372</v>
      </c>
      <c r="S2806" s="42">
        <f t="shared" ca="1" si="48"/>
        <v>48553</v>
      </c>
      <c r="T2806" s="43">
        <f ca="1">_xll.BInterpol('Base CDI'!$H$4:$H$28,'Base CDI'!$J$4:$J$29,S2806,"Cubic","Extrapolate=Linear","MultiX=Average","Skip=True","Sort=True")</f>
        <v>14.672030288601151</v>
      </c>
      <c r="U2806" s="43">
        <f ca="1">_xll.BInterpol('Base CDI'!$H$4:$H$28,'Base CDI'!$I$4:$I$29,S2806,"Cubic","Extrapolate=Linear","MultiX=Average","Skip=True","Sort=True")</f>
        <v>14.838035234492043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48554</v>
      </c>
      <c r="T2807" s="43">
        <f ca="1">_xll.BInterpol('Base CDI'!$H$4:$H$28,'Base CDI'!$J$4:$J$29,S2807,"Cubic","Extrapolate=Linear","MultiX=Average","Skip=True","Sort=True")</f>
        <v>14.672101226248023</v>
      </c>
      <c r="U2807" s="43">
        <f ca="1">_xll.BInterpol('Base CDI'!$H$4:$H$28,'Base CDI'!$I$4:$I$29,S2807,"Cubic","Extrapolate=Linear","MultiX=Average","Skip=True","Sort=True")</f>
        <v>14.838103597235516</v>
      </c>
    </row>
    <row r="2808" spans="16:21" x14ac:dyDescent="0.25">
      <c r="P2808" s="10">
        <v>38593</v>
      </c>
      <c r="Q2808">
        <v>13.27262</v>
      </c>
      <c r="S2808" s="42">
        <f t="shared" ca="1" si="48"/>
        <v>48555</v>
      </c>
      <c r="T2808" s="43">
        <f ca="1">_xll.BInterpol('Base CDI'!$H$4:$H$28,'Base CDI'!$J$4:$J$29,S2808,"Cubic","Extrapolate=Linear","MultiX=Average","Skip=True","Sort=True")</f>
        <v>14.672171947108048</v>
      </c>
      <c r="U2808" s="43">
        <f ca="1">_xll.BInterpol('Base CDI'!$H$4:$H$28,'Base CDI'!$I$4:$I$29,S2808,"Cubic","Extrapolate=Linear","MultiX=Average","Skip=True","Sort=True")</f>
        <v>14.83817191190399</v>
      </c>
    </row>
    <row r="2809" spans="16:21" x14ac:dyDescent="0.25">
      <c r="P2809" s="10">
        <v>38594</v>
      </c>
      <c r="Q2809">
        <v>13.28209</v>
      </c>
      <c r="S2809" s="42">
        <f t="shared" ca="1" si="48"/>
        <v>48556</v>
      </c>
      <c r="T2809" s="43">
        <f ca="1">_xll.BInterpol('Base CDI'!$H$4:$H$28,'Base CDI'!$J$4:$J$29,S2809,"Cubic","Extrapolate=Linear","MultiX=Average","Skip=True","Sort=True")</f>
        <v>14.672242451327669</v>
      </c>
      <c r="U2809" s="43">
        <f ca="1">_xll.BInterpol('Base CDI'!$H$4:$H$28,'Base CDI'!$I$4:$I$29,S2809,"Cubic","Extrapolate=Linear","MultiX=Average","Skip=True","Sort=True")</f>
        <v>14.83824017898033</v>
      </c>
    </row>
    <row r="2810" spans="16:21" x14ac:dyDescent="0.25">
      <c r="P2810" s="10">
        <v>38595</v>
      </c>
      <c r="Q2810">
        <v>13.29156</v>
      </c>
      <c r="S2810" s="42">
        <f t="shared" ca="1" si="48"/>
        <v>48557</v>
      </c>
      <c r="T2810" s="43">
        <f ca="1">_xll.BInterpol('Base CDI'!$H$4:$H$28,'Base CDI'!$J$4:$J$29,S2810,"Cubic","Extrapolate=Linear","MultiX=Average","Skip=True","Sort=True")</f>
        <v>14.67231273905333</v>
      </c>
      <c r="U2810" s="43">
        <f ca="1">_xll.BInterpol('Base CDI'!$H$4:$H$28,'Base CDI'!$I$4:$I$29,S2810,"Cubic","Extrapolate=Linear","MultiX=Average","Skip=True","Sort=True")</f>
        <v>14.838308398947404</v>
      </c>
    </row>
    <row r="2811" spans="16:21" x14ac:dyDescent="0.25">
      <c r="P2811" s="10">
        <v>38596</v>
      </c>
      <c r="Q2811">
        <v>13.30105</v>
      </c>
      <c r="S2811" s="42">
        <f t="shared" ca="1" si="48"/>
        <v>48558</v>
      </c>
      <c r="T2811" s="43">
        <f ca="1">_xll.BInterpol('Base CDI'!$H$4:$H$28,'Base CDI'!$J$4:$J$29,S2811,"Cubic","Extrapolate=Linear","MultiX=Average","Skip=True","Sort=True")</f>
        <v>14.67238281043147</v>
      </c>
      <c r="U2811" s="43">
        <f ca="1">_xll.BInterpol('Base CDI'!$H$4:$H$28,'Base CDI'!$I$4:$I$29,S2811,"Cubic","Extrapolate=Linear","MultiX=Average","Skip=True","Sort=True")</f>
        <v>14.838376572288082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48559</v>
      </c>
      <c r="T2812" s="43">
        <f ca="1">_xll.BInterpol('Base CDI'!$H$4:$H$28,'Base CDI'!$J$4:$J$29,S2812,"Cubic","Extrapolate=Linear","MultiX=Average","Skip=True","Sort=True")</f>
        <v>14.672452665608532</v>
      </c>
      <c r="U2812" s="43">
        <f ca="1">_xll.BInterpol('Base CDI'!$H$4:$H$28,'Base CDI'!$I$4:$I$29,S2812,"Cubic","Extrapolate=Linear","MultiX=Average","Skip=True","Sort=True")</f>
        <v>14.83844469948523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48560</v>
      </c>
      <c r="T2813" s="43">
        <f ca="1">_xll.BInterpol('Base CDI'!$H$4:$H$28,'Base CDI'!$J$4:$J$29,S2813,"Cubic","Extrapolate=Linear","MultiX=Average","Skip=True","Sort=True")</f>
        <v>14.672522304730958</v>
      </c>
      <c r="U2813" s="43">
        <f ca="1">_xll.BInterpol('Base CDI'!$H$4:$H$28,'Base CDI'!$I$4:$I$29,S2813,"Cubic","Extrapolate=Linear","MultiX=Average","Skip=True","Sort=True")</f>
        <v>14.838512781021713</v>
      </c>
    </row>
    <row r="2814" spans="16:21" x14ac:dyDescent="0.25">
      <c r="P2814" s="10">
        <v>38601</v>
      </c>
      <c r="Q2814">
        <v>13.32959</v>
      </c>
      <c r="S2814" s="42">
        <f t="shared" ca="1" si="48"/>
        <v>48561</v>
      </c>
      <c r="T2814" s="43">
        <f ca="1">_xll.BInterpol('Base CDI'!$H$4:$H$28,'Base CDI'!$J$4:$J$29,S2814,"Cubic","Extrapolate=Linear","MultiX=Average","Skip=True","Sort=True")</f>
        <v>14.672591727945189</v>
      </c>
      <c r="U2814" s="43">
        <f ca="1">_xll.BInterpol('Base CDI'!$H$4:$H$28,'Base CDI'!$I$4:$I$29,S2814,"Cubic","Extrapolate=Linear","MultiX=Average","Skip=True","Sort=True")</f>
        <v>14.838580817380398</v>
      </c>
    </row>
    <row r="2815" spans="16:21" x14ac:dyDescent="0.25">
      <c r="P2815" s="10">
        <v>38603</v>
      </c>
      <c r="Q2815">
        <v>13.3391</v>
      </c>
      <c r="S2815" s="42">
        <f t="shared" ca="1" si="48"/>
        <v>48562</v>
      </c>
      <c r="T2815" s="43">
        <f ca="1">_xll.BInterpol('Base CDI'!$H$4:$H$28,'Base CDI'!$J$4:$J$29,S2815,"Cubic","Extrapolate=Linear","MultiX=Average","Skip=True","Sort=True")</f>
        <v>14.672660935397671</v>
      </c>
      <c r="U2815" s="43">
        <f ca="1">_xll.BInterpol('Base CDI'!$H$4:$H$28,'Base CDI'!$I$4:$I$29,S2815,"Cubic","Extrapolate=Linear","MultiX=Average","Skip=True","Sort=True")</f>
        <v>14.838648809044157</v>
      </c>
    </row>
    <row r="2816" spans="16:21" x14ac:dyDescent="0.25">
      <c r="P2816" s="10">
        <v>38604</v>
      </c>
      <c r="Q2816">
        <v>13.34862</v>
      </c>
      <c r="S2816" s="42">
        <f t="shared" ca="1" si="48"/>
        <v>48563</v>
      </c>
      <c r="T2816" s="43">
        <f ca="1">_xll.BInterpol('Base CDI'!$H$4:$H$28,'Base CDI'!$J$4:$J$29,S2816,"Cubic","Extrapolate=Linear","MultiX=Average","Skip=True","Sort=True")</f>
        <v>14.67272992723484</v>
      </c>
      <c r="U2816" s="43">
        <f ca="1">_xll.BInterpol('Base CDI'!$H$4:$H$28,'Base CDI'!$I$4:$I$29,S2816,"Cubic","Extrapolate=Linear","MultiX=Average","Skip=True","Sort=True")</f>
        <v>14.838716756495854</v>
      </c>
    </row>
    <row r="2817" spans="16:21" x14ac:dyDescent="0.25">
      <c r="P2817" s="10">
        <v>38607</v>
      </c>
      <c r="Q2817">
        <v>13.35815</v>
      </c>
      <c r="S2817" s="42">
        <f t="shared" ca="1" si="48"/>
        <v>48564</v>
      </c>
      <c r="T2817" s="43">
        <f ca="1">_xll.BInterpol('Base CDI'!$H$4:$H$28,'Base CDI'!$J$4:$J$29,S2817,"Cubic","Extrapolate=Linear","MultiX=Average","Skip=True","Sort=True")</f>
        <v>14.672798703603142</v>
      </c>
      <c r="U2817" s="43">
        <f ca="1">_xll.BInterpol('Base CDI'!$H$4:$H$28,'Base CDI'!$I$4:$I$29,S2817,"Cubic","Extrapolate=Linear","MultiX=Average","Skip=True","Sort=True")</f>
        <v>14.838784660218359</v>
      </c>
    </row>
    <row r="2818" spans="16:21" x14ac:dyDescent="0.25">
      <c r="P2818" s="10">
        <v>38608</v>
      </c>
      <c r="Q2818">
        <v>13.36768</v>
      </c>
      <c r="S2818" s="42">
        <f t="shared" ca="1" si="48"/>
        <v>48565</v>
      </c>
      <c r="T2818" s="43">
        <f ca="1">_xll.BInterpol('Base CDI'!$H$4:$H$28,'Base CDI'!$J$4:$J$29,S2818,"Cubic","Extrapolate=Linear","MultiX=Average","Skip=True","Sort=True")</f>
        <v>14.672867264649019</v>
      </c>
      <c r="U2818" s="43">
        <f ca="1">_xll.BInterpol('Base CDI'!$H$4:$H$28,'Base CDI'!$I$4:$I$29,S2818,"Cubic","Extrapolate=Linear","MultiX=Average","Skip=True","Sort=True")</f>
        <v>14.838852520694534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48566</v>
      </c>
      <c r="T2819" s="43">
        <f ca="1">_xll.BInterpol('Base CDI'!$H$4:$H$28,'Base CDI'!$J$4:$J$29,S2819,"Cubic","Extrapolate=Linear","MultiX=Average","Skip=True","Sort=True")</f>
        <v>14.672935610518911</v>
      </c>
      <c r="U2819" s="43">
        <f ca="1">_xll.BInterpol('Base CDI'!$H$4:$H$28,'Base CDI'!$I$4:$I$29,S2819,"Cubic","Extrapolate=Linear","MultiX=Average","Skip=True","Sort=True")</f>
        <v>14.838920338407251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48567</v>
      </c>
      <c r="T2820" s="43">
        <f ca="1">_xll.BInterpol('Base CDI'!$H$4:$H$28,'Base CDI'!$J$4:$J$29,S2820,"Cubic","Extrapolate=Linear","MultiX=Average","Skip=True","Sort=True")</f>
        <v>14.67300374135926</v>
      </c>
      <c r="U2820" s="43">
        <f ca="1">_xll.BInterpol('Base CDI'!$H$4:$H$28,'Base CDI'!$I$4:$I$29,S2820,"Cubic","Extrapolate=Linear","MultiX=Average","Skip=True","Sort=True")</f>
        <v>14.838988113839376</v>
      </c>
    </row>
    <row r="2821" spans="16:21" x14ac:dyDescent="0.25">
      <c r="P2821" s="10">
        <v>38611</v>
      </c>
      <c r="Q2821">
        <v>13.39621</v>
      </c>
      <c r="S2821" s="42">
        <f t="shared" ca="1" si="48"/>
        <v>48568</v>
      </c>
      <c r="T2821" s="43">
        <f ca="1">_xll.BInterpol('Base CDI'!$H$4:$H$28,'Base CDI'!$J$4:$J$29,S2821,"Cubic","Extrapolate=Linear","MultiX=Average","Skip=True","Sort=True")</f>
        <v>14.673071657316511</v>
      </c>
      <c r="U2821" s="43">
        <f ca="1">_xll.BInterpol('Base CDI'!$H$4:$H$28,'Base CDI'!$I$4:$I$29,S2821,"Cubic","Extrapolate=Linear","MultiX=Average","Skip=True","Sort=True")</f>
        <v>14.839055847473777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48569</v>
      </c>
      <c r="T2822" s="43">
        <f ca="1">_xll.BInterpol('Base CDI'!$H$4:$H$28,'Base CDI'!$J$4:$J$29,S2822,"Cubic","Extrapolate=Linear","MultiX=Average","Skip=True","Sort=True")</f>
        <v>14.673139358537101</v>
      </c>
      <c r="U2822" s="43">
        <f ca="1">_xll.BInterpol('Base CDI'!$H$4:$H$28,'Base CDI'!$I$4:$I$29,S2822,"Cubic","Extrapolate=Linear","MultiX=Average","Skip=True","Sort=True")</f>
        <v>14.83912353979332</v>
      </c>
    </row>
    <row r="2823" spans="16:21" x14ac:dyDescent="0.25">
      <c r="P2823" s="10">
        <v>38615</v>
      </c>
      <c r="Q2823">
        <v>13.41513</v>
      </c>
      <c r="S2823" s="42">
        <f t="shared" ca="1" si="48"/>
        <v>48570</v>
      </c>
      <c r="T2823" s="43">
        <f ca="1">_xll.BInterpol('Base CDI'!$H$4:$H$28,'Base CDI'!$J$4:$J$29,S2823,"Cubic","Extrapolate=Linear","MultiX=Average","Skip=True","Sort=True")</f>
        <v>14.673206845167478</v>
      </c>
      <c r="U2823" s="43">
        <f ca="1">_xll.BInterpol('Base CDI'!$H$4:$H$28,'Base CDI'!$I$4:$I$29,S2823,"Cubic","Extrapolate=Linear","MultiX=Average","Skip=True","Sort=True")</f>
        <v>14.839191191280873</v>
      </c>
    </row>
    <row r="2824" spans="16:21" x14ac:dyDescent="0.25">
      <c r="P2824" s="10">
        <v>38616</v>
      </c>
      <c r="Q2824">
        <v>13.42459</v>
      </c>
      <c r="S2824" s="42">
        <f t="shared" ca="1" si="48"/>
        <v>48571</v>
      </c>
      <c r="T2824" s="43">
        <f ca="1">_xll.BInterpol('Base CDI'!$H$4:$H$28,'Base CDI'!$J$4:$J$29,S2824,"Cubic","Extrapolate=Linear","MultiX=Average","Skip=True","Sort=True")</f>
        <v>14.673274117354079</v>
      </c>
      <c r="U2824" s="43">
        <f ca="1">_xll.BInterpol('Base CDI'!$H$4:$H$28,'Base CDI'!$I$4:$I$29,S2824,"Cubic","Extrapolate=Linear","MultiX=Average","Skip=True","Sort=True")</f>
        <v>14.839258802419304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48572</v>
      </c>
      <c r="T2825" s="43">
        <f ca="1">_xll.BInterpol('Base CDI'!$H$4:$H$28,'Base CDI'!$J$4:$J$29,S2825,"Cubic","Extrapolate=Linear","MultiX=Average","Skip=True","Sort=True")</f>
        <v>14.673341175243348</v>
      </c>
      <c r="U2825" s="43">
        <f ca="1">_xll.BInterpol('Base CDI'!$H$4:$H$28,'Base CDI'!$I$4:$I$29,S2825,"Cubic","Extrapolate=Linear","MultiX=Average","Skip=True","Sort=True")</f>
        <v>14.839326373691478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48573</v>
      </c>
      <c r="T2826" s="43">
        <f ca="1">_xll.BInterpol('Base CDI'!$H$4:$H$28,'Base CDI'!$J$4:$J$29,S2826,"Cubic","Extrapolate=Linear","MultiX=Average","Skip=True","Sort=True")</f>
        <v>14.673408018981727</v>
      </c>
      <c r="U2826" s="43">
        <f ca="1">_xll.BInterpol('Base CDI'!$H$4:$H$28,'Base CDI'!$I$4:$I$29,S2826,"Cubic","Extrapolate=Linear","MultiX=Average","Skip=True","Sort=True")</f>
        <v>14.839393905580264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48574</v>
      </c>
      <c r="T2827" s="43">
        <f ca="1">_xll.BInterpol('Base CDI'!$H$4:$H$28,'Base CDI'!$J$4:$J$29,S2827,"Cubic","Extrapolate=Linear","MultiX=Average","Skip=True","Sort=True")</f>
        <v>14.673474648715658</v>
      </c>
      <c r="U2827" s="43">
        <f ca="1">_xll.BInterpol('Base CDI'!$H$4:$H$28,'Base CDI'!$I$4:$I$29,S2827,"Cubic","Extrapolate=Linear","MultiX=Average","Skip=True","Sort=True")</f>
        <v>14.839461398568531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48575</v>
      </c>
      <c r="T2828" s="43">
        <f ca="1">_xll.BInterpol('Base CDI'!$H$4:$H$28,'Base CDI'!$J$4:$J$29,S2828,"Cubic","Extrapolate=Linear","MultiX=Average","Skip=True","Sort=True")</f>
        <v>14.67354106459158</v>
      </c>
      <c r="U2828" s="43">
        <f ca="1">_xll.BInterpol('Base CDI'!$H$4:$H$28,'Base CDI'!$I$4:$I$29,S2828,"Cubic","Extrapolate=Linear","MultiX=Average","Skip=True","Sort=True")</f>
        <v>14.839528853139145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48576</v>
      </c>
      <c r="T2829" s="43">
        <f ca="1">_xll.BInterpol('Base CDI'!$H$4:$H$28,'Base CDI'!$J$4:$J$29,S2829,"Cubic","Extrapolate=Linear","MultiX=Average","Skip=True","Sort=True")</f>
        <v>14.673607266755941</v>
      </c>
      <c r="U2829" s="43">
        <f ca="1">_xll.BInterpol('Base CDI'!$H$4:$H$28,'Base CDI'!$I$4:$I$29,S2829,"Cubic","Extrapolate=Linear","MultiX=Average","Skip=True","Sort=True")</f>
        <v>14.839596269774972</v>
      </c>
    </row>
    <row r="2830" spans="16:21" x14ac:dyDescent="0.25">
      <c r="P2830" s="10">
        <v>38624</v>
      </c>
      <c r="Q2830">
        <v>13.48147</v>
      </c>
      <c r="S2830" s="42">
        <f t="shared" ca="1" si="49"/>
        <v>48577</v>
      </c>
      <c r="T2830" s="43">
        <f ca="1">_xll.BInterpol('Base CDI'!$H$4:$H$28,'Base CDI'!$J$4:$J$29,S2830,"Cubic","Extrapolate=Linear","MultiX=Average","Skip=True","Sort=True")</f>
        <v>14.673673255355178</v>
      </c>
      <c r="U2830" s="43">
        <f ca="1">_xll.BInterpol('Base CDI'!$H$4:$H$28,'Base CDI'!$I$4:$I$29,S2830,"Cubic","Extrapolate=Linear","MultiX=Average","Skip=True","Sort=True")</f>
        <v>14.839663648958881</v>
      </c>
    </row>
    <row r="2831" spans="16:21" x14ac:dyDescent="0.25">
      <c r="P2831" s="10">
        <v>38625</v>
      </c>
      <c r="Q2831">
        <v>13.49098</v>
      </c>
      <c r="S2831" s="42">
        <f t="shared" ca="1" si="49"/>
        <v>48578</v>
      </c>
      <c r="T2831" s="43">
        <f ca="1">_xll.BInterpol('Base CDI'!$H$4:$H$28,'Base CDI'!$J$4:$J$29,S2831,"Cubic","Extrapolate=Linear","MultiX=Average","Skip=True","Sort=True")</f>
        <v>14.673739030535735</v>
      </c>
      <c r="U2831" s="43">
        <f ca="1">_xll.BInterpol('Base CDI'!$H$4:$H$28,'Base CDI'!$I$4:$I$29,S2831,"Cubic","Extrapolate=Linear","MultiX=Average","Skip=True","Sort=True")</f>
        <v>14.839730991173738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48579</v>
      </c>
      <c r="T2832" s="43">
        <f ca="1">_xll.BInterpol('Base CDI'!$H$4:$H$28,'Base CDI'!$J$4:$J$29,S2832,"Cubic","Extrapolate=Linear","MultiX=Average","Skip=True","Sort=True")</f>
        <v>14.673804592444053</v>
      </c>
      <c r="U2832" s="43">
        <f ca="1">_xll.BInterpol('Base CDI'!$H$4:$H$28,'Base CDI'!$I$4:$I$29,S2832,"Cubic","Extrapolate=Linear","MultiX=Average","Skip=True","Sort=True")</f>
        <v>14.83979829690241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48580</v>
      </c>
      <c r="T2833" s="43">
        <f ca="1">_xll.BInterpol('Base CDI'!$H$4:$H$28,'Base CDI'!$J$4:$J$29,S2833,"Cubic","Extrapolate=Linear","MultiX=Average","Skip=True","Sort=True")</f>
        <v>14.673869941226576</v>
      </c>
      <c r="U2833" s="43">
        <f ca="1">_xll.BInterpol('Base CDI'!$H$4:$H$28,'Base CDI'!$I$4:$I$29,S2833,"Cubic","Extrapolate=Linear","MultiX=Average","Skip=True","Sort=True")</f>
        <v>14.839865566627767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48581</v>
      </c>
      <c r="T2834" s="43">
        <f ca="1">_xll.BInterpol('Base CDI'!$H$4:$H$28,'Base CDI'!$J$4:$J$29,S2834,"Cubic","Extrapolate=Linear","MultiX=Average","Skip=True","Sort=True")</f>
        <v>14.673935077029745</v>
      </c>
      <c r="U2834" s="43">
        <f ca="1">_xll.BInterpol('Base CDI'!$H$4:$H$28,'Base CDI'!$I$4:$I$29,S2834,"Cubic","Extrapolate=Linear","MultiX=Average","Skip=True","Sort=True")</f>
        <v>14.839932800832674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48582</v>
      </c>
      <c r="T2835" s="43">
        <f ca="1">_xll.BInterpol('Base CDI'!$H$4:$H$28,'Base CDI'!$J$4:$J$29,S2835,"Cubic","Extrapolate=Linear","MultiX=Average","Skip=True","Sort=True")</f>
        <v>14.673999999999999</v>
      </c>
      <c r="U2835" s="43">
        <f ca="1">_xll.BInterpol('Base CDI'!$H$4:$H$28,'Base CDI'!$I$4:$I$29,S2835,"Cubic","Extrapolate=Linear","MultiX=Average","Skip=True","Sort=True")</f>
        <v>14.84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48583</v>
      </c>
      <c r="T2836" s="43">
        <f ca="1">_xll.BInterpol('Base CDI'!$H$4:$H$28,'Base CDI'!$J$4:$J$29,S2836,"Cubic","Extrapolate=Linear","MultiX=Average","Skip=True","Sort=True")</f>
        <v>14.67406471032975</v>
      </c>
      <c r="U2836" s="43">
        <f ca="1">_xll.BInterpol('Base CDI'!$H$4:$H$28,'Base CDI'!$I$4:$I$29,S2836,"Cubic","Extrapolate=Linear","MultiX=Average","Skip=True","Sort=True")</f>
        <v>14.840067164455229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48584</v>
      </c>
      <c r="T2837" s="43">
        <f ca="1">_xll.BInterpol('Base CDI'!$H$4:$H$28,'Base CDI'!$J$4:$J$29,S2837,"Cubic","Extrapolate=Linear","MultiX=Average","Skip=True","Sort=True")</f>
        <v>14.674129208395266</v>
      </c>
      <c r="U2837" s="43">
        <f ca="1">_xll.BInterpol('Base CDI'!$H$4:$H$28,'Base CDI'!$I$4:$I$29,S2837,"Cubic","Extrapolate=Linear","MultiX=Average","Skip=True","Sort=True")</f>
        <v>14.84013429389433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48585</v>
      </c>
      <c r="T2838" s="43">
        <f ca="1">_xll.BInterpol('Base CDI'!$H$4:$H$28,'Base CDI'!$J$4:$J$29,S2838,"Cubic","Extrapolate=Linear","MultiX=Average","Skip=True","Sort=True")</f>
        <v>14.674193494618786</v>
      </c>
      <c r="U2838" s="43">
        <f ca="1">_xll.BInterpol('Base CDI'!$H$4:$H$28,'Base CDI'!$I$4:$I$29,S2838,"Cubic","Extrapolate=Linear","MultiX=Average","Skip=True","Sort=True")</f>
        <v>14.840201387855885</v>
      </c>
    </row>
    <row r="2839" spans="16:21" x14ac:dyDescent="0.25">
      <c r="P2839" s="10">
        <v>38638</v>
      </c>
      <c r="Q2839">
        <v>13.56725</v>
      </c>
      <c r="S2839" s="42">
        <f t="shared" ca="1" si="49"/>
        <v>48586</v>
      </c>
      <c r="T2839" s="43">
        <f ca="1">_xll.BInterpol('Base CDI'!$H$4:$H$28,'Base CDI'!$J$4:$J$29,S2839,"Cubic","Extrapolate=Linear","MultiX=Average","Skip=True","Sort=True")</f>
        <v>14.674257569422545</v>
      </c>
      <c r="U2839" s="43">
        <f ca="1">_xll.BInterpol('Base CDI'!$H$4:$H$28,'Base CDI'!$I$4:$I$29,S2839,"Cubic","Extrapolate=Linear","MultiX=Average","Skip=True","Sort=True")</f>
        <v>14.840268445878477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48587</v>
      </c>
      <c r="T2840" s="43">
        <f ca="1">_xll.BInterpol('Base CDI'!$H$4:$H$28,'Base CDI'!$J$4:$J$29,S2840,"Cubic","Extrapolate=Linear","MultiX=Average","Skip=True","Sort=True")</f>
        <v>14.67432143322878</v>
      </c>
      <c r="U2840" s="43">
        <f ca="1">_xll.BInterpol('Base CDI'!$H$4:$H$28,'Base CDI'!$I$4:$I$29,S2840,"Cubic","Extrapolate=Linear","MultiX=Average","Skip=True","Sort=True")</f>
        <v>14.840335467500692</v>
      </c>
    </row>
    <row r="2841" spans="16:21" x14ac:dyDescent="0.25">
      <c r="P2841" s="10">
        <v>38642</v>
      </c>
      <c r="Q2841">
        <v>13.58633</v>
      </c>
      <c r="S2841" s="42">
        <f t="shared" ca="1" si="49"/>
        <v>48588</v>
      </c>
      <c r="T2841" s="43">
        <f ca="1">_xll.BInterpol('Base CDI'!$H$4:$H$28,'Base CDI'!$J$4:$J$29,S2841,"Cubic","Extrapolate=Linear","MultiX=Average","Skip=True","Sort=True")</f>
        <v>14.674385086459726</v>
      </c>
      <c r="U2841" s="43">
        <f ca="1">_xll.BInterpol('Base CDI'!$H$4:$H$28,'Base CDI'!$I$4:$I$29,S2841,"Cubic","Extrapolate=Linear","MultiX=Average","Skip=True","Sort=True")</f>
        <v>14.840402452261117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48589</v>
      </c>
      <c r="T2842" s="43">
        <f ca="1">_xll.BInterpol('Base CDI'!$H$4:$H$28,'Base CDI'!$J$4:$J$29,S2842,"Cubic","Extrapolate=Linear","MultiX=Average","Skip=True","Sort=True")</f>
        <v>14.674448529537623</v>
      </c>
      <c r="U2842" s="43">
        <f ca="1">_xll.BInterpol('Base CDI'!$H$4:$H$28,'Base CDI'!$I$4:$I$29,S2842,"Cubic","Extrapolate=Linear","MultiX=Average","Skip=True","Sort=True")</f>
        <v>14.84046939969833</v>
      </c>
    </row>
    <row r="2843" spans="16:21" x14ac:dyDescent="0.25">
      <c r="P2843" s="10">
        <v>38644</v>
      </c>
      <c r="Q2843">
        <v>13.60543</v>
      </c>
      <c r="S2843" s="42">
        <f t="shared" ca="1" si="49"/>
        <v>48590</v>
      </c>
      <c r="T2843" s="43">
        <f ca="1">_xll.BInterpol('Base CDI'!$H$4:$H$28,'Base CDI'!$J$4:$J$29,S2843,"Cubic","Extrapolate=Linear","MultiX=Average","Skip=True","Sort=True")</f>
        <v>14.674511762884704</v>
      </c>
      <c r="U2843" s="43">
        <f ca="1">_xll.BInterpol('Base CDI'!$H$4:$H$28,'Base CDI'!$I$4:$I$29,S2843,"Cubic","Extrapolate=Linear","MultiX=Average","Skip=True","Sort=True")</f>
        <v>14.840536309350922</v>
      </c>
    </row>
    <row r="2844" spans="16:21" x14ac:dyDescent="0.25">
      <c r="P2844" s="10">
        <v>38645</v>
      </c>
      <c r="Q2844">
        <v>13.615</v>
      </c>
      <c r="S2844" s="42">
        <f t="shared" ca="1" si="49"/>
        <v>48591</v>
      </c>
      <c r="T2844" s="43">
        <f ca="1">_xll.BInterpol('Base CDI'!$H$4:$H$28,'Base CDI'!$J$4:$J$29,S2844,"Cubic","Extrapolate=Linear","MultiX=Average","Skip=True","Sort=True")</f>
        <v>14.674574786923209</v>
      </c>
      <c r="U2844" s="43">
        <f ca="1">_xll.BInterpol('Base CDI'!$H$4:$H$28,'Base CDI'!$I$4:$I$29,S2844,"Cubic","Extrapolate=Linear","MultiX=Average","Skip=True","Sort=True")</f>
        <v>14.840603180757473</v>
      </c>
    </row>
    <row r="2845" spans="16:21" x14ac:dyDescent="0.25">
      <c r="P2845" s="10">
        <v>38646</v>
      </c>
      <c r="Q2845">
        <v>13.62435</v>
      </c>
      <c r="S2845" s="42">
        <f t="shared" ca="1" si="49"/>
        <v>48592</v>
      </c>
      <c r="T2845" s="43">
        <f ca="1">_xll.BInterpol('Base CDI'!$H$4:$H$28,'Base CDI'!$J$4:$J$29,S2845,"Cubic","Extrapolate=Linear","MultiX=Average","Skip=True","Sort=True")</f>
        <v>14.674637602075371</v>
      </c>
      <c r="U2845" s="43">
        <f ca="1">_xll.BInterpol('Base CDI'!$H$4:$H$28,'Base CDI'!$I$4:$I$29,S2845,"Cubic","Extrapolate=Linear","MultiX=Average","Skip=True","Sort=True")</f>
        <v>14.84067001345657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48593</v>
      </c>
      <c r="T2846" s="43">
        <f ca="1">_xll.BInterpol('Base CDI'!$H$4:$H$28,'Base CDI'!$J$4:$J$29,S2846,"Cubic","Extrapolate=Linear","MultiX=Average","Skip=True","Sort=True")</f>
        <v>14.674700208763431</v>
      </c>
      <c r="U2846" s="43">
        <f ca="1">_xll.BInterpol('Base CDI'!$H$4:$H$28,'Base CDI'!$I$4:$I$29,S2846,"Cubic","Extrapolate=Linear","MultiX=Average","Skip=True","Sort=True")</f>
        <v>14.840736806986795</v>
      </c>
    </row>
    <row r="2847" spans="16:21" x14ac:dyDescent="0.25">
      <c r="P2847" s="10">
        <v>38650</v>
      </c>
      <c r="Q2847">
        <v>13.64307</v>
      </c>
      <c r="S2847" s="42">
        <f t="shared" ca="1" si="49"/>
        <v>48594</v>
      </c>
      <c r="T2847" s="43">
        <f ca="1">_xll.BInterpol('Base CDI'!$H$4:$H$28,'Base CDI'!$J$4:$J$29,S2847,"Cubic","Extrapolate=Linear","MultiX=Average","Skip=True","Sort=True")</f>
        <v>14.674762607409621</v>
      </c>
      <c r="U2847" s="43">
        <f ca="1">_xll.BInterpol('Base CDI'!$H$4:$H$28,'Base CDI'!$I$4:$I$29,S2847,"Cubic","Extrapolate=Linear","MultiX=Average","Skip=True","Sort=True")</f>
        <v>14.840803560886735</v>
      </c>
    </row>
    <row r="2848" spans="16:21" x14ac:dyDescent="0.25">
      <c r="P2848" s="10">
        <v>38651</v>
      </c>
      <c r="Q2848">
        <v>13.65244</v>
      </c>
      <c r="S2848" s="42">
        <f t="shared" ca="1" si="49"/>
        <v>48595</v>
      </c>
      <c r="T2848" s="43">
        <f ca="1">_xll.BInterpol('Base CDI'!$H$4:$H$28,'Base CDI'!$J$4:$J$29,S2848,"Cubic","Extrapolate=Linear","MultiX=Average","Skip=True","Sort=True")</f>
        <v>14.67482479843618</v>
      </c>
      <c r="U2848" s="43">
        <f ca="1">_xll.BInterpol('Base CDI'!$H$4:$H$28,'Base CDI'!$I$4:$I$29,S2848,"Cubic","Extrapolate=Linear","MultiX=Average","Skip=True","Sort=True")</f>
        <v>14.840870274694973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48596</v>
      </c>
      <c r="T2849" s="43">
        <f ca="1">_xll.BInterpol('Base CDI'!$H$4:$H$28,'Base CDI'!$J$4:$J$29,S2849,"Cubic","Extrapolate=Linear","MultiX=Average","Skip=True","Sort=True")</f>
        <v>14.674886782265347</v>
      </c>
      <c r="U2849" s="43">
        <f ca="1">_xll.BInterpol('Base CDI'!$H$4:$H$28,'Base CDI'!$I$4:$I$29,S2849,"Cubic","Extrapolate=Linear","MultiX=Average","Skip=True","Sort=True")</f>
        <v>14.840936947950093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48597</v>
      </c>
      <c r="T2850" s="43">
        <f ca="1">_xll.BInterpol('Base CDI'!$H$4:$H$28,'Base CDI'!$J$4:$J$29,S2850,"Cubic","Extrapolate=Linear","MultiX=Average","Skip=True","Sort=True")</f>
        <v>14.674948559319352</v>
      </c>
      <c r="U2850" s="43">
        <f ca="1">_xll.BInterpol('Base CDI'!$H$4:$H$28,'Base CDI'!$I$4:$I$29,S2850,"Cubic","Extrapolate=Linear","MultiX=Average","Skip=True","Sort=True")</f>
        <v>14.84100358019068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48598</v>
      </c>
      <c r="T2851" s="43">
        <f ca="1">_xll.BInterpol('Base CDI'!$H$4:$H$28,'Base CDI'!$J$4:$J$29,S2851,"Cubic","Extrapolate=Linear","MultiX=Average","Skip=True","Sort=True")</f>
        <v>14.675010130020437</v>
      </c>
      <c r="U2851" s="43">
        <f ca="1">_xll.BInterpol('Base CDI'!$H$4:$H$28,'Base CDI'!$I$4:$I$29,S2851,"Cubic","Extrapolate=Linear","MultiX=Average","Skip=True","Sort=True")</f>
        <v>14.841070170955319</v>
      </c>
    </row>
    <row r="2852" spans="16:21" x14ac:dyDescent="0.25">
      <c r="P2852" s="10">
        <v>38657</v>
      </c>
      <c r="Q2852">
        <v>13.68998</v>
      </c>
      <c r="S2852" s="42">
        <f t="shared" ca="1" si="49"/>
        <v>48599</v>
      </c>
      <c r="T2852" s="43">
        <f ca="1">_xll.BInterpol('Base CDI'!$H$4:$H$28,'Base CDI'!$J$4:$J$29,S2852,"Cubic","Extrapolate=Linear","MultiX=Average","Skip=True","Sort=True")</f>
        <v>14.675071494790838</v>
      </c>
      <c r="U2852" s="43">
        <f ca="1">_xll.BInterpol('Base CDI'!$H$4:$H$28,'Base CDI'!$I$4:$I$29,S2852,"Cubic","Extrapolate=Linear","MultiX=Average","Skip=True","Sort=True")</f>
        <v>14.841136719782593</v>
      </c>
    </row>
    <row r="2853" spans="16:21" x14ac:dyDescent="0.25">
      <c r="P2853" s="10">
        <v>38659</v>
      </c>
      <c r="Q2853">
        <v>13.69942</v>
      </c>
      <c r="S2853" s="42">
        <f t="shared" ca="1" si="49"/>
        <v>48600</v>
      </c>
      <c r="T2853" s="43">
        <f ca="1">_xll.BInterpol('Base CDI'!$H$4:$H$28,'Base CDI'!$J$4:$J$29,S2853,"Cubic","Extrapolate=Linear","MultiX=Average","Skip=True","Sort=True")</f>
        <v>14.675132654052792</v>
      </c>
      <c r="U2853" s="43">
        <f ca="1">_xll.BInterpol('Base CDI'!$H$4:$H$28,'Base CDI'!$I$4:$I$29,S2853,"Cubic","Extrapolate=Linear","MultiX=Average","Skip=True","Sort=True")</f>
        <v>14.841203226211087</v>
      </c>
    </row>
    <row r="2854" spans="16:21" x14ac:dyDescent="0.25">
      <c r="P2854" s="10">
        <v>38660</v>
      </c>
      <c r="Q2854">
        <v>13.70884</v>
      </c>
      <c r="S2854" s="42">
        <f t="shared" ca="1" si="49"/>
        <v>48601</v>
      </c>
      <c r="T2854" s="43">
        <f ca="1">_xll.BInterpol('Base CDI'!$H$4:$H$28,'Base CDI'!$J$4:$J$29,S2854,"Cubic","Extrapolate=Linear","MultiX=Average","Skip=True","Sort=True")</f>
        <v>14.675193608228533</v>
      </c>
      <c r="U2854" s="43">
        <f ca="1">_xll.BInterpol('Base CDI'!$H$4:$H$28,'Base CDI'!$I$4:$I$29,S2854,"Cubic","Extrapolate=Linear","MultiX=Average","Skip=True","Sort=True")</f>
        <v>14.841269689779386</v>
      </c>
    </row>
    <row r="2855" spans="16:21" x14ac:dyDescent="0.25">
      <c r="P2855" s="10">
        <v>38663</v>
      </c>
      <c r="Q2855">
        <v>13.71829</v>
      </c>
      <c r="S2855" s="42">
        <f t="shared" ca="1" si="49"/>
        <v>48602</v>
      </c>
      <c r="T2855" s="43">
        <f ca="1">_xll.BInterpol('Base CDI'!$H$4:$H$28,'Base CDI'!$J$4:$J$29,S2855,"Cubic","Extrapolate=Linear","MultiX=Average","Skip=True","Sort=True")</f>
        <v>14.675254357740299</v>
      </c>
      <c r="U2855" s="43">
        <f ca="1">_xll.BInterpol('Base CDI'!$H$4:$H$28,'Base CDI'!$I$4:$I$29,S2855,"Cubic","Extrapolate=Linear","MultiX=Average","Skip=True","Sort=True")</f>
        <v>14.841336110026075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48603</v>
      </c>
      <c r="T2856" s="43">
        <f ca="1">_xll.BInterpol('Base CDI'!$H$4:$H$28,'Base CDI'!$J$4:$J$29,S2856,"Cubic","Extrapolate=Linear","MultiX=Average","Skip=True","Sort=True")</f>
        <v>14.675314903010324</v>
      </c>
      <c r="U2856" s="43">
        <f ca="1">_xll.BInterpol('Base CDI'!$H$4:$H$28,'Base CDI'!$I$4:$I$29,S2856,"Cubic","Extrapolate=Linear","MultiX=Average","Skip=True","Sort=True")</f>
        <v>14.841402486489736</v>
      </c>
    </row>
    <row r="2857" spans="16:21" x14ac:dyDescent="0.25">
      <c r="P2857" s="10">
        <v>38665</v>
      </c>
      <c r="Q2857">
        <v>13.73719</v>
      </c>
      <c r="S2857" s="42">
        <f t="shared" ca="1" si="49"/>
        <v>48604</v>
      </c>
      <c r="T2857" s="43">
        <f ca="1">_xll.BInterpol('Base CDI'!$H$4:$H$28,'Base CDI'!$J$4:$J$29,S2857,"Cubic","Extrapolate=Linear","MultiX=Average","Skip=True","Sort=True")</f>
        <v>14.675375244460851</v>
      </c>
      <c r="U2857" s="43">
        <f ca="1">_xll.BInterpol('Base CDI'!$H$4:$H$28,'Base CDI'!$I$4:$I$29,S2857,"Cubic","Extrapolate=Linear","MultiX=Average","Skip=True","Sort=True")</f>
        <v>14.841468818708956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48605</v>
      </c>
      <c r="T2858" s="43">
        <f ca="1">_xll.BInterpol('Base CDI'!$H$4:$H$28,'Base CDI'!$J$4:$J$29,S2858,"Cubic","Extrapolate=Linear","MultiX=Average","Skip=True","Sort=True")</f>
        <v>14.675435382514111</v>
      </c>
      <c r="U2858" s="43">
        <f ca="1">_xll.BInterpol('Base CDI'!$H$4:$H$28,'Base CDI'!$I$4:$I$29,S2858,"Cubic","Extrapolate=Linear","MultiX=Average","Skip=True","Sort=True")</f>
        <v>14.841535106222317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48606</v>
      </c>
      <c r="T2859" s="43">
        <f ca="1">_xll.BInterpol('Base CDI'!$H$4:$H$28,'Base CDI'!$J$4:$J$29,S2859,"Cubic","Extrapolate=Linear","MultiX=Average","Skip=True","Sort=True")</f>
        <v>14.675495317592343</v>
      </c>
      <c r="U2859" s="43">
        <f ca="1">_xll.BInterpol('Base CDI'!$H$4:$H$28,'Base CDI'!$I$4:$I$29,S2859,"Cubic","Extrapolate=Linear","MultiX=Average","Skip=True","Sort=True")</f>
        <v>14.841601348568403</v>
      </c>
    </row>
    <row r="2860" spans="16:21" x14ac:dyDescent="0.25">
      <c r="P2860" s="10">
        <v>38670</v>
      </c>
      <c r="Q2860">
        <v>13.76559</v>
      </c>
      <c r="S2860" s="42">
        <f t="shared" ca="1" si="49"/>
        <v>48607</v>
      </c>
      <c r="T2860" s="43">
        <f ca="1">_xll.BInterpol('Base CDI'!$H$4:$H$28,'Base CDI'!$J$4:$J$29,S2860,"Cubic","Extrapolate=Linear","MultiX=Average","Skip=True","Sort=True")</f>
        <v>14.675555050117783</v>
      </c>
      <c r="U2860" s="43">
        <f ca="1">_xll.BInterpol('Base CDI'!$H$4:$H$28,'Base CDI'!$I$4:$I$29,S2860,"Cubic","Extrapolate=Linear","MultiX=Average","Skip=True","Sort=True")</f>
        <v>14.841667545285802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48608</v>
      </c>
      <c r="T2861" s="43">
        <f ca="1">_xll.BInterpol('Base CDI'!$H$4:$H$28,'Base CDI'!$J$4:$J$29,S2861,"Cubic","Extrapolate=Linear","MultiX=Average","Skip=True","Sort=True")</f>
        <v>14.675614580512667</v>
      </c>
      <c r="U2861" s="43">
        <f ca="1">_xll.BInterpol('Base CDI'!$H$4:$H$28,'Base CDI'!$I$4:$I$29,S2861,"Cubic","Extrapolate=Linear","MultiX=Average","Skip=True","Sort=True")</f>
        <v>14.841733695913096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48609</v>
      </c>
      <c r="T2862" s="43">
        <f ca="1">_xll.BInterpol('Base CDI'!$H$4:$H$28,'Base CDI'!$J$4:$J$29,S2862,"Cubic","Extrapolate=Linear","MultiX=Average","Skip=True","Sort=True")</f>
        <v>14.675673909199233</v>
      </c>
      <c r="U2862" s="43">
        <f ca="1">_xll.BInterpol('Base CDI'!$H$4:$H$28,'Base CDI'!$I$4:$I$29,S2862,"Cubic","Extrapolate=Linear","MultiX=Average","Skip=True","Sort=True")</f>
        <v>14.84179979998887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48610</v>
      </c>
      <c r="T2863" s="43">
        <f ca="1">_xll.BInterpol('Base CDI'!$H$4:$H$28,'Base CDI'!$J$4:$J$29,S2863,"Cubic","Extrapolate=Linear","MultiX=Average","Skip=True","Sort=True")</f>
        <v>14.675733036599716</v>
      </c>
      <c r="U2863" s="43">
        <f ca="1">_xll.BInterpol('Base CDI'!$H$4:$H$28,'Base CDI'!$I$4:$I$29,S2863,"Cubic","Extrapolate=Linear","MultiX=Average","Skip=True","Sort=True")</f>
        <v>14.841865857051706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48611</v>
      </c>
      <c r="T2864" s="43">
        <f ca="1">_xll.BInterpol('Base CDI'!$H$4:$H$28,'Base CDI'!$J$4:$J$29,S2864,"Cubic","Extrapolate=Linear","MultiX=Average","Skip=True","Sort=True")</f>
        <v>14.675791963136353</v>
      </c>
      <c r="U2864" s="43">
        <f ca="1">_xll.BInterpol('Base CDI'!$H$4:$H$28,'Base CDI'!$I$4:$I$29,S2864,"Cubic","Extrapolate=Linear","MultiX=Average","Skip=True","Sort=True")</f>
        <v>14.841931866640193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48612</v>
      </c>
      <c r="T2865" s="43">
        <f ca="1">_xll.BInterpol('Base CDI'!$H$4:$H$28,'Base CDI'!$J$4:$J$29,S2865,"Cubic","Extrapolate=Linear","MultiX=Average","Skip=True","Sort=True")</f>
        <v>14.675850689231382</v>
      </c>
      <c r="U2865" s="43">
        <f ca="1">_xll.BInterpol('Base CDI'!$H$4:$H$28,'Base CDI'!$I$4:$I$29,S2865,"Cubic","Extrapolate=Linear","MultiX=Average","Skip=True","Sort=True")</f>
        <v>14.841997828292913</v>
      </c>
    </row>
    <row r="2866" spans="16:21" x14ac:dyDescent="0.25">
      <c r="P2866" s="10">
        <v>38679</v>
      </c>
      <c r="Q2866">
        <v>13.82249</v>
      </c>
      <c r="S2866" s="42">
        <f t="shared" ca="1" si="49"/>
        <v>48613</v>
      </c>
      <c r="T2866" s="43">
        <f ca="1">_xll.BInterpol('Base CDI'!$H$4:$H$28,'Base CDI'!$J$4:$J$29,S2866,"Cubic","Extrapolate=Linear","MultiX=Average","Skip=True","Sort=True")</f>
        <v>14.675909215307039</v>
      </c>
      <c r="U2866" s="43">
        <f ca="1">_xll.BInterpol('Base CDI'!$H$4:$H$28,'Base CDI'!$I$4:$I$29,S2866,"Cubic","Extrapolate=Linear","MultiX=Average","Skip=True","Sort=True")</f>
        <v>14.842063741548449</v>
      </c>
    </row>
    <row r="2867" spans="16:21" x14ac:dyDescent="0.25">
      <c r="P2867" s="10">
        <v>38680</v>
      </c>
      <c r="Q2867">
        <v>13.83197</v>
      </c>
      <c r="S2867" s="42">
        <f t="shared" ca="1" si="49"/>
        <v>48614</v>
      </c>
      <c r="T2867" s="43">
        <f ca="1">_xll.BInterpol('Base CDI'!$H$4:$H$28,'Base CDI'!$J$4:$J$29,S2867,"Cubic","Extrapolate=Linear","MultiX=Average","Skip=True","Sort=True")</f>
        <v>14.675967541785559</v>
      </c>
      <c r="U2867" s="43">
        <f ca="1">_xll.BInterpol('Base CDI'!$H$4:$H$28,'Base CDI'!$I$4:$I$29,S2867,"Cubic","Extrapolate=Linear","MultiX=Average","Skip=True","Sort=True")</f>
        <v>14.842129605945386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48615</v>
      </c>
      <c r="T2868" s="43">
        <f ca="1">_xll.BInterpol('Base CDI'!$H$4:$H$28,'Base CDI'!$J$4:$J$29,S2868,"Cubic","Extrapolate=Linear","MultiX=Average","Skip=True","Sort=True")</f>
        <v>14.676025669089181</v>
      </c>
      <c r="U2868" s="43">
        <f ca="1">_xll.BInterpol('Base CDI'!$H$4:$H$28,'Base CDI'!$I$4:$I$29,S2868,"Cubic","Extrapolate=Linear","MultiX=Average","Skip=True","Sort=True")</f>
        <v>14.842195421022311</v>
      </c>
    </row>
    <row r="2869" spans="16:21" x14ac:dyDescent="0.25">
      <c r="P2869" s="10">
        <v>38684</v>
      </c>
      <c r="Q2869">
        <v>13.85051</v>
      </c>
      <c r="S2869" s="42">
        <f t="shared" ca="1" si="49"/>
        <v>48616</v>
      </c>
      <c r="T2869" s="43">
        <f ca="1">_xll.BInterpol('Base CDI'!$H$4:$H$28,'Base CDI'!$J$4:$J$29,S2869,"Cubic","Extrapolate=Linear","MultiX=Average","Skip=True","Sort=True")</f>
        <v>14.67608359764014</v>
      </c>
      <c r="U2869" s="43">
        <f ca="1">_xll.BInterpol('Base CDI'!$H$4:$H$28,'Base CDI'!$I$4:$I$29,S2869,"Cubic","Extrapolate=Linear","MultiX=Average","Skip=True","Sort=True")</f>
        <v>14.842261186317806</v>
      </c>
    </row>
    <row r="2870" spans="16:21" x14ac:dyDescent="0.25">
      <c r="P2870" s="10">
        <v>38685</v>
      </c>
      <c r="Q2870">
        <v>13.85979</v>
      </c>
      <c r="S2870" s="42">
        <f t="shared" ca="1" si="49"/>
        <v>48617</v>
      </c>
      <c r="T2870" s="43">
        <f ca="1">_xll.BInterpol('Base CDI'!$H$4:$H$28,'Base CDI'!$J$4:$J$29,S2870,"Cubic","Extrapolate=Linear","MultiX=Average","Skip=True","Sort=True")</f>
        <v>14.676141327860673</v>
      </c>
      <c r="U2870" s="43">
        <f ca="1">_xll.BInterpol('Base CDI'!$H$4:$H$28,'Base CDI'!$I$4:$I$29,S2870,"Cubic","Extrapolate=Linear","MultiX=Average","Skip=True","Sort=True")</f>
        <v>14.842326901370456</v>
      </c>
    </row>
    <row r="2871" spans="16:21" x14ac:dyDescent="0.25">
      <c r="P2871" s="10">
        <v>38686</v>
      </c>
      <c r="Q2871">
        <v>13.86909</v>
      </c>
      <c r="S2871" s="42">
        <f t="shared" ca="1" si="49"/>
        <v>48618</v>
      </c>
      <c r="T2871" s="43">
        <f ca="1">_xll.BInterpol('Base CDI'!$H$4:$H$28,'Base CDI'!$J$4:$J$29,S2871,"Cubic","Extrapolate=Linear","MultiX=Average","Skip=True","Sort=True")</f>
        <v>14.676198860173017</v>
      </c>
      <c r="U2871" s="43">
        <f ca="1">_xll.BInterpol('Base CDI'!$H$4:$H$28,'Base CDI'!$I$4:$I$29,S2871,"Cubic","Extrapolate=Linear","MultiX=Average","Skip=True","Sort=True")</f>
        <v>14.842392565718844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48619</v>
      </c>
      <c r="T2872" s="43">
        <f ca="1">_xll.BInterpol('Base CDI'!$H$4:$H$28,'Base CDI'!$J$4:$J$29,S2872,"Cubic","Extrapolate=Linear","MultiX=Average","Skip=True","Sort=True")</f>
        <v>14.676256194999407</v>
      </c>
      <c r="U2872" s="43">
        <f ca="1">_xll.BInterpol('Base CDI'!$H$4:$H$28,'Base CDI'!$I$4:$I$29,S2872,"Cubic","Extrapolate=Linear","MultiX=Average","Skip=True","Sort=True")</f>
        <v>14.842458178901555</v>
      </c>
    </row>
    <row r="2873" spans="16:21" x14ac:dyDescent="0.25">
      <c r="P2873" s="10">
        <v>38688</v>
      </c>
      <c r="Q2873">
        <v>13.88772</v>
      </c>
      <c r="S2873" s="42">
        <f t="shared" ca="1" si="49"/>
        <v>48620</v>
      </c>
      <c r="T2873" s="43">
        <f ca="1">_xll.BInterpol('Base CDI'!$H$4:$H$28,'Base CDI'!$J$4:$J$29,S2873,"Cubic","Extrapolate=Linear","MultiX=Average","Skip=True","Sort=True")</f>
        <v>14.676313332762081</v>
      </c>
      <c r="U2873" s="43">
        <f ca="1">_xll.BInterpol('Base CDI'!$H$4:$H$28,'Base CDI'!$I$4:$I$29,S2873,"Cubic","Extrapolate=Linear","MultiX=Average","Skip=True","Sort=True")</f>
        <v>14.842523740457176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48621</v>
      </c>
      <c r="T2874" s="43">
        <f ca="1">_xll.BInterpol('Base CDI'!$H$4:$H$28,'Base CDI'!$J$4:$J$29,S2874,"Cubic","Extrapolate=Linear","MultiX=Average","Skip=True","Sort=True")</f>
        <v>14.676370273883277</v>
      </c>
      <c r="U2874" s="43">
        <f ca="1">_xll.BInterpol('Base CDI'!$H$4:$H$28,'Base CDI'!$I$4:$I$29,S2874,"Cubic","Extrapolate=Linear","MultiX=Average","Skip=True","Sort=True")</f>
        <v>14.84258924992429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48622</v>
      </c>
      <c r="T2875" s="43">
        <f ca="1">_xll.BInterpol('Base CDI'!$H$4:$H$28,'Base CDI'!$J$4:$J$29,S2875,"Cubic","Extrapolate=Linear","MultiX=Average","Skip=True","Sort=True")</f>
        <v>14.67642701878523</v>
      </c>
      <c r="U2875" s="43">
        <f ca="1">_xll.BInterpol('Base CDI'!$H$4:$H$28,'Base CDI'!$I$4:$I$29,S2875,"Cubic","Extrapolate=Linear","MultiX=Average","Skip=True","Sort=True")</f>
        <v>14.842654706841479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48623</v>
      </c>
      <c r="T2876" s="43">
        <f ca="1">_xll.BInterpol('Base CDI'!$H$4:$H$28,'Base CDI'!$J$4:$J$29,S2876,"Cubic","Extrapolate=Linear","MultiX=Average","Skip=True","Sort=True")</f>
        <v>14.676483567890175</v>
      </c>
      <c r="U2876" s="43">
        <f ca="1">_xll.BInterpol('Base CDI'!$H$4:$H$28,'Base CDI'!$I$4:$I$29,S2876,"Cubic","Extrapolate=Linear","MultiX=Average","Skip=True","Sort=True")</f>
        <v>14.842720110747331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48624</v>
      </c>
      <c r="T2877" s="43">
        <f ca="1">_xll.BInterpol('Base CDI'!$H$4:$H$28,'Base CDI'!$J$4:$J$29,S2877,"Cubic","Extrapolate=Linear","MultiX=Average","Skip=True","Sort=True")</f>
        <v>14.676539921620352</v>
      </c>
      <c r="U2877" s="43">
        <f ca="1">_xll.BInterpol('Base CDI'!$H$4:$H$28,'Base CDI'!$I$4:$I$29,S2877,"Cubic","Extrapolate=Linear","MultiX=Average","Skip=True","Sort=True")</f>
        <v>14.842785461180428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48625</v>
      </c>
      <c r="T2878" s="43">
        <f ca="1">_xll.BInterpol('Base CDI'!$H$4:$H$28,'Base CDI'!$J$4:$J$29,S2878,"Cubic","Extrapolate=Linear","MultiX=Average","Skip=True","Sort=True")</f>
        <v>14.676596080397996</v>
      </c>
      <c r="U2878" s="43">
        <f ca="1">_xll.BInterpol('Base CDI'!$H$4:$H$28,'Base CDI'!$I$4:$I$29,S2878,"Cubic","Extrapolate=Linear","MultiX=Average","Skip=True","Sort=True")</f>
        <v>14.842850757679354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48626</v>
      </c>
      <c r="T2879" s="43">
        <f ca="1">_xll.BInterpol('Base CDI'!$H$4:$H$28,'Base CDI'!$J$4:$J$29,S2879,"Cubic","Extrapolate=Linear","MultiX=Average","Skip=True","Sort=True")</f>
        <v>14.676652044645342</v>
      </c>
      <c r="U2879" s="43">
        <f ca="1">_xll.BInterpol('Base CDI'!$H$4:$H$28,'Base CDI'!$I$4:$I$29,S2879,"Cubic","Extrapolate=Linear","MultiX=Average","Skip=True","Sort=True")</f>
        <v>14.842915999782695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48627</v>
      </c>
      <c r="T2880" s="43">
        <f ca="1">_xll.BInterpol('Base CDI'!$H$4:$H$28,'Base CDI'!$J$4:$J$29,S2880,"Cubic","Extrapolate=Linear","MultiX=Average","Skip=True","Sort=True")</f>
        <v>14.676707814784629</v>
      </c>
      <c r="U2880" s="43">
        <f ca="1">_xll.BInterpol('Base CDI'!$H$4:$H$28,'Base CDI'!$I$4:$I$29,S2880,"Cubic","Extrapolate=Linear","MultiX=Average","Skip=True","Sort=True")</f>
        <v>14.842981187029036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48628</v>
      </c>
      <c r="T2881" s="43">
        <f ca="1">_xll.BInterpol('Base CDI'!$H$4:$H$28,'Base CDI'!$J$4:$J$29,S2881,"Cubic","Extrapolate=Linear","MultiX=Average","Skip=True","Sort=True")</f>
        <v>14.676763391238092</v>
      </c>
      <c r="U2881" s="43">
        <f ca="1">_xll.BInterpol('Base CDI'!$H$4:$H$28,'Base CDI'!$I$4:$I$29,S2881,"Cubic","Extrapolate=Linear","MultiX=Average","Skip=True","Sort=True")</f>
        <v>14.84304631895696</v>
      </c>
    </row>
    <row r="2882" spans="16:21" x14ac:dyDescent="0.25">
      <c r="P2882" s="10">
        <v>38701</v>
      </c>
      <c r="Q2882">
        <v>13.97174</v>
      </c>
      <c r="S2882" s="42">
        <f t="shared" ca="1" si="49"/>
        <v>48629</v>
      </c>
      <c r="T2882" s="43">
        <f ca="1">_xll.BInterpol('Base CDI'!$H$4:$H$28,'Base CDI'!$J$4:$J$29,S2882,"Cubic","Extrapolate=Linear","MultiX=Average","Skip=True","Sort=True")</f>
        <v>14.67681877442797</v>
      </c>
      <c r="U2882" s="43">
        <f ca="1">_xll.BInterpol('Base CDI'!$H$4:$H$28,'Base CDI'!$I$4:$I$29,S2882,"Cubic","Extrapolate=Linear","MultiX=Average","Skip=True","Sort=True")</f>
        <v>14.843111395105051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48630</v>
      </c>
      <c r="T2883" s="43">
        <f ca="1">_xll.BInterpol('Base CDI'!$H$4:$H$28,'Base CDI'!$J$4:$J$29,S2883,"Cubic","Extrapolate=Linear","MultiX=Average","Skip=True","Sort=True")</f>
        <v>14.676873964776496</v>
      </c>
      <c r="U2883" s="43">
        <f ca="1">_xll.BInterpol('Base CDI'!$H$4:$H$28,'Base CDI'!$I$4:$I$29,S2883,"Cubic","Extrapolate=Linear","MultiX=Average","Skip=True","Sort=True")</f>
        <v>14.843176415011895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48631</v>
      </c>
      <c r="T2884" s="43">
        <f ca="1">_xll.BInterpol('Base CDI'!$H$4:$H$28,'Base CDI'!$J$4:$J$29,S2884,"Cubic","Extrapolate=Linear","MultiX=Average","Skip=True","Sort=True")</f>
        <v>14.676928962705908</v>
      </c>
      <c r="U2884" s="43">
        <f ca="1">_xll.BInterpol('Base CDI'!$H$4:$H$28,'Base CDI'!$I$4:$I$29,S2884,"Cubic","Extrapolate=Linear","MultiX=Average","Skip=True","Sort=True")</f>
        <v>14.843241378216074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48632</v>
      </c>
      <c r="T2885" s="43">
        <f ca="1">_xll.BInterpol('Base CDI'!$H$4:$H$28,'Base CDI'!$J$4:$J$29,S2885,"Cubic","Extrapolate=Linear","MultiX=Average","Skip=True","Sort=True")</f>
        <v>14.676983768638445</v>
      </c>
      <c r="U2885" s="43">
        <f ca="1">_xll.BInterpol('Base CDI'!$H$4:$H$28,'Base CDI'!$I$4:$I$29,S2885,"Cubic","Extrapolate=Linear","MultiX=Average","Skip=True","Sort=True")</f>
        <v>14.843306284256174</v>
      </c>
    </row>
    <row r="2886" spans="16:21" x14ac:dyDescent="0.25">
      <c r="P2886" s="10">
        <v>38707</v>
      </c>
      <c r="Q2886">
        <v>14.00835</v>
      </c>
      <c r="S2886" s="42">
        <f t="shared" ca="1" si="49"/>
        <v>48633</v>
      </c>
      <c r="T2886" s="43">
        <f ca="1">_xll.BInterpol('Base CDI'!$H$4:$H$28,'Base CDI'!$J$4:$J$29,S2886,"Cubic","Extrapolate=Linear","MultiX=Average","Skip=True","Sort=True")</f>
        <v>14.677038382996342</v>
      </c>
      <c r="U2886" s="43">
        <f ca="1">_xll.BInterpol('Base CDI'!$H$4:$H$28,'Base CDI'!$I$4:$I$29,S2886,"Cubic","Extrapolate=Linear","MultiX=Average","Skip=True","Sort=True")</f>
        <v>14.84337113267078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48634</v>
      </c>
      <c r="T2887" s="43">
        <f ca="1">_xll.BInterpol('Base CDI'!$H$4:$H$28,'Base CDI'!$J$4:$J$29,S2887,"Cubic","Extrapolate=Linear","MultiX=Average","Skip=True","Sort=True")</f>
        <v>14.677092806201834</v>
      </c>
      <c r="U2887" s="43">
        <f ca="1">_xll.BInterpol('Base CDI'!$H$4:$H$28,'Base CDI'!$I$4:$I$29,S2887,"Cubic","Extrapolate=Linear","MultiX=Average","Skip=True","Sort=True")</f>
        <v>14.843435922998475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48635</v>
      </c>
      <c r="T2888" s="43">
        <f ca="1">_xll.BInterpol('Base CDI'!$H$4:$H$28,'Base CDI'!$J$4:$J$29,S2888,"Cubic","Extrapolate=Linear","MultiX=Average","Skip=True","Sort=True")</f>
        <v>14.677147038677159</v>
      </c>
      <c r="U2888" s="43">
        <f ca="1">_xll.BInterpol('Base CDI'!$H$4:$H$28,'Base CDI'!$I$4:$I$29,S2888,"Cubic","Extrapolate=Linear","MultiX=Average","Skip=True","Sort=True")</f>
        <v>14.843500654777845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48636</v>
      </c>
      <c r="T2889" s="43">
        <f ca="1">_xll.BInterpol('Base CDI'!$H$4:$H$28,'Base CDI'!$J$4:$J$29,S2889,"Cubic","Extrapolate=Linear","MultiX=Average","Skip=True","Sort=True")</f>
        <v>14.677201080844554</v>
      </c>
      <c r="U2889" s="43">
        <f ca="1">_xll.BInterpol('Base CDI'!$H$4:$H$28,'Base CDI'!$I$4:$I$29,S2889,"Cubic","Extrapolate=Linear","MultiX=Average","Skip=True","Sort=True")</f>
        <v>14.843565327547473</v>
      </c>
    </row>
    <row r="2890" spans="16:21" x14ac:dyDescent="0.25">
      <c r="P2890" s="10">
        <v>38713</v>
      </c>
      <c r="Q2890">
        <v>14.0451</v>
      </c>
      <c r="S2890" s="42">
        <f t="shared" ca="1" si="49"/>
        <v>48637</v>
      </c>
      <c r="T2890" s="43">
        <f ca="1">_xll.BInterpol('Base CDI'!$H$4:$H$28,'Base CDI'!$J$4:$J$29,S2890,"Cubic","Extrapolate=Linear","MultiX=Average","Skip=True","Sort=True")</f>
        <v>14.677254933126255</v>
      </c>
      <c r="U2890" s="43">
        <f ca="1">_xll.BInterpol('Base CDI'!$H$4:$H$28,'Base CDI'!$I$4:$I$29,S2890,"Cubic","Extrapolate=Linear","MultiX=Average","Skip=True","Sort=True")</f>
        <v>14.843629940845943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48638</v>
      </c>
      <c r="T2891" s="43">
        <f ca="1">_xll.BInterpol('Base CDI'!$H$4:$H$28,'Base CDI'!$J$4:$J$29,S2891,"Cubic","Extrapolate=Linear","MultiX=Average","Skip=True","Sort=True")</f>
        <v>14.677308595944499</v>
      </c>
      <c r="U2891" s="43">
        <f ca="1">_xll.BInterpol('Base CDI'!$H$4:$H$28,'Base CDI'!$I$4:$I$29,S2891,"Cubic","Extrapolate=Linear","MultiX=Average","Skip=True","Sort=True")</f>
        <v>14.843694494211842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48639</v>
      </c>
      <c r="T2892" s="43">
        <f ca="1">_xll.BInterpol('Base CDI'!$H$4:$H$28,'Base CDI'!$J$4:$J$29,S2892,"Cubic","Extrapolate=Linear","MultiX=Average","Skip=True","Sort=True")</f>
        <v>14.677362069721521</v>
      </c>
      <c r="U2892" s="43">
        <f ca="1">_xll.BInterpol('Base CDI'!$H$4:$H$28,'Base CDI'!$I$4:$I$29,S2892,"Cubic","Extrapolate=Linear","MultiX=Average","Skip=True","Sort=True")</f>
        <v>14.843758987183751</v>
      </c>
    </row>
    <row r="2893" spans="16:21" x14ac:dyDescent="0.25">
      <c r="P2893" s="10">
        <v>38716</v>
      </c>
      <c r="Q2893">
        <v>14.07273</v>
      </c>
      <c r="S2893" s="42">
        <f t="shared" ca="1" si="50"/>
        <v>48640</v>
      </c>
      <c r="T2893" s="43">
        <f ca="1">_xll.BInterpol('Base CDI'!$H$4:$H$28,'Base CDI'!$J$4:$J$29,S2893,"Cubic","Extrapolate=Linear","MultiX=Average","Skip=True","Sort=True")</f>
        <v>14.67741535487956</v>
      </c>
      <c r="U2893" s="43">
        <f ca="1">_xll.BInterpol('Base CDI'!$H$4:$H$28,'Base CDI'!$I$4:$I$29,S2893,"Cubic","Extrapolate=Linear","MultiX=Average","Skip=True","Sort=True")</f>
        <v>14.843823419300257</v>
      </c>
    </row>
    <row r="2894" spans="16:21" x14ac:dyDescent="0.25">
      <c r="P2894" s="10">
        <v>38719</v>
      </c>
      <c r="Q2894">
        <v>14.08197</v>
      </c>
      <c r="S2894" s="42">
        <f t="shared" ca="1" si="50"/>
        <v>48641</v>
      </c>
      <c r="T2894" s="43">
        <f ca="1">_xll.BInterpol('Base CDI'!$H$4:$H$28,'Base CDI'!$J$4:$J$29,S2894,"Cubic","Extrapolate=Linear","MultiX=Average","Skip=True","Sort=True")</f>
        <v>14.677468451840852</v>
      </c>
      <c r="U2894" s="43">
        <f ca="1">_xll.BInterpol('Base CDI'!$H$4:$H$28,'Base CDI'!$I$4:$I$29,S2894,"Cubic","Extrapolate=Linear","MultiX=Average","Skip=True","Sort=True")</f>
        <v>14.843887790099943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48642</v>
      </c>
      <c r="T2895" s="43">
        <f ca="1">_xll.BInterpol('Base CDI'!$H$4:$H$28,'Base CDI'!$J$4:$J$29,S2895,"Cubic","Extrapolate=Linear","MultiX=Average","Skip=True","Sort=True")</f>
        <v>14.677521361027633</v>
      </c>
      <c r="U2895" s="43">
        <f ca="1">_xll.BInterpol('Base CDI'!$H$4:$H$28,'Base CDI'!$I$4:$I$29,S2895,"Cubic","Extrapolate=Linear","MultiX=Average","Skip=True","Sort=True")</f>
        <v>14.843952099121394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48643</v>
      </c>
      <c r="T2896" s="43">
        <f ca="1">_xll.BInterpol('Base CDI'!$H$4:$H$28,'Base CDI'!$J$4:$J$29,S2896,"Cubic","Extrapolate=Linear","MultiX=Average","Skip=True","Sort=True")</f>
        <v>14.67757408286214</v>
      </c>
      <c r="U2896" s="43">
        <f ca="1">_xll.BInterpol('Base CDI'!$H$4:$H$28,'Base CDI'!$I$4:$I$29,S2896,"Cubic","Extrapolate=Linear","MultiX=Average","Skip=True","Sort=True")</f>
        <v>14.844016345903194</v>
      </c>
    </row>
    <row r="2897" spans="16:21" x14ac:dyDescent="0.25">
      <c r="P2897" s="10">
        <v>38722</v>
      </c>
      <c r="Q2897">
        <v>14.10966</v>
      </c>
      <c r="S2897" s="42">
        <f t="shared" ca="1" si="50"/>
        <v>48644</v>
      </c>
      <c r="T2897" s="43">
        <f ca="1">_xll.BInterpol('Base CDI'!$H$4:$H$28,'Base CDI'!$J$4:$J$29,S2897,"Cubic","Extrapolate=Linear","MultiX=Average","Skip=True","Sort=True")</f>
        <v>14.677626617766609</v>
      </c>
      <c r="U2897" s="43">
        <f ca="1">_xll.BInterpol('Base CDI'!$H$4:$H$28,'Base CDI'!$I$4:$I$29,S2897,"Cubic","Extrapolate=Linear","MultiX=Average","Skip=True","Sort=True")</f>
        <v>14.844080529983927</v>
      </c>
    </row>
    <row r="2898" spans="16:21" x14ac:dyDescent="0.25">
      <c r="P2898" s="10">
        <v>38723</v>
      </c>
      <c r="Q2898">
        <v>14.11889</v>
      </c>
      <c r="S2898" s="42">
        <f t="shared" ca="1" si="50"/>
        <v>48645</v>
      </c>
      <c r="T2898" s="43">
        <f ca="1">_xll.BInterpol('Base CDI'!$H$4:$H$28,'Base CDI'!$J$4:$J$29,S2898,"Cubic","Extrapolate=Linear","MultiX=Average","Skip=True","Sort=True")</f>
        <v>14.677678966163278</v>
      </c>
      <c r="U2898" s="43">
        <f ca="1">_xll.BInterpol('Base CDI'!$H$4:$H$28,'Base CDI'!$I$4:$I$29,S2898,"Cubic","Extrapolate=Linear","MultiX=Average","Skip=True","Sort=True")</f>
        <v>14.844144650902178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48646</v>
      </c>
      <c r="T2899" s="43">
        <f ca="1">_xll.BInterpol('Base CDI'!$H$4:$H$28,'Base CDI'!$J$4:$J$29,S2899,"Cubic","Extrapolate=Linear","MultiX=Average","Skip=True","Sort=True")</f>
        <v>14.677731128474381</v>
      </c>
      <c r="U2899" s="43">
        <f ca="1">_xll.BInterpol('Base CDI'!$H$4:$H$28,'Base CDI'!$I$4:$I$29,S2899,"Cubic","Extrapolate=Linear","MultiX=Average","Skip=True","Sort=True")</f>
        <v>14.844208708196533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48647</v>
      </c>
      <c r="T2900" s="43">
        <f ca="1">_xll.BInterpol('Base CDI'!$H$4:$H$28,'Base CDI'!$J$4:$J$29,S2900,"Cubic","Extrapolate=Linear","MultiX=Average","Skip=True","Sort=True")</f>
        <v>14.677783105122156</v>
      </c>
      <c r="U2900" s="43">
        <f ca="1">_xll.BInterpol('Base CDI'!$H$4:$H$28,'Base CDI'!$I$4:$I$29,S2900,"Cubic","Extrapolate=Linear","MultiX=Average","Skip=True","Sort=True")</f>
        <v>14.844272701405574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48648</v>
      </c>
      <c r="T2901" s="43">
        <f ca="1">_xll.BInterpol('Base CDI'!$H$4:$H$28,'Base CDI'!$J$4:$J$29,S2901,"Cubic","Extrapolate=Linear","MultiX=Average","Skip=True","Sort=True")</f>
        <v>14.677834896528841</v>
      </c>
      <c r="U2901" s="43">
        <f ca="1">_xll.BInterpol('Base CDI'!$H$4:$H$28,'Base CDI'!$I$4:$I$29,S2901,"Cubic","Extrapolate=Linear","MultiX=Average","Skip=True","Sort=True")</f>
        <v>14.844336630067886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48649</v>
      </c>
      <c r="T2902" s="43">
        <f ca="1">_xll.BInterpol('Base CDI'!$H$4:$H$28,'Base CDI'!$J$4:$J$29,S2902,"Cubic","Extrapolate=Linear","MultiX=Average","Skip=True","Sort=True")</f>
        <v>14.677886503116671</v>
      </c>
      <c r="U2902" s="43">
        <f ca="1">_xll.BInterpol('Base CDI'!$H$4:$H$28,'Base CDI'!$I$4:$I$29,S2902,"Cubic","Extrapolate=Linear","MultiX=Average","Skip=True","Sort=True")</f>
        <v>14.844400493722054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48650</v>
      </c>
      <c r="T2903" s="43">
        <f ca="1">_xll.BInterpol('Base CDI'!$H$4:$H$28,'Base CDI'!$J$4:$J$29,S2903,"Cubic","Extrapolate=Linear","MultiX=Average","Skip=True","Sort=True")</f>
        <v>14.677937925307882</v>
      </c>
      <c r="U2903" s="43">
        <f ca="1">_xll.BInterpol('Base CDI'!$H$4:$H$28,'Base CDI'!$I$4:$I$29,S2903,"Cubic","Extrapolate=Linear","MultiX=Average","Skip=True","Sort=True")</f>
        <v>14.844464291906661</v>
      </c>
    </row>
    <row r="2904" spans="16:21" x14ac:dyDescent="0.25">
      <c r="P2904" s="10">
        <v>38733</v>
      </c>
      <c r="Q2904">
        <v>14.17435</v>
      </c>
      <c r="S2904" s="42">
        <f t="shared" ca="1" si="50"/>
        <v>48651</v>
      </c>
      <c r="T2904" s="43">
        <f ca="1">_xll.BInterpol('Base CDI'!$H$4:$H$28,'Base CDI'!$J$4:$J$29,S2904,"Cubic","Extrapolate=Linear","MultiX=Average","Skip=True","Sort=True")</f>
        <v>14.677989163524714</v>
      </c>
      <c r="U2904" s="43">
        <f ca="1">_xll.BInterpol('Base CDI'!$H$4:$H$28,'Base CDI'!$I$4:$I$29,S2904,"Cubic","Extrapolate=Linear","MultiX=Average","Skip=True","Sort=True")</f>
        <v>14.844528024160294</v>
      </c>
    </row>
    <row r="2905" spans="16:21" x14ac:dyDescent="0.25">
      <c r="P2905" s="10">
        <v>38734</v>
      </c>
      <c r="Q2905">
        <v>14.18361</v>
      </c>
      <c r="S2905" s="42">
        <f t="shared" ca="1" si="50"/>
        <v>48652</v>
      </c>
      <c r="T2905" s="43">
        <f ca="1">_xll.BInterpol('Base CDI'!$H$4:$H$28,'Base CDI'!$J$4:$J$29,S2905,"Cubic","Extrapolate=Linear","MultiX=Average","Skip=True","Sort=True")</f>
        <v>14.678040218189398</v>
      </c>
      <c r="U2905" s="43">
        <f ca="1">_xll.BInterpol('Base CDI'!$H$4:$H$28,'Base CDI'!$I$4:$I$29,S2905,"Cubic","Extrapolate=Linear","MultiX=Average","Skip=True","Sort=True")</f>
        <v>14.844591690021534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48653</v>
      </c>
      <c r="T2906" s="43">
        <f ca="1">_xll.BInterpol('Base CDI'!$H$4:$H$28,'Base CDI'!$J$4:$J$29,S2906,"Cubic","Extrapolate=Linear","MultiX=Average","Skip=True","Sort=True")</f>
        <v>14.678091089724177</v>
      </c>
      <c r="U2906" s="43">
        <f ca="1">_xll.BInterpol('Base CDI'!$H$4:$H$28,'Base CDI'!$I$4:$I$29,S2906,"Cubic","Extrapolate=Linear","MultiX=Average","Skip=True","Sort=True")</f>
        <v>14.844655289028967</v>
      </c>
    </row>
    <row r="2907" spans="16:21" x14ac:dyDescent="0.25">
      <c r="P2907" s="10">
        <v>38736</v>
      </c>
      <c r="Q2907">
        <v>14.20214</v>
      </c>
      <c r="S2907" s="42">
        <f t="shared" ca="1" si="50"/>
        <v>48654</v>
      </c>
      <c r="T2907" s="43">
        <f ca="1">_xll.BInterpol('Base CDI'!$H$4:$H$28,'Base CDI'!$J$4:$J$29,S2907,"Cubic","Extrapolate=Linear","MultiX=Average","Skip=True","Sort=True")</f>
        <v>14.678141778551282</v>
      </c>
      <c r="U2907" s="43">
        <f ca="1">_xll.BInterpol('Base CDI'!$H$4:$H$28,'Base CDI'!$I$4:$I$29,S2907,"Cubic","Extrapolate=Linear","MultiX=Average","Skip=True","Sort=True")</f>
        <v>14.84471882072118</v>
      </c>
    </row>
    <row r="2908" spans="16:21" x14ac:dyDescent="0.25">
      <c r="P2908" s="10">
        <v>38737</v>
      </c>
      <c r="Q2908">
        <v>14.21105</v>
      </c>
      <c r="S2908" s="42">
        <f t="shared" ca="1" si="50"/>
        <v>48655</v>
      </c>
      <c r="T2908" s="43">
        <f ca="1">_xll.BInterpol('Base CDI'!$H$4:$H$28,'Base CDI'!$J$4:$J$29,S2908,"Cubic","Extrapolate=Linear","MultiX=Average","Skip=True","Sort=True")</f>
        <v>14.678192285092955</v>
      </c>
      <c r="U2908" s="43">
        <f ca="1">_xll.BInterpol('Base CDI'!$H$4:$H$28,'Base CDI'!$I$4:$I$29,S2908,"Cubic","Extrapolate=Linear","MultiX=Average","Skip=True","Sort=True")</f>
        <v>14.844782284636754</v>
      </c>
    </row>
    <row r="2909" spans="16:21" x14ac:dyDescent="0.25">
      <c r="P2909" s="10">
        <v>38740</v>
      </c>
      <c r="Q2909">
        <v>14.21996</v>
      </c>
      <c r="S2909" s="42">
        <f t="shared" ca="1" si="50"/>
        <v>48656</v>
      </c>
      <c r="T2909" s="43">
        <f ca="1">_xll.BInterpol('Base CDI'!$H$4:$H$28,'Base CDI'!$J$4:$J$29,S2909,"Cubic","Extrapolate=Linear","MultiX=Average","Skip=True","Sort=True")</f>
        <v>14.678242609771427</v>
      </c>
      <c r="U2909" s="43">
        <f ca="1">_xll.BInterpol('Base CDI'!$H$4:$H$28,'Base CDI'!$I$4:$I$29,S2909,"Cubic","Extrapolate=Linear","MultiX=Average","Skip=True","Sort=True")</f>
        <v>14.844845680314274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48657</v>
      </c>
      <c r="T2910" s="43">
        <f ca="1">_xll.BInterpol('Base CDI'!$H$4:$H$28,'Base CDI'!$J$4:$J$29,S2910,"Cubic","Extrapolate=Linear","MultiX=Average","Skip=True","Sort=True")</f>
        <v>14.678292753008938</v>
      </c>
      <c r="U2910" s="43">
        <f ca="1">_xll.BInterpol('Base CDI'!$H$4:$H$28,'Base CDI'!$I$4:$I$29,S2910,"Cubic","Extrapolate=Linear","MultiX=Average","Skip=True","Sort=True")</f>
        <v>14.844909007292324</v>
      </c>
    </row>
    <row r="2911" spans="16:21" x14ac:dyDescent="0.25">
      <c r="P2911" s="10">
        <v>38742</v>
      </c>
      <c r="Q2911">
        <v>14.23786</v>
      </c>
      <c r="S2911" s="42">
        <f t="shared" ca="1" si="50"/>
        <v>48658</v>
      </c>
      <c r="T2911" s="43">
        <f ca="1">_xll.BInterpol('Base CDI'!$H$4:$H$28,'Base CDI'!$J$4:$J$29,S2911,"Cubic","Extrapolate=Linear","MultiX=Average","Skip=True","Sort=True")</f>
        <v>14.678342715227723</v>
      </c>
      <c r="U2911" s="43">
        <f ca="1">_xll.BInterpol('Base CDI'!$H$4:$H$28,'Base CDI'!$I$4:$I$29,S2911,"Cubic","Extrapolate=Linear","MultiX=Average","Skip=True","Sort=True")</f>
        <v>14.84497226510949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48659</v>
      </c>
      <c r="T2912" s="43">
        <f ca="1">_xll.BInterpol('Base CDI'!$H$4:$H$28,'Base CDI'!$J$4:$J$29,S2912,"Cubic","Extrapolate=Linear","MultiX=Average","Skip=True","Sort=True")</f>
        <v>14.678392496850021</v>
      </c>
      <c r="U2912" s="43">
        <f ca="1">_xll.BInterpol('Base CDI'!$H$4:$H$28,'Base CDI'!$I$4:$I$29,S2912,"Cubic","Extrapolate=Linear","MultiX=Average","Skip=True","Sort=True")</f>
        <v>14.845035453304355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48660</v>
      </c>
      <c r="T2913" s="43">
        <f ca="1">_xll.BInterpol('Base CDI'!$H$4:$H$28,'Base CDI'!$J$4:$J$29,S2913,"Cubic","Extrapolate=Linear","MultiX=Average","Skip=True","Sort=True")</f>
        <v>14.678442098298065</v>
      </c>
      <c r="U2913" s="43">
        <f ca="1">_xll.BInterpol('Base CDI'!$H$4:$H$28,'Base CDI'!$I$4:$I$29,S2913,"Cubic","Extrapolate=Linear","MultiX=Average","Skip=True","Sort=True")</f>
        <v>14.845098571415505</v>
      </c>
    </row>
    <row r="2914" spans="16:21" x14ac:dyDescent="0.25">
      <c r="P2914" s="10">
        <v>38747</v>
      </c>
      <c r="Q2914">
        <v>14.26483</v>
      </c>
      <c r="S2914" s="42">
        <f t="shared" ca="1" si="50"/>
        <v>48661</v>
      </c>
      <c r="T2914" s="43">
        <f ca="1">_xll.BInterpol('Base CDI'!$H$4:$H$28,'Base CDI'!$J$4:$J$29,S2914,"Cubic","Extrapolate=Linear","MultiX=Average","Skip=True","Sort=True")</f>
        <v>14.678491519994095</v>
      </c>
      <c r="U2914" s="43">
        <f ca="1">_xll.BInterpol('Base CDI'!$H$4:$H$28,'Base CDI'!$I$4:$I$29,S2914,"Cubic","Extrapolate=Linear","MultiX=Average","Skip=True","Sort=True")</f>
        <v>14.845161618981523</v>
      </c>
    </row>
    <row r="2915" spans="16:21" x14ac:dyDescent="0.25">
      <c r="P2915" s="10">
        <v>38748</v>
      </c>
      <c r="Q2915">
        <v>14.27378</v>
      </c>
      <c r="S2915" s="42">
        <f t="shared" ca="1" si="50"/>
        <v>48662</v>
      </c>
      <c r="T2915" s="43">
        <f ca="1">_xll.BInterpol('Base CDI'!$H$4:$H$28,'Base CDI'!$J$4:$J$29,S2915,"Cubic","Extrapolate=Linear","MultiX=Average","Skip=True","Sort=True")</f>
        <v>14.678540762360347</v>
      </c>
      <c r="U2915" s="43">
        <f ca="1">_xll.BInterpol('Base CDI'!$H$4:$H$28,'Base CDI'!$I$4:$I$29,S2915,"Cubic","Extrapolate=Linear","MultiX=Average","Skip=True","Sort=True")</f>
        <v>14.845224595540994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48663</v>
      </c>
      <c r="T2916" s="43">
        <f ca="1">_xll.BInterpol('Base CDI'!$H$4:$H$28,'Base CDI'!$J$4:$J$29,S2916,"Cubic","Extrapolate=Linear","MultiX=Average","Skip=True","Sort=True")</f>
        <v>14.678589825819056</v>
      </c>
      <c r="U2916" s="43">
        <f ca="1">_xll.BInterpol('Base CDI'!$H$4:$H$28,'Base CDI'!$I$4:$I$29,S2916,"Cubic","Extrapolate=Linear","MultiX=Average","Skip=True","Sort=True")</f>
        <v>14.845287500632502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48664</v>
      </c>
      <c r="T2917" s="43">
        <f ca="1">_xll.BInterpol('Base CDI'!$H$4:$H$28,'Base CDI'!$J$4:$J$29,S2917,"Cubic","Extrapolate=Linear","MultiX=Average","Skip=True","Sort=True")</f>
        <v>14.678638710792459</v>
      </c>
      <c r="U2917" s="43">
        <f ca="1">_xll.BInterpol('Base CDI'!$H$4:$H$28,'Base CDI'!$I$4:$I$29,S2917,"Cubic","Extrapolate=Linear","MultiX=Average","Skip=True","Sort=True")</f>
        <v>14.845350333794631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48665</v>
      </c>
      <c r="T2918" s="43">
        <f ca="1">_xll.BInterpol('Base CDI'!$H$4:$H$28,'Base CDI'!$J$4:$J$29,S2918,"Cubic","Extrapolate=Linear","MultiX=Average","Skip=True","Sort=True")</f>
        <v>14.678687417702795</v>
      </c>
      <c r="U2918" s="43">
        <f ca="1">_xll.BInterpol('Base CDI'!$H$4:$H$28,'Base CDI'!$I$4:$I$29,S2918,"Cubic","Extrapolate=Linear","MultiX=Average","Skip=True","Sort=True")</f>
        <v>14.845413094565966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48666</v>
      </c>
      <c r="T2919" s="43">
        <f ca="1">_xll.BInterpol('Base CDI'!$H$4:$H$28,'Base CDI'!$J$4:$J$29,S2919,"Cubic","Extrapolate=Linear","MultiX=Average","Skip=True","Sort=True")</f>
        <v>14.678735946972298</v>
      </c>
      <c r="U2919" s="43">
        <f ca="1">_xll.BInterpol('Base CDI'!$H$4:$H$28,'Base CDI'!$I$4:$I$29,S2919,"Cubic","Extrapolate=Linear","MultiX=Average","Skip=True","Sort=True")</f>
        <v>14.845475782485092</v>
      </c>
    </row>
    <row r="2920" spans="16:21" x14ac:dyDescent="0.25">
      <c r="P2920" s="10">
        <v>38755</v>
      </c>
      <c r="Q2920">
        <v>14.3187</v>
      </c>
      <c r="S2920" s="42">
        <f t="shared" ca="1" si="50"/>
        <v>48667</v>
      </c>
      <c r="T2920" s="43">
        <f ca="1">_xll.BInterpol('Base CDI'!$H$4:$H$28,'Base CDI'!$J$4:$J$29,S2920,"Cubic","Extrapolate=Linear","MultiX=Average","Skip=True","Sort=True")</f>
        <v>14.678784299023203</v>
      </c>
      <c r="U2920" s="43">
        <f ca="1">_xll.BInterpol('Base CDI'!$H$4:$H$28,'Base CDI'!$I$4:$I$29,S2920,"Cubic","Extrapolate=Linear","MultiX=Average","Skip=True","Sort=True")</f>
        <v>14.845538397090593</v>
      </c>
    </row>
    <row r="2921" spans="16:21" x14ac:dyDescent="0.25">
      <c r="P2921" s="10">
        <v>38756</v>
      </c>
      <c r="Q2921">
        <v>14.32771</v>
      </c>
      <c r="S2921" s="42">
        <f t="shared" ca="1" si="50"/>
        <v>48668</v>
      </c>
      <c r="T2921" s="43">
        <f ca="1">_xll.BInterpol('Base CDI'!$H$4:$H$28,'Base CDI'!$J$4:$J$29,S2921,"Cubic","Extrapolate=Linear","MultiX=Average","Skip=True","Sort=True")</f>
        <v>14.678832474277751</v>
      </c>
      <c r="U2921" s="43">
        <f ca="1">_xll.BInterpol('Base CDI'!$H$4:$H$28,'Base CDI'!$I$4:$I$29,S2921,"Cubic","Extrapolate=Linear","MultiX=Average","Skip=True","Sort=True")</f>
        <v>14.845600937921052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48669</v>
      </c>
      <c r="T2922" s="43">
        <f ca="1">_xll.BInterpol('Base CDI'!$H$4:$H$28,'Base CDI'!$J$4:$J$29,S2922,"Cubic","Extrapolate=Linear","MultiX=Average","Skip=True","Sort=True")</f>
        <v>14.678880473158175</v>
      </c>
      <c r="U2922" s="43">
        <f ca="1">_xll.BInterpol('Base CDI'!$H$4:$H$28,'Base CDI'!$I$4:$I$29,S2922,"Cubic","Extrapolate=Linear","MultiX=Average","Skip=True","Sort=True")</f>
        <v>14.845663404515054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48670</v>
      </c>
      <c r="T2923" s="43">
        <f ca="1">_xll.BInterpol('Base CDI'!$H$4:$H$28,'Base CDI'!$J$4:$J$29,S2923,"Cubic","Extrapolate=Linear","MultiX=Average","Skip=True","Sort=True")</f>
        <v>14.678928296086715</v>
      </c>
      <c r="U2923" s="43">
        <f ca="1">_xll.BInterpol('Base CDI'!$H$4:$H$28,'Base CDI'!$I$4:$I$29,S2923,"Cubic","Extrapolate=Linear","MultiX=Average","Skip=True","Sort=True")</f>
        <v>14.845725796411186</v>
      </c>
    </row>
    <row r="2924" spans="16:21" x14ac:dyDescent="0.25">
      <c r="P2924" s="10">
        <v>38761</v>
      </c>
      <c r="Q2924">
        <v>14.35478</v>
      </c>
      <c r="S2924" s="42">
        <f t="shared" ca="1" si="50"/>
        <v>48671</v>
      </c>
      <c r="T2924" s="43">
        <f ca="1">_xll.BInterpol('Base CDI'!$H$4:$H$28,'Base CDI'!$J$4:$J$29,S2924,"Cubic","Extrapolate=Linear","MultiX=Average","Skip=True","Sort=True")</f>
        <v>14.678975943485606</v>
      </c>
      <c r="U2924" s="43">
        <f ca="1">_xll.BInterpol('Base CDI'!$H$4:$H$28,'Base CDI'!$I$4:$I$29,S2924,"Cubic","Extrapolate=Linear","MultiX=Average","Skip=True","Sort=True")</f>
        <v>14.84578811314803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48672</v>
      </c>
      <c r="T2925" s="43">
        <f ca="1">_xll.BInterpol('Base CDI'!$H$4:$H$28,'Base CDI'!$J$4:$J$29,S2925,"Cubic","Extrapolate=Linear","MultiX=Average","Skip=True","Sort=True")</f>
        <v>14.679023415777083</v>
      </c>
      <c r="U2925" s="43">
        <f ca="1">_xll.BInterpol('Base CDI'!$H$4:$H$28,'Base CDI'!$I$4:$I$29,S2925,"Cubic","Extrapolate=Linear","MultiX=Average","Skip=True","Sort=True")</f>
        <v>14.84585035426417</v>
      </c>
    </row>
    <row r="2926" spans="16:21" x14ac:dyDescent="0.25">
      <c r="P2926" s="10">
        <v>38763</v>
      </c>
      <c r="Q2926">
        <v>14.37284</v>
      </c>
      <c r="S2926" s="42">
        <f t="shared" ca="1" si="50"/>
        <v>48673</v>
      </c>
      <c r="T2926" s="43">
        <f ca="1">_xll.BInterpol('Base CDI'!$H$4:$H$28,'Base CDI'!$J$4:$J$29,S2926,"Cubic","Extrapolate=Linear","MultiX=Average","Skip=True","Sort=True")</f>
        <v>14.679070713383384</v>
      </c>
      <c r="U2926" s="43">
        <f ca="1">_xll.BInterpol('Base CDI'!$H$4:$H$28,'Base CDI'!$I$4:$I$29,S2926,"Cubic","Extrapolate=Linear","MultiX=Average","Skip=True","Sort=True")</f>
        <v>14.84591251929819</v>
      </c>
    </row>
    <row r="2927" spans="16:21" x14ac:dyDescent="0.25">
      <c r="P2927" s="10">
        <v>38764</v>
      </c>
      <c r="Q2927">
        <v>14.3819</v>
      </c>
      <c r="S2927" s="42">
        <f t="shared" ca="1" si="50"/>
        <v>48674</v>
      </c>
      <c r="T2927" s="43">
        <f ca="1">_xll.BInterpol('Base CDI'!$H$4:$H$28,'Base CDI'!$J$4:$J$29,S2927,"Cubic","Extrapolate=Linear","MultiX=Average","Skip=True","Sort=True")</f>
        <v>14.679117836726745</v>
      </c>
      <c r="U2927" s="43">
        <f ca="1">_xll.BInterpol('Base CDI'!$H$4:$H$28,'Base CDI'!$I$4:$I$29,S2927,"Cubic","Extrapolate=Linear","MultiX=Average","Skip=True","Sort=True")</f>
        <v>14.845974607788678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48675</v>
      </c>
      <c r="T2928" s="43">
        <f ca="1">_xll.BInterpol('Base CDI'!$H$4:$H$28,'Base CDI'!$J$4:$J$29,S2928,"Cubic","Extrapolate=Linear","MultiX=Average","Skip=True","Sort=True")</f>
        <v>14.679164786229403</v>
      </c>
      <c r="U2928" s="43">
        <f ca="1">_xll.BInterpol('Base CDI'!$H$4:$H$28,'Base CDI'!$I$4:$I$29,S2928,"Cubic","Extrapolate=Linear","MultiX=Average","Skip=True","Sort=True")</f>
        <v>14.846036619274214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48676</v>
      </c>
      <c r="T2929" s="43">
        <f ca="1">_xll.BInterpol('Base CDI'!$H$4:$H$28,'Base CDI'!$J$4:$J$29,S2929,"Cubic","Extrapolate=Linear","MultiX=Average","Skip=True","Sort=True")</f>
        <v>14.679211562313595</v>
      </c>
      <c r="U2929" s="43">
        <f ca="1">_xll.BInterpol('Base CDI'!$H$4:$H$28,'Base CDI'!$I$4:$I$29,S2929,"Cubic","Extrapolate=Linear","MultiX=Average","Skip=True","Sort=True")</f>
        <v>14.846098553293386</v>
      </c>
    </row>
    <row r="2930" spans="16:21" x14ac:dyDescent="0.25">
      <c r="P2930" s="10">
        <v>38769</v>
      </c>
      <c r="Q2930">
        <v>14.40912</v>
      </c>
      <c r="S2930" s="42">
        <f t="shared" ca="1" si="50"/>
        <v>48677</v>
      </c>
      <c r="T2930" s="43">
        <f ca="1">_xll.BInterpol('Base CDI'!$H$4:$H$28,'Base CDI'!$J$4:$J$29,S2930,"Cubic","Extrapolate=Linear","MultiX=Average","Skip=True","Sort=True")</f>
        <v>14.679258165401558</v>
      </c>
      <c r="U2930" s="43">
        <f ca="1">_xll.BInterpol('Base CDI'!$H$4:$H$28,'Base CDI'!$I$4:$I$29,S2930,"Cubic","Extrapolate=Linear","MultiX=Average","Skip=True","Sort=True")</f>
        <v>14.846160409384776</v>
      </c>
    </row>
    <row r="2931" spans="16:21" x14ac:dyDescent="0.25">
      <c r="P2931" s="10">
        <v>38770</v>
      </c>
      <c r="Q2931">
        <v>14.41821</v>
      </c>
      <c r="S2931" s="42">
        <f t="shared" ca="1" si="50"/>
        <v>48678</v>
      </c>
      <c r="T2931" s="43">
        <f ca="1">_xll.BInterpol('Base CDI'!$H$4:$H$28,'Base CDI'!$J$4:$J$29,S2931,"Cubic","Extrapolate=Linear","MultiX=Average","Skip=True","Sort=True")</f>
        <v>14.679304595915529</v>
      </c>
      <c r="U2931" s="43">
        <f ca="1">_xll.BInterpol('Base CDI'!$H$4:$H$28,'Base CDI'!$I$4:$I$29,S2931,"Cubic","Extrapolate=Linear","MultiX=Average","Skip=True","Sort=True")</f>
        <v>14.846222187086969</v>
      </c>
    </row>
    <row r="2932" spans="16:21" x14ac:dyDescent="0.25">
      <c r="P2932" s="10">
        <v>38771</v>
      </c>
      <c r="Q2932">
        <v>14.42731</v>
      </c>
      <c r="S2932" s="42">
        <f t="shared" ca="1" si="50"/>
        <v>48679</v>
      </c>
      <c r="T2932" s="43">
        <f ca="1">_xll.BInterpol('Base CDI'!$H$4:$H$28,'Base CDI'!$J$4:$J$29,S2932,"Cubic","Extrapolate=Linear","MultiX=Average","Skip=True","Sort=True")</f>
        <v>14.679350854277741</v>
      </c>
      <c r="U2932" s="43">
        <f ca="1">_xll.BInterpol('Base CDI'!$H$4:$H$28,'Base CDI'!$I$4:$I$29,S2932,"Cubic","Extrapolate=Linear","MultiX=Average","Skip=True","Sort=True")</f>
        <v>14.846283885938549</v>
      </c>
    </row>
    <row r="2933" spans="16:21" x14ac:dyDescent="0.25">
      <c r="P2933" s="10">
        <v>38772</v>
      </c>
      <c r="Q2933">
        <v>14.43642</v>
      </c>
      <c r="S2933" s="42">
        <f t="shared" ca="1" si="50"/>
        <v>48680</v>
      </c>
      <c r="T2933" s="43">
        <f ca="1">_xll.BInterpol('Base CDI'!$H$4:$H$28,'Base CDI'!$J$4:$J$29,S2933,"Cubic","Extrapolate=Linear","MultiX=Average","Skip=True","Sort=True")</f>
        <v>14.679396940910435</v>
      </c>
      <c r="U2933" s="43">
        <f ca="1">_xll.BInterpol('Base CDI'!$H$4:$H$28,'Base CDI'!$I$4:$I$29,S2933,"Cubic","Extrapolate=Linear","MultiX=Average","Skip=True","Sort=True")</f>
        <v>14.846345505478102</v>
      </c>
    </row>
    <row r="2934" spans="16:21" x14ac:dyDescent="0.25">
      <c r="P2934" s="10">
        <v>38777</v>
      </c>
      <c r="Q2934">
        <v>14.44556</v>
      </c>
      <c r="S2934" s="42">
        <f t="shared" ca="1" si="50"/>
        <v>48681</v>
      </c>
      <c r="T2934" s="43">
        <f ca="1">_xll.BInterpol('Base CDI'!$H$4:$H$28,'Base CDI'!$J$4:$J$29,S2934,"Cubic","Extrapolate=Linear","MultiX=Average","Skip=True","Sort=True")</f>
        <v>14.679442856235845</v>
      </c>
      <c r="U2934" s="43">
        <f ca="1">_xll.BInterpol('Base CDI'!$H$4:$H$28,'Base CDI'!$I$4:$I$29,S2934,"Cubic","Extrapolate=Linear","MultiX=Average","Skip=True","Sort=True")</f>
        <v>14.846407045244209</v>
      </c>
    </row>
    <row r="2935" spans="16:21" x14ac:dyDescent="0.25">
      <c r="P2935" s="10">
        <v>38778</v>
      </c>
      <c r="Q2935">
        <v>14.45471</v>
      </c>
      <c r="S2935" s="42">
        <f t="shared" ca="1" si="50"/>
        <v>48682</v>
      </c>
      <c r="T2935" s="43">
        <f ca="1">_xll.BInterpol('Base CDI'!$H$4:$H$28,'Base CDI'!$J$4:$J$29,S2935,"Cubic","Extrapolate=Linear","MultiX=Average","Skip=True","Sort=True")</f>
        <v>14.679488600676208</v>
      </c>
      <c r="U2935" s="43">
        <f ca="1">_xll.BInterpol('Base CDI'!$H$4:$H$28,'Base CDI'!$I$4:$I$29,S2935,"Cubic","Extrapolate=Linear","MultiX=Average","Skip=True","Sort=True")</f>
        <v>14.84646850477546</v>
      </c>
    </row>
    <row r="2936" spans="16:21" x14ac:dyDescent="0.25">
      <c r="P2936" s="10">
        <v>38779</v>
      </c>
      <c r="Q2936">
        <v>14.46386</v>
      </c>
      <c r="S2936" s="42">
        <f t="shared" ca="1" si="50"/>
        <v>48683</v>
      </c>
      <c r="T2936" s="43">
        <f ca="1">_xll.BInterpol('Base CDI'!$H$4:$H$28,'Base CDI'!$J$4:$J$29,S2936,"Cubic","Extrapolate=Linear","MultiX=Average","Skip=True","Sort=True")</f>
        <v>14.679534174653762</v>
      </c>
      <c r="U2936" s="43">
        <f ca="1">_xll.BInterpol('Base CDI'!$H$4:$H$28,'Base CDI'!$I$4:$I$29,S2936,"Cubic","Extrapolate=Linear","MultiX=Average","Skip=True","Sort=True")</f>
        <v>14.846529883610435</v>
      </c>
    </row>
    <row r="2937" spans="16:21" x14ac:dyDescent="0.25">
      <c r="P2937" s="10">
        <v>38782</v>
      </c>
      <c r="Q2937">
        <v>14.47301</v>
      </c>
      <c r="S2937" s="42">
        <f t="shared" ca="1" si="50"/>
        <v>48684</v>
      </c>
      <c r="T2937" s="43">
        <f ca="1">_xll.BInterpol('Base CDI'!$H$4:$H$28,'Base CDI'!$J$4:$J$29,S2937,"Cubic","Extrapolate=Linear","MultiX=Average","Skip=True","Sort=True")</f>
        <v>14.679579578590742</v>
      </c>
      <c r="U2937" s="43">
        <f ca="1">_xll.BInterpol('Base CDI'!$H$4:$H$28,'Base CDI'!$I$4:$I$29,S2937,"Cubic","Extrapolate=Linear","MultiX=Average","Skip=True","Sort=True")</f>
        <v>14.846591181287717</v>
      </c>
    </row>
    <row r="2938" spans="16:21" x14ac:dyDescent="0.25">
      <c r="P2938" s="10">
        <v>38783</v>
      </c>
      <c r="Q2938">
        <v>14.48216</v>
      </c>
      <c r="S2938" s="42">
        <f t="shared" ca="1" si="50"/>
        <v>48685</v>
      </c>
      <c r="T2938" s="43">
        <f ca="1">_xll.BInterpol('Base CDI'!$H$4:$H$28,'Base CDI'!$J$4:$J$29,S2938,"Cubic","Extrapolate=Linear","MultiX=Average","Skip=True","Sort=True")</f>
        <v>14.679624812909386</v>
      </c>
      <c r="U2938" s="43">
        <f ca="1">_xll.BInterpol('Base CDI'!$H$4:$H$28,'Base CDI'!$I$4:$I$29,S2938,"Cubic","Extrapolate=Linear","MultiX=Average","Skip=True","Sort=True")</f>
        <v>14.846652397345895</v>
      </c>
    </row>
    <row r="2939" spans="16:21" x14ac:dyDescent="0.25">
      <c r="P2939" s="10">
        <v>38784</v>
      </c>
      <c r="Q2939">
        <v>14.49131</v>
      </c>
      <c r="S2939" s="42">
        <f t="shared" ca="1" si="50"/>
        <v>48686</v>
      </c>
      <c r="T2939" s="43">
        <f ca="1">_xll.BInterpol('Base CDI'!$H$4:$H$28,'Base CDI'!$J$4:$J$29,S2939,"Cubic","Extrapolate=Linear","MultiX=Average","Skip=True","Sort=True")</f>
        <v>14.679669878031929</v>
      </c>
      <c r="U2939" s="43">
        <f ca="1">_xll.BInterpol('Base CDI'!$H$4:$H$28,'Base CDI'!$I$4:$I$29,S2939,"Cubic","Extrapolate=Linear","MultiX=Average","Skip=True","Sort=True")</f>
        <v>14.846713531323552</v>
      </c>
    </row>
    <row r="2940" spans="16:21" x14ac:dyDescent="0.25">
      <c r="P2940" s="10">
        <v>38785</v>
      </c>
      <c r="Q2940">
        <v>14.50046</v>
      </c>
      <c r="S2940" s="42">
        <f t="shared" ca="1" si="50"/>
        <v>48687</v>
      </c>
      <c r="T2940" s="43">
        <f ca="1">_xll.BInterpol('Base CDI'!$H$4:$H$28,'Base CDI'!$J$4:$J$29,S2940,"Cubic","Extrapolate=Linear","MultiX=Average","Skip=True","Sort=True")</f>
        <v>14.679714774380608</v>
      </c>
      <c r="U2940" s="43">
        <f ca="1">_xll.BInterpol('Base CDI'!$H$4:$H$28,'Base CDI'!$I$4:$I$29,S2940,"Cubic","Extrapolate=Linear","MultiX=Average","Skip=True","Sort=True")</f>
        <v>14.846774582759272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48688</v>
      </c>
      <c r="T2941" s="43">
        <f ca="1">_xll.BInterpol('Base CDI'!$H$4:$H$28,'Base CDI'!$J$4:$J$29,S2941,"Cubic","Extrapolate=Linear","MultiX=Average","Skip=True","Sort=True")</f>
        <v>14.67975950237766</v>
      </c>
      <c r="U2941" s="43">
        <f ca="1">_xll.BInterpol('Base CDI'!$H$4:$H$28,'Base CDI'!$I$4:$I$29,S2941,"Cubic","Extrapolate=Linear","MultiX=Average","Skip=True","Sort=True")</f>
        <v>14.846835551191637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48689</v>
      </c>
      <c r="T2942" s="43">
        <f ca="1">_xll.BInterpol('Base CDI'!$H$4:$H$28,'Base CDI'!$J$4:$J$29,S2942,"Cubic","Extrapolate=Linear","MultiX=Average","Skip=True","Sort=True")</f>
        <v>14.679804062445323</v>
      </c>
      <c r="U2942" s="43">
        <f ca="1">_xll.BInterpol('Base CDI'!$H$4:$H$28,'Base CDI'!$I$4:$I$29,S2942,"Cubic","Extrapolate=Linear","MultiX=Average","Skip=True","Sort=True")</f>
        <v>14.846896436159234</v>
      </c>
    </row>
    <row r="2943" spans="16:21" x14ac:dyDescent="0.25">
      <c r="P2943" s="10">
        <v>38790</v>
      </c>
      <c r="Q2943">
        <v>14.52685</v>
      </c>
      <c r="S2943" s="42">
        <f t="shared" ca="1" si="50"/>
        <v>48690</v>
      </c>
      <c r="T2943" s="43">
        <f ca="1">_xll.BInterpol('Base CDI'!$H$4:$H$28,'Base CDI'!$J$4:$J$29,S2943,"Cubic","Extrapolate=Linear","MultiX=Average","Skip=True","Sort=True")</f>
        <v>14.679848455005832</v>
      </c>
      <c r="U2943" s="43">
        <f ca="1">_xll.BInterpol('Base CDI'!$H$4:$H$28,'Base CDI'!$I$4:$I$29,S2943,"Cubic","Extrapolate=Linear","MultiX=Average","Skip=True","Sort=True")</f>
        <v>14.846957237200648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48691</v>
      </c>
      <c r="T2944" s="43">
        <f ca="1">_xll.BInterpol('Base CDI'!$H$4:$H$28,'Base CDI'!$J$4:$J$29,S2944,"Cubic","Extrapolate=Linear","MultiX=Average","Skip=True","Sort=True")</f>
        <v>14.679892680481423</v>
      </c>
      <c r="U2944" s="43">
        <f ca="1">_xll.BInterpol('Base CDI'!$H$4:$H$28,'Base CDI'!$I$4:$I$29,S2944,"Cubic","Extrapolate=Linear","MultiX=Average","Skip=True","Sort=True")</f>
        <v>14.847017953854461</v>
      </c>
    </row>
    <row r="2945" spans="16:21" x14ac:dyDescent="0.25">
      <c r="P2945" s="10">
        <v>38792</v>
      </c>
      <c r="Q2945">
        <v>14.54444</v>
      </c>
      <c r="S2945" s="42">
        <f t="shared" ca="1" si="50"/>
        <v>48692</v>
      </c>
      <c r="T2945" s="43">
        <f ca="1">_xll.BInterpol('Base CDI'!$H$4:$H$28,'Base CDI'!$J$4:$J$29,S2945,"Cubic","Extrapolate=Linear","MultiX=Average","Skip=True","Sort=True")</f>
        <v>14.679936739294332</v>
      </c>
      <c r="U2945" s="43">
        <f ca="1">_xll.BInterpol('Base CDI'!$H$4:$H$28,'Base CDI'!$I$4:$I$29,S2945,"Cubic","Extrapolate=Linear","MultiX=Average","Skip=True","Sort=True")</f>
        <v>14.84707858565926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48693</v>
      </c>
      <c r="T2946" s="43">
        <f ca="1">_xll.BInterpol('Base CDI'!$H$4:$H$28,'Base CDI'!$J$4:$J$29,S2946,"Cubic","Extrapolate=Linear","MultiX=Average","Skip=True","Sort=True")</f>
        <v>14.679980631866799</v>
      </c>
      <c r="U2946" s="43">
        <f ca="1">_xll.BInterpol('Base CDI'!$H$4:$H$28,'Base CDI'!$I$4:$I$29,S2946,"Cubic","Extrapolate=Linear","MultiX=Average","Skip=True","Sort=True")</f>
        <v>14.847139132153627</v>
      </c>
    </row>
    <row r="2947" spans="16:21" x14ac:dyDescent="0.25">
      <c r="P2947" s="10">
        <v>38796</v>
      </c>
      <c r="Q2947">
        <v>14.56204</v>
      </c>
      <c r="S2947" s="42">
        <f t="shared" ca="1" si="50"/>
        <v>48694</v>
      </c>
      <c r="T2947" s="43">
        <f ca="1">_xll.BInterpol('Base CDI'!$H$4:$H$28,'Base CDI'!$J$4:$J$29,S2947,"Cubic","Extrapolate=Linear","MultiX=Average","Skip=True","Sort=True")</f>
        <v>14.680024358621058</v>
      </c>
      <c r="U2947" s="43">
        <f ca="1">_xll.BInterpol('Base CDI'!$H$4:$H$28,'Base CDI'!$I$4:$I$29,S2947,"Cubic","Extrapolate=Linear","MultiX=Average","Skip=True","Sort=True")</f>
        <v>14.847199592876148</v>
      </c>
    </row>
    <row r="2948" spans="16:21" x14ac:dyDescent="0.25">
      <c r="P2948" s="10">
        <v>38797</v>
      </c>
      <c r="Q2948">
        <v>14.57085</v>
      </c>
      <c r="S2948" s="42">
        <f t="shared" ca="1" si="50"/>
        <v>48695</v>
      </c>
      <c r="T2948" s="43">
        <f ca="1">_xll.BInterpol('Base CDI'!$H$4:$H$28,'Base CDI'!$J$4:$J$29,S2948,"Cubic","Extrapolate=Linear","MultiX=Average","Skip=True","Sort=True")</f>
        <v>14.680067919979347</v>
      </c>
      <c r="U2948" s="43">
        <f ca="1">_xll.BInterpol('Base CDI'!$H$4:$H$28,'Base CDI'!$I$4:$I$29,S2948,"Cubic","Extrapolate=Linear","MultiX=Average","Skip=True","Sort=True")</f>
        <v>14.847259967365407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48696</v>
      </c>
      <c r="T2949" s="43">
        <f ca="1">_xll.BInterpol('Base CDI'!$H$4:$H$28,'Base CDI'!$J$4:$J$29,S2949,"Cubic","Extrapolate=Linear","MultiX=Average","Skip=True","Sort=True")</f>
        <v>14.680111316363901</v>
      </c>
      <c r="U2949" s="43">
        <f ca="1">_xll.BInterpol('Base CDI'!$H$4:$H$28,'Base CDI'!$I$4:$I$29,S2949,"Cubic","Extrapolate=Linear","MultiX=Average","Skip=True","Sort=True")</f>
        <v>14.847320255159989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48697</v>
      </c>
      <c r="T2950" s="43">
        <f ca="1">_xll.BInterpol('Base CDI'!$H$4:$H$28,'Base CDI'!$J$4:$J$29,S2950,"Cubic","Extrapolate=Linear","MultiX=Average","Skip=True","Sort=True")</f>
        <v>14.680154548196956</v>
      </c>
      <c r="U2950" s="43">
        <f ca="1">_xll.BInterpol('Base CDI'!$H$4:$H$28,'Base CDI'!$I$4:$I$29,S2950,"Cubic","Extrapolate=Linear","MultiX=Average","Skip=True","Sort=True")</f>
        <v>14.847380455798476</v>
      </c>
    </row>
    <row r="2951" spans="16:21" x14ac:dyDescent="0.25">
      <c r="P2951" s="10">
        <v>38800</v>
      </c>
      <c r="Q2951">
        <v>14.59732</v>
      </c>
      <c r="S2951" s="42">
        <f t="shared" ca="1" si="50"/>
        <v>48698</v>
      </c>
      <c r="T2951" s="43">
        <f ca="1">_xll.BInterpol('Base CDI'!$H$4:$H$28,'Base CDI'!$J$4:$J$29,S2951,"Cubic","Extrapolate=Linear","MultiX=Average","Skip=True","Sort=True")</f>
        <v>14.680197615900752</v>
      </c>
      <c r="U2951" s="43">
        <f ca="1">_xll.BInterpol('Base CDI'!$H$4:$H$28,'Base CDI'!$I$4:$I$29,S2951,"Cubic","Extrapolate=Linear","MultiX=Average","Skip=True","Sort=True")</f>
        <v>14.847440568819454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48699</v>
      </c>
      <c r="T2952" s="43">
        <f ca="1">_xll.BInterpol('Base CDI'!$H$4:$H$28,'Base CDI'!$J$4:$J$29,S2952,"Cubic","Extrapolate=Linear","MultiX=Average","Skip=True","Sort=True")</f>
        <v>14.680240519897524</v>
      </c>
      <c r="U2952" s="43">
        <f ca="1">_xll.BInterpol('Base CDI'!$H$4:$H$28,'Base CDI'!$I$4:$I$29,S2952,"Cubic","Extrapolate=Linear","MultiX=Average","Skip=True","Sort=True")</f>
        <v>14.847500593761509</v>
      </c>
    </row>
    <row r="2953" spans="16:21" x14ac:dyDescent="0.25">
      <c r="P2953" s="10">
        <v>38804</v>
      </c>
      <c r="Q2953">
        <v>14.615</v>
      </c>
      <c r="S2953" s="42">
        <f t="shared" ca="1" si="50"/>
        <v>48700</v>
      </c>
      <c r="T2953" s="43">
        <f ca="1">_xll.BInterpol('Base CDI'!$H$4:$H$28,'Base CDI'!$J$4:$J$29,S2953,"Cubic","Extrapolate=Linear","MultiX=Average","Skip=True","Sort=True")</f>
        <v>14.680283260609507</v>
      </c>
      <c r="U2953" s="43">
        <f ca="1">_xll.BInterpol('Base CDI'!$H$4:$H$28,'Base CDI'!$I$4:$I$29,S2953,"Cubic","Extrapolate=Linear","MultiX=Average","Skip=True","Sort=True")</f>
        <v>14.847560530163223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48701</v>
      </c>
      <c r="T2954" s="43">
        <f ca="1">_xll.BInterpol('Base CDI'!$H$4:$H$28,'Base CDI'!$J$4:$J$29,S2954,"Cubic","Extrapolate=Linear","MultiX=Average","Skip=True","Sort=True")</f>
        <v>14.680325838458939</v>
      </c>
      <c r="U2954" s="43">
        <f ca="1">_xll.BInterpol('Base CDI'!$H$4:$H$28,'Base CDI'!$I$4:$I$29,S2954,"Cubic","Extrapolate=Linear","MultiX=Average","Skip=True","Sort=True")</f>
        <v>14.847620377563182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48702</v>
      </c>
      <c r="T2955" s="43">
        <f ca="1">_xll.BInterpol('Base CDI'!$H$4:$H$28,'Base CDI'!$J$4:$J$29,S2955,"Cubic","Extrapolate=Linear","MultiX=Average","Skip=True","Sort=True")</f>
        <v>14.680368253868057</v>
      </c>
      <c r="U2955" s="43">
        <f ca="1">_xll.BInterpol('Base CDI'!$H$4:$H$28,'Base CDI'!$I$4:$I$29,S2955,"Cubic","Extrapolate=Linear","MultiX=Average","Skip=True","Sort=True")</f>
        <v>14.847680135499969</v>
      </c>
    </row>
    <row r="2956" spans="16:21" x14ac:dyDescent="0.25">
      <c r="P2956" s="10">
        <v>38807</v>
      </c>
      <c r="Q2956">
        <v>14.64157</v>
      </c>
      <c r="S2956" s="42">
        <f t="shared" ca="1" si="51"/>
        <v>48703</v>
      </c>
      <c r="T2956" s="43">
        <f ca="1">_xll.BInterpol('Base CDI'!$H$4:$H$28,'Base CDI'!$J$4:$J$29,S2956,"Cubic","Extrapolate=Linear","MultiX=Average","Skip=True","Sort=True")</f>
        <v>14.680410507259097</v>
      </c>
      <c r="U2956" s="43">
        <f ca="1">_xll.BInterpol('Base CDI'!$H$4:$H$28,'Base CDI'!$I$4:$I$29,S2956,"Cubic","Extrapolate=Linear","MultiX=Average","Skip=True","Sort=True")</f>
        <v>14.847739803512169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48704</v>
      </c>
      <c r="T2957" s="43">
        <f ca="1">_xll.BInterpol('Base CDI'!$H$4:$H$28,'Base CDI'!$J$4:$J$29,S2957,"Cubic","Extrapolate=Linear","MultiX=Average","Skip=True","Sort=True")</f>
        <v>14.680452599054297</v>
      </c>
      <c r="U2957" s="43">
        <f ca="1">_xll.BInterpol('Base CDI'!$H$4:$H$28,'Base CDI'!$I$4:$I$29,S2957,"Cubic","Extrapolate=Linear","MultiX=Average","Skip=True","Sort=True")</f>
        <v>14.847799381138367</v>
      </c>
    </row>
    <row r="2958" spans="16:21" x14ac:dyDescent="0.25">
      <c r="P2958" s="10">
        <v>38811</v>
      </c>
      <c r="Q2958">
        <v>14.65931</v>
      </c>
      <c r="S2958" s="42">
        <f t="shared" ca="1" si="51"/>
        <v>48705</v>
      </c>
      <c r="T2958" s="43">
        <f ca="1">_xll.BInterpol('Base CDI'!$H$4:$H$28,'Base CDI'!$J$4:$J$29,S2958,"Cubic","Extrapolate=Linear","MultiX=Average","Skip=True","Sort=True")</f>
        <v>14.68049452967589</v>
      </c>
      <c r="U2958" s="43">
        <f ca="1">_xll.BInterpol('Base CDI'!$H$4:$H$28,'Base CDI'!$I$4:$I$29,S2958,"Cubic","Extrapolate=Linear","MultiX=Average","Skip=True","Sort=True")</f>
        <v>14.847858867917147</v>
      </c>
    </row>
    <row r="2959" spans="16:21" x14ac:dyDescent="0.25">
      <c r="P2959" s="10">
        <v>38812</v>
      </c>
      <c r="Q2959">
        <v>14.66816</v>
      </c>
      <c r="S2959" s="42">
        <f t="shared" ca="1" si="51"/>
        <v>48706</v>
      </c>
      <c r="T2959" s="43">
        <f ca="1">_xll.BInterpol('Base CDI'!$H$4:$H$28,'Base CDI'!$J$4:$J$29,S2959,"Cubic","Extrapolate=Linear","MultiX=Average","Skip=True","Sort=True")</f>
        <v>14.680536299546116</v>
      </c>
      <c r="U2959" s="43">
        <f ca="1">_xll.BInterpol('Base CDI'!$H$4:$H$28,'Base CDI'!$I$4:$I$29,S2959,"Cubic","Extrapolate=Linear","MultiX=Average","Skip=True","Sort=True")</f>
        <v>14.847918263387092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48707</v>
      </c>
      <c r="T2960" s="43">
        <f ca="1">_xll.BInterpol('Base CDI'!$H$4:$H$28,'Base CDI'!$J$4:$J$29,S2960,"Cubic","Extrapolate=Linear","MultiX=Average","Skip=True","Sort=True")</f>
        <v>14.680577909087209</v>
      </c>
      <c r="U2960" s="43">
        <f ca="1">_xll.BInterpol('Base CDI'!$H$4:$H$28,'Base CDI'!$I$4:$I$29,S2960,"Cubic","Extrapolate=Linear","MultiX=Average","Skip=True","Sort=True")</f>
        <v>14.847977567086788</v>
      </c>
    </row>
    <row r="2961" spans="16:21" x14ac:dyDescent="0.25">
      <c r="P2961" s="10">
        <v>38814</v>
      </c>
      <c r="Q2961">
        <v>14.68586</v>
      </c>
      <c r="S2961" s="42">
        <f t="shared" ca="1" si="51"/>
        <v>48708</v>
      </c>
      <c r="T2961" s="43">
        <f ca="1">_xll.BInterpol('Base CDI'!$H$4:$H$28,'Base CDI'!$J$4:$J$29,S2961,"Cubic","Extrapolate=Linear","MultiX=Average","Skip=True","Sort=True")</f>
        <v>14.680619358721408</v>
      </c>
      <c r="U2961" s="43">
        <f ca="1">_xll.BInterpol('Base CDI'!$H$4:$H$28,'Base CDI'!$I$4:$I$29,S2961,"Cubic","Extrapolate=Linear","MultiX=Average","Skip=True","Sort=True")</f>
        <v>14.848036778554819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48709</v>
      </c>
      <c r="T2962" s="43">
        <f ca="1">_xll.BInterpol('Base CDI'!$H$4:$H$28,'Base CDI'!$J$4:$J$29,S2962,"Cubic","Extrapolate=Linear","MultiX=Average","Skip=True","Sort=True")</f>
        <v>14.680660648870949</v>
      </c>
      <c r="U2962" s="43">
        <f ca="1">_xll.BInterpol('Base CDI'!$H$4:$H$28,'Base CDI'!$I$4:$I$29,S2962,"Cubic","Extrapolate=Linear","MultiX=Average","Skip=True","Sort=True")</f>
        <v>14.84809589732977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48710</v>
      </c>
      <c r="T2963" s="43">
        <f ca="1">_xll.BInterpol('Base CDI'!$H$4:$H$28,'Base CDI'!$J$4:$J$29,S2963,"Cubic","Extrapolate=Linear","MultiX=Average","Skip=True","Sort=True")</f>
        <v>14.680701779958069</v>
      </c>
      <c r="U2963" s="43">
        <f ca="1">_xll.BInterpol('Base CDI'!$H$4:$H$28,'Base CDI'!$I$4:$I$29,S2963,"Cubic","Extrapolate=Linear","MultiX=Average","Skip=True","Sort=True")</f>
        <v>14.848154922950226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48711</v>
      </c>
      <c r="T2964" s="43">
        <f ca="1">_xll.BInterpol('Base CDI'!$H$4:$H$28,'Base CDI'!$J$4:$J$29,S2964,"Cubic","Extrapolate=Linear","MultiX=Average","Skip=True","Sort=True")</f>
        <v>14.680742752405003</v>
      </c>
      <c r="U2964" s="43">
        <f ca="1">_xll.BInterpol('Base CDI'!$H$4:$H$28,'Base CDI'!$I$4:$I$29,S2964,"Cubic","Extrapolate=Linear","MultiX=Average","Skip=True","Sort=True")</f>
        <v>14.848213854954768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48712</v>
      </c>
      <c r="T2965" s="43">
        <f ca="1">_xll.BInterpol('Base CDI'!$H$4:$H$28,'Base CDI'!$J$4:$J$29,S2965,"Cubic","Extrapolate=Linear","MultiX=Average","Skip=True","Sort=True")</f>
        <v>14.680783566633988</v>
      </c>
      <c r="U2965" s="43">
        <f ca="1">_xll.BInterpol('Base CDI'!$H$4:$H$28,'Base CDI'!$I$4:$I$29,S2965,"Cubic","Extrapolate=Linear","MultiX=Average","Skip=True","Sort=True")</f>
        <v>14.848272692881983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48713</v>
      </c>
      <c r="T2966" s="43">
        <f ca="1">_xll.BInterpol('Base CDI'!$H$4:$H$28,'Base CDI'!$J$4:$J$29,S2966,"Cubic","Extrapolate=Linear","MultiX=Average","Skip=True","Sort=True")</f>
        <v>14.680824223067262</v>
      </c>
      <c r="U2966" s="43">
        <f ca="1">_xll.BInterpol('Base CDI'!$H$4:$H$28,'Base CDI'!$I$4:$I$29,S2966,"Cubic","Extrapolate=Linear","MultiX=Average","Skip=True","Sort=True")</f>
        <v>14.848331436270456</v>
      </c>
    </row>
    <row r="2967" spans="16:21" x14ac:dyDescent="0.25">
      <c r="P2967" s="10">
        <v>38825</v>
      </c>
      <c r="Q2967">
        <v>14.73906</v>
      </c>
      <c r="S2967" s="42">
        <f t="shared" ca="1" si="51"/>
        <v>48714</v>
      </c>
      <c r="T2967" s="43">
        <f ca="1">_xll.BInterpol('Base CDI'!$H$4:$H$28,'Base CDI'!$J$4:$J$29,S2967,"Cubic","Extrapolate=Linear","MultiX=Average","Skip=True","Sort=True")</f>
        <v>14.68086472212706</v>
      </c>
      <c r="U2967" s="43">
        <f ca="1">_xll.BInterpol('Base CDI'!$H$4:$H$28,'Base CDI'!$I$4:$I$29,S2967,"Cubic","Extrapolate=Linear","MultiX=Average","Skip=True","Sort=True")</f>
        <v>14.848390084658769</v>
      </c>
    </row>
    <row r="2968" spans="16:21" x14ac:dyDescent="0.25">
      <c r="P2968" s="10">
        <v>38826</v>
      </c>
      <c r="Q2968">
        <v>14.74794</v>
      </c>
      <c r="S2968" s="42">
        <f t="shared" ca="1" si="51"/>
        <v>48715</v>
      </c>
      <c r="T2968" s="43">
        <f ca="1">_xll.BInterpol('Base CDI'!$H$4:$H$28,'Base CDI'!$J$4:$J$29,S2968,"Cubic","Extrapolate=Linear","MultiX=Average","Skip=True","Sort=True")</f>
        <v>14.68090506423562</v>
      </c>
      <c r="U2968" s="43">
        <f ca="1">_xll.BInterpol('Base CDI'!$H$4:$H$28,'Base CDI'!$I$4:$I$29,S2968,"Cubic","Extrapolate=Linear","MultiX=Average","Skip=True","Sort=True")</f>
        <v>14.848448637585509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48716</v>
      </c>
      <c r="T2969" s="43">
        <f ca="1">_xll.BInterpol('Base CDI'!$H$4:$H$28,'Base CDI'!$J$4:$J$29,S2969,"Cubic","Extrapolate=Linear","MultiX=Average","Skip=True","Sort=True")</f>
        <v>14.680945249815178</v>
      </c>
      <c r="U2969" s="43">
        <f ca="1">_xll.BInterpol('Base CDI'!$H$4:$H$28,'Base CDI'!$I$4:$I$29,S2969,"Cubic","Extrapolate=Linear","MultiX=Average","Skip=True","Sort=True")</f>
        <v>14.848507094589259</v>
      </c>
    </row>
    <row r="2970" spans="16:21" x14ac:dyDescent="0.25">
      <c r="P2970" s="10">
        <v>38831</v>
      </c>
      <c r="Q2970">
        <v>14.76535</v>
      </c>
      <c r="S2970" s="42">
        <f t="shared" ca="1" si="51"/>
        <v>48717</v>
      </c>
      <c r="T2970" s="43">
        <f ca="1">_xll.BInterpol('Base CDI'!$H$4:$H$28,'Base CDI'!$J$4:$J$29,S2970,"Cubic","Extrapolate=Linear","MultiX=Average","Skip=True","Sort=True")</f>
        <v>14.68098527928797</v>
      </c>
      <c r="U2970" s="43">
        <f ca="1">_xll.BInterpol('Base CDI'!$H$4:$H$28,'Base CDI'!$I$4:$I$29,S2970,"Cubic","Extrapolate=Linear","MultiX=Average","Skip=True","Sort=True")</f>
        <v>14.848565455208604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48718</v>
      </c>
      <c r="T2971" s="43">
        <f ca="1">_xll.BInterpol('Base CDI'!$H$4:$H$28,'Base CDI'!$J$4:$J$29,S2971,"Cubic","Extrapolate=Linear","MultiX=Average","Skip=True","Sort=True")</f>
        <v>14.681025153076234</v>
      </c>
      <c r="U2971" s="43">
        <f ca="1">_xll.BInterpol('Base CDI'!$H$4:$H$28,'Base CDI'!$I$4:$I$29,S2971,"Cubic","Extrapolate=Linear","MultiX=Average","Skip=True","Sort=True")</f>
        <v>14.848623718982127</v>
      </c>
    </row>
    <row r="2972" spans="16:21" x14ac:dyDescent="0.25">
      <c r="P2972" s="10">
        <v>38833</v>
      </c>
      <c r="Q2972">
        <v>14.78238</v>
      </c>
      <c r="S2972" s="42">
        <f t="shared" ca="1" si="51"/>
        <v>48719</v>
      </c>
      <c r="T2972" s="43">
        <f ca="1">_xll.BInterpol('Base CDI'!$H$4:$H$28,'Base CDI'!$J$4:$J$29,S2972,"Cubic","Extrapolate=Linear","MultiX=Average","Skip=True","Sort=True")</f>
        <v>14.681064871602205</v>
      </c>
      <c r="U2972" s="43">
        <f ca="1">_xll.BInterpol('Base CDI'!$H$4:$H$28,'Base CDI'!$I$4:$I$29,S2972,"Cubic","Extrapolate=Linear","MultiX=Average","Skip=True","Sort=True")</f>
        <v>14.848681885448414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48720</v>
      </c>
      <c r="T2973" s="43">
        <f ca="1">_xll.BInterpol('Base CDI'!$H$4:$H$28,'Base CDI'!$J$4:$J$29,S2973,"Cubic","Extrapolate=Linear","MultiX=Average","Skip=True","Sort=True")</f>
        <v>14.68110443528812</v>
      </c>
      <c r="U2973" s="43">
        <f ca="1">_xll.BInterpol('Base CDI'!$H$4:$H$28,'Base CDI'!$I$4:$I$29,S2973,"Cubic","Extrapolate=Linear","MultiX=Average","Skip=True","Sort=True")</f>
        <v>14.848739954146049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48721</v>
      </c>
      <c r="T2974" s="43">
        <f ca="1">_xll.BInterpol('Base CDI'!$H$4:$H$28,'Base CDI'!$J$4:$J$29,S2974,"Cubic","Extrapolate=Linear","MultiX=Average","Skip=True","Sort=True")</f>
        <v>14.681143844556216</v>
      </c>
      <c r="U2974" s="43">
        <f ca="1">_xll.BInterpol('Base CDI'!$H$4:$H$28,'Base CDI'!$I$4:$I$29,S2974,"Cubic","Extrapolate=Linear","MultiX=Average","Skip=True","Sort=True")</f>
        <v>14.848797924613617</v>
      </c>
    </row>
    <row r="2975" spans="16:21" x14ac:dyDescent="0.25">
      <c r="P2975" s="10">
        <v>38839</v>
      </c>
      <c r="Q2975">
        <v>14.80799</v>
      </c>
      <c r="S2975" s="42">
        <f t="shared" ca="1" si="51"/>
        <v>48722</v>
      </c>
      <c r="T2975" s="43">
        <f ca="1">_xll.BInterpol('Base CDI'!$H$4:$H$28,'Base CDI'!$J$4:$J$29,S2975,"Cubic","Extrapolate=Linear","MultiX=Average","Skip=True","Sort=True")</f>
        <v>14.681183099828731</v>
      </c>
      <c r="U2975" s="43">
        <f ca="1">_xll.BInterpol('Base CDI'!$H$4:$H$28,'Base CDI'!$I$4:$I$29,S2975,"Cubic","Extrapolate=Linear","MultiX=Average","Skip=True","Sort=True")</f>
        <v>14.848855796389699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48723</v>
      </c>
      <c r="T2976" s="43">
        <f ca="1">_xll.BInterpol('Base CDI'!$H$4:$H$28,'Base CDI'!$J$4:$J$29,S2976,"Cubic","Extrapolate=Linear","MultiX=Average","Skip=True","Sort=True")</f>
        <v>14.681222201527898</v>
      </c>
      <c r="U2976" s="43">
        <f ca="1">_xll.BInterpol('Base CDI'!$H$4:$H$28,'Base CDI'!$I$4:$I$29,S2976,"Cubic","Extrapolate=Linear","MultiX=Average","Skip=True","Sort=True")</f>
        <v>14.848913569012884</v>
      </c>
    </row>
    <row r="2977" spans="16:21" x14ac:dyDescent="0.25">
      <c r="P2977" s="10">
        <v>38841</v>
      </c>
      <c r="Q2977">
        <v>14.82513</v>
      </c>
      <c r="S2977" s="42">
        <f t="shared" ca="1" si="51"/>
        <v>48724</v>
      </c>
      <c r="T2977" s="43">
        <f ca="1">_xll.BInterpol('Base CDI'!$H$4:$H$28,'Base CDI'!$J$4:$J$29,S2977,"Cubic","Extrapolate=Linear","MultiX=Average","Skip=True","Sort=True")</f>
        <v>14.681261150075958</v>
      </c>
      <c r="U2977" s="43">
        <f ca="1">_xll.BInterpol('Base CDI'!$H$4:$H$28,'Base CDI'!$I$4:$I$29,S2977,"Cubic","Extrapolate=Linear","MultiX=Average","Skip=True","Sort=True")</f>
        <v>14.848971242021754</v>
      </c>
    </row>
    <row r="2978" spans="16:21" x14ac:dyDescent="0.25">
      <c r="P2978" s="10">
        <v>38842</v>
      </c>
      <c r="Q2978">
        <v>14.8337</v>
      </c>
      <c r="S2978" s="42">
        <f t="shared" ca="1" si="51"/>
        <v>48725</v>
      </c>
      <c r="T2978" s="43">
        <f ca="1">_xll.BInterpol('Base CDI'!$H$4:$H$28,'Base CDI'!$J$4:$J$29,S2978,"Cubic","Extrapolate=Linear","MultiX=Average","Skip=True","Sort=True")</f>
        <v>14.681299945895143</v>
      </c>
      <c r="U2978" s="43">
        <f ca="1">_xll.BInterpol('Base CDI'!$H$4:$H$28,'Base CDI'!$I$4:$I$29,S2978,"Cubic","Extrapolate=Linear","MultiX=Average","Skip=True","Sort=True")</f>
        <v>14.849028814954895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48726</v>
      </c>
      <c r="T2979" s="43">
        <f ca="1">_xll.BInterpol('Base CDI'!$H$4:$H$28,'Base CDI'!$J$4:$J$29,S2979,"Cubic","Extrapolate=Linear","MultiX=Average","Skip=True","Sort=True")</f>
        <v>14.681338589407694</v>
      </c>
      <c r="U2979" s="43">
        <f ca="1">_xll.BInterpol('Base CDI'!$H$4:$H$28,'Base CDI'!$I$4:$I$29,S2979,"Cubic","Extrapolate=Linear","MultiX=Average","Skip=True","Sort=True")</f>
        <v>14.84908628735089</v>
      </c>
    </row>
    <row r="2980" spans="16:21" x14ac:dyDescent="0.25">
      <c r="P2980" s="10">
        <v>38846</v>
      </c>
      <c r="Q2980">
        <v>14.85087</v>
      </c>
      <c r="S2980" s="42">
        <f t="shared" ca="1" si="51"/>
        <v>48727</v>
      </c>
      <c r="T2980" s="43">
        <f ca="1">_xll.BInterpol('Base CDI'!$H$4:$H$28,'Base CDI'!$J$4:$J$29,S2980,"Cubic","Extrapolate=Linear","MultiX=Average","Skip=True","Sort=True")</f>
        <v>14.681377081035844</v>
      </c>
      <c r="U2980" s="43">
        <f ca="1">_xll.BInterpol('Base CDI'!$H$4:$H$28,'Base CDI'!$I$4:$I$29,S2980,"Cubic","Extrapolate=Linear","MultiX=Average","Skip=True","Sort=True")</f>
        <v>14.849143658748321</v>
      </c>
    </row>
    <row r="2981" spans="16:21" x14ac:dyDescent="0.25">
      <c r="P2981" s="10">
        <v>38847</v>
      </c>
      <c r="Q2981">
        <v>14.85946</v>
      </c>
      <c r="S2981" s="42">
        <f t="shared" ca="1" si="51"/>
        <v>48728</v>
      </c>
      <c r="T2981" s="43">
        <f ca="1">_xll.BInterpol('Base CDI'!$H$4:$H$28,'Base CDI'!$J$4:$J$29,S2981,"Cubic","Extrapolate=Linear","MultiX=Average","Skip=True","Sort=True")</f>
        <v>14.681415421201832</v>
      </c>
      <c r="U2981" s="43">
        <f ca="1">_xll.BInterpol('Base CDI'!$H$4:$H$28,'Base CDI'!$I$4:$I$29,S2981,"Cubic","Extrapolate=Linear","MultiX=Average","Skip=True","Sort=True")</f>
        <v>14.849200928685777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48729</v>
      </c>
      <c r="T2982" s="43">
        <f ca="1">_xll.BInterpol('Base CDI'!$H$4:$H$28,'Base CDI'!$J$4:$J$29,S2982,"Cubic","Extrapolate=Linear","MultiX=Average","Skip=True","Sort=True")</f>
        <v>14.681453610327894</v>
      </c>
      <c r="U2982" s="43">
        <f ca="1">_xll.BInterpol('Base CDI'!$H$4:$H$28,'Base CDI'!$I$4:$I$29,S2982,"Cubic","Extrapolate=Linear","MultiX=Average","Skip=True","Sort=True")</f>
        <v>14.84925809670184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48730</v>
      </c>
      <c r="T2983" s="43">
        <f ca="1">_xll.BInterpol('Base CDI'!$H$4:$H$28,'Base CDI'!$J$4:$J$29,S2983,"Cubic","Extrapolate=Linear","MultiX=Average","Skip=True","Sort=True")</f>
        <v>14.681491648836266</v>
      </c>
      <c r="U2983" s="43">
        <f ca="1">_xll.BInterpol('Base CDI'!$H$4:$H$28,'Base CDI'!$I$4:$I$29,S2983,"Cubic","Extrapolate=Linear","MultiX=Average","Skip=True","Sort=True")</f>
        <v>14.849315162335095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48731</v>
      </c>
      <c r="T2984" s="43">
        <f ca="1">_xll.BInterpol('Base CDI'!$H$4:$H$28,'Base CDI'!$J$4:$J$29,S2984,"Cubic","Extrapolate=Linear","MultiX=Average","Skip=True","Sort=True")</f>
        <v>14.681529537149185</v>
      </c>
      <c r="U2984" s="43">
        <f ca="1">_xll.BInterpol('Base CDI'!$H$4:$H$28,'Base CDI'!$I$4:$I$29,S2984,"Cubic","Extrapolate=Linear","MultiX=Average","Skip=True","Sort=True")</f>
        <v>14.849372125124125</v>
      </c>
    </row>
    <row r="2985" spans="16:21" x14ac:dyDescent="0.25">
      <c r="P2985" s="10">
        <v>38853</v>
      </c>
      <c r="Q2985">
        <v>14.89382</v>
      </c>
      <c r="S2985" s="42">
        <f t="shared" ca="1" si="51"/>
        <v>48732</v>
      </c>
      <c r="T2985" s="43">
        <f ca="1">_xll.BInterpol('Base CDI'!$H$4:$H$28,'Base CDI'!$J$4:$J$29,S2985,"Cubic","Extrapolate=Linear","MultiX=Average","Skip=True","Sort=True")</f>
        <v>14.681567275688888</v>
      </c>
      <c r="U2985" s="43">
        <f ca="1">_xll.BInterpol('Base CDI'!$H$4:$H$28,'Base CDI'!$I$4:$I$29,S2985,"Cubic","Extrapolate=Linear","MultiX=Average","Skip=True","Sort=True")</f>
        <v>14.849428984607517</v>
      </c>
    </row>
    <row r="2986" spans="16:21" x14ac:dyDescent="0.25">
      <c r="P2986" s="10">
        <v>38854</v>
      </c>
      <c r="Q2986">
        <v>14.90245</v>
      </c>
      <c r="S2986" s="42">
        <f t="shared" ca="1" si="51"/>
        <v>48733</v>
      </c>
      <c r="T2986" s="43">
        <f ca="1">_xll.BInterpol('Base CDI'!$H$4:$H$28,'Base CDI'!$J$4:$J$29,S2986,"Cubic","Extrapolate=Linear","MultiX=Average","Skip=True","Sort=True")</f>
        <v>14.681604864877611</v>
      </c>
      <c r="U2986" s="43">
        <f ca="1">_xll.BInterpol('Base CDI'!$H$4:$H$28,'Base CDI'!$I$4:$I$29,S2986,"Cubic","Extrapolate=Linear","MultiX=Average","Skip=True","Sort=True")</f>
        <v>14.849485740323853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48734</v>
      </c>
      <c r="T2987" s="43">
        <f ca="1">_xll.BInterpol('Base CDI'!$H$4:$H$28,'Base CDI'!$J$4:$J$29,S2987,"Cubic","Extrapolate=Linear","MultiX=Average","Skip=True","Sort=True")</f>
        <v>14.68164230513759</v>
      </c>
      <c r="U2987" s="43">
        <f ca="1">_xll.BInterpol('Base CDI'!$H$4:$H$28,'Base CDI'!$I$4:$I$29,S2987,"Cubic","Extrapolate=Linear","MultiX=Average","Skip=True","Sort=True")</f>
        <v>14.84954239181172</v>
      </c>
    </row>
    <row r="2988" spans="16:21" x14ac:dyDescent="0.25">
      <c r="P2988" s="10">
        <v>38856</v>
      </c>
      <c r="Q2988">
        <v>14.91966</v>
      </c>
      <c r="S2988" s="42">
        <f t="shared" ca="1" si="51"/>
        <v>48735</v>
      </c>
      <c r="T2988" s="43">
        <f ca="1">_xll.BInterpol('Base CDI'!$H$4:$H$28,'Base CDI'!$J$4:$J$29,S2988,"Cubic","Extrapolate=Linear","MultiX=Average","Skip=True","Sort=True")</f>
        <v>14.681679596891064</v>
      </c>
      <c r="U2988" s="43">
        <f ca="1">_xll.BInterpol('Base CDI'!$H$4:$H$28,'Base CDI'!$I$4:$I$29,S2988,"Cubic","Extrapolate=Linear","MultiX=Average","Skip=True","Sort=True")</f>
        <v>14.849598938609699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48736</v>
      </c>
      <c r="T2989" s="43">
        <f ca="1">_xll.BInterpol('Base CDI'!$H$4:$H$28,'Base CDI'!$J$4:$J$29,S2989,"Cubic","Extrapolate=Linear","MultiX=Average","Skip=True","Sort=True")</f>
        <v>14.681716740560267</v>
      </c>
      <c r="U2989" s="43">
        <f ca="1">_xll.BInterpol('Base CDI'!$H$4:$H$28,'Base CDI'!$I$4:$I$29,S2989,"Cubic","Extrapolate=Linear","MultiX=Average","Skip=True","Sort=True")</f>
        <v>14.849655380256378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48737</v>
      </c>
      <c r="T2990" s="43">
        <f ca="1">_xll.BInterpol('Base CDI'!$H$4:$H$28,'Base CDI'!$J$4:$J$29,S2990,"Cubic","Extrapolate=Linear","MultiX=Average","Skip=True","Sort=True")</f>
        <v>14.681753736567437</v>
      </c>
      <c r="U2990" s="43">
        <f ca="1">_xll.BInterpol('Base CDI'!$H$4:$H$28,'Base CDI'!$I$4:$I$29,S2990,"Cubic","Extrapolate=Linear","MultiX=Average","Skip=True","Sort=True")</f>
        <v>14.849711716290338</v>
      </c>
    </row>
    <row r="2991" spans="16:21" x14ac:dyDescent="0.25">
      <c r="P2991" s="10">
        <v>38861</v>
      </c>
      <c r="Q2991">
        <v>14.94548</v>
      </c>
      <c r="S2991" s="42">
        <f t="shared" ca="1" si="51"/>
        <v>48738</v>
      </c>
      <c r="T2991" s="43">
        <f ca="1">_xll.BInterpol('Base CDI'!$H$4:$H$28,'Base CDI'!$J$4:$J$29,S2991,"Cubic","Extrapolate=Linear","MultiX=Average","Skip=True","Sort=True")</f>
        <v>14.681790585334809</v>
      </c>
      <c r="U2991" s="43">
        <f ca="1">_xll.BInterpol('Base CDI'!$H$4:$H$28,'Base CDI'!$I$4:$I$29,S2991,"Cubic","Extrapolate=Linear","MultiX=Average","Skip=True","Sort=True")</f>
        <v>14.849767946250164</v>
      </c>
    </row>
    <row r="2992" spans="16:21" x14ac:dyDescent="0.25">
      <c r="P2992" s="10">
        <v>38862</v>
      </c>
      <c r="Q2992">
        <v>14.9541</v>
      </c>
      <c r="S2992" s="42">
        <f t="shared" ca="1" si="51"/>
        <v>48739</v>
      </c>
      <c r="T2992" s="43">
        <f ca="1">_xll.BInterpol('Base CDI'!$H$4:$H$28,'Base CDI'!$J$4:$J$29,S2992,"Cubic","Extrapolate=Linear","MultiX=Average","Skip=True","Sort=True")</f>
        <v>14.681827287284623</v>
      </c>
      <c r="U2992" s="43">
        <f ca="1">_xll.BInterpol('Base CDI'!$H$4:$H$28,'Base CDI'!$I$4:$I$29,S2992,"Cubic","Extrapolate=Linear","MultiX=Average","Skip=True","Sort=True")</f>
        <v>14.849824069674444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48740</v>
      </c>
      <c r="T2993" s="43">
        <f ca="1">_xll.BInterpol('Base CDI'!$H$4:$H$28,'Base CDI'!$J$4:$J$29,S2993,"Cubic","Extrapolate=Linear","MultiX=Average","Skip=True","Sort=True")</f>
        <v>14.681863842839112</v>
      </c>
      <c r="U2993" s="43">
        <f ca="1">_xll.BInterpol('Base CDI'!$H$4:$H$28,'Base CDI'!$I$4:$I$29,S2993,"Cubic","Extrapolate=Linear","MultiX=Average","Skip=True","Sort=True")</f>
        <v>14.849880086101757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48741</v>
      </c>
      <c r="T2994" s="43">
        <f ca="1">_xll.BInterpol('Base CDI'!$H$4:$H$28,'Base CDI'!$J$4:$J$29,S2994,"Cubic","Extrapolate=Linear","MultiX=Average","Skip=True","Sort=True")</f>
        <v>14.681900252420514</v>
      </c>
      <c r="U2994" s="43">
        <f ca="1">_xll.BInterpol('Base CDI'!$H$4:$H$28,'Base CDI'!$I$4:$I$29,S2994,"Cubic","Extrapolate=Linear","MultiX=Average","Skip=True","Sort=True")</f>
        <v>14.849935995070693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48742</v>
      </c>
      <c r="T2995" s="43">
        <f ca="1">_xll.BInterpol('Base CDI'!$H$4:$H$28,'Base CDI'!$J$4:$J$29,S2995,"Cubic","Extrapolate=Linear","MultiX=Average","Skip=True","Sort=True")</f>
        <v>14.681936516451067</v>
      </c>
      <c r="U2995" s="43">
        <f ca="1">_xll.BInterpol('Base CDI'!$H$4:$H$28,'Base CDI'!$I$4:$I$29,S2995,"Cubic","Extrapolate=Linear","MultiX=Average","Skip=True","Sort=True")</f>
        <v>14.849991796119832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48743</v>
      </c>
      <c r="T2996" s="43">
        <f ca="1">_xll.BInterpol('Base CDI'!$H$4:$H$28,'Base CDI'!$J$4:$J$29,S2996,"Cubic","Extrapolate=Linear","MultiX=Average","Skip=True","Sort=True")</f>
        <v>14.681972635353004</v>
      </c>
      <c r="U2996" s="43">
        <f ca="1">_xll.BInterpol('Base CDI'!$H$4:$H$28,'Base CDI'!$I$4:$I$29,S2996,"Cubic","Extrapolate=Linear","MultiX=Average","Skip=True","Sort=True")</f>
        <v>14.85004748878776</v>
      </c>
    </row>
    <row r="2997" spans="16:21" x14ac:dyDescent="0.25">
      <c r="P2997" s="10">
        <v>38869</v>
      </c>
      <c r="Q2997">
        <v>14.99727</v>
      </c>
      <c r="S2997" s="42">
        <f t="shared" ca="1" si="51"/>
        <v>48744</v>
      </c>
      <c r="T2997" s="43">
        <f ca="1">_xll.BInterpol('Base CDI'!$H$4:$H$28,'Base CDI'!$J$4:$J$29,S2997,"Cubic","Extrapolate=Linear","MultiX=Average","Skip=True","Sort=True")</f>
        <v>14.682008609548566</v>
      </c>
      <c r="U2997" s="43">
        <f ca="1">_xll.BInterpol('Base CDI'!$H$4:$H$28,'Base CDI'!$I$4:$I$29,S2997,"Cubic","Extrapolate=Linear","MultiX=Average","Skip=True","Sort=True")</f>
        <v>14.850103072613061</v>
      </c>
    </row>
    <row r="2998" spans="16:21" x14ac:dyDescent="0.25">
      <c r="P2998" s="10">
        <v>38870</v>
      </c>
      <c r="Q2998">
        <v>15.00567</v>
      </c>
      <c r="S2998" s="42">
        <f t="shared" ca="1" si="51"/>
        <v>48745</v>
      </c>
      <c r="T2998" s="43">
        <f ca="1">_xll.BInterpol('Base CDI'!$H$4:$H$28,'Base CDI'!$J$4:$J$29,S2998,"Cubic","Extrapolate=Linear","MultiX=Average","Skip=True","Sort=True")</f>
        <v>14.682044439459986</v>
      </c>
      <c r="U2998" s="43">
        <f ca="1">_xll.BInterpol('Base CDI'!$H$4:$H$28,'Base CDI'!$I$4:$I$29,S2998,"Cubic","Extrapolate=Linear","MultiX=Average","Skip=True","Sort=True")</f>
        <v>14.85015854713432</v>
      </c>
    </row>
    <row r="2999" spans="16:21" x14ac:dyDescent="0.25">
      <c r="P2999" s="10">
        <v>38873</v>
      </c>
      <c r="Q2999">
        <v>15.01408</v>
      </c>
      <c r="S2999" s="42">
        <f t="shared" ca="1" si="51"/>
        <v>48746</v>
      </c>
      <c r="T2999" s="43">
        <f ca="1">_xll.BInterpol('Base CDI'!$H$4:$H$28,'Base CDI'!$J$4:$J$29,S2999,"Cubic","Extrapolate=Linear","MultiX=Average","Skip=True","Sort=True")</f>
        <v>14.682080125509502</v>
      </c>
      <c r="U2999" s="43">
        <f ca="1">_xll.BInterpol('Base CDI'!$H$4:$H$28,'Base CDI'!$I$4:$I$29,S2999,"Cubic","Extrapolate=Linear","MultiX=Average","Skip=True","Sort=True")</f>
        <v>14.850213911890123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48747</v>
      </c>
      <c r="T3000" s="43">
        <f ca="1">_xll.BInterpol('Base CDI'!$H$4:$H$28,'Base CDI'!$J$4:$J$29,S3000,"Cubic","Extrapolate=Linear","MultiX=Average","Skip=True","Sort=True")</f>
        <v>14.682115668119351</v>
      </c>
      <c r="U3000" s="43">
        <f ca="1">_xll.BInterpol('Base CDI'!$H$4:$H$28,'Base CDI'!$I$4:$I$29,S3000,"Cubic","Extrapolate=Linear","MultiX=Average","Skip=True","Sort=True")</f>
        <v>14.85026916641905</v>
      </c>
    </row>
    <row r="3001" spans="16:21" x14ac:dyDescent="0.25">
      <c r="P3001" s="10">
        <v>38875</v>
      </c>
      <c r="Q3001">
        <v>15.03091</v>
      </c>
      <c r="S3001" s="42">
        <f t="shared" ca="1" si="51"/>
        <v>48748</v>
      </c>
      <c r="T3001" s="43">
        <f ca="1">_xll.BInterpol('Base CDI'!$H$4:$H$28,'Base CDI'!$J$4:$J$29,S3001,"Cubic","Extrapolate=Linear","MultiX=Average","Skip=True","Sort=True")</f>
        <v>14.68215106771177</v>
      </c>
      <c r="U3001" s="43">
        <f ca="1">_xll.BInterpol('Base CDI'!$H$4:$H$28,'Base CDI'!$I$4:$I$29,S3001,"Cubic","Extrapolate=Linear","MultiX=Average","Skip=True","Sort=True")</f>
        <v>14.850324310259689</v>
      </c>
    </row>
    <row r="3002" spans="16:21" x14ac:dyDescent="0.25">
      <c r="P3002" s="10">
        <v>38876</v>
      </c>
      <c r="Q3002">
        <v>15.03933</v>
      </c>
      <c r="S3002" s="42">
        <f t="shared" ca="1" si="51"/>
        <v>48749</v>
      </c>
      <c r="T3002" s="43">
        <f ca="1">_xll.BInterpol('Base CDI'!$H$4:$H$28,'Base CDI'!$J$4:$J$29,S3002,"Cubic","Extrapolate=Linear","MultiX=Average","Skip=True","Sort=True")</f>
        <v>14.682186324708995</v>
      </c>
      <c r="U3002" s="43">
        <f ca="1">_xll.BInterpol('Base CDI'!$H$4:$H$28,'Base CDI'!$I$4:$I$29,S3002,"Cubic","Extrapolate=Linear","MultiX=Average","Skip=True","Sort=True")</f>
        <v>14.850379342950623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48750</v>
      </c>
      <c r="T3003" s="43">
        <f ca="1">_xll.BInterpol('Base CDI'!$H$4:$H$28,'Base CDI'!$J$4:$J$29,S3003,"Cubic","Extrapolate=Linear","MultiX=Average","Skip=True","Sort=True")</f>
        <v>14.682221439533262</v>
      </c>
      <c r="U3003" s="43">
        <f ca="1">_xll.BInterpol('Base CDI'!$H$4:$H$28,'Base CDI'!$I$4:$I$29,S3003,"Cubic","Extrapolate=Linear","MultiX=Average","Skip=True","Sort=True")</f>
        <v>14.850434264030437</v>
      </c>
    </row>
    <row r="3004" spans="16:21" x14ac:dyDescent="0.25">
      <c r="P3004" s="10">
        <v>38880</v>
      </c>
      <c r="Q3004">
        <v>15.05616</v>
      </c>
      <c r="S3004" s="42">
        <f t="shared" ca="1" si="51"/>
        <v>48751</v>
      </c>
      <c r="T3004" s="43">
        <f ca="1">_xll.BInterpol('Base CDI'!$H$4:$H$28,'Base CDI'!$J$4:$J$29,S3004,"Cubic","Extrapolate=Linear","MultiX=Average","Skip=True","Sort=True")</f>
        <v>14.682256412606808</v>
      </c>
      <c r="U3004" s="43">
        <f ca="1">_xll.BInterpol('Base CDI'!$H$4:$H$28,'Base CDI'!$I$4:$I$29,S3004,"Cubic","Extrapolate=Linear","MultiX=Average","Skip=True","Sort=True")</f>
        <v>14.850489073037714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48752</v>
      </c>
      <c r="T3005" s="43">
        <f ca="1">_xll.BInterpol('Base CDI'!$H$4:$H$28,'Base CDI'!$J$4:$J$29,S3005,"Cubic","Extrapolate=Linear","MultiX=Average","Skip=True","Sort=True")</f>
        <v>14.68229124435187</v>
      </c>
      <c r="U3005" s="43">
        <f ca="1">_xll.BInterpol('Base CDI'!$H$4:$H$28,'Base CDI'!$I$4:$I$29,S3005,"Cubic","Extrapolate=Linear","MultiX=Average","Skip=True","Sort=True")</f>
        <v>14.850543769511042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48753</v>
      </c>
      <c r="T3006" s="43">
        <f ca="1">_xll.BInterpol('Base CDI'!$H$4:$H$28,'Base CDI'!$J$4:$J$29,S3006,"Cubic","Extrapolate=Linear","MultiX=Average","Skip=True","Sort=True")</f>
        <v>14.682325935190685</v>
      </c>
      <c r="U3006" s="43">
        <f ca="1">_xll.BInterpol('Base CDI'!$H$4:$H$28,'Base CDI'!$I$4:$I$29,S3006,"Cubic","Extrapolate=Linear","MultiX=Average","Skip=True","Sort=True")</f>
        <v>14.850598352989001</v>
      </c>
    </row>
    <row r="3007" spans="16:21" x14ac:dyDescent="0.25">
      <c r="P3007" s="10">
        <v>38884</v>
      </c>
      <c r="Q3007">
        <v>15.08146</v>
      </c>
      <c r="S3007" s="42">
        <f t="shared" ca="1" si="51"/>
        <v>48754</v>
      </c>
      <c r="T3007" s="43">
        <f ca="1">_xll.BInterpol('Base CDI'!$H$4:$H$28,'Base CDI'!$J$4:$J$29,S3007,"Cubic","Extrapolate=Linear","MultiX=Average","Skip=True","Sort=True")</f>
        <v>14.682360485545487</v>
      </c>
      <c r="U3007" s="43">
        <f ca="1">_xll.BInterpol('Base CDI'!$H$4:$H$28,'Base CDI'!$I$4:$I$29,S3007,"Cubic","Extrapolate=Linear","MultiX=Average","Skip=True","Sort=True")</f>
        <v>14.850652823010178</v>
      </c>
    </row>
    <row r="3008" spans="16:21" x14ac:dyDescent="0.25">
      <c r="P3008" s="10">
        <v>38887</v>
      </c>
      <c r="Q3008">
        <v>15.0899</v>
      </c>
      <c r="S3008" s="42">
        <f t="shared" ca="1" si="51"/>
        <v>48755</v>
      </c>
      <c r="T3008" s="43">
        <f ca="1">_xll.BInterpol('Base CDI'!$H$4:$H$28,'Base CDI'!$J$4:$J$29,S3008,"Cubic","Extrapolate=Linear","MultiX=Average","Skip=True","Sort=True")</f>
        <v>14.682394895838515</v>
      </c>
      <c r="U3008" s="43">
        <f ca="1">_xll.BInterpol('Base CDI'!$H$4:$H$28,'Base CDI'!$I$4:$I$29,S3008,"Cubic","Extrapolate=Linear","MultiX=Average","Skip=True","Sort=True")</f>
        <v>14.850707179113156</v>
      </c>
    </row>
    <row r="3009" spans="16:21" x14ac:dyDescent="0.25">
      <c r="P3009" s="10">
        <v>38888</v>
      </c>
      <c r="Q3009">
        <v>15.09835</v>
      </c>
      <c r="S3009" s="42">
        <f t="shared" ca="1" si="51"/>
        <v>48756</v>
      </c>
      <c r="T3009" s="43">
        <f ca="1">_xll.BInterpol('Base CDI'!$H$4:$H$28,'Base CDI'!$J$4:$J$29,S3009,"Cubic","Extrapolate=Linear","MultiX=Average","Skip=True","Sort=True")</f>
        <v>14.682429166492005</v>
      </c>
      <c r="U3009" s="43">
        <f ca="1">_xll.BInterpol('Base CDI'!$H$4:$H$28,'Base CDI'!$I$4:$I$29,S3009,"Cubic","Extrapolate=Linear","MultiX=Average","Skip=True","Sort=True")</f>
        <v>14.85076142083652</v>
      </c>
    </row>
    <row r="3010" spans="16:21" x14ac:dyDescent="0.25">
      <c r="P3010" s="10">
        <v>38889</v>
      </c>
      <c r="Q3010">
        <v>15.1068</v>
      </c>
      <c r="S3010" s="42">
        <f t="shared" ca="1" si="51"/>
        <v>48757</v>
      </c>
      <c r="T3010" s="43">
        <f ca="1">_xll.BInterpol('Base CDI'!$H$4:$H$28,'Base CDI'!$J$4:$J$29,S3010,"Cubic","Extrapolate=Linear","MultiX=Average","Skip=True","Sort=True")</f>
        <v>14.682463297928194</v>
      </c>
      <c r="U3010" s="43">
        <f ca="1">_xll.BInterpol('Base CDI'!$H$4:$H$28,'Base CDI'!$I$4:$I$29,S3010,"Cubic","Extrapolate=Linear","MultiX=Average","Skip=True","Sort=True")</f>
        <v>14.850815547718856</v>
      </c>
    </row>
    <row r="3011" spans="16:21" x14ac:dyDescent="0.25">
      <c r="P3011" s="10">
        <v>38890</v>
      </c>
      <c r="Q3011">
        <v>15.11525</v>
      </c>
      <c r="S3011" s="42">
        <f t="shared" ca="1" si="51"/>
        <v>48758</v>
      </c>
      <c r="T3011" s="43">
        <f ca="1">_xll.BInterpol('Base CDI'!$H$4:$H$28,'Base CDI'!$J$4:$J$29,S3011,"Cubic","Extrapolate=Linear","MultiX=Average","Skip=True","Sort=True")</f>
        <v>14.682497290569319</v>
      </c>
      <c r="U3011" s="43">
        <f ca="1">_xll.BInterpol('Base CDI'!$H$4:$H$28,'Base CDI'!$I$4:$I$29,S3011,"Cubic","Extrapolate=Linear","MultiX=Average","Skip=True","Sort=True")</f>
        <v>14.850869559298745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48759</v>
      </c>
      <c r="T3012" s="43">
        <f ca="1">_xll.BInterpol('Base CDI'!$H$4:$H$28,'Base CDI'!$J$4:$J$29,S3012,"Cubic","Extrapolate=Linear","MultiX=Average","Skip=True","Sort=True")</f>
        <v>14.682531144837617</v>
      </c>
      <c r="U3012" s="43">
        <f ca="1">_xll.BInterpol('Base CDI'!$H$4:$H$28,'Base CDI'!$I$4:$I$29,S3012,"Cubic","Extrapolate=Linear","MultiX=Average","Skip=True","Sort=True")</f>
        <v>14.850923455114774</v>
      </c>
    </row>
    <row r="3013" spans="16:21" x14ac:dyDescent="0.25">
      <c r="P3013" s="10">
        <v>38894</v>
      </c>
      <c r="Q3013">
        <v>15.13218</v>
      </c>
      <c r="S3013" s="42">
        <f t="shared" ca="1" si="51"/>
        <v>48760</v>
      </c>
      <c r="T3013" s="43">
        <f ca="1">_xll.BInterpol('Base CDI'!$H$4:$H$28,'Base CDI'!$J$4:$J$29,S3013,"Cubic","Extrapolate=Linear","MultiX=Average","Skip=True","Sort=True")</f>
        <v>14.682564861155321</v>
      </c>
      <c r="U3013" s="43">
        <f ca="1">_xll.BInterpol('Base CDI'!$H$4:$H$28,'Base CDI'!$I$4:$I$29,S3013,"Cubic","Extrapolate=Linear","MultiX=Average","Skip=True","Sort=True")</f>
        <v>14.850977234705528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48761</v>
      </c>
      <c r="T3014" s="43">
        <f ca="1">_xll.BInterpol('Base CDI'!$H$4:$H$28,'Base CDI'!$J$4:$J$29,S3014,"Cubic","Extrapolate=Linear","MultiX=Average","Skip=True","Sort=True")</f>
        <v>14.682598439944671</v>
      </c>
      <c r="U3014" s="43">
        <f ca="1">_xll.BInterpol('Base CDI'!$H$4:$H$28,'Base CDI'!$I$4:$I$29,S3014,"Cubic","Extrapolate=Linear","MultiX=Average","Skip=True","Sort=True")</f>
        <v>14.851030897609588</v>
      </c>
    </row>
    <row r="3015" spans="16:21" x14ac:dyDescent="0.25">
      <c r="P3015" s="10">
        <v>38896</v>
      </c>
      <c r="Q3015">
        <v>15.14911</v>
      </c>
      <c r="S3015" s="42">
        <f t="shared" ca="1" si="51"/>
        <v>48762</v>
      </c>
      <c r="T3015" s="43">
        <f ca="1">_xll.BInterpol('Base CDI'!$H$4:$H$28,'Base CDI'!$J$4:$J$29,S3015,"Cubic","Extrapolate=Linear","MultiX=Average","Skip=True","Sort=True")</f>
        <v>14.682631881627904</v>
      </c>
      <c r="U3015" s="43">
        <f ca="1">_xll.BInterpol('Base CDI'!$H$4:$H$28,'Base CDI'!$I$4:$I$29,S3015,"Cubic","Extrapolate=Linear","MultiX=Average","Skip=True","Sort=True")</f>
        <v>14.851084443365542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48763</v>
      </c>
      <c r="T3016" s="43">
        <f ca="1">_xll.BInterpol('Base CDI'!$H$4:$H$28,'Base CDI'!$J$4:$J$29,S3016,"Cubic","Extrapolate=Linear","MultiX=Average","Skip=True","Sort=True")</f>
        <v>14.682665186627254</v>
      </c>
      <c r="U3016" s="43">
        <f ca="1">_xll.BInterpol('Base CDI'!$H$4:$H$28,'Base CDI'!$I$4:$I$29,S3016,"Cubic","Extrapolate=Linear","MultiX=Average","Skip=True","Sort=True")</f>
        <v>14.851137871511973</v>
      </c>
    </row>
    <row r="3017" spans="16:21" x14ac:dyDescent="0.25">
      <c r="P3017" s="10">
        <v>38898</v>
      </c>
      <c r="Q3017">
        <v>15.16606</v>
      </c>
      <c r="S3017" s="42">
        <f t="shared" ca="1" si="51"/>
        <v>48764</v>
      </c>
      <c r="T3017" s="43">
        <f ca="1">_xll.BInterpol('Base CDI'!$H$4:$H$28,'Base CDI'!$J$4:$J$29,S3017,"Cubic","Extrapolate=Linear","MultiX=Average","Skip=True","Sort=True")</f>
        <v>14.682698355364959</v>
      </c>
      <c r="U3017" s="43">
        <f ca="1">_xll.BInterpol('Base CDI'!$H$4:$H$28,'Base CDI'!$I$4:$I$29,S3017,"Cubic","Extrapolate=Linear","MultiX=Average","Skip=True","Sort=True")</f>
        <v>14.851191181587465</v>
      </c>
    </row>
    <row r="3018" spans="16:21" x14ac:dyDescent="0.25">
      <c r="P3018" s="10">
        <v>38901</v>
      </c>
      <c r="Q3018">
        <v>15.17456</v>
      </c>
      <c r="S3018" s="42">
        <f t="shared" ca="1" si="51"/>
        <v>48765</v>
      </c>
      <c r="T3018" s="43">
        <f ca="1">_xll.BInterpol('Base CDI'!$H$4:$H$28,'Base CDI'!$J$4:$J$29,S3018,"Cubic","Extrapolate=Linear","MultiX=Average","Skip=True","Sort=True")</f>
        <v>14.682731388263255</v>
      </c>
      <c r="U3018" s="43">
        <f ca="1">_xll.BInterpol('Base CDI'!$H$4:$H$28,'Base CDI'!$I$4:$I$29,S3018,"Cubic","Extrapolate=Linear","MultiX=Average","Skip=True","Sort=True")</f>
        <v>14.851244373130601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48766</v>
      </c>
      <c r="T3019" s="43">
        <f ca="1">_xll.BInterpol('Base CDI'!$H$4:$H$28,'Base CDI'!$J$4:$J$29,S3019,"Cubic","Extrapolate=Linear","MultiX=Average","Skip=True","Sort=True")</f>
        <v>14.68276428574438</v>
      </c>
      <c r="U3019" s="43">
        <f ca="1">_xll.BInterpol('Base CDI'!$H$4:$H$28,'Base CDI'!$I$4:$I$29,S3019,"Cubic","Extrapolate=Linear","MultiX=Average","Skip=True","Sort=True")</f>
        <v>14.85129744567997</v>
      </c>
    </row>
    <row r="3020" spans="16:21" x14ac:dyDescent="0.25">
      <c r="P3020" s="10">
        <v>38903</v>
      </c>
      <c r="Q3020">
        <v>15.19158</v>
      </c>
      <c r="S3020" s="42">
        <f t="shared" ca="1" si="52"/>
        <v>48767</v>
      </c>
      <c r="T3020" s="43">
        <f ca="1">_xll.BInterpol('Base CDI'!$H$4:$H$28,'Base CDI'!$J$4:$J$29,S3020,"Cubic","Extrapolate=Linear","MultiX=Average","Skip=True","Sort=True")</f>
        <v>14.682797048230571</v>
      </c>
      <c r="U3020" s="43">
        <f ca="1">_xll.BInterpol('Base CDI'!$H$4:$H$28,'Base CDI'!$I$4:$I$29,S3020,"Cubic","Extrapolate=Linear","MultiX=Average","Skip=True","Sort=True")</f>
        <v>14.851350398774152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48768</v>
      </c>
      <c r="T3021" s="43">
        <f ca="1">_xll.BInterpol('Base CDI'!$H$4:$H$28,'Base CDI'!$J$4:$J$29,S3021,"Cubic","Extrapolate=Linear","MultiX=Average","Skip=True","Sort=True")</f>
        <v>14.682829676144062</v>
      </c>
      <c r="U3021" s="43">
        <f ca="1">_xll.BInterpol('Base CDI'!$H$4:$H$28,'Base CDI'!$I$4:$I$29,S3021,"Cubic","Extrapolate=Linear","MultiX=Average","Skip=True","Sort=True")</f>
        <v>14.851403231951732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48769</v>
      </c>
      <c r="T3022" s="43">
        <f ca="1">_xll.BInterpol('Base CDI'!$H$4:$H$28,'Base CDI'!$J$4:$J$29,S3022,"Cubic","Extrapolate=Linear","MultiX=Average","Skip=True","Sort=True")</f>
        <v>14.682862169907091</v>
      </c>
      <c r="U3022" s="43">
        <f ca="1">_xll.BInterpol('Base CDI'!$H$4:$H$28,'Base CDI'!$I$4:$I$29,S3022,"Cubic","Extrapolate=Linear","MultiX=Average","Skip=True","Sort=True")</f>
        <v>14.851455944751297</v>
      </c>
    </row>
    <row r="3023" spans="16:21" x14ac:dyDescent="0.25">
      <c r="P3023" s="10">
        <v>38908</v>
      </c>
      <c r="Q3023">
        <v>15.21712</v>
      </c>
      <c r="S3023" s="42">
        <f t="shared" ca="1" si="52"/>
        <v>48770</v>
      </c>
      <c r="T3023" s="43">
        <f ca="1">_xll.BInterpol('Base CDI'!$H$4:$H$28,'Base CDI'!$J$4:$J$29,S3023,"Cubic","Extrapolate=Linear","MultiX=Average","Skip=True","Sort=True")</f>
        <v>14.682894529941894</v>
      </c>
      <c r="U3023" s="43">
        <f ca="1">_xll.BInterpol('Base CDI'!$H$4:$H$28,'Base CDI'!$I$4:$I$29,S3023,"Cubic","Extrapolate=Linear","MultiX=Average","Skip=True","Sort=True")</f>
        <v>14.851508536711428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48771</v>
      </c>
      <c r="T3024" s="43">
        <f ca="1">_xll.BInterpol('Base CDI'!$H$4:$H$28,'Base CDI'!$J$4:$J$29,S3024,"Cubic","Extrapolate=Linear","MultiX=Average","Skip=True","Sort=True")</f>
        <v>14.682926756670708</v>
      </c>
      <c r="U3024" s="43">
        <f ca="1">_xll.BInterpol('Base CDI'!$H$4:$H$28,'Base CDI'!$I$4:$I$29,S3024,"Cubic","Extrapolate=Linear","MultiX=Average","Skip=True","Sort=True")</f>
        <v>14.851561007370712</v>
      </c>
    </row>
    <row r="3025" spans="16:21" x14ac:dyDescent="0.25">
      <c r="P3025" s="10">
        <v>38910</v>
      </c>
      <c r="Q3025">
        <v>15.23415</v>
      </c>
      <c r="S3025" s="42">
        <f t="shared" ca="1" si="52"/>
        <v>48772</v>
      </c>
      <c r="T3025" s="43">
        <f ca="1">_xll.BInterpol('Base CDI'!$H$4:$H$28,'Base CDI'!$J$4:$J$29,S3025,"Cubic","Extrapolate=Linear","MultiX=Average","Skip=True","Sort=True")</f>
        <v>14.682958850515771</v>
      </c>
      <c r="U3025" s="43">
        <f ca="1">_xll.BInterpol('Base CDI'!$H$4:$H$28,'Base CDI'!$I$4:$I$29,S3025,"Cubic","Extrapolate=Linear","MultiX=Average","Skip=True","Sort=True")</f>
        <v>14.851613356267732</v>
      </c>
    </row>
    <row r="3026" spans="16:21" x14ac:dyDescent="0.25">
      <c r="P3026" s="10">
        <v>38911</v>
      </c>
      <c r="Q3026">
        <v>15.24267</v>
      </c>
      <c r="S3026" s="42">
        <f t="shared" ca="1" si="52"/>
        <v>48773</v>
      </c>
      <c r="T3026" s="43">
        <f ca="1">_xll.BInterpol('Base CDI'!$H$4:$H$28,'Base CDI'!$J$4:$J$29,S3026,"Cubic","Extrapolate=Linear","MultiX=Average","Skip=True","Sort=True")</f>
        <v>14.682990811899318</v>
      </c>
      <c r="U3026" s="43">
        <f ca="1">_xll.BInterpol('Base CDI'!$H$4:$H$28,'Base CDI'!$I$4:$I$29,S3026,"Cubic","Extrapolate=Linear","MultiX=Average","Skip=True","Sort=True")</f>
        <v>14.851665582941074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48774</v>
      </c>
      <c r="T3027" s="43">
        <f ca="1">_xll.BInterpol('Base CDI'!$H$4:$H$28,'Base CDI'!$J$4:$J$29,S3027,"Cubic","Extrapolate=Linear","MultiX=Average","Skip=True","Sort=True")</f>
        <v>14.683022641243586</v>
      </c>
      <c r="U3027" s="43">
        <f ca="1">_xll.BInterpol('Base CDI'!$H$4:$H$28,'Base CDI'!$I$4:$I$29,S3027,"Cubic","Extrapolate=Linear","MultiX=Average","Skip=True","Sort=True")</f>
        <v>14.851717686929321</v>
      </c>
    </row>
    <row r="3028" spans="16:21" x14ac:dyDescent="0.25">
      <c r="P3028" s="10">
        <v>38915</v>
      </c>
      <c r="Q3028">
        <v>15.25972</v>
      </c>
      <c r="S3028" s="42">
        <f t="shared" ca="1" si="52"/>
        <v>48775</v>
      </c>
      <c r="T3028" s="43">
        <f ca="1">_xll.BInterpol('Base CDI'!$H$4:$H$28,'Base CDI'!$J$4:$J$29,S3028,"Cubic","Extrapolate=Linear","MultiX=Average","Skip=True","Sort=True")</f>
        <v>14.683054338970813</v>
      </c>
      <c r="U3028" s="43">
        <f ca="1">_xll.BInterpol('Base CDI'!$H$4:$H$28,'Base CDI'!$I$4:$I$29,S3028,"Cubic","Extrapolate=Linear","MultiX=Average","Skip=True","Sort=True")</f>
        <v>14.851769667771057</v>
      </c>
    </row>
    <row r="3029" spans="16:21" x14ac:dyDescent="0.25">
      <c r="P3029" s="10">
        <v>38916</v>
      </c>
      <c r="Q3029">
        <v>15.26825</v>
      </c>
      <c r="S3029" s="42">
        <f t="shared" ca="1" si="52"/>
        <v>48776</v>
      </c>
      <c r="T3029" s="43">
        <f ca="1">_xll.BInterpol('Base CDI'!$H$4:$H$28,'Base CDI'!$J$4:$J$29,S3029,"Cubic","Extrapolate=Linear","MultiX=Average","Skip=True","Sort=True")</f>
        <v>14.683085905503232</v>
      </c>
      <c r="U3029" s="43">
        <f ca="1">_xll.BInterpol('Base CDI'!$H$4:$H$28,'Base CDI'!$I$4:$I$29,S3029,"Cubic","Extrapolate=Linear","MultiX=Average","Skip=True","Sort=True")</f>
        <v>14.851821525004867</v>
      </c>
    </row>
    <row r="3030" spans="16:21" x14ac:dyDescent="0.25">
      <c r="P3030" s="10">
        <v>38917</v>
      </c>
      <c r="Q3030">
        <v>15.27679</v>
      </c>
      <c r="S3030" s="42">
        <f t="shared" ca="1" si="52"/>
        <v>48777</v>
      </c>
      <c r="T3030" s="43">
        <f ca="1">_xll.BInterpol('Base CDI'!$H$4:$H$28,'Base CDI'!$J$4:$J$29,S3030,"Cubic","Extrapolate=Linear","MultiX=Average","Skip=True","Sort=True")</f>
        <v>14.683117341263083</v>
      </c>
      <c r="U3030" s="43">
        <f ca="1">_xll.BInterpol('Base CDI'!$H$4:$H$28,'Base CDI'!$I$4:$I$29,S3030,"Cubic","Extrapolate=Linear","MultiX=Average","Skip=True","Sort=True")</f>
        <v>14.851873258169336</v>
      </c>
    </row>
    <row r="3031" spans="16:21" x14ac:dyDescent="0.25">
      <c r="P3031" s="10">
        <v>38918</v>
      </c>
      <c r="Q3031">
        <v>15.28533</v>
      </c>
      <c r="S3031" s="42">
        <f t="shared" ca="1" si="52"/>
        <v>48778</v>
      </c>
      <c r="T3031" s="43">
        <f ca="1">_xll.BInterpol('Base CDI'!$H$4:$H$28,'Base CDI'!$J$4:$J$29,S3031,"Cubic","Extrapolate=Linear","MultiX=Average","Skip=True","Sort=True")</f>
        <v>14.683148646672601</v>
      </c>
      <c r="U3031" s="43">
        <f ca="1">_xll.BInterpol('Base CDI'!$H$4:$H$28,'Base CDI'!$I$4:$I$29,S3031,"Cubic","Extrapolate=Linear","MultiX=Average","Skip=True","Sort=True")</f>
        <v>14.851924866803047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48779</v>
      </c>
      <c r="T3032" s="43">
        <f ca="1">_xll.BInterpol('Base CDI'!$H$4:$H$28,'Base CDI'!$J$4:$J$29,S3032,"Cubic","Extrapolate=Linear","MultiX=Average","Skip=True","Sort=True")</f>
        <v>14.683179822154022</v>
      </c>
      <c r="U3032" s="43">
        <f ca="1">_xll.BInterpol('Base CDI'!$H$4:$H$28,'Base CDI'!$I$4:$I$29,S3032,"Cubic","Extrapolate=Linear","MultiX=Average","Skip=True","Sort=True")</f>
        <v>14.851976350444586</v>
      </c>
    </row>
    <row r="3033" spans="16:21" x14ac:dyDescent="0.25">
      <c r="P3033" s="10">
        <v>38922</v>
      </c>
      <c r="Q3033">
        <v>15.3019</v>
      </c>
      <c r="S3033" s="42">
        <f t="shared" ca="1" si="52"/>
        <v>48780</v>
      </c>
      <c r="T3033" s="43">
        <f ca="1">_xll.BInterpol('Base CDI'!$H$4:$H$28,'Base CDI'!$J$4:$J$29,S3033,"Cubic","Extrapolate=Linear","MultiX=Average","Skip=True","Sort=True")</f>
        <v>14.683210868129585</v>
      </c>
      <c r="U3033" s="43">
        <f ca="1">_xll.BInterpol('Base CDI'!$H$4:$H$28,'Base CDI'!$I$4:$I$29,S3033,"Cubic","Extrapolate=Linear","MultiX=Average","Skip=True","Sort=True")</f>
        <v>14.852027708632537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48781</v>
      </c>
      <c r="T3034" s="43">
        <f ca="1">_xll.BInterpol('Base CDI'!$H$4:$H$28,'Base CDI'!$J$4:$J$29,S3034,"Cubic","Extrapolate=Linear","MultiX=Average","Skip=True","Sort=True")</f>
        <v>14.683241785021526</v>
      </c>
      <c r="U3034" s="43">
        <f ca="1">_xll.BInterpol('Base CDI'!$H$4:$H$28,'Base CDI'!$I$4:$I$29,S3034,"Cubic","Extrapolate=Linear","MultiX=Average","Skip=True","Sort=True")</f>
        <v>14.852078940905482</v>
      </c>
    </row>
    <row r="3035" spans="16:21" x14ac:dyDescent="0.25">
      <c r="P3035" s="10">
        <v>38924</v>
      </c>
      <c r="Q3035">
        <v>15.31847</v>
      </c>
      <c r="S3035" s="42">
        <f t="shared" ca="1" si="52"/>
        <v>48782</v>
      </c>
      <c r="T3035" s="43">
        <f ca="1">_xll.BInterpol('Base CDI'!$H$4:$H$28,'Base CDI'!$J$4:$J$29,S3035,"Cubic","Extrapolate=Linear","MultiX=Average","Skip=True","Sort=True")</f>
        <v>14.683272573252079</v>
      </c>
      <c r="U3035" s="43">
        <f ca="1">_xll.BInterpol('Base CDI'!$H$4:$H$28,'Base CDI'!$I$4:$I$29,S3035,"Cubic","Extrapolate=Linear","MultiX=Average","Skip=True","Sort=True")</f>
        <v>14.85213004680201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48783</v>
      </c>
      <c r="T3036" s="43">
        <f ca="1">_xll.BInterpol('Base CDI'!$H$4:$H$28,'Base CDI'!$J$4:$J$29,S3036,"Cubic","Extrapolate=Linear","MultiX=Average","Skip=True","Sort=True")</f>
        <v>14.683303233243484</v>
      </c>
      <c r="U3036" s="43">
        <f ca="1">_xll.BInterpol('Base CDI'!$H$4:$H$28,'Base CDI'!$I$4:$I$29,S3036,"Cubic","Extrapolate=Linear","MultiX=Average","Skip=True","Sort=True")</f>
        <v>14.852181025860702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48784</v>
      </c>
      <c r="T3037" s="43">
        <f ca="1">_xll.BInterpol('Base CDI'!$H$4:$H$28,'Base CDI'!$J$4:$J$29,S3037,"Cubic","Extrapolate=Linear","MultiX=Average","Skip=True","Sort=True")</f>
        <v>14.683333765417975</v>
      </c>
      <c r="U3037" s="43">
        <f ca="1">_xll.BInterpol('Base CDI'!$H$4:$H$28,'Base CDI'!$I$4:$I$29,S3037,"Cubic","Extrapolate=Linear","MultiX=Average","Skip=True","Sort=True")</f>
        <v>14.852231877620142</v>
      </c>
    </row>
    <row r="3038" spans="16:21" x14ac:dyDescent="0.25">
      <c r="P3038" s="10">
        <v>38929</v>
      </c>
      <c r="Q3038">
        <v>15.34333</v>
      </c>
      <c r="S3038" s="42">
        <f t="shared" ca="1" si="52"/>
        <v>48785</v>
      </c>
      <c r="T3038" s="43">
        <f ca="1">_xll.BInterpol('Base CDI'!$H$4:$H$28,'Base CDI'!$J$4:$J$29,S3038,"Cubic","Extrapolate=Linear","MultiX=Average","Skip=True","Sort=True")</f>
        <v>14.683364170197789</v>
      </c>
      <c r="U3038" s="43">
        <f ca="1">_xll.BInterpol('Base CDI'!$H$4:$H$28,'Base CDI'!$I$4:$I$29,S3038,"Cubic","Extrapolate=Linear","MultiX=Average","Skip=True","Sort=True")</f>
        <v>14.852282601618917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48786</v>
      </c>
      <c r="T3039" s="43">
        <f ca="1">_xll.BInterpol('Base CDI'!$H$4:$H$28,'Base CDI'!$J$4:$J$29,S3039,"Cubic","Extrapolate=Linear","MultiX=Average","Skip=True","Sort=True")</f>
        <v>14.683394448005165</v>
      </c>
      <c r="U3039" s="43">
        <f ca="1">_xll.BInterpol('Base CDI'!$H$4:$H$28,'Base CDI'!$I$4:$I$29,S3039,"Cubic","Extrapolate=Linear","MultiX=Average","Skip=True","Sort=True")</f>
        <v>14.852333197395609</v>
      </c>
    </row>
    <row r="3040" spans="16:21" x14ac:dyDescent="0.25">
      <c r="P3040" s="10">
        <v>38931</v>
      </c>
      <c r="Q3040">
        <v>15.35995</v>
      </c>
      <c r="S3040" s="42">
        <f t="shared" ca="1" si="52"/>
        <v>48787</v>
      </c>
      <c r="T3040" s="43">
        <f ca="1">_xll.BInterpol('Base CDI'!$H$4:$H$28,'Base CDI'!$J$4:$J$29,S3040,"Cubic","Extrapolate=Linear","MultiX=Average","Skip=True","Sort=True")</f>
        <v>14.683424599262336</v>
      </c>
      <c r="U3040" s="43">
        <f ca="1">_xll.BInterpol('Base CDI'!$H$4:$H$28,'Base CDI'!$I$4:$I$29,S3040,"Cubic","Extrapolate=Linear","MultiX=Average","Skip=True","Sort=True")</f>
        <v>14.852383664488805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48788</v>
      </c>
      <c r="T3041" s="43">
        <f ca="1">_xll.BInterpol('Base CDI'!$H$4:$H$28,'Base CDI'!$J$4:$J$29,S3041,"Cubic","Extrapolate=Linear","MultiX=Average","Skip=True","Sort=True")</f>
        <v>14.683454624391542</v>
      </c>
      <c r="U3041" s="43">
        <f ca="1">_xll.BInterpol('Base CDI'!$H$4:$H$28,'Base CDI'!$I$4:$I$29,S3041,"Cubic","Extrapolate=Linear","MultiX=Average","Skip=True","Sort=True")</f>
        <v>14.852434002437088</v>
      </c>
    </row>
    <row r="3042" spans="16:21" x14ac:dyDescent="0.25">
      <c r="P3042" s="10">
        <v>38933</v>
      </c>
      <c r="Q3042">
        <v>15.37659</v>
      </c>
      <c r="S3042" s="42">
        <f t="shared" ca="1" si="52"/>
        <v>48789</v>
      </c>
      <c r="T3042" s="43">
        <f ca="1">_xll.BInterpol('Base CDI'!$H$4:$H$28,'Base CDI'!$J$4:$J$29,S3042,"Cubic","Extrapolate=Linear","MultiX=Average","Skip=True","Sort=True")</f>
        <v>14.683484523815018</v>
      </c>
      <c r="U3042" s="43">
        <f ca="1">_xll.BInterpol('Base CDI'!$H$4:$H$28,'Base CDI'!$I$4:$I$29,S3042,"Cubic","Extrapolate=Linear","MultiX=Average","Skip=True","Sort=True")</f>
        <v>14.852484210779039</v>
      </c>
    </row>
    <row r="3043" spans="16:21" x14ac:dyDescent="0.25">
      <c r="P3043" s="10">
        <v>38936</v>
      </c>
      <c r="Q3043">
        <v>15.38491</v>
      </c>
      <c r="S3043" s="42">
        <f t="shared" ca="1" si="52"/>
        <v>48790</v>
      </c>
      <c r="T3043" s="43">
        <f ca="1">_xll.BInterpol('Base CDI'!$H$4:$H$28,'Base CDI'!$J$4:$J$29,S3043,"Cubic","Extrapolate=Linear","MultiX=Average","Skip=True","Sort=True")</f>
        <v>14.683514297955</v>
      </c>
      <c r="U3043" s="43">
        <f ca="1">_xll.BInterpol('Base CDI'!$H$4:$H$28,'Base CDI'!$I$4:$I$29,S3043,"Cubic","Extrapolate=Linear","MultiX=Average","Skip=True","Sort=True")</f>
        <v>14.852534289053249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48791</v>
      </c>
      <c r="T3044" s="43">
        <f ca="1">_xll.BInterpol('Base CDI'!$H$4:$H$28,'Base CDI'!$J$4:$J$29,S3044,"Cubic","Extrapolate=Linear","MultiX=Average","Skip=True","Sort=True")</f>
        <v>14.683543947233726</v>
      </c>
      <c r="U3044" s="43">
        <f ca="1">_xll.BInterpol('Base CDI'!$H$4:$H$28,'Base CDI'!$I$4:$I$29,S3044,"Cubic","Extrapolate=Linear","MultiX=Average","Skip=True","Sort=True")</f>
        <v>14.852584236798297</v>
      </c>
    </row>
    <row r="3045" spans="16:21" x14ac:dyDescent="0.25">
      <c r="P3045" s="10">
        <v>38938</v>
      </c>
      <c r="Q3045">
        <v>15.40156</v>
      </c>
      <c r="S3045" s="42">
        <f t="shared" ca="1" si="52"/>
        <v>48792</v>
      </c>
      <c r="T3045" s="43">
        <f ca="1">_xll.BInterpol('Base CDI'!$H$4:$H$28,'Base CDI'!$J$4:$J$29,S3045,"Cubic","Extrapolate=Linear","MultiX=Average","Skip=True","Sort=True")</f>
        <v>14.683573472073432</v>
      </c>
      <c r="U3045" s="43">
        <f ca="1">_xll.BInterpol('Base CDI'!$H$4:$H$28,'Base CDI'!$I$4:$I$29,S3045,"Cubic","Extrapolate=Linear","MultiX=Average","Skip=True","Sort=True")</f>
        <v>14.852634053552771</v>
      </c>
    </row>
    <row r="3046" spans="16:21" x14ac:dyDescent="0.25">
      <c r="P3046" s="10">
        <v>38939</v>
      </c>
      <c r="Q3046">
        <v>15.4099</v>
      </c>
      <c r="S3046" s="42">
        <f t="shared" ca="1" si="52"/>
        <v>48793</v>
      </c>
      <c r="T3046" s="43">
        <f ca="1">_xll.BInterpol('Base CDI'!$H$4:$H$28,'Base CDI'!$J$4:$J$29,S3046,"Cubic","Extrapolate=Linear","MultiX=Average","Skip=True","Sort=True")</f>
        <v>14.683602872896353</v>
      </c>
      <c r="U3046" s="43">
        <f ca="1">_xll.BInterpol('Base CDI'!$H$4:$H$28,'Base CDI'!$I$4:$I$29,S3046,"Cubic","Extrapolate=Linear","MultiX=Average","Skip=True","Sort=True")</f>
        <v>14.852683738855253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48794</v>
      </c>
      <c r="T3047" s="43">
        <f ca="1">_xll.BInterpol('Base CDI'!$H$4:$H$28,'Base CDI'!$J$4:$J$29,S3047,"Cubic","Extrapolate=Linear","MultiX=Average","Skip=True","Sort=True")</f>
        <v>14.683632150124728</v>
      </c>
      <c r="U3047" s="43">
        <f ca="1">_xll.BInterpol('Base CDI'!$H$4:$H$28,'Base CDI'!$I$4:$I$29,S3047,"Cubic","Extrapolate=Linear","MultiX=Average","Skip=True","Sort=True")</f>
        <v>14.852733292244327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48795</v>
      </c>
      <c r="T3048" s="43">
        <f ca="1">_xll.BInterpol('Base CDI'!$H$4:$H$28,'Base CDI'!$J$4:$J$29,S3048,"Cubic","Extrapolate=Linear","MultiX=Average","Skip=True","Sort=True")</f>
        <v>14.683661304180793</v>
      </c>
      <c r="U3048" s="43">
        <f ca="1">_xll.BInterpol('Base CDI'!$H$4:$H$28,'Base CDI'!$I$4:$I$29,S3048,"Cubic","Extrapolate=Linear","MultiX=Average","Skip=True","Sort=True")</f>
        <v>14.852782713258581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48796</v>
      </c>
      <c r="T3049" s="43">
        <f ca="1">_xll.BInterpol('Base CDI'!$H$4:$H$28,'Base CDI'!$J$4:$J$29,S3049,"Cubic","Extrapolate=Linear","MultiX=Average","Skip=True","Sort=True")</f>
        <v>14.683690335486784</v>
      </c>
      <c r="U3049" s="43">
        <f ca="1">_xll.BInterpol('Base CDI'!$H$4:$H$28,'Base CDI'!$I$4:$I$29,S3049,"Cubic","Extrapolate=Linear","MultiX=Average","Skip=True","Sort=True")</f>
        <v>14.852832001436596</v>
      </c>
    </row>
    <row r="3050" spans="16:21" x14ac:dyDescent="0.25">
      <c r="P3050" s="10">
        <v>38945</v>
      </c>
      <c r="Q3050">
        <v>15.44332</v>
      </c>
      <c r="S3050" s="42">
        <f t="shared" ca="1" si="52"/>
        <v>48797</v>
      </c>
      <c r="T3050" s="43">
        <f ca="1">_xll.BInterpol('Base CDI'!$H$4:$H$28,'Base CDI'!$J$4:$J$29,S3050,"Cubic","Extrapolate=Linear","MultiX=Average","Skip=True","Sort=True")</f>
        <v>14.683719244464939</v>
      </c>
      <c r="U3050" s="43">
        <f ca="1">_xll.BInterpol('Base CDI'!$H$4:$H$28,'Base CDI'!$I$4:$I$29,S3050,"Cubic","Extrapolate=Linear","MultiX=Average","Skip=True","Sort=True")</f>
        <v>14.852881156316956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48798</v>
      </c>
      <c r="T3051" s="43">
        <f ca="1">_xll.BInterpol('Base CDI'!$H$4:$H$28,'Base CDI'!$J$4:$J$29,S3051,"Cubic","Extrapolate=Linear","MultiX=Average","Skip=True","Sort=True")</f>
        <v>14.683748031537492</v>
      </c>
      <c r="U3051" s="43">
        <f ca="1">_xll.BInterpol('Base CDI'!$H$4:$H$28,'Base CDI'!$I$4:$I$29,S3051,"Cubic","Extrapolate=Linear","MultiX=Average","Skip=True","Sort=True")</f>
        <v>14.852930177438248</v>
      </c>
    </row>
    <row r="3052" spans="16:21" x14ac:dyDescent="0.25">
      <c r="P3052" s="10">
        <v>38947</v>
      </c>
      <c r="Q3052">
        <v>15.46007</v>
      </c>
      <c r="S3052" s="42">
        <f t="shared" ca="1" si="52"/>
        <v>48799</v>
      </c>
      <c r="T3052" s="43">
        <f ca="1">_xll.BInterpol('Base CDI'!$H$4:$H$28,'Base CDI'!$J$4:$J$29,S3052,"Cubic","Extrapolate=Linear","MultiX=Average","Skip=True","Sort=True")</f>
        <v>14.683776697126682</v>
      </c>
      <c r="U3052" s="43">
        <f ca="1">_xll.BInterpol('Base CDI'!$H$4:$H$28,'Base CDI'!$I$4:$I$29,S3052,"Cubic","Extrapolate=Linear","MultiX=Average","Skip=True","Sort=True")</f>
        <v>14.852979064339056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48800</v>
      </c>
      <c r="T3053" s="43">
        <f ca="1">_xll.BInterpol('Base CDI'!$H$4:$H$28,'Base CDI'!$J$4:$J$29,S3053,"Cubic","Extrapolate=Linear","MultiX=Average","Skip=True","Sort=True")</f>
        <v>14.683805241654744</v>
      </c>
      <c r="U3053" s="43">
        <f ca="1">_xll.BInterpol('Base CDI'!$H$4:$H$28,'Base CDI'!$I$4:$I$29,S3053,"Cubic","Extrapolate=Linear","MultiX=Average","Skip=True","Sort=True")</f>
        <v>14.853027816557963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48801</v>
      </c>
      <c r="T3054" s="43">
        <f ca="1">_xll.BInterpol('Base CDI'!$H$4:$H$28,'Base CDI'!$J$4:$J$29,S3054,"Cubic","Extrapolate=Linear","MultiX=Average","Skip=True","Sort=True")</f>
        <v>14.683833665543915</v>
      </c>
      <c r="U3054" s="43">
        <f ca="1">_xll.BInterpol('Base CDI'!$H$4:$H$28,'Base CDI'!$I$4:$I$29,S3054,"Cubic","Extrapolate=Linear","MultiX=Average","Skip=True","Sort=True")</f>
        <v>14.853076433633554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48802</v>
      </c>
      <c r="T3055" s="43">
        <f ca="1">_xll.BInterpol('Base CDI'!$H$4:$H$28,'Base CDI'!$J$4:$J$29,S3055,"Cubic","Extrapolate=Linear","MultiX=Average","Skip=True","Sort=True")</f>
        <v>14.683861969216434</v>
      </c>
      <c r="U3055" s="43">
        <f ca="1">_xll.BInterpol('Base CDI'!$H$4:$H$28,'Base CDI'!$I$4:$I$29,S3055,"Cubic","Extrapolate=Linear","MultiX=Average","Skip=True","Sort=True")</f>
        <v>14.853124915104413</v>
      </c>
    </row>
    <row r="3056" spans="16:21" x14ac:dyDescent="0.25">
      <c r="P3056" s="10">
        <v>38953</v>
      </c>
      <c r="Q3056">
        <v>15.49363</v>
      </c>
      <c r="S3056" s="42">
        <f t="shared" ca="1" si="52"/>
        <v>48803</v>
      </c>
      <c r="T3056" s="43">
        <f ca="1">_xll.BInterpol('Base CDI'!$H$4:$H$28,'Base CDI'!$J$4:$J$29,S3056,"Cubic","Extrapolate=Linear","MultiX=Average","Skip=True","Sort=True")</f>
        <v>14.683890153094532</v>
      </c>
      <c r="U3056" s="43">
        <f ca="1">_xll.BInterpol('Base CDI'!$H$4:$H$28,'Base CDI'!$I$4:$I$29,S3056,"Cubic","Extrapolate=Linear","MultiX=Average","Skip=True","Sort=True")</f>
        <v>14.853173260509125</v>
      </c>
    </row>
    <row r="3057" spans="16:21" x14ac:dyDescent="0.25">
      <c r="P3057" s="10">
        <v>38954</v>
      </c>
      <c r="Q3057">
        <v>15.50202</v>
      </c>
      <c r="S3057" s="42">
        <f t="shared" ca="1" si="52"/>
        <v>48804</v>
      </c>
      <c r="T3057" s="43">
        <f ca="1">_xll.BInterpol('Base CDI'!$H$4:$H$28,'Base CDI'!$J$4:$J$29,S3057,"Cubic","Extrapolate=Linear","MultiX=Average","Skip=True","Sort=True")</f>
        <v>14.683918217600452</v>
      </c>
      <c r="U3057" s="43">
        <f ca="1">_xll.BInterpol('Base CDI'!$H$4:$H$28,'Base CDI'!$I$4:$I$29,S3057,"Cubic","Extrapolate=Linear","MultiX=Average","Skip=True","Sort=True")</f>
        <v>14.853221469386273</v>
      </c>
    </row>
    <row r="3058" spans="16:21" x14ac:dyDescent="0.25">
      <c r="P3058" s="10">
        <v>38957</v>
      </c>
      <c r="Q3058">
        <v>15.51042</v>
      </c>
      <c r="S3058" s="42">
        <f t="shared" ca="1" si="52"/>
        <v>48805</v>
      </c>
      <c r="T3058" s="43">
        <f ca="1">_xll.BInterpol('Base CDI'!$H$4:$H$28,'Base CDI'!$J$4:$J$29,S3058,"Cubic","Extrapolate=Linear","MultiX=Average","Skip=True","Sort=True")</f>
        <v>14.683946163156428</v>
      </c>
      <c r="U3058" s="43">
        <f ca="1">_xll.BInterpol('Base CDI'!$H$4:$H$28,'Base CDI'!$I$4:$I$29,S3058,"Cubic","Extrapolate=Linear","MultiX=Average","Skip=True","Sort=True")</f>
        <v>14.853269541274445</v>
      </c>
    </row>
    <row r="3059" spans="16:21" x14ac:dyDescent="0.25">
      <c r="P3059" s="10">
        <v>38958</v>
      </c>
      <c r="Q3059">
        <v>15.51881</v>
      </c>
      <c r="S3059" s="42">
        <f t="shared" ca="1" si="52"/>
        <v>48806</v>
      </c>
      <c r="T3059" s="43">
        <f ca="1">_xll.BInterpol('Base CDI'!$H$4:$H$28,'Base CDI'!$J$4:$J$29,S3059,"Cubic","Extrapolate=Linear","MultiX=Average","Skip=True","Sort=True")</f>
        <v>14.683973990184695</v>
      </c>
      <c r="U3059" s="43">
        <f ca="1">_xll.BInterpol('Base CDI'!$H$4:$H$28,'Base CDI'!$I$4:$I$29,S3059,"Cubic","Extrapolate=Linear","MultiX=Average","Skip=True","Sort=True")</f>
        <v>14.85331747571222</v>
      </c>
    </row>
    <row r="3060" spans="16:21" x14ac:dyDescent="0.25">
      <c r="P3060" s="10">
        <v>38959</v>
      </c>
      <c r="Q3060">
        <v>15.52721</v>
      </c>
      <c r="S3060" s="42">
        <f t="shared" ca="1" si="52"/>
        <v>48807</v>
      </c>
      <c r="T3060" s="43">
        <f ca="1">_xll.BInterpol('Base CDI'!$H$4:$H$28,'Base CDI'!$J$4:$J$29,S3060,"Cubic","Extrapolate=Linear","MultiX=Average","Skip=True","Sort=True")</f>
        <v>14.68400169910749</v>
      </c>
      <c r="U3060" s="43">
        <f ca="1">_xll.BInterpol('Base CDI'!$H$4:$H$28,'Base CDI'!$I$4:$I$29,S3060,"Cubic","Extrapolate=Linear","MultiX=Average","Skip=True","Sort=True")</f>
        <v>14.853365272238188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48808</v>
      </c>
      <c r="T3061" s="43">
        <f ca="1">_xll.BInterpol('Base CDI'!$H$4:$H$28,'Base CDI'!$J$4:$J$29,S3061,"Cubic","Extrapolate=Linear","MultiX=Average","Skip=True","Sort=True")</f>
        <v>14.684029290347052</v>
      </c>
      <c r="U3061" s="43">
        <f ca="1">_xll.BInterpol('Base CDI'!$H$4:$H$28,'Base CDI'!$I$4:$I$29,S3061,"Cubic","Extrapolate=Linear","MultiX=Average","Skip=True","Sort=True")</f>
        <v>14.853412930390929</v>
      </c>
    </row>
    <row r="3062" spans="16:21" x14ac:dyDescent="0.25">
      <c r="P3062" s="10">
        <v>38961</v>
      </c>
      <c r="Q3062">
        <v>15.54374</v>
      </c>
      <c r="S3062" s="42">
        <f t="shared" ca="1" si="52"/>
        <v>48809</v>
      </c>
      <c r="T3062" s="43">
        <f ca="1">_xll.BInterpol('Base CDI'!$H$4:$H$28,'Base CDI'!$J$4:$J$29,S3062,"Cubic","Extrapolate=Linear","MultiX=Average","Skip=True","Sort=True")</f>
        <v>14.684056764325616</v>
      </c>
      <c r="U3062" s="43">
        <f ca="1">_xll.BInterpol('Base CDI'!$H$4:$H$28,'Base CDI'!$I$4:$I$29,S3062,"Cubic","Extrapolate=Linear","MultiX=Average","Skip=True","Sort=True")</f>
        <v>14.853460449709031</v>
      </c>
    </row>
    <row r="3063" spans="16:21" x14ac:dyDescent="0.25">
      <c r="P3063" s="10">
        <v>38964</v>
      </c>
      <c r="Q3063">
        <v>15.5519</v>
      </c>
      <c r="S3063" s="42">
        <f t="shared" ca="1" si="52"/>
        <v>48810</v>
      </c>
      <c r="T3063" s="43">
        <f ca="1">_xll.BInterpol('Base CDI'!$H$4:$H$28,'Base CDI'!$J$4:$J$29,S3063,"Cubic","Extrapolate=Linear","MultiX=Average","Skip=True","Sort=True")</f>
        <v>14.684084121465419</v>
      </c>
      <c r="U3063" s="43">
        <f ca="1">_xll.BInterpol('Base CDI'!$H$4:$H$28,'Base CDI'!$I$4:$I$29,S3063,"Cubic","Extrapolate=Linear","MultiX=Average","Skip=True","Sort=True")</f>
        <v>14.853507829731075</v>
      </c>
    </row>
    <row r="3064" spans="16:21" x14ac:dyDescent="0.25">
      <c r="P3064" s="10">
        <v>38965</v>
      </c>
      <c r="Q3064">
        <v>15.56006</v>
      </c>
      <c r="S3064" s="42">
        <f t="shared" ca="1" si="52"/>
        <v>48811</v>
      </c>
      <c r="T3064" s="43">
        <f ca="1">_xll.BInterpol('Base CDI'!$H$4:$H$28,'Base CDI'!$J$4:$J$29,S3064,"Cubic","Extrapolate=Linear","MultiX=Average","Skip=True","Sort=True")</f>
        <v>14.684111362188698</v>
      </c>
      <c r="U3064" s="43">
        <f ca="1">_xll.BInterpol('Base CDI'!$H$4:$H$28,'Base CDI'!$I$4:$I$29,S3064,"Cubic","Extrapolate=Linear","MultiX=Average","Skip=True","Sort=True")</f>
        <v>14.853555069995648</v>
      </c>
    </row>
    <row r="3065" spans="16:21" x14ac:dyDescent="0.25">
      <c r="P3065" s="10">
        <v>38966</v>
      </c>
      <c r="Q3065">
        <v>15.56822</v>
      </c>
      <c r="S3065" s="42">
        <f t="shared" ca="1" si="52"/>
        <v>48812</v>
      </c>
      <c r="T3065" s="43">
        <f ca="1">_xll.BInterpol('Base CDI'!$H$4:$H$28,'Base CDI'!$J$4:$J$29,S3065,"Cubic","Extrapolate=Linear","MultiX=Average","Skip=True","Sort=True")</f>
        <v>14.684138486917687</v>
      </c>
      <c r="U3065" s="43">
        <f ca="1">_xll.BInterpol('Base CDI'!$H$4:$H$28,'Base CDI'!$I$4:$I$29,S3065,"Cubic","Extrapolate=Linear","MultiX=Average","Skip=True","Sort=True")</f>
        <v>14.853602170041333</v>
      </c>
    </row>
    <row r="3066" spans="16:21" x14ac:dyDescent="0.25">
      <c r="P3066" s="10">
        <v>38968</v>
      </c>
      <c r="Q3066">
        <v>15.57638</v>
      </c>
      <c r="S3066" s="42">
        <f t="shared" ca="1" si="52"/>
        <v>48813</v>
      </c>
      <c r="T3066" s="43">
        <f ca="1">_xll.BInterpol('Base CDI'!$H$4:$H$28,'Base CDI'!$J$4:$J$29,S3066,"Cubic","Extrapolate=Linear","MultiX=Average","Skip=True","Sort=True")</f>
        <v>14.684165496074627</v>
      </c>
      <c r="U3066" s="43">
        <f ca="1">_xll.BInterpol('Base CDI'!$H$4:$H$28,'Base CDI'!$I$4:$I$29,S3066,"Cubic","Extrapolate=Linear","MultiX=Average","Skip=True","Sort=True")</f>
        <v>14.853649129406715</v>
      </c>
    </row>
    <row r="3067" spans="16:21" x14ac:dyDescent="0.25">
      <c r="P3067" s="10">
        <v>38971</v>
      </c>
      <c r="Q3067">
        <v>15.58455</v>
      </c>
      <c r="S3067" s="42">
        <f t="shared" ca="1" si="52"/>
        <v>48814</v>
      </c>
      <c r="T3067" s="43">
        <f ca="1">_xll.BInterpol('Base CDI'!$H$4:$H$28,'Base CDI'!$J$4:$J$29,S3067,"Cubic","Extrapolate=Linear","MultiX=Average","Skip=True","Sort=True")</f>
        <v>14.684192390081751</v>
      </c>
      <c r="U3067" s="43">
        <f ca="1">_xll.BInterpol('Base CDI'!$H$4:$H$28,'Base CDI'!$I$4:$I$29,S3067,"Cubic","Extrapolate=Linear","MultiX=Average","Skip=True","Sort=True")</f>
        <v>14.853695947630378</v>
      </c>
    </row>
    <row r="3068" spans="16:21" x14ac:dyDescent="0.25">
      <c r="P3068" s="10">
        <v>38972</v>
      </c>
      <c r="Q3068">
        <v>15.59271</v>
      </c>
      <c r="S3068" s="42">
        <f t="shared" ca="1" si="52"/>
        <v>48815</v>
      </c>
      <c r="T3068" s="43">
        <f ca="1">_xll.BInterpol('Base CDI'!$H$4:$H$28,'Base CDI'!$J$4:$J$29,S3068,"Cubic","Extrapolate=Linear","MultiX=Average","Skip=True","Sort=True")</f>
        <v>14.684219169361297</v>
      </c>
      <c r="U3068" s="43">
        <f ca="1">_xll.BInterpol('Base CDI'!$H$4:$H$28,'Base CDI'!$I$4:$I$29,S3068,"Cubic","Extrapolate=Linear","MultiX=Average","Skip=True","Sort=True")</f>
        <v>14.853742624250906</v>
      </c>
    </row>
    <row r="3069" spans="16:21" x14ac:dyDescent="0.25">
      <c r="P3069" s="10">
        <v>38973</v>
      </c>
      <c r="Q3069">
        <v>15.60087</v>
      </c>
      <c r="S3069" s="42">
        <f t="shared" ca="1" si="52"/>
        <v>48816</v>
      </c>
      <c r="T3069" s="43">
        <f ca="1">_xll.BInterpol('Base CDI'!$H$4:$H$28,'Base CDI'!$J$4:$J$29,S3069,"Cubic","Extrapolate=Linear","MultiX=Average","Skip=True","Sort=True")</f>
        <v>14.684245834335501</v>
      </c>
      <c r="U3069" s="43">
        <f ca="1">_xll.BInterpol('Base CDI'!$H$4:$H$28,'Base CDI'!$I$4:$I$29,S3069,"Cubic","Extrapolate=Linear","MultiX=Average","Skip=True","Sort=True")</f>
        <v>14.853789158806885</v>
      </c>
    </row>
    <row r="3070" spans="16:21" x14ac:dyDescent="0.25">
      <c r="P3070" s="10">
        <v>38974</v>
      </c>
      <c r="Q3070">
        <v>15.60904</v>
      </c>
      <c r="S3070" s="42">
        <f t="shared" ca="1" si="52"/>
        <v>48817</v>
      </c>
      <c r="T3070" s="43">
        <f ca="1">_xll.BInterpol('Base CDI'!$H$4:$H$28,'Base CDI'!$J$4:$J$29,S3070,"Cubic","Extrapolate=Linear","MultiX=Average","Skip=True","Sort=True")</f>
        <v>14.684272385426599</v>
      </c>
      <c r="U3070" s="43">
        <f ca="1">_xll.BInterpol('Base CDI'!$H$4:$H$28,'Base CDI'!$I$4:$I$29,S3070,"Cubic","Extrapolate=Linear","MultiX=Average","Skip=True","Sort=True")</f>
        <v>14.853835550836896</v>
      </c>
    </row>
    <row r="3071" spans="16:21" x14ac:dyDescent="0.25">
      <c r="P3071" s="10">
        <v>38975</v>
      </c>
      <c r="Q3071">
        <v>15.61721</v>
      </c>
      <c r="S3071" s="42">
        <f t="shared" ca="1" si="52"/>
        <v>48818</v>
      </c>
      <c r="T3071" s="43">
        <f ca="1">_xll.BInterpol('Base CDI'!$H$4:$H$28,'Base CDI'!$J$4:$J$29,S3071,"Cubic","Extrapolate=Linear","MultiX=Average","Skip=True","Sort=True")</f>
        <v>14.68429882305683</v>
      </c>
      <c r="U3071" s="43">
        <f ca="1">_xll.BInterpol('Base CDI'!$H$4:$H$28,'Base CDI'!$I$4:$I$29,S3071,"Cubic","Extrapolate=Linear","MultiX=Average","Skip=True","Sort=True")</f>
        <v>14.853881799879529</v>
      </c>
    </row>
    <row r="3072" spans="16:21" x14ac:dyDescent="0.25">
      <c r="P3072" s="10">
        <v>38978</v>
      </c>
      <c r="Q3072">
        <v>15.62538</v>
      </c>
      <c r="S3072" s="42">
        <f t="shared" ca="1" si="52"/>
        <v>48819</v>
      </c>
      <c r="T3072" s="43">
        <f ca="1">_xll.BInterpol('Base CDI'!$H$4:$H$28,'Base CDI'!$J$4:$J$29,S3072,"Cubic","Extrapolate=Linear","MultiX=Average","Skip=True","Sort=True")</f>
        <v>14.68432514764843</v>
      </c>
      <c r="U3072" s="43">
        <f ca="1">_xll.BInterpol('Base CDI'!$H$4:$H$28,'Base CDI'!$I$4:$I$29,S3072,"Cubic","Extrapolate=Linear","MultiX=Average","Skip=True","Sort=True")</f>
        <v>14.853927905473363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48820</v>
      </c>
      <c r="T3073" s="43">
        <f ca="1">_xll.BInterpol('Base CDI'!$H$4:$H$28,'Base CDI'!$J$4:$J$29,S3073,"Cubic","Extrapolate=Linear","MultiX=Average","Skip=True","Sort=True")</f>
        <v>14.684351359623633</v>
      </c>
      <c r="U3073" s="43">
        <f ca="1">_xll.BInterpol('Base CDI'!$H$4:$H$28,'Base CDI'!$I$4:$I$29,S3073,"Cubic","Extrapolate=Linear","MultiX=Average","Skip=True","Sort=True")</f>
        <v>14.853973867156984</v>
      </c>
    </row>
    <row r="3074" spans="16:21" x14ac:dyDescent="0.25">
      <c r="P3074" s="10">
        <v>38980</v>
      </c>
      <c r="Q3074">
        <v>15.64174</v>
      </c>
      <c r="S3074" s="42">
        <f t="shared" ca="1" si="52"/>
        <v>48821</v>
      </c>
      <c r="T3074" s="43">
        <f ca="1">_xll.BInterpol('Base CDI'!$H$4:$H$28,'Base CDI'!$J$4:$J$29,S3074,"Cubic","Extrapolate=Linear","MultiX=Average","Skip=True","Sort=True")</f>
        <v>14.684377459404679</v>
      </c>
      <c r="U3074" s="43">
        <f ca="1">_xll.BInterpol('Base CDI'!$H$4:$H$28,'Base CDI'!$I$4:$I$29,S3074,"Cubic","Extrapolate=Linear","MultiX=Average","Skip=True","Sort=True")</f>
        <v>14.854019684468978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48822</v>
      </c>
      <c r="T3075" s="43">
        <f ca="1">_xll.BInterpol('Base CDI'!$H$4:$H$28,'Base CDI'!$J$4:$J$29,S3075,"Cubic","Extrapolate=Linear","MultiX=Average","Skip=True","Sort=True")</f>
        <v>14.684403447413802</v>
      </c>
      <c r="U3075" s="43">
        <f ca="1">_xll.BInterpol('Base CDI'!$H$4:$H$28,'Base CDI'!$I$4:$I$29,S3075,"Cubic","Extrapolate=Linear","MultiX=Average","Skip=True","Sort=True")</f>
        <v>14.854065356947929</v>
      </c>
    </row>
    <row r="3076" spans="16:21" x14ac:dyDescent="0.25">
      <c r="P3076" s="10">
        <v>38982</v>
      </c>
      <c r="Q3076">
        <v>15.65812</v>
      </c>
      <c r="S3076" s="42">
        <f t="shared" ca="1" si="52"/>
        <v>48823</v>
      </c>
      <c r="T3076" s="43">
        <f ca="1">_xll.BInterpol('Base CDI'!$H$4:$H$28,'Base CDI'!$J$4:$J$29,S3076,"Cubic","Extrapolate=Linear","MultiX=Average","Skip=True","Sort=True")</f>
        <v>14.684429324073239</v>
      </c>
      <c r="U3076" s="43">
        <f ca="1">_xll.BInterpol('Base CDI'!$H$4:$H$28,'Base CDI'!$I$4:$I$29,S3076,"Cubic","Extrapolate=Linear","MultiX=Average","Skip=True","Sort=True")</f>
        <v>14.854110884132421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48824</v>
      </c>
      <c r="T3077" s="43">
        <f ca="1">_xll.BInterpol('Base CDI'!$H$4:$H$28,'Base CDI'!$J$4:$J$29,S3077,"Cubic","Extrapolate=Linear","MultiX=Average","Skip=True","Sort=True")</f>
        <v>14.68445508980523</v>
      </c>
      <c r="U3077" s="43">
        <f ca="1">_xll.BInterpol('Base CDI'!$H$4:$H$28,'Base CDI'!$I$4:$I$29,S3077,"Cubic","Extrapolate=Linear","MultiX=Average","Skip=True","Sort=True")</f>
        <v>14.854156265561036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48825</v>
      </c>
      <c r="T3078" s="43">
        <f ca="1">_xll.BInterpol('Base CDI'!$H$4:$H$28,'Base CDI'!$J$4:$J$29,S3078,"Cubic","Extrapolate=Linear","MultiX=Average","Skip=True","Sort=True")</f>
        <v>14.684480745032007</v>
      </c>
      <c r="U3078" s="43">
        <f ca="1">_xll.BInterpol('Base CDI'!$H$4:$H$28,'Base CDI'!$I$4:$I$29,S3078,"Cubic","Extrapolate=Linear","MultiX=Average","Skip=True","Sort=True")</f>
        <v>14.854201500772362</v>
      </c>
    </row>
    <row r="3079" spans="16:21" x14ac:dyDescent="0.25">
      <c r="P3079" s="10">
        <v>38987</v>
      </c>
      <c r="Q3079">
        <v>15.68272</v>
      </c>
      <c r="S3079" s="42">
        <f t="shared" ca="1" si="52"/>
        <v>48826</v>
      </c>
      <c r="T3079" s="43">
        <f ca="1">_xll.BInterpol('Base CDI'!$H$4:$H$28,'Base CDI'!$J$4:$J$29,S3079,"Cubic","Extrapolate=Linear","MultiX=Average","Skip=True","Sort=True")</f>
        <v>14.684506290175808</v>
      </c>
      <c r="U3079" s="43">
        <f ca="1">_xll.BInterpol('Base CDI'!$H$4:$H$28,'Base CDI'!$I$4:$I$29,S3079,"Cubic","Extrapolate=Linear","MultiX=Average","Skip=True","Sort=True")</f>
        <v>14.854246589304982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48827</v>
      </c>
      <c r="T3080" s="43">
        <f ca="1">_xll.BInterpol('Base CDI'!$H$4:$H$28,'Base CDI'!$J$4:$J$29,S3080,"Cubic","Extrapolate=Linear","MultiX=Average","Skip=True","Sort=True")</f>
        <v>14.68453172565887</v>
      </c>
      <c r="U3080" s="43">
        <f ca="1">_xll.BInterpol('Base CDI'!$H$4:$H$28,'Base CDI'!$I$4:$I$29,S3080,"Cubic","Extrapolate=Linear","MultiX=Average","Skip=True","Sort=True")</f>
        <v>14.854291530697481</v>
      </c>
    </row>
    <row r="3081" spans="16:21" x14ac:dyDescent="0.25">
      <c r="P3081" s="10">
        <v>38989</v>
      </c>
      <c r="Q3081">
        <v>15.69918</v>
      </c>
      <c r="S3081" s="42">
        <f t="shared" ca="1" si="52"/>
        <v>48828</v>
      </c>
      <c r="T3081" s="43">
        <f ca="1">_xll.BInterpol('Base CDI'!$H$4:$H$28,'Base CDI'!$J$4:$J$29,S3081,"Cubic","Extrapolate=Linear","MultiX=Average","Skip=True","Sort=True")</f>
        <v>14.684557051903431</v>
      </c>
      <c r="U3081" s="43">
        <f ca="1">_xll.BInterpol('Base CDI'!$H$4:$H$28,'Base CDI'!$I$4:$I$29,S3081,"Cubic","Extrapolate=Linear","MultiX=Average","Skip=True","Sort=True")</f>
        <v>14.854336324488441</v>
      </c>
    </row>
    <row r="3082" spans="16:21" x14ac:dyDescent="0.25">
      <c r="P3082" s="10">
        <v>38992</v>
      </c>
      <c r="Q3082">
        <v>15.70745</v>
      </c>
      <c r="S3082" s="42">
        <f t="shared" ca="1" si="52"/>
        <v>48829</v>
      </c>
      <c r="T3082" s="43">
        <f ca="1">_xll.BInterpol('Base CDI'!$H$4:$H$28,'Base CDI'!$J$4:$J$29,S3082,"Cubic","Extrapolate=Linear","MultiX=Average","Skip=True","Sort=True")</f>
        <v>14.684582269331724</v>
      </c>
      <c r="U3082" s="43">
        <f ca="1">_xll.BInterpol('Base CDI'!$H$4:$H$28,'Base CDI'!$I$4:$I$29,S3082,"Cubic","Extrapolate=Linear","MultiX=Average","Skip=True","Sort=True")</f>
        <v>14.854380970216448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48830</v>
      </c>
      <c r="T3083" s="43">
        <f ca="1">_xll.BInterpol('Base CDI'!$H$4:$H$28,'Base CDI'!$J$4:$J$29,S3083,"Cubic","Extrapolate=Linear","MultiX=Average","Skip=True","Sort=True")</f>
        <v>14.684607378365991</v>
      </c>
      <c r="U3083" s="43">
        <f ca="1">_xll.BInterpol('Base CDI'!$H$4:$H$28,'Base CDI'!$I$4:$I$29,S3083,"Cubic","Extrapolate=Linear","MultiX=Average","Skip=True","Sort=True")</f>
        <v>14.854425467420088</v>
      </c>
    </row>
    <row r="3084" spans="16:21" x14ac:dyDescent="0.25">
      <c r="P3084" s="10">
        <v>38994</v>
      </c>
      <c r="Q3084">
        <v>15.72395</v>
      </c>
      <c r="S3084" s="42">
        <f t="shared" ca="1" si="53"/>
        <v>48831</v>
      </c>
      <c r="T3084" s="43">
        <f ca="1">_xll.BInterpol('Base CDI'!$H$4:$H$28,'Base CDI'!$J$4:$J$29,S3084,"Cubic","Extrapolate=Linear","MultiX=Average","Skip=True","Sort=True")</f>
        <v>14.684632379428463</v>
      </c>
      <c r="U3084" s="43">
        <f ca="1">_xll.BInterpol('Base CDI'!$H$4:$H$28,'Base CDI'!$I$4:$I$29,S3084,"Cubic","Extrapolate=Linear","MultiX=Average","Skip=True","Sort=True")</f>
        <v>14.854469815637943</v>
      </c>
    </row>
    <row r="3085" spans="16:21" x14ac:dyDescent="0.25">
      <c r="P3085" s="10">
        <v>38995</v>
      </c>
      <c r="Q3085">
        <v>15.73221</v>
      </c>
      <c r="S3085" s="42">
        <f t="shared" ca="1" si="53"/>
        <v>48832</v>
      </c>
      <c r="T3085" s="43">
        <f ca="1">_xll.BInterpol('Base CDI'!$H$4:$H$28,'Base CDI'!$J$4:$J$29,S3085,"Cubic","Extrapolate=Linear","MultiX=Average","Skip=True","Sort=True")</f>
        <v>14.684657272941379</v>
      </c>
      <c r="U3085" s="43">
        <f ca="1">_xll.BInterpol('Base CDI'!$H$4:$H$28,'Base CDI'!$I$4:$I$29,S3085,"Cubic","Extrapolate=Linear","MultiX=Average","Skip=True","Sort=True")</f>
        <v>14.854514014408599</v>
      </c>
    </row>
    <row r="3086" spans="16:21" x14ac:dyDescent="0.25">
      <c r="P3086" s="10">
        <v>38996</v>
      </c>
      <c r="Q3086">
        <v>15.74047</v>
      </c>
      <c r="S3086" s="42">
        <f t="shared" ca="1" si="53"/>
        <v>48833</v>
      </c>
      <c r="T3086" s="43">
        <f ca="1">_xll.BInterpol('Base CDI'!$H$4:$H$28,'Base CDI'!$J$4:$J$29,S3086,"Cubic","Extrapolate=Linear","MultiX=Average","Skip=True","Sort=True")</f>
        <v>14.684682059326978</v>
      </c>
      <c r="U3086" s="43">
        <f ca="1">_xll.BInterpol('Base CDI'!$H$4:$H$28,'Base CDI'!$I$4:$I$29,S3086,"Cubic","Extrapolate=Linear","MultiX=Average","Skip=True","Sort=True")</f>
        <v>14.854558063270639</v>
      </c>
    </row>
    <row r="3087" spans="16:21" x14ac:dyDescent="0.25">
      <c r="P3087" s="10">
        <v>38999</v>
      </c>
      <c r="Q3087">
        <v>15.74872</v>
      </c>
      <c r="S3087" s="42">
        <f t="shared" ca="1" si="53"/>
        <v>48834</v>
      </c>
      <c r="T3087" s="43">
        <f ca="1">_xll.BInterpol('Base CDI'!$H$4:$H$28,'Base CDI'!$J$4:$J$29,S3087,"Cubic","Extrapolate=Linear","MultiX=Average","Skip=True","Sort=True")</f>
        <v>14.684706739007492</v>
      </c>
      <c r="U3087" s="43">
        <f ca="1">_xll.BInterpol('Base CDI'!$H$4:$H$28,'Base CDI'!$I$4:$I$29,S3087,"Cubic","Extrapolate=Linear","MultiX=Average","Skip=True","Sort=True")</f>
        <v>14.854601961762649</v>
      </c>
    </row>
    <row r="3088" spans="16:21" x14ac:dyDescent="0.25">
      <c r="P3088" s="10">
        <v>39000</v>
      </c>
      <c r="Q3088">
        <v>15.75698</v>
      </c>
      <c r="S3088" s="42">
        <f t="shared" ca="1" si="53"/>
        <v>48835</v>
      </c>
      <c r="T3088" s="43">
        <f ca="1">_xll.BInterpol('Base CDI'!$H$4:$H$28,'Base CDI'!$J$4:$J$29,S3088,"Cubic","Extrapolate=Linear","MultiX=Average","Skip=True","Sort=True")</f>
        <v>14.684731312405161</v>
      </c>
      <c r="U3088" s="43">
        <f ca="1">_xll.BInterpol('Base CDI'!$H$4:$H$28,'Base CDI'!$I$4:$I$29,S3088,"Cubic","Extrapolate=Linear","MultiX=Average","Skip=True","Sort=True")</f>
        <v>14.854645709423211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48836</v>
      </c>
      <c r="T3089" s="43">
        <f ca="1">_xll.BInterpol('Base CDI'!$H$4:$H$28,'Base CDI'!$J$4:$J$29,S3089,"Cubic","Extrapolate=Linear","MultiX=Average","Skip=True","Sort=True")</f>
        <v>14.68475577994222</v>
      </c>
      <c r="U3089" s="43">
        <f ca="1">_xll.BInterpol('Base CDI'!$H$4:$H$28,'Base CDI'!$I$4:$I$29,S3089,"Cubic","Extrapolate=Linear","MultiX=Average","Skip=True","Sort=True")</f>
        <v>14.854689305790911</v>
      </c>
    </row>
    <row r="3090" spans="16:21" x14ac:dyDescent="0.25">
      <c r="P3090" s="10">
        <v>39003</v>
      </c>
      <c r="Q3090">
        <v>15.77347</v>
      </c>
      <c r="S3090" s="42">
        <f t="shared" ca="1" si="53"/>
        <v>48837</v>
      </c>
      <c r="T3090" s="43">
        <f ca="1">_xll.BInterpol('Base CDI'!$H$4:$H$28,'Base CDI'!$J$4:$J$29,S3090,"Cubic","Extrapolate=Linear","MultiX=Average","Skip=True","Sort=True")</f>
        <v>14.684780142040905</v>
      </c>
      <c r="U3090" s="43">
        <f ca="1">_xll.BInterpol('Base CDI'!$H$4:$H$28,'Base CDI'!$I$4:$I$29,S3090,"Cubic","Extrapolate=Linear","MultiX=Average","Skip=True","Sort=True")</f>
        <v>14.854732750404334</v>
      </c>
    </row>
    <row r="3091" spans="16:21" x14ac:dyDescent="0.25">
      <c r="P3091" s="10">
        <v>39006</v>
      </c>
      <c r="Q3091">
        <v>15.78172</v>
      </c>
      <c r="S3091" s="42">
        <f t="shared" ca="1" si="53"/>
        <v>48838</v>
      </c>
      <c r="T3091" s="43">
        <f ca="1">_xll.BInterpol('Base CDI'!$H$4:$H$28,'Base CDI'!$J$4:$J$29,S3091,"Cubic","Extrapolate=Linear","MultiX=Average","Skip=True","Sort=True")</f>
        <v>14.684804399123456</v>
      </c>
      <c r="U3091" s="43">
        <f ca="1">_xll.BInterpol('Base CDI'!$H$4:$H$28,'Base CDI'!$I$4:$I$29,S3091,"Cubic","Extrapolate=Linear","MultiX=Average","Skip=True","Sort=True")</f>
        <v>14.854776042802065</v>
      </c>
    </row>
    <row r="3092" spans="16:21" x14ac:dyDescent="0.25">
      <c r="P3092" s="10">
        <v>39007</v>
      </c>
      <c r="Q3092">
        <v>15.78997</v>
      </c>
      <c r="S3092" s="42">
        <f t="shared" ca="1" si="53"/>
        <v>48839</v>
      </c>
      <c r="T3092" s="43">
        <f ca="1">_xll.BInterpol('Base CDI'!$H$4:$H$28,'Base CDI'!$J$4:$J$29,S3092,"Cubic","Extrapolate=Linear","MultiX=Average","Skip=True","Sort=True")</f>
        <v>14.684828551612107</v>
      </c>
      <c r="U3092" s="43">
        <f ca="1">_xll.BInterpol('Base CDI'!$H$4:$H$28,'Base CDI'!$I$4:$I$29,S3092,"Cubic","Extrapolate=Linear","MultiX=Average","Skip=True","Sort=True")</f>
        <v>14.854819182522686</v>
      </c>
    </row>
    <row r="3093" spans="16:21" x14ac:dyDescent="0.25">
      <c r="P3093" s="10">
        <v>39008</v>
      </c>
      <c r="Q3093">
        <v>15.79823</v>
      </c>
      <c r="S3093" s="42">
        <f t="shared" ca="1" si="53"/>
        <v>48840</v>
      </c>
      <c r="T3093" s="43">
        <f ca="1">_xll.BInterpol('Base CDI'!$H$4:$H$28,'Base CDI'!$J$4:$J$29,S3093,"Cubic","Extrapolate=Linear","MultiX=Average","Skip=True","Sort=True")</f>
        <v>14.684852599929094</v>
      </c>
      <c r="U3093" s="43">
        <f ca="1">_xll.BInterpol('Base CDI'!$H$4:$H$28,'Base CDI'!$I$4:$I$29,S3093,"Cubic","Extrapolate=Linear","MultiX=Average","Skip=True","Sort=True")</f>
        <v>14.854862169104782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48841</v>
      </c>
      <c r="T3094" s="43">
        <f ca="1">_xll.BInterpol('Base CDI'!$H$4:$H$28,'Base CDI'!$J$4:$J$29,S3094,"Cubic","Extrapolate=Linear","MultiX=Average","Skip=True","Sort=True")</f>
        <v>14.684876544496655</v>
      </c>
      <c r="U3094" s="43">
        <f ca="1">_xll.BInterpol('Base CDI'!$H$4:$H$28,'Base CDI'!$I$4:$I$29,S3094,"Cubic","Extrapolate=Linear","MultiX=Average","Skip=True","Sort=True")</f>
        <v>14.854905002086937</v>
      </c>
    </row>
    <row r="3095" spans="16:21" x14ac:dyDescent="0.25">
      <c r="P3095" s="10">
        <v>39010</v>
      </c>
      <c r="Q3095">
        <v>15.81451</v>
      </c>
      <c r="S3095" s="42">
        <f t="shared" ca="1" si="53"/>
        <v>48842</v>
      </c>
      <c r="T3095" s="43">
        <f ca="1">_xll.BInterpol('Base CDI'!$H$4:$H$28,'Base CDI'!$J$4:$J$29,S3095,"Cubic","Extrapolate=Linear","MultiX=Average","Skip=True","Sort=True")</f>
        <v>14.684900385737025</v>
      </c>
      <c r="U3095" s="43">
        <f ca="1">_xll.BInterpol('Base CDI'!$H$4:$H$28,'Base CDI'!$I$4:$I$29,S3095,"Cubic","Extrapolate=Linear","MultiX=Average","Skip=True","Sort=True")</f>
        <v>14.854947681007738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48843</v>
      </c>
      <c r="T3096" s="43">
        <f ca="1">_xll.BInterpol('Base CDI'!$H$4:$H$28,'Base CDI'!$J$4:$J$29,S3096,"Cubic","Extrapolate=Linear","MultiX=Average","Skip=True","Sort=True")</f>
        <v>14.684924124072444</v>
      </c>
      <c r="U3096" s="43">
        <f ca="1">_xll.BInterpol('Base CDI'!$H$4:$H$28,'Base CDI'!$I$4:$I$29,S3096,"Cubic","Extrapolate=Linear","MultiX=Average","Skip=True","Sort=True")</f>
        <v>14.854990205405768</v>
      </c>
    </row>
    <row r="3097" spans="16:21" x14ac:dyDescent="0.25">
      <c r="P3097" s="10">
        <v>39014</v>
      </c>
      <c r="Q3097">
        <v>15.83052</v>
      </c>
      <c r="S3097" s="42">
        <f t="shared" ca="1" si="53"/>
        <v>48844</v>
      </c>
      <c r="T3097" s="43">
        <f ca="1">_xll.BInterpol('Base CDI'!$H$4:$H$28,'Base CDI'!$J$4:$J$29,S3097,"Cubic","Extrapolate=Linear","MultiX=Average","Skip=True","Sort=True")</f>
        <v>14.684947759925144</v>
      </c>
      <c r="U3097" s="43">
        <f ca="1">_xll.BInterpol('Base CDI'!$H$4:$H$28,'Base CDI'!$I$4:$I$29,S3097,"Cubic","Extrapolate=Linear","MultiX=Average","Skip=True","Sort=True")</f>
        <v>14.85503257481961</v>
      </c>
    </row>
    <row r="3098" spans="16:21" x14ac:dyDescent="0.25">
      <c r="P3098" s="10">
        <v>39015</v>
      </c>
      <c r="Q3098">
        <v>15.83853</v>
      </c>
      <c r="S3098" s="42">
        <f t="shared" ca="1" si="53"/>
        <v>48845</v>
      </c>
      <c r="T3098" s="43">
        <f ca="1">_xll.BInterpol('Base CDI'!$H$4:$H$28,'Base CDI'!$J$4:$J$29,S3098,"Cubic","Extrapolate=Linear","MultiX=Average","Skip=True","Sort=True")</f>
        <v>14.684971293717364</v>
      </c>
      <c r="U3098" s="43">
        <f ca="1">_xll.BInterpol('Base CDI'!$H$4:$H$28,'Base CDI'!$I$4:$I$29,S3098,"Cubic","Extrapolate=Linear","MultiX=Average","Skip=True","Sort=True")</f>
        <v>14.855074788787849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48846</v>
      </c>
      <c r="T3099" s="43">
        <f ca="1">_xll.BInterpol('Base CDI'!$H$4:$H$28,'Base CDI'!$J$4:$J$29,S3099,"Cubic","Extrapolate=Linear","MultiX=Average","Skip=True","Sort=True")</f>
        <v>14.684994725871341</v>
      </c>
      <c r="U3099" s="43">
        <f ca="1">_xll.BInterpol('Base CDI'!$H$4:$H$28,'Base CDI'!$I$4:$I$29,S3099,"Cubic","Extrapolate=Linear","MultiX=Average","Skip=True","Sort=True")</f>
        <v>14.855116846849072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48847</v>
      </c>
      <c r="T3100" s="43">
        <f ca="1">_xll.BInterpol('Base CDI'!$H$4:$H$28,'Base CDI'!$J$4:$J$29,S3100,"Cubic","Extrapolate=Linear","MultiX=Average","Skip=True","Sort=True")</f>
        <v>14.685018056809312</v>
      </c>
      <c r="U3100" s="43">
        <f ca="1">_xll.BInterpol('Base CDI'!$H$4:$H$28,'Base CDI'!$I$4:$I$29,S3100,"Cubic","Extrapolate=Linear","MultiX=Average","Skip=True","Sort=True")</f>
        <v>14.855158748541859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48848</v>
      </c>
      <c r="T3101" s="43">
        <f ca="1">_xll.BInterpol('Base CDI'!$H$4:$H$28,'Base CDI'!$J$4:$J$29,S3101,"Cubic","Extrapolate=Linear","MultiX=Average","Skip=True","Sort=True")</f>
        <v>14.685041286953513</v>
      </c>
      <c r="U3101" s="43">
        <f ca="1">_xll.BInterpol('Base CDI'!$H$4:$H$28,'Base CDI'!$I$4:$I$29,S3101,"Cubic","Extrapolate=Linear","MultiX=Average","Skip=True","Sort=True")</f>
        <v>14.855200493404798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48849</v>
      </c>
      <c r="T3102" s="43">
        <f ca="1">_xll.BInterpol('Base CDI'!$H$4:$H$28,'Base CDI'!$J$4:$J$29,S3102,"Cubic","Extrapolate=Linear","MultiX=Average","Skip=True","Sort=True")</f>
        <v>14.685064416726179</v>
      </c>
      <c r="U3102" s="43">
        <f ca="1">_xll.BInterpol('Base CDI'!$H$4:$H$28,'Base CDI'!$I$4:$I$29,S3102,"Cubic","Extrapolate=Linear","MultiX=Average","Skip=True","Sort=True")</f>
        <v>14.85524208097647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48850</v>
      </c>
      <c r="T3103" s="43">
        <f ca="1">_xll.BInterpol('Base CDI'!$H$4:$H$28,'Base CDI'!$J$4:$J$29,S3103,"Cubic","Extrapolate=Linear","MultiX=Average","Skip=True","Sort=True")</f>
        <v>14.685087446549549</v>
      </c>
      <c r="U3103" s="43">
        <f ca="1">_xll.BInterpol('Base CDI'!$H$4:$H$28,'Base CDI'!$I$4:$I$29,S3103,"Cubic","Extrapolate=Linear","MultiX=Average","Skip=True","Sort=True")</f>
        <v>14.855283510795463</v>
      </c>
    </row>
    <row r="3104" spans="16:21" x14ac:dyDescent="0.25">
      <c r="P3104" s="10">
        <v>39024</v>
      </c>
      <c r="Q3104">
        <v>15.88673</v>
      </c>
      <c r="S3104" s="42">
        <f t="shared" ca="1" si="53"/>
        <v>48851</v>
      </c>
      <c r="T3104" s="43">
        <f ca="1">_xll.BInterpol('Base CDI'!$H$4:$H$28,'Base CDI'!$J$4:$J$29,S3104,"Cubic","Extrapolate=Linear","MultiX=Average","Skip=True","Sort=True")</f>
        <v>14.685110376845858</v>
      </c>
      <c r="U3104" s="43">
        <f ca="1">_xll.BInterpol('Base CDI'!$H$4:$H$28,'Base CDI'!$I$4:$I$29,S3104,"Cubic","Extrapolate=Linear","MultiX=Average","Skip=True","Sort=True")</f>
        <v>14.855324782400361</v>
      </c>
    </row>
    <row r="3105" spans="16:21" x14ac:dyDescent="0.25">
      <c r="P3105" s="10">
        <v>39027</v>
      </c>
      <c r="Q3105">
        <v>15.8948</v>
      </c>
      <c r="S3105" s="42">
        <f t="shared" ca="1" si="53"/>
        <v>48852</v>
      </c>
      <c r="T3105" s="43">
        <f ca="1">_xll.BInterpol('Base CDI'!$H$4:$H$28,'Base CDI'!$J$4:$J$29,S3105,"Cubic","Extrapolate=Linear","MultiX=Average","Skip=True","Sort=True")</f>
        <v>14.685133208037344</v>
      </c>
      <c r="U3105" s="43">
        <f ca="1">_xll.BInterpol('Base CDI'!$H$4:$H$28,'Base CDI'!$I$4:$I$29,S3105,"Cubic","Extrapolate=Linear","MultiX=Average","Skip=True","Sort=True")</f>
        <v>14.855365895329745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48853</v>
      </c>
      <c r="T3106" s="43">
        <f ca="1">_xll.BInterpol('Base CDI'!$H$4:$H$28,'Base CDI'!$J$4:$J$29,S3106,"Cubic","Extrapolate=Linear","MultiX=Average","Skip=True","Sort=True")</f>
        <v>14.685155940546242</v>
      </c>
      <c r="U3106" s="43">
        <f ca="1">_xll.BInterpol('Base CDI'!$H$4:$H$28,'Base CDI'!$I$4:$I$29,S3106,"Cubic","Extrapolate=Linear","MultiX=Average","Skip=True","Sort=True")</f>
        <v>14.855406849122204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48854</v>
      </c>
      <c r="T3107" s="43">
        <f ca="1">_xll.BInterpol('Base CDI'!$H$4:$H$28,'Base CDI'!$J$4:$J$29,S3107,"Cubic","Extrapolate=Linear","MultiX=Average","Skip=True","Sort=True")</f>
        <v>14.68517857479479</v>
      </c>
      <c r="U3107" s="43">
        <f ca="1">_xll.BInterpol('Base CDI'!$H$4:$H$28,'Base CDI'!$I$4:$I$29,S3107,"Cubic","Extrapolate=Linear","MultiX=Average","Skip=True","Sort=True")</f>
        <v>14.855447643316317</v>
      </c>
    </row>
    <row r="3108" spans="16:21" x14ac:dyDescent="0.25">
      <c r="P3108" s="10">
        <v>39030</v>
      </c>
      <c r="Q3108">
        <v>15.91906</v>
      </c>
      <c r="S3108" s="42">
        <f t="shared" ca="1" si="53"/>
        <v>48855</v>
      </c>
      <c r="T3108" s="43">
        <f ca="1">_xll.BInterpol('Base CDI'!$H$4:$H$28,'Base CDI'!$J$4:$J$29,S3108,"Cubic","Extrapolate=Linear","MultiX=Average","Skip=True","Sort=True")</f>
        <v>14.685201111205224</v>
      </c>
      <c r="U3108" s="43">
        <f ca="1">_xll.BInterpol('Base CDI'!$H$4:$H$28,'Base CDI'!$I$4:$I$29,S3108,"Cubic","Extrapolate=Linear","MultiX=Average","Skip=True","Sort=True")</f>
        <v>14.855488277450675</v>
      </c>
    </row>
    <row r="3109" spans="16:21" x14ac:dyDescent="0.25">
      <c r="P3109" s="10">
        <v>39031</v>
      </c>
      <c r="Q3109">
        <v>15.92713</v>
      </c>
      <c r="S3109" s="42">
        <f t="shared" ca="1" si="53"/>
        <v>48856</v>
      </c>
      <c r="T3109" s="43">
        <f ca="1">_xll.BInterpol('Base CDI'!$H$4:$H$28,'Base CDI'!$J$4:$J$29,S3109,"Cubic","Extrapolate=Linear","MultiX=Average","Skip=True","Sort=True")</f>
        <v>14.68522355019978</v>
      </c>
      <c r="U3109" s="43">
        <f ca="1">_xll.BInterpol('Base CDI'!$H$4:$H$28,'Base CDI'!$I$4:$I$29,S3109,"Cubic","Extrapolate=Linear","MultiX=Average","Skip=True","Sort=True")</f>
        <v>14.855528751063856</v>
      </c>
    </row>
    <row r="3110" spans="16:21" x14ac:dyDescent="0.25">
      <c r="P3110" s="10">
        <v>39034</v>
      </c>
      <c r="Q3110">
        <v>15.93521</v>
      </c>
      <c r="S3110" s="42">
        <f t="shared" ca="1" si="53"/>
        <v>48857</v>
      </c>
      <c r="T3110" s="43">
        <f ca="1">_xll.BInterpol('Base CDI'!$H$4:$H$28,'Base CDI'!$J$4:$J$29,S3110,"Cubic","Extrapolate=Linear","MultiX=Average","Skip=True","Sort=True")</f>
        <v>14.685245892200694</v>
      </c>
      <c r="U3110" s="43">
        <f ca="1">_xll.BInterpol('Base CDI'!$H$4:$H$28,'Base CDI'!$I$4:$I$29,S3110,"Cubic","Extrapolate=Linear","MultiX=Average","Skip=True","Sort=True")</f>
        <v>14.855569063694448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48858</v>
      </c>
      <c r="T3111" s="43">
        <f ca="1">_xll.BInterpol('Base CDI'!$H$4:$H$28,'Base CDI'!$J$4:$J$29,S3111,"Cubic","Extrapolate=Linear","MultiX=Average","Skip=True","Sort=True")</f>
        <v>14.685268137630205</v>
      </c>
      <c r="U3111" s="43">
        <f ca="1">_xll.BInterpol('Base CDI'!$H$4:$H$28,'Base CDI'!$I$4:$I$29,S3111,"Cubic","Extrapolate=Linear","MultiX=Average","Skip=True","Sort=True")</f>
        <v>14.855609214881035</v>
      </c>
    </row>
    <row r="3112" spans="16:21" x14ac:dyDescent="0.25">
      <c r="P3112" s="10">
        <v>39037</v>
      </c>
      <c r="Q3112">
        <v>15.95138</v>
      </c>
      <c r="S3112" s="42">
        <f t="shared" ca="1" si="53"/>
        <v>48859</v>
      </c>
      <c r="T3112" s="43">
        <f ca="1">_xll.BInterpol('Base CDI'!$H$4:$H$28,'Base CDI'!$J$4:$J$29,S3112,"Cubic","Extrapolate=Linear","MultiX=Average","Skip=True","Sort=True")</f>
        <v>14.685290286910549</v>
      </c>
      <c r="U3112" s="43">
        <f ca="1">_xll.BInterpol('Base CDI'!$H$4:$H$28,'Base CDI'!$I$4:$I$29,S3112,"Cubic","Extrapolate=Linear","MultiX=Average","Skip=True","Sort=True")</f>
        <v>14.855649204162201</v>
      </c>
    </row>
    <row r="3113" spans="16:21" x14ac:dyDescent="0.25">
      <c r="P3113" s="10">
        <v>39038</v>
      </c>
      <c r="Q3113">
        <v>15.95946</v>
      </c>
      <c r="S3113" s="42">
        <f t="shared" ca="1" si="53"/>
        <v>48860</v>
      </c>
      <c r="T3113" s="43">
        <f ca="1">_xll.BInterpol('Base CDI'!$H$4:$H$28,'Base CDI'!$J$4:$J$29,S3113,"Cubic","Extrapolate=Linear","MultiX=Average","Skip=True","Sort=True")</f>
        <v>14.685312340463962</v>
      </c>
      <c r="U3113" s="43">
        <f ca="1">_xll.BInterpol('Base CDI'!$H$4:$H$28,'Base CDI'!$I$4:$I$29,S3113,"Cubic","Extrapolate=Linear","MultiX=Average","Skip=True","Sort=True")</f>
        <v>14.855689031076531</v>
      </c>
    </row>
    <row r="3114" spans="16:21" x14ac:dyDescent="0.25">
      <c r="P3114" s="10">
        <v>39041</v>
      </c>
      <c r="Q3114">
        <v>15.96754</v>
      </c>
      <c r="S3114" s="42">
        <f t="shared" ca="1" si="53"/>
        <v>48861</v>
      </c>
      <c r="T3114" s="43">
        <f ca="1">_xll.BInterpol('Base CDI'!$H$4:$H$28,'Base CDI'!$J$4:$J$29,S3114,"Cubic","Extrapolate=Linear","MultiX=Average","Skip=True","Sort=True")</f>
        <v>14.68533429871268</v>
      </c>
      <c r="U3114" s="43">
        <f ca="1">_xll.BInterpol('Base CDI'!$H$4:$H$28,'Base CDI'!$I$4:$I$29,S3114,"Cubic","Extrapolate=Linear","MultiX=Average","Skip=True","Sort=True")</f>
        <v>14.855728695162608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48862</v>
      </c>
      <c r="T3115" s="43">
        <f ca="1">_xll.BInterpol('Base CDI'!$H$4:$H$28,'Base CDI'!$J$4:$J$29,S3115,"Cubic","Extrapolate=Linear","MultiX=Average","Skip=True","Sort=True")</f>
        <v>14.685356162078941</v>
      </c>
      <c r="U3115" s="43">
        <f ca="1">_xll.BInterpol('Base CDI'!$H$4:$H$28,'Base CDI'!$I$4:$I$29,S3115,"Cubic","Extrapolate=Linear","MultiX=Average","Skip=True","Sort=True")</f>
        <v>14.855768195959017</v>
      </c>
    </row>
    <row r="3116" spans="16:21" x14ac:dyDescent="0.25">
      <c r="P3116" s="10">
        <v>39043</v>
      </c>
      <c r="Q3116">
        <v>15.98373</v>
      </c>
      <c r="S3116" s="42">
        <f t="shared" ca="1" si="53"/>
        <v>48863</v>
      </c>
      <c r="T3116" s="43">
        <f ca="1">_xll.BInterpol('Base CDI'!$H$4:$H$28,'Base CDI'!$J$4:$J$29,S3116,"Cubic","Extrapolate=Linear","MultiX=Average","Skip=True","Sort=True")</f>
        <v>14.685377930984979</v>
      </c>
      <c r="U3116" s="43">
        <f ca="1">_xll.BInterpol('Base CDI'!$H$4:$H$28,'Base CDI'!$I$4:$I$29,S3116,"Cubic","Extrapolate=Linear","MultiX=Average","Skip=True","Sort=True")</f>
        <v>14.855807533004343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48864</v>
      </c>
      <c r="T3117" s="43">
        <f ca="1">_xll.BInterpol('Base CDI'!$H$4:$H$28,'Base CDI'!$J$4:$J$29,S3117,"Cubic","Extrapolate=Linear","MultiX=Average","Skip=True","Sort=True")</f>
        <v>14.685399605853034</v>
      </c>
      <c r="U3117" s="43">
        <f ca="1">_xll.BInterpol('Base CDI'!$H$4:$H$28,'Base CDI'!$I$4:$I$29,S3117,"Cubic","Extrapolate=Linear","MultiX=Average","Skip=True","Sort=True")</f>
        <v>14.855846705837171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48865</v>
      </c>
      <c r="T3118" s="43">
        <f ca="1">_xll.BInterpol('Base CDI'!$H$4:$H$28,'Base CDI'!$J$4:$J$29,S3118,"Cubic","Extrapolate=Linear","MultiX=Average","Skip=True","Sort=True")</f>
        <v>14.685421187105341</v>
      </c>
      <c r="U3118" s="43">
        <f ca="1">_xll.BInterpol('Base CDI'!$H$4:$H$28,'Base CDI'!$I$4:$I$29,S3118,"Cubic","Extrapolate=Linear","MultiX=Average","Skip=True","Sort=True")</f>
        <v>14.855885713996084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48866</v>
      </c>
      <c r="T3119" s="43">
        <f ca="1">_xll.BInterpol('Base CDI'!$H$4:$H$28,'Base CDI'!$J$4:$J$29,S3119,"Cubic","Extrapolate=Linear","MultiX=Average","Skip=True","Sort=True")</f>
        <v>14.685442675164136</v>
      </c>
      <c r="U3119" s="43">
        <f ca="1">_xll.BInterpol('Base CDI'!$H$4:$H$28,'Base CDI'!$I$4:$I$29,S3119,"Cubic","Extrapolate=Linear","MultiX=Average","Skip=True","Sort=True")</f>
        <v>14.855924557019666</v>
      </c>
    </row>
    <row r="3120" spans="16:21" x14ac:dyDescent="0.25">
      <c r="P3120" s="10">
        <v>39049</v>
      </c>
      <c r="Q3120">
        <v>16.01614</v>
      </c>
      <c r="S3120" s="42">
        <f t="shared" ca="1" si="53"/>
        <v>48867</v>
      </c>
      <c r="T3120" s="43">
        <f ca="1">_xll.BInterpol('Base CDI'!$H$4:$H$28,'Base CDI'!$J$4:$J$29,S3120,"Cubic","Extrapolate=Linear","MultiX=Average","Skip=True","Sort=True")</f>
        <v>14.685464070451657</v>
      </c>
      <c r="U3120" s="43">
        <f ca="1">_xll.BInterpol('Base CDI'!$H$4:$H$28,'Base CDI'!$I$4:$I$29,S3120,"Cubic","Extrapolate=Linear","MultiX=Average","Skip=True","Sort=True")</f>
        <v>14.855963234446502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48868</v>
      </c>
      <c r="T3121" s="43">
        <f ca="1">_xll.BInterpol('Base CDI'!$H$4:$H$28,'Base CDI'!$J$4:$J$29,S3121,"Cubic","Extrapolate=Linear","MultiX=Average","Skip=True","Sort=True")</f>
        <v>14.685485373390138</v>
      </c>
      <c r="U3121" s="43">
        <f ca="1">_xll.BInterpol('Base CDI'!$H$4:$H$28,'Base CDI'!$I$4:$I$29,S3121,"Cubic","Extrapolate=Linear","MultiX=Average","Skip=True","Sort=True")</f>
        <v>14.856001745815178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48869</v>
      </c>
      <c r="T3122" s="43">
        <f ca="1">_xll.BInterpol('Base CDI'!$H$4:$H$28,'Base CDI'!$J$4:$J$29,S3122,"Cubic","Extrapolate=Linear","MultiX=Average","Skip=True","Sort=True")</f>
        <v>14.68550658440182</v>
      </c>
      <c r="U3122" s="43">
        <f ca="1">_xll.BInterpol('Base CDI'!$H$4:$H$28,'Base CDI'!$I$4:$I$29,S3122,"Cubic","Extrapolate=Linear","MultiX=Average","Skip=True","Sort=True")</f>
        <v>14.856040090664276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48870</v>
      </c>
      <c r="T3123" s="43">
        <f ca="1">_xll.BInterpol('Base CDI'!$H$4:$H$28,'Base CDI'!$J$4:$J$29,S3123,"Cubic","Extrapolate=Linear","MultiX=Average","Skip=True","Sort=True")</f>
        <v>14.685527703908935</v>
      </c>
      <c r="U3123" s="43">
        <f ca="1">_xll.BInterpol('Base CDI'!$H$4:$H$28,'Base CDI'!$I$4:$I$29,S3123,"Cubic","Extrapolate=Linear","MultiX=Average","Skip=True","Sort=True")</f>
        <v>14.85607826853238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48871</v>
      </c>
      <c r="T3124" s="43">
        <f ca="1">_xll.BInterpol('Base CDI'!$H$4:$H$28,'Base CDI'!$J$4:$J$29,S3124,"Cubic","Extrapolate=Linear","MultiX=Average","Skip=True","Sort=True")</f>
        <v>14.685548732333723</v>
      </c>
      <c r="U3124" s="43">
        <f ca="1">_xll.BInterpol('Base CDI'!$H$4:$H$28,'Base CDI'!$I$4:$I$29,S3124,"Cubic","Extrapolate=Linear","MultiX=Average","Skip=True","Sort=True")</f>
        <v>14.856116278958078</v>
      </c>
    </row>
    <row r="3125" spans="16:21" x14ac:dyDescent="0.25">
      <c r="P3125" s="10">
        <v>39056</v>
      </c>
      <c r="Q3125">
        <v>16.05594</v>
      </c>
      <c r="S3125" s="42">
        <f t="shared" ca="1" si="53"/>
        <v>48872</v>
      </c>
      <c r="T3125" s="43">
        <f ca="1">_xll.BInterpol('Base CDI'!$H$4:$H$28,'Base CDI'!$J$4:$J$29,S3125,"Cubic","Extrapolate=Linear","MultiX=Average","Skip=True","Sort=True")</f>
        <v>14.685569670098419</v>
      </c>
      <c r="U3125" s="43">
        <f ca="1">_xll.BInterpol('Base CDI'!$H$4:$H$28,'Base CDI'!$I$4:$I$29,S3125,"Cubic","Extrapolate=Linear","MultiX=Average","Skip=True","Sort=True")</f>
        <v>14.856154121479952</v>
      </c>
    </row>
    <row r="3126" spans="16:21" x14ac:dyDescent="0.25">
      <c r="P3126" s="10">
        <v>39057</v>
      </c>
      <c r="Q3126">
        <v>16.06381</v>
      </c>
      <c r="S3126" s="42">
        <f t="shared" ca="1" si="53"/>
        <v>48873</v>
      </c>
      <c r="T3126" s="43">
        <f ca="1">_xll.BInterpol('Base CDI'!$H$4:$H$28,'Base CDI'!$J$4:$J$29,S3126,"Cubic","Extrapolate=Linear","MultiX=Average","Skip=True","Sort=True")</f>
        <v>14.685590517625259</v>
      </c>
      <c r="U3126" s="43">
        <f ca="1">_xll.BInterpol('Base CDI'!$H$4:$H$28,'Base CDI'!$I$4:$I$29,S3126,"Cubic","Extrapolate=Linear","MultiX=Average","Skip=True","Sort=True")</f>
        <v>14.856191795636587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48874</v>
      </c>
      <c r="T3127" s="43">
        <f ca="1">_xll.BInterpol('Base CDI'!$H$4:$H$28,'Base CDI'!$J$4:$J$29,S3127,"Cubic","Extrapolate=Linear","MultiX=Average","Skip=True","Sort=True")</f>
        <v>14.685611275336482</v>
      </c>
      <c r="U3127" s="43">
        <f ca="1">_xll.BInterpol('Base CDI'!$H$4:$H$28,'Base CDI'!$I$4:$I$29,S3127,"Cubic","Extrapolate=Linear","MultiX=Average","Skip=True","Sort=True")</f>
        <v>14.856229300966566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48875</v>
      </c>
      <c r="T3128" s="43">
        <f ca="1">_xll.BInterpol('Base CDI'!$H$4:$H$28,'Base CDI'!$J$4:$J$29,S3128,"Cubic","Extrapolate=Linear","MultiX=Average","Skip=True","Sort=True")</f>
        <v>14.685631943654322</v>
      </c>
      <c r="U3128" s="43">
        <f ca="1">_xll.BInterpol('Base CDI'!$H$4:$H$28,'Base CDI'!$I$4:$I$29,S3128,"Cubic","Extrapolate=Linear","MultiX=Average","Skip=True","Sort=True")</f>
        <v>14.856266637008474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48876</v>
      </c>
      <c r="T3129" s="43">
        <f ca="1">_xll.BInterpol('Base CDI'!$H$4:$H$28,'Base CDI'!$J$4:$J$29,S3129,"Cubic","Extrapolate=Linear","MultiX=Average","Skip=True","Sort=True")</f>
        <v>14.685652523001018</v>
      </c>
      <c r="U3129" s="43">
        <f ca="1">_xll.BInterpol('Base CDI'!$H$4:$H$28,'Base CDI'!$I$4:$I$29,S3129,"Cubic","Extrapolate=Linear","MultiX=Average","Skip=True","Sort=True")</f>
        <v>14.856303803300897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48877</v>
      </c>
      <c r="T3130" s="43">
        <f ca="1">_xll.BInterpol('Base CDI'!$H$4:$H$28,'Base CDI'!$J$4:$J$29,S3130,"Cubic","Extrapolate=Linear","MultiX=Average","Skip=True","Sort=True")</f>
        <v>14.685673013798803</v>
      </c>
      <c r="U3130" s="43">
        <f ca="1">_xll.BInterpol('Base CDI'!$H$4:$H$28,'Base CDI'!$I$4:$I$29,S3130,"Cubic","Extrapolate=Linear","MultiX=Average","Skip=True","Sort=True")</f>
        <v>14.856340799382417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48878</v>
      </c>
      <c r="T3131" s="43">
        <f ca="1">_xll.BInterpol('Base CDI'!$H$4:$H$28,'Base CDI'!$J$4:$J$29,S3131,"Cubic","Extrapolate=Linear","MultiX=Average","Skip=True","Sort=True")</f>
        <v>14.685693416469919</v>
      </c>
      <c r="U3131" s="43">
        <f ca="1">_xll.BInterpol('Base CDI'!$H$4:$H$28,'Base CDI'!$I$4:$I$29,S3131,"Cubic","Extrapolate=Linear","MultiX=Average","Skip=True","Sort=True")</f>
        <v>14.856377624791619</v>
      </c>
    </row>
    <row r="3132" spans="16:21" x14ac:dyDescent="0.25">
      <c r="P3132" s="10">
        <v>39065</v>
      </c>
      <c r="Q3132">
        <v>16.11102</v>
      </c>
      <c r="S3132" s="42">
        <f t="shared" ca="1" si="53"/>
        <v>48879</v>
      </c>
      <c r="T3132" s="43">
        <f ca="1">_xll.BInterpol('Base CDI'!$H$4:$H$28,'Base CDI'!$J$4:$J$29,S3132,"Cubic","Extrapolate=Linear","MultiX=Average","Skip=True","Sort=True")</f>
        <v>14.685713731436596</v>
      </c>
      <c r="U3132" s="43">
        <f ca="1">_xll.BInterpol('Base CDI'!$H$4:$H$28,'Base CDI'!$I$4:$I$29,S3132,"Cubic","Extrapolate=Linear","MultiX=Average","Skip=True","Sort=True")</f>
        <v>14.85641427906709</v>
      </c>
    </row>
    <row r="3133" spans="16:21" x14ac:dyDescent="0.25">
      <c r="P3133" s="10">
        <v>39066</v>
      </c>
      <c r="Q3133">
        <v>16.11889</v>
      </c>
      <c r="S3133" s="42">
        <f t="shared" ca="1" si="53"/>
        <v>48880</v>
      </c>
      <c r="T3133" s="43">
        <f ca="1">_xll.BInterpol('Base CDI'!$H$4:$H$28,'Base CDI'!$J$4:$J$29,S3133,"Cubic","Extrapolate=Linear","MultiX=Average","Skip=True","Sort=True")</f>
        <v>14.685733959121077</v>
      </c>
      <c r="U3133" s="43">
        <f ca="1">_xll.BInterpol('Base CDI'!$H$4:$H$28,'Base CDI'!$I$4:$I$29,S3133,"Cubic","Extrapolate=Linear","MultiX=Average","Skip=True","Sort=True")</f>
        <v>14.856450761747412</v>
      </c>
    </row>
    <row r="3134" spans="16:21" x14ac:dyDescent="0.25">
      <c r="P3134" s="10">
        <v>39069</v>
      </c>
      <c r="Q3134">
        <v>16.12677</v>
      </c>
      <c r="S3134" s="42">
        <f t="shared" ca="1" si="53"/>
        <v>48881</v>
      </c>
      <c r="T3134" s="43">
        <f ca="1">_xll.BInterpol('Base CDI'!$H$4:$H$28,'Base CDI'!$J$4:$J$29,S3134,"Cubic","Extrapolate=Linear","MultiX=Average","Skip=True","Sort=True")</f>
        <v>14.685754099945594</v>
      </c>
      <c r="U3134" s="43">
        <f ca="1">_xll.BInterpol('Base CDI'!$H$4:$H$28,'Base CDI'!$I$4:$I$29,S3134,"Cubic","Extrapolate=Linear","MultiX=Average","Skip=True","Sort=True")</f>
        <v>14.856487072371168</v>
      </c>
    </row>
    <row r="3135" spans="16:21" x14ac:dyDescent="0.25">
      <c r="P3135" s="10">
        <v>39070</v>
      </c>
      <c r="Q3135">
        <v>16.13466</v>
      </c>
      <c r="S3135" s="42">
        <f t="shared" ca="1" si="53"/>
        <v>48882</v>
      </c>
      <c r="T3135" s="43">
        <f ca="1">_xll.BInterpol('Base CDI'!$H$4:$H$28,'Base CDI'!$J$4:$J$29,S3135,"Cubic","Extrapolate=Linear","MultiX=Average","Skip=True","Sort=True")</f>
        <v>14.685774154332385</v>
      </c>
      <c r="U3135" s="43">
        <f ca="1">_xll.BInterpol('Base CDI'!$H$4:$H$28,'Base CDI'!$I$4:$I$29,S3135,"Cubic","Extrapolate=Linear","MultiX=Average","Skip=True","Sort=True")</f>
        <v>14.856523210476945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48883</v>
      </c>
      <c r="T3136" s="43">
        <f ca="1">_xll.BInterpol('Base CDI'!$H$4:$H$28,'Base CDI'!$J$4:$J$29,S3136,"Cubic","Extrapolate=Linear","MultiX=Average","Skip=True","Sort=True")</f>
        <v>14.685794122703689</v>
      </c>
      <c r="U3136" s="43">
        <f ca="1">_xll.BInterpol('Base CDI'!$H$4:$H$28,'Base CDI'!$I$4:$I$29,S3136,"Cubic","Extrapolate=Linear","MultiX=Average","Skip=True","Sort=True")</f>
        <v>14.856559175603328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48884</v>
      </c>
      <c r="T3137" s="43">
        <f ca="1">_xll.BInterpol('Base CDI'!$H$4:$H$28,'Base CDI'!$J$4:$J$29,S3137,"Cubic","Extrapolate=Linear","MultiX=Average","Skip=True","Sort=True")</f>
        <v>14.685814005481738</v>
      </c>
      <c r="U3137" s="43">
        <f ca="1">_xll.BInterpol('Base CDI'!$H$4:$H$28,'Base CDI'!$I$4:$I$29,S3137,"Cubic","Extrapolate=Linear","MultiX=Average","Skip=True","Sort=True")</f>
        <v>14.856594967288899</v>
      </c>
    </row>
    <row r="3138" spans="16:21" x14ac:dyDescent="0.25">
      <c r="P3138" s="10">
        <v>39073</v>
      </c>
      <c r="Q3138">
        <v>16.15841</v>
      </c>
      <c r="S3138" s="42">
        <f t="shared" ca="1" si="53"/>
        <v>48885</v>
      </c>
      <c r="T3138" s="43">
        <f ca="1">_xll.BInterpol('Base CDI'!$H$4:$H$28,'Base CDI'!$J$4:$J$29,S3138,"Cubic","Extrapolate=Linear","MultiX=Average","Skip=True","Sort=True")</f>
        <v>14.685833803088773</v>
      </c>
      <c r="U3138" s="43">
        <f ca="1">_xll.BInterpol('Base CDI'!$H$4:$H$28,'Base CDI'!$I$4:$I$29,S3138,"Cubic","Extrapolate=Linear","MultiX=Average","Skip=True","Sort=True")</f>
        <v>14.856630585072244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48886</v>
      </c>
      <c r="T3139" s="43">
        <f ca="1">_xll.BInterpol('Base CDI'!$H$4:$H$28,'Base CDI'!$J$4:$J$29,S3139,"Cubic","Extrapolate=Linear","MultiX=Average","Skip=True","Sort=True")</f>
        <v>14.685853515947029</v>
      </c>
      <c r="U3139" s="43">
        <f ca="1">_xll.BInterpol('Base CDI'!$H$4:$H$28,'Base CDI'!$I$4:$I$29,S3139,"Cubic","Extrapolate=Linear","MultiX=Average","Skip=True","Sort=True")</f>
        <v>14.856666028491945</v>
      </c>
    </row>
    <row r="3140" spans="16:21" x14ac:dyDescent="0.25">
      <c r="P3140" s="10">
        <v>39078</v>
      </c>
      <c r="Q3140">
        <v>16.17426</v>
      </c>
      <c r="S3140" s="42">
        <f t="shared" ca="1" si="53"/>
        <v>48887</v>
      </c>
      <c r="T3140" s="43">
        <f ca="1">_xll.BInterpol('Base CDI'!$H$4:$H$28,'Base CDI'!$J$4:$J$29,S3140,"Cubic","Extrapolate=Linear","MultiX=Average","Skip=True","Sort=True")</f>
        <v>14.685873144478741</v>
      </c>
      <c r="U3140" s="43">
        <f ca="1">_xll.BInterpol('Base CDI'!$H$4:$H$28,'Base CDI'!$I$4:$I$29,S3140,"Cubic","Extrapolate=Linear","MultiX=Average","Skip=True","Sort=True")</f>
        <v>14.856701297086589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48888</v>
      </c>
      <c r="T3141" s="43">
        <f ca="1">_xll.BInterpol('Base CDI'!$H$4:$H$28,'Base CDI'!$J$4:$J$29,S3141,"Cubic","Extrapolate=Linear","MultiX=Average","Skip=True","Sort=True")</f>
        <v>14.685892689106147</v>
      </c>
      <c r="U3141" s="43">
        <f ca="1">_xll.BInterpol('Base CDI'!$H$4:$H$28,'Base CDI'!$I$4:$I$29,S3141,"Cubic","Extrapolate=Linear","MultiX=Average","Skip=True","Sort=True")</f>
        <v>14.85673639039476</v>
      </c>
    </row>
    <row r="3142" spans="16:21" x14ac:dyDescent="0.25">
      <c r="P3142" s="10">
        <v>39080</v>
      </c>
      <c r="Q3142">
        <v>16.19014</v>
      </c>
      <c r="S3142" s="42">
        <f t="shared" ca="1" si="53"/>
        <v>48889</v>
      </c>
      <c r="T3142" s="43">
        <f ca="1">_xll.BInterpol('Base CDI'!$H$4:$H$28,'Base CDI'!$J$4:$J$29,S3142,"Cubic","Extrapolate=Linear","MultiX=Average","Skip=True","Sort=True")</f>
        <v>14.685912150251484</v>
      </c>
      <c r="U3142" s="43">
        <f ca="1">_xll.BInterpol('Base CDI'!$H$4:$H$28,'Base CDI'!$I$4:$I$29,S3142,"Cubic","Extrapolate=Linear","MultiX=Average","Skip=True","Sort=True")</f>
        <v>14.856771307955043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48890</v>
      </c>
      <c r="T3143" s="43">
        <f ca="1">_xll.BInterpol('Base CDI'!$H$4:$H$28,'Base CDI'!$J$4:$J$29,S3143,"Cubic","Extrapolate=Linear","MultiX=Average","Skip=True","Sort=True")</f>
        <v>14.685931528336988</v>
      </c>
      <c r="U3143" s="43">
        <f ca="1">_xll.BInterpol('Base CDI'!$H$4:$H$28,'Base CDI'!$I$4:$I$29,S3143,"Cubic","Extrapolate=Linear","MultiX=Average","Skip=True","Sort=True")</f>
        <v>14.856806049306019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48891</v>
      </c>
      <c r="T3144" s="43">
        <f ca="1">_xll.BInterpol('Base CDI'!$H$4:$H$28,'Base CDI'!$J$4:$J$29,S3144,"Cubic","Extrapolate=Linear","MultiX=Average","Skip=True","Sort=True")</f>
        <v>14.685950823784896</v>
      </c>
      <c r="U3144" s="43">
        <f ca="1">_xll.BInterpol('Base CDI'!$H$4:$H$28,'Base CDI'!$I$4:$I$29,S3144,"Cubic","Extrapolate=Linear","MultiX=Average","Skip=True","Sort=True")</f>
        <v>14.856840613986275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48892</v>
      </c>
      <c r="T3145" s="43">
        <f ca="1">_xll.BInterpol('Base CDI'!$H$4:$H$28,'Base CDI'!$J$4:$J$29,S3145,"Cubic","Extrapolate=Linear","MultiX=Average","Skip=True","Sort=True")</f>
        <v>14.685970037017444</v>
      </c>
      <c r="U3145" s="43">
        <f ca="1">_xll.BInterpol('Base CDI'!$H$4:$H$28,'Base CDI'!$I$4:$I$29,S3145,"Cubic","Extrapolate=Linear","MultiX=Average","Skip=True","Sort=True")</f>
        <v>14.856875001534396</v>
      </c>
    </row>
    <row r="3146" spans="16:21" x14ac:dyDescent="0.25">
      <c r="P3146" s="10">
        <v>39087</v>
      </c>
      <c r="Q3146">
        <v>16.22195</v>
      </c>
      <c r="S3146" s="42">
        <f t="shared" ca="1" si="53"/>
        <v>48893</v>
      </c>
      <c r="T3146" s="43">
        <f ca="1">_xll.BInterpol('Base CDI'!$H$4:$H$28,'Base CDI'!$J$4:$J$29,S3146,"Cubic","Extrapolate=Linear","MultiX=Average","Skip=True","Sort=True")</f>
        <v>14.685989168456869</v>
      </c>
      <c r="U3146" s="43">
        <f ca="1">_xll.BInterpol('Base CDI'!$H$4:$H$28,'Base CDI'!$I$4:$I$29,S3146,"Cubic","Extrapolate=Linear","MultiX=Average","Skip=True","Sort=True")</f>
        <v>14.856909211488967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48894</v>
      </c>
      <c r="T3147" s="43">
        <f ca="1">_xll.BInterpol('Base CDI'!$H$4:$H$28,'Base CDI'!$J$4:$J$29,S3147,"Cubic","Extrapolate=Linear","MultiX=Average","Skip=True","Sort=True")</f>
        <v>14.686008218525409</v>
      </c>
      <c r="U3147" s="43">
        <f ca="1">_xll.BInterpol('Base CDI'!$H$4:$H$28,'Base CDI'!$I$4:$I$29,S3147,"Cubic","Extrapolate=Linear","MultiX=Average","Skip=True","Sort=True")</f>
        <v>14.856943243388569</v>
      </c>
    </row>
    <row r="3148" spans="16:21" x14ac:dyDescent="0.25">
      <c r="P3148" s="10">
        <v>39091</v>
      </c>
      <c r="Q3148">
        <v>16.23789</v>
      </c>
      <c r="S3148" s="42">
        <f t="shared" ca="1" si="54"/>
        <v>48895</v>
      </c>
      <c r="T3148" s="43">
        <f ca="1">_xll.BInterpol('Base CDI'!$H$4:$H$28,'Base CDI'!$J$4:$J$29,S3148,"Cubic","Extrapolate=Linear","MultiX=Average","Skip=True","Sort=True")</f>
        <v>14.686027187645298</v>
      </c>
      <c r="U3148" s="43">
        <f ca="1">_xll.BInterpol('Base CDI'!$H$4:$H$28,'Base CDI'!$I$4:$I$29,S3148,"Cubic","Extrapolate=Linear","MultiX=Average","Skip=True","Sort=True")</f>
        <v>14.856977096771789</v>
      </c>
    </row>
    <row r="3149" spans="16:21" x14ac:dyDescent="0.25">
      <c r="P3149" s="10">
        <v>39092</v>
      </c>
      <c r="Q3149">
        <v>16.24587</v>
      </c>
      <c r="S3149" s="42">
        <f t="shared" ca="1" si="54"/>
        <v>48896</v>
      </c>
      <c r="T3149" s="43">
        <f ca="1">_xll.BInterpol('Base CDI'!$H$4:$H$28,'Base CDI'!$J$4:$J$29,S3149,"Cubic","Extrapolate=Linear","MultiX=Average","Skip=True","Sort=True")</f>
        <v>14.686046076238773</v>
      </c>
      <c r="U3149" s="43">
        <f ca="1">_xll.BInterpol('Base CDI'!$H$4:$H$28,'Base CDI'!$I$4:$I$29,S3149,"Cubic","Extrapolate=Linear","MultiX=Average","Skip=True","Sort=True")</f>
        <v>14.85701077117721</v>
      </c>
    </row>
    <row r="3150" spans="16:21" x14ac:dyDescent="0.25">
      <c r="P3150" s="10">
        <v>39093</v>
      </c>
      <c r="Q3150">
        <v>16.25384</v>
      </c>
      <c r="S3150" s="42">
        <f t="shared" ca="1" si="54"/>
        <v>48897</v>
      </c>
      <c r="T3150" s="43">
        <f ca="1">_xll.BInterpol('Base CDI'!$H$4:$H$28,'Base CDI'!$J$4:$J$29,S3150,"Cubic","Extrapolate=Linear","MultiX=Average","Skip=True","Sort=True")</f>
        <v>14.686064884728072</v>
      </c>
      <c r="U3150" s="43">
        <f ca="1">_xll.BInterpol('Base CDI'!$H$4:$H$28,'Base CDI'!$I$4:$I$29,S3150,"Cubic","Extrapolate=Linear","MultiX=Average","Skip=True","Sort=True")</f>
        <v>14.857044266143419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48898</v>
      </c>
      <c r="T3151" s="43">
        <f ca="1">_xll.BInterpol('Base CDI'!$H$4:$H$28,'Base CDI'!$J$4:$J$29,S3151,"Cubic","Extrapolate=Linear","MultiX=Average","Skip=True","Sort=True")</f>
        <v>14.68608361353543</v>
      </c>
      <c r="U3151" s="43">
        <f ca="1">_xll.BInterpol('Base CDI'!$H$4:$H$28,'Base CDI'!$I$4:$I$29,S3151,"Cubic","Extrapolate=Linear","MultiX=Average","Skip=True","Sort=True")</f>
        <v>14.857077581208996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48899</v>
      </c>
      <c r="T3152" s="43">
        <f ca="1">_xll.BInterpol('Base CDI'!$H$4:$H$28,'Base CDI'!$J$4:$J$29,S3152,"Cubic","Extrapolate=Linear","MultiX=Average","Skip=True","Sort=True")</f>
        <v>14.686102263083086</v>
      </c>
      <c r="U3152" s="43">
        <f ca="1">_xll.BInterpol('Base CDI'!$H$4:$H$28,'Base CDI'!$I$4:$I$29,S3152,"Cubic","Extrapolate=Linear","MultiX=Average","Skip=True","Sort=True")</f>
        <v>14.85711071591253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48900</v>
      </c>
      <c r="T3153" s="43">
        <f ca="1">_xll.BInterpol('Base CDI'!$H$4:$H$28,'Base CDI'!$J$4:$J$29,S3153,"Cubic","Extrapolate=Linear","MultiX=Average","Skip=True","Sort=True")</f>
        <v>14.686120833793275</v>
      </c>
      <c r="U3153" s="43">
        <f ca="1">_xll.BInterpol('Base CDI'!$H$4:$H$28,'Base CDI'!$I$4:$I$29,S3153,"Cubic","Extrapolate=Linear","MultiX=Average","Skip=True","Sort=True")</f>
        <v>14.857143669792601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48901</v>
      </c>
      <c r="T3154" s="43">
        <f ca="1">_xll.BInterpol('Base CDI'!$H$4:$H$28,'Base CDI'!$J$4:$J$29,S3154,"Cubic","Extrapolate=Linear","MultiX=Average","Skip=True","Sort=True")</f>
        <v>14.686139326088234</v>
      </c>
      <c r="U3154" s="43">
        <f ca="1">_xll.BInterpol('Base CDI'!$H$4:$H$28,'Base CDI'!$I$4:$I$29,S3154,"Cubic","Extrapolate=Linear","MultiX=Average","Skip=True","Sort=True")</f>
        <v>14.857176442387798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48902</v>
      </c>
      <c r="T3155" s="43">
        <f ca="1">_xll.BInterpol('Base CDI'!$H$4:$H$28,'Base CDI'!$J$4:$J$29,S3155,"Cubic","Extrapolate=Linear","MultiX=Average","Skip=True","Sort=True")</f>
        <v>14.686157740390199</v>
      </c>
      <c r="U3155" s="43">
        <f ca="1">_xll.BInterpol('Base CDI'!$H$4:$H$28,'Base CDI'!$I$4:$I$29,S3155,"Cubic","Extrapolate=Linear","MultiX=Average","Skip=True","Sort=True")</f>
        <v>14.857209033236702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48903</v>
      </c>
      <c r="T3156" s="43">
        <f ca="1">_xll.BInterpol('Base CDI'!$H$4:$H$28,'Base CDI'!$J$4:$J$29,S3156,"Cubic","Extrapolate=Linear","MultiX=Average","Skip=True","Sort=True")</f>
        <v>14.686176077121408</v>
      </c>
      <c r="U3156" s="43">
        <f ca="1">_xll.BInterpol('Base CDI'!$H$4:$H$28,'Base CDI'!$I$4:$I$29,S3156,"Cubic","Extrapolate=Linear","MultiX=Average","Skip=True","Sort=True")</f>
        <v>14.857241441877898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48904</v>
      </c>
      <c r="T3157" s="43">
        <f ca="1">_xll.BInterpol('Base CDI'!$H$4:$H$28,'Base CDI'!$J$4:$J$29,S3157,"Cubic","Extrapolate=Linear","MultiX=Average","Skip=True","Sort=True")</f>
        <v>14.686194336704096</v>
      </c>
      <c r="U3157" s="43">
        <f ca="1">_xll.BInterpol('Base CDI'!$H$4:$H$28,'Base CDI'!$I$4:$I$29,S3157,"Cubic","Extrapolate=Linear","MultiX=Average","Skip=True","Sort=True")</f>
        <v>14.857273667849972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48905</v>
      </c>
      <c r="T3158" s="43">
        <f ca="1">_xll.BInterpol('Base CDI'!$H$4:$H$28,'Base CDI'!$J$4:$J$29,S3158,"Cubic","Extrapolate=Linear","MultiX=Average","Skip=True","Sort=True")</f>
        <v>14.686212519560499</v>
      </c>
      <c r="U3158" s="43">
        <f ca="1">_xll.BInterpol('Base CDI'!$H$4:$H$28,'Base CDI'!$I$4:$I$29,S3158,"Cubic","Extrapolate=Linear","MultiX=Average","Skip=True","Sort=True")</f>
        <v>14.857305710691508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48906</v>
      </c>
      <c r="T3159" s="43">
        <f ca="1">_xll.BInterpol('Base CDI'!$H$4:$H$28,'Base CDI'!$J$4:$J$29,S3159,"Cubic","Extrapolate=Linear","MultiX=Average","Skip=True","Sort=True")</f>
        <v>14.686230626112856</v>
      </c>
      <c r="U3159" s="43">
        <f ca="1">_xll.BInterpol('Base CDI'!$H$4:$H$28,'Base CDI'!$I$4:$I$29,S3159,"Cubic","Extrapolate=Linear","MultiX=Average","Skip=True","Sort=True")</f>
        <v>14.857337569941087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48907</v>
      </c>
      <c r="T3160" s="43">
        <f ca="1">_xll.BInterpol('Base CDI'!$H$4:$H$28,'Base CDI'!$J$4:$J$29,S3160,"Cubic","Extrapolate=Linear","MultiX=Average","Skip=True","Sort=True")</f>
        <v>14.686248656783402</v>
      </c>
      <c r="U3160" s="43">
        <f ca="1">_xll.BInterpol('Base CDI'!$H$4:$H$28,'Base CDI'!$I$4:$I$29,S3160,"Cubic","Extrapolate=Linear","MultiX=Average","Skip=True","Sort=True")</f>
        <v>14.857369245137299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48908</v>
      </c>
      <c r="T3161" s="43">
        <f ca="1">_xll.BInterpol('Base CDI'!$H$4:$H$28,'Base CDI'!$J$4:$J$29,S3161,"Cubic","Extrapolate=Linear","MultiX=Average","Skip=True","Sort=True")</f>
        <v>14.686266611994375</v>
      </c>
      <c r="U3161" s="43">
        <f ca="1">_xll.BInterpol('Base CDI'!$H$4:$H$28,'Base CDI'!$I$4:$I$29,S3161,"Cubic","Extrapolate=Linear","MultiX=Average","Skip=True","Sort=True")</f>
        <v>14.857400735818723</v>
      </c>
    </row>
    <row r="3162" spans="16:21" x14ac:dyDescent="0.25">
      <c r="P3162" s="10">
        <v>39111</v>
      </c>
      <c r="Q3162">
        <v>16.34918</v>
      </c>
      <c r="S3162" s="42">
        <f t="shared" ca="1" si="54"/>
        <v>48909</v>
      </c>
      <c r="T3162" s="43">
        <f ca="1">_xll.BInterpol('Base CDI'!$H$4:$H$28,'Base CDI'!$J$4:$J$29,S3162,"Cubic","Extrapolate=Linear","MultiX=Average","Skip=True","Sort=True")</f>
        <v>14.68628449216801</v>
      </c>
      <c r="U3162" s="43">
        <f ca="1">_xll.BInterpol('Base CDI'!$H$4:$H$28,'Base CDI'!$I$4:$I$29,S3162,"Cubic","Extrapolate=Linear","MultiX=Average","Skip=True","Sort=True")</f>
        <v>14.857432041523948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48910</v>
      </c>
      <c r="T3163" s="43">
        <f ca="1">_xll.BInterpol('Base CDI'!$H$4:$H$28,'Base CDI'!$J$4:$J$29,S3163,"Cubic","Extrapolate=Linear","MultiX=Average","Skip=True","Sort=True")</f>
        <v>14.686302297726543</v>
      </c>
      <c r="U3163" s="43">
        <f ca="1">_xll.BInterpol('Base CDI'!$H$4:$H$28,'Base CDI'!$I$4:$I$29,S3163,"Cubic","Extrapolate=Linear","MultiX=Average","Skip=True","Sort=True")</f>
        <v>14.857463161791555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48911</v>
      </c>
      <c r="T3164" s="43">
        <f ca="1">_xll.BInterpol('Base CDI'!$H$4:$H$28,'Base CDI'!$J$4:$J$29,S3164,"Cubic","Extrapolate=Linear","MultiX=Average","Skip=True","Sort=True")</f>
        <v>14.686320029092213</v>
      </c>
      <c r="U3164" s="43">
        <f ca="1">_xll.BInterpol('Base CDI'!$H$4:$H$28,'Base CDI'!$I$4:$I$29,S3164,"Cubic","Extrapolate=Linear","MultiX=Average","Skip=True","Sort=True")</f>
        <v>14.857494096160131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48912</v>
      </c>
      <c r="T3165" s="43">
        <f ca="1">_xll.BInterpol('Base CDI'!$H$4:$H$28,'Base CDI'!$J$4:$J$29,S3165,"Cubic","Extrapolate=Linear","MultiX=Average","Skip=True","Sort=True")</f>
        <v>14.686337686687256</v>
      </c>
      <c r="U3165" s="43">
        <f ca="1">_xll.BInterpol('Base CDI'!$H$4:$H$28,'Base CDI'!$I$4:$I$29,S3165,"Cubic","Extrapolate=Linear","MultiX=Average","Skip=True","Sort=True")</f>
        <v>14.857524844168259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48913</v>
      </c>
      <c r="T3166" s="43">
        <f ca="1">_xll.BInterpol('Base CDI'!$H$4:$H$28,'Base CDI'!$J$4:$J$29,S3166,"Cubic","Extrapolate=Linear","MultiX=Average","Skip=True","Sort=True")</f>
        <v>14.686355270933909</v>
      </c>
      <c r="U3166" s="43">
        <f ca="1">_xll.BInterpol('Base CDI'!$H$4:$H$28,'Base CDI'!$I$4:$I$29,S3166,"Cubic","Extrapolate=Linear","MultiX=Average","Skip=True","Sort=True")</f>
        <v>14.857555405354521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48914</v>
      </c>
      <c r="T3167" s="43">
        <f ca="1">_xll.BInterpol('Base CDI'!$H$4:$H$28,'Base CDI'!$J$4:$J$29,S3167,"Cubic","Extrapolate=Linear","MultiX=Average","Skip=True","Sort=True")</f>
        <v>14.686372782254406</v>
      </c>
      <c r="U3167" s="43">
        <f ca="1">_xll.BInterpol('Base CDI'!$H$4:$H$28,'Base CDI'!$I$4:$I$29,S3167,"Cubic","Extrapolate=Linear","MultiX=Average","Skip=True","Sort=True")</f>
        <v>14.857585779257507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48915</v>
      </c>
      <c r="T3168" s="43">
        <f ca="1">_xll.BInterpol('Base CDI'!$H$4:$H$28,'Base CDI'!$J$4:$J$29,S3168,"Cubic","Extrapolate=Linear","MultiX=Average","Skip=True","Sort=True")</f>
        <v>14.686390221070985</v>
      </c>
      <c r="U3168" s="43">
        <f ca="1">_xll.BInterpol('Base CDI'!$H$4:$H$28,'Base CDI'!$I$4:$I$29,S3168,"Cubic","Extrapolate=Linear","MultiX=Average","Skip=True","Sort=True")</f>
        <v>14.857615965415796</v>
      </c>
    </row>
    <row r="3169" spans="16:21" x14ac:dyDescent="0.25">
      <c r="P3169" s="10">
        <v>39120</v>
      </c>
      <c r="Q3169">
        <v>16.40436</v>
      </c>
      <c r="S3169" s="42">
        <f t="shared" ca="1" si="54"/>
        <v>48916</v>
      </c>
      <c r="T3169" s="43">
        <f ca="1">_xll.BInterpol('Base CDI'!$H$4:$H$28,'Base CDI'!$J$4:$J$29,S3169,"Cubic","Extrapolate=Linear","MultiX=Average","Skip=True","Sort=True")</f>
        <v>14.686407587805883</v>
      </c>
      <c r="U3169" s="43">
        <f ca="1">_xll.BInterpol('Base CDI'!$H$4:$H$28,'Base CDI'!$I$4:$I$29,S3169,"Cubic","Extrapolate=Linear","MultiX=Average","Skip=True","Sort=True")</f>
        <v>14.857645963367975</v>
      </c>
    </row>
    <row r="3170" spans="16:21" x14ac:dyDescent="0.25">
      <c r="P3170" s="10">
        <v>39121</v>
      </c>
      <c r="Q3170">
        <v>16.41226</v>
      </c>
      <c r="S3170" s="42">
        <f t="shared" ca="1" si="54"/>
        <v>48917</v>
      </c>
      <c r="T3170" s="43">
        <f ca="1">_xll.BInterpol('Base CDI'!$H$4:$H$28,'Base CDI'!$J$4:$J$29,S3170,"Cubic","Extrapolate=Linear","MultiX=Average","Skip=True","Sort=True")</f>
        <v>14.686424882881337</v>
      </c>
      <c r="U3170" s="43">
        <f ca="1">_xll.BInterpol('Base CDI'!$H$4:$H$28,'Base CDI'!$I$4:$I$29,S3170,"Cubic","Extrapolate=Linear","MultiX=Average","Skip=True","Sort=True")</f>
        <v>14.85767577265263</v>
      </c>
    </row>
    <row r="3171" spans="16:21" x14ac:dyDescent="0.25">
      <c r="P3171" s="10">
        <v>39122</v>
      </c>
      <c r="Q3171">
        <v>16.42015</v>
      </c>
      <c r="S3171" s="42">
        <f t="shared" ca="1" si="54"/>
        <v>48918</v>
      </c>
      <c r="T3171" s="43">
        <f ca="1">_xll.BInterpol('Base CDI'!$H$4:$H$28,'Base CDI'!$J$4:$J$29,S3171,"Cubic","Extrapolate=Linear","MultiX=Average","Skip=True","Sort=True")</f>
        <v>14.686442106719584</v>
      </c>
      <c r="U3171" s="43">
        <f ca="1">_xll.BInterpol('Base CDI'!$H$4:$H$28,'Base CDI'!$I$4:$I$29,S3171,"Cubic","Extrapolate=Linear","MultiX=Average","Skip=True","Sort=True")</f>
        <v>14.857705392808342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48919</v>
      </c>
      <c r="T3172" s="43">
        <f ca="1">_xll.BInterpol('Base CDI'!$H$4:$H$28,'Base CDI'!$J$4:$J$29,S3172,"Cubic","Extrapolate=Linear","MultiX=Average","Skip=True","Sort=True")</f>
        <v>14.686459259742858</v>
      </c>
      <c r="U3172" s="43">
        <f ca="1">_xll.BInterpol('Base CDI'!$H$4:$H$28,'Base CDI'!$I$4:$I$29,S3172,"Cubic","Extrapolate=Linear","MultiX=Average","Skip=True","Sort=True")</f>
        <v>14.857734823373697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48920</v>
      </c>
      <c r="T3173" s="43">
        <f ca="1">_xll.BInterpol('Base CDI'!$H$4:$H$28,'Base CDI'!$J$4:$J$29,S3173,"Cubic","Extrapolate=Linear","MultiX=Average","Skip=True","Sort=True")</f>
        <v>14.686476342373398</v>
      </c>
      <c r="U3173" s="43">
        <f ca="1">_xll.BInterpol('Base CDI'!$H$4:$H$28,'Base CDI'!$I$4:$I$29,S3173,"Cubic","Extrapolate=Linear","MultiX=Average","Skip=True","Sort=True")</f>
        <v>14.857764063887279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48921</v>
      </c>
      <c r="T3174" s="43">
        <f ca="1">_xll.BInterpol('Base CDI'!$H$4:$H$28,'Base CDI'!$J$4:$J$29,S3174,"Cubic","Extrapolate=Linear","MultiX=Average","Skip=True","Sort=True")</f>
        <v>14.68649335503344</v>
      </c>
      <c r="U3174" s="43">
        <f ca="1">_xll.BInterpol('Base CDI'!$H$4:$H$28,'Base CDI'!$I$4:$I$29,S3174,"Cubic","Extrapolate=Linear","MultiX=Average","Skip=True","Sort=True")</f>
        <v>14.857793113887674</v>
      </c>
    </row>
    <row r="3175" spans="16:21" x14ac:dyDescent="0.25">
      <c r="P3175" s="10">
        <v>39128</v>
      </c>
      <c r="Q3175">
        <v>16.45177</v>
      </c>
      <c r="S3175" s="42">
        <f t="shared" ca="1" si="54"/>
        <v>48922</v>
      </c>
      <c r="T3175" s="43">
        <f ca="1">_xll.BInterpol('Base CDI'!$H$4:$H$28,'Base CDI'!$J$4:$J$29,S3175,"Cubic","Extrapolate=Linear","MultiX=Average","Skip=True","Sort=True")</f>
        <v>14.686510298145221</v>
      </c>
      <c r="U3175" s="43">
        <f ca="1">_xll.BInterpol('Base CDI'!$H$4:$H$28,'Base CDI'!$I$4:$I$29,S3175,"Cubic","Extrapolate=Linear","MultiX=Average","Skip=True","Sort=True")</f>
        <v>14.857821972913463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48923</v>
      </c>
      <c r="T3176" s="43">
        <f ca="1">_xll.BInterpol('Base CDI'!$H$4:$H$28,'Base CDI'!$J$4:$J$29,S3176,"Cubic","Extrapolate=Linear","MultiX=Average","Skip=True","Sort=True")</f>
        <v>14.686527172130976</v>
      </c>
      <c r="U3176" s="43">
        <f ca="1">_xll.BInterpol('Base CDI'!$H$4:$H$28,'Base CDI'!$I$4:$I$29,S3176,"Cubic","Extrapolate=Linear","MultiX=Average","Skip=True","Sort=True")</f>
        <v>14.857850640503234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48924</v>
      </c>
      <c r="T3177" s="43">
        <f ca="1">_xll.BInterpol('Base CDI'!$H$4:$H$28,'Base CDI'!$J$4:$J$29,S3177,"Cubic","Extrapolate=Linear","MultiX=Average","Skip=True","Sort=True")</f>
        <v>14.686543977412942</v>
      </c>
      <c r="U3177" s="43">
        <f ca="1">_xll.BInterpol('Base CDI'!$H$4:$H$28,'Base CDI'!$I$4:$I$29,S3177,"Cubic","Extrapolate=Linear","MultiX=Average","Skip=True","Sort=True")</f>
        <v>14.857879116195569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48925</v>
      </c>
      <c r="T3178" s="43">
        <f ca="1">_xll.BInterpol('Base CDI'!$H$4:$H$28,'Base CDI'!$J$4:$J$29,S3178,"Cubic","Extrapolate=Linear","MultiX=Average","Skip=True","Sort=True")</f>
        <v>14.686560714413359</v>
      </c>
      <c r="U3178" s="43">
        <f ca="1">_xll.BInterpol('Base CDI'!$H$4:$H$28,'Base CDI'!$I$4:$I$29,S3178,"Cubic","Extrapolate=Linear","MultiX=Average","Skip=True","Sort=True")</f>
        <v>14.857907399529054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48926</v>
      </c>
      <c r="T3179" s="43">
        <f ca="1">_xll.BInterpol('Base CDI'!$H$4:$H$28,'Base CDI'!$J$4:$J$29,S3179,"Cubic","Extrapolate=Linear","MultiX=Average","Skip=True","Sort=True")</f>
        <v>14.686577383554459</v>
      </c>
      <c r="U3179" s="43">
        <f ca="1">_xll.BInterpol('Base CDI'!$H$4:$H$28,'Base CDI'!$I$4:$I$29,S3179,"Cubic","Extrapolate=Linear","MultiX=Average","Skip=True","Sort=True")</f>
        <v>14.857935490042271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48927</v>
      </c>
      <c r="T3180" s="43">
        <f ca="1">_xll.BInterpol('Base CDI'!$H$4:$H$28,'Base CDI'!$J$4:$J$29,S3180,"Cubic","Extrapolate=Linear","MultiX=Average","Skip=True","Sort=True")</f>
        <v>14.686593985258481</v>
      </c>
      <c r="U3180" s="43">
        <f ca="1">_xll.BInterpol('Base CDI'!$H$4:$H$28,'Base CDI'!$I$4:$I$29,S3180,"Cubic","Extrapolate=Linear","MultiX=Average","Skip=True","Sort=True")</f>
        <v>14.857963387273807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48928</v>
      </c>
      <c r="T3181" s="43">
        <f ca="1">_xll.BInterpol('Base CDI'!$H$4:$H$28,'Base CDI'!$J$4:$J$29,S3181,"Cubic","Extrapolate=Linear","MultiX=Average","Skip=True","Sort=True")</f>
        <v>14.68661051994766</v>
      </c>
      <c r="U3181" s="43">
        <f ca="1">_xll.BInterpol('Base CDI'!$H$4:$H$28,'Base CDI'!$I$4:$I$29,S3181,"Cubic","Extrapolate=Linear","MultiX=Average","Skip=True","Sort=True")</f>
        <v>14.857991090762248</v>
      </c>
    </row>
    <row r="3182" spans="16:21" x14ac:dyDescent="0.25">
      <c r="P3182" s="10">
        <v>39141</v>
      </c>
      <c r="Q3182">
        <v>16.50723</v>
      </c>
      <c r="S3182" s="42">
        <f t="shared" ca="1" si="54"/>
        <v>48929</v>
      </c>
      <c r="T3182" s="43">
        <f ca="1">_xll.BInterpol('Base CDI'!$H$4:$H$28,'Base CDI'!$J$4:$J$29,S3182,"Cubic","Extrapolate=Linear","MultiX=Average","Skip=True","Sort=True")</f>
        <v>14.686626988044235</v>
      </c>
      <c r="U3182" s="43">
        <f ca="1">_xll.BInterpol('Base CDI'!$H$4:$H$28,'Base CDI'!$I$4:$I$29,S3182,"Cubic","Extrapolate=Linear","MultiX=Average","Skip=True","Sort=True")</f>
        <v>14.858018600046172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48930</v>
      </c>
      <c r="T3183" s="43">
        <f ca="1">_xll.BInterpol('Base CDI'!$H$4:$H$28,'Base CDI'!$J$4:$J$29,S3183,"Cubic","Extrapolate=Linear","MultiX=Average","Skip=True","Sort=True")</f>
        <v>14.686643389970442</v>
      </c>
      <c r="U3183" s="43">
        <f ca="1">_xll.BInterpol('Base CDI'!$H$4:$H$28,'Base CDI'!$I$4:$I$29,S3183,"Cubic","Extrapolate=Linear","MultiX=Average","Skip=True","Sort=True")</f>
        <v>14.858045914664169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48931</v>
      </c>
      <c r="T3184" s="43">
        <f ca="1">_xll.BInterpol('Base CDI'!$H$4:$H$28,'Base CDI'!$J$4:$J$29,S3184,"Cubic","Extrapolate=Linear","MultiX=Average","Skip=True","Sort=True")</f>
        <v>14.686659726148516</v>
      </c>
      <c r="U3184" s="43">
        <f ca="1">_xll.BInterpol('Base CDI'!$H$4:$H$28,'Base CDI'!$I$4:$I$29,S3184,"Cubic","Extrapolate=Linear","MultiX=Average","Skip=True","Sort=True")</f>
        <v>14.858073034154822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48932</v>
      </c>
      <c r="T3185" s="43">
        <f ca="1">_xll.BInterpol('Base CDI'!$H$4:$H$28,'Base CDI'!$J$4:$J$29,S3185,"Cubic","Extrapolate=Linear","MultiX=Average","Skip=True","Sort=True")</f>
        <v>14.686675997000695</v>
      </c>
      <c r="U3185" s="43">
        <f ca="1">_xll.BInterpol('Base CDI'!$H$4:$H$28,'Base CDI'!$I$4:$I$29,S3185,"Cubic","Extrapolate=Linear","MultiX=Average","Skip=True","Sort=True")</f>
        <v>14.858099958056714</v>
      </c>
    </row>
    <row r="3186" spans="16:21" x14ac:dyDescent="0.25">
      <c r="P3186" s="10">
        <v>39147</v>
      </c>
      <c r="Q3186">
        <v>16.53905</v>
      </c>
      <c r="S3186" s="42">
        <f t="shared" ca="1" si="54"/>
        <v>48933</v>
      </c>
      <c r="T3186" s="43">
        <f ca="1">_xll.BInterpol('Base CDI'!$H$4:$H$28,'Base CDI'!$J$4:$J$29,S3186,"Cubic","Extrapolate=Linear","MultiX=Average","Skip=True","Sort=True")</f>
        <v>14.686692202949214</v>
      </c>
      <c r="U3186" s="43">
        <f ca="1">_xll.BInterpol('Base CDI'!$H$4:$H$28,'Base CDI'!$I$4:$I$29,S3186,"Cubic","Extrapolate=Linear","MultiX=Average","Skip=True","Sort=True")</f>
        <v>14.858126685908431</v>
      </c>
    </row>
    <row r="3187" spans="16:21" x14ac:dyDescent="0.25">
      <c r="P3187" s="10">
        <v>39148</v>
      </c>
      <c r="Q3187">
        <v>16.54701</v>
      </c>
      <c r="S3187" s="42">
        <f t="shared" ca="1" si="54"/>
        <v>48934</v>
      </c>
      <c r="T3187" s="43">
        <f ca="1">_xll.BInterpol('Base CDI'!$H$4:$H$28,'Base CDI'!$J$4:$J$29,S3187,"Cubic","Extrapolate=Linear","MultiX=Average","Skip=True","Sort=True")</f>
        <v>14.686708344416312</v>
      </c>
      <c r="U3187" s="43">
        <f ca="1">_xll.BInterpol('Base CDI'!$H$4:$H$28,'Base CDI'!$I$4:$I$29,S3187,"Cubic","Extrapolate=Linear","MultiX=Average","Skip=True","Sort=True")</f>
        <v>14.858153217248557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48935</v>
      </c>
      <c r="T3188" s="43">
        <f ca="1">_xll.BInterpol('Base CDI'!$H$4:$H$28,'Base CDI'!$J$4:$J$29,S3188,"Cubic","Extrapolate=Linear","MultiX=Average","Skip=True","Sort=True")</f>
        <v>14.686724421824223</v>
      </c>
      <c r="U3188" s="43">
        <f ca="1">_xll.BInterpol('Base CDI'!$H$4:$H$28,'Base CDI'!$I$4:$I$29,S3188,"Cubic","Extrapolate=Linear","MultiX=Average","Skip=True","Sort=True")</f>
        <v>14.858179551615676</v>
      </c>
    </row>
    <row r="3189" spans="16:21" x14ac:dyDescent="0.25">
      <c r="P3189" s="10">
        <v>39150</v>
      </c>
      <c r="Q3189">
        <v>16.56278</v>
      </c>
      <c r="S3189" s="42">
        <f t="shared" ca="1" si="54"/>
        <v>48936</v>
      </c>
      <c r="T3189" s="43">
        <f ca="1">_xll.BInterpol('Base CDI'!$H$4:$H$28,'Base CDI'!$J$4:$J$29,S3189,"Cubic","Extrapolate=Linear","MultiX=Average","Skip=True","Sort=True")</f>
        <v>14.686740435595187</v>
      </c>
      <c r="U3189" s="43">
        <f ca="1">_xll.BInterpol('Base CDI'!$H$4:$H$28,'Base CDI'!$I$4:$I$29,S3189,"Cubic","Extrapolate=Linear","MultiX=Average","Skip=True","Sort=True")</f>
        <v>14.858205688548372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48937</v>
      </c>
      <c r="T3190" s="43">
        <f ca="1">_xll.BInterpol('Base CDI'!$H$4:$H$28,'Base CDI'!$J$4:$J$29,S3190,"Cubic","Extrapolate=Linear","MultiX=Average","Skip=True","Sort=True")</f>
        <v>14.686756386151437</v>
      </c>
      <c r="U3190" s="43">
        <f ca="1">_xll.BInterpol('Base CDI'!$H$4:$H$28,'Base CDI'!$I$4:$I$29,S3190,"Cubic","Extrapolate=Linear","MultiX=Average","Skip=True","Sort=True")</f>
        <v>14.858231627585232</v>
      </c>
    </row>
    <row r="3191" spans="16:21" x14ac:dyDescent="0.25">
      <c r="P3191" s="10">
        <v>39154</v>
      </c>
      <c r="Q3191">
        <v>16.57845</v>
      </c>
      <c r="S3191" s="42">
        <f t="shared" ca="1" si="54"/>
        <v>48938</v>
      </c>
      <c r="T3191" s="43">
        <f ca="1">_xll.BInterpol('Base CDI'!$H$4:$H$28,'Base CDI'!$J$4:$J$29,S3191,"Cubic","Extrapolate=Linear","MultiX=Average","Skip=True","Sort=True")</f>
        <v>14.686772273915212</v>
      </c>
      <c r="U3191" s="43">
        <f ca="1">_xll.BInterpol('Base CDI'!$H$4:$H$28,'Base CDI'!$I$4:$I$29,S3191,"Cubic","Extrapolate=Linear","MultiX=Average","Skip=True","Sort=True")</f>
        <v>14.858257368264836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48939</v>
      </c>
      <c r="T3192" s="43">
        <f ca="1">_xll.BInterpol('Base CDI'!$H$4:$H$28,'Base CDI'!$J$4:$J$29,S3192,"Cubic","Extrapolate=Linear","MultiX=Average","Skip=True","Sort=True")</f>
        <v>14.686788099308748</v>
      </c>
      <c r="U3192" s="43">
        <f ca="1">_xll.BInterpol('Base CDI'!$H$4:$H$28,'Base CDI'!$I$4:$I$29,S3192,"Cubic","Extrapolate=Linear","MultiX=Average","Skip=True","Sort=True")</f>
        <v>14.858282910125773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48940</v>
      </c>
      <c r="T3193" s="43">
        <f ca="1">_xll.BInterpol('Base CDI'!$H$4:$H$28,'Base CDI'!$J$4:$J$29,S3193,"Cubic","Extrapolate=Linear","MultiX=Average","Skip=True","Sort=True")</f>
        <v>14.686803862754282</v>
      </c>
      <c r="U3193" s="43">
        <f ca="1">_xll.BInterpol('Base CDI'!$H$4:$H$28,'Base CDI'!$I$4:$I$29,S3193,"Cubic","Extrapolate=Linear","MultiX=Average","Skip=True","Sort=True")</f>
        <v>14.858308252706623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48941</v>
      </c>
      <c r="T3194" s="43">
        <f ca="1">_xll.BInterpol('Base CDI'!$H$4:$H$28,'Base CDI'!$J$4:$J$29,S3194,"Cubic","Extrapolate=Linear","MultiX=Average","Skip=True","Sort=True")</f>
        <v>14.686819564674048</v>
      </c>
      <c r="U3194" s="43">
        <f ca="1">_xll.BInterpol('Base CDI'!$H$4:$H$28,'Base CDI'!$I$4:$I$29,S3194,"Cubic","Extrapolate=Linear","MultiX=Average","Skip=True","Sort=True")</f>
        <v>14.858333395545975</v>
      </c>
    </row>
    <row r="3195" spans="16:21" x14ac:dyDescent="0.25">
      <c r="P3195" s="10">
        <v>39160</v>
      </c>
      <c r="Q3195">
        <v>16.60979</v>
      </c>
      <c r="S3195" s="42">
        <f t="shared" ca="1" si="54"/>
        <v>48942</v>
      </c>
      <c r="T3195" s="43">
        <f ca="1">_xll.BInterpol('Base CDI'!$H$4:$H$28,'Base CDI'!$J$4:$J$29,S3195,"Cubic","Extrapolate=Linear","MultiX=Average","Skip=True","Sort=True")</f>
        <v>14.686835205490285</v>
      </c>
      <c r="U3195" s="43">
        <f ca="1">_xll.BInterpol('Base CDI'!$H$4:$H$28,'Base CDI'!$I$4:$I$29,S3195,"Cubic","Extrapolate=Linear","MultiX=Average","Skip=True","Sort=True")</f>
        <v>14.858358338182409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48943</v>
      </c>
      <c r="T3196" s="43">
        <f ca="1">_xll.BInterpol('Base CDI'!$H$4:$H$28,'Base CDI'!$J$4:$J$29,S3196,"Cubic","Extrapolate=Linear","MultiX=Average","Skip=True","Sort=True")</f>
        <v>14.68685078562523</v>
      </c>
      <c r="U3196" s="43">
        <f ca="1">_xll.BInterpol('Base CDI'!$H$4:$H$28,'Base CDI'!$I$4:$I$29,S3196,"Cubic","Extrapolate=Linear","MultiX=Average","Skip=True","Sort=True")</f>
        <v>14.858383080154512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48944</v>
      </c>
      <c r="T3197" s="43">
        <f ca="1">_xll.BInterpol('Base CDI'!$H$4:$H$28,'Base CDI'!$J$4:$J$29,S3197,"Cubic","Extrapolate=Linear","MultiX=Average","Skip=True","Sort=True")</f>
        <v>14.686866305501118</v>
      </c>
      <c r="U3197" s="43">
        <f ca="1">_xll.BInterpol('Base CDI'!$H$4:$H$28,'Base CDI'!$I$4:$I$29,S3197,"Cubic","Extrapolate=Linear","MultiX=Average","Skip=True","Sort=True")</f>
        <v>14.858407621000868</v>
      </c>
    </row>
    <row r="3198" spans="16:21" x14ac:dyDescent="0.25">
      <c r="P3198" s="10">
        <v>39163</v>
      </c>
      <c r="Q3198">
        <v>16.63335</v>
      </c>
      <c r="S3198" s="42">
        <f t="shared" ca="1" si="54"/>
        <v>48945</v>
      </c>
      <c r="T3198" s="43">
        <f ca="1">_xll.BInterpol('Base CDI'!$H$4:$H$28,'Base CDI'!$J$4:$J$29,S3198,"Cubic","Extrapolate=Linear","MultiX=Average","Skip=True","Sort=True")</f>
        <v>14.686881765540187</v>
      </c>
      <c r="U3198" s="43">
        <f ca="1">_xll.BInterpol('Base CDI'!$H$4:$H$28,'Base CDI'!$I$4:$I$29,S3198,"Cubic","Extrapolate=Linear","MultiX=Average","Skip=True","Sort=True")</f>
        <v>14.858431960260061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48946</v>
      </c>
      <c r="T3199" s="43">
        <f ca="1">_xll.BInterpol('Base CDI'!$H$4:$H$28,'Base CDI'!$J$4:$J$29,S3199,"Cubic","Extrapolate=Linear","MultiX=Average","Skip=True","Sort=True")</f>
        <v>14.686897166164673</v>
      </c>
      <c r="U3199" s="43">
        <f ca="1">_xll.BInterpol('Base CDI'!$H$4:$H$28,'Base CDI'!$I$4:$I$29,S3199,"Cubic","Extrapolate=Linear","MultiX=Average","Skip=True","Sort=True")</f>
        <v>14.858456097470675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48947</v>
      </c>
      <c r="T3200" s="43">
        <f ca="1">_xll.BInterpol('Base CDI'!$H$4:$H$28,'Base CDI'!$J$4:$J$29,S3200,"Cubic","Extrapolate=Linear","MultiX=Average","Skip=True","Sort=True")</f>
        <v>14.686912507796814</v>
      </c>
      <c r="U3200" s="43">
        <f ca="1">_xll.BInterpol('Base CDI'!$H$4:$H$28,'Base CDI'!$I$4:$I$29,S3200,"Cubic","Extrapolate=Linear","MultiX=Average","Skip=True","Sort=True")</f>
        <v>14.858480032171297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48948</v>
      </c>
      <c r="T3201" s="43">
        <f ca="1">_xll.BInterpol('Base CDI'!$H$4:$H$28,'Base CDI'!$J$4:$J$29,S3201,"Cubic","Extrapolate=Linear","MultiX=Average","Skip=True","Sort=True")</f>
        <v>14.686927790858842</v>
      </c>
      <c r="U3201" s="43">
        <f ca="1">_xll.BInterpol('Base CDI'!$H$4:$H$28,'Base CDI'!$I$4:$I$29,S3201,"Cubic","Extrapolate=Linear","MultiX=Average","Skip=True","Sort=True")</f>
        <v>14.858503763900508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48949</v>
      </c>
      <c r="T3202" s="43">
        <f ca="1">_xll.BInterpol('Base CDI'!$H$4:$H$28,'Base CDI'!$J$4:$J$29,S3202,"Cubic","Extrapolate=Linear","MultiX=Average","Skip=True","Sort=True")</f>
        <v>14.686943015773</v>
      </c>
      <c r="U3202" s="43">
        <f ca="1">_xll.BInterpol('Base CDI'!$H$4:$H$28,'Base CDI'!$I$4:$I$29,S3202,"Cubic","Extrapolate=Linear","MultiX=Average","Skip=True","Sort=True")</f>
        <v>14.858527292196893</v>
      </c>
    </row>
    <row r="3203" spans="16:21" x14ac:dyDescent="0.25">
      <c r="P3203" s="10">
        <v>39170</v>
      </c>
      <c r="Q3203">
        <v>16.67259</v>
      </c>
      <c r="S3203" s="42">
        <f t="shared" ca="1" si="54"/>
        <v>48950</v>
      </c>
      <c r="T3203" s="43">
        <f ca="1">_xll.BInterpol('Base CDI'!$H$4:$H$28,'Base CDI'!$J$4:$J$29,S3203,"Cubic","Extrapolate=Linear","MultiX=Average","Skip=True","Sort=True")</f>
        <v>14.68695818296152</v>
      </c>
      <c r="U3203" s="43">
        <f ca="1">_xll.BInterpol('Base CDI'!$H$4:$H$28,'Base CDI'!$I$4:$I$29,S3203,"Cubic","Extrapolate=Linear","MultiX=Average","Skip=True","Sort=True")</f>
        <v>14.858550616599038</v>
      </c>
    </row>
    <row r="3204" spans="16:21" x14ac:dyDescent="0.25">
      <c r="P3204" s="10">
        <v>39171</v>
      </c>
      <c r="Q3204">
        <v>16.68046</v>
      </c>
      <c r="S3204" s="42">
        <f t="shared" ca="1" si="54"/>
        <v>48951</v>
      </c>
      <c r="T3204" s="43">
        <f ca="1">_xll.BInterpol('Base CDI'!$H$4:$H$28,'Base CDI'!$J$4:$J$29,S3204,"Cubic","Extrapolate=Linear","MultiX=Average","Skip=True","Sort=True")</f>
        <v>14.686973292846639</v>
      </c>
      <c r="U3204" s="43">
        <f ca="1">_xll.BInterpol('Base CDI'!$H$4:$H$28,'Base CDI'!$I$4:$I$29,S3204,"Cubic","Extrapolate=Linear","MultiX=Average","Skip=True","Sort=True")</f>
        <v>14.858573736645527</v>
      </c>
    </row>
    <row r="3205" spans="16:21" x14ac:dyDescent="0.25">
      <c r="P3205" s="10">
        <v>39174</v>
      </c>
      <c r="Q3205">
        <v>16.68835</v>
      </c>
      <c r="S3205" s="42">
        <f t="shared" ca="1" si="54"/>
        <v>48952</v>
      </c>
      <c r="T3205" s="43">
        <f ca="1">_xll.BInterpol('Base CDI'!$H$4:$H$28,'Base CDI'!$J$4:$J$29,S3205,"Cubic","Extrapolate=Linear","MultiX=Average","Skip=True","Sort=True")</f>
        <v>14.686988345850597</v>
      </c>
      <c r="U3205" s="43">
        <f ca="1">_xll.BInterpol('Base CDI'!$H$4:$H$28,'Base CDI'!$I$4:$I$29,S3205,"Cubic","Extrapolate=Linear","MultiX=Average","Skip=True","Sort=True")</f>
        <v>14.858596651874944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48953</v>
      </c>
      <c r="T3206" s="43">
        <f ca="1">_xll.BInterpol('Base CDI'!$H$4:$H$28,'Base CDI'!$J$4:$J$29,S3206,"Cubic","Extrapolate=Linear","MultiX=Average","Skip=True","Sort=True")</f>
        <v>14.687003342395627</v>
      </c>
      <c r="U3206" s="43">
        <f ca="1">_xll.BInterpol('Base CDI'!$H$4:$H$28,'Base CDI'!$I$4:$I$29,S3206,"Cubic","Extrapolate=Linear","MultiX=Average","Skip=True","Sort=True")</f>
        <v>14.858619361825873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48954</v>
      </c>
      <c r="T3207" s="43">
        <f ca="1">_xll.BInterpol('Base CDI'!$H$4:$H$28,'Base CDI'!$J$4:$J$29,S3207,"Cubic","Extrapolate=Linear","MultiX=Average","Skip=True","Sort=True")</f>
        <v>14.687018282903967</v>
      </c>
      <c r="U3207" s="43">
        <f ca="1">_xll.BInterpol('Base CDI'!$H$4:$H$28,'Base CDI'!$I$4:$I$29,S3207,"Cubic","Extrapolate=Linear","MultiX=Average","Skip=True","Sort=True")</f>
        <v>14.858641866036898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48955</v>
      </c>
      <c r="T3208" s="43">
        <f ca="1">_xll.BInterpol('Base CDI'!$H$4:$H$28,'Base CDI'!$J$4:$J$29,S3208,"Cubic","Extrapolate=Linear","MultiX=Average","Skip=True","Sort=True")</f>
        <v>14.687033167797853</v>
      </c>
      <c r="U3208" s="43">
        <f ca="1">_xll.BInterpol('Base CDI'!$H$4:$H$28,'Base CDI'!$I$4:$I$29,S3208,"Cubic","Extrapolate=Linear","MultiX=Average","Skip=True","Sort=True")</f>
        <v>14.858664164046605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48956</v>
      </c>
      <c r="T3209" s="43">
        <f ca="1">_xll.BInterpol('Base CDI'!$H$4:$H$28,'Base CDI'!$J$4:$J$29,S3209,"Cubic","Extrapolate=Linear","MultiX=Average","Skip=True","Sort=True")</f>
        <v>14.687047997499523</v>
      </c>
      <c r="U3209" s="43">
        <f ca="1">_xll.BInterpol('Base CDI'!$H$4:$H$28,'Base CDI'!$I$4:$I$29,S3209,"Cubic","Extrapolate=Linear","MultiX=Average","Skip=True","Sort=True")</f>
        <v>14.858686255393577</v>
      </c>
    </row>
    <row r="3210" spans="16:21" x14ac:dyDescent="0.25">
      <c r="P3210" s="10">
        <v>39182</v>
      </c>
      <c r="Q3210">
        <v>16.72785</v>
      </c>
      <c r="S3210" s="42">
        <f t="shared" ca="1" si="54"/>
        <v>48957</v>
      </c>
      <c r="T3210" s="43">
        <f ca="1">_xll.BInterpol('Base CDI'!$H$4:$H$28,'Base CDI'!$J$4:$J$29,S3210,"Cubic","Extrapolate=Linear","MultiX=Average","Skip=True","Sort=True")</f>
        <v>14.687062772431211</v>
      </c>
      <c r="U3210" s="43">
        <f ca="1">_xll.BInterpol('Base CDI'!$H$4:$H$28,'Base CDI'!$I$4:$I$29,S3210,"Cubic","Extrapolate=Linear","MultiX=Average","Skip=True","Sort=True")</f>
        <v>14.8587081396164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48958</v>
      </c>
      <c r="T3211" s="43">
        <f ca="1">_xll.BInterpol('Base CDI'!$H$4:$H$28,'Base CDI'!$J$4:$J$29,S3211,"Cubic","Extrapolate=Linear","MultiX=Average","Skip=True","Sort=True")</f>
        <v>14.687077493015158</v>
      </c>
      <c r="U3211" s="43">
        <f ca="1">_xll.BInterpol('Base CDI'!$H$4:$H$28,'Base CDI'!$I$4:$I$29,S3211,"Cubic","Extrapolate=Linear","MultiX=Average","Skip=True","Sort=True")</f>
        <v>14.858729816253657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48959</v>
      </c>
      <c r="T3212" s="43">
        <f ca="1">_xll.BInterpol('Base CDI'!$H$4:$H$28,'Base CDI'!$J$4:$J$29,S3212,"Cubic","Extrapolate=Linear","MultiX=Average","Skip=True","Sort=True")</f>
        <v>14.687092159673595</v>
      </c>
      <c r="U3212" s="43">
        <f ca="1">_xll.BInterpol('Base CDI'!$H$4:$H$28,'Base CDI'!$I$4:$I$29,S3212,"Cubic","Extrapolate=Linear","MultiX=Average","Skip=True","Sort=True")</f>
        <v>14.858751284843933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48960</v>
      </c>
      <c r="T3213" s="43">
        <f ca="1">_xll.BInterpol('Base CDI'!$H$4:$H$28,'Base CDI'!$J$4:$J$29,S3213,"Cubic","Extrapolate=Linear","MultiX=Average","Skip=True","Sort=True")</f>
        <v>14.687106772828763</v>
      </c>
      <c r="U3213" s="43">
        <f ca="1">_xll.BInterpol('Base CDI'!$H$4:$H$28,'Base CDI'!$I$4:$I$29,S3213,"Cubic","Extrapolate=Linear","MultiX=Average","Skip=True","Sort=True")</f>
        <v>14.858772544925811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48961</v>
      </c>
      <c r="T3214" s="43">
        <f ca="1">_xll.BInterpol('Base CDI'!$H$4:$H$28,'Base CDI'!$J$4:$J$29,S3214,"Cubic","Extrapolate=Linear","MultiX=Average","Skip=True","Sort=True")</f>
        <v>14.687121332902898</v>
      </c>
      <c r="U3214" s="43">
        <f ca="1">_xll.BInterpol('Base CDI'!$H$4:$H$28,'Base CDI'!$I$4:$I$29,S3214,"Cubic","Extrapolate=Linear","MultiX=Average","Skip=True","Sort=True")</f>
        <v>14.858793596037877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48962</v>
      </c>
      <c r="T3215" s="43">
        <f ca="1">_xll.BInterpol('Base CDI'!$H$4:$H$28,'Base CDI'!$J$4:$J$29,S3215,"Cubic","Extrapolate=Linear","MultiX=Average","Skip=True","Sort=True")</f>
        <v>14.687135840318234</v>
      </c>
      <c r="U3215" s="43">
        <f ca="1">_xll.BInterpol('Base CDI'!$H$4:$H$28,'Base CDI'!$I$4:$I$29,S3215,"Cubic","Extrapolate=Linear","MultiX=Average","Skip=True","Sort=True")</f>
        <v>14.858814437718717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48963</v>
      </c>
      <c r="T3216" s="43">
        <f ca="1">_xll.BInterpol('Base CDI'!$H$4:$H$28,'Base CDI'!$J$4:$J$29,S3216,"Cubic","Extrapolate=Linear","MultiX=Average","Skip=True","Sort=True")</f>
        <v>14.687150295497009</v>
      </c>
      <c r="U3216" s="43">
        <f ca="1">_xll.BInterpol('Base CDI'!$H$4:$H$28,'Base CDI'!$I$4:$I$29,S3216,"Cubic","Extrapolate=Linear","MultiX=Average","Skip=True","Sort=True")</f>
        <v>14.858835069506911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48964</v>
      </c>
      <c r="T3217" s="43">
        <f ca="1">_xll.BInterpol('Base CDI'!$H$4:$H$28,'Base CDI'!$J$4:$J$29,S3217,"Cubic","Extrapolate=Linear","MultiX=Average","Skip=True","Sort=True")</f>
        <v>14.687164698861462</v>
      </c>
      <c r="U3217" s="43">
        <f ca="1">_xll.BInterpol('Base CDI'!$H$4:$H$28,'Base CDI'!$I$4:$I$29,S3217,"Cubic","Extrapolate=Linear","MultiX=Average","Skip=True","Sort=True")</f>
        <v>14.858855490941046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48965</v>
      </c>
      <c r="T3218" s="43">
        <f ca="1">_xll.BInterpol('Base CDI'!$H$4:$H$28,'Base CDI'!$J$4:$J$29,S3218,"Cubic","Extrapolate=Linear","MultiX=Average","Skip=True","Sort=True")</f>
        <v>14.687179050833826</v>
      </c>
      <c r="U3218" s="43">
        <f ca="1">_xll.BInterpol('Base CDI'!$H$4:$H$28,'Base CDI'!$I$4:$I$29,S3218,"Cubic","Extrapolate=Linear","MultiX=Average","Skip=True","Sort=True")</f>
        <v>14.858875701559707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48966</v>
      </c>
      <c r="T3219" s="43">
        <f ca="1">_xll.BInterpol('Base CDI'!$H$4:$H$28,'Base CDI'!$J$4:$J$29,S3219,"Cubic","Extrapolate=Linear","MultiX=Average","Skip=True","Sort=True")</f>
        <v>14.687193351836338</v>
      </c>
      <c r="U3219" s="43">
        <f ca="1">_xll.BInterpol('Base CDI'!$H$4:$H$28,'Base CDI'!$I$4:$I$29,S3219,"Cubic","Extrapolate=Linear","MultiX=Average","Skip=True","Sort=True")</f>
        <v>14.858895700901478</v>
      </c>
    </row>
    <row r="3220" spans="16:21" x14ac:dyDescent="0.25">
      <c r="P3220" s="10">
        <v>39196</v>
      </c>
      <c r="Q3220">
        <v>16.8065</v>
      </c>
      <c r="S3220" s="42">
        <f t="shared" ca="1" si="55"/>
        <v>48967</v>
      </c>
      <c r="T3220" s="43">
        <f ca="1">_xll.BInterpol('Base CDI'!$H$4:$H$28,'Base CDI'!$J$4:$J$29,S3220,"Cubic","Extrapolate=Linear","MultiX=Average","Skip=True","Sort=True")</f>
        <v>14.687207602291238</v>
      </c>
      <c r="U3220" s="43">
        <f ca="1">_xll.BInterpol('Base CDI'!$H$4:$H$28,'Base CDI'!$I$4:$I$29,S3220,"Cubic","Extrapolate=Linear","MultiX=Average","Skip=True","Sort=True")</f>
        <v>14.858915488504941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48968</v>
      </c>
      <c r="T3221" s="43">
        <f ca="1">_xll.BInterpol('Base CDI'!$H$4:$H$28,'Base CDI'!$J$4:$J$29,S3221,"Cubic","Extrapolate=Linear","MultiX=Average","Skip=True","Sort=True")</f>
        <v>14.68722180262076</v>
      </c>
      <c r="U3221" s="43">
        <f ca="1">_xll.BInterpol('Base CDI'!$H$4:$H$28,'Base CDI'!$I$4:$I$29,S3221,"Cubic","Extrapolate=Linear","MultiX=Average","Skip=True","Sort=True")</f>
        <v>14.858935063908683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48969</v>
      </c>
      <c r="T3222" s="43">
        <f ca="1">_xll.BInterpol('Base CDI'!$H$4:$H$28,'Base CDI'!$J$4:$J$29,S3222,"Cubic","Extrapolate=Linear","MultiX=Average","Skip=True","Sort=True")</f>
        <v>14.687235953247141</v>
      </c>
      <c r="U3222" s="43">
        <f ca="1">_xll.BInterpol('Base CDI'!$H$4:$H$28,'Base CDI'!$I$4:$I$29,S3222,"Cubic","Extrapolate=Linear","MultiX=Average","Skip=True","Sort=True")</f>
        <v>14.858954426651289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48970</v>
      </c>
      <c r="T3223" s="43">
        <f ca="1">_xll.BInterpol('Base CDI'!$H$4:$H$28,'Base CDI'!$J$4:$J$29,S3223,"Cubic","Extrapolate=Linear","MultiX=Average","Skip=True","Sort=True")</f>
        <v>14.687250054592615</v>
      </c>
      <c r="U3223" s="43">
        <f ca="1">_xll.BInterpol('Base CDI'!$H$4:$H$28,'Base CDI'!$I$4:$I$29,S3223,"Cubic","Extrapolate=Linear","MultiX=Average","Skip=True","Sort=True")</f>
        <v>14.858973576271341</v>
      </c>
    </row>
    <row r="3224" spans="16:21" x14ac:dyDescent="0.25">
      <c r="P3224" s="10">
        <v>39202</v>
      </c>
      <c r="Q3224">
        <v>16.83755</v>
      </c>
      <c r="S3224" s="42">
        <f t="shared" ca="1" si="55"/>
        <v>48971</v>
      </c>
      <c r="T3224" s="43">
        <f ca="1">_xll.BInterpol('Base CDI'!$H$4:$H$28,'Base CDI'!$J$4:$J$29,S3224,"Cubic","Extrapolate=Linear","MultiX=Average","Skip=True","Sort=True")</f>
        <v>14.687264107079425</v>
      </c>
      <c r="U3224" s="43">
        <f ca="1">_xll.BInterpol('Base CDI'!$H$4:$H$28,'Base CDI'!$I$4:$I$29,S3224,"Cubic","Extrapolate=Linear","MultiX=Average","Skip=True","Sort=True")</f>
        <v>14.858992512307424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48972</v>
      </c>
      <c r="T3225" s="43">
        <f ca="1">_xll.BInterpol('Base CDI'!$H$4:$H$28,'Base CDI'!$J$4:$J$29,S3225,"Cubic","Extrapolate=Linear","MultiX=Average","Skip=True","Sort=True")</f>
        <v>14.687278111129801</v>
      </c>
      <c r="U3225" s="43">
        <f ca="1">_xll.BInterpol('Base CDI'!$H$4:$H$28,'Base CDI'!$I$4:$I$29,S3225,"Cubic","Extrapolate=Linear","MultiX=Average","Skip=True","Sort=True")</f>
        <v>14.859011234298125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48973</v>
      </c>
      <c r="T3226" s="43">
        <f ca="1">_xll.BInterpol('Base CDI'!$H$4:$H$28,'Base CDI'!$J$4:$J$29,S3226,"Cubic","Extrapolate=Linear","MultiX=Average","Skip=True","Sort=True")</f>
        <v>14.687292067165984</v>
      </c>
      <c r="U3226" s="43">
        <f ca="1">_xll.BInterpol('Base CDI'!$H$4:$H$28,'Base CDI'!$I$4:$I$29,S3226,"Cubic","Extrapolate=Linear","MultiX=Average","Skip=True","Sort=True")</f>
        <v>14.859029741782024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48974</v>
      </c>
      <c r="T3227" s="43">
        <f ca="1">_xll.BInterpol('Base CDI'!$H$4:$H$28,'Base CDI'!$J$4:$J$29,S3227,"Cubic","Extrapolate=Linear","MultiX=Average","Skip=True","Sort=True")</f>
        <v>14.687305975610208</v>
      </c>
      <c r="U3227" s="43">
        <f ca="1">_xll.BInterpol('Base CDI'!$H$4:$H$28,'Base CDI'!$I$4:$I$29,S3227,"Cubic","Extrapolate=Linear","MultiX=Average","Skip=True","Sort=True")</f>
        <v>14.859048034297709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48975</v>
      </c>
      <c r="T3228" s="43">
        <f ca="1">_xll.BInterpol('Base CDI'!$H$4:$H$28,'Base CDI'!$J$4:$J$29,S3228,"Cubic","Extrapolate=Linear","MultiX=Average","Skip=True","Sort=True")</f>
        <v>14.68731983688471</v>
      </c>
      <c r="U3228" s="43">
        <f ca="1">_xll.BInterpol('Base CDI'!$H$4:$H$28,'Base CDI'!$I$4:$I$29,S3228,"Cubic","Extrapolate=Linear","MultiX=Average","Skip=True","Sort=True")</f>
        <v>14.859066111383763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48976</v>
      </c>
      <c r="T3229" s="43">
        <f ca="1">_xll.BInterpol('Base CDI'!$H$4:$H$28,'Base CDI'!$J$4:$J$29,S3229,"Cubic","Extrapolate=Linear","MultiX=Average","Skip=True","Sort=True")</f>
        <v>14.687333651411729</v>
      </c>
      <c r="U3229" s="43">
        <f ca="1">_xll.BInterpol('Base CDI'!$H$4:$H$28,'Base CDI'!$I$4:$I$29,S3229,"Cubic","Extrapolate=Linear","MultiX=Average","Skip=True","Sort=True")</f>
        <v>14.85908397257877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48977</v>
      </c>
      <c r="T3230" s="43">
        <f ca="1">_xll.BInterpol('Base CDI'!$H$4:$H$28,'Base CDI'!$J$4:$J$29,S3230,"Cubic","Extrapolate=Linear","MultiX=Average","Skip=True","Sort=True")</f>
        <v>14.687347419613499</v>
      </c>
      <c r="U3230" s="43">
        <f ca="1">_xll.BInterpol('Base CDI'!$H$4:$H$28,'Base CDI'!$I$4:$I$29,S3230,"Cubic","Extrapolate=Linear","MultiX=Average","Skip=True","Sort=True")</f>
        <v>14.859101617421315</v>
      </c>
    </row>
    <row r="3231" spans="16:21" x14ac:dyDescent="0.25">
      <c r="P3231" s="10">
        <v>39212</v>
      </c>
      <c r="Q3231">
        <v>16.89207</v>
      </c>
      <c r="S3231" s="42">
        <f t="shared" ca="1" si="55"/>
        <v>48978</v>
      </c>
      <c r="T3231" s="43">
        <f ca="1">_xll.BInterpol('Base CDI'!$H$4:$H$28,'Base CDI'!$J$4:$J$29,S3231,"Cubic","Extrapolate=Linear","MultiX=Average","Skip=True","Sort=True")</f>
        <v>14.687361141912255</v>
      </c>
      <c r="U3231" s="43">
        <f ca="1">_xll.BInterpol('Base CDI'!$H$4:$H$28,'Base CDI'!$I$4:$I$29,S3231,"Cubic","Extrapolate=Linear","MultiX=Average","Skip=True","Sort=True")</f>
        <v>14.859119045449983</v>
      </c>
    </row>
    <row r="3232" spans="16:21" x14ac:dyDescent="0.25">
      <c r="P3232" s="10">
        <v>39213</v>
      </c>
      <c r="Q3232">
        <v>16.89988</v>
      </c>
      <c r="S3232" s="42">
        <f t="shared" ca="1" si="55"/>
        <v>48979</v>
      </c>
      <c r="T3232" s="43">
        <f ca="1">_xll.BInterpol('Base CDI'!$H$4:$H$28,'Base CDI'!$J$4:$J$29,S3232,"Cubic","Extrapolate=Linear","MultiX=Average","Skip=True","Sort=True")</f>
        <v>14.687374818730239</v>
      </c>
      <c r="U3232" s="43">
        <f ca="1">_xll.BInterpol('Base CDI'!$H$4:$H$28,'Base CDI'!$I$4:$I$29,S3232,"Cubic","Extrapolate=Linear","MultiX=Average","Skip=True","Sort=True")</f>
        <v>14.859136256203358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48980</v>
      </c>
      <c r="T3233" s="43">
        <f ca="1">_xll.BInterpol('Base CDI'!$H$4:$H$28,'Base CDI'!$J$4:$J$29,S3233,"Cubic","Extrapolate=Linear","MultiX=Average","Skip=True","Sort=True")</f>
        <v>14.687388450489683</v>
      </c>
      <c r="U3233" s="43">
        <f ca="1">_xll.BInterpol('Base CDI'!$H$4:$H$28,'Base CDI'!$I$4:$I$29,S3233,"Cubic","Extrapolate=Linear","MultiX=Average","Skip=True","Sort=True")</f>
        <v>14.859153249220023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48981</v>
      </c>
      <c r="T3234" s="43">
        <f ca="1">_xll.BInterpol('Base CDI'!$H$4:$H$28,'Base CDI'!$J$4:$J$29,S3234,"Cubic","Extrapolate=Linear","MultiX=Average","Skip=True","Sort=True")</f>
        <v>14.687402037612825</v>
      </c>
      <c r="U3234" s="43">
        <f ca="1">_xll.BInterpol('Base CDI'!$H$4:$H$28,'Base CDI'!$I$4:$I$29,S3234,"Cubic","Extrapolate=Linear","MultiX=Average","Skip=True","Sort=True")</f>
        <v>14.859170024038564</v>
      </c>
    </row>
    <row r="3235" spans="16:21" x14ac:dyDescent="0.25">
      <c r="P3235" s="10">
        <v>39218</v>
      </c>
      <c r="Q3235">
        <v>16.92333</v>
      </c>
      <c r="S3235" s="42">
        <f t="shared" ca="1" si="55"/>
        <v>48982</v>
      </c>
      <c r="T3235" s="43">
        <f ca="1">_xll.BInterpol('Base CDI'!$H$4:$H$28,'Base CDI'!$J$4:$J$29,S3235,"Cubic","Extrapolate=Linear","MultiX=Average","Skip=True","Sort=True")</f>
        <v>14.687415580521904</v>
      </c>
      <c r="U3235" s="43">
        <f ca="1">_xll.BInterpol('Base CDI'!$H$4:$H$28,'Base CDI'!$I$4:$I$29,S3235,"Cubic","Extrapolate=Linear","MultiX=Average","Skip=True","Sort=True")</f>
        <v>14.859186580197564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48983</v>
      </c>
      <c r="T3236" s="43">
        <f ca="1">_xll.BInterpol('Base CDI'!$H$4:$H$28,'Base CDI'!$J$4:$J$29,S3236,"Cubic","Extrapolate=Linear","MultiX=Average","Skip=True","Sort=True")</f>
        <v>14.687429079639152</v>
      </c>
      <c r="U3236" s="43">
        <f ca="1">_xll.BInterpol('Base CDI'!$H$4:$H$28,'Base CDI'!$I$4:$I$29,S3236,"Cubic","Extrapolate=Linear","MultiX=Average","Skip=True","Sort=True")</f>
        <v>14.85920291723561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48984</v>
      </c>
      <c r="T3237" s="43">
        <f ca="1">_xll.BInterpol('Base CDI'!$H$4:$H$28,'Base CDI'!$J$4:$J$29,S3237,"Cubic","Extrapolate=Linear","MultiX=Average","Skip=True","Sort=True")</f>
        <v>14.687442535386809</v>
      </c>
      <c r="U3237" s="43">
        <f ca="1">_xll.BInterpol('Base CDI'!$H$4:$H$28,'Base CDI'!$I$4:$I$29,S3237,"Cubic","Extrapolate=Linear","MultiX=Average","Skip=True","Sort=True")</f>
        <v>14.859219034691284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48985</v>
      </c>
      <c r="T3238" s="43">
        <f ca="1">_xll.BInterpol('Base CDI'!$H$4:$H$28,'Base CDI'!$J$4:$J$29,S3238,"Cubic","Extrapolate=Linear","MultiX=Average","Skip=True","Sort=True")</f>
        <v>14.687455948187111</v>
      </c>
      <c r="U3238" s="43">
        <f ca="1">_xll.BInterpol('Base CDI'!$H$4:$H$28,'Base CDI'!$I$4:$I$29,S3238,"Cubic","Extrapolate=Linear","MultiX=Average","Skip=True","Sort=True")</f>
        <v>14.85923493210317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48986</v>
      </c>
      <c r="T3239" s="43">
        <f ca="1">_xll.BInterpol('Base CDI'!$H$4:$H$28,'Base CDI'!$J$4:$J$29,S3239,"Cubic","Extrapolate=Linear","MultiX=Average","Skip=True","Sort=True")</f>
        <v>14.687469318462293</v>
      </c>
      <c r="U3239" s="43">
        <f ca="1">_xll.BInterpol('Base CDI'!$H$4:$H$28,'Base CDI'!$I$4:$I$29,S3239,"Cubic","Extrapolate=Linear","MultiX=Average","Skip=True","Sort=True")</f>
        <v>14.859250609009855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48987</v>
      </c>
      <c r="T3240" s="43">
        <f ca="1">_xll.BInterpol('Base CDI'!$H$4:$H$28,'Base CDI'!$J$4:$J$29,S3240,"Cubic","Extrapolate=Linear","MultiX=Average","Skip=True","Sort=True")</f>
        <v>14.687482646634594</v>
      </c>
      <c r="U3240" s="43">
        <f ca="1">_xll.BInterpol('Base CDI'!$H$4:$H$28,'Base CDI'!$I$4:$I$29,S3240,"Cubic","Extrapolate=Linear","MultiX=Average","Skip=True","Sort=True")</f>
        <v>14.859266064949921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48988</v>
      </c>
      <c r="T3241" s="43">
        <f ca="1">_xll.BInterpol('Base CDI'!$H$4:$H$28,'Base CDI'!$J$4:$J$29,S3241,"Cubic","Extrapolate=Linear","MultiX=Average","Skip=True","Sort=True")</f>
        <v>14.68749593312625</v>
      </c>
      <c r="U3241" s="43">
        <f ca="1">_xll.BInterpol('Base CDI'!$H$4:$H$28,'Base CDI'!$I$4:$I$29,S3241,"Cubic","Extrapolate=Linear","MultiX=Average","Skip=True","Sort=True")</f>
        <v>14.859281299461953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48989</v>
      </c>
      <c r="T3242" s="43">
        <f ca="1">_xll.BInterpol('Base CDI'!$H$4:$H$28,'Base CDI'!$J$4:$J$29,S3242,"Cubic","Extrapolate=Linear","MultiX=Average","Skip=True","Sort=True")</f>
        <v>14.687509178359496</v>
      </c>
      <c r="U3242" s="43">
        <f ca="1">_xll.BInterpol('Base CDI'!$H$4:$H$28,'Base CDI'!$I$4:$I$29,S3242,"Cubic","Extrapolate=Linear","MultiX=Average","Skip=True","Sort=True")</f>
        <v>14.859296312084536</v>
      </c>
    </row>
    <row r="3243" spans="16:21" x14ac:dyDescent="0.25">
      <c r="P3243" s="10">
        <v>39230</v>
      </c>
      <c r="Q3243">
        <v>16.98601</v>
      </c>
      <c r="S3243" s="42">
        <f t="shared" ca="1" si="55"/>
        <v>48990</v>
      </c>
      <c r="T3243" s="43">
        <f ca="1">_xll.BInterpol('Base CDI'!$H$4:$H$28,'Base CDI'!$J$4:$J$29,S3243,"Cubic","Extrapolate=Linear","MultiX=Average","Skip=True","Sort=True")</f>
        <v>14.687522382756569</v>
      </c>
      <c r="U3243" s="43">
        <f ca="1">_xll.BInterpol('Base CDI'!$H$4:$H$28,'Base CDI'!$I$4:$I$29,S3243,"Cubic","Extrapolate=Linear","MultiX=Average","Skip=True","Sort=True")</f>
        <v>14.859311102356255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48991</v>
      </c>
      <c r="T3244" s="43">
        <f ca="1">_xll.BInterpol('Base CDI'!$H$4:$H$28,'Base CDI'!$J$4:$J$29,S3244,"Cubic","Extrapolate=Linear","MultiX=Average","Skip=True","Sort=True")</f>
        <v>14.687535546739706</v>
      </c>
      <c r="U3244" s="43">
        <f ca="1">_xll.BInterpol('Base CDI'!$H$4:$H$28,'Base CDI'!$I$4:$I$29,S3244,"Cubic","Extrapolate=Linear","MultiX=Average","Skip=True","Sort=True")</f>
        <v>14.859325669815693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48992</v>
      </c>
      <c r="T3245" s="43">
        <f ca="1">_xll.BInterpol('Base CDI'!$H$4:$H$28,'Base CDI'!$J$4:$J$29,S3245,"Cubic","Extrapolate=Linear","MultiX=Average","Skip=True","Sort=True")</f>
        <v>14.687548670731147</v>
      </c>
      <c r="U3245" s="43">
        <f ca="1">_xll.BInterpol('Base CDI'!$H$4:$H$28,'Base CDI'!$I$4:$I$29,S3245,"Cubic","Extrapolate=Linear","MultiX=Average","Skip=True","Sort=True")</f>
        <v>14.859340014001436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48993</v>
      </c>
      <c r="T3246" s="43">
        <f ca="1">_xll.BInterpol('Base CDI'!$H$4:$H$28,'Base CDI'!$J$4:$J$29,S3246,"Cubic","Extrapolate=Linear","MultiX=Average","Skip=True","Sort=True")</f>
        <v>14.687561755153123</v>
      </c>
      <c r="U3246" s="43">
        <f ca="1">_xll.BInterpol('Base CDI'!$H$4:$H$28,'Base CDI'!$I$4:$I$29,S3246,"Cubic","Extrapolate=Linear","MultiX=Average","Skip=True","Sort=True")</f>
        <v>14.859354134452065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48994</v>
      </c>
      <c r="T3247" s="43">
        <f ca="1">_xll.BInterpol('Base CDI'!$H$4:$H$28,'Base CDI'!$J$4:$J$29,S3247,"Cubic","Extrapolate=Linear","MultiX=Average","Skip=True","Sort=True")</f>
        <v>14.687574800427873</v>
      </c>
      <c r="U3247" s="43">
        <f ca="1">_xll.BInterpol('Base CDI'!$H$4:$H$28,'Base CDI'!$I$4:$I$29,S3247,"Cubic","Extrapolate=Linear","MultiX=Average","Skip=True","Sort=True")</f>
        <v>14.859368030706168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48995</v>
      </c>
      <c r="T3248" s="43">
        <f ca="1">_xll.BInterpol('Base CDI'!$H$4:$H$28,'Base CDI'!$J$4:$J$29,S3248,"Cubic","Extrapolate=Linear","MultiX=Average","Skip=True","Sort=True")</f>
        <v>14.687587806977634</v>
      </c>
      <c r="U3248" s="43">
        <f ca="1">_xll.BInterpol('Base CDI'!$H$4:$H$28,'Base CDI'!$I$4:$I$29,S3248,"Cubic","Extrapolate=Linear","MultiX=Average","Skip=True","Sort=True")</f>
        <v>14.859381702302327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48996</v>
      </c>
      <c r="T3249" s="43">
        <f ca="1">_xll.BInterpol('Base CDI'!$H$4:$H$28,'Base CDI'!$J$4:$J$29,S3249,"Cubic","Extrapolate=Linear","MultiX=Average","Skip=True","Sort=True")</f>
        <v>14.687600775224642</v>
      </c>
      <c r="U3249" s="43">
        <f ca="1">_xll.BInterpol('Base CDI'!$H$4:$H$28,'Base CDI'!$I$4:$I$29,S3249,"Cubic","Extrapolate=Linear","MultiX=Average","Skip=True","Sort=True")</f>
        <v>14.859395148779129</v>
      </c>
    </row>
    <row r="3250" spans="16:21" x14ac:dyDescent="0.25">
      <c r="P3250" s="10">
        <v>39239</v>
      </c>
      <c r="Q3250">
        <v>17.04119</v>
      </c>
      <c r="S3250" s="42">
        <f t="shared" ca="1" si="55"/>
        <v>48997</v>
      </c>
      <c r="T3250" s="43">
        <f ca="1">_xll.BInterpol('Base CDI'!$H$4:$H$28,'Base CDI'!$J$4:$J$29,S3250,"Cubic","Extrapolate=Linear","MultiX=Average","Skip=True","Sort=True")</f>
        <v>14.687613705591133</v>
      </c>
      <c r="U3250" s="43">
        <f ca="1">_xll.BInterpol('Base CDI'!$H$4:$H$28,'Base CDI'!$I$4:$I$29,S3250,"Cubic","Extrapolate=Linear","MultiX=Average","Skip=True","Sort=True")</f>
        <v>14.859408369675156</v>
      </c>
    </row>
    <row r="3251" spans="16:21" x14ac:dyDescent="0.25">
      <c r="P3251" s="10">
        <v>39241</v>
      </c>
      <c r="Q3251">
        <v>17.04909</v>
      </c>
      <c r="S3251" s="42">
        <f t="shared" ca="1" si="55"/>
        <v>48998</v>
      </c>
      <c r="T3251" s="43">
        <f ca="1">_xll.BInterpol('Base CDI'!$H$4:$H$28,'Base CDI'!$J$4:$J$29,S3251,"Cubic","Extrapolate=Linear","MultiX=Average","Skip=True","Sort=True")</f>
        <v>14.687626598499346</v>
      </c>
      <c r="U3251" s="43">
        <f ca="1">_xll.BInterpol('Base CDI'!$H$4:$H$28,'Base CDI'!$I$4:$I$29,S3251,"Cubic","Extrapolate=Linear","MultiX=Average","Skip=True","Sort=True")</f>
        <v>14.859421364528993</v>
      </c>
    </row>
    <row r="3252" spans="16:21" x14ac:dyDescent="0.25">
      <c r="P3252" s="10">
        <v>39244</v>
      </c>
      <c r="Q3252">
        <v>17.05668</v>
      </c>
      <c r="S3252" s="42">
        <f t="shared" ca="1" si="55"/>
        <v>48999</v>
      </c>
      <c r="T3252" s="43">
        <f ca="1">_xll.BInterpol('Base CDI'!$H$4:$H$28,'Base CDI'!$J$4:$J$29,S3252,"Cubic","Extrapolate=Linear","MultiX=Average","Skip=True","Sort=True")</f>
        <v>14.687639454371515</v>
      </c>
      <c r="U3252" s="43">
        <f ca="1">_xll.BInterpol('Base CDI'!$H$4:$H$28,'Base CDI'!$I$4:$I$29,S3252,"Cubic","Extrapolate=Linear","MultiX=Average","Skip=True","Sort=True")</f>
        <v>14.859434132879224</v>
      </c>
    </row>
    <row r="3253" spans="16:21" x14ac:dyDescent="0.25">
      <c r="P3253" s="10">
        <v>39245</v>
      </c>
      <c r="Q3253">
        <v>17.06428</v>
      </c>
      <c r="S3253" s="42">
        <f t="shared" ca="1" si="55"/>
        <v>49000</v>
      </c>
      <c r="T3253" s="43">
        <f ca="1">_xll.BInterpol('Base CDI'!$H$4:$H$28,'Base CDI'!$J$4:$J$29,S3253,"Cubic","Extrapolate=Linear","MultiX=Average","Skip=True","Sort=True")</f>
        <v>14.68765227362988</v>
      </c>
      <c r="U3253" s="43">
        <f ca="1">_xll.BInterpol('Base CDI'!$H$4:$H$28,'Base CDI'!$I$4:$I$29,S3253,"Cubic","Extrapolate=Linear","MultiX=Average","Skip=True","Sort=True")</f>
        <v>14.859446674264436</v>
      </c>
    </row>
    <row r="3254" spans="16:21" x14ac:dyDescent="0.25">
      <c r="P3254" s="10">
        <v>39246</v>
      </c>
      <c r="Q3254">
        <v>17.07188</v>
      </c>
      <c r="S3254" s="42">
        <f t="shared" ca="1" si="55"/>
        <v>49001</v>
      </c>
      <c r="T3254" s="43">
        <f ca="1">_xll.BInterpol('Base CDI'!$H$4:$H$28,'Base CDI'!$J$4:$J$29,S3254,"Cubic","Extrapolate=Linear","MultiX=Average","Skip=True","Sort=True")</f>
        <v>14.687665056696673</v>
      </c>
      <c r="U3254" s="43">
        <f ca="1">_xll.BInterpol('Base CDI'!$H$4:$H$28,'Base CDI'!$I$4:$I$29,S3254,"Cubic","Extrapolate=Linear","MultiX=Average","Skip=True","Sort=True")</f>
        <v>14.85945898822321</v>
      </c>
    </row>
    <row r="3255" spans="16:21" x14ac:dyDescent="0.25">
      <c r="P3255" s="10">
        <v>39247</v>
      </c>
      <c r="Q3255">
        <v>17.07948</v>
      </c>
      <c r="S3255" s="42">
        <f t="shared" ca="1" si="55"/>
        <v>49002</v>
      </c>
      <c r="T3255" s="43">
        <f ca="1">_xll.BInterpol('Base CDI'!$H$4:$H$28,'Base CDI'!$J$4:$J$29,S3255,"Cubic","Extrapolate=Linear","MultiX=Average","Skip=True","Sort=True")</f>
        <v>14.687677803994132</v>
      </c>
      <c r="U3255" s="43">
        <f ca="1">_xll.BInterpol('Base CDI'!$H$4:$H$28,'Base CDI'!$I$4:$I$29,S3255,"Cubic","Extrapolate=Linear","MultiX=Average","Skip=True","Sort=True")</f>
        <v>14.859471074294133</v>
      </c>
    </row>
    <row r="3256" spans="16:21" x14ac:dyDescent="0.25">
      <c r="P3256" s="10">
        <v>39248</v>
      </c>
      <c r="Q3256">
        <v>17.08708</v>
      </c>
      <c r="S3256" s="42">
        <f t="shared" ca="1" si="55"/>
        <v>49003</v>
      </c>
      <c r="T3256" s="43">
        <f ca="1">_xll.BInterpol('Base CDI'!$H$4:$H$28,'Base CDI'!$J$4:$J$29,S3256,"Cubic","Extrapolate=Linear","MultiX=Average","Skip=True","Sort=True")</f>
        <v>14.687690515944498</v>
      </c>
      <c r="U3256" s="43">
        <f ca="1">_xll.BInterpol('Base CDI'!$H$4:$H$28,'Base CDI'!$I$4:$I$29,S3256,"Cubic","Extrapolate=Linear","MultiX=Average","Skip=True","Sort=True")</f>
        <v>14.859482932015787</v>
      </c>
    </row>
    <row r="3257" spans="16:21" x14ac:dyDescent="0.25">
      <c r="P3257" s="10">
        <v>39251</v>
      </c>
      <c r="Q3257">
        <v>17.09468</v>
      </c>
      <c r="S3257" s="42">
        <f t="shared" ca="1" si="55"/>
        <v>49004</v>
      </c>
      <c r="T3257" s="43">
        <f ca="1">_xll.BInterpol('Base CDI'!$H$4:$H$28,'Base CDI'!$J$4:$J$29,S3257,"Cubic","Extrapolate=Linear","MultiX=Average","Skip=True","Sort=True")</f>
        <v>14.687703192970002</v>
      </c>
      <c r="U3257" s="43">
        <f ca="1">_xll.BInterpol('Base CDI'!$H$4:$H$28,'Base CDI'!$I$4:$I$29,S3257,"Cubic","Extrapolate=Linear","MultiX=Average","Skip=True","Sort=True")</f>
        <v>14.859494560926759</v>
      </c>
    </row>
    <row r="3258" spans="16:21" x14ac:dyDescent="0.25">
      <c r="P3258" s="10">
        <v>39252</v>
      </c>
      <c r="Q3258">
        <v>17.10229</v>
      </c>
      <c r="S3258" s="42">
        <f t="shared" ca="1" si="55"/>
        <v>49005</v>
      </c>
      <c r="T3258" s="43">
        <f ca="1">_xll.BInterpol('Base CDI'!$H$4:$H$28,'Base CDI'!$J$4:$J$29,S3258,"Cubic","Extrapolate=Linear","MultiX=Average","Skip=True","Sort=True")</f>
        <v>14.687715835492881</v>
      </c>
      <c r="U3258" s="43">
        <f ca="1">_xll.BInterpol('Base CDI'!$H$4:$H$28,'Base CDI'!$I$4:$I$29,S3258,"Cubic","Extrapolate=Linear","MultiX=Average","Skip=True","Sort=True")</f>
        <v>14.859505960565631</v>
      </c>
    </row>
    <row r="3259" spans="16:21" x14ac:dyDescent="0.25">
      <c r="P3259" s="10">
        <v>39253</v>
      </c>
      <c r="Q3259">
        <v>17.1099</v>
      </c>
      <c r="S3259" s="42">
        <f t="shared" ca="1" si="55"/>
        <v>49006</v>
      </c>
      <c r="T3259" s="43">
        <f ca="1">_xll.BInterpol('Base CDI'!$H$4:$H$28,'Base CDI'!$J$4:$J$29,S3259,"Cubic","Extrapolate=Linear","MultiX=Average","Skip=True","Sort=True")</f>
        <v>14.687728443935375</v>
      </c>
      <c r="U3259" s="43">
        <f ca="1">_xll.BInterpol('Base CDI'!$H$4:$H$28,'Base CDI'!$I$4:$I$29,S3259,"Cubic","Extrapolate=Linear","MultiX=Average","Skip=True","Sort=True")</f>
        <v>14.859517130470987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49007</v>
      </c>
      <c r="T3260" s="43">
        <f ca="1">_xll.BInterpol('Base CDI'!$H$4:$H$28,'Base CDI'!$J$4:$J$29,S3260,"Cubic","Extrapolate=Linear","MultiX=Average","Skip=True","Sort=True")</f>
        <v>14.68774101871972</v>
      </c>
      <c r="U3260" s="43">
        <f ca="1">_xll.BInterpol('Base CDI'!$H$4:$H$28,'Base CDI'!$I$4:$I$29,S3260,"Cubic","Extrapolate=Linear","MultiX=Average","Skip=True","Sort=True")</f>
        <v>14.859528070181415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49008</v>
      </c>
      <c r="T3261" s="43">
        <f ca="1">_xll.BInterpol('Base CDI'!$H$4:$H$28,'Base CDI'!$J$4:$J$29,S3261,"Cubic","Extrapolate=Linear","MultiX=Average","Skip=True","Sort=True")</f>
        <v>14.687753560268151</v>
      </c>
      <c r="U3261" s="43">
        <f ca="1">_xll.BInterpol('Base CDI'!$H$4:$H$28,'Base CDI'!$I$4:$I$29,S3261,"Cubic","Extrapolate=Linear","MultiX=Average","Skip=True","Sort=True")</f>
        <v>14.859538779235498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49009</v>
      </c>
      <c r="T3262" s="43">
        <f ca="1">_xll.BInterpol('Base CDI'!$H$4:$H$28,'Base CDI'!$J$4:$J$29,S3262,"Cubic","Extrapolate=Linear","MultiX=Average","Skip=True","Sort=True")</f>
        <v>14.687766069002905</v>
      </c>
      <c r="U3262" s="43">
        <f ca="1">_xll.BInterpol('Base CDI'!$H$4:$H$28,'Base CDI'!$I$4:$I$29,S3262,"Cubic","Extrapolate=Linear","MultiX=Average","Skip=True","Sort=True")</f>
        <v>14.859549257171818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49010</v>
      </c>
      <c r="T3263" s="43">
        <f ca="1">_xll.BInterpol('Base CDI'!$H$4:$H$28,'Base CDI'!$J$4:$J$29,S3263,"Cubic","Extrapolate=Linear","MultiX=Average","Skip=True","Sort=True")</f>
        <v>14.687778545346218</v>
      </c>
      <c r="U3263" s="43">
        <f ca="1">_xll.BInterpol('Base CDI'!$H$4:$H$28,'Base CDI'!$I$4:$I$29,S3263,"Cubic","Extrapolate=Linear","MultiX=Average","Skip=True","Sort=True")</f>
        <v>14.859559503528962</v>
      </c>
    </row>
    <row r="3264" spans="16:21" x14ac:dyDescent="0.25">
      <c r="P3264" s="10">
        <v>39260</v>
      </c>
      <c r="Q3264">
        <v>17.14799</v>
      </c>
      <c r="S3264" s="42">
        <f t="shared" ca="1" si="55"/>
        <v>49011</v>
      </c>
      <c r="T3264" s="43">
        <f ca="1">_xll.BInterpol('Base CDI'!$H$4:$H$28,'Base CDI'!$J$4:$J$29,S3264,"Cubic","Extrapolate=Linear","MultiX=Average","Skip=True","Sort=True")</f>
        <v>14.687790989720327</v>
      </c>
      <c r="U3264" s="43">
        <f ca="1">_xll.BInterpol('Base CDI'!$H$4:$H$28,'Base CDI'!$I$4:$I$29,S3264,"Cubic","Extrapolate=Linear","MultiX=Average","Skip=True","Sort=True")</f>
        <v>14.859569517845511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49012</v>
      </c>
      <c r="T3265" s="43">
        <f ca="1">_xll.BInterpol('Base CDI'!$H$4:$H$28,'Base CDI'!$J$4:$J$29,S3265,"Cubic","Extrapolate=Linear","MultiX=Average","Skip=True","Sort=True")</f>
        <v>14.68780340254747</v>
      </c>
      <c r="U3265" s="43">
        <f ca="1">_xll.BInterpol('Base CDI'!$H$4:$H$28,'Base CDI'!$I$4:$I$29,S3265,"Cubic","Extrapolate=Linear","MultiX=Average","Skip=True","Sort=True")</f>
        <v>14.859579299660055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49013</v>
      </c>
      <c r="T3266" s="43">
        <f ca="1">_xll.BInterpol('Base CDI'!$H$4:$H$28,'Base CDI'!$J$4:$J$29,S3266,"Cubic","Extrapolate=Linear","MultiX=Average","Skip=True","Sort=True")</f>
        <v>14.687815784249882</v>
      </c>
      <c r="U3266" s="43">
        <f ca="1">_xll.BInterpol('Base CDI'!$H$4:$H$28,'Base CDI'!$I$4:$I$29,S3266,"Cubic","Extrapolate=Linear","MultiX=Average","Skip=True","Sort=True")</f>
        <v>14.859588848511173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49014</v>
      </c>
      <c r="T3267" s="43">
        <f ca="1">_xll.BInterpol('Base CDI'!$H$4:$H$28,'Base CDI'!$J$4:$J$29,S3267,"Cubic","Extrapolate=Linear","MultiX=Average","Skip=True","Sort=True")</f>
        <v>14.6878281352498</v>
      </c>
      <c r="U3267" s="43">
        <f ca="1">_xll.BInterpol('Base CDI'!$H$4:$H$28,'Base CDI'!$I$4:$I$29,S3267,"Cubic","Extrapolate=Linear","MultiX=Average","Skip=True","Sort=True")</f>
        <v>14.859598163937452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49015</v>
      </c>
      <c r="T3268" s="43">
        <f ca="1">_xll.BInterpol('Base CDI'!$H$4:$H$28,'Base CDI'!$J$4:$J$29,S3268,"Cubic","Extrapolate=Linear","MultiX=Average","Skip=True","Sort=True")</f>
        <v>14.687840455969461</v>
      </c>
      <c r="U3268" s="43">
        <f ca="1">_xll.BInterpol('Base CDI'!$H$4:$H$28,'Base CDI'!$I$4:$I$29,S3268,"Cubic","Extrapolate=Linear","MultiX=Average","Skip=True","Sort=True")</f>
        <v>14.859607245477477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49016</v>
      </c>
      <c r="T3269" s="43">
        <f ca="1">_xll.BInterpol('Base CDI'!$H$4:$H$28,'Base CDI'!$J$4:$J$29,S3269,"Cubic","Extrapolate=Linear","MultiX=Average","Skip=True","Sort=True")</f>
        <v>14.687852746831101</v>
      </c>
      <c r="U3269" s="43">
        <f ca="1">_xll.BInterpol('Base CDI'!$H$4:$H$28,'Base CDI'!$I$4:$I$29,S3269,"Cubic","Extrapolate=Linear","MultiX=Average","Skip=True","Sort=True")</f>
        <v>14.85961609266983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49017</v>
      </c>
      <c r="T3270" s="43">
        <f ca="1">_xll.BInterpol('Base CDI'!$H$4:$H$28,'Base CDI'!$J$4:$J$29,S3270,"Cubic","Extrapolate=Linear","MultiX=Average","Skip=True","Sort=True")</f>
        <v>14.687865008256958</v>
      </c>
      <c r="U3270" s="43">
        <f ca="1">_xll.BInterpol('Base CDI'!$H$4:$H$28,'Base CDI'!$I$4:$I$29,S3270,"Cubic","Extrapolate=Linear","MultiX=Average","Skip=True","Sort=True")</f>
        <v>14.859624705053099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49018</v>
      </c>
      <c r="T3271" s="43">
        <f ca="1">_xll.BInterpol('Base CDI'!$H$4:$H$28,'Base CDI'!$J$4:$J$29,S3271,"Cubic","Extrapolate=Linear","MultiX=Average","Skip=True","Sort=True")</f>
        <v>14.687877240669266</v>
      </c>
      <c r="U3271" s="43">
        <f ca="1">_xll.BInterpol('Base CDI'!$H$4:$H$28,'Base CDI'!$I$4:$I$29,S3271,"Cubic","Extrapolate=Linear","MultiX=Average","Skip=True","Sort=True")</f>
        <v>14.859633082165864</v>
      </c>
    </row>
    <row r="3272" spans="16:21" x14ac:dyDescent="0.25">
      <c r="P3272" s="10">
        <v>39272</v>
      </c>
      <c r="Q3272">
        <v>17.20918</v>
      </c>
      <c r="S3272" s="42">
        <f t="shared" ca="1" si="55"/>
        <v>49019</v>
      </c>
      <c r="T3272" s="43">
        <f ca="1">_xll.BInterpol('Base CDI'!$H$4:$H$28,'Base CDI'!$J$4:$J$29,S3272,"Cubic","Extrapolate=Linear","MultiX=Average","Skip=True","Sort=True")</f>
        <v>14.687889444490265</v>
      </c>
      <c r="U3272" s="43">
        <f ca="1">_xll.BInterpol('Base CDI'!$H$4:$H$28,'Base CDI'!$I$4:$I$29,S3272,"Cubic","Extrapolate=Linear","MultiX=Average","Skip=True","Sort=True")</f>
        <v>14.859641223546713</v>
      </c>
    </row>
    <row r="3273" spans="16:21" x14ac:dyDescent="0.25">
      <c r="P3273" s="10">
        <v>39273</v>
      </c>
      <c r="Q3273">
        <v>17.21686</v>
      </c>
      <c r="S3273" s="42">
        <f t="shared" ca="1" si="55"/>
        <v>49020</v>
      </c>
      <c r="T3273" s="43">
        <f ca="1">_xll.BInterpol('Base CDI'!$H$4:$H$28,'Base CDI'!$J$4:$J$29,S3273,"Cubic","Extrapolate=Linear","MultiX=Average","Skip=True","Sort=True")</f>
        <v>14.687901620142188</v>
      </c>
      <c r="U3273" s="43">
        <f ca="1">_xll.BInterpol('Base CDI'!$H$4:$H$28,'Base CDI'!$I$4:$I$29,S3273,"Cubic","Extrapolate=Linear","MultiX=Average","Skip=True","Sort=True")</f>
        <v>14.859649128734228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49021</v>
      </c>
      <c r="T3274" s="43">
        <f ca="1">_xll.BInterpol('Base CDI'!$H$4:$H$28,'Base CDI'!$J$4:$J$29,S3274,"Cubic","Extrapolate=Linear","MultiX=Average","Skip=True","Sort=True")</f>
        <v>14.687913768047276</v>
      </c>
      <c r="U3274" s="43">
        <f ca="1">_xll.BInterpol('Base CDI'!$H$4:$H$28,'Base CDI'!$I$4:$I$29,S3274,"Cubic","Extrapolate=Linear","MultiX=Average","Skip=True","Sort=True")</f>
        <v>14.859656797266995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49022</v>
      </c>
      <c r="T3275" s="43">
        <f ca="1">_xll.BInterpol('Base CDI'!$H$4:$H$28,'Base CDI'!$J$4:$J$29,S3275,"Cubic","Extrapolate=Linear","MultiX=Average","Skip=True","Sort=True")</f>
        <v>14.68792588862776</v>
      </c>
      <c r="U3275" s="43">
        <f ca="1">_xll.BInterpol('Base CDI'!$H$4:$H$28,'Base CDI'!$I$4:$I$29,S3275,"Cubic","Extrapolate=Linear","MultiX=Average","Skip=True","Sort=True")</f>
        <v>14.859664228683597</v>
      </c>
    </row>
    <row r="3276" spans="16:21" x14ac:dyDescent="0.25">
      <c r="P3276" s="10">
        <v>39276</v>
      </c>
      <c r="Q3276">
        <v>17.23987</v>
      </c>
      <c r="S3276" s="42">
        <f t="shared" ca="1" si="56"/>
        <v>49023</v>
      </c>
      <c r="T3276" s="43">
        <f ca="1">_xll.BInterpol('Base CDI'!$H$4:$H$28,'Base CDI'!$J$4:$J$29,S3276,"Cubic","Extrapolate=Linear","MultiX=Average","Skip=True","Sort=True")</f>
        <v>14.687937982305881</v>
      </c>
      <c r="U3276" s="43">
        <f ca="1">_xll.BInterpol('Base CDI'!$H$4:$H$28,'Base CDI'!$I$4:$I$29,S3276,"Cubic","Extrapolate=Linear","MultiX=Average","Skip=True","Sort=True")</f>
        <v>14.85967142252262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49024</v>
      </c>
      <c r="T3277" s="43">
        <f ca="1">_xll.BInterpol('Base CDI'!$H$4:$H$28,'Base CDI'!$J$4:$J$29,S3277,"Cubic","Extrapolate=Linear","MultiX=Average","Skip=True","Sort=True")</f>
        <v>14.687950049503874</v>
      </c>
      <c r="U3277" s="43">
        <f ca="1">_xll.BInterpol('Base CDI'!$H$4:$H$28,'Base CDI'!$I$4:$I$29,S3277,"Cubic","Extrapolate=Linear","MultiX=Average","Skip=True","Sort=True")</f>
        <v>14.859678378322648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49025</v>
      </c>
      <c r="T3278" s="43">
        <f ca="1">_xll.BInterpol('Base CDI'!$H$4:$H$28,'Base CDI'!$J$4:$J$29,S3278,"Cubic","Extrapolate=Linear","MultiX=Average","Skip=True","Sort=True")</f>
        <v>14.687962090643975</v>
      </c>
      <c r="U3278" s="43">
        <f ca="1">_xll.BInterpol('Base CDI'!$H$4:$H$28,'Base CDI'!$I$4:$I$29,S3278,"Cubic","Extrapolate=Linear","MultiX=Average","Skip=True","Sort=True")</f>
        <v>14.859685095622265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49026</v>
      </c>
      <c r="T3279" s="43">
        <f ca="1">_xll.BInterpol('Base CDI'!$H$4:$H$28,'Base CDI'!$J$4:$J$29,S3279,"Cubic","Extrapolate=Linear","MultiX=Average","Skip=True","Sort=True")</f>
        <v>14.687974106148422</v>
      </c>
      <c r="U3279" s="43">
        <f ca="1">_xll.BInterpol('Base CDI'!$H$4:$H$28,'Base CDI'!$I$4:$I$29,S3279,"Cubic","Extrapolate=Linear","MultiX=Average","Skip=True","Sort=True")</f>
        <v>14.859691573960054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49027</v>
      </c>
      <c r="T3280" s="43">
        <f ca="1">_xll.BInterpol('Base CDI'!$H$4:$H$28,'Base CDI'!$J$4:$J$29,S3280,"Cubic","Extrapolate=Linear","MultiX=Average","Skip=True","Sort=True")</f>
        <v>14.687986096439452</v>
      </c>
      <c r="U3280" s="43">
        <f ca="1">_xll.BInterpol('Base CDI'!$H$4:$H$28,'Base CDI'!$I$4:$I$29,S3280,"Cubic","Extrapolate=Linear","MultiX=Average","Skip=True","Sort=True")</f>
        <v>14.859697812874602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49028</v>
      </c>
      <c r="T3281" s="43">
        <f ca="1">_xll.BInterpol('Base CDI'!$H$4:$H$28,'Base CDI'!$J$4:$J$29,S3281,"Cubic","Extrapolate=Linear","MultiX=Average","Skip=True","Sort=True")</f>
        <v>14.6879980619393</v>
      </c>
      <c r="U3281" s="43">
        <f ca="1">_xll.BInterpol('Base CDI'!$H$4:$H$28,'Base CDI'!$I$4:$I$29,S3281,"Cubic","Extrapolate=Linear","MultiX=Average","Skip=True","Sort=True")</f>
        <v>14.859703811904492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49029</v>
      </c>
      <c r="T3282" s="43">
        <f ca="1">_xll.BInterpol('Base CDI'!$H$4:$H$28,'Base CDI'!$J$4:$J$29,S3282,"Cubic","Extrapolate=Linear","MultiX=Average","Skip=True","Sort=True")</f>
        <v>14.688010003070202</v>
      </c>
      <c r="U3282" s="43">
        <f ca="1">_xll.BInterpol('Base CDI'!$H$4:$H$28,'Base CDI'!$I$4:$I$29,S3282,"Cubic","Extrapolate=Linear","MultiX=Average","Skip=True","Sort=True")</f>
        <v>14.859709570588308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49030</v>
      </c>
      <c r="T3283" s="43">
        <f ca="1">_xll.BInterpol('Base CDI'!$H$4:$H$28,'Base CDI'!$J$4:$J$29,S3283,"Cubic","Extrapolate=Linear","MultiX=Average","Skip=True","Sort=True")</f>
        <v>14.688021920254398</v>
      </c>
      <c r="U3283" s="43">
        <f ca="1">_xll.BInterpol('Base CDI'!$H$4:$H$28,'Base CDI'!$I$4:$I$29,S3283,"Cubic","Extrapolate=Linear","MultiX=Average","Skip=True","Sort=True")</f>
        <v>14.859715088464634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49031</v>
      </c>
      <c r="T3284" s="43">
        <f ca="1">_xll.BInterpol('Base CDI'!$H$4:$H$28,'Base CDI'!$J$4:$J$29,S3284,"Cubic","Extrapolate=Linear","MultiX=Average","Skip=True","Sort=True")</f>
        <v>14.688033813914121</v>
      </c>
      <c r="U3284" s="43">
        <f ca="1">_xll.BInterpol('Base CDI'!$H$4:$H$28,'Base CDI'!$I$4:$I$29,S3284,"Cubic","Extrapolate=Linear","MultiX=Average","Skip=True","Sort=True")</f>
        <v>14.859720365072057</v>
      </c>
    </row>
    <row r="3285" spans="16:21" x14ac:dyDescent="0.25">
      <c r="P3285" s="10">
        <v>39289</v>
      </c>
      <c r="Q3285">
        <v>17.30753</v>
      </c>
      <c r="S3285" s="42">
        <f t="shared" ca="1" si="56"/>
        <v>49032</v>
      </c>
      <c r="T3285" s="43">
        <f ca="1">_xll.BInterpol('Base CDI'!$H$4:$H$28,'Base CDI'!$J$4:$J$29,S3285,"Cubic","Extrapolate=Linear","MultiX=Average","Skip=True","Sort=True")</f>
        <v>14.688045684471609</v>
      </c>
      <c r="U3285" s="43">
        <f ca="1">_xll.BInterpol('Base CDI'!$H$4:$H$28,'Base CDI'!$I$4:$I$29,S3285,"Cubic","Extrapolate=Linear","MultiX=Average","Skip=True","Sort=True")</f>
        <v>14.859725399949159</v>
      </c>
    </row>
    <row r="3286" spans="16:21" x14ac:dyDescent="0.25">
      <c r="P3286" s="10">
        <v>39290</v>
      </c>
      <c r="Q3286">
        <v>17.31493</v>
      </c>
      <c r="S3286" s="42">
        <f t="shared" ca="1" si="56"/>
        <v>49033</v>
      </c>
      <c r="T3286" s="43">
        <f ca="1">_xll.BInterpol('Base CDI'!$H$4:$H$28,'Base CDI'!$J$4:$J$29,S3286,"Cubic","Extrapolate=Linear","MultiX=Average","Skip=True","Sort=True")</f>
        <v>14.688057532349099</v>
      </c>
      <c r="U3286" s="43">
        <f ca="1">_xll.BInterpol('Base CDI'!$H$4:$H$28,'Base CDI'!$I$4:$I$29,S3286,"Cubic","Extrapolate=Linear","MultiX=Average","Skip=True","Sort=True")</f>
        <v>14.859730192634526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49034</v>
      </c>
      <c r="T3287" s="43">
        <f ca="1">_xll.BInterpol('Base CDI'!$H$4:$H$28,'Base CDI'!$J$4:$J$29,S3287,"Cubic","Extrapolate=Linear","MultiX=Average","Skip=True","Sort=True")</f>
        <v>14.688069357968828</v>
      </c>
      <c r="U3287" s="43">
        <f ca="1">_xll.BInterpol('Base CDI'!$H$4:$H$28,'Base CDI'!$I$4:$I$29,S3287,"Cubic","Extrapolate=Linear","MultiX=Average","Skip=True","Sort=True")</f>
        <v>14.859734742666742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49035</v>
      </c>
      <c r="T3288" s="43">
        <f ca="1">_xll.BInterpol('Base CDI'!$H$4:$H$28,'Base CDI'!$J$4:$J$29,S3288,"Cubic","Extrapolate=Linear","MultiX=Average","Skip=True","Sort=True")</f>
        <v>14.688081161753031</v>
      </c>
      <c r="U3288" s="43">
        <f ca="1">_xll.BInterpol('Base CDI'!$H$4:$H$28,'Base CDI'!$I$4:$I$29,S3288,"Cubic","Extrapolate=Linear","MultiX=Average","Skip=True","Sort=True")</f>
        <v>14.859739049584389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49036</v>
      </c>
      <c r="T3289" s="43">
        <f ca="1">_xll.BInterpol('Base CDI'!$H$4:$H$28,'Base CDI'!$J$4:$J$29,S3289,"Cubic","Extrapolate=Linear","MultiX=Average","Skip=True","Sort=True")</f>
        <v>14.688092944123945</v>
      </c>
      <c r="U3289" s="43">
        <f ca="1">_xll.BInterpol('Base CDI'!$H$4:$H$28,'Base CDI'!$I$4:$I$29,S3289,"Cubic","Extrapolate=Linear","MultiX=Average","Skip=True","Sort=True")</f>
        <v>14.859743112926056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49037</v>
      </c>
      <c r="T3290" s="43">
        <f ca="1">_xll.BInterpol('Base CDI'!$H$4:$H$28,'Base CDI'!$J$4:$J$29,S3290,"Cubic","Extrapolate=Linear","MultiX=Average","Skip=True","Sort=True")</f>
        <v>14.688104705503807</v>
      </c>
      <c r="U3290" s="43">
        <f ca="1">_xll.BInterpol('Base CDI'!$H$4:$H$28,'Base CDI'!$I$4:$I$29,S3290,"Cubic","Extrapolate=Linear","MultiX=Average","Skip=True","Sort=True")</f>
        <v>14.859746932230323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49038</v>
      </c>
      <c r="T3291" s="43">
        <f ca="1">_xll.BInterpol('Base CDI'!$H$4:$H$28,'Base CDI'!$J$4:$J$29,S3291,"Cubic","Extrapolate=Linear","MultiX=Average","Skip=True","Sort=True")</f>
        <v>14.688116446314854</v>
      </c>
      <c r="U3291" s="43">
        <f ca="1">_xll.BInterpol('Base CDI'!$H$4:$H$28,'Base CDI'!$I$4:$I$29,S3291,"Cubic","Extrapolate=Linear","MultiX=Average","Skip=True","Sort=True")</f>
        <v>14.859750507035775</v>
      </c>
    </row>
    <row r="3292" spans="16:21" x14ac:dyDescent="0.25">
      <c r="P3292" s="10">
        <v>39300</v>
      </c>
      <c r="Q3292">
        <v>17.35943</v>
      </c>
      <c r="S3292" s="42">
        <f t="shared" ca="1" si="56"/>
        <v>49039</v>
      </c>
      <c r="T3292" s="43">
        <f ca="1">_xll.BInterpol('Base CDI'!$H$4:$H$28,'Base CDI'!$J$4:$J$29,S3292,"Cubic","Extrapolate=Linear","MultiX=Average","Skip=True","Sort=True")</f>
        <v>14.688128166979324</v>
      </c>
      <c r="U3292" s="43">
        <f ca="1">_xll.BInterpol('Base CDI'!$H$4:$H$28,'Base CDI'!$I$4:$I$29,S3292,"Cubic","Extrapolate=Linear","MultiX=Average","Skip=True","Sort=True")</f>
        <v>14.859753836881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49040</v>
      </c>
      <c r="T3293" s="43">
        <f ca="1">_xll.BInterpol('Base CDI'!$H$4:$H$28,'Base CDI'!$J$4:$J$29,S3293,"Cubic","Extrapolate=Linear","MultiX=Average","Skip=True","Sort=True")</f>
        <v>14.68813986791945</v>
      </c>
      <c r="U3293" s="43">
        <f ca="1">_xll.BInterpol('Base CDI'!$H$4:$H$28,'Base CDI'!$I$4:$I$29,S3293,"Cubic","Extrapolate=Linear","MultiX=Average","Skip=True","Sort=True")</f>
        <v>14.859756921304578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49041</v>
      </c>
      <c r="T3294" s="43">
        <f ca="1">_xll.BInterpol('Base CDI'!$H$4:$H$28,'Base CDI'!$J$4:$J$29,S3294,"Cubic","Extrapolate=Linear","MultiX=Average","Skip=True","Sort=True")</f>
        <v>14.688151549557471</v>
      </c>
      <c r="U3294" s="43">
        <f ca="1">_xll.BInterpol('Base CDI'!$H$4:$H$28,'Base CDI'!$I$4:$I$29,S3294,"Cubic","Extrapolate=Linear","MultiX=Average","Skip=True","Sort=True")</f>
        <v>14.859759759845097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49042</v>
      </c>
      <c r="T3295" s="43">
        <f ca="1">_xll.BInterpol('Base CDI'!$H$4:$H$28,'Base CDI'!$J$4:$J$29,S3295,"Cubic","Extrapolate=Linear","MultiX=Average","Skip=True","Sort=True")</f>
        <v>14.688163212315622</v>
      </c>
      <c r="U3295" s="43">
        <f ca="1">_xll.BInterpol('Base CDI'!$H$4:$H$28,'Base CDI'!$I$4:$I$29,S3295,"Cubic","Extrapolate=Linear","MultiX=Average","Skip=True","Sort=True")</f>
        <v>14.859762352041139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49043</v>
      </c>
      <c r="T3296" s="43">
        <f ca="1">_xll.BInterpol('Base CDI'!$H$4:$H$28,'Base CDI'!$J$4:$J$29,S3296,"Cubic","Extrapolate=Linear","MultiX=Average","Skip=True","Sort=True")</f>
        <v>14.688174856616142</v>
      </c>
      <c r="U3296" s="43">
        <f ca="1">_xll.BInterpol('Base CDI'!$H$4:$H$28,'Base CDI'!$I$4:$I$29,S3296,"Cubic","Extrapolate=Linear","MultiX=Average","Skip=True","Sort=True")</f>
        <v>14.859764697431288</v>
      </c>
    </row>
    <row r="3297" spans="16:21" x14ac:dyDescent="0.25">
      <c r="P3297" s="10">
        <v>39307</v>
      </c>
      <c r="Q3297">
        <v>17.39658</v>
      </c>
      <c r="S3297" s="42">
        <f t="shared" ca="1" si="56"/>
        <v>49044</v>
      </c>
      <c r="T3297" s="43">
        <f ca="1">_xll.BInterpol('Base CDI'!$H$4:$H$28,'Base CDI'!$J$4:$J$29,S3297,"Cubic","Extrapolate=Linear","MultiX=Average","Skip=True","Sort=True")</f>
        <v>14.688186482881266</v>
      </c>
      <c r="U3297" s="43">
        <f ca="1">_xll.BInterpol('Base CDI'!$H$4:$H$28,'Base CDI'!$I$4:$I$29,S3297,"Cubic","Extrapolate=Linear","MultiX=Average","Skip=True","Sort=True")</f>
        <v>14.859766795554131</v>
      </c>
    </row>
    <row r="3298" spans="16:21" x14ac:dyDescent="0.25">
      <c r="P3298" s="10">
        <v>39308</v>
      </c>
      <c r="Q3298">
        <v>17.40401</v>
      </c>
      <c r="S3298" s="42">
        <f t="shared" ca="1" si="56"/>
        <v>49045</v>
      </c>
      <c r="T3298" s="43">
        <f ca="1">_xll.BInterpol('Base CDI'!$H$4:$H$28,'Base CDI'!$J$4:$J$29,S3298,"Cubic","Extrapolate=Linear","MultiX=Average","Skip=True","Sort=True")</f>
        <v>14.688198091533231</v>
      </c>
      <c r="U3298" s="43">
        <f ca="1">_xll.BInterpol('Base CDI'!$H$4:$H$28,'Base CDI'!$I$4:$I$29,S3298,"Cubic","Extrapolate=Linear","MultiX=Average","Skip=True","Sort=True")</f>
        <v>14.85976864594825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49046</v>
      </c>
      <c r="T3299" s="43">
        <f ca="1">_xll.BInterpol('Base CDI'!$H$4:$H$28,'Base CDI'!$J$4:$J$29,S3299,"Cubic","Extrapolate=Linear","MultiX=Average","Skip=True","Sort=True")</f>
        <v>14.688209682994273</v>
      </c>
      <c r="U3299" s="43">
        <f ca="1">_xll.BInterpol('Base CDI'!$H$4:$H$28,'Base CDI'!$I$4:$I$29,S3299,"Cubic","Extrapolate=Linear","MultiX=Average","Skip=True","Sort=True")</f>
        <v>14.859770248152232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49047</v>
      </c>
      <c r="T3300" s="43">
        <f ca="1">_xll.BInterpol('Base CDI'!$H$4:$H$28,'Base CDI'!$J$4:$J$29,S3300,"Cubic","Extrapolate=Linear","MultiX=Average","Skip=True","Sort=True")</f>
        <v>14.68822125768663</v>
      </c>
      <c r="U3300" s="43">
        <f ca="1">_xll.BInterpol('Base CDI'!$H$4:$H$28,'Base CDI'!$I$4:$I$29,S3300,"Cubic","Extrapolate=Linear","MultiX=Average","Skip=True","Sort=True")</f>
        <v>14.859771601704658</v>
      </c>
    </row>
    <row r="3301" spans="16:21" x14ac:dyDescent="0.25">
      <c r="P3301" s="10">
        <v>39311</v>
      </c>
      <c r="Q3301">
        <v>17.42632</v>
      </c>
      <c r="S3301" s="42">
        <f t="shared" ca="1" si="56"/>
        <v>49048</v>
      </c>
      <c r="T3301" s="43">
        <f ca="1">_xll.BInterpol('Base CDI'!$H$4:$H$28,'Base CDI'!$J$4:$J$29,S3301,"Cubic","Extrapolate=Linear","MultiX=Average","Skip=True","Sort=True")</f>
        <v>14.688232816032537</v>
      </c>
      <c r="U3301" s="43">
        <f ca="1">_xll.BInterpol('Base CDI'!$H$4:$H$28,'Base CDI'!$I$4:$I$29,S3301,"Cubic","Extrapolate=Linear","MultiX=Average","Skip=True","Sort=True")</f>
        <v>14.859772706144115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49049</v>
      </c>
      <c r="T3302" s="43">
        <f ca="1">_xll.BInterpol('Base CDI'!$H$4:$H$28,'Base CDI'!$J$4:$J$29,S3302,"Cubic","Extrapolate=Linear","MultiX=Average","Skip=True","Sort=True")</f>
        <v>14.688244358454231</v>
      </c>
      <c r="U3302" s="43">
        <f ca="1">_xll.BInterpol('Base CDI'!$H$4:$H$28,'Base CDI'!$I$4:$I$29,S3302,"Cubic","Extrapolate=Linear","MultiX=Average","Skip=True","Sort=True")</f>
        <v>14.859773561009186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49050</v>
      </c>
      <c r="T3303" s="43">
        <f ca="1">_xll.BInterpol('Base CDI'!$H$4:$H$28,'Base CDI'!$J$4:$J$29,S3303,"Cubic","Extrapolate=Linear","MultiX=Average","Skip=True","Sort=True")</f>
        <v>14.68825588537395</v>
      </c>
      <c r="U3303" s="43">
        <f ca="1">_xll.BInterpol('Base CDI'!$H$4:$H$28,'Base CDI'!$I$4:$I$29,S3303,"Cubic","Extrapolate=Linear","MultiX=Average","Skip=True","Sort=True")</f>
        <v>14.859774165838456</v>
      </c>
    </row>
    <row r="3304" spans="16:21" x14ac:dyDescent="0.25">
      <c r="P3304" s="10">
        <v>39316</v>
      </c>
      <c r="Q3304">
        <v>17.44867</v>
      </c>
      <c r="S3304" s="42">
        <f t="shared" ca="1" si="56"/>
        <v>49051</v>
      </c>
      <c r="T3304" s="43">
        <f ca="1">_xll.BInterpol('Base CDI'!$H$4:$H$28,'Base CDI'!$J$4:$J$29,S3304,"Cubic","Extrapolate=Linear","MultiX=Average","Skip=True","Sort=True")</f>
        <v>14.688267397213929</v>
      </c>
      <c r="U3304" s="43">
        <f ca="1">_xll.BInterpol('Base CDI'!$H$4:$H$28,'Base CDI'!$I$4:$I$29,S3304,"Cubic","Extrapolate=Linear","MultiX=Average","Skip=True","Sort=True")</f>
        <v>14.859774520170509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49052</v>
      </c>
      <c r="T3305" s="43">
        <f ca="1">_xll.BInterpol('Base CDI'!$H$4:$H$28,'Base CDI'!$J$4:$J$29,S3305,"Cubic","Extrapolate=Linear","MultiX=Average","Skip=True","Sort=True")</f>
        <v>14.688278894396404</v>
      </c>
      <c r="U3305" s="43">
        <f ca="1">_xll.BInterpol('Base CDI'!$H$4:$H$28,'Base CDI'!$I$4:$I$29,S3305,"Cubic","Extrapolate=Linear","MultiX=Average","Skip=True","Sort=True")</f>
        <v>14.859774623543931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49053</v>
      </c>
      <c r="T3306" s="43">
        <f ca="1">_xll.BInterpol('Base CDI'!$H$4:$H$28,'Base CDI'!$J$4:$J$29,S3306,"Cubic","Extrapolate=Linear","MultiX=Average","Skip=True","Sort=True")</f>
        <v>14.688290377343614</v>
      </c>
      <c r="U3306" s="43">
        <f ca="1">_xll.BInterpol('Base CDI'!$H$4:$H$28,'Base CDI'!$I$4:$I$29,S3306,"Cubic","Extrapolate=Linear","MultiX=Average","Skip=True","Sort=True")</f>
        <v>14.859774475497304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49054</v>
      </c>
      <c r="T3307" s="43">
        <f ca="1">_xll.BInterpol('Base CDI'!$H$4:$H$28,'Base CDI'!$J$4:$J$29,S3307,"Cubic","Extrapolate=Linear","MultiX=Average","Skip=True","Sort=True")</f>
        <v>14.688301846477794</v>
      </c>
      <c r="U3307" s="43">
        <f ca="1">_xll.BInterpol('Base CDI'!$H$4:$H$28,'Base CDI'!$I$4:$I$29,S3307,"Cubic","Extrapolate=Linear","MultiX=Average","Skip=True","Sort=True")</f>
        <v>14.859774075569213</v>
      </c>
    </row>
    <row r="3308" spans="16:21" x14ac:dyDescent="0.25">
      <c r="P3308" s="10">
        <v>39322</v>
      </c>
      <c r="Q3308">
        <v>17.4785</v>
      </c>
      <c r="S3308" s="42">
        <f t="shared" ca="1" si="56"/>
        <v>49055</v>
      </c>
      <c r="T3308" s="43">
        <f ca="1">_xll.BInterpol('Base CDI'!$H$4:$H$28,'Base CDI'!$J$4:$J$29,S3308,"Cubic","Extrapolate=Linear","MultiX=Average","Skip=True","Sort=True")</f>
        <v>14.688313302221182</v>
      </c>
      <c r="U3308" s="43">
        <f ca="1">_xll.BInterpol('Base CDI'!$H$4:$H$28,'Base CDI'!$I$4:$I$29,S3308,"Cubic","Extrapolate=Linear","MultiX=Average","Skip=True","Sort=True")</f>
        <v>14.859773423298245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49056</v>
      </c>
      <c r="T3309" s="43">
        <f ca="1">_xll.BInterpol('Base CDI'!$H$4:$H$28,'Base CDI'!$J$4:$J$29,S3309,"Cubic","Extrapolate=Linear","MultiX=Average","Skip=True","Sort=True")</f>
        <v>14.688324744996011</v>
      </c>
      <c r="U3309" s="43">
        <f ca="1">_xll.BInterpol('Base CDI'!$H$4:$H$28,'Base CDI'!$I$4:$I$29,S3309,"Cubic","Extrapolate=Linear","MultiX=Average","Skip=True","Sort=True")</f>
        <v>14.859772518222981</v>
      </c>
    </row>
    <row r="3310" spans="16:21" x14ac:dyDescent="0.25">
      <c r="P3310" s="10">
        <v>39324</v>
      </c>
      <c r="Q3310">
        <v>17.49343</v>
      </c>
      <c r="S3310" s="42">
        <f t="shared" ca="1" si="56"/>
        <v>49057</v>
      </c>
      <c r="T3310" s="43">
        <f ca="1">_xll.BInterpol('Base CDI'!$H$4:$H$28,'Base CDI'!$J$4:$J$29,S3310,"Cubic","Extrapolate=Linear","MultiX=Average","Skip=True","Sort=True")</f>
        <v>14.688336175224523</v>
      </c>
      <c r="U3310" s="43">
        <f ca="1">_xll.BInterpol('Base CDI'!$H$4:$H$28,'Base CDI'!$I$4:$I$29,S3310,"Cubic","Extrapolate=Linear","MultiX=Average","Skip=True","Sort=True")</f>
        <v>14.859771359882005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49058</v>
      </c>
      <c r="T3311" s="43">
        <f ca="1">_xll.BInterpol('Base CDI'!$H$4:$H$28,'Base CDI'!$J$4:$J$29,S3311,"Cubic","Extrapolate=Linear","MultiX=Average","Skip=True","Sort=True")</f>
        <v>14.688347593328951</v>
      </c>
      <c r="U3311" s="43">
        <f ca="1">_xll.BInterpol('Base CDI'!$H$4:$H$28,'Base CDI'!$I$4:$I$29,S3311,"Cubic","Extrapolate=Linear","MultiX=Average","Skip=True","Sort=True")</f>
        <v>14.859769947813906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49059</v>
      </c>
      <c r="T3312" s="43">
        <f ca="1">_xll.BInterpol('Base CDI'!$H$4:$H$28,'Base CDI'!$J$4:$J$29,S3312,"Cubic","Extrapolate=Linear","MultiX=Average","Skip=True","Sort=True")</f>
        <v>14.68835899973153</v>
      </c>
      <c r="U3312" s="43">
        <f ca="1">_xll.BInterpol('Base CDI'!$H$4:$H$28,'Base CDI'!$I$4:$I$29,S3312,"Cubic","Extrapolate=Linear","MultiX=Average","Skip=True","Sort=True")</f>
        <v>14.859768281557264</v>
      </c>
    </row>
    <row r="3313" spans="16:21" x14ac:dyDescent="0.25">
      <c r="P3313" s="10">
        <v>39329</v>
      </c>
      <c r="Q3313">
        <v>17.51595</v>
      </c>
      <c r="S3313" s="42">
        <f t="shared" ca="1" si="56"/>
        <v>49060</v>
      </c>
      <c r="T3313" s="43">
        <f ca="1">_xll.BInterpol('Base CDI'!$H$4:$H$28,'Base CDI'!$J$4:$J$29,S3313,"Cubic","Extrapolate=Linear","MultiX=Average","Skip=True","Sort=True")</f>
        <v>14.688370394854502</v>
      </c>
      <c r="U3313" s="43">
        <f ca="1">_xll.BInterpol('Base CDI'!$H$4:$H$28,'Base CDI'!$I$4:$I$29,S3313,"Cubic","Extrapolate=Linear","MultiX=Average","Skip=True","Sort=True")</f>
        <v>14.859766360650665</v>
      </c>
    </row>
    <row r="3314" spans="16:21" x14ac:dyDescent="0.25">
      <c r="P3314" s="10">
        <v>39330</v>
      </c>
      <c r="Q3314">
        <v>17.52345</v>
      </c>
      <c r="S3314" s="42">
        <f t="shared" ca="1" si="56"/>
        <v>49061</v>
      </c>
      <c r="T3314" s="43">
        <f ca="1">_xll.BInterpol('Base CDI'!$H$4:$H$28,'Base CDI'!$J$4:$J$29,S3314,"Cubic","Extrapolate=Linear","MultiX=Average","Skip=True","Sort=True")</f>
        <v>14.6883817791201</v>
      </c>
      <c r="U3314" s="43">
        <f ca="1">_xll.BInterpol('Base CDI'!$H$4:$H$28,'Base CDI'!$I$4:$I$29,S3314,"Cubic","Extrapolate=Linear","MultiX=Average","Skip=True","Sort=True")</f>
        <v>14.859764184632693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49062</v>
      </c>
      <c r="T3315" s="43">
        <f ca="1">_xll.BInterpol('Base CDI'!$H$4:$H$28,'Base CDI'!$J$4:$J$29,S3315,"Cubic","Extrapolate=Linear","MultiX=Average","Skip=True","Sort=True")</f>
        <v>14.68839315295056</v>
      </c>
      <c r="U3315" s="43">
        <f ca="1">_xll.BInterpol('Base CDI'!$H$4:$H$28,'Base CDI'!$I$4:$I$29,S3315,"Cubic","Extrapolate=Linear","MultiX=Average","Skip=True","Sort=True")</f>
        <v>14.859761753041933</v>
      </c>
    </row>
    <row r="3316" spans="16:21" x14ac:dyDescent="0.25">
      <c r="P3316" s="10">
        <v>39335</v>
      </c>
      <c r="Q3316">
        <v>17.53828</v>
      </c>
      <c r="S3316" s="42">
        <f t="shared" ca="1" si="56"/>
        <v>49063</v>
      </c>
      <c r="T3316" s="43">
        <f ca="1">_xll.BInterpol('Base CDI'!$H$4:$H$28,'Base CDI'!$J$4:$J$29,S3316,"Cubic","Extrapolate=Linear","MultiX=Average","Skip=True","Sort=True")</f>
        <v>14.68840451676812</v>
      </c>
      <c r="U3316" s="43">
        <f ca="1">_xll.BInterpol('Base CDI'!$H$4:$H$28,'Base CDI'!$I$4:$I$29,S3316,"Cubic","Extrapolate=Linear","MultiX=Average","Skip=True","Sort=True")</f>
        <v>14.85975906541697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49064</v>
      </c>
      <c r="T3317" s="43">
        <f ca="1">_xll.BInterpol('Base CDI'!$H$4:$H$28,'Base CDI'!$J$4:$J$29,S3317,"Cubic","Extrapolate=Linear","MultiX=Average","Skip=True","Sort=True")</f>
        <v>14.688415870995017</v>
      </c>
      <c r="U3317" s="43">
        <f ca="1">_xll.BInterpol('Base CDI'!$H$4:$H$28,'Base CDI'!$I$4:$I$29,S3317,"Cubic","Extrapolate=Linear","MultiX=Average","Skip=True","Sort=True")</f>
        <v>14.859756121296387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49065</v>
      </c>
      <c r="T3318" s="43">
        <f ca="1">_xll.BInterpol('Base CDI'!$H$4:$H$28,'Base CDI'!$J$4:$J$29,S3318,"Cubic","Extrapolate=Linear","MultiX=Average","Skip=True","Sort=True")</f>
        <v>14.688427216053487</v>
      </c>
      <c r="U3318" s="43">
        <f ca="1">_xll.BInterpol('Base CDI'!$H$4:$H$28,'Base CDI'!$I$4:$I$29,S3318,"Cubic","Extrapolate=Linear","MultiX=Average","Skip=True","Sort=True")</f>
        <v>14.859752920218769</v>
      </c>
    </row>
    <row r="3319" spans="16:21" x14ac:dyDescent="0.25">
      <c r="P3319" s="10">
        <v>39338</v>
      </c>
      <c r="Q3319">
        <v>17.56033</v>
      </c>
      <c r="S3319" s="42">
        <f t="shared" ca="1" si="56"/>
        <v>49066</v>
      </c>
      <c r="T3319" s="43">
        <f ca="1">_xll.BInterpol('Base CDI'!$H$4:$H$28,'Base CDI'!$J$4:$J$29,S3319,"Cubic","Extrapolate=Linear","MultiX=Average","Skip=True","Sort=True")</f>
        <v>14.688438552365765</v>
      </c>
      <c r="U3319" s="43">
        <f ca="1">_xll.BInterpol('Base CDI'!$H$4:$H$28,'Base CDI'!$I$4:$I$29,S3319,"Cubic","Extrapolate=Linear","MultiX=Average","Skip=True","Sort=True")</f>
        <v>14.859749461722698</v>
      </c>
    </row>
    <row r="3320" spans="16:21" x14ac:dyDescent="0.25">
      <c r="P3320" s="10">
        <v>39339</v>
      </c>
      <c r="Q3320">
        <v>17.56767</v>
      </c>
      <c r="S3320" s="42">
        <f t="shared" ca="1" si="56"/>
        <v>49067</v>
      </c>
      <c r="T3320" s="43">
        <f ca="1">_xll.BInterpol('Base CDI'!$H$4:$H$28,'Base CDI'!$J$4:$J$29,S3320,"Cubic","Extrapolate=Linear","MultiX=Average","Skip=True","Sort=True")</f>
        <v>14.688449880354092</v>
      </c>
      <c r="U3320" s="43">
        <f ca="1">_xll.BInterpol('Base CDI'!$H$4:$H$28,'Base CDI'!$I$4:$I$29,S3320,"Cubic","Extrapolate=Linear","MultiX=Average","Skip=True","Sort=True")</f>
        <v>14.859745745346764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49068</v>
      </c>
      <c r="T3321" s="43">
        <f ca="1">_xll.BInterpol('Base CDI'!$H$4:$H$28,'Base CDI'!$J$4:$J$29,S3321,"Cubic","Extrapolate=Linear","MultiX=Average","Skip=True","Sort=True")</f>
        <v>14.688461200440699</v>
      </c>
      <c r="U3321" s="43">
        <f ca="1">_xll.BInterpol('Base CDI'!$H$4:$H$28,'Base CDI'!$I$4:$I$29,S3321,"Cubic","Extrapolate=Linear","MultiX=Average","Skip=True","Sort=True")</f>
        <v>14.859741770629546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49069</v>
      </c>
      <c r="T3322" s="43">
        <f ca="1">_xll.BInterpol('Base CDI'!$H$4:$H$28,'Base CDI'!$J$4:$J$29,S3322,"Cubic","Extrapolate=Linear","MultiX=Average","Skip=True","Sort=True")</f>
        <v>14.688472513047827</v>
      </c>
      <c r="U3322" s="43">
        <f ca="1">_xll.BInterpol('Base CDI'!$H$4:$H$28,'Base CDI'!$I$4:$I$29,S3322,"Cubic","Extrapolate=Linear","MultiX=Average","Skip=True","Sort=True")</f>
        <v>14.859737537109631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49070</v>
      </c>
      <c r="T3323" s="43">
        <f ca="1">_xll.BInterpol('Base CDI'!$H$4:$H$28,'Base CDI'!$J$4:$J$29,S3323,"Cubic","Extrapolate=Linear","MultiX=Average","Skip=True","Sort=True")</f>
        <v>14.68848381859771</v>
      </c>
      <c r="U3323" s="43">
        <f ca="1">_xll.BInterpol('Base CDI'!$H$4:$H$28,'Base CDI'!$I$4:$I$29,S3323,"Cubic","Extrapolate=Linear","MultiX=Average","Skip=True","Sort=True")</f>
        <v>14.859733044325603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49071</v>
      </c>
      <c r="T3324" s="43">
        <f ca="1">_xll.BInterpol('Base CDI'!$H$4:$H$28,'Base CDI'!$J$4:$J$29,S3324,"Cubic","Extrapolate=Linear","MultiX=Average","Skip=True","Sort=True")</f>
        <v>14.688495117512588</v>
      </c>
      <c r="U3324" s="43">
        <f ca="1">_xll.BInterpol('Base CDI'!$H$4:$H$28,'Base CDI'!$I$4:$I$29,S3324,"Cubic","Extrapolate=Linear","MultiX=Average","Skip=True","Sort=True")</f>
        <v>14.859728291816046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49072</v>
      </c>
      <c r="T3325" s="43">
        <f ca="1">_xll.BInterpol('Base CDI'!$H$4:$H$28,'Base CDI'!$J$4:$J$29,S3325,"Cubic","Extrapolate=Linear","MultiX=Average","Skip=True","Sort=True")</f>
        <v>14.688506410214693</v>
      </c>
      <c r="U3325" s="43">
        <f ca="1">_xll.BInterpol('Base CDI'!$H$4:$H$28,'Base CDI'!$I$4:$I$29,S3325,"Cubic","Extrapolate=Linear","MultiX=Average","Skip=True","Sort=True")</f>
        <v>14.859723279119544</v>
      </c>
    </row>
    <row r="3326" spans="16:21" x14ac:dyDescent="0.25">
      <c r="P3326" s="10">
        <v>39349</v>
      </c>
      <c r="Q3326">
        <v>17.61178</v>
      </c>
      <c r="S3326" s="42">
        <f t="shared" ca="1" si="56"/>
        <v>49073</v>
      </c>
      <c r="T3326" s="43">
        <f ca="1">_xll.BInterpol('Base CDI'!$H$4:$H$28,'Base CDI'!$J$4:$J$29,S3326,"Cubic","Extrapolate=Linear","MultiX=Average","Skip=True","Sort=True")</f>
        <v>14.688517697126265</v>
      </c>
      <c r="U3326" s="43">
        <f ca="1">_xll.BInterpol('Base CDI'!$H$4:$H$28,'Base CDI'!$I$4:$I$29,S3326,"Cubic","Extrapolate=Linear","MultiX=Average","Skip=True","Sort=True")</f>
        <v>14.859718005774683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49074</v>
      </c>
      <c r="T3327" s="43">
        <f ca="1">_xll.BInterpol('Base CDI'!$H$4:$H$28,'Base CDI'!$J$4:$J$29,S3327,"Cubic","Extrapolate=Linear","MultiX=Average","Skip=True","Sort=True")</f>
        <v>14.688528978669538</v>
      </c>
      <c r="U3327" s="43">
        <f ca="1">_xll.BInterpol('Base CDI'!$H$4:$H$28,'Base CDI'!$I$4:$I$29,S3327,"Cubic","Extrapolate=Linear","MultiX=Average","Skip=True","Sort=True")</f>
        <v>14.859712471320048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49075</v>
      </c>
      <c r="T3328" s="43">
        <f ca="1">_xll.BInterpol('Base CDI'!$H$4:$H$28,'Base CDI'!$J$4:$J$29,S3328,"Cubic","Extrapolate=Linear","MultiX=Average","Skip=True","Sort=True")</f>
        <v>14.688540255266751</v>
      </c>
      <c r="U3328" s="43">
        <f ca="1">_xll.BInterpol('Base CDI'!$H$4:$H$28,'Base CDI'!$I$4:$I$29,S3328,"Cubic","Extrapolate=Linear","MultiX=Average","Skip=True","Sort=True")</f>
        <v>14.85970667529422</v>
      </c>
    </row>
    <row r="3329" spans="16:21" x14ac:dyDescent="0.25">
      <c r="P3329" s="10">
        <v>39352</v>
      </c>
      <c r="Q3329">
        <v>17.63383</v>
      </c>
      <c r="S3329" s="42">
        <f t="shared" ca="1" si="56"/>
        <v>49076</v>
      </c>
      <c r="T3329" s="43">
        <f ca="1">_xll.BInterpol('Base CDI'!$H$4:$H$28,'Base CDI'!$J$4:$J$29,S3329,"Cubic","Extrapolate=Linear","MultiX=Average","Skip=True","Sort=True")</f>
        <v>14.68855152734014</v>
      </c>
      <c r="U3329" s="43">
        <f ca="1">_xll.BInterpol('Base CDI'!$H$4:$H$28,'Base CDI'!$I$4:$I$29,S3329,"Cubic","Extrapolate=Linear","MultiX=Average","Skip=True","Sort=True")</f>
        <v>14.859700617235784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49077</v>
      </c>
      <c r="T3330" s="43">
        <f ca="1">_xll.BInterpol('Base CDI'!$H$4:$H$28,'Base CDI'!$J$4:$J$29,S3330,"Cubic","Extrapolate=Linear","MultiX=Average","Skip=True","Sort=True")</f>
        <v>14.68856279531194</v>
      </c>
      <c r="U3330" s="43">
        <f ca="1">_xll.BInterpol('Base CDI'!$H$4:$H$28,'Base CDI'!$I$4:$I$29,S3330,"Cubic","Extrapolate=Linear","MultiX=Average","Skip=True","Sort=True")</f>
        <v>14.859694296683328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49078</v>
      </c>
      <c r="T3331" s="43">
        <f ca="1">_xll.BInterpol('Base CDI'!$H$4:$H$28,'Base CDI'!$J$4:$J$29,S3331,"Cubic","Extrapolate=Linear","MultiX=Average","Skip=True","Sort=True")</f>
        <v>14.68857405960439</v>
      </c>
      <c r="U3331" s="43">
        <f ca="1">_xll.BInterpol('Base CDI'!$H$4:$H$28,'Base CDI'!$I$4:$I$29,S3331,"Cubic","Extrapolate=Linear","MultiX=Average","Skip=True","Sort=True")</f>
        <v>14.859687713175433</v>
      </c>
    </row>
    <row r="3332" spans="16:21" x14ac:dyDescent="0.25">
      <c r="P3332" s="10">
        <v>39357</v>
      </c>
      <c r="Q3332">
        <v>17.65596</v>
      </c>
      <c r="S3332" s="42">
        <f t="shared" ca="1" si="56"/>
        <v>49079</v>
      </c>
      <c r="T3332" s="43">
        <f ca="1">_xll.BInterpol('Base CDI'!$H$4:$H$28,'Base CDI'!$J$4:$J$29,S3332,"Cubic","Extrapolate=Linear","MultiX=Average","Skip=True","Sort=True")</f>
        <v>14.688585320639724</v>
      </c>
      <c r="U3332" s="43">
        <f ca="1">_xll.BInterpol('Base CDI'!$H$4:$H$28,'Base CDI'!$I$4:$I$29,S3332,"Cubic","Extrapolate=Linear","MultiX=Average","Skip=True","Sort=True")</f>
        <v>14.859680866250685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49080</v>
      </c>
      <c r="T3333" s="43">
        <f ca="1">_xll.BInterpol('Base CDI'!$H$4:$H$28,'Base CDI'!$J$4:$J$29,S3333,"Cubic","Extrapolate=Linear","MultiX=Average","Skip=True","Sort=True")</f>
        <v>14.688596578840182</v>
      </c>
      <c r="U3333" s="43">
        <f ca="1">_xll.BInterpol('Base CDI'!$H$4:$H$28,'Base CDI'!$I$4:$I$29,S3333,"Cubic","Extrapolate=Linear","MultiX=Average","Skip=True","Sort=True")</f>
        <v>14.859673755447666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49081</v>
      </c>
      <c r="T3334" s="43">
        <f ca="1">_xll.BInterpol('Base CDI'!$H$4:$H$28,'Base CDI'!$J$4:$J$29,S3334,"Cubic","Extrapolate=Linear","MultiX=Average","Skip=True","Sort=True")</f>
        <v>14.688607834627998</v>
      </c>
      <c r="U3334" s="43">
        <f ca="1">_xll.BInterpol('Base CDI'!$H$4:$H$28,'Base CDI'!$I$4:$I$29,S3334,"Cubic","Extrapolate=Linear","MultiX=Average","Skip=True","Sort=True")</f>
        <v>14.859666380304965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49082</v>
      </c>
      <c r="T3335" s="43">
        <f ca="1">_xll.BInterpol('Base CDI'!$H$4:$H$28,'Base CDI'!$J$4:$J$29,S3335,"Cubic","Extrapolate=Linear","MultiX=Average","Skip=True","Sort=True")</f>
        <v>14.688619088425408</v>
      </c>
      <c r="U3335" s="43">
        <f ca="1">_xll.BInterpol('Base CDI'!$H$4:$H$28,'Base CDI'!$I$4:$I$29,S3335,"Cubic","Extrapolate=Linear","MultiX=Average","Skip=True","Sort=True")</f>
        <v>14.859658740361162</v>
      </c>
    </row>
    <row r="3336" spans="16:21" x14ac:dyDescent="0.25">
      <c r="P3336" s="10">
        <v>39363</v>
      </c>
      <c r="Q3336">
        <v>17.68552</v>
      </c>
      <c r="S3336" s="42">
        <f t="shared" ca="1" si="56"/>
        <v>49083</v>
      </c>
      <c r="T3336" s="43">
        <f ca="1">_xll.BInterpol('Base CDI'!$H$4:$H$28,'Base CDI'!$J$4:$J$29,S3336,"Cubic","Extrapolate=Linear","MultiX=Average","Skip=True","Sort=True")</f>
        <v>14.688630340654653</v>
      </c>
      <c r="U3336" s="43">
        <f ca="1">_xll.BInterpol('Base CDI'!$H$4:$H$28,'Base CDI'!$I$4:$I$29,S3336,"Cubic","Extrapolate=Linear","MultiX=Average","Skip=True","Sort=True")</f>
        <v>14.859650835154843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49084</v>
      </c>
      <c r="T3337" s="43">
        <f ca="1">_xll.BInterpol('Base CDI'!$H$4:$H$28,'Base CDI'!$J$4:$J$29,S3337,"Cubic","Extrapolate=Linear","MultiX=Average","Skip=True","Sort=True")</f>
        <v>14.688641591737964</v>
      </c>
      <c r="U3337" s="43">
        <f ca="1">_xll.BInterpol('Base CDI'!$H$4:$H$28,'Base CDI'!$I$4:$I$29,S3337,"Cubic","Extrapolate=Linear","MultiX=Average","Skip=True","Sort=True")</f>
        <v>14.859642664224593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49085</v>
      </c>
      <c r="T3338" s="43">
        <f ca="1">_xll.BInterpol('Base CDI'!$H$4:$H$28,'Base CDI'!$J$4:$J$29,S3338,"Cubic","Extrapolate=Linear","MultiX=Average","Skip=True","Sort=True")</f>
        <v>14.68865284209758</v>
      </c>
      <c r="U3338" s="43">
        <f ca="1">_xll.BInterpol('Base CDI'!$H$4:$H$28,'Base CDI'!$I$4:$I$29,S3338,"Cubic","Extrapolate=Linear","MultiX=Average","Skip=True","Sort=True")</f>
        <v>14.859634227108995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49086</v>
      </c>
      <c r="T3339" s="43">
        <f ca="1">_xll.BInterpol('Base CDI'!$H$4:$H$28,'Base CDI'!$J$4:$J$29,S3339,"Cubic","Extrapolate=Linear","MultiX=Average","Skip=True","Sort=True")</f>
        <v>14.688664092155738</v>
      </c>
      <c r="U3339" s="43">
        <f ca="1">_xll.BInterpol('Base CDI'!$H$4:$H$28,'Base CDI'!$I$4:$I$29,S3339,"Cubic","Extrapolate=Linear","MultiX=Average","Skip=True","Sort=True")</f>
        <v>14.859625523346635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49087</v>
      </c>
      <c r="T3340" s="43">
        <f ca="1">_xll.BInterpol('Base CDI'!$H$4:$H$28,'Base CDI'!$J$4:$J$29,S3340,"Cubic","Extrapolate=Linear","MultiX=Average","Skip=True","Sort=True")</f>
        <v>14.688675342334674</v>
      </c>
      <c r="U3340" s="43">
        <f ca="1">_xll.BInterpol('Base CDI'!$H$4:$H$28,'Base CDI'!$I$4:$I$29,S3340,"Cubic","Extrapolate=Linear","MultiX=Average","Skip=True","Sort=True")</f>
        <v>14.859616552476096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49088</v>
      </c>
      <c r="T3341" s="43">
        <f ca="1">_xll.BInterpol('Base CDI'!$H$4:$H$28,'Base CDI'!$J$4:$J$29,S3341,"Cubic","Extrapolate=Linear","MultiX=Average","Skip=True","Sort=True")</f>
        <v>14.688686593056627</v>
      </c>
      <c r="U3341" s="43">
        <f ca="1">_xll.BInterpol('Base CDI'!$H$4:$H$28,'Base CDI'!$I$4:$I$29,S3341,"Cubic","Extrapolate=Linear","MultiX=Average","Skip=True","Sort=True")</f>
        <v>14.859607314035964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49089</v>
      </c>
      <c r="T3342" s="43">
        <f ca="1">_xll.BInterpol('Base CDI'!$H$4:$H$28,'Base CDI'!$J$4:$J$29,S3342,"Cubic","Extrapolate=Linear","MultiX=Average","Skip=True","Sort=True")</f>
        <v>14.688697844743828</v>
      </c>
      <c r="U3342" s="43">
        <f ca="1">_xll.BInterpol('Base CDI'!$H$4:$H$28,'Base CDI'!$I$4:$I$29,S3342,"Cubic","Extrapolate=Linear","MultiX=Average","Skip=True","Sort=True")</f>
        <v>14.859597807564821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49090</v>
      </c>
      <c r="T3343" s="43">
        <f ca="1">_xll.BInterpol('Base CDI'!$H$4:$H$28,'Base CDI'!$J$4:$J$29,S3343,"Cubic","Extrapolate=Linear","MultiX=Average","Skip=True","Sort=True")</f>
        <v>14.688709097818521</v>
      </c>
      <c r="U3343" s="43">
        <f ca="1">_xll.BInterpol('Base CDI'!$H$4:$H$28,'Base CDI'!$I$4:$I$29,S3343,"Cubic","Extrapolate=Linear","MultiX=Average","Skip=True","Sort=True")</f>
        <v>14.859588032601254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49091</v>
      </c>
      <c r="T3344" s="43">
        <f ca="1">_xll.BInterpol('Base CDI'!$H$4:$H$28,'Base CDI'!$J$4:$J$29,S3344,"Cubic","Extrapolate=Linear","MultiX=Average","Skip=True","Sort=True")</f>
        <v>14.688720352702935</v>
      </c>
      <c r="U3344" s="43">
        <f ca="1">_xll.BInterpol('Base CDI'!$H$4:$H$28,'Base CDI'!$I$4:$I$29,S3344,"Cubic","Extrapolate=Linear","MultiX=Average","Skip=True","Sort=True")</f>
        <v>14.859577988683846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49092</v>
      </c>
      <c r="T3345" s="43">
        <f ca="1">_xll.BInterpol('Base CDI'!$H$4:$H$28,'Base CDI'!$J$4:$J$29,S3345,"Cubic","Extrapolate=Linear","MultiX=Average","Skip=True","Sort=True")</f>
        <v>14.688731609819312</v>
      </c>
      <c r="U3345" s="43">
        <f ca="1">_xll.BInterpol('Base CDI'!$H$4:$H$28,'Base CDI'!$I$4:$I$29,S3345,"Cubic","Extrapolate=Linear","MultiX=Average","Skip=True","Sort=True")</f>
        <v>14.859567675351181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49093</v>
      </c>
      <c r="T3346" s="43">
        <f ca="1">_xll.BInterpol('Base CDI'!$H$4:$H$28,'Base CDI'!$J$4:$J$29,S3346,"Cubic","Extrapolate=Linear","MultiX=Average","Skip=True","Sort=True")</f>
        <v>14.688742869589888</v>
      </c>
      <c r="U3346" s="43">
        <f ca="1">_xll.BInterpol('Base CDI'!$H$4:$H$28,'Base CDI'!$I$4:$I$29,S3346,"Cubic","Extrapolate=Linear","MultiX=Average","Skip=True","Sort=True")</f>
        <v>14.859557092141845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49094</v>
      </c>
      <c r="T3347" s="43">
        <f ca="1">_xll.BInterpol('Base CDI'!$H$4:$H$28,'Base CDI'!$J$4:$J$29,S3347,"Cubic","Extrapolate=Linear","MultiX=Average","Skip=True","Sort=True")</f>
        <v>14.688754132436896</v>
      </c>
      <c r="U3347" s="43">
        <f ca="1">_xll.BInterpol('Base CDI'!$H$4:$H$28,'Base CDI'!$I$4:$I$29,S3347,"Cubic","Extrapolate=Linear","MultiX=Average","Skip=True","Sort=True")</f>
        <v>14.859546238594421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49095</v>
      </c>
      <c r="T3348" s="43">
        <f ca="1">_xll.BInterpol('Base CDI'!$H$4:$H$28,'Base CDI'!$J$4:$J$29,S3348,"Cubic","Extrapolate=Linear","MultiX=Average","Skip=True","Sort=True")</f>
        <v>14.688765398782579</v>
      </c>
      <c r="U3348" s="43">
        <f ca="1">_xll.BInterpol('Base CDI'!$H$4:$H$28,'Base CDI'!$I$4:$I$29,S3348,"Cubic","Extrapolate=Linear","MultiX=Average","Skip=True","Sort=True")</f>
        <v>14.859535114247493</v>
      </c>
    </row>
    <row r="3349" spans="16:21" x14ac:dyDescent="0.25">
      <c r="P3349" s="10">
        <v>39381</v>
      </c>
      <c r="Q3349">
        <v>17.78191</v>
      </c>
      <c r="S3349" s="42">
        <f t="shared" ca="1" si="57"/>
        <v>49096</v>
      </c>
      <c r="T3349" s="43">
        <f ca="1">_xll.BInterpol('Base CDI'!$H$4:$H$28,'Base CDI'!$J$4:$J$29,S3349,"Cubic","Extrapolate=Linear","MultiX=Average","Skip=True","Sort=True")</f>
        <v>14.688776669049167</v>
      </c>
      <c r="U3349" s="43">
        <f ca="1">_xll.BInterpol('Base CDI'!$H$4:$H$28,'Base CDI'!$I$4:$I$29,S3349,"Cubic","Extrapolate=Linear","MultiX=Average","Skip=True","Sort=True")</f>
        <v>14.859523718639647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49097</v>
      </c>
      <c r="T3350" s="43">
        <f ca="1">_xll.BInterpol('Base CDI'!$H$4:$H$28,'Base CDI'!$J$4:$J$29,S3350,"Cubic","Extrapolate=Linear","MultiX=Average","Skip=True","Sort=True")</f>
        <v>14.688787943658898</v>
      </c>
      <c r="U3350" s="43">
        <f ca="1">_xll.BInterpol('Base CDI'!$H$4:$H$28,'Base CDI'!$I$4:$I$29,S3350,"Cubic","Extrapolate=Linear","MultiX=Average","Skip=True","Sort=True")</f>
        <v>14.859512051309466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49098</v>
      </c>
      <c r="T3351" s="43">
        <f ca="1">_xll.BInterpol('Base CDI'!$H$4:$H$28,'Base CDI'!$J$4:$J$29,S3351,"Cubic","Extrapolate=Linear","MultiX=Average","Skip=True","Sort=True")</f>
        <v>14.688799223034012</v>
      </c>
      <c r="U3351" s="43">
        <f ca="1">_xll.BInterpol('Base CDI'!$H$4:$H$28,'Base CDI'!$I$4:$I$29,S3351,"Cubic","Extrapolate=Linear","MultiX=Average","Skip=True","Sort=True")</f>
        <v>14.859500111795535</v>
      </c>
    </row>
    <row r="3352" spans="16:21" x14ac:dyDescent="0.25">
      <c r="P3352" s="10">
        <v>39386</v>
      </c>
      <c r="Q3352">
        <v>17.80423</v>
      </c>
      <c r="S3352" s="42">
        <f t="shared" ca="1" si="57"/>
        <v>49099</v>
      </c>
      <c r="T3352" s="43">
        <f ca="1">_xll.BInterpol('Base CDI'!$H$4:$H$28,'Base CDI'!$J$4:$J$29,S3352,"Cubic","Extrapolate=Linear","MultiX=Average","Skip=True","Sort=True")</f>
        <v>14.688810507596743</v>
      </c>
      <c r="U3352" s="43">
        <f ca="1">_xll.BInterpol('Base CDI'!$H$4:$H$28,'Base CDI'!$I$4:$I$29,S3352,"Cubic","Extrapolate=Linear","MultiX=Average","Skip=True","Sort=True")</f>
        <v>14.859487899636438</v>
      </c>
    </row>
    <row r="3353" spans="16:21" x14ac:dyDescent="0.25">
      <c r="P3353" s="10">
        <v>39387</v>
      </c>
      <c r="Q3353">
        <v>17.81166</v>
      </c>
      <c r="S3353" s="42">
        <f t="shared" ca="1" si="57"/>
        <v>49100</v>
      </c>
      <c r="T3353" s="43">
        <f ca="1">_xll.BInterpol('Base CDI'!$H$4:$H$28,'Base CDI'!$J$4:$J$29,S3353,"Cubic","Extrapolate=Linear","MultiX=Average","Skip=True","Sort=True")</f>
        <v>14.688821797769329</v>
      </c>
      <c r="U3353" s="43">
        <f ca="1">_xll.BInterpol('Base CDI'!$H$4:$H$28,'Base CDI'!$I$4:$I$29,S3353,"Cubic","Extrapolate=Linear","MultiX=Average","Skip=True","Sort=True")</f>
        <v>14.859475414370761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49101</v>
      </c>
      <c r="T3354" s="43">
        <f ca="1">_xll.BInterpol('Base CDI'!$H$4:$H$28,'Base CDI'!$J$4:$J$29,S3354,"Cubic","Extrapolate=Linear","MultiX=Average","Skip=True","Sort=True")</f>
        <v>14.688833093974006</v>
      </c>
      <c r="U3354" s="43">
        <f ca="1">_xll.BInterpol('Base CDI'!$H$4:$H$28,'Base CDI'!$I$4:$I$29,S3354,"Cubic","Extrapolate=Linear","MultiX=Average","Skip=True","Sort=True")</f>
        <v>14.859462655537087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49102</v>
      </c>
      <c r="T3355" s="43">
        <f ca="1">_xll.BInterpol('Base CDI'!$H$4:$H$28,'Base CDI'!$J$4:$J$29,S3355,"Cubic","Extrapolate=Linear","MultiX=Average","Skip=True","Sort=True")</f>
        <v>14.688844396633009</v>
      </c>
      <c r="U3355" s="43">
        <f ca="1">_xll.BInterpol('Base CDI'!$H$4:$H$28,'Base CDI'!$I$4:$I$29,S3355,"Cubic","Extrapolate=Linear","MultiX=Average","Skip=True","Sort=True")</f>
        <v>14.859449622674001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49103</v>
      </c>
      <c r="T3356" s="43">
        <f ca="1">_xll.BInterpol('Base CDI'!$H$4:$H$28,'Base CDI'!$J$4:$J$29,S3356,"Cubic","Extrapolate=Linear","MultiX=Average","Skip=True","Sort=True")</f>
        <v>14.688855706168576</v>
      </c>
      <c r="U3356" s="43">
        <f ca="1">_xll.BInterpol('Base CDI'!$H$4:$H$28,'Base CDI'!$I$4:$I$29,S3356,"Cubic","Extrapolate=Linear","MultiX=Average","Skip=True","Sort=True")</f>
        <v>14.859436315320085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49104</v>
      </c>
      <c r="T3357" s="43">
        <f ca="1">_xll.BInterpol('Base CDI'!$H$4:$H$28,'Base CDI'!$J$4:$J$29,S3357,"Cubic","Extrapolate=Linear","MultiX=Average","Skip=True","Sort=True")</f>
        <v>14.688867023002944</v>
      </c>
      <c r="U3357" s="43">
        <f ca="1">_xll.BInterpol('Base CDI'!$H$4:$H$28,'Base CDI'!$I$4:$I$29,S3357,"Cubic","Extrapolate=Linear","MultiX=Average","Skip=True","Sort=True")</f>
        <v>14.859422733013927</v>
      </c>
    </row>
    <row r="3358" spans="16:21" x14ac:dyDescent="0.25">
      <c r="P3358" s="10">
        <v>39395</v>
      </c>
      <c r="Q3358">
        <v>17.84892</v>
      </c>
      <c r="S3358" s="42">
        <f t="shared" ca="1" si="57"/>
        <v>49105</v>
      </c>
      <c r="T3358" s="43">
        <f ca="1">_xll.BInterpol('Base CDI'!$H$4:$H$28,'Base CDI'!$J$4:$J$29,S3358,"Cubic","Extrapolate=Linear","MultiX=Average","Skip=True","Sort=True")</f>
        <v>14.688878347558349</v>
      </c>
      <c r="U3358" s="43">
        <f ca="1">_xll.BInterpol('Base CDI'!$H$4:$H$28,'Base CDI'!$I$4:$I$29,S3358,"Cubic","Extrapolate=Linear","MultiX=Average","Skip=True","Sort=True")</f>
        <v>14.859408875294109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49106</v>
      </c>
      <c r="T3359" s="43">
        <f ca="1">_xll.BInterpol('Base CDI'!$H$4:$H$28,'Base CDI'!$J$4:$J$29,S3359,"Cubic","Extrapolate=Linear","MultiX=Average","Skip=True","Sort=True")</f>
        <v>14.688889680257029</v>
      </c>
      <c r="U3359" s="43">
        <f ca="1">_xll.BInterpol('Base CDI'!$H$4:$H$28,'Base CDI'!$I$4:$I$29,S3359,"Cubic","Extrapolate=Linear","MultiX=Average","Skip=True","Sort=True")</f>
        <v>14.859394741699218</v>
      </c>
    </row>
    <row r="3360" spans="16:21" x14ac:dyDescent="0.25">
      <c r="P3360" s="10">
        <v>39399</v>
      </c>
      <c r="Q3360">
        <v>17.86384</v>
      </c>
      <c r="S3360" s="42">
        <f t="shared" ca="1" si="57"/>
        <v>49107</v>
      </c>
      <c r="T3360" s="43">
        <f ca="1">_xll.BInterpol('Base CDI'!$H$4:$H$28,'Base CDI'!$J$4:$J$29,S3360,"Cubic","Extrapolate=Linear","MultiX=Average","Skip=True","Sort=True")</f>
        <v>14.688901021521218</v>
      </c>
      <c r="U3360" s="43">
        <f ca="1">_xll.BInterpol('Base CDI'!$H$4:$H$28,'Base CDI'!$I$4:$I$29,S3360,"Cubic","Extrapolate=Linear","MultiX=Average","Skip=True","Sort=True")</f>
        <v>14.859380331767834</v>
      </c>
    </row>
    <row r="3361" spans="16:21" x14ac:dyDescent="0.25">
      <c r="P3361" s="10">
        <v>39400</v>
      </c>
      <c r="Q3361">
        <v>17.87133</v>
      </c>
      <c r="S3361" s="42">
        <f t="shared" ca="1" si="57"/>
        <v>49108</v>
      </c>
      <c r="T3361" s="43">
        <f ca="1">_xll.BInterpol('Base CDI'!$H$4:$H$28,'Base CDI'!$J$4:$J$29,S3361,"Cubic","Extrapolate=Linear","MultiX=Average","Skip=True","Sort=True")</f>
        <v>14.688912371773155</v>
      </c>
      <c r="U3361" s="43">
        <f ca="1">_xll.BInterpol('Base CDI'!$H$4:$H$28,'Base CDI'!$I$4:$I$29,S3361,"Cubic","Extrapolate=Linear","MultiX=Average","Skip=True","Sort=True")</f>
        <v>14.859365645038546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49109</v>
      </c>
      <c r="T3362" s="43">
        <f ca="1">_xll.BInterpol('Base CDI'!$H$4:$H$28,'Base CDI'!$J$4:$J$29,S3362,"Cubic","Extrapolate=Linear","MultiX=Average","Skip=True","Sort=True")</f>
        <v>14.688923731435075</v>
      </c>
      <c r="U3362" s="43">
        <f ca="1">_xll.BInterpol('Base CDI'!$H$4:$H$28,'Base CDI'!$I$4:$I$29,S3362,"Cubic","Extrapolate=Linear","MultiX=Average","Skip=True","Sort=True")</f>
        <v>14.859350681049934</v>
      </c>
    </row>
    <row r="3363" spans="16:21" x14ac:dyDescent="0.25">
      <c r="P3363" s="10">
        <v>39405</v>
      </c>
      <c r="Q3363">
        <v>17.88627</v>
      </c>
      <c r="S3363" s="42">
        <f t="shared" ca="1" si="57"/>
        <v>49110</v>
      </c>
      <c r="T3363" s="43">
        <f ca="1">_xll.BInterpol('Base CDI'!$H$4:$H$28,'Base CDI'!$J$4:$J$29,S3363,"Cubic","Extrapolate=Linear","MultiX=Average","Skip=True","Sort=True")</f>
        <v>14.688935100929214</v>
      </c>
      <c r="U3363" s="43">
        <f ca="1">_xll.BInterpol('Base CDI'!$H$4:$H$28,'Base CDI'!$I$4:$I$29,S3363,"Cubic","Extrapolate=Linear","MultiX=Average","Skip=True","Sort=True")</f>
        <v>14.859335439340587</v>
      </c>
    </row>
    <row r="3364" spans="16:21" x14ac:dyDescent="0.25">
      <c r="P3364" s="10">
        <v>39406</v>
      </c>
      <c r="Q3364">
        <v>17.89376</v>
      </c>
      <c r="S3364" s="42">
        <f t="shared" ca="1" si="57"/>
        <v>49111</v>
      </c>
      <c r="T3364" s="43">
        <f ca="1">_xll.BInterpol('Base CDI'!$H$4:$H$28,'Base CDI'!$J$4:$J$29,S3364,"Cubic","Extrapolate=Linear","MultiX=Average","Skip=True","Sort=True")</f>
        <v>14.688946480677812</v>
      </c>
      <c r="U3364" s="43">
        <f ca="1">_xll.BInterpol('Base CDI'!$H$4:$H$28,'Base CDI'!$I$4:$I$29,S3364,"Cubic","Extrapolate=Linear","MultiX=Average","Skip=True","Sort=True")</f>
        <v>14.859319919449087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49112</v>
      </c>
      <c r="T3365" s="43">
        <f ca="1">_xll.BInterpol('Base CDI'!$H$4:$H$28,'Base CDI'!$J$4:$J$29,S3365,"Cubic","Extrapolate=Linear","MultiX=Average","Skip=True","Sort=True")</f>
        <v>14.688957871103103</v>
      </c>
      <c r="U3365" s="43">
        <f ca="1">_xll.BInterpol('Base CDI'!$H$4:$H$28,'Base CDI'!$I$4:$I$29,S3365,"Cubic","Extrapolate=Linear","MultiX=Average","Skip=True","Sort=True")</f>
        <v>14.859304120914016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49113</v>
      </c>
      <c r="T3366" s="43">
        <f ca="1">_xll.BInterpol('Base CDI'!$H$4:$H$28,'Base CDI'!$J$4:$J$29,S3366,"Cubic","Extrapolate=Linear","MultiX=Average","Skip=True","Sort=True")</f>
        <v>14.688969272627322</v>
      </c>
      <c r="U3366" s="43">
        <f ca="1">_xll.BInterpol('Base CDI'!$H$4:$H$28,'Base CDI'!$I$4:$I$29,S3366,"Cubic","Extrapolate=Linear","MultiX=Average","Skip=True","Sort=True")</f>
        <v>14.859288043273963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49114</v>
      </c>
      <c r="T3367" s="43">
        <f ca="1">_xll.BInterpol('Base CDI'!$H$4:$H$28,'Base CDI'!$J$4:$J$29,S3367,"Cubic","Extrapolate=Linear","MultiX=Average","Skip=True","Sort=True")</f>
        <v>14.688980685672709</v>
      </c>
      <c r="U3367" s="43">
        <f ca="1">_xll.BInterpol('Base CDI'!$H$4:$H$28,'Base CDI'!$I$4:$I$29,S3367,"Cubic","Extrapolate=Linear","MultiX=Average","Skip=True","Sort=True")</f>
        <v>14.859271686067512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49115</v>
      </c>
      <c r="T3368" s="43">
        <f ca="1">_xll.BInterpol('Base CDI'!$H$4:$H$28,'Base CDI'!$J$4:$J$29,S3368,"Cubic","Extrapolate=Linear","MultiX=Average","Skip=True","Sort=True")</f>
        <v>14.6889921106615</v>
      </c>
      <c r="U3368" s="43">
        <f ca="1">_xll.BInterpol('Base CDI'!$H$4:$H$28,'Base CDI'!$I$4:$I$29,S3368,"Cubic","Extrapolate=Linear","MultiX=Average","Skip=True","Sort=True")</f>
        <v>14.859255048833242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49116</v>
      </c>
      <c r="T3369" s="43">
        <f ca="1">_xll.BInterpol('Base CDI'!$H$4:$H$28,'Base CDI'!$J$4:$J$29,S3369,"Cubic","Extrapolate=Linear","MultiX=Average","Skip=True","Sort=True")</f>
        <v>14.689003548015931</v>
      </c>
      <c r="U3369" s="43">
        <f ca="1">_xll.BInterpol('Base CDI'!$H$4:$H$28,'Base CDI'!$I$4:$I$29,S3369,"Cubic","Extrapolate=Linear","MultiX=Average","Skip=True","Sort=True")</f>
        <v>14.859238131109743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49117</v>
      </c>
      <c r="T3370" s="43">
        <f ca="1">_xll.BInterpol('Base CDI'!$H$4:$H$28,'Base CDI'!$J$4:$J$29,S3370,"Cubic","Extrapolate=Linear","MultiX=Average","Skip=True","Sort=True")</f>
        <v>14.689014998158237</v>
      </c>
      <c r="U3370" s="43">
        <f ca="1">_xll.BInterpol('Base CDI'!$H$4:$H$28,'Base CDI'!$I$4:$I$29,S3370,"Cubic","Extrapolate=Linear","MultiX=Average","Skip=True","Sort=True")</f>
        <v>14.859220932435598</v>
      </c>
    </row>
    <row r="3371" spans="16:21" x14ac:dyDescent="0.25">
      <c r="P3371" s="10">
        <v>39415</v>
      </c>
      <c r="Q3371">
        <v>17.94624</v>
      </c>
      <c r="S3371" s="42">
        <f t="shared" ca="1" si="57"/>
        <v>49118</v>
      </c>
      <c r="T3371" s="43">
        <f ca="1">_xll.BInterpol('Base CDI'!$H$4:$H$28,'Base CDI'!$J$4:$J$29,S3371,"Cubic","Extrapolate=Linear","MultiX=Average","Skip=True","Sort=True")</f>
        <v>14.689026461510656</v>
      </c>
      <c r="U3371" s="43">
        <f ca="1">_xll.BInterpol('Base CDI'!$H$4:$H$28,'Base CDI'!$I$4:$I$29,S3371,"Cubic","Extrapolate=Linear","MultiX=Average","Skip=True","Sort=True")</f>
        <v>14.859203452349391</v>
      </c>
    </row>
    <row r="3372" spans="16:21" x14ac:dyDescent="0.25">
      <c r="P3372" s="10">
        <v>39416</v>
      </c>
      <c r="Q3372">
        <v>17.95374</v>
      </c>
      <c r="S3372" s="42">
        <f t="shared" ca="1" si="57"/>
        <v>49119</v>
      </c>
      <c r="T3372" s="43">
        <f ca="1">_xll.BInterpol('Base CDI'!$H$4:$H$28,'Base CDI'!$J$4:$J$29,S3372,"Cubic","Extrapolate=Linear","MultiX=Average","Skip=True","Sort=True")</f>
        <v>14.689037938495426</v>
      </c>
      <c r="U3372" s="43">
        <f ca="1">_xll.BInterpol('Base CDI'!$H$4:$H$28,'Base CDI'!$I$4:$I$29,S3372,"Cubic","Extrapolate=Linear","MultiX=Average","Skip=True","Sort=True")</f>
        <v>14.859185690389706</v>
      </c>
    </row>
    <row r="3373" spans="16:21" x14ac:dyDescent="0.25">
      <c r="P3373" s="10">
        <v>39419</v>
      </c>
      <c r="Q3373">
        <v>17.96125</v>
      </c>
      <c r="S3373" s="42">
        <f t="shared" ca="1" si="57"/>
        <v>49120</v>
      </c>
      <c r="T3373" s="43">
        <f ca="1">_xll.BInterpol('Base CDI'!$H$4:$H$28,'Base CDI'!$J$4:$J$29,S3373,"Cubic","Extrapolate=Linear","MultiX=Average","Skip=True","Sort=True")</f>
        <v>14.689049429534782</v>
      </c>
      <c r="U3373" s="43">
        <f ca="1">_xll.BInterpol('Base CDI'!$H$4:$H$28,'Base CDI'!$I$4:$I$29,S3373,"Cubic","Extrapolate=Linear","MultiX=Average","Skip=True","Sort=True")</f>
        <v>14.859167646095127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49121</v>
      </c>
      <c r="T3374" s="43">
        <f ca="1">_xll.BInterpol('Base CDI'!$H$4:$H$28,'Base CDI'!$J$4:$J$29,S3374,"Cubic","Extrapolate=Linear","MultiX=Average","Skip=True","Sort=True")</f>
        <v>14.689060935050959</v>
      </c>
      <c r="U3374" s="43">
        <f ca="1">_xll.BInterpol('Base CDI'!$H$4:$H$28,'Base CDI'!$I$4:$I$29,S3374,"Cubic","Extrapolate=Linear","MultiX=Average","Skip=True","Sort=True")</f>
        <v>14.85914931900424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49122</v>
      </c>
      <c r="T3375" s="43">
        <f ca="1">_xll.BInterpol('Base CDI'!$H$4:$H$28,'Base CDI'!$J$4:$J$29,S3375,"Cubic","Extrapolate=Linear","MultiX=Average","Skip=True","Sort=True")</f>
        <v>14.689072455466198</v>
      </c>
      <c r="U3375" s="43">
        <f ca="1">_xll.BInterpol('Base CDI'!$H$4:$H$28,'Base CDI'!$I$4:$I$29,S3375,"Cubic","Extrapolate=Linear","MultiX=Average","Skip=True","Sort=True")</f>
        <v>14.859130708655629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49123</v>
      </c>
      <c r="T3376" s="43">
        <f ca="1">_xll.BInterpol('Base CDI'!$H$4:$H$28,'Base CDI'!$J$4:$J$29,S3376,"Cubic","Extrapolate=Linear","MultiX=Average","Skip=True","Sort=True")</f>
        <v>14.689083991202731</v>
      </c>
      <c r="U3376" s="43">
        <f ca="1">_xll.BInterpol('Base CDI'!$H$4:$H$28,'Base CDI'!$I$4:$I$29,S3376,"Cubic","Extrapolate=Linear","MultiX=Average","Skip=True","Sort=True")</f>
        <v>14.859111814587877</v>
      </c>
    </row>
    <row r="3377" spans="16:21" x14ac:dyDescent="0.25">
      <c r="P3377" s="10">
        <v>39423</v>
      </c>
      <c r="Q3377">
        <v>17.99136</v>
      </c>
      <c r="S3377" s="42">
        <f t="shared" ca="1" si="57"/>
        <v>49124</v>
      </c>
      <c r="T3377" s="43">
        <f ca="1">_xll.BInterpol('Base CDI'!$H$4:$H$28,'Base CDI'!$J$4:$J$29,S3377,"Cubic","Extrapolate=Linear","MultiX=Average","Skip=True","Sort=True")</f>
        <v>14.689095542682798</v>
      </c>
      <c r="U3377" s="43">
        <f ca="1">_xll.BInterpol('Base CDI'!$H$4:$H$28,'Base CDI'!$I$4:$I$29,S3377,"Cubic","Extrapolate=Linear","MultiX=Average","Skip=True","Sort=True")</f>
        <v>14.859092636339568</v>
      </c>
    </row>
    <row r="3378" spans="16:21" x14ac:dyDescent="0.25">
      <c r="P3378" s="10">
        <v>39426</v>
      </c>
      <c r="Q3378">
        <v>17.99888</v>
      </c>
      <c r="S3378" s="42">
        <f t="shared" ca="1" si="57"/>
        <v>49125</v>
      </c>
      <c r="T3378" s="43">
        <f ca="1">_xll.BInterpol('Base CDI'!$H$4:$H$28,'Base CDI'!$J$4:$J$29,S3378,"Cubic","Extrapolate=Linear","MultiX=Average","Skip=True","Sort=True")</f>
        <v>14.689107110328633</v>
      </c>
      <c r="U3378" s="43">
        <f ca="1">_xll.BInterpol('Base CDI'!$H$4:$H$28,'Base CDI'!$I$4:$I$29,S3378,"Cubic","Extrapolate=Linear","MultiX=Average","Skip=True","Sort=True")</f>
        <v>14.859073173449291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49126</v>
      </c>
      <c r="T3379" s="43">
        <f ca="1">_xll.BInterpol('Base CDI'!$H$4:$H$28,'Base CDI'!$J$4:$J$29,S3379,"Cubic","Extrapolate=Linear","MultiX=Average","Skip=True","Sort=True")</f>
        <v>14.689118694562476</v>
      </c>
      <c r="U3379" s="43">
        <f ca="1">_xll.BInterpol('Base CDI'!$H$4:$H$28,'Base CDI'!$I$4:$I$29,S3379,"Cubic","Extrapolate=Linear","MultiX=Average","Skip=True","Sort=True")</f>
        <v>14.859053425455624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49127</v>
      </c>
      <c r="T3380" s="43">
        <f ca="1">_xll.BInterpol('Base CDI'!$H$4:$H$28,'Base CDI'!$J$4:$J$29,S3380,"Cubic","Extrapolate=Linear","MultiX=Average","Skip=True","Sort=True")</f>
        <v>14.68913029580656</v>
      </c>
      <c r="U3380" s="43">
        <f ca="1">_xll.BInterpol('Base CDI'!$H$4:$H$28,'Base CDI'!$I$4:$I$29,S3380,"Cubic","Extrapolate=Linear","MultiX=Average","Skip=True","Sort=True")</f>
        <v>14.859033391897157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49128</v>
      </c>
      <c r="T3381" s="43">
        <f ca="1">_xll.BInterpol('Base CDI'!$H$4:$H$28,'Base CDI'!$J$4:$J$29,S3381,"Cubic","Extrapolate=Linear","MultiX=Average","Skip=True","Sort=True")</f>
        <v>14.689141914483123</v>
      </c>
      <c r="U3381" s="43">
        <f ca="1">_xll.BInterpol('Base CDI'!$H$4:$H$28,'Base CDI'!$I$4:$I$29,S3381,"Cubic","Extrapolate=Linear","MultiX=Average","Skip=True","Sort=True")</f>
        <v>14.85901307231247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49129</v>
      </c>
      <c r="T3382" s="43">
        <f ca="1">_xll.BInterpol('Base CDI'!$H$4:$H$28,'Base CDI'!$J$4:$J$29,S3382,"Cubic","Extrapolate=Linear","MultiX=Average","Skip=True","Sort=True")</f>
        <v>14.689153551014401</v>
      </c>
      <c r="U3382" s="43">
        <f ca="1">_xll.BInterpol('Base CDI'!$H$4:$H$28,'Base CDI'!$I$4:$I$29,S3382,"Cubic","Extrapolate=Linear","MultiX=Average","Skip=True","Sort=True")</f>
        <v>14.858992466240149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49130</v>
      </c>
      <c r="T3383" s="43">
        <f ca="1">_xll.BInterpol('Base CDI'!$H$4:$H$28,'Base CDI'!$J$4:$J$29,S3383,"Cubic","Extrapolate=Linear","MultiX=Average","Skip=True","Sort=True")</f>
        <v>14.689165205822633</v>
      </c>
      <c r="U3383" s="43">
        <f ca="1">_xll.BInterpol('Base CDI'!$H$4:$H$28,'Base CDI'!$I$4:$I$29,S3383,"Cubic","Extrapolate=Linear","MultiX=Average","Skip=True","Sort=True")</f>
        <v>14.858971573218781</v>
      </c>
    </row>
    <row r="3384" spans="16:21" x14ac:dyDescent="0.25">
      <c r="P3384" s="10">
        <v>39434</v>
      </c>
      <c r="Q3384">
        <v>18.044</v>
      </c>
      <c r="S3384" s="42">
        <f t="shared" ca="1" si="57"/>
        <v>49131</v>
      </c>
      <c r="T3384" s="43">
        <f ca="1">_xll.BInterpol('Base CDI'!$H$4:$H$28,'Base CDI'!$J$4:$J$29,S3384,"Cubic","Extrapolate=Linear","MultiX=Average","Skip=True","Sort=True")</f>
        <v>14.689176879330054</v>
      </c>
      <c r="U3384" s="43">
        <f ca="1">_xll.BInterpol('Base CDI'!$H$4:$H$28,'Base CDI'!$I$4:$I$29,S3384,"Cubic","Extrapolate=Linear","MultiX=Average","Skip=True","Sort=True")</f>
        <v>14.858950392786946</v>
      </c>
    </row>
    <row r="3385" spans="16:21" x14ac:dyDescent="0.25">
      <c r="P3385" s="10">
        <v>39435</v>
      </c>
      <c r="Q3385">
        <v>18.05153</v>
      </c>
      <c r="S3385" s="42">
        <f t="shared" ca="1" si="57"/>
        <v>49132</v>
      </c>
      <c r="T3385" s="43">
        <f ca="1">_xll.BInterpol('Base CDI'!$H$4:$H$28,'Base CDI'!$J$4:$J$29,S3385,"Cubic","Extrapolate=Linear","MultiX=Average","Skip=True","Sort=True")</f>
        <v>14.689188571958899</v>
      </c>
      <c r="U3385" s="43">
        <f ca="1">_xll.BInterpol('Base CDI'!$H$4:$H$28,'Base CDI'!$I$4:$I$29,S3385,"Cubic","Extrapolate=Linear","MultiX=Average","Skip=True","Sort=True")</f>
        <v>14.858928924483232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49133</v>
      </c>
      <c r="T3386" s="43">
        <f ca="1">_xll.BInterpol('Base CDI'!$H$4:$H$28,'Base CDI'!$J$4:$J$29,S3386,"Cubic","Extrapolate=Linear","MultiX=Average","Skip=True","Sort=True")</f>
        <v>14.689200284131408</v>
      </c>
      <c r="U3386" s="43">
        <f ca="1">_xll.BInterpol('Base CDI'!$H$4:$H$28,'Base CDI'!$I$4:$I$29,S3386,"Cubic","Extrapolate=Linear","MultiX=Average","Skip=True","Sort=True")</f>
        <v>14.858907167846221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49134</v>
      </c>
      <c r="T3387" s="43">
        <f ca="1">_xll.BInterpol('Base CDI'!$H$4:$H$28,'Base CDI'!$J$4:$J$29,S3387,"Cubic","Extrapolate=Linear","MultiX=Average","Skip=True","Sort=True")</f>
        <v>14.689212016269813</v>
      </c>
      <c r="U3387" s="43">
        <f ca="1">_xll.BInterpol('Base CDI'!$H$4:$H$28,'Base CDI'!$I$4:$I$29,S3387,"Cubic","Extrapolate=Linear","MultiX=Average","Skip=True","Sort=True")</f>
        <v>14.858885122414499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49135</v>
      </c>
      <c r="T3388" s="43">
        <f ca="1">_xll.BInterpol('Base CDI'!$H$4:$H$28,'Base CDI'!$J$4:$J$29,S3388,"Cubic","Extrapolate=Linear","MultiX=Average","Skip=True","Sort=True")</f>
        <v>14.689223768796355</v>
      </c>
      <c r="U3388" s="43">
        <f ca="1">_xll.BInterpol('Base CDI'!$H$4:$H$28,'Base CDI'!$I$4:$I$29,S3388,"Cubic","Extrapolate=Linear","MultiX=Average","Skip=True","Sort=True")</f>
        <v>14.858862787726649</v>
      </c>
    </row>
    <row r="3389" spans="16:21" x14ac:dyDescent="0.25">
      <c r="P3389" s="10">
        <v>39442</v>
      </c>
      <c r="Q3389">
        <v>18.08175</v>
      </c>
      <c r="S3389" s="42">
        <f t="shared" ca="1" si="57"/>
        <v>49136</v>
      </c>
      <c r="T3389" s="43">
        <f ca="1">_xll.BInterpol('Base CDI'!$H$4:$H$28,'Base CDI'!$J$4:$J$29,S3389,"Cubic","Extrapolate=Linear","MultiX=Average","Skip=True","Sort=True")</f>
        <v>14.68923554213327</v>
      </c>
      <c r="U3389" s="43">
        <f ca="1">_xll.BInterpol('Base CDI'!$H$4:$H$28,'Base CDI'!$I$4:$I$29,S3389,"Cubic","Extrapolate=Linear","MultiX=Average","Skip=True","Sort=True")</f>
        <v>14.858840163321256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49137</v>
      </c>
      <c r="T3390" s="43">
        <f ca="1">_xll.BInterpol('Base CDI'!$H$4:$H$28,'Base CDI'!$J$4:$J$29,S3390,"Cubic","Extrapolate=Linear","MultiX=Average","Skip=True","Sort=True")</f>
        <v>14.689247336702792</v>
      </c>
      <c r="U3390" s="43">
        <f ca="1">_xll.BInterpol('Base CDI'!$H$4:$H$28,'Base CDI'!$I$4:$I$29,S3390,"Cubic","Extrapolate=Linear","MultiX=Average","Skip=True","Sort=True")</f>
        <v>14.858817248736905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49138</v>
      </c>
      <c r="T3391" s="43">
        <f ca="1">_xll.BInterpol('Base CDI'!$H$4:$H$28,'Base CDI'!$J$4:$J$29,S3391,"Cubic","Extrapolate=Linear","MultiX=Average","Skip=True","Sort=True")</f>
        <v>14.689259152927159</v>
      </c>
      <c r="U3391" s="43">
        <f ca="1">_xll.BInterpol('Base CDI'!$H$4:$H$28,'Base CDI'!$I$4:$I$29,S3391,"Cubic","Extrapolate=Linear","MultiX=Average","Skip=True","Sort=True")</f>
        <v>14.858794043512178</v>
      </c>
    </row>
    <row r="3392" spans="16:21" x14ac:dyDescent="0.25">
      <c r="P3392" s="10">
        <v>39447</v>
      </c>
      <c r="Q3392">
        <v>18.10445</v>
      </c>
      <c r="S3392" s="42">
        <f t="shared" ca="1" si="57"/>
        <v>49139</v>
      </c>
      <c r="T3392" s="43">
        <f ca="1">_xll.BInterpol('Base CDI'!$H$4:$H$28,'Base CDI'!$J$4:$J$29,S3392,"Cubic","Extrapolate=Linear","MultiX=Average","Skip=True","Sort=True")</f>
        <v>14.689270991228609</v>
      </c>
      <c r="U3392" s="43">
        <f ca="1">_xll.BInterpol('Base CDI'!$H$4:$H$28,'Base CDI'!$I$4:$I$29,S3392,"Cubic","Extrapolate=Linear","MultiX=Average","Skip=True","Sort=True")</f>
        <v>14.858770547185664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49140</v>
      </c>
      <c r="T3393" s="43">
        <f ca="1">_xll.BInterpol('Base CDI'!$H$4:$H$28,'Base CDI'!$J$4:$J$29,S3393,"Cubic","Extrapolate=Linear","MultiX=Average","Skip=True","Sort=True")</f>
        <v>14.689282852029375</v>
      </c>
      <c r="U3393" s="43">
        <f ca="1">_xll.BInterpol('Base CDI'!$H$4:$H$28,'Base CDI'!$I$4:$I$29,S3393,"Cubic","Extrapolate=Linear","MultiX=Average","Skip=True","Sort=True")</f>
        <v>14.858746759295943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49141</v>
      </c>
      <c r="T3394" s="43">
        <f ca="1">_xll.BInterpol('Base CDI'!$H$4:$H$28,'Base CDI'!$J$4:$J$29,S3394,"Cubic","Extrapolate=Linear","MultiX=Average","Skip=True","Sort=True")</f>
        <v>14.689294735751698</v>
      </c>
      <c r="U3394" s="43">
        <f ca="1">_xll.BInterpol('Base CDI'!$H$4:$H$28,'Base CDI'!$I$4:$I$29,S3394,"Cubic","Extrapolate=Linear","MultiX=Average","Skip=True","Sort=True")</f>
        <v>14.858722679381602</v>
      </c>
    </row>
    <row r="3395" spans="16:21" x14ac:dyDescent="0.25">
      <c r="P3395" s="10">
        <v>39451</v>
      </c>
      <c r="Q3395">
        <v>18.12715</v>
      </c>
      <c r="S3395" s="42">
        <f t="shared" ca="1" si="57"/>
        <v>49142</v>
      </c>
      <c r="T3395" s="43">
        <f ca="1">_xll.BInterpol('Base CDI'!$H$4:$H$28,'Base CDI'!$J$4:$J$29,S3395,"Cubic","Extrapolate=Linear","MultiX=Average","Skip=True","Sort=True")</f>
        <v>14.689306642817813</v>
      </c>
      <c r="U3395" s="43">
        <f ca="1">_xll.BInterpol('Base CDI'!$H$4:$H$28,'Base CDI'!$I$4:$I$29,S3395,"Cubic","Extrapolate=Linear","MultiX=Average","Skip=True","Sort=True")</f>
        <v>14.858698306981225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49143</v>
      </c>
      <c r="T3396" s="43">
        <f ca="1">_xll.BInterpol('Base CDI'!$H$4:$H$28,'Base CDI'!$J$4:$J$29,S3396,"Cubic","Extrapolate=Linear","MultiX=Average","Skip=True","Sort=True")</f>
        <v>14.689318573649954</v>
      </c>
      <c r="U3396" s="43">
        <f ca="1">_xll.BInterpol('Base CDI'!$H$4:$H$28,'Base CDI'!$I$4:$I$29,S3396,"Cubic","Extrapolate=Linear","MultiX=Average","Skip=True","Sort=True")</f>
        <v>14.858673641633393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49144</v>
      </c>
      <c r="T3397" s="43">
        <f ca="1">_xll.BInterpol('Base CDI'!$H$4:$H$28,'Base CDI'!$J$4:$J$29,S3397,"Cubic","Extrapolate=Linear","MultiX=Average","Skip=True","Sort=True")</f>
        <v>14.689330528670363</v>
      </c>
      <c r="U3397" s="43">
        <f ca="1">_xll.BInterpol('Base CDI'!$H$4:$H$28,'Base CDI'!$I$4:$I$29,S3397,"Cubic","Extrapolate=Linear","MultiX=Average","Skip=True","Sort=True")</f>
        <v>14.858648682876696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49145</v>
      </c>
      <c r="T3398" s="43">
        <f ca="1">_xll.BInterpol('Base CDI'!$H$4:$H$28,'Base CDI'!$J$4:$J$29,S3398,"Cubic","Extrapolate=Linear","MultiX=Average","Skip=True","Sort=True")</f>
        <v>14.689342508301271</v>
      </c>
      <c r="U3398" s="43">
        <f ca="1">_xll.BInterpol('Base CDI'!$H$4:$H$28,'Base CDI'!$I$4:$I$29,S3398,"Cubic","Extrapolate=Linear","MultiX=Average","Skip=True","Sort=True")</f>
        <v>14.858623430249715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49146</v>
      </c>
      <c r="T3399" s="43">
        <f ca="1">_xll.BInterpol('Base CDI'!$H$4:$H$28,'Base CDI'!$J$4:$J$29,S3399,"Cubic","Extrapolate=Linear","MultiX=Average","Skip=True","Sort=True")</f>
        <v>14.689354512964917</v>
      </c>
      <c r="U3399" s="43">
        <f ca="1">_xll.BInterpol('Base CDI'!$H$4:$H$28,'Base CDI'!$I$4:$I$29,S3399,"Cubic","Extrapolate=Linear","MultiX=Average","Skip=True","Sort=True")</f>
        <v>14.858597883291035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49147</v>
      </c>
      <c r="T3400" s="43">
        <f ca="1">_xll.BInterpol('Base CDI'!$H$4:$H$28,'Base CDI'!$J$4:$J$29,S3400,"Cubic","Extrapolate=Linear","MultiX=Average","Skip=True","Sort=True")</f>
        <v>14.689366543083537</v>
      </c>
      <c r="U3400" s="43">
        <f ca="1">_xll.BInterpol('Base CDI'!$H$4:$H$28,'Base CDI'!$I$4:$I$29,S3400,"Cubic","Extrapolate=Linear","MultiX=Average","Skip=True","Sort=True")</f>
        <v>14.85857204153924</v>
      </c>
    </row>
    <row r="3401" spans="16:21" x14ac:dyDescent="0.25">
      <c r="P3401" s="10">
        <v>39461</v>
      </c>
      <c r="Q3401">
        <v>18.17258</v>
      </c>
      <c r="S3401" s="42">
        <f t="shared" ca="1" si="57"/>
        <v>49148</v>
      </c>
      <c r="T3401" s="43">
        <f ca="1">_xll.BInterpol('Base CDI'!$H$4:$H$28,'Base CDI'!$J$4:$J$29,S3401,"Cubic","Extrapolate=Linear","MultiX=Average","Skip=True","Sort=True")</f>
        <v>14.689378599079371</v>
      </c>
      <c r="U3401" s="43">
        <f ca="1">_xll.BInterpol('Base CDI'!$H$4:$H$28,'Base CDI'!$I$4:$I$29,S3401,"Cubic","Extrapolate=Linear","MultiX=Average","Skip=True","Sort=True")</f>
        <v>14.858545904532916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49149</v>
      </c>
      <c r="T3402" s="43">
        <f ca="1">_xll.BInterpol('Base CDI'!$H$4:$H$28,'Base CDI'!$J$4:$J$29,S3402,"Cubic","Extrapolate=Linear","MultiX=Average","Skip=True","Sort=True")</f>
        <v>14.68939068137465</v>
      </c>
      <c r="U3402" s="43">
        <f ca="1">_xll.BInterpol('Base CDI'!$H$4:$H$28,'Base CDI'!$I$4:$I$29,S3402,"Cubic","Extrapolate=Linear","MultiX=Average","Skip=True","Sort=True")</f>
        <v>14.858519471810645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49150</v>
      </c>
      <c r="T3403" s="43">
        <f ca="1">_xll.BInterpol('Base CDI'!$H$4:$H$28,'Base CDI'!$J$4:$J$29,S3403,"Cubic","Extrapolate=Linear","MultiX=Average","Skip=True","Sort=True")</f>
        <v>14.689402790391615</v>
      </c>
      <c r="U3403" s="43">
        <f ca="1">_xll.BInterpol('Base CDI'!$H$4:$H$28,'Base CDI'!$I$4:$I$29,S3403,"Cubic","Extrapolate=Linear","MultiX=Average","Skip=True","Sort=True")</f>
        <v>14.858492742911013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49151</v>
      </c>
      <c r="T3404" s="43">
        <f ca="1">_xll.BInterpol('Base CDI'!$H$4:$H$28,'Base CDI'!$J$4:$J$29,S3404,"Cubic","Extrapolate=Linear","MultiX=Average","Skip=True","Sort=True")</f>
        <v>14.6894149265525</v>
      </c>
      <c r="U3404" s="43">
        <f ca="1">_xll.BInterpol('Base CDI'!$H$4:$H$28,'Base CDI'!$I$4:$I$29,S3404,"Cubic","Extrapolate=Linear","MultiX=Average","Skip=True","Sort=True")</f>
        <v>14.858465717372605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49152</v>
      </c>
      <c r="T3405" s="43">
        <f ca="1">_xll.BInterpol('Base CDI'!$H$4:$H$28,'Base CDI'!$J$4:$J$29,S3405,"Cubic","Extrapolate=Linear","MultiX=Average","Skip=True","Sort=True")</f>
        <v>14.689427090279542</v>
      </c>
      <c r="U3405" s="43">
        <f ca="1">_xll.BInterpol('Base CDI'!$H$4:$H$28,'Base CDI'!$I$4:$I$29,S3405,"Cubic","Extrapolate=Linear","MultiX=Average","Skip=True","Sort=True")</f>
        <v>14.858438394734003</v>
      </c>
    </row>
    <row r="3406" spans="16:21" x14ac:dyDescent="0.25">
      <c r="P3406" s="10">
        <v>39468</v>
      </c>
      <c r="Q3406">
        <v>18.2105</v>
      </c>
      <c r="S3406" s="42">
        <f t="shared" ca="1" si="58"/>
        <v>49153</v>
      </c>
      <c r="T3406" s="43">
        <f ca="1">_xll.BInterpol('Base CDI'!$H$4:$H$28,'Base CDI'!$J$4:$J$29,S3406,"Cubic","Extrapolate=Linear","MultiX=Average","Skip=True","Sort=True")</f>
        <v>14.68943928199498</v>
      </c>
      <c r="U3406" s="43">
        <f ca="1">_xll.BInterpol('Base CDI'!$H$4:$H$28,'Base CDI'!$I$4:$I$29,S3406,"Cubic","Extrapolate=Linear","MultiX=Average","Skip=True","Sort=True")</f>
        <v>14.858410774533793</v>
      </c>
    </row>
    <row r="3407" spans="16:21" x14ac:dyDescent="0.25">
      <c r="P3407" s="10">
        <v>39469</v>
      </c>
      <c r="Q3407">
        <v>18.21809</v>
      </c>
      <c r="S3407" s="42">
        <f t="shared" ca="1" si="58"/>
        <v>49154</v>
      </c>
      <c r="T3407" s="43">
        <f ca="1">_xll.BInterpol('Base CDI'!$H$4:$H$28,'Base CDI'!$J$4:$J$29,S3407,"Cubic","Extrapolate=Linear","MultiX=Average","Skip=True","Sort=True")</f>
        <v>14.689451502121047</v>
      </c>
      <c r="U3407" s="43">
        <f ca="1">_xll.BInterpol('Base CDI'!$H$4:$H$28,'Base CDI'!$I$4:$I$29,S3407,"Cubic","Extrapolate=Linear","MultiX=Average","Skip=True","Sort=True")</f>
        <v>14.858382856310561</v>
      </c>
    </row>
    <row r="3408" spans="16:21" x14ac:dyDescent="0.25">
      <c r="P3408" s="10">
        <v>39470</v>
      </c>
      <c r="Q3408">
        <v>18.22569</v>
      </c>
      <c r="S3408" s="42">
        <f t="shared" ca="1" si="58"/>
        <v>49155</v>
      </c>
      <c r="T3408" s="43">
        <f ca="1">_xll.BInterpol('Base CDI'!$H$4:$H$28,'Base CDI'!$J$4:$J$29,S3408,"Cubic","Extrapolate=Linear","MultiX=Average","Skip=True","Sort=True")</f>
        <v>14.689463751079982</v>
      </c>
      <c r="U3408" s="43">
        <f ca="1">_xll.BInterpol('Base CDI'!$H$4:$H$28,'Base CDI'!$I$4:$I$29,S3408,"Cubic","Extrapolate=Linear","MultiX=Average","Skip=True","Sort=True")</f>
        <v>14.858354639602888</v>
      </c>
    </row>
    <row r="3409" spans="16:21" x14ac:dyDescent="0.25">
      <c r="P3409" s="10">
        <v>39471</v>
      </c>
      <c r="Q3409">
        <v>18.23329</v>
      </c>
      <c r="S3409" s="42">
        <f t="shared" ca="1" si="58"/>
        <v>49156</v>
      </c>
      <c r="T3409" s="43">
        <f ca="1">_xll.BInterpol('Base CDI'!$H$4:$H$28,'Base CDI'!$J$4:$J$29,S3409,"Cubic","Extrapolate=Linear","MultiX=Average","Skip=True","Sort=True")</f>
        <v>14.689476029294022</v>
      </c>
      <c r="U3409" s="43">
        <f ca="1">_xll.BInterpol('Base CDI'!$H$4:$H$28,'Base CDI'!$I$4:$I$29,S3409,"Cubic","Extrapolate=Linear","MultiX=Average","Skip=True","Sort=True")</f>
        <v>14.858326123949359</v>
      </c>
    </row>
    <row r="3410" spans="16:21" x14ac:dyDescent="0.25">
      <c r="P3410" s="10">
        <v>39472</v>
      </c>
      <c r="Q3410">
        <v>18.24091</v>
      </c>
      <c r="S3410" s="42">
        <f t="shared" ca="1" si="58"/>
        <v>49157</v>
      </c>
      <c r="T3410" s="43">
        <f ca="1">_xll.BInterpol('Base CDI'!$H$4:$H$28,'Base CDI'!$J$4:$J$29,S3410,"Cubic","Extrapolate=Linear","MultiX=Average","Skip=True","Sort=True")</f>
        <v>14.689488337185402</v>
      </c>
      <c r="U3410" s="43">
        <f ca="1">_xll.BInterpol('Base CDI'!$H$4:$H$28,'Base CDI'!$I$4:$I$29,S3410,"Cubic","Extrapolate=Linear","MultiX=Average","Skip=True","Sort=True")</f>
        <v>14.858297308888561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49158</v>
      </c>
      <c r="T3411" s="43">
        <f ca="1">_xll.BInterpol('Base CDI'!$H$4:$H$28,'Base CDI'!$J$4:$J$29,S3411,"Cubic","Extrapolate=Linear","MultiX=Average","Skip=True","Sort=True")</f>
        <v>14.68950067517636</v>
      </c>
      <c r="U3411" s="43">
        <f ca="1">_xll.BInterpol('Base CDI'!$H$4:$H$28,'Base CDI'!$I$4:$I$29,S3411,"Cubic","Extrapolate=Linear","MultiX=Average","Skip=True","Sort=True")</f>
        <v>14.858268193959077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49159</v>
      </c>
      <c r="T3412" s="43">
        <f ca="1">_xll.BInterpol('Base CDI'!$H$4:$H$28,'Base CDI'!$J$4:$J$29,S3412,"Cubic","Extrapolate=Linear","MultiX=Average","Skip=True","Sort=True")</f>
        <v>14.68951304368913</v>
      </c>
      <c r="U3412" s="43">
        <f ca="1">_xll.BInterpol('Base CDI'!$H$4:$H$28,'Base CDI'!$I$4:$I$29,S3412,"Cubic","Extrapolate=Linear","MultiX=Average","Skip=True","Sort=True")</f>
        <v>14.858238778699491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49160</v>
      </c>
      <c r="T3413" s="43">
        <f ca="1">_xll.BInterpol('Base CDI'!$H$4:$H$28,'Base CDI'!$J$4:$J$29,S3413,"Cubic","Extrapolate=Linear","MultiX=Average","Skip=True","Sort=True")</f>
        <v>14.689525443145952</v>
      </c>
      <c r="U3413" s="43">
        <f ca="1">_xll.BInterpol('Base CDI'!$H$4:$H$28,'Base CDI'!$I$4:$I$29,S3413,"Cubic","Extrapolate=Linear","MultiX=Average","Skip=True","Sort=True")</f>
        <v>14.858209062648388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49161</v>
      </c>
      <c r="T3414" s="43">
        <f ca="1">_xll.BInterpol('Base CDI'!$H$4:$H$28,'Base CDI'!$J$4:$J$29,S3414,"Cubic","Extrapolate=Linear","MultiX=Average","Skip=True","Sort=True")</f>
        <v>14.68953787396906</v>
      </c>
      <c r="U3414" s="43">
        <f ca="1">_xll.BInterpol('Base CDI'!$H$4:$H$28,'Base CDI'!$I$4:$I$29,S3414,"Cubic","Extrapolate=Linear","MultiX=Average","Skip=True","Sort=True")</f>
        <v>14.85817904534435</v>
      </c>
    </row>
    <row r="3415" spans="16:21" x14ac:dyDescent="0.25">
      <c r="P3415" s="10">
        <v>39479</v>
      </c>
      <c r="Q3415">
        <v>18.27901</v>
      </c>
      <c r="S3415" s="42">
        <f t="shared" ca="1" si="58"/>
        <v>49162</v>
      </c>
      <c r="T3415" s="43">
        <f ca="1">_xll.BInterpol('Base CDI'!$H$4:$H$28,'Base CDI'!$J$4:$J$29,S3415,"Cubic","Extrapolate=Linear","MultiX=Average","Skip=True","Sort=True")</f>
        <v>14.689550336580693</v>
      </c>
      <c r="U3415" s="43">
        <f ca="1">_xll.BInterpol('Base CDI'!$H$4:$H$28,'Base CDI'!$I$4:$I$29,S3415,"Cubic","Extrapolate=Linear","MultiX=Average","Skip=True","Sort=True")</f>
        <v>14.858148726325966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49163</v>
      </c>
      <c r="T3416" s="43">
        <f ca="1">_xll.BInterpol('Base CDI'!$H$4:$H$28,'Base CDI'!$J$4:$J$29,S3416,"Cubic","Extrapolate=Linear","MultiX=Average","Skip=True","Sort=True")</f>
        <v>14.689562831403085</v>
      </c>
      <c r="U3416" s="43">
        <f ca="1">_xll.BInterpol('Base CDI'!$H$4:$H$28,'Base CDI'!$I$4:$I$29,S3416,"Cubic","Extrapolate=Linear","MultiX=Average","Skip=True","Sort=True")</f>
        <v>14.858118105131817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49164</v>
      </c>
      <c r="T3417" s="43">
        <f ca="1">_xll.BInterpol('Base CDI'!$H$4:$H$28,'Base CDI'!$J$4:$J$29,S3417,"Cubic","Extrapolate=Linear","MultiX=Average","Skip=True","Sort=True")</f>
        <v>14.689575358858475</v>
      </c>
      <c r="U3417" s="43">
        <f ca="1">_xll.BInterpol('Base CDI'!$H$4:$H$28,'Base CDI'!$I$4:$I$29,S3417,"Cubic","Extrapolate=Linear","MultiX=Average","Skip=True","Sort=True")</f>
        <v>14.858087181300487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49165</v>
      </c>
      <c r="T3418" s="43">
        <f ca="1">_xll.BInterpol('Base CDI'!$H$4:$H$28,'Base CDI'!$J$4:$J$29,S3418,"Cubic","Extrapolate=Linear","MultiX=Average","Skip=True","Sort=True")</f>
        <v>14.689587919369098</v>
      </c>
      <c r="U3418" s="43">
        <f ca="1">_xll.BInterpol('Base CDI'!$H$4:$H$28,'Base CDI'!$I$4:$I$29,S3418,"Cubic","Extrapolate=Linear","MultiX=Average","Skip=True","Sort=True")</f>
        <v>14.858055954370563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49166</v>
      </c>
      <c r="T3419" s="43">
        <f ca="1">_xll.BInterpol('Base CDI'!$H$4:$H$28,'Base CDI'!$J$4:$J$29,S3419,"Cubic","Extrapolate=Linear","MultiX=Average","Skip=True","Sort=True")</f>
        <v>14.689600513357192</v>
      </c>
      <c r="U3419" s="43">
        <f ca="1">_xll.BInterpol('Base CDI'!$H$4:$H$28,'Base CDI'!$I$4:$I$29,S3419,"Cubic","Extrapolate=Linear","MultiX=Average","Skip=True","Sort=True")</f>
        <v>14.858024423880627</v>
      </c>
    </row>
    <row r="3420" spans="16:21" x14ac:dyDescent="0.25">
      <c r="P3420" s="10">
        <v>39490</v>
      </c>
      <c r="Q3420">
        <v>18.31719</v>
      </c>
      <c r="S3420" s="42">
        <f t="shared" ca="1" si="58"/>
        <v>49167</v>
      </c>
      <c r="T3420" s="43">
        <f ca="1">_xll.BInterpol('Base CDI'!$H$4:$H$28,'Base CDI'!$J$4:$J$29,S3420,"Cubic","Extrapolate=Linear","MultiX=Average","Skip=True","Sort=True")</f>
        <v>14.68961314124499</v>
      </c>
      <c r="U3420" s="43">
        <f ca="1">_xll.BInterpol('Base CDI'!$H$4:$H$28,'Base CDI'!$I$4:$I$29,S3420,"Cubic","Extrapolate=Linear","MultiX=Average","Skip=True","Sort=True")</f>
        <v>14.857992589369266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49168</v>
      </c>
      <c r="T3421" s="43">
        <f ca="1">_xll.BInterpol('Base CDI'!$H$4:$H$28,'Base CDI'!$J$4:$J$29,S3421,"Cubic","Extrapolate=Linear","MultiX=Average","Skip=True","Sort=True")</f>
        <v>14.689625803454733</v>
      </c>
      <c r="U3421" s="43">
        <f ca="1">_xll.BInterpol('Base CDI'!$H$4:$H$28,'Base CDI'!$I$4:$I$29,S3421,"Cubic","Extrapolate=Linear","MultiX=Average","Skip=True","Sort=True")</f>
        <v>14.85796045037506</v>
      </c>
    </row>
    <row r="3422" spans="16:21" x14ac:dyDescent="0.25">
      <c r="P3422" s="10">
        <v>39492</v>
      </c>
      <c r="Q3422">
        <v>18.33248</v>
      </c>
      <c r="S3422" s="42">
        <f t="shared" ca="1" si="58"/>
        <v>49169</v>
      </c>
      <c r="T3422" s="43">
        <f ca="1">_xll.BInterpol('Base CDI'!$H$4:$H$28,'Base CDI'!$J$4:$J$29,S3422,"Cubic","Extrapolate=Linear","MultiX=Average","Skip=True","Sort=True")</f>
        <v>14.689638500408655</v>
      </c>
      <c r="U3422" s="43">
        <f ca="1">_xll.BInterpol('Base CDI'!$H$4:$H$28,'Base CDI'!$I$4:$I$29,S3422,"Cubic","Extrapolate=Linear","MultiX=Average","Skip=True","Sort=True")</f>
        <v>14.857928006436598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49170</v>
      </c>
      <c r="T3423" s="43">
        <f ca="1">_xll.BInterpol('Base CDI'!$H$4:$H$28,'Base CDI'!$J$4:$J$29,S3423,"Cubic","Extrapolate=Linear","MultiX=Average","Skip=True","Sort=True")</f>
        <v>14.689651232528995</v>
      </c>
      <c r="U3423" s="43">
        <f ca="1">_xll.BInterpol('Base CDI'!$H$4:$H$28,'Base CDI'!$I$4:$I$29,S3423,"Cubic","Extrapolate=Linear","MultiX=Average","Skip=True","Sort=True")</f>
        <v>14.857895257092464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49171</v>
      </c>
      <c r="T3424" s="43">
        <f ca="1">_xll.BInterpol('Base CDI'!$H$4:$H$28,'Base CDI'!$J$4:$J$29,S3424,"Cubic","Extrapolate=Linear","MultiX=Average","Skip=True","Sort=True")</f>
        <v>14.689664000237988</v>
      </c>
      <c r="U3424" s="43">
        <f ca="1">_xll.BInterpol('Base CDI'!$H$4:$H$28,'Base CDI'!$I$4:$I$29,S3424,"Cubic","Extrapolate=Linear","MultiX=Average","Skip=True","Sort=True")</f>
        <v>14.85786220188124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49172</v>
      </c>
      <c r="T3425" s="43">
        <f ca="1">_xll.BInterpol('Base CDI'!$H$4:$H$28,'Base CDI'!$J$4:$J$29,S3425,"Cubic","Extrapolate=Linear","MultiX=Average","Skip=True","Sort=True")</f>
        <v>14.68967680395787</v>
      </c>
      <c r="U3425" s="43">
        <f ca="1">_xll.BInterpol('Base CDI'!$H$4:$H$28,'Base CDI'!$I$4:$I$29,S3425,"Cubic","Extrapolate=Linear","MultiX=Average","Skip=True","Sort=True")</f>
        <v>14.85782884034151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49173</v>
      </c>
      <c r="T3426" s="43">
        <f ca="1">_xll.BInterpol('Base CDI'!$H$4:$H$28,'Base CDI'!$J$4:$J$29,S3426,"Cubic","Extrapolate=Linear","MultiX=Average","Skip=True","Sort=True")</f>
        <v>14.689689644110878</v>
      </c>
      <c r="U3426" s="43">
        <f ca="1">_xll.BInterpol('Base CDI'!$H$4:$H$28,'Base CDI'!$I$4:$I$29,S3426,"Cubic","Extrapolate=Linear","MultiX=Average","Skip=True","Sort=True")</f>
        <v>14.85779517201186</v>
      </c>
    </row>
    <row r="3427" spans="16:21" x14ac:dyDescent="0.25">
      <c r="P3427" s="10">
        <v>39499</v>
      </c>
      <c r="Q3427">
        <v>18.37069</v>
      </c>
      <c r="S3427" s="42">
        <f t="shared" ca="1" si="58"/>
        <v>49174</v>
      </c>
      <c r="T3427" s="43">
        <f ca="1">_xll.BInterpol('Base CDI'!$H$4:$H$28,'Base CDI'!$J$4:$J$29,S3427,"Cubic","Extrapolate=Linear","MultiX=Average","Skip=True","Sort=True")</f>
        <v>14.68970252111925</v>
      </c>
      <c r="U3427" s="43">
        <f ca="1">_xll.BInterpol('Base CDI'!$H$4:$H$28,'Base CDI'!$I$4:$I$29,S3427,"Cubic","Extrapolate=Linear","MultiX=Average","Skip=True","Sort=True")</f>
        <v>14.857761196430875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49175</v>
      </c>
      <c r="T3428" s="43">
        <f ca="1">_xll.BInterpol('Base CDI'!$H$4:$H$28,'Base CDI'!$J$4:$J$29,S3428,"Cubic","Extrapolate=Linear","MultiX=Average","Skip=True","Sort=True")</f>
        <v>14.689715435405221</v>
      </c>
      <c r="U3428" s="43">
        <f ca="1">_xll.BInterpol('Base CDI'!$H$4:$H$28,'Base CDI'!$I$4:$I$29,S3428,"Cubic","Extrapolate=Linear","MultiX=Average","Skip=True","Sort=True")</f>
        <v>14.857726913137139</v>
      </c>
    </row>
    <row r="3429" spans="16:21" x14ac:dyDescent="0.25">
      <c r="P3429" s="10">
        <v>39503</v>
      </c>
      <c r="Q3429">
        <v>18.38598</v>
      </c>
      <c r="S3429" s="42">
        <f t="shared" ca="1" si="58"/>
        <v>49176</v>
      </c>
      <c r="T3429" s="43">
        <f ca="1">_xll.BInterpol('Base CDI'!$H$4:$H$28,'Base CDI'!$J$4:$J$29,S3429,"Cubic","Extrapolate=Linear","MultiX=Average","Skip=True","Sort=True")</f>
        <v>14.689728387391026</v>
      </c>
      <c r="U3429" s="43">
        <f ca="1">_xll.BInterpol('Base CDI'!$H$4:$H$28,'Base CDI'!$I$4:$I$29,S3429,"Cubic","Extrapolate=Linear","MultiX=Average","Skip=True","Sort=True")</f>
        <v>14.857692321669235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49177</v>
      </c>
      <c r="T3430" s="43">
        <f ca="1">_xll.BInterpol('Base CDI'!$H$4:$H$28,'Base CDI'!$J$4:$J$29,S3430,"Cubic","Extrapolate=Linear","MultiX=Average","Skip=True","Sort=True")</f>
        <v>14.689741377498907</v>
      </c>
      <c r="U3430" s="43">
        <f ca="1">_xll.BInterpol('Base CDI'!$H$4:$H$28,'Base CDI'!$I$4:$I$29,S3430,"Cubic","Extrapolate=Linear","MultiX=Average","Skip=True","Sort=True")</f>
        <v>14.857657421565749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49178</v>
      </c>
      <c r="T3431" s="43">
        <f ca="1">_xll.BInterpol('Base CDI'!$H$4:$H$28,'Base CDI'!$J$4:$J$29,S3431,"Cubic","Extrapolate=Linear","MultiX=Average","Skip=True","Sort=True")</f>
        <v>14.689754406151096</v>
      </c>
      <c r="U3431" s="43">
        <f ca="1">_xll.BInterpol('Base CDI'!$H$4:$H$28,'Base CDI'!$I$4:$I$29,S3431,"Cubic","Extrapolate=Linear","MultiX=Average","Skip=True","Sort=True")</f>
        <v>14.857622212365264</v>
      </c>
    </row>
    <row r="3432" spans="16:21" x14ac:dyDescent="0.25">
      <c r="P3432" s="10">
        <v>39506</v>
      </c>
      <c r="Q3432">
        <v>18.40897</v>
      </c>
      <c r="S3432" s="42">
        <f t="shared" ca="1" si="58"/>
        <v>49179</v>
      </c>
      <c r="T3432" s="43">
        <f ca="1">_xll.BInterpol('Base CDI'!$H$4:$H$28,'Base CDI'!$J$4:$J$29,S3432,"Cubic","Extrapolate=Linear","MultiX=Average","Skip=True","Sort=True")</f>
        <v>14.68976747376983</v>
      </c>
      <c r="U3432" s="43">
        <f ca="1">_xll.BInterpol('Base CDI'!$H$4:$H$28,'Base CDI'!$I$4:$I$29,S3432,"Cubic","Extrapolate=Linear","MultiX=Average","Skip=True","Sort=True")</f>
        <v>14.857586693606367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49180</v>
      </c>
      <c r="T3433" s="43">
        <f ca="1">_xll.BInterpol('Base CDI'!$H$4:$H$28,'Base CDI'!$J$4:$J$29,S3433,"Cubic","Extrapolate=Linear","MultiX=Average","Skip=True","Sort=True")</f>
        <v>14.689780580777349</v>
      </c>
      <c r="U3433" s="43">
        <f ca="1">_xll.BInterpol('Base CDI'!$H$4:$H$28,'Base CDI'!$I$4:$I$29,S3433,"Cubic","Extrapolate=Linear","MultiX=Average","Skip=True","Sort=True")</f>
        <v>14.857550864827639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49181</v>
      </c>
      <c r="T3434" s="43">
        <f ca="1">_xll.BInterpol('Base CDI'!$H$4:$H$28,'Base CDI'!$J$4:$J$29,S3434,"Cubic","Extrapolate=Linear","MultiX=Average","Skip=True","Sort=True")</f>
        <v>14.689793727595886</v>
      </c>
      <c r="U3434" s="43">
        <f ca="1">_xll.BInterpol('Base CDI'!$H$4:$H$28,'Base CDI'!$I$4:$I$29,S3434,"Cubic","Extrapolate=Linear","MultiX=Average","Skip=True","Sort=True")</f>
        <v>14.857514725567665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49182</v>
      </c>
      <c r="T3435" s="43">
        <f ca="1">_xll.BInterpol('Base CDI'!$H$4:$H$28,'Base CDI'!$J$4:$J$29,S3435,"Cubic","Extrapolate=Linear","MultiX=Average","Skip=True","Sort=True")</f>
        <v>14.689806914647678</v>
      </c>
      <c r="U3435" s="43">
        <f ca="1">_xll.BInterpol('Base CDI'!$H$4:$H$28,'Base CDI'!$I$4:$I$29,S3435,"Cubic","Extrapolate=Linear","MultiX=Average","Skip=True","Sort=True")</f>
        <v>14.857478275365033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49183</v>
      </c>
      <c r="T3436" s="43">
        <f ca="1">_xll.BInterpol('Base CDI'!$H$4:$H$28,'Base CDI'!$J$4:$J$29,S3436,"Cubic","Extrapolate=Linear","MultiX=Average","Skip=True","Sort=True")</f>
        <v>14.689820142354963</v>
      </c>
      <c r="U3436" s="43">
        <f ca="1">_xll.BInterpol('Base CDI'!$H$4:$H$28,'Base CDI'!$I$4:$I$29,S3436,"Cubic","Extrapolate=Linear","MultiX=Average","Skip=True","Sort=True")</f>
        <v>14.857441513758323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49184</v>
      </c>
      <c r="T3437" s="43">
        <f ca="1">_xll.BInterpol('Base CDI'!$H$4:$H$28,'Base CDI'!$J$4:$J$29,S3437,"Cubic","Extrapolate=Linear","MultiX=Average","Skip=True","Sort=True")</f>
        <v>14.689833411139976</v>
      </c>
      <c r="U3437" s="43">
        <f ca="1">_xll.BInterpol('Base CDI'!$H$4:$H$28,'Base CDI'!$I$4:$I$29,S3437,"Cubic","Extrapolate=Linear","MultiX=Average","Skip=True","Sort=True")</f>
        <v>14.857404440286121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49185</v>
      </c>
      <c r="T3438" s="43">
        <f ca="1">_xll.BInterpol('Base CDI'!$H$4:$H$28,'Base CDI'!$J$4:$J$29,S3438,"Cubic","Extrapolate=Linear","MultiX=Average","Skip=True","Sort=True")</f>
        <v>14.689846721424955</v>
      </c>
      <c r="U3438" s="43">
        <f ca="1">_xll.BInterpol('Base CDI'!$H$4:$H$28,'Base CDI'!$I$4:$I$29,S3438,"Cubic","Extrapolate=Linear","MultiX=Average","Skip=True","Sort=True")</f>
        <v>14.857367054487012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49186</v>
      </c>
      <c r="T3439" s="43">
        <f ca="1">_xll.BInterpol('Base CDI'!$H$4:$H$28,'Base CDI'!$J$4:$J$29,S3439,"Cubic","Extrapolate=Linear","MultiX=Average","Skip=True","Sort=True")</f>
        <v>14.689860073632136</v>
      </c>
      <c r="U3439" s="43">
        <f ca="1">_xll.BInterpol('Base CDI'!$H$4:$H$28,'Base CDI'!$I$4:$I$29,S3439,"Cubic","Extrapolate=Linear","MultiX=Average","Skip=True","Sort=True")</f>
        <v>14.85732935589958</v>
      </c>
    </row>
    <row r="3440" spans="16:21" x14ac:dyDescent="0.25">
      <c r="P3440" s="10">
        <v>39518</v>
      </c>
      <c r="Q3440">
        <v>18.47052</v>
      </c>
      <c r="S3440" s="42">
        <f t="shared" ca="1" si="58"/>
        <v>49187</v>
      </c>
      <c r="T3440" s="43">
        <f ca="1">_xll.BInterpol('Base CDI'!$H$4:$H$28,'Base CDI'!$J$4:$J$29,S3440,"Cubic","Extrapolate=Linear","MultiX=Average","Skip=True","Sort=True")</f>
        <v>14.689873468183757</v>
      </c>
      <c r="U3440" s="43">
        <f ca="1">_xll.BInterpol('Base CDI'!$H$4:$H$28,'Base CDI'!$I$4:$I$29,S3440,"Cubic","Extrapolate=Linear","MultiX=Average","Skip=True","Sort=True")</f>
        <v>14.857291344062409</v>
      </c>
    </row>
    <row r="3441" spans="16:21" x14ac:dyDescent="0.25">
      <c r="P3441" s="10">
        <v>39519</v>
      </c>
      <c r="Q3441">
        <v>18.47824</v>
      </c>
      <c r="S3441" s="42">
        <f t="shared" ca="1" si="58"/>
        <v>49188</v>
      </c>
      <c r="T3441" s="43">
        <f ca="1">_xll.BInterpol('Base CDI'!$H$4:$H$28,'Base CDI'!$J$4:$J$29,S3441,"Cubic","Extrapolate=Linear","MultiX=Average","Skip=True","Sort=True")</f>
        <v>14.689886905502052</v>
      </c>
      <c r="U3441" s="43">
        <f ca="1">_xll.BInterpol('Base CDI'!$H$4:$H$28,'Base CDI'!$I$4:$I$29,S3441,"Cubic","Extrapolate=Linear","MultiX=Average","Skip=True","Sort=True")</f>
        <v>14.857253018514085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49189</v>
      </c>
      <c r="T3442" s="43">
        <f ca="1">_xll.BInterpol('Base CDI'!$H$4:$H$28,'Base CDI'!$J$4:$J$29,S3442,"Cubic","Extrapolate=Linear","MultiX=Average","Skip=True","Sort=True")</f>
        <v>14.68990038600926</v>
      </c>
      <c r="U3442" s="43">
        <f ca="1">_xll.BInterpol('Base CDI'!$H$4:$H$28,'Base CDI'!$I$4:$I$29,S3442,"Cubic","Extrapolate=Linear","MultiX=Average","Skip=True","Sort=True")</f>
        <v>14.85721437879319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49190</v>
      </c>
      <c r="T3443" s="43">
        <f ca="1">_xll.BInterpol('Base CDI'!$H$4:$H$28,'Base CDI'!$J$4:$J$29,S3443,"Cubic","Extrapolate=Linear","MultiX=Average","Skip=True","Sort=True")</f>
        <v>14.689913910127615</v>
      </c>
      <c r="U3443" s="43">
        <f ca="1">_xll.BInterpol('Base CDI'!$H$4:$H$28,'Base CDI'!$I$4:$I$29,S3443,"Cubic","Extrapolate=Linear","MultiX=Average","Skip=True","Sort=True")</f>
        <v>14.85717542443831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49191</v>
      </c>
      <c r="T3444" s="43">
        <f ca="1">_xll.BInterpol('Base CDI'!$H$4:$H$28,'Base CDI'!$J$4:$J$29,S3444,"Cubic","Extrapolate=Linear","MultiX=Average","Skip=True","Sort=True")</f>
        <v>14.689927478279357</v>
      </c>
      <c r="U3444" s="43">
        <f ca="1">_xll.BInterpol('Base CDI'!$H$4:$H$28,'Base CDI'!$I$4:$I$29,S3444,"Cubic","Extrapolate=Linear","MultiX=Average","Skip=True","Sort=True")</f>
        <v>14.857136154988028</v>
      </c>
    </row>
    <row r="3445" spans="16:21" x14ac:dyDescent="0.25">
      <c r="P3445" s="10">
        <v>39525</v>
      </c>
      <c r="Q3445">
        <v>18.5091</v>
      </c>
      <c r="S3445" s="42">
        <f t="shared" ca="1" si="58"/>
        <v>49192</v>
      </c>
      <c r="T3445" s="43">
        <f ca="1">_xll.BInterpol('Base CDI'!$H$4:$H$28,'Base CDI'!$J$4:$J$29,S3445,"Cubic","Extrapolate=Linear","MultiX=Average","Skip=True","Sort=True")</f>
        <v>14.68994109088672</v>
      </c>
      <c r="U3445" s="43">
        <f ca="1">_xll.BInterpol('Base CDI'!$H$4:$H$28,'Base CDI'!$I$4:$I$29,S3445,"Cubic","Extrapolate=Linear","MultiX=Average","Skip=True","Sort=True")</f>
        <v>14.85709656998093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49193</v>
      </c>
      <c r="T3446" s="43">
        <f ca="1">_xll.BInterpol('Base CDI'!$H$4:$H$28,'Base CDI'!$J$4:$J$29,S3446,"Cubic","Extrapolate=Linear","MultiX=Average","Skip=True","Sort=True")</f>
        <v>14.689954748371941</v>
      </c>
      <c r="U3446" s="43">
        <f ca="1">_xll.BInterpol('Base CDI'!$H$4:$H$28,'Base CDI'!$I$4:$I$29,S3446,"Cubic","Extrapolate=Linear","MultiX=Average","Skip=True","Sort=True")</f>
        <v>14.8570566689556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49194</v>
      </c>
      <c r="T3447" s="43">
        <f ca="1">_xll.BInterpol('Base CDI'!$H$4:$H$28,'Base CDI'!$J$4:$J$29,S3447,"Cubic","Extrapolate=Linear","MultiX=Average","Skip=True","Sort=True")</f>
        <v>14.689968451157258</v>
      </c>
      <c r="U3447" s="43">
        <f ca="1">_xll.BInterpol('Base CDI'!$H$4:$H$28,'Base CDI'!$I$4:$I$29,S3447,"Cubic","Extrapolate=Linear","MultiX=Average","Skip=True","Sort=True")</f>
        <v>14.857016451450622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49195</v>
      </c>
      <c r="T3448" s="43">
        <f ca="1">_xll.BInterpol('Base CDI'!$H$4:$H$28,'Base CDI'!$J$4:$J$29,S3448,"Cubic","Extrapolate=Linear","MultiX=Average","Skip=True","Sort=True")</f>
        <v>14.689982199664906</v>
      </c>
      <c r="U3448" s="43">
        <f ca="1">_xll.BInterpol('Base CDI'!$H$4:$H$28,'Base CDI'!$I$4:$I$29,S3448,"Cubic","Extrapolate=Linear","MultiX=Average","Skip=True","Sort=True")</f>
        <v>14.856975917004579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49196</v>
      </c>
      <c r="T3449" s="43">
        <f ca="1">_xll.BInterpol('Base CDI'!$H$4:$H$28,'Base CDI'!$J$4:$J$29,S3449,"Cubic","Extrapolate=Linear","MultiX=Average","Skip=True","Sort=True")</f>
        <v>14.689995994317123</v>
      </c>
      <c r="U3449" s="43">
        <f ca="1">_xll.BInterpol('Base CDI'!$H$4:$H$28,'Base CDI'!$I$4:$I$29,S3449,"Cubic","Extrapolate=Linear","MultiX=Average","Skip=True","Sort=True")</f>
        <v>14.85693506515606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49197</v>
      </c>
      <c r="T3450" s="43">
        <f ca="1">_xll.BInterpol('Base CDI'!$H$4:$H$28,'Base CDI'!$J$4:$J$29,S3450,"Cubic","Extrapolate=Linear","MultiX=Average","Skip=True","Sort=True")</f>
        <v>14.690009835536143</v>
      </c>
      <c r="U3450" s="43">
        <f ca="1">_xll.BInterpol('Base CDI'!$H$4:$H$28,'Base CDI'!$I$4:$I$29,S3450,"Cubic","Extrapolate=Linear","MultiX=Average","Skip=True","Sort=True")</f>
        <v>14.856893895443644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49198</v>
      </c>
      <c r="T3451" s="43">
        <f ca="1">_xll.BInterpol('Base CDI'!$H$4:$H$28,'Base CDI'!$J$4:$J$29,S3451,"Cubic","Extrapolate=Linear","MultiX=Average","Skip=True","Sort=True")</f>
        <v>14.690023723744206</v>
      </c>
      <c r="U3451" s="43">
        <f ca="1">_xll.BInterpol('Base CDI'!$H$4:$H$28,'Base CDI'!$I$4:$I$29,S3451,"Cubic","Extrapolate=Linear","MultiX=Average","Skip=True","Sort=True")</f>
        <v>14.856852407405919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49199</v>
      </c>
      <c r="T3452" s="43">
        <f ca="1">_xll.BInterpol('Base CDI'!$H$4:$H$28,'Base CDI'!$J$4:$J$29,S3452,"Cubic","Extrapolate=Linear","MultiX=Average","Skip=True","Sort=True")</f>
        <v>14.690037659363547</v>
      </c>
      <c r="U3452" s="43">
        <f ca="1">_xll.BInterpol('Base CDI'!$H$4:$H$28,'Base CDI'!$I$4:$I$29,S3452,"Cubic","Extrapolate=Linear","MultiX=Average","Skip=True","Sort=True")</f>
        <v>14.856810600581467</v>
      </c>
    </row>
    <row r="3453" spans="16:21" x14ac:dyDescent="0.25">
      <c r="P3453" s="10">
        <v>39538</v>
      </c>
      <c r="Q3453">
        <v>18.57103</v>
      </c>
      <c r="S3453" s="42">
        <f t="shared" ca="1" si="58"/>
        <v>49200</v>
      </c>
      <c r="T3453" s="43">
        <f ca="1">_xll.BInterpol('Base CDI'!$H$4:$H$28,'Base CDI'!$J$4:$J$29,S3453,"Cubic","Extrapolate=Linear","MultiX=Average","Skip=True","Sort=True")</f>
        <v>14.690051642816401</v>
      </c>
      <c r="U3453" s="43">
        <f ca="1">_xll.BInterpol('Base CDI'!$H$4:$H$28,'Base CDI'!$I$4:$I$29,S3453,"Cubic","Extrapolate=Linear","MultiX=Average","Skip=True","Sort=True")</f>
        <v>14.856768474508874</v>
      </c>
    </row>
    <row r="3454" spans="16:21" x14ac:dyDescent="0.25">
      <c r="P3454" s="10">
        <v>39539</v>
      </c>
      <c r="Q3454">
        <v>18.57883</v>
      </c>
      <c r="S3454" s="42">
        <f t="shared" ca="1" si="58"/>
        <v>49201</v>
      </c>
      <c r="T3454" s="43">
        <f ca="1">_xll.BInterpol('Base CDI'!$H$4:$H$28,'Base CDI'!$J$4:$J$29,S3454,"Cubic","Extrapolate=Linear","MultiX=Average","Skip=True","Sort=True")</f>
        <v>14.690065674525009</v>
      </c>
      <c r="U3454" s="43">
        <f ca="1">_xll.BInterpol('Base CDI'!$H$4:$H$28,'Base CDI'!$I$4:$I$29,S3454,"Cubic","Extrapolate=Linear","MultiX=Average","Skip=True","Sort=True")</f>
        <v>14.856726028726724</v>
      </c>
    </row>
    <row r="3455" spans="16:21" x14ac:dyDescent="0.25">
      <c r="P3455" s="10">
        <v>39540</v>
      </c>
      <c r="Q3455">
        <v>18.58661</v>
      </c>
      <c r="S3455" s="42">
        <f t="shared" ca="1" si="58"/>
        <v>49202</v>
      </c>
      <c r="T3455" s="43">
        <f ca="1">_xll.BInterpol('Base CDI'!$H$4:$H$28,'Base CDI'!$J$4:$J$29,S3455,"Cubic","Extrapolate=Linear","MultiX=Average","Skip=True","Sort=True")</f>
        <v>14.690079754911602</v>
      </c>
      <c r="U3455" s="43">
        <f ca="1">_xll.BInterpol('Base CDI'!$H$4:$H$28,'Base CDI'!$I$4:$I$29,S3455,"Cubic","Extrapolate=Linear","MultiX=Average","Skip=True","Sort=True")</f>
        <v>14.856683262773601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49203</v>
      </c>
      <c r="T3456" s="43">
        <f ca="1">_xll.BInterpol('Base CDI'!$H$4:$H$28,'Base CDI'!$J$4:$J$29,S3456,"Cubic","Extrapolate=Linear","MultiX=Average","Skip=True","Sort=True")</f>
        <v>14.690093884398422</v>
      </c>
      <c r="U3456" s="43">
        <f ca="1">_xll.BInterpol('Base CDI'!$H$4:$H$28,'Base CDI'!$I$4:$I$29,S3456,"Cubic","Extrapolate=Linear","MultiX=Average","Skip=True","Sort=True")</f>
        <v>14.85664017618809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49204</v>
      </c>
      <c r="T3457" s="43">
        <f ca="1">_xll.BInterpol('Base CDI'!$H$4:$H$28,'Base CDI'!$J$4:$J$29,S3457,"Cubic","Extrapolate=Linear","MultiX=Average","Skip=True","Sort=True")</f>
        <v>14.690108063407701</v>
      </c>
      <c r="U3457" s="43">
        <f ca="1">_xll.BInterpol('Base CDI'!$H$4:$H$28,'Base CDI'!$I$4:$I$29,S3457,"Cubic","Extrapolate=Linear","MultiX=Average","Skip=True","Sort=True")</f>
        <v>14.856596768508775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49205</v>
      </c>
      <c r="T3458" s="43">
        <f ca="1">_xll.BInterpol('Base CDI'!$H$4:$H$28,'Base CDI'!$J$4:$J$29,S3458,"Cubic","Extrapolate=Linear","MultiX=Average","Skip=True","Sort=True")</f>
        <v>14.690122292361679</v>
      </c>
      <c r="U3458" s="43">
        <f ca="1">_xll.BInterpol('Base CDI'!$H$4:$H$28,'Base CDI'!$I$4:$I$29,S3458,"Cubic","Extrapolate=Linear","MultiX=Average","Skip=True","Sort=True")</f>
        <v>14.856553039274241</v>
      </c>
    </row>
    <row r="3459" spans="16:21" x14ac:dyDescent="0.25">
      <c r="P3459" s="10">
        <v>39546</v>
      </c>
      <c r="Q3459">
        <v>18.61778</v>
      </c>
      <c r="S3459" s="42">
        <f t="shared" ca="1" si="58"/>
        <v>49206</v>
      </c>
      <c r="T3459" s="43">
        <f ca="1">_xll.BInterpol('Base CDI'!$H$4:$H$28,'Base CDI'!$J$4:$J$29,S3459,"Cubic","Extrapolate=Linear","MultiX=Average","Skip=True","Sort=True")</f>
        <v>14.69013657168259</v>
      </c>
      <c r="U3459" s="43">
        <f ca="1">_xll.BInterpol('Base CDI'!$H$4:$H$28,'Base CDI'!$I$4:$I$29,S3459,"Cubic","Extrapolate=Linear","MultiX=Average","Skip=True","Sort=True")</f>
        <v>14.856508988023071</v>
      </c>
    </row>
    <row r="3460" spans="16:21" x14ac:dyDescent="0.25">
      <c r="P3460" s="10">
        <v>39547</v>
      </c>
      <c r="Q3460">
        <v>18.62557</v>
      </c>
      <c r="S3460" s="42">
        <f t="shared" ca="1" si="58"/>
        <v>49207</v>
      </c>
      <c r="T3460" s="43">
        <f ca="1">_xll.BInterpol('Base CDI'!$H$4:$H$28,'Base CDI'!$J$4:$J$29,S3460,"Cubic","Extrapolate=Linear","MultiX=Average","Skip=True","Sort=True")</f>
        <v>14.690150901792673</v>
      </c>
      <c r="U3460" s="43">
        <f ca="1">_xll.BInterpol('Base CDI'!$H$4:$H$28,'Base CDI'!$I$4:$I$29,S3460,"Cubic","Extrapolate=Linear","MultiX=Average","Skip=True","Sort=True")</f>
        <v>14.85646461429385</v>
      </c>
    </row>
    <row r="3461" spans="16:21" x14ac:dyDescent="0.25">
      <c r="P3461" s="10">
        <v>39548</v>
      </c>
      <c r="Q3461">
        <v>18.63335</v>
      </c>
      <c r="S3461" s="42">
        <f t="shared" ca="1" si="58"/>
        <v>49208</v>
      </c>
      <c r="T3461" s="43">
        <f ca="1">_xll.BInterpol('Base CDI'!$H$4:$H$28,'Base CDI'!$J$4:$J$29,S3461,"Cubic","Extrapolate=Linear","MultiX=Average","Skip=True","Sort=True")</f>
        <v>14.690165283114164</v>
      </c>
      <c r="U3461" s="43">
        <f ca="1">_xll.BInterpol('Base CDI'!$H$4:$H$28,'Base CDI'!$I$4:$I$29,S3461,"Cubic","Extrapolate=Linear","MultiX=Average","Skip=True","Sort=True")</f>
        <v>14.856419917625164</v>
      </c>
    </row>
    <row r="3462" spans="16:21" x14ac:dyDescent="0.25">
      <c r="P3462" s="10">
        <v>39549</v>
      </c>
      <c r="Q3462">
        <v>18.64114</v>
      </c>
      <c r="S3462" s="42">
        <f t="shared" ca="1" si="58"/>
        <v>49209</v>
      </c>
      <c r="T3462" s="43">
        <f ca="1">_xll.BInterpol('Base CDI'!$H$4:$H$28,'Base CDI'!$J$4:$J$29,S3462,"Cubic","Extrapolate=Linear","MultiX=Average","Skip=True","Sort=True")</f>
        <v>14.690179716069297</v>
      </c>
      <c r="U3462" s="43">
        <f ca="1">_xll.BInterpol('Base CDI'!$H$4:$H$28,'Base CDI'!$I$4:$I$29,S3462,"Cubic","Extrapolate=Linear","MultiX=Average","Skip=True","Sort=True")</f>
        <v>14.856374897555595</v>
      </c>
    </row>
    <row r="3463" spans="16:21" x14ac:dyDescent="0.25">
      <c r="P3463" s="10">
        <v>39552</v>
      </c>
      <c r="Q3463">
        <v>18.64893</v>
      </c>
      <c r="S3463" s="42">
        <f t="shared" ca="1" si="58"/>
        <v>49210</v>
      </c>
      <c r="T3463" s="43">
        <f ca="1">_xll.BInterpol('Base CDI'!$H$4:$H$28,'Base CDI'!$J$4:$J$29,S3463,"Cubic","Extrapolate=Linear","MultiX=Average","Skip=True","Sort=True")</f>
        <v>14.690194201080311</v>
      </c>
      <c r="U3463" s="43">
        <f ca="1">_xll.BInterpol('Base CDI'!$H$4:$H$28,'Base CDI'!$I$4:$I$29,S3463,"Cubic","Extrapolate=Linear","MultiX=Average","Skip=True","Sort=True")</f>
        <v>14.856329553623729</v>
      </c>
    </row>
    <row r="3464" spans="16:21" x14ac:dyDescent="0.25">
      <c r="P3464" s="10">
        <v>39553</v>
      </c>
      <c r="Q3464">
        <v>18.65673</v>
      </c>
      <c r="S3464" s="42">
        <f t="shared" ca="1" si="58"/>
        <v>49211</v>
      </c>
      <c r="T3464" s="43">
        <f ca="1">_xll.BInterpol('Base CDI'!$H$4:$H$28,'Base CDI'!$J$4:$J$29,S3464,"Cubic","Extrapolate=Linear","MultiX=Average","Skip=True","Sort=True")</f>
        <v>14.690208738569444</v>
      </c>
      <c r="U3464" s="43">
        <f ca="1">_xll.BInterpol('Base CDI'!$H$4:$H$28,'Base CDI'!$I$4:$I$29,S3464,"Cubic","Extrapolate=Linear","MultiX=Average","Skip=True","Sort=True")</f>
        <v>14.85628388536815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49212</v>
      </c>
      <c r="T3465" s="43">
        <f ca="1">_xll.BInterpol('Base CDI'!$H$4:$H$28,'Base CDI'!$J$4:$J$29,S3465,"Cubic","Extrapolate=Linear","MultiX=Average","Skip=True","Sort=True")</f>
        <v>14.690223328958931</v>
      </c>
      <c r="U3465" s="43">
        <f ca="1">_xll.BInterpol('Base CDI'!$H$4:$H$28,'Base CDI'!$I$4:$I$29,S3465,"Cubic","Extrapolate=Linear","MultiX=Average","Skip=True","Sort=True")</f>
        <v>14.856237892327442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49213</v>
      </c>
      <c r="T3466" s="43">
        <f ca="1">_xll.BInterpol('Base CDI'!$H$4:$H$28,'Base CDI'!$J$4:$J$29,S3466,"Cubic","Extrapolate=Linear","MultiX=Average","Skip=True","Sort=True")</f>
        <v>14.690237972671007</v>
      </c>
      <c r="U3466" s="43">
        <f ca="1">_xll.BInterpol('Base CDI'!$H$4:$H$28,'Base CDI'!$I$4:$I$29,S3466,"Cubic","Extrapolate=Linear","MultiX=Average","Skip=True","Sort=True")</f>
        <v>14.85619157404019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49214</v>
      </c>
      <c r="T3467" s="43">
        <f ca="1">_xll.BInterpol('Base CDI'!$H$4:$H$28,'Base CDI'!$J$4:$J$29,S3467,"Cubic","Extrapolate=Linear","MultiX=Average","Skip=True","Sort=True")</f>
        <v>14.69025267012791</v>
      </c>
      <c r="U3467" s="43">
        <f ca="1">_xll.BInterpol('Base CDI'!$H$4:$H$28,'Base CDI'!$I$4:$I$29,S3467,"Cubic","Extrapolate=Linear","MultiX=Average","Skip=True","Sort=True")</f>
        <v>14.856144930044978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49215</v>
      </c>
      <c r="T3468" s="43">
        <f ca="1">_xll.BInterpol('Base CDI'!$H$4:$H$28,'Base CDI'!$J$4:$J$29,S3468,"Cubic","Extrapolate=Linear","MultiX=Average","Skip=True","Sort=True")</f>
        <v>14.690267421751878</v>
      </c>
      <c r="U3468" s="43">
        <f ca="1">_xll.BInterpol('Base CDI'!$H$4:$H$28,'Base CDI'!$I$4:$I$29,S3468,"Cubic","Extrapolate=Linear","MultiX=Average","Skip=True","Sort=True")</f>
        <v>14.85609795988039</v>
      </c>
    </row>
    <row r="3469" spans="16:21" x14ac:dyDescent="0.25">
      <c r="P3469" s="10">
        <v>39561</v>
      </c>
      <c r="Q3469">
        <v>18.6968</v>
      </c>
      <c r="S3469" s="42">
        <f t="shared" ca="1" si="59"/>
        <v>49216</v>
      </c>
      <c r="T3469" s="43">
        <f ca="1">_xll.BInterpol('Base CDI'!$H$4:$H$28,'Base CDI'!$J$4:$J$29,S3469,"Cubic","Extrapolate=Linear","MultiX=Average","Skip=True","Sort=True")</f>
        <v>14.690282227965145</v>
      </c>
      <c r="U3469" s="43">
        <f ca="1">_xll.BInterpol('Base CDI'!$H$4:$H$28,'Base CDI'!$I$4:$I$29,S3469,"Cubic","Extrapolate=Linear","MultiX=Average","Skip=True","Sort=True")</f>
        <v>14.856050663085011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49217</v>
      </c>
      <c r="T3470" s="43">
        <f ca="1">_xll.BInterpol('Base CDI'!$H$4:$H$28,'Base CDI'!$J$4:$J$29,S3470,"Cubic","Extrapolate=Linear","MultiX=Average","Skip=True","Sort=True")</f>
        <v>14.690297089189951</v>
      </c>
      <c r="U3470" s="43">
        <f ca="1">_xll.BInterpol('Base CDI'!$H$4:$H$28,'Base CDI'!$I$4:$I$29,S3470,"Cubic","Extrapolate=Linear","MultiX=Average","Skip=True","Sort=True")</f>
        <v>14.856003039197425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49218</v>
      </c>
      <c r="T3471" s="43">
        <f ca="1">_xll.BInterpol('Base CDI'!$H$4:$H$28,'Base CDI'!$J$4:$J$29,S3471,"Cubic","Extrapolate=Linear","MultiX=Average","Skip=True","Sort=True")</f>
        <v>14.690312005848527</v>
      </c>
      <c r="U3471" s="43">
        <f ca="1">_xll.BInterpol('Base CDI'!$H$4:$H$28,'Base CDI'!$I$4:$I$29,S3471,"Cubic","Extrapolate=Linear","MultiX=Average","Skip=True","Sort=True")</f>
        <v>14.855955087756218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49219</v>
      </c>
      <c r="T3472" s="43">
        <f ca="1">_xll.BInterpol('Base CDI'!$H$4:$H$28,'Base CDI'!$J$4:$J$29,S3472,"Cubic","Extrapolate=Linear","MultiX=Average","Skip=True","Sort=True")</f>
        <v>14.690326978363116</v>
      </c>
      <c r="U3472" s="43">
        <f ca="1">_xll.BInterpol('Base CDI'!$H$4:$H$28,'Base CDI'!$I$4:$I$29,S3472,"Cubic","Extrapolate=Linear","MultiX=Average","Skip=True","Sort=True")</f>
        <v>14.855906808299972</v>
      </c>
    </row>
    <row r="3473" spans="16:21" x14ac:dyDescent="0.25">
      <c r="P3473" s="10">
        <v>39567</v>
      </c>
      <c r="Q3473">
        <v>18.72935</v>
      </c>
      <c r="S3473" s="42">
        <f t="shared" ca="1" si="59"/>
        <v>49220</v>
      </c>
      <c r="T3473" s="43">
        <f ca="1">_xll.BInterpol('Base CDI'!$H$4:$H$28,'Base CDI'!$J$4:$J$29,S3473,"Cubic","Extrapolate=Linear","MultiX=Average","Skip=True","Sort=True")</f>
        <v>14.690342007155952</v>
      </c>
      <c r="U3473" s="43">
        <f ca="1">_xll.BInterpol('Base CDI'!$H$4:$H$28,'Base CDI'!$I$4:$I$29,S3473,"Cubic","Extrapolate=Linear","MultiX=Average","Skip=True","Sort=True")</f>
        <v>14.855858200367273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49221</v>
      </c>
      <c r="T3474" s="43">
        <f ca="1">_xll.BInterpol('Base CDI'!$H$4:$H$28,'Base CDI'!$J$4:$J$29,S3474,"Cubic","Extrapolate=Linear","MultiX=Average","Skip=True","Sort=True")</f>
        <v>14.69035709264927</v>
      </c>
      <c r="U3474" s="43">
        <f ca="1">_xll.BInterpol('Base CDI'!$H$4:$H$28,'Base CDI'!$I$4:$I$29,S3474,"Cubic","Extrapolate=Linear","MultiX=Average","Skip=True","Sort=True")</f>
        <v>14.855809263496704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49222</v>
      </c>
      <c r="T3475" s="43">
        <f ca="1">_xll.BInterpol('Base CDI'!$H$4:$H$28,'Base CDI'!$J$4:$J$29,S3475,"Cubic","Extrapolate=Linear","MultiX=Average","Skip=True","Sort=True")</f>
        <v>14.690372235265308</v>
      </c>
      <c r="U3475" s="43">
        <f ca="1">_xll.BInterpol('Base CDI'!$H$4:$H$28,'Base CDI'!$I$4:$I$29,S3475,"Cubic","Extrapolate=Linear","MultiX=Average","Skip=True","Sort=True")</f>
        <v>14.855759997226851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49223</v>
      </c>
      <c r="T3476" s="43">
        <f ca="1">_xll.BInterpol('Base CDI'!$H$4:$H$28,'Base CDI'!$J$4:$J$29,S3476,"Cubic","Extrapolate=Linear","MultiX=Average","Skip=True","Sort=True")</f>
        <v>14.690387435426302</v>
      </c>
      <c r="U3476" s="43">
        <f ca="1">_xll.BInterpol('Base CDI'!$H$4:$H$28,'Base CDI'!$I$4:$I$29,S3476,"Cubic","Extrapolate=Linear","MultiX=Average","Skip=True","Sort=True")</f>
        <v>14.855710401096298</v>
      </c>
    </row>
    <row r="3477" spans="16:21" x14ac:dyDescent="0.25">
      <c r="P3477" s="10">
        <v>39574</v>
      </c>
      <c r="Q3477">
        <v>18.76193</v>
      </c>
      <c r="S3477" s="42">
        <f t="shared" ca="1" si="59"/>
        <v>49224</v>
      </c>
      <c r="T3477" s="43">
        <f ca="1">_xll.BInterpol('Base CDI'!$H$4:$H$28,'Base CDI'!$J$4:$J$29,S3477,"Cubic","Extrapolate=Linear","MultiX=Average","Skip=True","Sort=True")</f>
        <v>14.690402693554491</v>
      </c>
      <c r="U3477" s="43">
        <f ca="1">_xll.BInterpol('Base CDI'!$H$4:$H$28,'Base CDI'!$I$4:$I$29,S3477,"Cubic","Extrapolate=Linear","MultiX=Average","Skip=True","Sort=True")</f>
        <v>14.855660474643628</v>
      </c>
    </row>
    <row r="3478" spans="16:21" x14ac:dyDescent="0.25">
      <c r="P3478" s="10">
        <v>39575</v>
      </c>
      <c r="Q3478">
        <v>18.77007</v>
      </c>
      <c r="S3478" s="42">
        <f t="shared" ca="1" si="59"/>
        <v>49225</v>
      </c>
      <c r="T3478" s="43">
        <f ca="1">_xll.BInterpol('Base CDI'!$H$4:$H$28,'Base CDI'!$J$4:$J$29,S3478,"Cubic","Extrapolate=Linear","MultiX=Average","Skip=True","Sort=True")</f>
        <v>14.690418010072108</v>
      </c>
      <c r="U3478" s="43">
        <f ca="1">_xll.BInterpol('Base CDI'!$H$4:$H$28,'Base CDI'!$I$4:$I$29,S3478,"Cubic","Extrapolate=Linear","MultiX=Average","Skip=True","Sort=True")</f>
        <v>14.855610217407428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49226</v>
      </c>
      <c r="T3479" s="43">
        <f ca="1">_xll.BInterpol('Base CDI'!$H$4:$H$28,'Base CDI'!$J$4:$J$29,S3479,"Cubic","Extrapolate=Linear","MultiX=Average","Skip=True","Sort=True")</f>
        <v>14.690433385401391</v>
      </c>
      <c r="U3479" s="43">
        <f ca="1">_xll.BInterpol('Base CDI'!$H$4:$H$28,'Base CDI'!$I$4:$I$29,S3479,"Cubic","Extrapolate=Linear","MultiX=Average","Skip=True","Sort=True")</f>
        <v>14.855559628926279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49227</v>
      </c>
      <c r="T3480" s="43">
        <f ca="1">_xll.BInterpol('Base CDI'!$H$4:$H$28,'Base CDI'!$J$4:$J$29,S3480,"Cubic","Extrapolate=Linear","MultiX=Average","Skip=True","Sort=True")</f>
        <v>14.69044881996458</v>
      </c>
      <c r="U3480" s="43">
        <f ca="1">_xll.BInterpol('Base CDI'!$H$4:$H$28,'Base CDI'!$I$4:$I$29,S3480,"Cubic","Extrapolate=Linear","MultiX=Average","Skip=True","Sort=True")</f>
        <v>14.855508708738768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49228</v>
      </c>
      <c r="T3481" s="43">
        <f ca="1">_xll.BInterpol('Base CDI'!$H$4:$H$28,'Base CDI'!$J$4:$J$29,S3481,"Cubic","Extrapolate=Linear","MultiX=Average","Skip=True","Sort=True")</f>
        <v>14.690464314183906</v>
      </c>
      <c r="U3481" s="43">
        <f ca="1">_xll.BInterpol('Base CDI'!$H$4:$H$28,'Base CDI'!$I$4:$I$29,S3481,"Cubic","Extrapolate=Linear","MultiX=Average","Skip=True","Sort=True")</f>
        <v>14.855457456383478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49229</v>
      </c>
      <c r="T3482" s="43">
        <f ca="1">_xll.BInterpol('Base CDI'!$H$4:$H$28,'Base CDI'!$J$4:$J$29,S3482,"Cubic","Extrapolate=Linear","MultiX=Average","Skip=True","Sort=True")</f>
        <v>14.690479868481608</v>
      </c>
      <c r="U3482" s="43">
        <f ca="1">_xll.BInterpol('Base CDI'!$H$4:$H$28,'Base CDI'!$I$4:$I$29,S3482,"Cubic","Extrapolate=Linear","MultiX=Average","Skip=True","Sort=True")</f>
        <v>14.855405871398995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49230</v>
      </c>
      <c r="T3483" s="43">
        <f ca="1">_xll.BInterpol('Base CDI'!$H$4:$H$28,'Base CDI'!$J$4:$J$29,S3483,"Cubic","Extrapolate=Linear","MultiX=Average","Skip=True","Sort=True")</f>
        <v>14.690495483279923</v>
      </c>
      <c r="U3483" s="43">
        <f ca="1">_xll.BInterpol('Base CDI'!$H$4:$H$28,'Base CDI'!$I$4:$I$29,S3483,"Cubic","Extrapolate=Linear","MultiX=Average","Skip=True","Sort=True")</f>
        <v>14.855353953323903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49231</v>
      </c>
      <c r="T3484" s="43">
        <f ca="1">_xll.BInterpol('Base CDI'!$H$4:$H$28,'Base CDI'!$J$4:$J$29,S3484,"Cubic","Extrapolate=Linear","MultiX=Average","Skip=True","Sort=True")</f>
        <v>14.690511159001089</v>
      </c>
      <c r="U3484" s="43">
        <f ca="1">_xll.BInterpol('Base CDI'!$H$4:$H$28,'Base CDI'!$I$4:$I$29,S3484,"Cubic","Extrapolate=Linear","MultiX=Average","Skip=True","Sort=True")</f>
        <v>14.855301701696783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49232</v>
      </c>
      <c r="T3485" s="43">
        <f ca="1">_xll.BInterpol('Base CDI'!$H$4:$H$28,'Base CDI'!$J$4:$J$29,S3485,"Cubic","Extrapolate=Linear","MultiX=Average","Skip=True","Sort=True")</f>
        <v>14.69052689606734</v>
      </c>
      <c r="U3485" s="43">
        <f ca="1">_xll.BInterpol('Base CDI'!$H$4:$H$28,'Base CDI'!$I$4:$I$29,S3485,"Cubic","Extrapolate=Linear","MultiX=Average","Skip=True","Sort=True")</f>
        <v>14.855249116056225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49233</v>
      </c>
      <c r="T3486" s="43">
        <f ca="1">_xll.BInterpol('Base CDI'!$H$4:$H$28,'Base CDI'!$J$4:$J$29,S3486,"Cubic","Extrapolate=Linear","MultiX=Average","Skip=True","Sort=True")</f>
        <v>14.690542694900913</v>
      </c>
      <c r="U3486" s="43">
        <f ca="1">_xll.BInterpol('Base CDI'!$H$4:$H$28,'Base CDI'!$I$4:$I$29,S3486,"Cubic","Extrapolate=Linear","MultiX=Average","Skip=True","Sort=True")</f>
        <v>14.85519619594081</v>
      </c>
    </row>
    <row r="3487" spans="16:21" x14ac:dyDescent="0.25">
      <c r="P3487" s="10">
        <v>39588</v>
      </c>
      <c r="Q3487">
        <v>18.84347</v>
      </c>
      <c r="S3487" s="42">
        <f t="shared" ca="1" si="59"/>
        <v>49234</v>
      </c>
      <c r="T3487" s="43">
        <f ca="1">_xll.BInterpol('Base CDI'!$H$4:$H$28,'Base CDI'!$J$4:$J$29,S3487,"Cubic","Extrapolate=Linear","MultiX=Average","Skip=True","Sort=True")</f>
        <v>14.690558555924046</v>
      </c>
      <c r="U3487" s="43">
        <f ca="1">_xll.BInterpol('Base CDI'!$H$4:$H$28,'Base CDI'!$I$4:$I$29,S3487,"Cubic","Extrapolate=Linear","MultiX=Average","Skip=True","Sort=True")</f>
        <v>14.855142940889122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49235</v>
      </c>
      <c r="T3488" s="43">
        <f ca="1">_xll.BInterpol('Base CDI'!$H$4:$H$28,'Base CDI'!$J$4:$J$29,S3488,"Cubic","Extrapolate=Linear","MultiX=Average","Skip=True","Sort=True")</f>
        <v>14.690574479558974</v>
      </c>
      <c r="U3488" s="43">
        <f ca="1">_xll.BInterpol('Base CDI'!$H$4:$H$28,'Base CDI'!$I$4:$I$29,S3488,"Cubic","Extrapolate=Linear","MultiX=Average","Skip=True","Sort=True")</f>
        <v>14.855089350439748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49236</v>
      </c>
      <c r="T3489" s="43">
        <f ca="1">_xll.BInterpol('Base CDI'!$H$4:$H$28,'Base CDI'!$J$4:$J$29,S3489,"Cubic","Extrapolate=Linear","MultiX=Average","Skip=True","Sort=True")</f>
        <v>14.690590466227935</v>
      </c>
      <c r="U3489" s="43">
        <f ca="1">_xll.BInterpol('Base CDI'!$H$4:$H$28,'Base CDI'!$I$4:$I$29,S3489,"Cubic","Extrapolate=Linear","MultiX=Average","Skip=True","Sort=True")</f>
        <v>14.85503542413127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49237</v>
      </c>
      <c r="T3490" s="43">
        <f ca="1">_xll.BInterpol('Base CDI'!$H$4:$H$28,'Base CDI'!$J$4:$J$29,S3490,"Cubic","Extrapolate=Linear","MultiX=Average","Skip=True","Sort=True")</f>
        <v>14.690606516353165</v>
      </c>
      <c r="U3490" s="43">
        <f ca="1">_xll.BInterpol('Base CDI'!$H$4:$H$28,'Base CDI'!$I$4:$I$29,S3490,"Cubic","Extrapolate=Linear","MultiX=Average","Skip=True","Sort=True")</f>
        <v>14.854981161502273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49238</v>
      </c>
      <c r="T3491" s="43">
        <f ca="1">_xll.BInterpol('Base CDI'!$H$4:$H$28,'Base CDI'!$J$4:$J$29,S3491,"Cubic","Extrapolate=Linear","MultiX=Average","Skip=True","Sort=True")</f>
        <v>14.6906226303569</v>
      </c>
      <c r="U3491" s="43">
        <f ca="1">_xll.BInterpol('Base CDI'!$H$4:$H$28,'Base CDI'!$I$4:$I$29,S3491,"Cubic","Extrapolate=Linear","MultiX=Average","Skip=True","Sort=True")</f>
        <v>14.854926562091341</v>
      </c>
    </row>
    <row r="3492" spans="16:21" x14ac:dyDescent="0.25">
      <c r="P3492" s="10">
        <v>39596</v>
      </c>
      <c r="Q3492">
        <v>18.88438</v>
      </c>
      <c r="S3492" s="42">
        <f t="shared" ca="1" si="59"/>
        <v>49239</v>
      </c>
      <c r="T3492" s="43">
        <f ca="1">_xll.BInterpol('Base CDI'!$H$4:$H$28,'Base CDI'!$J$4:$J$29,S3492,"Cubic","Extrapolate=Linear","MultiX=Average","Skip=True","Sort=True")</f>
        <v>14.690638808661378</v>
      </c>
      <c r="U3492" s="43">
        <f ca="1">_xll.BInterpol('Base CDI'!$H$4:$H$28,'Base CDI'!$I$4:$I$29,S3492,"Cubic","Extrapolate=Linear","MultiX=Average","Skip=True","Sort=True")</f>
        <v>14.85487162543706</v>
      </c>
    </row>
    <row r="3493" spans="16:21" x14ac:dyDescent="0.25">
      <c r="P3493" s="10">
        <v>39597</v>
      </c>
      <c r="Q3493">
        <v>18.89256</v>
      </c>
      <c r="S3493" s="42">
        <f t="shared" ca="1" si="59"/>
        <v>49240</v>
      </c>
      <c r="T3493" s="43">
        <f ca="1">_xll.BInterpol('Base CDI'!$H$4:$H$28,'Base CDI'!$J$4:$J$29,S3493,"Cubic","Extrapolate=Linear","MultiX=Average","Skip=True","Sort=True")</f>
        <v>14.690655051688834</v>
      </c>
      <c r="U3493" s="43">
        <f ca="1">_xll.BInterpol('Base CDI'!$H$4:$H$28,'Base CDI'!$I$4:$I$29,S3493,"Cubic","Extrapolate=Linear","MultiX=Average","Skip=True","Sort=True")</f>
        <v>14.854816351078014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49241</v>
      </c>
      <c r="T3494" s="43">
        <f ca="1">_xll.BInterpol('Base CDI'!$H$4:$H$28,'Base CDI'!$J$4:$J$29,S3494,"Cubic","Extrapolate=Linear","MultiX=Average","Skip=True","Sort=True")</f>
        <v>14.690671359861506</v>
      </c>
      <c r="U3494" s="43">
        <f ca="1">_xll.BInterpol('Base CDI'!$H$4:$H$28,'Base CDI'!$I$4:$I$29,S3494,"Cubic","Extrapolate=Linear","MultiX=Average","Skip=True","Sort=True")</f>
        <v>14.854760738552786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49242</v>
      </c>
      <c r="T3495" s="43">
        <f ca="1">_xll.BInterpol('Base CDI'!$H$4:$H$28,'Base CDI'!$J$4:$J$29,S3495,"Cubic","Extrapolate=Linear","MultiX=Average","Skip=True","Sort=True")</f>
        <v>14.690687733601631</v>
      </c>
      <c r="U3495" s="43">
        <f ca="1">_xll.BInterpol('Base CDI'!$H$4:$H$28,'Base CDI'!$I$4:$I$29,S3495,"Cubic","Extrapolate=Linear","MultiX=Average","Skip=True","Sort=True")</f>
        <v>14.85470478739996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49243</v>
      </c>
      <c r="T3496" s="43">
        <f ca="1">_xll.BInterpol('Base CDI'!$H$4:$H$28,'Base CDI'!$J$4:$J$29,S3496,"Cubic","Extrapolate=Linear","MultiX=Average","Skip=True","Sort=True")</f>
        <v>14.690704173331444</v>
      </c>
      <c r="U3496" s="43">
        <f ca="1">_xll.BInterpol('Base CDI'!$H$4:$H$28,'Base CDI'!$I$4:$I$29,S3496,"Cubic","Extrapolate=Linear","MultiX=Average","Skip=True","Sort=True")</f>
        <v>14.854648497158124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49244</v>
      </c>
      <c r="T3497" s="43">
        <f ca="1">_xll.BInterpol('Base CDI'!$H$4:$H$28,'Base CDI'!$J$4:$J$29,S3497,"Cubic","Extrapolate=Linear","MultiX=Average","Skip=True","Sort=True")</f>
        <v>14.690720679473181</v>
      </c>
      <c r="U3497" s="43">
        <f ca="1">_xll.BInterpol('Base CDI'!$H$4:$H$28,'Base CDI'!$I$4:$I$29,S3497,"Cubic","Extrapolate=Linear","MultiX=Average","Skip=True","Sort=True")</f>
        <v>14.854591867365858</v>
      </c>
    </row>
    <row r="3498" spans="16:21" x14ac:dyDescent="0.25">
      <c r="P3498" s="10">
        <v>39604</v>
      </c>
      <c r="Q3498">
        <v>18.93355</v>
      </c>
      <c r="S3498" s="42">
        <f t="shared" ca="1" si="59"/>
        <v>49245</v>
      </c>
      <c r="T3498" s="43">
        <f ca="1">_xll.BInterpol('Base CDI'!$H$4:$H$28,'Base CDI'!$J$4:$J$29,S3498,"Cubic","Extrapolate=Linear","MultiX=Average","Skip=True","Sort=True")</f>
        <v>14.690737252449081</v>
      </c>
      <c r="U3498" s="43">
        <f ca="1">_xll.BInterpol('Base CDI'!$H$4:$H$28,'Base CDI'!$I$4:$I$29,S3498,"Cubic","Extrapolate=Linear","MultiX=Average","Skip=True","Sort=True")</f>
        <v>14.85453489756175</v>
      </c>
    </row>
    <row r="3499" spans="16:21" x14ac:dyDescent="0.25">
      <c r="P3499" s="10">
        <v>39605</v>
      </c>
      <c r="Q3499">
        <v>18.94209</v>
      </c>
      <c r="S3499" s="42">
        <f t="shared" ca="1" si="59"/>
        <v>49246</v>
      </c>
      <c r="T3499" s="43">
        <f ca="1">_xll.BInterpol('Base CDI'!$H$4:$H$28,'Base CDI'!$J$4:$J$29,S3499,"Cubic","Extrapolate=Linear","MultiX=Average","Skip=True","Sort=True")</f>
        <v>14.690753892681379</v>
      </c>
      <c r="U3499" s="43">
        <f ca="1">_xll.BInterpol('Base CDI'!$H$4:$H$28,'Base CDI'!$I$4:$I$29,S3499,"Cubic","Extrapolate=Linear","MultiX=Average","Skip=True","Sort=True")</f>
        <v>14.854477587284382</v>
      </c>
    </row>
    <row r="3500" spans="16:21" x14ac:dyDescent="0.25">
      <c r="P3500" s="10">
        <v>39608</v>
      </c>
      <c r="Q3500">
        <v>18.95063</v>
      </c>
      <c r="S3500" s="42">
        <f t="shared" ca="1" si="59"/>
        <v>49247</v>
      </c>
      <c r="T3500" s="43">
        <f ca="1">_xll.BInterpol('Base CDI'!$H$4:$H$28,'Base CDI'!$J$4:$J$29,S3500,"Cubic","Extrapolate=Linear","MultiX=Average","Skip=True","Sort=True")</f>
        <v>14.690770600592312</v>
      </c>
      <c r="U3500" s="43">
        <f ca="1">_xll.BInterpol('Base CDI'!$H$4:$H$28,'Base CDI'!$I$4:$I$29,S3500,"Cubic","Extrapolate=Linear","MultiX=Average","Skip=True","Sort=True")</f>
        <v>14.854419936072338</v>
      </c>
    </row>
    <row r="3501" spans="16:21" x14ac:dyDescent="0.25">
      <c r="P3501" s="10">
        <v>39609</v>
      </c>
      <c r="Q3501">
        <v>18.95918</v>
      </c>
      <c r="S3501" s="42">
        <f t="shared" ca="1" si="59"/>
        <v>49248</v>
      </c>
      <c r="T3501" s="43">
        <f ca="1">_xll.BInterpol('Base CDI'!$H$4:$H$28,'Base CDI'!$J$4:$J$29,S3501,"Cubic","Extrapolate=Linear","MultiX=Average","Skip=True","Sort=True")</f>
        <v>14.690787376604117</v>
      </c>
      <c r="U3501" s="43">
        <f ca="1">_xll.BInterpol('Base CDI'!$H$4:$H$28,'Base CDI'!$I$4:$I$29,S3501,"Cubic","Extrapolate=Linear","MultiX=Average","Skip=True","Sort=True")</f>
        <v>14.854361943464205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49249</v>
      </c>
      <c r="T3502" s="43">
        <f ca="1">_xll.BInterpol('Base CDI'!$H$4:$H$28,'Base CDI'!$J$4:$J$29,S3502,"Cubic","Extrapolate=Linear","MultiX=Average","Skip=True","Sort=True")</f>
        <v>14.690804221139031</v>
      </c>
      <c r="U3502" s="43">
        <f ca="1">_xll.BInterpol('Base CDI'!$H$4:$H$28,'Base CDI'!$I$4:$I$29,S3502,"Cubic","Extrapolate=Linear","MultiX=Average","Skip=True","Sort=True")</f>
        <v>14.854303608998567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49250</v>
      </c>
      <c r="T3503" s="43">
        <f ca="1">_xll.BInterpol('Base CDI'!$H$4:$H$28,'Base CDI'!$J$4:$J$29,S3503,"Cubic","Extrapolate=Linear","MultiX=Average","Skip=True","Sort=True")</f>
        <v>14.69082113461929</v>
      </c>
      <c r="U3503" s="43">
        <f ca="1">_xll.BInterpol('Base CDI'!$H$4:$H$28,'Base CDI'!$I$4:$I$29,S3503,"Cubic","Extrapolate=Linear","MultiX=Average","Skip=True","Sort=True")</f>
        <v>14.854244932214005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49251</v>
      </c>
      <c r="T3504" s="43">
        <f ca="1">_xll.BInterpol('Base CDI'!$H$4:$H$28,'Base CDI'!$J$4:$J$29,S3504,"Cubic","Extrapolate=Linear","MultiX=Average","Skip=True","Sort=True")</f>
        <v>14.690838117467129</v>
      </c>
      <c r="U3504" s="43">
        <f ca="1">_xll.BInterpol('Base CDI'!$H$4:$H$28,'Base CDI'!$I$4:$I$29,S3504,"Cubic","Extrapolate=Linear","MultiX=Average","Skip=True","Sort=True")</f>
        <v>14.854185912649108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49252</v>
      </c>
      <c r="T3505" s="43">
        <f ca="1">_xll.BInterpol('Base CDI'!$H$4:$H$28,'Base CDI'!$J$4:$J$29,S3505,"Cubic","Extrapolate=Linear","MultiX=Average","Skip=True","Sort=True")</f>
        <v>14.690855170104786</v>
      </c>
      <c r="U3505" s="43">
        <f ca="1">_xll.BInterpol('Base CDI'!$H$4:$H$28,'Base CDI'!$I$4:$I$29,S3505,"Cubic","Extrapolate=Linear","MultiX=Average","Skip=True","Sort=True")</f>
        <v>14.854126549842457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49253</v>
      </c>
      <c r="T3506" s="43">
        <f ca="1">_xll.BInterpol('Base CDI'!$H$4:$H$28,'Base CDI'!$J$4:$J$29,S3506,"Cubic","Extrapolate=Linear","MultiX=Average","Skip=True","Sort=True")</f>
        <v>14.690872292954499</v>
      </c>
      <c r="U3506" s="43">
        <f ca="1">_xll.BInterpol('Base CDI'!$H$4:$H$28,'Base CDI'!$I$4:$I$29,S3506,"Cubic","Extrapolate=Linear","MultiX=Average","Skip=True","Sort=True")</f>
        <v>14.854066843332637</v>
      </c>
    </row>
    <row r="3507" spans="16:21" x14ac:dyDescent="0.25">
      <c r="P3507" s="10">
        <v>39617</v>
      </c>
      <c r="Q3507">
        <v>19.0107</v>
      </c>
      <c r="S3507" s="42">
        <f t="shared" ca="1" si="59"/>
        <v>49254</v>
      </c>
      <c r="T3507" s="43">
        <f ca="1">_xll.BInterpol('Base CDI'!$H$4:$H$28,'Base CDI'!$J$4:$J$29,S3507,"Cubic","Extrapolate=Linear","MultiX=Average","Skip=True","Sort=True")</f>
        <v>14.690889486438502</v>
      </c>
      <c r="U3507" s="43">
        <f ca="1">_xll.BInterpol('Base CDI'!$H$4:$H$28,'Base CDI'!$I$4:$I$29,S3507,"Cubic","Extrapolate=Linear","MultiX=Average","Skip=True","Sort=True")</f>
        <v>14.854006792658234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49255</v>
      </c>
      <c r="T3508" s="43">
        <f ca="1">_xll.BInterpol('Base CDI'!$H$4:$H$28,'Base CDI'!$J$4:$J$29,S3508,"Cubic","Extrapolate=Linear","MultiX=Average","Skip=True","Sort=True")</f>
        <v>14.690906750979034</v>
      </c>
      <c r="U3508" s="43">
        <f ca="1">_xll.BInterpol('Base CDI'!$H$4:$H$28,'Base CDI'!$I$4:$I$29,S3508,"Cubic","Extrapolate=Linear","MultiX=Average","Skip=True","Sort=True")</f>
        <v>14.853946397357831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49256</v>
      </c>
      <c r="T3509" s="43">
        <f ca="1">_xll.BInterpol('Base CDI'!$H$4:$H$28,'Base CDI'!$J$4:$J$29,S3509,"Cubic","Extrapolate=Linear","MultiX=Average","Skip=True","Sort=True")</f>
        <v>14.690924086998329</v>
      </c>
      <c r="U3509" s="43">
        <f ca="1">_xll.BInterpol('Base CDI'!$H$4:$H$28,'Base CDI'!$I$4:$I$29,S3509,"Cubic","Extrapolate=Linear","MultiX=Average","Skip=True","Sort=True")</f>
        <v>14.853885656970013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49257</v>
      </c>
      <c r="T3510" s="43">
        <f ca="1">_xll.BInterpol('Base CDI'!$H$4:$H$28,'Base CDI'!$J$4:$J$29,S3510,"Cubic","Extrapolate=Linear","MultiX=Average","Skip=True","Sort=True")</f>
        <v>14.690941494918627</v>
      </c>
      <c r="U3510" s="43">
        <f ca="1">_xll.BInterpol('Base CDI'!$H$4:$H$28,'Base CDI'!$I$4:$I$29,S3510,"Cubic","Extrapolate=Linear","MultiX=Average","Skip=True","Sort=True")</f>
        <v>14.853824571033362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49258</v>
      </c>
      <c r="T3511" s="43">
        <f ca="1">_xll.BInterpol('Base CDI'!$H$4:$H$28,'Base CDI'!$J$4:$J$29,S3511,"Cubic","Extrapolate=Linear","MultiX=Average","Skip=True","Sort=True")</f>
        <v>14.690958975162161</v>
      </c>
      <c r="U3511" s="43">
        <f ca="1">_xll.BInterpol('Base CDI'!$H$4:$H$28,'Base CDI'!$I$4:$I$29,S3511,"Cubic","Extrapolate=Linear","MultiX=Average","Skip=True","Sort=True")</f>
        <v>14.853763139086468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49259</v>
      </c>
      <c r="T3512" s="43">
        <f ca="1">_xll.BInterpol('Base CDI'!$H$4:$H$28,'Base CDI'!$J$4:$J$29,S3512,"Cubic","Extrapolate=Linear","MultiX=Average","Skip=True","Sort=True")</f>
        <v>14.69097652815117</v>
      </c>
      <c r="U3512" s="43">
        <f ca="1">_xll.BInterpol('Base CDI'!$H$4:$H$28,'Base CDI'!$I$4:$I$29,S3512,"Cubic","Extrapolate=Linear","MultiX=Average","Skip=True","Sort=True")</f>
        <v>14.853701360667909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49260</v>
      </c>
      <c r="T3513" s="43">
        <f ca="1">_xll.BInterpol('Base CDI'!$H$4:$H$28,'Base CDI'!$J$4:$J$29,S3513,"Cubic","Extrapolate=Linear","MultiX=Average","Skip=True","Sort=True")</f>
        <v>14.690994154307891</v>
      </c>
      <c r="U3513" s="43">
        <f ca="1">_xll.BInterpol('Base CDI'!$H$4:$H$28,'Base CDI'!$I$4:$I$29,S3513,"Cubic","Extrapolate=Linear","MultiX=Average","Skip=True","Sort=True")</f>
        <v>14.853639235316274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49261</v>
      </c>
      <c r="T3514" s="43">
        <f ca="1">_xll.BInterpol('Base CDI'!$H$4:$H$28,'Base CDI'!$J$4:$J$29,S3514,"Cubic","Extrapolate=Linear","MultiX=Average","Skip=True","Sort=True")</f>
        <v>14.691011854054558</v>
      </c>
      <c r="U3514" s="43">
        <f ca="1">_xll.BInterpol('Base CDI'!$H$4:$H$28,'Base CDI'!$I$4:$I$29,S3514,"Cubic","Extrapolate=Linear","MultiX=Average","Skip=True","Sort=True")</f>
        <v>14.853576762570146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49262</v>
      </c>
      <c r="T3515" s="43">
        <f ca="1">_xll.BInterpol('Base CDI'!$H$4:$H$28,'Base CDI'!$J$4:$J$29,S3515,"Cubic","Extrapolate=Linear","MultiX=Average","Skip=True","Sort=True")</f>
        <v>14.69102962781341</v>
      </c>
      <c r="U3515" s="43">
        <f ca="1">_xll.BInterpol('Base CDI'!$H$4:$H$28,'Base CDI'!$I$4:$I$29,S3515,"Cubic","Extrapolate=Linear","MultiX=Average","Skip=True","Sort=True")</f>
        <v>14.853513941968108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49263</v>
      </c>
      <c r="T3516" s="43">
        <f ca="1">_xll.BInterpol('Base CDI'!$H$4:$H$28,'Base CDI'!$J$4:$J$29,S3516,"Cubic","Extrapolate=Linear","MultiX=Average","Skip=True","Sort=True")</f>
        <v>14.691047476006682</v>
      </c>
      <c r="U3516" s="43">
        <f ca="1">_xll.BInterpol('Base CDI'!$H$4:$H$28,'Base CDI'!$I$4:$I$29,S3516,"Cubic","Extrapolate=Linear","MultiX=Average","Skip=True","Sort=True")</f>
        <v>14.853450773048747</v>
      </c>
    </row>
    <row r="3517" spans="16:21" x14ac:dyDescent="0.25">
      <c r="P3517" s="10">
        <v>39631</v>
      </c>
      <c r="Q3517">
        <v>19.09695</v>
      </c>
      <c r="S3517" s="42">
        <f t="shared" ca="1" si="59"/>
        <v>49264</v>
      </c>
      <c r="T3517" s="43">
        <f ca="1">_xll.BInterpol('Base CDI'!$H$4:$H$28,'Base CDI'!$J$4:$J$29,S3517,"Cubic","Extrapolate=Linear","MultiX=Average","Skip=True","Sort=True")</f>
        <v>14.691065399056612</v>
      </c>
      <c r="U3517" s="43">
        <f ca="1">_xll.BInterpol('Base CDI'!$H$4:$H$28,'Base CDI'!$I$4:$I$29,S3517,"Cubic","Extrapolate=Linear","MultiX=Average","Skip=True","Sort=True")</f>
        <v>14.853387255350645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49265</v>
      </c>
      <c r="T3518" s="43">
        <f ca="1">_xll.BInterpol('Base CDI'!$H$4:$H$28,'Base CDI'!$J$4:$J$29,S3518,"Cubic","Extrapolate=Linear","MultiX=Average","Skip=True","Sort=True")</f>
        <v>14.691083397385436</v>
      </c>
      <c r="U3518" s="43">
        <f ca="1">_xll.BInterpol('Base CDI'!$H$4:$H$28,'Base CDI'!$I$4:$I$29,S3518,"Cubic","Extrapolate=Linear","MultiX=Average","Skip=True","Sort=True")</f>
        <v>14.853323388412386</v>
      </c>
    </row>
    <row r="3519" spans="16:21" x14ac:dyDescent="0.25">
      <c r="P3519" s="10">
        <v>39633</v>
      </c>
      <c r="Q3519">
        <v>19.11429</v>
      </c>
      <c r="S3519" s="42">
        <f t="shared" ca="1" si="59"/>
        <v>49266</v>
      </c>
      <c r="T3519" s="43">
        <f ca="1">_xll.BInterpol('Base CDI'!$H$4:$H$28,'Base CDI'!$J$4:$J$29,S3519,"Cubic","Extrapolate=Linear","MultiX=Average","Skip=True","Sort=True")</f>
        <v>14.69110147141539</v>
      </c>
      <c r="U3519" s="43">
        <f ca="1">_xll.BInterpol('Base CDI'!$H$4:$H$28,'Base CDI'!$I$4:$I$29,S3519,"Cubic","Extrapolate=Linear","MultiX=Average","Skip=True","Sort=True")</f>
        <v>14.853259171772558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49267</v>
      </c>
      <c r="T3520" s="43">
        <f ca="1">_xll.BInterpol('Base CDI'!$H$4:$H$28,'Base CDI'!$J$4:$J$29,S3520,"Cubic","Extrapolate=Linear","MultiX=Average","Skip=True","Sort=True")</f>
        <v>14.691119621568712</v>
      </c>
      <c r="U3520" s="43">
        <f ca="1">_xll.BInterpol('Base CDI'!$H$4:$H$28,'Base CDI'!$I$4:$I$29,S3520,"Cubic","Extrapolate=Linear","MultiX=Average","Skip=True","Sort=True")</f>
        <v>14.853194604969742</v>
      </c>
    </row>
    <row r="3521" spans="16:21" x14ac:dyDescent="0.25">
      <c r="P3521" s="10">
        <v>39637</v>
      </c>
      <c r="Q3521">
        <v>19.13165</v>
      </c>
      <c r="S3521" s="42">
        <f t="shared" ca="1" si="59"/>
        <v>49268</v>
      </c>
      <c r="T3521" s="43">
        <f ca="1">_xll.BInterpol('Base CDI'!$H$4:$H$28,'Base CDI'!$J$4:$J$29,S3521,"Cubic","Extrapolate=Linear","MultiX=Average","Skip=True","Sort=True")</f>
        <v>14.691137848267637</v>
      </c>
      <c r="U3521" s="43">
        <f ca="1">_xll.BInterpol('Base CDI'!$H$4:$H$28,'Base CDI'!$I$4:$I$29,S3521,"Cubic","Extrapolate=Linear","MultiX=Average","Skip=True","Sort=True")</f>
        <v>14.853129687542523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49269</v>
      </c>
      <c r="T3522" s="43">
        <f ca="1">_xll.BInterpol('Base CDI'!$H$4:$H$28,'Base CDI'!$J$4:$J$29,S3522,"Cubic","Extrapolate=Linear","MultiX=Average","Skip=True","Sort=True")</f>
        <v>14.691156151934402</v>
      </c>
      <c r="U3522" s="43">
        <f ca="1">_xll.BInterpol('Base CDI'!$H$4:$H$28,'Base CDI'!$I$4:$I$29,S3522,"Cubic","Extrapolate=Linear","MultiX=Average","Skip=True","Sort=True")</f>
        <v>14.853064419029488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49270</v>
      </c>
      <c r="T3523" s="43">
        <f ca="1">_xll.BInterpol('Base CDI'!$H$4:$H$28,'Base CDI'!$J$4:$J$29,S3523,"Cubic","Extrapolate=Linear","MultiX=Average","Skip=True","Sort=True")</f>
        <v>14.691174532991246</v>
      </c>
      <c r="U3523" s="43">
        <f ca="1">_xll.BInterpol('Base CDI'!$H$4:$H$28,'Base CDI'!$I$4:$I$29,S3523,"Cubic","Extrapolate=Linear","MultiX=Average","Skip=True","Sort=True")</f>
        <v>14.852998798969217</v>
      </c>
    </row>
    <row r="3524" spans="16:21" x14ac:dyDescent="0.25">
      <c r="P3524" s="10">
        <v>39640</v>
      </c>
      <c r="Q3524">
        <v>19.15774</v>
      </c>
      <c r="S3524" s="42">
        <f t="shared" ca="1" si="59"/>
        <v>49271</v>
      </c>
      <c r="T3524" s="43">
        <f ca="1">_xll.BInterpol('Base CDI'!$H$4:$H$28,'Base CDI'!$J$4:$J$29,S3524,"Cubic","Extrapolate=Linear","MultiX=Average","Skip=True","Sort=True")</f>
        <v>14.691192991860401</v>
      </c>
      <c r="U3524" s="43">
        <f ca="1">_xll.BInterpol('Base CDI'!$H$4:$H$28,'Base CDI'!$I$4:$I$29,S3524,"Cubic","Extrapolate=Linear","MultiX=Average","Skip=True","Sort=True")</f>
        <v>14.852932826900298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49272</v>
      </c>
      <c r="T3525" s="43">
        <f ca="1">_xll.BInterpol('Base CDI'!$H$4:$H$28,'Base CDI'!$J$4:$J$29,S3525,"Cubic","Extrapolate=Linear","MultiX=Average","Skip=True","Sort=True")</f>
        <v>14.691211528964107</v>
      </c>
      <c r="U3525" s="43">
        <f ca="1">_xll.BInterpol('Base CDI'!$H$4:$H$28,'Base CDI'!$I$4:$I$29,S3525,"Cubic","Extrapolate=Linear","MultiX=Average","Skip=True","Sort=True")</f>
        <v>14.852866502361314</v>
      </c>
    </row>
    <row r="3526" spans="16:21" x14ac:dyDescent="0.25">
      <c r="P3526" s="10">
        <v>39644</v>
      </c>
      <c r="Q3526">
        <v>19.17512</v>
      </c>
      <c r="S3526" s="42">
        <f t="shared" ca="1" si="59"/>
        <v>49273</v>
      </c>
      <c r="T3526" s="43">
        <f ca="1">_xll.BInterpol('Base CDI'!$H$4:$H$28,'Base CDI'!$J$4:$J$29,S3526,"Cubic","Extrapolate=Linear","MultiX=Average","Skip=True","Sort=True")</f>
        <v>14.691230144724601</v>
      </c>
      <c r="U3526" s="43">
        <f ca="1">_xll.BInterpol('Base CDI'!$H$4:$H$28,'Base CDI'!$I$4:$I$29,S3526,"Cubic","Extrapolate=Linear","MultiX=Average","Skip=True","Sort=True")</f>
        <v>14.85279982489085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49274</v>
      </c>
      <c r="T3527" s="43">
        <f ca="1">_xll.BInterpol('Base CDI'!$H$4:$H$28,'Base CDI'!$J$4:$J$29,S3527,"Cubic","Extrapolate=Linear","MultiX=Average","Skip=True","Sort=True")</f>
        <v>14.691248839564118</v>
      </c>
      <c r="U3527" s="43">
        <f ca="1">_xll.BInterpol('Base CDI'!$H$4:$H$28,'Base CDI'!$I$4:$I$29,S3527,"Cubic","Extrapolate=Linear","MultiX=Average","Skip=True","Sort=True")</f>
        <v>14.852732794027489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49275</v>
      </c>
      <c r="T3528" s="43">
        <f ca="1">_xll.BInterpol('Base CDI'!$H$4:$H$28,'Base CDI'!$J$4:$J$29,S3528,"Cubic","Extrapolate=Linear","MultiX=Average","Skip=True","Sort=True")</f>
        <v>14.691267613904893</v>
      </c>
      <c r="U3528" s="43">
        <f ca="1">_xll.BInterpol('Base CDI'!$H$4:$H$28,'Base CDI'!$I$4:$I$29,S3528,"Cubic","Extrapolate=Linear","MultiX=Average","Skip=True","Sort=True")</f>
        <v>14.852665409309816</v>
      </c>
    </row>
    <row r="3529" spans="16:21" x14ac:dyDescent="0.25">
      <c r="P3529" s="10">
        <v>39647</v>
      </c>
      <c r="Q3529">
        <v>19.20119</v>
      </c>
      <c r="S3529" s="42">
        <f t="shared" ca="1" si="59"/>
        <v>49276</v>
      </c>
      <c r="T3529" s="43">
        <f ca="1">_xll.BInterpol('Base CDI'!$H$4:$H$28,'Base CDI'!$J$4:$J$29,S3529,"Cubic","Extrapolate=Linear","MultiX=Average","Skip=True","Sort=True")</f>
        <v>14.691286468169167</v>
      </c>
      <c r="U3529" s="43">
        <f ca="1">_xll.BInterpol('Base CDI'!$H$4:$H$28,'Base CDI'!$I$4:$I$29,S3529,"Cubic","Extrapolate=Linear","MultiX=Average","Skip=True","Sort=True")</f>
        <v>14.852597670276417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49277</v>
      </c>
      <c r="T3530" s="43">
        <f ca="1">_xll.BInterpol('Base CDI'!$H$4:$H$28,'Base CDI'!$J$4:$J$29,S3530,"Cubic","Extrapolate=Linear","MultiX=Average","Skip=True","Sort=True")</f>
        <v>14.691305402779173</v>
      </c>
      <c r="U3530" s="43">
        <f ca="1">_xll.BInterpol('Base CDI'!$H$4:$H$28,'Base CDI'!$I$4:$I$29,S3530,"Cubic","Extrapolate=Linear","MultiX=Average","Skip=True","Sort=True")</f>
        <v>14.852529576465875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49278</v>
      </c>
      <c r="T3531" s="43">
        <f ca="1">_xll.BInterpol('Base CDI'!$H$4:$H$28,'Base CDI'!$J$4:$J$29,S3531,"Cubic","Extrapolate=Linear","MultiX=Average","Skip=True","Sort=True")</f>
        <v>14.69132441815715</v>
      </c>
      <c r="U3531" s="43">
        <f ca="1">_xll.BInterpol('Base CDI'!$H$4:$H$28,'Base CDI'!$I$4:$I$29,S3531,"Cubic","Extrapolate=Linear","MultiX=Average","Skip=True","Sort=True")</f>
        <v>14.852461127416774</v>
      </c>
    </row>
    <row r="3532" spans="16:21" x14ac:dyDescent="0.25">
      <c r="P3532" s="10">
        <v>39652</v>
      </c>
      <c r="Q3532">
        <v>19.22729</v>
      </c>
      <c r="S3532" s="42">
        <f t="shared" ca="1" si="60"/>
        <v>49279</v>
      </c>
      <c r="T3532" s="43">
        <f ca="1">_xll.BInterpol('Base CDI'!$H$4:$H$28,'Base CDI'!$J$4:$J$29,S3532,"Cubic","Extrapolate=Linear","MultiX=Average","Skip=True","Sort=True")</f>
        <v>14.691343514725332</v>
      </c>
      <c r="U3532" s="43">
        <f ca="1">_xll.BInterpol('Base CDI'!$H$4:$H$28,'Base CDI'!$I$4:$I$29,S3532,"Cubic","Extrapolate=Linear","MultiX=Average","Skip=True","Sort=True")</f>
        <v>14.852392322667699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49280</v>
      </c>
      <c r="T3533" s="43">
        <f ca="1">_xll.BInterpol('Base CDI'!$H$4:$H$28,'Base CDI'!$J$4:$J$29,S3533,"Cubic","Extrapolate=Linear","MultiX=Average","Skip=True","Sort=True")</f>
        <v>14.691362692905956</v>
      </c>
      <c r="U3533" s="43">
        <f ca="1">_xll.BInterpol('Base CDI'!$H$4:$H$28,'Base CDI'!$I$4:$I$29,S3533,"Cubic","Extrapolate=Linear","MultiX=Average","Skip=True","Sort=True")</f>
        <v>14.852323161757234</v>
      </c>
    </row>
    <row r="3534" spans="16:21" x14ac:dyDescent="0.25">
      <c r="P3534" s="10">
        <v>39654</v>
      </c>
      <c r="Q3534">
        <v>19.24521</v>
      </c>
      <c r="S3534" s="42">
        <f t="shared" ca="1" si="60"/>
        <v>49281</v>
      </c>
      <c r="T3534" s="43">
        <f ca="1">_xll.BInterpol('Base CDI'!$H$4:$H$28,'Base CDI'!$J$4:$J$29,S3534,"Cubic","Extrapolate=Linear","MultiX=Average","Skip=True","Sort=True")</f>
        <v>14.691381953121262</v>
      </c>
      <c r="U3534" s="43">
        <f ca="1">_xll.BInterpol('Base CDI'!$H$4:$H$28,'Base CDI'!$I$4:$I$29,S3534,"Cubic","Extrapolate=Linear","MultiX=Average","Skip=True","Sort=True")</f>
        <v>14.852253644223964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49282</v>
      </c>
      <c r="T3535" s="43">
        <f ca="1">_xll.BInterpol('Base CDI'!$H$4:$H$28,'Base CDI'!$J$4:$J$29,S3535,"Cubic","Extrapolate=Linear","MultiX=Average","Skip=True","Sort=True")</f>
        <v>14.691401295793483</v>
      </c>
      <c r="U3535" s="43">
        <f ca="1">_xll.BInterpol('Base CDI'!$H$4:$H$28,'Base CDI'!$I$4:$I$29,S3535,"Cubic","Extrapolate=Linear","MultiX=Average","Skip=True","Sort=True")</f>
        <v>14.852183769606473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49283</v>
      </c>
      <c r="T3536" s="43">
        <f ca="1">_xll.BInterpol('Base CDI'!$H$4:$H$28,'Base CDI'!$J$4:$J$29,S3536,"Cubic","Extrapolate=Linear","MultiX=Average","Skip=True","Sort=True")</f>
        <v>14.691420721344858</v>
      </c>
      <c r="U3536" s="43">
        <f ca="1">_xll.BInterpol('Base CDI'!$H$4:$H$28,'Base CDI'!$I$4:$I$29,S3536,"Cubic","Extrapolate=Linear","MultiX=Average","Skip=True","Sort=True")</f>
        <v>14.852113537443344</v>
      </c>
    </row>
    <row r="3537" spans="16:21" x14ac:dyDescent="0.25">
      <c r="P3537" s="10">
        <v>39659</v>
      </c>
      <c r="Q3537">
        <v>19.2729</v>
      </c>
      <c r="S3537" s="42">
        <f t="shared" ca="1" si="60"/>
        <v>49284</v>
      </c>
      <c r="T3537" s="43">
        <f ca="1">_xll.BInterpol('Base CDI'!$H$4:$H$28,'Base CDI'!$J$4:$J$29,S3537,"Cubic","Extrapolate=Linear","MultiX=Average","Skip=True","Sort=True")</f>
        <v>14.691440230197621</v>
      </c>
      <c r="U3537" s="43">
        <f ca="1">_xll.BInterpol('Base CDI'!$H$4:$H$28,'Base CDI'!$I$4:$I$29,S3537,"Cubic","Extrapolate=Linear","MultiX=Average","Skip=True","Sort=True")</f>
        <v>14.852042947273164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49285</v>
      </c>
      <c r="T3538" s="43">
        <f ca="1">_xll.BInterpol('Base CDI'!$H$4:$H$28,'Base CDI'!$J$4:$J$29,S3538,"Cubic","Extrapolate=Linear","MultiX=Average","Skip=True","Sort=True")</f>
        <v>14.691459822774011</v>
      </c>
      <c r="U3538" s="43">
        <f ca="1">_xll.BInterpol('Base CDI'!$H$4:$H$28,'Base CDI'!$I$4:$I$29,S3538,"Cubic","Extrapolate=Linear","MultiX=Average","Skip=True","Sort=True")</f>
        <v>14.851971998634518</v>
      </c>
    </row>
    <row r="3539" spans="16:21" x14ac:dyDescent="0.25">
      <c r="P3539" s="10">
        <v>39661</v>
      </c>
      <c r="Q3539">
        <v>19.29139</v>
      </c>
      <c r="S3539" s="42">
        <f t="shared" ca="1" si="60"/>
        <v>49286</v>
      </c>
      <c r="T3539" s="43">
        <f ca="1">_xll.BInterpol('Base CDI'!$H$4:$H$28,'Base CDI'!$J$4:$J$29,S3539,"Cubic","Extrapolate=Linear","MultiX=Average","Skip=True","Sort=True")</f>
        <v>14.691479499496264</v>
      </c>
      <c r="U3539" s="43">
        <f ca="1">_xll.BInterpol('Base CDI'!$H$4:$H$28,'Base CDI'!$I$4:$I$29,S3539,"Cubic","Extrapolate=Linear","MultiX=Average","Skip=True","Sort=True")</f>
        <v>14.851900691065987</v>
      </c>
    </row>
    <row r="3540" spans="16:21" x14ac:dyDescent="0.25">
      <c r="P3540" s="10">
        <v>39664</v>
      </c>
      <c r="Q3540">
        <v>19.30067</v>
      </c>
      <c r="S3540" s="42">
        <f t="shared" ca="1" si="60"/>
        <v>49287</v>
      </c>
      <c r="T3540" s="43">
        <f ca="1">_xll.BInterpol('Base CDI'!$H$4:$H$28,'Base CDI'!$J$4:$J$29,S3540,"Cubic","Extrapolate=Linear","MultiX=Average","Skip=True","Sort=True")</f>
        <v>14.691499260786616</v>
      </c>
      <c r="U3540" s="43">
        <f ca="1">_xll.BInterpol('Base CDI'!$H$4:$H$28,'Base CDI'!$I$4:$I$29,S3540,"Cubic","Extrapolate=Linear","MultiX=Average","Skip=True","Sort=True")</f>
        <v>14.851829024106157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49288</v>
      </c>
      <c r="T3541" s="43">
        <f ca="1">_xll.BInterpol('Base CDI'!$H$4:$H$28,'Base CDI'!$J$4:$J$29,S3541,"Cubic","Extrapolate=Linear","MultiX=Average","Skip=True","Sort=True")</f>
        <v>14.691519107067302</v>
      </c>
      <c r="U3541" s="43">
        <f ca="1">_xll.BInterpol('Base CDI'!$H$4:$H$28,'Base CDI'!$I$4:$I$29,S3541,"Cubic","Extrapolate=Linear","MultiX=Average","Skip=True","Sort=True")</f>
        <v>14.851756997293613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49289</v>
      </c>
      <c r="T3542" s="43">
        <f ca="1">_xll.BInterpol('Base CDI'!$H$4:$H$28,'Base CDI'!$J$4:$J$29,S3542,"Cubic","Extrapolate=Linear","MultiX=Average","Skip=True","Sort=True")</f>
        <v>14.691539038760562</v>
      </c>
      <c r="U3542" s="43">
        <f ca="1">_xll.BInterpol('Base CDI'!$H$4:$H$28,'Base CDI'!$I$4:$I$29,S3542,"Cubic","Extrapolate=Linear","MultiX=Average","Skip=True","Sort=True")</f>
        <v>14.851684610166938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49290</v>
      </c>
      <c r="T3543" s="43">
        <f ca="1">_xll.BInterpol('Base CDI'!$H$4:$H$28,'Base CDI'!$J$4:$J$29,S3543,"Cubic","Extrapolate=Linear","MultiX=Average","Skip=True","Sort=True")</f>
        <v>14.69155905628863</v>
      </c>
      <c r="U3543" s="43">
        <f ca="1">_xll.BInterpol('Base CDI'!$H$4:$H$28,'Base CDI'!$I$4:$I$29,S3543,"Cubic","Extrapolate=Linear","MultiX=Average","Skip=True","Sort=True")</f>
        <v>14.851611862264718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49291</v>
      </c>
      <c r="T3544" s="43">
        <f ca="1">_xll.BInterpol('Base CDI'!$H$4:$H$28,'Base CDI'!$J$4:$J$29,S3544,"Cubic","Extrapolate=Linear","MultiX=Average","Skip=True","Sort=True")</f>
        <v>14.691579160073745</v>
      </c>
      <c r="U3544" s="43">
        <f ca="1">_xll.BInterpol('Base CDI'!$H$4:$H$28,'Base CDI'!$I$4:$I$29,S3544,"Cubic","Extrapolate=Linear","MultiX=Average","Skip=True","Sort=True")</f>
        <v>14.851538753125537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49292</v>
      </c>
      <c r="T3545" s="43">
        <f ca="1">_xll.BInterpol('Base CDI'!$H$4:$H$28,'Base CDI'!$J$4:$J$29,S3545,"Cubic","Extrapolate=Linear","MultiX=Average","Skip=True","Sort=True")</f>
        <v>14.691599350538143</v>
      </c>
      <c r="U3545" s="43">
        <f ca="1">_xll.BInterpol('Base CDI'!$H$4:$H$28,'Base CDI'!$I$4:$I$29,S3545,"Cubic","Extrapolate=Linear","MultiX=Average","Skip=True","Sort=True")</f>
        <v>14.851465282287979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49293</v>
      </c>
      <c r="T3546" s="43">
        <f ca="1">_xll.BInterpol('Base CDI'!$H$4:$H$28,'Base CDI'!$J$4:$J$29,S3546,"Cubic","Extrapolate=Linear","MultiX=Average","Skip=True","Sort=True")</f>
        <v>14.691619628104059</v>
      </c>
      <c r="U3546" s="43">
        <f ca="1">_xll.BInterpol('Base CDI'!$H$4:$H$28,'Base CDI'!$I$4:$I$29,S3546,"Cubic","Extrapolate=Linear","MultiX=Average","Skip=True","Sort=True")</f>
        <v>14.851391449290627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49294</v>
      </c>
      <c r="T3547" s="43">
        <f ca="1">_xll.BInterpol('Base CDI'!$H$4:$H$28,'Base CDI'!$J$4:$J$29,S3547,"Cubic","Extrapolate=Linear","MultiX=Average","Skip=True","Sort=True")</f>
        <v>14.69163999319373</v>
      </c>
      <c r="U3547" s="43">
        <f ca="1">_xll.BInterpol('Base CDI'!$H$4:$H$28,'Base CDI'!$I$4:$I$29,S3547,"Cubic","Extrapolate=Linear","MultiX=Average","Skip=True","Sort=True")</f>
        <v>14.851317253672068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49295</v>
      </c>
      <c r="T3548" s="43">
        <f ca="1">_xll.BInterpol('Base CDI'!$H$4:$H$28,'Base CDI'!$J$4:$J$29,S3548,"Cubic","Extrapolate=Linear","MultiX=Average","Skip=True","Sort=True")</f>
        <v>14.691660446229394</v>
      </c>
      <c r="U3548" s="43">
        <f ca="1">_xll.BInterpol('Base CDI'!$H$4:$H$28,'Base CDI'!$I$4:$I$29,S3548,"Cubic","Extrapolate=Linear","MultiX=Average","Skip=True","Sort=True")</f>
        <v>14.851242694970885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49296</v>
      </c>
      <c r="T3549" s="43">
        <f ca="1">_xll.BInterpol('Base CDI'!$H$4:$H$28,'Base CDI'!$J$4:$J$29,S3549,"Cubic","Extrapolate=Linear","MultiX=Average","Skip=True","Sort=True")</f>
        <v>14.691680987633285</v>
      </c>
      <c r="U3549" s="43">
        <f ca="1">_xll.BInterpol('Base CDI'!$H$4:$H$28,'Base CDI'!$I$4:$I$29,S3549,"Cubic","Extrapolate=Linear","MultiX=Average","Skip=True","Sort=True")</f>
        <v>14.851167772725663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49297</v>
      </c>
      <c r="T3550" s="43">
        <f ca="1">_xll.BInterpol('Base CDI'!$H$4:$H$28,'Base CDI'!$J$4:$J$29,S3550,"Cubic","Extrapolate=Linear","MultiX=Average","Skip=True","Sort=True")</f>
        <v>14.691701617827643</v>
      </c>
      <c r="U3550" s="43">
        <f ca="1">_xll.BInterpol('Base CDI'!$H$4:$H$28,'Base CDI'!$I$4:$I$29,S3550,"Cubic","Extrapolate=Linear","MultiX=Average","Skip=True","Sort=True")</f>
        <v>14.851092486474986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49298</v>
      </c>
      <c r="T3551" s="43">
        <f ca="1">_xll.BInterpol('Base CDI'!$H$4:$H$28,'Base CDI'!$J$4:$J$29,S3551,"Cubic","Extrapolate=Linear","MultiX=Average","Skip=True","Sort=True")</f>
        <v>14.691722337234701</v>
      </c>
      <c r="U3551" s="43">
        <f ca="1">_xll.BInterpol('Base CDI'!$H$4:$H$28,'Base CDI'!$I$4:$I$29,S3551,"Cubic","Extrapolate=Linear","MultiX=Average","Skip=True","Sort=True")</f>
        <v>14.851016835757438</v>
      </c>
    </row>
    <row r="3552" spans="16:21" x14ac:dyDescent="0.25">
      <c r="P3552" s="10">
        <v>39680</v>
      </c>
      <c r="Q3552">
        <v>19.41217</v>
      </c>
      <c r="S3552" s="42">
        <f t="shared" ca="1" si="60"/>
        <v>49299</v>
      </c>
      <c r="T3552" s="43">
        <f ca="1">_xll.BInterpol('Base CDI'!$H$4:$H$28,'Base CDI'!$J$4:$J$29,S3552,"Cubic","Extrapolate=Linear","MultiX=Average","Skip=True","Sort=True")</f>
        <v>14.6917431462767</v>
      </c>
      <c r="U3552" s="43">
        <f ca="1">_xll.BInterpol('Base CDI'!$H$4:$H$28,'Base CDI'!$I$4:$I$29,S3552,"Cubic","Extrapolate=Linear","MultiX=Average","Skip=True","Sort=True")</f>
        <v>14.850940820111605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49300</v>
      </c>
      <c r="T3553" s="43">
        <f ca="1">_xll.BInterpol('Base CDI'!$H$4:$H$28,'Base CDI'!$J$4:$J$29,S3553,"Cubic","Extrapolate=Linear","MultiX=Average","Skip=True","Sort=True")</f>
        <v>14.691764045375873</v>
      </c>
      <c r="U3553" s="43">
        <f ca="1">_xll.BInterpol('Base CDI'!$H$4:$H$28,'Base CDI'!$I$4:$I$29,S3553,"Cubic","Extrapolate=Linear","MultiX=Average","Skip=True","Sort=True")</f>
        <v>14.850864439076069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49301</v>
      </c>
      <c r="T3554" s="43">
        <f ca="1">_xll.BInterpol('Base CDI'!$H$4:$H$28,'Base CDI'!$J$4:$J$29,S3554,"Cubic","Extrapolate=Linear","MultiX=Average","Skip=True","Sort=True")</f>
        <v>14.691785034954457</v>
      </c>
      <c r="U3554" s="43">
        <f ca="1">_xll.BInterpol('Base CDI'!$H$4:$H$28,'Base CDI'!$I$4:$I$29,S3554,"Cubic","Extrapolate=Linear","MultiX=Average","Skip=True","Sort=True")</f>
        <v>14.850787692189417</v>
      </c>
    </row>
    <row r="3555" spans="16:21" x14ac:dyDescent="0.25">
      <c r="P3555" s="10">
        <v>39685</v>
      </c>
      <c r="Q3555">
        <v>19.44013</v>
      </c>
      <c r="S3555" s="42">
        <f t="shared" ca="1" si="60"/>
        <v>49302</v>
      </c>
      <c r="T3555" s="43">
        <f ca="1">_xll.BInterpol('Base CDI'!$H$4:$H$28,'Base CDI'!$J$4:$J$29,S3555,"Cubic","Extrapolate=Linear","MultiX=Average","Skip=True","Sort=True")</f>
        <v>14.691806115434689</v>
      </c>
      <c r="U3555" s="43">
        <f ca="1">_xll.BInterpol('Base CDI'!$H$4:$H$28,'Base CDI'!$I$4:$I$29,S3555,"Cubic","Extrapolate=Linear","MultiX=Average","Skip=True","Sort=True")</f>
        <v>14.850710578990231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49303</v>
      </c>
      <c r="T3556" s="43">
        <f ca="1">_xll.BInterpol('Base CDI'!$H$4:$H$28,'Base CDI'!$J$4:$J$29,S3556,"Cubic","Extrapolate=Linear","MultiX=Average","Skip=True","Sort=True")</f>
        <v>14.691827287238807</v>
      </c>
      <c r="U3556" s="43">
        <f ca="1">_xll.BInterpol('Base CDI'!$H$4:$H$28,'Base CDI'!$I$4:$I$29,S3556,"Cubic","Extrapolate=Linear","MultiX=Average","Skip=True","Sort=True")</f>
        <v>14.850633099017097</v>
      </c>
    </row>
    <row r="3557" spans="16:21" x14ac:dyDescent="0.25">
      <c r="P3557" s="10">
        <v>39687</v>
      </c>
      <c r="Q3557">
        <v>19.45879</v>
      </c>
      <c r="S3557" s="42">
        <f t="shared" ca="1" si="60"/>
        <v>49304</v>
      </c>
      <c r="T3557" s="43">
        <f ca="1">_xll.BInterpol('Base CDI'!$H$4:$H$28,'Base CDI'!$J$4:$J$29,S3557,"Cubic","Extrapolate=Linear","MultiX=Average","Skip=True","Sort=True")</f>
        <v>14.691848550789047</v>
      </c>
      <c r="U3557" s="43">
        <f ca="1">_xll.BInterpol('Base CDI'!$H$4:$H$28,'Base CDI'!$I$4:$I$29,S3557,"Cubic","Extrapolate=Linear","MultiX=Average","Skip=True","Sort=True")</f>
        <v>14.850555251808597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49305</v>
      </c>
      <c r="T3558" s="43">
        <f ca="1">_xll.BInterpol('Base CDI'!$H$4:$H$28,'Base CDI'!$J$4:$J$29,S3558,"Cubic","Extrapolate=Linear","MultiX=Average","Skip=True","Sort=True")</f>
        <v>14.691869906507645</v>
      </c>
      <c r="U3558" s="43">
        <f ca="1">_xll.BInterpol('Base CDI'!$H$4:$H$28,'Base CDI'!$I$4:$I$29,S3558,"Cubic","Extrapolate=Linear","MultiX=Average","Skip=True","Sort=True")</f>
        <v>14.850477036903319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49306</v>
      </c>
      <c r="T3559" s="43">
        <f ca="1">_xll.BInterpol('Base CDI'!$H$4:$H$28,'Base CDI'!$J$4:$J$29,S3559,"Cubic","Extrapolate=Linear","MultiX=Average","Skip=True","Sort=True")</f>
        <v>14.691891354816837</v>
      </c>
      <c r="U3559" s="43">
        <f ca="1">_xll.BInterpol('Base CDI'!$H$4:$H$28,'Base CDI'!$I$4:$I$29,S3559,"Cubic","Extrapolate=Linear","MultiX=Average","Skip=True","Sort=True")</f>
        <v>14.850398453839846</v>
      </c>
    </row>
    <row r="3560" spans="16:21" x14ac:dyDescent="0.25">
      <c r="P3560" s="10">
        <v>39692</v>
      </c>
      <c r="Q3560">
        <v>19.48678</v>
      </c>
      <c r="S3560" s="42">
        <f t="shared" ca="1" si="60"/>
        <v>49307</v>
      </c>
      <c r="T3560" s="43">
        <f ca="1">_xll.BInterpol('Base CDI'!$H$4:$H$28,'Base CDI'!$J$4:$J$29,S3560,"Cubic","Extrapolate=Linear","MultiX=Average","Skip=True","Sort=True")</f>
        <v>14.691912896138859</v>
      </c>
      <c r="U3560" s="43">
        <f ca="1">_xll.BInterpol('Base CDI'!$H$4:$H$28,'Base CDI'!$I$4:$I$29,S3560,"Cubic","Extrapolate=Linear","MultiX=Average","Skip=True","Sort=True")</f>
        <v>14.850319502156761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49308</v>
      </c>
      <c r="T3561" s="43">
        <f ca="1">_xll.BInterpol('Base CDI'!$H$4:$H$28,'Base CDI'!$J$4:$J$29,S3561,"Cubic","Extrapolate=Linear","MultiX=Average","Skip=True","Sort=True")</f>
        <v>14.691934530895951</v>
      </c>
      <c r="U3561" s="43">
        <f ca="1">_xll.BInterpol('Base CDI'!$H$4:$H$28,'Base CDI'!$I$4:$I$29,S3561,"Cubic","Extrapolate=Linear","MultiX=Average","Skip=True","Sort=True")</f>
        <v>14.85024018139265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49309</v>
      </c>
      <c r="T3562" s="43">
        <f ca="1">_xll.BInterpol('Base CDI'!$H$4:$H$28,'Base CDI'!$J$4:$J$29,S3562,"Cubic","Extrapolate=Linear","MultiX=Average","Skip=True","Sort=True")</f>
        <v>14.691956259510349</v>
      </c>
      <c r="U3562" s="43">
        <f ca="1">_xll.BInterpol('Base CDI'!$H$4:$H$28,'Base CDI'!$I$4:$I$29,S3562,"Cubic","Extrapolate=Linear","MultiX=Average","Skip=True","Sort=True")</f>
        <v>14.850160491086095</v>
      </c>
    </row>
    <row r="3563" spans="16:21" x14ac:dyDescent="0.25">
      <c r="P3563" s="10">
        <v>39695</v>
      </c>
      <c r="Q3563">
        <v>19.51484</v>
      </c>
      <c r="S3563" s="42">
        <f t="shared" ca="1" si="60"/>
        <v>49310</v>
      </c>
      <c r="T3563" s="43">
        <f ca="1">_xll.BInterpol('Base CDI'!$H$4:$H$28,'Base CDI'!$J$4:$J$29,S3563,"Cubic","Extrapolate=Linear","MultiX=Average","Skip=True","Sort=True")</f>
        <v>14.691978082404285</v>
      </c>
      <c r="U3563" s="43">
        <f ca="1">_xll.BInterpol('Base CDI'!$H$4:$H$28,'Base CDI'!$I$4:$I$29,S3563,"Cubic","Extrapolate=Linear","MultiX=Average","Skip=True","Sort=True")</f>
        <v>14.850080430775684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49311</v>
      </c>
      <c r="T3564" s="43">
        <f ca="1">_xll.BInterpol('Base CDI'!$H$4:$H$28,'Base CDI'!$J$4:$J$29,S3564,"Cubic","Extrapolate=Linear","MultiX=Average","Skip=True","Sort=True")</f>
        <v>14.692</v>
      </c>
      <c r="U3564" s="43">
        <f ca="1">_xll.BInterpol('Base CDI'!$H$4:$H$28,'Base CDI'!$I$4:$I$29,S3564,"Cubic","Extrapolate=Linear","MultiX=Average","Skip=True","Sort=True")</f>
        <v>14.85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49312</v>
      </c>
      <c r="T3565" s="43">
        <f ca="1">_xll.BInterpol('Base CDI'!$H$4:$H$28,'Base CDI'!$J$4:$J$29,S3565,"Cubic","Extrapolate=Linear","MultiX=Average","Skip=True","Sort=True")</f>
        <v>14.692022012627669</v>
      </c>
      <c r="U3565" s="43">
        <f ca="1">_xll.BInterpol('Base CDI'!$H$4:$H$28,'Base CDI'!$I$4:$I$29,S3565,"Cubic","Extrapolate=Linear","MultiX=Average","Skip=True","Sort=True")</f>
        <v>14.8499191984591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49313</v>
      </c>
      <c r="T3566" s="43">
        <f ca="1">_xll.BInterpol('Base CDI'!$H$4:$H$28,'Base CDI'!$J$4:$J$29,S3566,"Cubic","Extrapolate=Linear","MultiX=Average","Skip=True","Sort=True")</f>
        <v>14.692044120249223</v>
      </c>
      <c r="U3566" s="43">
        <f ca="1">_xll.BInterpol('Base CDI'!$H$4:$H$28,'Base CDI'!$I$4:$I$29,S3566,"Cubic","Extrapolate=Linear","MultiX=Average","Skip=True","Sort=True")</f>
        <v>14.849838026498933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49314</v>
      </c>
      <c r="T3567" s="43">
        <f ca="1">_xll.BInterpol('Base CDI'!$H$4:$H$28,'Base CDI'!$J$4:$J$29,S3567,"Cubic","Extrapolate=Linear","MultiX=Average","Skip=True","Sort=True")</f>
        <v>14.692066322734535</v>
      </c>
      <c r="U3567" s="43">
        <f ca="1">_xll.BInterpol('Base CDI'!$H$4:$H$28,'Base CDI'!$I$4:$I$29,S3567,"Cubic","Extrapolate=Linear","MultiX=Average","Skip=True","Sort=True")</f>
        <v>14.849756484626926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49315</v>
      </c>
      <c r="T3568" s="43">
        <f ca="1">_xll.BInterpol('Base CDI'!$H$4:$H$28,'Base CDI'!$J$4:$J$29,S3568,"Cubic","Extrapolate=Linear","MultiX=Average","Skip=True","Sort=True")</f>
        <v>14.692088619953473</v>
      </c>
      <c r="U3568" s="43">
        <f ca="1">_xll.BInterpol('Base CDI'!$H$4:$H$28,'Base CDI'!$I$4:$I$29,S3568,"Cubic","Extrapolate=Linear","MultiX=Average","Skip=True","Sort=True")</f>
        <v>14.8496745733505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49316</v>
      </c>
      <c r="T3569" s="43">
        <f ca="1">_xll.BInterpol('Base CDI'!$H$4:$H$28,'Base CDI'!$J$4:$J$29,S3569,"Cubic","Extrapolate=Linear","MultiX=Average","Skip=True","Sort=True")</f>
        <v>14.692111011775914</v>
      </c>
      <c r="U3569" s="43">
        <f ca="1">_xll.BInterpol('Base CDI'!$H$4:$H$28,'Base CDI'!$I$4:$I$29,S3569,"Cubic","Extrapolate=Linear","MultiX=Average","Skip=True","Sort=True")</f>
        <v>14.84959229317708</v>
      </c>
    </row>
    <row r="3570" spans="16:21" x14ac:dyDescent="0.25">
      <c r="P3570" s="10">
        <v>39706</v>
      </c>
      <c r="Q3570">
        <v>19.58154</v>
      </c>
      <c r="S3570" s="42">
        <f t="shared" ca="1" si="60"/>
        <v>49317</v>
      </c>
      <c r="T3570" s="43">
        <f ca="1">_xll.BInterpol('Base CDI'!$H$4:$H$28,'Base CDI'!$J$4:$J$29,S3570,"Cubic","Extrapolate=Linear","MultiX=Average","Skip=True","Sort=True")</f>
        <v>14.692133498071726</v>
      </c>
      <c r="U3570" s="43">
        <f ca="1">_xll.BInterpol('Base CDI'!$H$4:$H$28,'Base CDI'!$I$4:$I$29,S3570,"Cubic","Extrapolate=Linear","MultiX=Average","Skip=True","Sort=True")</f>
        <v>14.84950964461409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49318</v>
      </c>
      <c r="T3571" s="43">
        <f ca="1">_xll.BInterpol('Base CDI'!$H$4:$H$28,'Base CDI'!$J$4:$J$29,S3571,"Cubic","Extrapolate=Linear","MultiX=Average","Skip=True","Sort=True")</f>
        <v>14.692156078710779</v>
      </c>
      <c r="U3571" s="43">
        <f ca="1">_xll.BInterpol('Base CDI'!$H$4:$H$28,'Base CDI'!$I$4:$I$29,S3571,"Cubic","Extrapolate=Linear","MultiX=Average","Skip=True","Sort=True")</f>
        <v>14.849426628168953</v>
      </c>
    </row>
    <row r="3572" spans="16:21" x14ac:dyDescent="0.25">
      <c r="P3572" s="10">
        <v>39708</v>
      </c>
      <c r="Q3572">
        <v>19.60136</v>
      </c>
      <c r="S3572" s="42">
        <f t="shared" ca="1" si="60"/>
        <v>49319</v>
      </c>
      <c r="T3572" s="43">
        <f ca="1">_xll.BInterpol('Base CDI'!$H$4:$H$28,'Base CDI'!$J$4:$J$29,S3572,"Cubic","Extrapolate=Linear","MultiX=Average","Skip=True","Sort=True")</f>
        <v>14.692178753562947</v>
      </c>
      <c r="U3572" s="43">
        <f ca="1">_xll.BInterpol('Base CDI'!$H$4:$H$28,'Base CDI'!$I$4:$I$29,S3572,"Cubic","Extrapolate=Linear","MultiX=Average","Skip=True","Sort=True")</f>
        <v>14.849343244349091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49320</v>
      </c>
      <c r="T3573" s="43">
        <f ca="1">_xll.BInterpol('Base CDI'!$H$4:$H$28,'Base CDI'!$J$4:$J$29,S3573,"Cubic","Extrapolate=Linear","MultiX=Average","Skip=True","Sort=True")</f>
        <v>14.692201522498101</v>
      </c>
      <c r="U3573" s="43">
        <f ca="1">_xll.BInterpol('Base CDI'!$H$4:$H$28,'Base CDI'!$I$4:$I$29,S3573,"Cubic","Extrapolate=Linear","MultiX=Average","Skip=True","Sort=True")</f>
        <v>14.849259493661929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49321</v>
      </c>
      <c r="T3574" s="43">
        <f ca="1">_xll.BInterpol('Base CDI'!$H$4:$H$28,'Base CDI'!$J$4:$J$29,S3574,"Cubic","Extrapolate=Linear","MultiX=Average","Skip=True","Sort=True")</f>
        <v>14.692224385386112</v>
      </c>
      <c r="U3574" s="43">
        <f ca="1">_xll.BInterpol('Base CDI'!$H$4:$H$28,'Base CDI'!$I$4:$I$29,S3574,"Cubic","Extrapolate=Linear","MultiX=Average","Skip=True","Sort=True")</f>
        <v>14.849175376614893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49322</v>
      </c>
      <c r="T3575" s="43">
        <f ca="1">_xll.BInterpol('Base CDI'!$H$4:$H$28,'Base CDI'!$J$4:$J$29,S3575,"Cubic","Extrapolate=Linear","MultiX=Average","Skip=True","Sort=True")</f>
        <v>14.69224734209685</v>
      </c>
      <c r="U3575" s="43">
        <f ca="1">_xll.BInterpol('Base CDI'!$H$4:$H$28,'Base CDI'!$I$4:$I$29,S3575,"Cubic","Extrapolate=Linear","MultiX=Average","Skip=True","Sort=True")</f>
        <v>14.849090893715402</v>
      </c>
    </row>
    <row r="3576" spans="16:21" x14ac:dyDescent="0.25">
      <c r="P3576" s="10">
        <v>39714</v>
      </c>
      <c r="Q3576">
        <v>19.64114</v>
      </c>
      <c r="S3576" s="42">
        <f t="shared" ca="1" si="60"/>
        <v>49323</v>
      </c>
      <c r="T3576" s="43">
        <f ca="1">_xll.BInterpol('Base CDI'!$H$4:$H$28,'Base CDI'!$J$4:$J$29,S3576,"Cubic","Extrapolate=Linear","MultiX=Average","Skip=True","Sort=True")</f>
        <v>14.692270392500188</v>
      </c>
      <c r="U3576" s="43">
        <f ca="1">_xll.BInterpol('Base CDI'!$H$4:$H$28,'Base CDI'!$I$4:$I$29,S3576,"Cubic","Extrapolate=Linear","MultiX=Average","Skip=True","Sort=True")</f>
        <v>14.849006045470885</v>
      </c>
    </row>
    <row r="3577" spans="16:21" x14ac:dyDescent="0.25">
      <c r="P3577" s="10">
        <v>39715</v>
      </c>
      <c r="Q3577">
        <v>19.65109</v>
      </c>
      <c r="S3577" s="42">
        <f t="shared" ca="1" si="60"/>
        <v>49324</v>
      </c>
      <c r="T3577" s="43">
        <f ca="1">_xll.BInterpol('Base CDI'!$H$4:$H$28,'Base CDI'!$J$4:$J$29,S3577,"Cubic","Extrapolate=Linear","MultiX=Average","Skip=True","Sort=True")</f>
        <v>14.692293536465998</v>
      </c>
      <c r="U3577" s="43">
        <f ca="1">_xll.BInterpol('Base CDI'!$H$4:$H$28,'Base CDI'!$I$4:$I$29,S3577,"Cubic","Extrapolate=Linear","MultiX=Average","Skip=True","Sort=True")</f>
        <v>14.84892083238876</v>
      </c>
    </row>
    <row r="3578" spans="16:21" x14ac:dyDescent="0.25">
      <c r="P3578" s="10">
        <v>39716</v>
      </c>
      <c r="Q3578">
        <v>19.66103</v>
      </c>
      <c r="S3578" s="42">
        <f t="shared" ca="1" si="60"/>
        <v>49325</v>
      </c>
      <c r="T3578" s="43">
        <f ca="1">_xll.BInterpol('Base CDI'!$H$4:$H$28,'Base CDI'!$J$4:$J$29,S3578,"Cubic","Extrapolate=Linear","MultiX=Average","Skip=True","Sort=True")</f>
        <v>14.69231677386415</v>
      </c>
      <c r="U3578" s="43">
        <f ca="1">_xll.BInterpol('Base CDI'!$H$4:$H$28,'Base CDI'!$I$4:$I$29,S3578,"Cubic","Extrapolate=Linear","MultiX=Average","Skip=True","Sort=True")</f>
        <v>14.848835254976455</v>
      </c>
    </row>
    <row r="3579" spans="16:21" x14ac:dyDescent="0.25">
      <c r="P3579" s="10">
        <v>39717</v>
      </c>
      <c r="Q3579">
        <v>19.67098</v>
      </c>
      <c r="S3579" s="42">
        <f t="shared" ca="1" si="60"/>
        <v>49326</v>
      </c>
      <c r="T3579" s="43">
        <f ca="1">_xll.BInterpol('Base CDI'!$H$4:$H$28,'Base CDI'!$J$4:$J$29,S3579,"Cubic","Extrapolate=Linear","MultiX=Average","Skip=True","Sort=True")</f>
        <v>14.692340104564515</v>
      </c>
      <c r="U3579" s="43">
        <f ca="1">_xll.BInterpol('Base CDI'!$H$4:$H$28,'Base CDI'!$I$4:$I$29,S3579,"Cubic","Extrapolate=Linear","MultiX=Average","Skip=True","Sort=True")</f>
        <v>14.848749313741394</v>
      </c>
    </row>
    <row r="3580" spans="16:21" x14ac:dyDescent="0.25">
      <c r="P3580" s="10">
        <v>39720</v>
      </c>
      <c r="Q3580">
        <v>19.68094</v>
      </c>
      <c r="S3580" s="42">
        <f t="shared" ca="1" si="60"/>
        <v>49327</v>
      </c>
      <c r="T3580" s="43">
        <f ca="1">_xll.BInterpol('Base CDI'!$H$4:$H$28,'Base CDI'!$J$4:$J$29,S3580,"Cubic","Extrapolate=Linear","MultiX=Average","Skip=True","Sort=True")</f>
        <v>14.692363528436966</v>
      </c>
      <c r="U3580" s="43">
        <f ca="1">_xll.BInterpol('Base CDI'!$H$4:$H$28,'Base CDI'!$I$4:$I$29,S3580,"Cubic","Extrapolate=Linear","MultiX=Average","Skip=True","Sort=True")</f>
        <v>14.848663009190997</v>
      </c>
    </row>
    <row r="3581" spans="16:21" x14ac:dyDescent="0.25">
      <c r="P3581" s="10">
        <v>39721</v>
      </c>
      <c r="Q3581">
        <v>19.69089</v>
      </c>
      <c r="S3581" s="42">
        <f t="shared" ca="1" si="60"/>
        <v>49328</v>
      </c>
      <c r="T3581" s="43">
        <f ca="1">_xll.BInterpol('Base CDI'!$H$4:$H$28,'Base CDI'!$J$4:$J$29,S3581,"Cubic","Extrapolate=Linear","MultiX=Average","Skip=True","Sort=True")</f>
        <v>14.692387045351373</v>
      </c>
      <c r="U3581" s="43">
        <f ca="1">_xll.BInterpol('Base CDI'!$H$4:$H$28,'Base CDI'!$I$4:$I$29,S3581,"Cubic","Extrapolate=Linear","MultiX=Average","Skip=True","Sort=True")</f>
        <v>14.848576341832688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49329</v>
      </c>
      <c r="T3582" s="43">
        <f ca="1">_xll.BInterpol('Base CDI'!$H$4:$H$28,'Base CDI'!$J$4:$J$29,S3582,"Cubic","Extrapolate=Linear","MultiX=Average","Skip=True","Sort=True")</f>
        <v>14.692410655177609</v>
      </c>
      <c r="U3582" s="43">
        <f ca="1">_xll.BInterpol('Base CDI'!$H$4:$H$28,'Base CDI'!$I$4:$I$29,S3582,"Cubic","Extrapolate=Linear","MultiX=Average","Skip=True","Sort=True")</f>
        <v>14.848489312173893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49330</v>
      </c>
      <c r="T3583" s="43">
        <f ca="1">_xll.BInterpol('Base CDI'!$H$4:$H$28,'Base CDI'!$J$4:$J$29,S3583,"Cubic","Extrapolate=Linear","MultiX=Average","Skip=True","Sort=True")</f>
        <v>14.692434357785544</v>
      </c>
      <c r="U3583" s="43">
        <f ca="1">_xll.BInterpol('Base CDI'!$H$4:$H$28,'Base CDI'!$I$4:$I$29,S3583,"Cubic","Extrapolate=Linear","MultiX=Average","Skip=True","Sort=True")</f>
        <v>14.848401920722035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49331</v>
      </c>
      <c r="T3584" s="43">
        <f ca="1">_xll.BInterpol('Base CDI'!$H$4:$H$28,'Base CDI'!$J$4:$J$29,S3584,"Cubic","Extrapolate=Linear","MultiX=Average","Skip=True","Sort=True")</f>
        <v>14.692458153045049</v>
      </c>
      <c r="U3584" s="43">
        <f ca="1">_xll.BInterpol('Base CDI'!$H$4:$H$28,'Base CDI'!$I$4:$I$29,S3584,"Cubic","Extrapolate=Linear","MultiX=Average","Skip=True","Sort=True")</f>
        <v>14.848314167984539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49332</v>
      </c>
      <c r="T3585" s="43">
        <f ca="1">_xll.BInterpol('Base CDI'!$H$4:$H$28,'Base CDI'!$J$4:$J$29,S3585,"Cubic","Extrapolate=Linear","MultiX=Average","Skip=True","Sort=True")</f>
        <v>14.692482040825997</v>
      </c>
      <c r="U3585" s="43">
        <f ca="1">_xll.BInterpol('Base CDI'!$H$4:$H$28,'Base CDI'!$I$4:$I$29,S3585,"Cubic","Extrapolate=Linear","MultiX=Average","Skip=True","Sort=True")</f>
        <v>14.848226054468824</v>
      </c>
    </row>
    <row r="3586" spans="16:21" x14ac:dyDescent="0.25">
      <c r="P3586" s="10">
        <v>39728</v>
      </c>
      <c r="Q3586">
        <v>19.74089</v>
      </c>
      <c r="S3586" s="42">
        <f t="shared" ca="1" si="60"/>
        <v>49333</v>
      </c>
      <c r="T3586" s="43">
        <f ca="1">_xll.BInterpol('Base CDI'!$H$4:$H$28,'Base CDI'!$J$4:$J$29,S3586,"Cubic","Extrapolate=Linear","MultiX=Average","Skip=True","Sort=True")</f>
        <v>14.692506020998257</v>
      </c>
      <c r="U3586" s="43">
        <f ca="1">_xll.BInterpol('Base CDI'!$H$4:$H$28,'Base CDI'!$I$4:$I$29,S3586,"Cubic","Extrapolate=Linear","MultiX=Average","Skip=True","Sort=True")</f>
        <v>14.848137580682318</v>
      </c>
    </row>
    <row r="3587" spans="16:21" x14ac:dyDescent="0.25">
      <c r="P3587" s="10">
        <v>39729</v>
      </c>
      <c r="Q3587">
        <v>19.75095</v>
      </c>
      <c r="S3587" s="42">
        <f t="shared" ca="1" si="60"/>
        <v>49334</v>
      </c>
      <c r="T3587" s="43">
        <f ca="1">_xll.BInterpol('Base CDI'!$H$4:$H$28,'Base CDI'!$J$4:$J$29,S3587,"Cubic","Extrapolate=Linear","MultiX=Average","Skip=True","Sort=True")</f>
        <v>14.692530093431703</v>
      </c>
      <c r="U3587" s="43">
        <f ca="1">_xll.BInterpol('Base CDI'!$H$4:$H$28,'Base CDI'!$I$4:$I$29,S3587,"Cubic","Extrapolate=Linear","MultiX=Average","Skip=True","Sort=True")</f>
        <v>14.848048747132443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49335</v>
      </c>
      <c r="T3588" s="43">
        <f ca="1">_xll.BInterpol('Base CDI'!$H$4:$H$28,'Base CDI'!$J$4:$J$29,S3588,"Cubic","Extrapolate=Linear","MultiX=Average","Skip=True","Sort=True")</f>
        <v>14.692554257996205</v>
      </c>
      <c r="U3588" s="43">
        <f ca="1">_xll.BInterpol('Base CDI'!$H$4:$H$28,'Base CDI'!$I$4:$I$29,S3588,"Cubic","Extrapolate=Linear","MultiX=Average","Skip=True","Sort=True")</f>
        <v>14.847959554326623</v>
      </c>
    </row>
    <row r="3589" spans="16:21" x14ac:dyDescent="0.25">
      <c r="P3589" s="10">
        <v>39731</v>
      </c>
      <c r="Q3589">
        <v>19.77103</v>
      </c>
      <c r="S3589" s="42">
        <f t="shared" ca="1" si="60"/>
        <v>49336</v>
      </c>
      <c r="T3589" s="43">
        <f ca="1">_xll.BInterpol('Base CDI'!$H$4:$H$28,'Base CDI'!$J$4:$J$29,S3589,"Cubic","Extrapolate=Linear","MultiX=Average","Skip=True","Sort=True")</f>
        <v>14.692578514561637</v>
      </c>
      <c r="U3589" s="43">
        <f ca="1">_xll.BInterpol('Base CDI'!$H$4:$H$28,'Base CDI'!$I$4:$I$29,S3589,"Cubic","Extrapolate=Linear","MultiX=Average","Skip=True","Sort=True")</f>
        <v>14.847870002772282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49337</v>
      </c>
      <c r="T3590" s="43">
        <f ca="1">_xll.BInterpol('Base CDI'!$H$4:$H$28,'Base CDI'!$J$4:$J$29,S3590,"Cubic","Extrapolate=Linear","MultiX=Average","Skip=True","Sort=True")</f>
        <v>14.692602862997866</v>
      </c>
      <c r="U3590" s="43">
        <f ca="1">_xll.BInterpol('Base CDI'!$H$4:$H$28,'Base CDI'!$I$4:$I$29,S3590,"Cubic","Extrapolate=Linear","MultiX=Average","Skip=True","Sort=True")</f>
        <v>14.847780092976844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49338</v>
      </c>
      <c r="T3591" s="43">
        <f ca="1">_xll.BInterpol('Base CDI'!$H$4:$H$28,'Base CDI'!$J$4:$J$29,S3591,"Cubic","Extrapolate=Linear","MultiX=Average","Skip=True","Sort=True")</f>
        <v>14.692627303174765</v>
      </c>
      <c r="U3591" s="43">
        <f ca="1">_xll.BInterpol('Base CDI'!$H$4:$H$28,'Base CDI'!$I$4:$I$29,S3591,"Cubic","Extrapolate=Linear","MultiX=Average","Skip=True","Sort=True")</f>
        <v>14.847689825447732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49339</v>
      </c>
      <c r="T3592" s="43">
        <f ca="1">_xll.BInterpol('Base CDI'!$H$4:$H$28,'Base CDI'!$J$4:$J$29,S3592,"Cubic","Extrapolate=Linear","MultiX=Average","Skip=True","Sort=True")</f>
        <v>14.692651834962208</v>
      </c>
      <c r="U3592" s="43">
        <f ca="1">_xll.BInterpol('Base CDI'!$H$4:$H$28,'Base CDI'!$I$4:$I$29,S3592,"Cubic","Extrapolate=Linear","MultiX=Average","Skip=True","Sort=True")</f>
        <v>14.847599200692368</v>
      </c>
    </row>
    <row r="3593" spans="16:21" x14ac:dyDescent="0.25">
      <c r="P3593" s="10">
        <v>39737</v>
      </c>
      <c r="Q3593">
        <v>19.81129</v>
      </c>
      <c r="S3593" s="42">
        <f t="shared" ca="1" si="60"/>
        <v>49340</v>
      </c>
      <c r="T3593" s="43">
        <f ca="1">_xll.BInterpol('Base CDI'!$H$4:$H$28,'Base CDI'!$J$4:$J$29,S3593,"Cubic","Extrapolate=Linear","MultiX=Average","Skip=True","Sort=True")</f>
        <v>14.692676458230062</v>
      </c>
      <c r="U3593" s="43">
        <f ca="1">_xll.BInterpol('Base CDI'!$H$4:$H$28,'Base CDI'!$I$4:$I$29,S3593,"Cubic","Extrapolate=Linear","MultiX=Average","Skip=True","Sort=True")</f>
        <v>14.847508219218179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49341</v>
      </c>
      <c r="T3594" s="43">
        <f ca="1">_xll.BInterpol('Base CDI'!$H$4:$H$28,'Base CDI'!$J$4:$J$29,S3594,"Cubic","Extrapolate=Linear","MultiX=Average","Skip=True","Sort=True")</f>
        <v>14.692701172848201</v>
      </c>
      <c r="U3594" s="43">
        <f ca="1">_xll.BInterpol('Base CDI'!$H$4:$H$28,'Base CDI'!$I$4:$I$29,S3594,"Cubic","Extrapolate=Linear","MultiX=Average","Skip=True","Sort=True")</f>
        <v>14.847416881532586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49342</v>
      </c>
      <c r="T3595" s="43">
        <f ca="1">_xll.BInterpol('Base CDI'!$H$4:$H$28,'Base CDI'!$J$4:$J$29,S3595,"Cubic","Extrapolate=Linear","MultiX=Average","Skip=True","Sort=True")</f>
        <v>14.692725978686497</v>
      </c>
      <c r="U3595" s="43">
        <f ca="1">_xll.BInterpol('Base CDI'!$H$4:$H$28,'Base CDI'!$I$4:$I$29,S3595,"Cubic","Extrapolate=Linear","MultiX=Average","Skip=True","Sort=True")</f>
        <v>14.847325188143014</v>
      </c>
    </row>
    <row r="3596" spans="16:21" x14ac:dyDescent="0.25">
      <c r="P3596" s="10">
        <v>39742</v>
      </c>
      <c r="Q3596">
        <v>19.84151</v>
      </c>
      <c r="S3596" s="42">
        <f t="shared" ca="1" si="61"/>
        <v>49343</v>
      </c>
      <c r="T3596" s="43">
        <f ca="1">_xll.BInterpol('Base CDI'!$H$4:$H$28,'Base CDI'!$J$4:$J$29,S3596,"Cubic","Extrapolate=Linear","MultiX=Average","Skip=True","Sort=True")</f>
        <v>14.69275087561482</v>
      </c>
      <c r="U3596" s="43">
        <f ca="1">_xll.BInterpol('Base CDI'!$H$4:$H$28,'Base CDI'!$I$4:$I$29,S3596,"Cubic","Extrapolate=Linear","MultiX=Average","Skip=True","Sort=True")</f>
        <v>14.847233139556884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49344</v>
      </c>
      <c r="T3597" s="43">
        <f ca="1">_xll.BInterpol('Base CDI'!$H$4:$H$28,'Base CDI'!$J$4:$J$29,S3597,"Cubic","Extrapolate=Linear","MultiX=Average","Skip=True","Sort=True")</f>
        <v>14.692775863503043</v>
      </c>
      <c r="U3597" s="43">
        <f ca="1">_xll.BInterpol('Base CDI'!$H$4:$H$28,'Base CDI'!$I$4:$I$29,S3597,"Cubic","Extrapolate=Linear","MultiX=Average","Skip=True","Sort=True")</f>
        <v>14.847140736281625</v>
      </c>
    </row>
    <row r="3598" spans="16:21" x14ac:dyDescent="0.25">
      <c r="P3598" s="10">
        <v>39744</v>
      </c>
      <c r="Q3598">
        <v>19.86157</v>
      </c>
      <c r="S3598" s="42">
        <f t="shared" ca="1" si="61"/>
        <v>49345</v>
      </c>
      <c r="T3598" s="43">
        <f ca="1">_xll.BInterpol('Base CDI'!$H$4:$H$28,'Base CDI'!$J$4:$J$29,S3598,"Cubic","Extrapolate=Linear","MultiX=Average","Skip=True","Sort=True")</f>
        <v>14.692800942221034</v>
      </c>
      <c r="U3598" s="43">
        <f ca="1">_xll.BInterpol('Base CDI'!$H$4:$H$28,'Base CDI'!$I$4:$I$29,S3598,"Cubic","Extrapolate=Linear","MultiX=Average","Skip=True","Sort=True")</f>
        <v>14.847047978824655</v>
      </c>
    </row>
    <row r="3599" spans="16:21" x14ac:dyDescent="0.25">
      <c r="P3599" s="10">
        <v>39745</v>
      </c>
      <c r="Q3599">
        <v>19.87163</v>
      </c>
      <c r="S3599" s="42">
        <f t="shared" ca="1" si="61"/>
        <v>49346</v>
      </c>
      <c r="T3599" s="43">
        <f ca="1">_xll.BInterpol('Base CDI'!$H$4:$H$28,'Base CDI'!$J$4:$J$29,S3599,"Cubic","Extrapolate=Linear","MultiX=Average","Skip=True","Sort=True")</f>
        <v>14.692826111638668</v>
      </c>
      <c r="U3599" s="43">
        <f ca="1">_xll.BInterpol('Base CDI'!$H$4:$H$28,'Base CDI'!$I$4:$I$29,S3599,"Cubic","Extrapolate=Linear","MultiX=Average","Skip=True","Sort=True")</f>
        <v>14.846954867693402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49347</v>
      </c>
      <c r="T3600" s="43">
        <f ca="1">_xll.BInterpol('Base CDI'!$H$4:$H$28,'Base CDI'!$J$4:$J$29,S3600,"Cubic","Extrapolate=Linear","MultiX=Average","Skip=True","Sort=True")</f>
        <v>14.692851371625816</v>
      </c>
      <c r="U3600" s="43">
        <f ca="1">_xll.BInterpol('Base CDI'!$H$4:$H$28,'Base CDI'!$I$4:$I$29,S3600,"Cubic","Extrapolate=Linear","MultiX=Average","Skip=True","Sort=True")</f>
        <v>14.846861403395287</v>
      </c>
    </row>
    <row r="3601" spans="16:21" x14ac:dyDescent="0.25">
      <c r="P3601" s="10">
        <v>39749</v>
      </c>
      <c r="Q3601">
        <v>19.89179</v>
      </c>
      <c r="S3601" s="42">
        <f t="shared" ca="1" si="61"/>
        <v>49348</v>
      </c>
      <c r="T3601" s="43">
        <f ca="1">_xll.BInterpol('Base CDI'!$H$4:$H$28,'Base CDI'!$J$4:$J$29,S3601,"Cubic","Extrapolate=Linear","MultiX=Average","Skip=True","Sort=True")</f>
        <v>14.692876722052347</v>
      </c>
      <c r="U3601" s="43">
        <f ca="1">_xll.BInterpol('Base CDI'!$H$4:$H$28,'Base CDI'!$I$4:$I$29,S3601,"Cubic","Extrapolate=Linear","MultiX=Average","Skip=True","Sort=True")</f>
        <v>14.846767586437734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49349</v>
      </c>
      <c r="T3602" s="43">
        <f ca="1">_xll.BInterpol('Base CDI'!$H$4:$H$28,'Base CDI'!$J$4:$J$29,S3602,"Cubic","Extrapolate=Linear","MultiX=Average","Skip=True","Sort=True")</f>
        <v>14.692902162788133</v>
      </c>
      <c r="U3602" s="43">
        <f ca="1">_xll.BInterpol('Base CDI'!$H$4:$H$28,'Base CDI'!$I$4:$I$29,S3602,"Cubic","Extrapolate=Linear","MultiX=Average","Skip=True","Sort=True")</f>
        <v>14.846673417328168</v>
      </c>
    </row>
    <row r="3603" spans="16:21" x14ac:dyDescent="0.25">
      <c r="P3603" s="10">
        <v>39751</v>
      </c>
      <c r="Q3603">
        <v>19.91197</v>
      </c>
      <c r="S3603" s="42">
        <f t="shared" ca="1" si="61"/>
        <v>49350</v>
      </c>
      <c r="T3603" s="43">
        <f ca="1">_xll.BInterpol('Base CDI'!$H$4:$H$28,'Base CDI'!$J$4:$J$29,S3603,"Cubic","Extrapolate=Linear","MultiX=Average","Skip=True","Sort=True")</f>
        <v>14.692927693703048</v>
      </c>
      <c r="U3603" s="43">
        <f ca="1">_xll.BInterpol('Base CDI'!$H$4:$H$28,'Base CDI'!$I$4:$I$29,S3603,"Cubic","Extrapolate=Linear","MultiX=Average","Skip=True","Sort=True")</f>
        <v>14.846578896574011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49351</v>
      </c>
      <c r="T3604" s="43">
        <f ca="1">_xll.BInterpol('Base CDI'!$H$4:$H$28,'Base CDI'!$J$4:$J$29,S3604,"Cubic","Extrapolate=Linear","MultiX=Average","Skip=True","Sort=True")</f>
        <v>14.69295331466696</v>
      </c>
      <c r="U3604" s="43">
        <f ca="1">_xll.BInterpol('Base CDI'!$H$4:$H$28,'Base CDI'!$I$4:$I$29,S3604,"Cubic","Extrapolate=Linear","MultiX=Average","Skip=True","Sort=True")</f>
        <v>14.846484024682688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49352</v>
      </c>
      <c r="T3605" s="43">
        <f ca="1">_xll.BInterpol('Base CDI'!$H$4:$H$28,'Base CDI'!$J$4:$J$29,S3605,"Cubic","Extrapolate=Linear","MultiX=Average","Skip=True","Sort=True")</f>
        <v>14.692979025549743</v>
      </c>
      <c r="U3605" s="43">
        <f ca="1">_xll.BInterpol('Base CDI'!$H$4:$H$28,'Base CDI'!$I$4:$I$29,S3605,"Cubic","Extrapolate=Linear","MultiX=Average","Skip=True","Sort=True")</f>
        <v>14.846388802161622</v>
      </c>
    </row>
    <row r="3606" spans="16:21" x14ac:dyDescent="0.25">
      <c r="P3606" s="10">
        <v>39756</v>
      </c>
      <c r="Q3606">
        <v>19.94218</v>
      </c>
      <c r="S3606" s="42">
        <f t="shared" ca="1" si="61"/>
        <v>49353</v>
      </c>
      <c r="T3606" s="43">
        <f ca="1">_xll.BInterpol('Base CDI'!$H$4:$H$28,'Base CDI'!$J$4:$J$29,S3606,"Cubic","Extrapolate=Linear","MultiX=Average","Skip=True","Sort=True")</f>
        <v>14.693004826221266</v>
      </c>
      <c r="U3606" s="43">
        <f ca="1">_xll.BInterpol('Base CDI'!$H$4:$H$28,'Base CDI'!$I$4:$I$29,S3606,"Cubic","Extrapolate=Linear","MultiX=Average","Skip=True","Sort=True")</f>
        <v>14.846293229518237</v>
      </c>
    </row>
    <row r="3607" spans="16:21" x14ac:dyDescent="0.25">
      <c r="P3607" s="10">
        <v>39757</v>
      </c>
      <c r="Q3607">
        <v>19.95224</v>
      </c>
      <c r="S3607" s="42">
        <f t="shared" ca="1" si="61"/>
        <v>49354</v>
      </c>
      <c r="T3607" s="43">
        <f ca="1">_xll.BInterpol('Base CDI'!$H$4:$H$28,'Base CDI'!$J$4:$J$29,S3607,"Cubic","Extrapolate=Linear","MultiX=Average","Skip=True","Sort=True")</f>
        <v>14.693030716551403</v>
      </c>
      <c r="U3607" s="43">
        <f ca="1">_xll.BInterpol('Base CDI'!$H$4:$H$28,'Base CDI'!$I$4:$I$29,S3607,"Cubic","Extrapolate=Linear","MultiX=Average","Skip=True","Sort=True")</f>
        <v>14.846197307259954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49355</v>
      </c>
      <c r="T3608" s="43">
        <f ca="1">_xll.BInterpol('Base CDI'!$H$4:$H$28,'Base CDI'!$J$4:$J$29,S3608,"Cubic","Extrapolate=Linear","MultiX=Average","Skip=True","Sort=True")</f>
        <v>14.693056696410023</v>
      </c>
      <c r="U3608" s="43">
        <f ca="1">_xll.BInterpol('Base CDI'!$H$4:$H$28,'Base CDI'!$I$4:$I$29,S3608,"Cubic","Extrapolate=Linear","MultiX=Average","Skip=True","Sort=True")</f>
        <v>14.846101035894202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49356</v>
      </c>
      <c r="T3609" s="43">
        <f ca="1">_xll.BInterpol('Base CDI'!$H$4:$H$28,'Base CDI'!$J$4:$J$29,S3609,"Cubic","Extrapolate=Linear","MultiX=Average","Skip=True","Sort=True")</f>
        <v>14.693082765667</v>
      </c>
      <c r="U3609" s="43">
        <f ca="1">_xll.BInterpol('Base CDI'!$H$4:$H$28,'Base CDI'!$I$4:$I$29,S3609,"Cubic","Extrapolate=Linear","MultiX=Average","Skip=True","Sort=True")</f>
        <v>14.8460044159284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49357</v>
      </c>
      <c r="T3610" s="43">
        <f ca="1">_xll.BInterpol('Base CDI'!$H$4:$H$28,'Base CDI'!$J$4:$J$29,S3610,"Cubic","Extrapolate=Linear","MultiX=Average","Skip=True","Sort=True")</f>
        <v>14.693108924192202</v>
      </c>
      <c r="U3610" s="43">
        <f ca="1">_xll.BInterpol('Base CDI'!$H$4:$H$28,'Base CDI'!$I$4:$I$29,S3610,"Cubic","Extrapolate=Linear","MultiX=Average","Skip=True","Sort=True")</f>
        <v>14.845907447869974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49358</v>
      </c>
      <c r="T3611" s="43">
        <f ca="1">_xll.BInterpol('Base CDI'!$H$4:$H$28,'Base CDI'!$J$4:$J$29,S3611,"Cubic","Extrapolate=Linear","MultiX=Average","Skip=True","Sort=True")</f>
        <v>14.693135171855504</v>
      </c>
      <c r="U3611" s="43">
        <f ca="1">_xll.BInterpol('Base CDI'!$H$4:$H$28,'Base CDI'!$I$4:$I$29,S3611,"Cubic","Extrapolate=Linear","MultiX=Average","Skip=True","Sort=True")</f>
        <v>14.845810132226347</v>
      </c>
    </row>
    <row r="3612" spans="16:21" x14ac:dyDescent="0.25">
      <c r="P3612" s="10">
        <v>39764</v>
      </c>
      <c r="Q3612">
        <v>20.00245</v>
      </c>
      <c r="S3612" s="42">
        <f t="shared" ca="1" si="61"/>
        <v>49359</v>
      </c>
      <c r="T3612" s="43">
        <f ca="1">_xll.BInterpol('Base CDI'!$H$4:$H$28,'Base CDI'!$J$4:$J$29,S3612,"Cubic","Extrapolate=Linear","MultiX=Average","Skip=True","Sort=True")</f>
        <v>14.693161508526776</v>
      </c>
      <c r="U3612" s="43">
        <f ca="1">_xll.BInterpol('Base CDI'!$H$4:$H$28,'Base CDI'!$I$4:$I$29,S3612,"Cubic","Extrapolate=Linear","MultiX=Average","Skip=True","Sort=True")</f>
        <v>14.845712469504942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49360</v>
      </c>
      <c r="T3613" s="43">
        <f ca="1">_xll.BInterpol('Base CDI'!$H$4:$H$28,'Base CDI'!$J$4:$J$29,S3613,"Cubic","Extrapolate=Linear","MultiX=Average","Skip=True","Sort=True")</f>
        <v>14.693187934075889</v>
      </c>
      <c r="U3613" s="43">
        <f ca="1">_xll.BInterpol('Base CDI'!$H$4:$H$28,'Base CDI'!$I$4:$I$29,S3613,"Cubic","Extrapolate=Linear","MultiX=Average","Skip=True","Sort=True")</f>
        <v>14.845614460213184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49361</v>
      </c>
      <c r="T3614" s="43">
        <f ca="1">_xll.BInterpol('Base CDI'!$H$4:$H$28,'Base CDI'!$J$4:$J$29,S3614,"Cubic","Extrapolate=Linear","MultiX=Average","Skip=True","Sort=True")</f>
        <v>14.693214448372713</v>
      </c>
      <c r="U3614" s="43">
        <f ca="1">_xll.BInterpol('Base CDI'!$H$4:$H$28,'Base CDI'!$I$4:$I$29,S3614,"Cubic","Extrapolate=Linear","MultiX=Average","Skip=True","Sort=True")</f>
        <v>14.845516104858495</v>
      </c>
    </row>
    <row r="3615" spans="16:21" x14ac:dyDescent="0.25">
      <c r="P3615" s="10">
        <v>39769</v>
      </c>
      <c r="Q3615">
        <v>20.03219</v>
      </c>
      <c r="S3615" s="42">
        <f t="shared" ca="1" si="61"/>
        <v>49362</v>
      </c>
      <c r="T3615" s="43">
        <f ca="1">_xll.BInterpol('Base CDI'!$H$4:$H$28,'Base CDI'!$J$4:$J$29,S3615,"Cubic","Extrapolate=Linear","MultiX=Average","Skip=True","Sort=True")</f>
        <v>14.693241051287121</v>
      </c>
      <c r="U3615" s="43">
        <f ca="1">_xll.BInterpol('Base CDI'!$H$4:$H$28,'Base CDI'!$I$4:$I$29,S3615,"Cubic","Extrapolate=Linear","MultiX=Average","Skip=True","Sort=True")</f>
        <v>14.845417403948302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49363</v>
      </c>
      <c r="T3616" s="43">
        <f ca="1">_xll.BInterpol('Base CDI'!$H$4:$H$28,'Base CDI'!$J$4:$J$29,S3616,"Cubic","Extrapolate=Linear","MultiX=Average","Skip=True","Sort=True")</f>
        <v>14.693267742688985</v>
      </c>
      <c r="U3616" s="43">
        <f ca="1">_xll.BInterpol('Base CDI'!$H$4:$H$28,'Base CDI'!$I$4:$I$29,S3616,"Cubic","Extrapolate=Linear","MultiX=Average","Skip=True","Sort=True")</f>
        <v>14.845318357990024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49364</v>
      </c>
      <c r="T3617" s="43">
        <f ca="1">_xll.BInterpol('Base CDI'!$H$4:$H$28,'Base CDI'!$J$4:$J$29,S3617,"Cubic","Extrapolate=Linear","MultiX=Average","Skip=True","Sort=True")</f>
        <v>14.693294522448175</v>
      </c>
      <c r="U3617" s="43">
        <f ca="1">_xll.BInterpol('Base CDI'!$H$4:$H$28,'Base CDI'!$I$4:$I$29,S3617,"Cubic","Extrapolate=Linear","MultiX=Average","Skip=True","Sort=True")</f>
        <v>14.845218967491087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49365</v>
      </c>
      <c r="T3618" s="43">
        <f ca="1">_xll.BInterpol('Base CDI'!$H$4:$H$28,'Base CDI'!$J$4:$J$29,S3618,"Cubic","Extrapolate=Linear","MultiX=Average","Skip=True","Sort=True")</f>
        <v>14.693321390434564</v>
      </c>
      <c r="U3618" s="43">
        <f ca="1">_xll.BInterpol('Base CDI'!$H$4:$H$28,'Base CDI'!$I$4:$I$29,S3618,"Cubic","Extrapolate=Linear","MultiX=Average","Skip=True","Sort=True")</f>
        <v>14.845119232958915</v>
      </c>
    </row>
    <row r="3619" spans="16:21" x14ac:dyDescent="0.25">
      <c r="P3619" s="10">
        <v>39773</v>
      </c>
      <c r="Q3619">
        <v>20.07132</v>
      </c>
      <c r="S3619" s="42">
        <f t="shared" ca="1" si="61"/>
        <v>49366</v>
      </c>
      <c r="T3619" s="43">
        <f ca="1">_xll.BInterpol('Base CDI'!$H$4:$H$28,'Base CDI'!$J$4:$J$29,S3619,"Cubic","Extrapolate=Linear","MultiX=Average","Skip=True","Sort=True")</f>
        <v>14.693348346518022</v>
      </c>
      <c r="U3619" s="43">
        <f ca="1">_xll.BInterpol('Base CDI'!$H$4:$H$28,'Base CDI'!$I$4:$I$29,S3619,"Cubic","Extrapolate=Linear","MultiX=Average","Skip=True","Sort=True")</f>
        <v>14.84501915490093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49367</v>
      </c>
      <c r="T3620" s="43">
        <f ca="1">_xll.BInterpol('Base CDI'!$H$4:$H$28,'Base CDI'!$J$4:$J$29,S3620,"Cubic","Extrapolate=Linear","MultiX=Average","Skip=True","Sort=True")</f>
        <v>14.69337539056842</v>
      </c>
      <c r="U3620" s="43">
        <f ca="1">_xll.BInterpol('Base CDI'!$H$4:$H$28,'Base CDI'!$I$4:$I$29,S3620,"Cubic","Extrapolate=Linear","MultiX=Average","Skip=True","Sort=True")</f>
        <v>14.844918733824558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49368</v>
      </c>
      <c r="T3621" s="43">
        <f ca="1">_xll.BInterpol('Base CDI'!$H$4:$H$28,'Base CDI'!$J$4:$J$29,S3621,"Cubic","Extrapolate=Linear","MultiX=Average","Skip=True","Sort=True")</f>
        <v>14.69340252245563</v>
      </c>
      <c r="U3621" s="43">
        <f ca="1">_xll.BInterpol('Base CDI'!$H$4:$H$28,'Base CDI'!$I$4:$I$29,S3621,"Cubic","Extrapolate=Linear","MultiX=Average","Skip=True","Sort=True")</f>
        <v>14.844817970237221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49369</v>
      </c>
      <c r="T3622" s="43">
        <f ca="1">_xll.BInterpol('Base CDI'!$H$4:$H$28,'Base CDI'!$J$4:$J$29,S3622,"Cubic","Extrapolate=Linear","MultiX=Average","Skip=True","Sort=True")</f>
        <v>14.693429742049524</v>
      </c>
      <c r="U3622" s="43">
        <f ca="1">_xll.BInterpol('Base CDI'!$H$4:$H$28,'Base CDI'!$I$4:$I$29,S3622,"Cubic","Extrapolate=Linear","MultiX=Average","Skip=True","Sort=True")</f>
        <v>14.844716864646344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49370</v>
      </c>
      <c r="T3623" s="43">
        <f ca="1">_xll.BInterpol('Base CDI'!$H$4:$H$28,'Base CDI'!$J$4:$J$29,S3623,"Cubic","Extrapolate=Linear","MultiX=Average","Skip=True","Sort=True")</f>
        <v>14.693457049219974</v>
      </c>
      <c r="U3623" s="43">
        <f ca="1">_xll.BInterpol('Base CDI'!$H$4:$H$28,'Base CDI'!$I$4:$I$29,S3623,"Cubic","Extrapolate=Linear","MultiX=Average","Skip=True","Sort=True")</f>
        <v>14.844615417559348</v>
      </c>
    </row>
    <row r="3624" spans="16:21" x14ac:dyDescent="0.25">
      <c r="P3624" s="10">
        <v>39780</v>
      </c>
      <c r="Q3624">
        <v>20.12058</v>
      </c>
      <c r="S3624" s="42">
        <f t="shared" ca="1" si="61"/>
        <v>49371</v>
      </c>
      <c r="T3624" s="43">
        <f ca="1">_xll.BInterpol('Base CDI'!$H$4:$H$28,'Base CDI'!$J$4:$J$29,S3624,"Cubic","Extrapolate=Linear","MultiX=Average","Skip=True","Sort=True")</f>
        <v>14.69348444383685</v>
      </c>
      <c r="U3624" s="43">
        <f ca="1">_xll.BInterpol('Base CDI'!$H$4:$H$28,'Base CDI'!$I$4:$I$29,S3624,"Cubic","Extrapolate=Linear","MultiX=Average","Skip=True","Sort=True")</f>
        <v>14.844513629483661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49372</v>
      </c>
      <c r="T3625" s="43">
        <f ca="1">_xll.BInterpol('Base CDI'!$H$4:$H$28,'Base CDI'!$J$4:$J$29,S3625,"Cubic","Extrapolate=Linear","MultiX=Average","Skip=True","Sort=True")</f>
        <v>14.693511925770022</v>
      </c>
      <c r="U3625" s="43">
        <f ca="1">_xll.BInterpol('Base CDI'!$H$4:$H$28,'Base CDI'!$I$4:$I$29,S3625,"Cubic","Extrapolate=Linear","MultiX=Average","Skip=True","Sort=True")</f>
        <v>14.844411500926702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49373</v>
      </c>
      <c r="T3626" s="43">
        <f ca="1">_xll.BInterpol('Base CDI'!$H$4:$H$28,'Base CDI'!$J$4:$J$29,S3626,"Cubic","Extrapolate=Linear","MultiX=Average","Skip=True","Sort=True")</f>
        <v>14.693539494889365</v>
      </c>
      <c r="U3626" s="43">
        <f ca="1">_xll.BInterpol('Base CDI'!$H$4:$H$28,'Base CDI'!$I$4:$I$29,S3626,"Cubic","Extrapolate=Linear","MultiX=Average","Skip=True","Sort=True")</f>
        <v>14.844309032395897</v>
      </c>
    </row>
    <row r="3627" spans="16:21" x14ac:dyDescent="0.25">
      <c r="P3627" s="10">
        <v>39785</v>
      </c>
      <c r="Q3627">
        <v>20.1508</v>
      </c>
      <c r="S3627" s="42">
        <f t="shared" ca="1" si="61"/>
        <v>49374</v>
      </c>
      <c r="T3627" s="43">
        <f ca="1">_xll.BInterpol('Base CDI'!$H$4:$H$28,'Base CDI'!$J$4:$J$29,S3627,"Cubic","Extrapolate=Linear","MultiX=Average","Skip=True","Sort=True")</f>
        <v>14.693567151064748</v>
      </c>
      <c r="U3627" s="43">
        <f ca="1">_xll.BInterpol('Base CDI'!$H$4:$H$28,'Base CDI'!$I$4:$I$29,S3627,"Cubic","Extrapolate=Linear","MultiX=Average","Skip=True","Sort=True")</f>
        <v>14.84420622439867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49375</v>
      </c>
      <c r="T3628" s="43">
        <f ca="1">_xll.BInterpol('Base CDI'!$H$4:$H$28,'Base CDI'!$J$4:$J$29,S3628,"Cubic","Extrapolate=Linear","MultiX=Average","Skip=True","Sort=True")</f>
        <v>14.693594894166042</v>
      </c>
      <c r="U3628" s="43">
        <f ca="1">_xll.BInterpol('Base CDI'!$H$4:$H$28,'Base CDI'!$I$4:$I$29,S3628,"Cubic","Extrapolate=Linear","MultiX=Average","Skip=True","Sort=True")</f>
        <v>14.844103077442444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49376</v>
      </c>
      <c r="T3629" s="43">
        <f ca="1">_xll.BInterpol('Base CDI'!$H$4:$H$28,'Base CDI'!$J$4:$J$29,S3629,"Cubic","Extrapolate=Linear","MultiX=Average","Skip=True","Sort=True")</f>
        <v>14.69362272406312</v>
      </c>
      <c r="U3629" s="43">
        <f ca="1">_xll.BInterpol('Base CDI'!$H$4:$H$28,'Base CDI'!$I$4:$I$29,S3629,"Cubic","Extrapolate=Linear","MultiX=Average","Skip=True","Sort=True")</f>
        <v>14.843999592034642</v>
      </c>
    </row>
    <row r="3630" spans="16:21" x14ac:dyDescent="0.25">
      <c r="P3630" s="10">
        <v>39790</v>
      </c>
      <c r="Q3630">
        <v>20.18113</v>
      </c>
      <c r="S3630" s="42">
        <f t="shared" ca="1" si="61"/>
        <v>49377</v>
      </c>
      <c r="T3630" s="43">
        <f ca="1">_xll.BInterpol('Base CDI'!$H$4:$H$28,'Base CDI'!$J$4:$J$29,S3630,"Cubic","Extrapolate=Linear","MultiX=Average","Skip=True","Sort=True")</f>
        <v>14.693650640625853</v>
      </c>
      <c r="U3630" s="43">
        <f ca="1">_xll.BInterpol('Base CDI'!$H$4:$H$28,'Base CDI'!$I$4:$I$29,S3630,"Cubic","Extrapolate=Linear","MultiX=Average","Skip=True","Sort=True")</f>
        <v>14.843895768682689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49378</v>
      </c>
      <c r="T3631" s="43">
        <f ca="1">_xll.BInterpol('Base CDI'!$H$4:$H$28,'Base CDI'!$J$4:$J$29,S3631,"Cubic","Extrapolate=Linear","MultiX=Average","Skip=True","Sort=True")</f>
        <v>14.693678643724112</v>
      </c>
      <c r="U3631" s="43">
        <f ca="1">_xll.BInterpol('Base CDI'!$H$4:$H$28,'Base CDI'!$I$4:$I$29,S3631,"Cubic","Extrapolate=Linear","MultiX=Average","Skip=True","Sort=True")</f>
        <v>14.843791607894008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49379</v>
      </c>
      <c r="T3632" s="43">
        <f ca="1">_xll.BInterpol('Base CDI'!$H$4:$H$28,'Base CDI'!$J$4:$J$29,S3632,"Cubic","Extrapolate=Linear","MultiX=Average","Skip=True","Sort=True")</f>
        <v>14.693706733227769</v>
      </c>
      <c r="U3632" s="43">
        <f ca="1">_xll.BInterpol('Base CDI'!$H$4:$H$28,'Base CDI'!$I$4:$I$29,S3632,"Cubic","Extrapolate=Linear","MultiX=Average","Skip=True","Sort=True")</f>
        <v>14.843687110176022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49380</v>
      </c>
      <c r="T3633" s="43">
        <f ca="1">_xll.BInterpol('Base CDI'!$H$4:$H$28,'Base CDI'!$J$4:$J$29,S3633,"Cubic","Extrapolate=Linear","MultiX=Average","Skip=True","Sort=True")</f>
        <v>14.693734909006693</v>
      </c>
      <c r="U3633" s="43">
        <f ca="1">_xll.BInterpol('Base CDI'!$H$4:$H$28,'Base CDI'!$I$4:$I$29,S3633,"Cubic","Extrapolate=Linear","MultiX=Average","Skip=True","Sort=True")</f>
        <v>14.843582276036155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49381</v>
      </c>
      <c r="T3634" s="43">
        <f ca="1">_xll.BInterpol('Base CDI'!$H$4:$H$28,'Base CDI'!$J$4:$J$29,S3634,"Cubic","Extrapolate=Linear","MultiX=Average","Skip=True","Sort=True")</f>
        <v>14.693763170930758</v>
      </c>
      <c r="U3634" s="43">
        <f ca="1">_xll.BInterpol('Base CDI'!$H$4:$H$28,'Base CDI'!$I$4:$I$29,S3634,"Cubic","Extrapolate=Linear","MultiX=Average","Skip=True","Sort=True")</f>
        <v>14.843477105981833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49382</v>
      </c>
      <c r="T3635" s="43">
        <f ca="1">_xll.BInterpol('Base CDI'!$H$4:$H$28,'Base CDI'!$J$4:$J$29,S3635,"Cubic","Extrapolate=Linear","MultiX=Average","Skip=True","Sort=True")</f>
        <v>14.693791518869835</v>
      </c>
      <c r="U3635" s="43">
        <f ca="1">_xll.BInterpol('Base CDI'!$H$4:$H$28,'Base CDI'!$I$4:$I$29,S3635,"Cubic","Extrapolate=Linear","MultiX=Average","Skip=True","Sort=True")</f>
        <v>14.843371600520475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49383</v>
      </c>
      <c r="T3636" s="43">
        <f ca="1">_xll.BInterpol('Base CDI'!$H$4:$H$28,'Base CDI'!$J$4:$J$29,S3636,"Cubic","Extrapolate=Linear","MultiX=Average","Skip=True","Sort=True")</f>
        <v>14.693819952693795</v>
      </c>
      <c r="U3636" s="43">
        <f ca="1">_xll.BInterpol('Base CDI'!$H$4:$H$28,'Base CDI'!$I$4:$I$29,S3636,"Cubic","Extrapolate=Linear","MultiX=Average","Skip=True","Sort=True")</f>
        <v>14.843265760159509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49384</v>
      </c>
      <c r="T3637" s="43">
        <f ca="1">_xll.BInterpol('Base CDI'!$H$4:$H$28,'Base CDI'!$J$4:$J$29,S3637,"Cubic","Extrapolate=Linear","MultiX=Average","Skip=True","Sort=True")</f>
        <v>14.69384847227251</v>
      </c>
      <c r="U3637" s="43">
        <f ca="1">_xll.BInterpol('Base CDI'!$H$4:$H$28,'Base CDI'!$I$4:$I$29,S3637,"Cubic","Extrapolate=Linear","MultiX=Average","Skip=True","Sort=True")</f>
        <v>14.843159585406356</v>
      </c>
    </row>
    <row r="3638" spans="16:21" x14ac:dyDescent="0.25">
      <c r="P3638" s="10">
        <v>39800</v>
      </c>
      <c r="Q3638">
        <v>20.26221</v>
      </c>
      <c r="S3638" s="42">
        <f t="shared" ca="1" si="61"/>
        <v>49385</v>
      </c>
      <c r="T3638" s="43">
        <f ca="1">_xll.BInterpol('Base CDI'!$H$4:$H$28,'Base CDI'!$J$4:$J$29,S3638,"Cubic","Extrapolate=Linear","MultiX=Average","Skip=True","Sort=True")</f>
        <v>14.69387707747585</v>
      </c>
      <c r="U3638" s="43">
        <f ca="1">_xll.BInterpol('Base CDI'!$H$4:$H$28,'Base CDI'!$I$4:$I$29,S3638,"Cubic","Extrapolate=Linear","MultiX=Average","Skip=True","Sort=True")</f>
        <v>14.843053076768442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49386</v>
      </c>
      <c r="T3639" s="43">
        <f ca="1">_xll.BInterpol('Base CDI'!$H$4:$H$28,'Base CDI'!$J$4:$J$29,S3639,"Cubic","Extrapolate=Linear","MultiX=Average","Skip=True","Sort=True")</f>
        <v>14.693905768173687</v>
      </c>
      <c r="U3639" s="43">
        <f ca="1">_xll.BInterpol('Base CDI'!$H$4:$H$28,'Base CDI'!$I$4:$I$29,S3639,"Cubic","Extrapolate=Linear","MultiX=Average","Skip=True","Sort=True")</f>
        <v>14.842946234753187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49387</v>
      </c>
      <c r="T3640" s="43">
        <f ca="1">_xll.BInterpol('Base CDI'!$H$4:$H$28,'Base CDI'!$J$4:$J$29,S3640,"Cubic","Extrapolate=Linear","MultiX=Average","Skip=True","Sort=True")</f>
        <v>14.693934544235894</v>
      </c>
      <c r="U3640" s="43">
        <f ca="1">_xll.BInterpol('Base CDI'!$H$4:$H$28,'Base CDI'!$I$4:$I$29,S3640,"Cubic","Extrapolate=Linear","MultiX=Average","Skip=True","Sort=True")</f>
        <v>14.842839059868018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49388</v>
      </c>
      <c r="T3641" s="43">
        <f ca="1">_xll.BInterpol('Base CDI'!$H$4:$H$28,'Base CDI'!$J$4:$J$29,S3641,"Cubic","Extrapolate=Linear","MultiX=Average","Skip=True","Sort=True")</f>
        <v>14.69396340553234</v>
      </c>
      <c r="U3641" s="43">
        <f ca="1">_xll.BInterpol('Base CDI'!$H$4:$H$28,'Base CDI'!$I$4:$I$29,S3641,"Cubic","Extrapolate=Linear","MultiX=Average","Skip=True","Sort=True")</f>
        <v>14.842731552620357</v>
      </c>
    </row>
    <row r="3642" spans="16:21" x14ac:dyDescent="0.25">
      <c r="P3642" s="10">
        <v>39806</v>
      </c>
      <c r="Q3642">
        <v>20.30293</v>
      </c>
      <c r="S3642" s="42">
        <f t="shared" ca="1" si="61"/>
        <v>49389</v>
      </c>
      <c r="T3642" s="43">
        <f ca="1">_xll.BInterpol('Base CDI'!$H$4:$H$28,'Base CDI'!$J$4:$J$29,S3642,"Cubic","Extrapolate=Linear","MultiX=Average","Skip=True","Sort=True")</f>
        <v>14.693992351932897</v>
      </c>
      <c r="U3642" s="43">
        <f ca="1">_xll.BInterpol('Base CDI'!$H$4:$H$28,'Base CDI'!$I$4:$I$29,S3642,"Cubic","Extrapolate=Linear","MultiX=Average","Skip=True","Sort=True")</f>
        <v>14.842623713517629</v>
      </c>
    </row>
    <row r="3643" spans="16:21" x14ac:dyDescent="0.25">
      <c r="P3643" s="10">
        <v>39808</v>
      </c>
      <c r="Q3643">
        <v>20.31315</v>
      </c>
      <c r="S3643" s="42">
        <f t="shared" ca="1" si="61"/>
        <v>49390</v>
      </c>
      <c r="T3643" s="43">
        <f ca="1">_xll.BInterpol('Base CDI'!$H$4:$H$28,'Base CDI'!$J$4:$J$29,S3643,"Cubic","Extrapolate=Linear","MultiX=Average","Skip=True","Sort=True")</f>
        <v>14.694021383307437</v>
      </c>
      <c r="U3643" s="43">
        <f ca="1">_xll.BInterpol('Base CDI'!$H$4:$H$28,'Base CDI'!$I$4:$I$29,S3643,"Cubic","Extrapolate=Linear","MultiX=Average","Skip=True","Sort=True")</f>
        <v>14.842515543067256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49391</v>
      </c>
      <c r="T3644" s="43">
        <f ca="1">_xll.BInterpol('Base CDI'!$H$4:$H$28,'Base CDI'!$J$4:$J$29,S3644,"Cubic","Extrapolate=Linear","MultiX=Average","Skip=True","Sort=True")</f>
        <v>14.694050499525831</v>
      </c>
      <c r="U3644" s="43">
        <f ca="1">_xll.BInterpol('Base CDI'!$H$4:$H$28,'Base CDI'!$I$4:$I$29,S3644,"Cubic","Extrapolate=Linear","MultiX=Average","Skip=True","Sort=True")</f>
        <v>14.842407041776664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49392</v>
      </c>
      <c r="T3645" s="43">
        <f ca="1">_xll.BInterpol('Base CDI'!$H$4:$H$28,'Base CDI'!$J$4:$J$29,S3645,"Cubic","Extrapolate=Linear","MultiX=Average","Skip=True","Sort=True")</f>
        <v>14.69407970045795</v>
      </c>
      <c r="U3645" s="43">
        <f ca="1">_xll.BInterpol('Base CDI'!$H$4:$H$28,'Base CDI'!$I$4:$I$29,S3645,"Cubic","Extrapolate=Linear","MultiX=Average","Skip=True","Sort=True")</f>
        <v>14.842298210153274</v>
      </c>
    </row>
    <row r="3646" spans="16:21" x14ac:dyDescent="0.25">
      <c r="P3646" s="10">
        <v>39813</v>
      </c>
      <c r="Q3646">
        <v>20.34395</v>
      </c>
      <c r="S3646" s="42">
        <f t="shared" ca="1" si="61"/>
        <v>49393</v>
      </c>
      <c r="T3646" s="43">
        <f ca="1">_xll.BInterpol('Base CDI'!$H$4:$H$28,'Base CDI'!$J$4:$J$29,S3646,"Cubic","Extrapolate=Linear","MultiX=Average","Skip=True","Sort=True")</f>
        <v>14.694108985973667</v>
      </c>
      <c r="U3646" s="43">
        <f ca="1">_xll.BInterpol('Base CDI'!$H$4:$H$28,'Base CDI'!$I$4:$I$29,S3646,"Cubic","Extrapolate=Linear","MultiX=Average","Skip=True","Sort=True")</f>
        <v>14.84218904870451</v>
      </c>
    </row>
    <row r="3647" spans="16:21" x14ac:dyDescent="0.25">
      <c r="P3647" s="10">
        <v>39815</v>
      </c>
      <c r="Q3647">
        <v>20.35426</v>
      </c>
      <c r="S3647" s="42">
        <f t="shared" ca="1" si="61"/>
        <v>49394</v>
      </c>
      <c r="T3647" s="43">
        <f ca="1">_xll.BInterpol('Base CDI'!$H$4:$H$28,'Base CDI'!$J$4:$J$29,S3647,"Cubic","Extrapolate=Linear","MultiX=Average","Skip=True","Sort=True")</f>
        <v>14.694138355942853</v>
      </c>
      <c r="U3647" s="43">
        <f ca="1">_xll.BInterpol('Base CDI'!$H$4:$H$28,'Base CDI'!$I$4:$I$29,S3647,"Cubic","Extrapolate=Linear","MultiX=Average","Skip=True","Sort=True")</f>
        <v>14.842079557937797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49395</v>
      </c>
      <c r="T3648" s="43">
        <f ca="1">_xll.BInterpol('Base CDI'!$H$4:$H$28,'Base CDI'!$J$4:$J$29,S3648,"Cubic","Extrapolate=Linear","MultiX=Average","Skip=True","Sort=True")</f>
        <v>14.694167810235376</v>
      </c>
      <c r="U3648" s="43">
        <f ca="1">_xll.BInterpol('Base CDI'!$H$4:$H$28,'Base CDI'!$I$4:$I$29,S3648,"Cubic","Extrapolate=Linear","MultiX=Average","Skip=True","Sort=True")</f>
        <v>14.841969738360557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49396</v>
      </c>
      <c r="T3649" s="43">
        <f ca="1">_xll.BInterpol('Base CDI'!$H$4:$H$28,'Base CDI'!$J$4:$J$29,S3649,"Cubic","Extrapolate=Linear","MultiX=Average","Skip=True","Sort=True")</f>
        <v>14.694197348721111</v>
      </c>
      <c r="U3649" s="43">
        <f ca="1">_xll.BInterpol('Base CDI'!$H$4:$H$28,'Base CDI'!$I$4:$I$29,S3649,"Cubic","Extrapolate=Linear","MultiX=Average","Skip=True","Sort=True")</f>
        <v>14.841859590480217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49397</v>
      </c>
      <c r="T3650" s="43">
        <f ca="1">_xll.BInterpol('Base CDI'!$H$4:$H$28,'Base CDI'!$J$4:$J$29,S3650,"Cubic","Extrapolate=Linear","MultiX=Average","Skip=True","Sort=True")</f>
        <v>14.694226971269931</v>
      </c>
      <c r="U3650" s="43">
        <f ca="1">_xll.BInterpol('Base CDI'!$H$4:$H$28,'Base CDI'!$I$4:$I$29,S3650,"Cubic","Extrapolate=Linear","MultiX=Average","Skip=True","Sort=True")</f>
        <v>14.841749114804196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49398</v>
      </c>
      <c r="T3651" s="43">
        <f ca="1">_xll.BInterpol('Base CDI'!$H$4:$H$28,'Base CDI'!$J$4:$J$29,S3651,"Cubic","Extrapolate=Linear","MultiX=Average","Skip=True","Sort=True")</f>
        <v>14.694256677751703</v>
      </c>
      <c r="U3651" s="43">
        <f ca="1">_xll.BInterpol('Base CDI'!$H$4:$H$28,'Base CDI'!$I$4:$I$29,S3651,"Cubic","Extrapolate=Linear","MultiX=Average","Skip=True","Sort=True")</f>
        <v>14.841638311839922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49399</v>
      </c>
      <c r="T3652" s="43">
        <f ca="1">_xll.BInterpol('Base CDI'!$H$4:$H$28,'Base CDI'!$J$4:$J$29,S3652,"Cubic","Extrapolate=Linear","MultiX=Average","Skip=True","Sort=True")</f>
        <v>14.694286468036299</v>
      </c>
      <c r="U3652" s="43">
        <f ca="1">_xll.BInterpol('Base CDI'!$H$4:$H$28,'Base CDI'!$I$4:$I$29,S3652,"Cubic","Extrapolate=Linear","MultiX=Average","Skip=True","Sort=True")</f>
        <v>14.841527182094817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49400</v>
      </c>
      <c r="T3653" s="43">
        <f ca="1">_xll.BInterpol('Base CDI'!$H$4:$H$28,'Base CDI'!$J$4:$J$29,S3653,"Cubic","Extrapolate=Linear","MultiX=Average","Skip=True","Sort=True")</f>
        <v>14.694316341993593</v>
      </c>
      <c r="U3653" s="43">
        <f ca="1">_xll.BInterpol('Base CDI'!$H$4:$H$28,'Base CDI'!$I$4:$I$29,S3653,"Cubic","Extrapolate=Linear","MultiX=Average","Skip=True","Sort=True")</f>
        <v>14.841415726076303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49401</v>
      </c>
      <c r="T3654" s="43">
        <f ca="1">_xll.BInterpol('Base CDI'!$H$4:$H$28,'Base CDI'!$J$4:$J$29,S3654,"Cubic","Extrapolate=Linear","MultiX=Average","Skip=True","Sort=True")</f>
        <v>14.694346299493455</v>
      </c>
      <c r="U3654" s="43">
        <f ca="1">_xll.BInterpol('Base CDI'!$H$4:$H$28,'Base CDI'!$I$4:$I$29,S3654,"Cubic","Extrapolate=Linear","MultiX=Average","Skip=True","Sort=True")</f>
        <v>14.841303944291804</v>
      </c>
    </row>
    <row r="3655" spans="16:21" x14ac:dyDescent="0.25">
      <c r="P3655" s="10">
        <v>39827</v>
      </c>
      <c r="Q3655">
        <v>20.43684</v>
      </c>
      <c r="S3655" s="42">
        <f t="shared" ca="1" si="61"/>
        <v>49402</v>
      </c>
      <c r="T3655" s="43">
        <f ca="1">_xll.BInterpol('Base CDI'!$H$4:$H$28,'Base CDI'!$J$4:$J$29,S3655,"Cubic","Extrapolate=Linear","MultiX=Average","Skip=True","Sort=True")</f>
        <v>14.694376340405757</v>
      </c>
      <c r="U3655" s="43">
        <f ca="1">_xll.BInterpol('Base CDI'!$H$4:$H$28,'Base CDI'!$I$4:$I$29,S3655,"Cubic","Extrapolate=Linear","MultiX=Average","Skip=True","Sort=True")</f>
        <v>14.841191837248745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49403</v>
      </c>
      <c r="T3656" s="43">
        <f ca="1">_xll.BInterpol('Base CDI'!$H$4:$H$28,'Base CDI'!$J$4:$J$29,S3656,"Cubic","Extrapolate=Linear","MultiX=Average","Skip=True","Sort=True")</f>
        <v>14.694406464600368</v>
      </c>
      <c r="U3656" s="43">
        <f ca="1">_xll.BInterpol('Base CDI'!$H$4:$H$28,'Base CDI'!$I$4:$I$29,S3656,"Cubic","Extrapolate=Linear","MultiX=Average","Skip=True","Sort=True")</f>
        <v>14.841079405454551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49404</v>
      </c>
      <c r="T3657" s="43">
        <f ca="1">_xll.BInterpol('Base CDI'!$H$4:$H$28,'Base CDI'!$J$4:$J$29,S3657,"Cubic","Extrapolate=Linear","MultiX=Average","Skip=True","Sort=True")</f>
        <v>14.694436671947162</v>
      </c>
      <c r="U3657" s="43">
        <f ca="1">_xll.BInterpol('Base CDI'!$H$4:$H$28,'Base CDI'!$I$4:$I$29,S3657,"Cubic","Extrapolate=Linear","MultiX=Average","Skip=True","Sort=True")</f>
        <v>14.840966649416643</v>
      </c>
    </row>
    <row r="3658" spans="16:21" x14ac:dyDescent="0.25">
      <c r="P3658" s="10">
        <v>39832</v>
      </c>
      <c r="Q3658">
        <v>20.46791</v>
      </c>
      <c r="S3658" s="42">
        <f t="shared" ca="1" si="61"/>
        <v>49405</v>
      </c>
      <c r="T3658" s="43">
        <f ca="1">_xll.BInterpol('Base CDI'!$H$4:$H$28,'Base CDI'!$J$4:$J$29,S3658,"Cubic","Extrapolate=Linear","MultiX=Average","Skip=True","Sort=True")</f>
        <v>14.69446696231601</v>
      </c>
      <c r="U3658" s="43">
        <f ca="1">_xll.BInterpol('Base CDI'!$H$4:$H$28,'Base CDI'!$I$4:$I$29,S3658,"Cubic","Extrapolate=Linear","MultiX=Average","Skip=True","Sort=True")</f>
        <v>14.840853569642446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49406</v>
      </c>
      <c r="T3659" s="43">
        <f ca="1">_xll.BInterpol('Base CDI'!$H$4:$H$28,'Base CDI'!$J$4:$J$29,S3659,"Cubic","Extrapolate=Linear","MultiX=Average","Skip=True","Sort=True")</f>
        <v>14.694497335576784</v>
      </c>
      <c r="U3659" s="43">
        <f ca="1">_xll.BInterpol('Base CDI'!$H$4:$H$28,'Base CDI'!$I$4:$I$29,S3659,"Cubic","Extrapolate=Linear","MultiX=Average","Skip=True","Sort=True")</f>
        <v>14.840740166639382</v>
      </c>
    </row>
    <row r="3660" spans="16:21" x14ac:dyDescent="0.25">
      <c r="P3660" s="10">
        <v>39834</v>
      </c>
      <c r="Q3660">
        <v>20.48837</v>
      </c>
      <c r="S3660" s="42">
        <f t="shared" ca="1" si="62"/>
        <v>49407</v>
      </c>
      <c r="T3660" s="43">
        <f ca="1">_xll.BInterpol('Base CDI'!$H$4:$H$28,'Base CDI'!$J$4:$J$29,S3660,"Cubic","Extrapolate=Linear","MultiX=Average","Skip=True","Sort=True")</f>
        <v>14.694527791599352</v>
      </c>
      <c r="U3660" s="43">
        <f ca="1">_xll.BInterpol('Base CDI'!$H$4:$H$28,'Base CDI'!$I$4:$I$29,S3660,"Cubic","Extrapolate=Linear","MultiX=Average","Skip=True","Sort=True")</f>
        <v>14.840626440914876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49408</v>
      </c>
      <c r="T3661" s="43">
        <f ca="1">_xll.BInterpol('Base CDI'!$H$4:$H$28,'Base CDI'!$J$4:$J$29,S3661,"Cubic","Extrapolate=Linear","MultiX=Average","Skip=True","Sort=True")</f>
        <v>14.69455833025359</v>
      </c>
      <c r="U3661" s="43">
        <f ca="1">_xll.BInterpol('Base CDI'!$H$4:$H$28,'Base CDI'!$I$4:$I$29,S3661,"Cubic","Extrapolate=Linear","MultiX=Average","Skip=True","Sort=True")</f>
        <v>14.840512392976352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49409</v>
      </c>
      <c r="T3662" s="43">
        <f ca="1">_xll.BInterpol('Base CDI'!$H$4:$H$28,'Base CDI'!$J$4:$J$29,S3662,"Cubic","Extrapolate=Linear","MultiX=Average","Skip=True","Sort=True")</f>
        <v>14.694588951409365</v>
      </c>
      <c r="U3662" s="43">
        <f ca="1">_xll.BInterpol('Base CDI'!$H$4:$H$28,'Base CDI'!$I$4:$I$29,S3662,"Cubic","Extrapolate=Linear","MultiX=Average","Skip=True","Sort=True")</f>
        <v>14.840398023331234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49410</v>
      </c>
      <c r="T3663" s="43">
        <f ca="1">_xll.BInterpol('Base CDI'!$H$4:$H$28,'Base CDI'!$J$4:$J$29,S3663,"Cubic","Extrapolate=Linear","MultiX=Average","Skip=True","Sort=True")</f>
        <v>14.694619654936552</v>
      </c>
      <c r="U3663" s="43">
        <f ca="1">_xll.BInterpol('Base CDI'!$H$4:$H$28,'Base CDI'!$I$4:$I$29,S3663,"Cubic","Extrapolate=Linear","MultiX=Average","Skip=True","Sort=True")</f>
        <v>14.840283332486944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49411</v>
      </c>
      <c r="T3664" s="43">
        <f ca="1">_xll.BInterpol('Base CDI'!$H$4:$H$28,'Base CDI'!$J$4:$J$29,S3664,"Cubic","Extrapolate=Linear","MultiX=Average","Skip=True","Sort=True")</f>
        <v>14.69465044070502</v>
      </c>
      <c r="U3664" s="43">
        <f ca="1">_xll.BInterpol('Base CDI'!$H$4:$H$28,'Base CDI'!$I$4:$I$29,S3664,"Cubic","Extrapolate=Linear","MultiX=Average","Skip=True","Sort=True")</f>
        <v>14.840168320950907</v>
      </c>
    </row>
    <row r="3665" spans="16:21" x14ac:dyDescent="0.25">
      <c r="P3665" s="10">
        <v>39841</v>
      </c>
      <c r="Q3665">
        <v>20.53744</v>
      </c>
      <c r="S3665" s="42">
        <f t="shared" ca="1" si="62"/>
        <v>49412</v>
      </c>
      <c r="T3665" s="43">
        <f ca="1">_xll.BInterpol('Base CDI'!$H$4:$H$28,'Base CDI'!$J$4:$J$29,S3665,"Cubic","Extrapolate=Linear","MultiX=Average","Skip=True","Sort=True")</f>
        <v>14.694681308584643</v>
      </c>
      <c r="U3665" s="43">
        <f ca="1">_xll.BInterpol('Base CDI'!$H$4:$H$28,'Base CDI'!$I$4:$I$29,S3665,"Cubic","Extrapolate=Linear","MultiX=Average","Skip=True","Sort=True")</f>
        <v>14.840052989230545</v>
      </c>
    </row>
    <row r="3666" spans="16:21" x14ac:dyDescent="0.25">
      <c r="P3666" s="10">
        <v>39842</v>
      </c>
      <c r="Q3666">
        <v>20.54712</v>
      </c>
      <c r="S3666" s="42">
        <f t="shared" ca="1" si="62"/>
        <v>49413</v>
      </c>
      <c r="T3666" s="43">
        <f ca="1">_xll.BInterpol('Base CDI'!$H$4:$H$28,'Base CDI'!$J$4:$J$29,S3666,"Cubic","Extrapolate=Linear","MultiX=Average","Skip=True","Sort=True")</f>
        <v>14.694712258445289</v>
      </c>
      <c r="U3666" s="43">
        <f ca="1">_xll.BInterpol('Base CDI'!$H$4:$H$28,'Base CDI'!$I$4:$I$29,S3666,"Cubic","Extrapolate=Linear","MultiX=Average","Skip=True","Sort=True")</f>
        <v>14.839937337833284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49414</v>
      </c>
      <c r="T3667" s="43">
        <f ca="1">_xll.BInterpol('Base CDI'!$H$4:$H$28,'Base CDI'!$J$4:$J$29,S3667,"Cubic","Extrapolate=Linear","MultiX=Average","Skip=True","Sort=True")</f>
        <v>14.694743290156831</v>
      </c>
      <c r="U3667" s="43">
        <f ca="1">_xll.BInterpol('Base CDI'!$H$4:$H$28,'Base CDI'!$I$4:$I$29,S3667,"Cubic","Extrapolate=Linear","MultiX=Average","Skip=True","Sort=True")</f>
        <v>14.839821367266545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49415</v>
      </c>
      <c r="T3668" s="43">
        <f ca="1">_xll.BInterpol('Base CDI'!$H$4:$H$28,'Base CDI'!$J$4:$J$29,S3668,"Cubic","Extrapolate=Linear","MultiX=Average","Skip=True","Sort=True")</f>
        <v>14.694774403589141</v>
      </c>
      <c r="U3668" s="43">
        <f ca="1">_xll.BInterpol('Base CDI'!$H$4:$H$28,'Base CDI'!$I$4:$I$29,S3668,"Cubic","Extrapolate=Linear","MultiX=Average","Skip=True","Sort=True")</f>
        <v>14.839705078037754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49416</v>
      </c>
      <c r="T3669" s="43">
        <f ca="1">_xll.BInterpol('Base CDI'!$H$4:$H$28,'Base CDI'!$J$4:$J$29,S3669,"Cubic","Extrapolate=Linear","MultiX=Average","Skip=True","Sort=True")</f>
        <v>14.69480559861209</v>
      </c>
      <c r="U3669" s="43">
        <f ca="1">_xll.BInterpol('Base CDI'!$H$4:$H$28,'Base CDI'!$I$4:$I$29,S3669,"Cubic","Extrapolate=Linear","MultiX=Average","Skip=True","Sort=True")</f>
        <v>14.839588470654334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49417</v>
      </c>
      <c r="T3670" s="43">
        <f ca="1">_xll.BInterpol('Base CDI'!$H$4:$H$28,'Base CDI'!$J$4:$J$29,S3670,"Cubic","Extrapolate=Linear","MultiX=Average","Skip=True","Sort=True")</f>
        <v>14.69483687509555</v>
      </c>
      <c r="U3670" s="43">
        <f ca="1">_xll.BInterpol('Base CDI'!$H$4:$H$28,'Base CDI'!$I$4:$I$29,S3670,"Cubic","Extrapolate=Linear","MultiX=Average","Skip=True","Sort=True")</f>
        <v>14.839471545623708</v>
      </c>
    </row>
    <row r="3671" spans="16:21" x14ac:dyDescent="0.25">
      <c r="P3671" s="10">
        <v>39849</v>
      </c>
      <c r="Q3671">
        <v>20.59564</v>
      </c>
      <c r="S3671" s="42">
        <f t="shared" ca="1" si="62"/>
        <v>49418</v>
      </c>
      <c r="T3671" s="43">
        <f ca="1">_xll.BInterpol('Base CDI'!$H$4:$H$28,'Base CDI'!$J$4:$J$29,S3671,"Cubic","Extrapolate=Linear","MultiX=Average","Skip=True","Sort=True")</f>
        <v>14.694868232909391</v>
      </c>
      <c r="U3671" s="43">
        <f ca="1">_xll.BInterpol('Base CDI'!$H$4:$H$28,'Base CDI'!$I$4:$I$29,S3671,"Cubic","Extrapolate=Linear","MultiX=Average","Skip=True","Sort=True")</f>
        <v>14.8393543034533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49419</v>
      </c>
      <c r="T3672" s="43">
        <f ca="1">_xll.BInterpol('Base CDI'!$H$4:$H$28,'Base CDI'!$J$4:$J$29,S3672,"Cubic","Extrapolate=Linear","MultiX=Average","Skip=True","Sort=True")</f>
        <v>14.694899671923485</v>
      </c>
      <c r="U3672" s="43">
        <f ca="1">_xll.BInterpol('Base CDI'!$H$4:$H$28,'Base CDI'!$I$4:$I$29,S3672,"Cubic","Extrapolate=Linear","MultiX=Average","Skip=True","Sort=True")</f>
        <v>14.839236744650535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49420</v>
      </c>
      <c r="T3673" s="43">
        <f ca="1">_xll.BInterpol('Base CDI'!$H$4:$H$28,'Base CDI'!$J$4:$J$29,S3673,"Cubic","Extrapolate=Linear","MultiX=Average","Skip=True","Sort=True")</f>
        <v>14.694931192007703</v>
      </c>
      <c r="U3673" s="43">
        <f ca="1">_xll.BInterpol('Base CDI'!$H$4:$H$28,'Base CDI'!$I$4:$I$29,S3673,"Cubic","Extrapolate=Linear","MultiX=Average","Skip=True","Sort=True")</f>
        <v>14.839118869722833</v>
      </c>
    </row>
    <row r="3674" spans="16:21" x14ac:dyDescent="0.25">
      <c r="P3674" s="10">
        <v>39854</v>
      </c>
      <c r="Q3674">
        <v>20.62482</v>
      </c>
      <c r="S3674" s="42">
        <f t="shared" ca="1" si="62"/>
        <v>49421</v>
      </c>
      <c r="T3674" s="43">
        <f ca="1">_xll.BInterpol('Base CDI'!$H$4:$H$28,'Base CDI'!$J$4:$J$29,S3674,"Cubic","Extrapolate=Linear","MultiX=Average","Skip=True","Sort=True")</f>
        <v>14.694962793031918</v>
      </c>
      <c r="U3674" s="43">
        <f ca="1">_xll.BInterpol('Base CDI'!$H$4:$H$28,'Base CDI'!$I$4:$I$29,S3674,"Cubic","Extrapolate=Linear","MultiX=Average","Skip=True","Sort=True")</f>
        <v>14.839000679177621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49422</v>
      </c>
      <c r="T3675" s="43">
        <f ca="1">_xll.BInterpol('Base CDI'!$H$4:$H$28,'Base CDI'!$J$4:$J$29,S3675,"Cubic","Extrapolate=Linear","MultiX=Average","Skip=True","Sort=True")</f>
        <v>14.694994474865998</v>
      </c>
      <c r="U3675" s="43">
        <f ca="1">_xll.BInterpol('Base CDI'!$H$4:$H$28,'Base CDI'!$I$4:$I$29,S3675,"Cubic","Extrapolate=Linear","MultiX=Average","Skip=True","Sort=True")</f>
        <v>14.838882173522322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49423</v>
      </c>
      <c r="T3676" s="43">
        <f ca="1">_xll.BInterpol('Base CDI'!$H$4:$H$28,'Base CDI'!$J$4:$J$29,S3676,"Cubic","Extrapolate=Linear","MultiX=Average","Skip=True","Sort=True")</f>
        <v>14.695026237379818</v>
      </c>
      <c r="U3676" s="43">
        <f ca="1">_xll.BInterpol('Base CDI'!$H$4:$H$28,'Base CDI'!$I$4:$I$29,S3676,"Cubic","Extrapolate=Linear","MultiX=Average","Skip=True","Sort=True")</f>
        <v>14.838763353264358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49424</v>
      </c>
      <c r="T3677" s="43">
        <f ca="1">_xll.BInterpol('Base CDI'!$H$4:$H$28,'Base CDI'!$J$4:$J$29,S3677,"Cubic","Extrapolate=Linear","MultiX=Average","Skip=True","Sort=True")</f>
        <v>14.695058080443248</v>
      </c>
      <c r="U3677" s="43">
        <f ca="1">_xll.BInterpol('Base CDI'!$H$4:$H$28,'Base CDI'!$I$4:$I$29,S3677,"Cubic","Extrapolate=Linear","MultiX=Average","Skip=True","Sort=True")</f>
        <v>14.838644218911156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49425</v>
      </c>
      <c r="T3678" s="43">
        <f ca="1">_xll.BInterpol('Base CDI'!$H$4:$H$28,'Base CDI'!$J$4:$J$29,S3678,"Cubic","Extrapolate=Linear","MultiX=Average","Skip=True","Sort=True")</f>
        <v>14.695090003926159</v>
      </c>
      <c r="U3678" s="43">
        <f ca="1">_xll.BInterpol('Base CDI'!$H$4:$H$28,'Base CDI'!$I$4:$I$29,S3678,"Cubic","Extrapolate=Linear","MultiX=Average","Skip=True","Sort=True")</f>
        <v>14.838524770970135</v>
      </c>
    </row>
    <row r="3679" spans="16:21" x14ac:dyDescent="0.25">
      <c r="P3679" s="10">
        <v>39861</v>
      </c>
      <c r="Q3679">
        <v>20.67353</v>
      </c>
      <c r="S3679" s="42">
        <f t="shared" ca="1" si="62"/>
        <v>49426</v>
      </c>
      <c r="T3679" s="43">
        <f ca="1">_xll.BInterpol('Base CDI'!$H$4:$H$28,'Base CDI'!$J$4:$J$29,S3679,"Cubic","Extrapolate=Linear","MultiX=Average","Skip=True","Sort=True")</f>
        <v>14.695122007698423</v>
      </c>
      <c r="U3679" s="43">
        <f ca="1">_xll.BInterpol('Base CDI'!$H$4:$H$28,'Base CDI'!$I$4:$I$29,S3679,"Cubic","Extrapolate=Linear","MultiX=Average","Skip=True","Sort=True")</f>
        <v>14.838405009948724</v>
      </c>
    </row>
    <row r="3680" spans="16:21" x14ac:dyDescent="0.25">
      <c r="P3680" s="10">
        <v>39862</v>
      </c>
      <c r="Q3680">
        <v>20.68328</v>
      </c>
      <c r="S3680" s="42">
        <f t="shared" ca="1" si="62"/>
        <v>49427</v>
      </c>
      <c r="T3680" s="43">
        <f ca="1">_xll.BInterpol('Base CDI'!$H$4:$H$28,'Base CDI'!$J$4:$J$29,S3680,"Cubic","Extrapolate=Linear","MultiX=Average","Skip=True","Sort=True")</f>
        <v>14.695154091629911</v>
      </c>
      <c r="U3680" s="43">
        <f ca="1">_xll.BInterpol('Base CDI'!$H$4:$H$28,'Base CDI'!$I$4:$I$29,S3680,"Cubic","Extrapolate=Linear","MultiX=Average","Skip=True","Sort=True")</f>
        <v>14.838284936354343</v>
      </c>
    </row>
    <row r="3681" spans="16:21" x14ac:dyDescent="0.25">
      <c r="P3681" s="10">
        <v>39863</v>
      </c>
      <c r="Q3681">
        <v>20.69304</v>
      </c>
      <c r="S3681" s="42">
        <f t="shared" ca="1" si="62"/>
        <v>49428</v>
      </c>
      <c r="T3681" s="43">
        <f ca="1">_xll.BInterpol('Base CDI'!$H$4:$H$28,'Base CDI'!$J$4:$J$29,S3681,"Cubic","Extrapolate=Linear","MultiX=Average","Skip=True","Sort=True")</f>
        <v>14.695186255590496</v>
      </c>
      <c r="U3681" s="43">
        <f ca="1">_xll.BInterpol('Base CDI'!$H$4:$H$28,'Base CDI'!$I$4:$I$29,S3681,"Cubic","Extrapolate=Linear","MultiX=Average","Skip=True","Sort=True")</f>
        <v>14.838164550694415</v>
      </c>
    </row>
    <row r="3682" spans="16:21" x14ac:dyDescent="0.25">
      <c r="P3682" s="10">
        <v>39864</v>
      </c>
      <c r="Q3682">
        <v>20.7028</v>
      </c>
      <c r="S3682" s="42">
        <f t="shared" ca="1" si="62"/>
        <v>49429</v>
      </c>
      <c r="T3682" s="43">
        <f ca="1">_xll.BInterpol('Base CDI'!$H$4:$H$28,'Base CDI'!$J$4:$J$29,S3682,"Cubic","Extrapolate=Linear","MultiX=Average","Skip=True","Sort=True")</f>
        <v>14.695218499450046</v>
      </c>
      <c r="U3682" s="43">
        <f ca="1">_xll.BInterpol('Base CDI'!$H$4:$H$28,'Base CDI'!$I$4:$I$29,S3682,"Cubic","Extrapolate=Linear","MultiX=Average","Skip=True","Sort=True")</f>
        <v>14.838043853476368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49430</v>
      </c>
      <c r="T3683" s="43">
        <f ca="1">_xll.BInterpol('Base CDI'!$H$4:$H$28,'Base CDI'!$J$4:$J$29,S3683,"Cubic","Extrapolate=Linear","MultiX=Average","Skip=True","Sort=True")</f>
        <v>14.695250823078435</v>
      </c>
      <c r="U3683" s="43">
        <f ca="1">_xll.BInterpol('Base CDI'!$H$4:$H$28,'Base CDI'!$I$4:$I$29,S3683,"Cubic","Extrapolate=Linear","MultiX=Average","Skip=True","Sort=True")</f>
        <v>14.83792284520762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49431</v>
      </c>
      <c r="T3684" s="43">
        <f ca="1">_xll.BInterpol('Base CDI'!$H$4:$H$28,'Base CDI'!$J$4:$J$29,S3684,"Cubic","Extrapolate=Linear","MultiX=Average","Skip=True","Sort=True")</f>
        <v>14.695283226345534</v>
      </c>
      <c r="U3684" s="43">
        <f ca="1">_xll.BInterpol('Base CDI'!$H$4:$H$28,'Base CDI'!$I$4:$I$29,S3684,"Cubic","Extrapolate=Linear","MultiX=Average","Skip=True","Sort=True")</f>
        <v>14.837801526395598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49432</v>
      </c>
      <c r="T3685" s="43">
        <f ca="1">_xll.BInterpol('Base CDI'!$H$4:$H$28,'Base CDI'!$J$4:$J$29,S3685,"Cubic","Extrapolate=Linear","MultiX=Average","Skip=True","Sort=True")</f>
        <v>14.695315709121212</v>
      </c>
      <c r="U3685" s="43">
        <f ca="1">_xll.BInterpol('Base CDI'!$H$4:$H$28,'Base CDI'!$I$4:$I$29,S3685,"Cubic","Extrapolate=Linear","MultiX=Average","Skip=True","Sort=True")</f>
        <v>14.837679897547726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49433</v>
      </c>
      <c r="T3686" s="43">
        <f ca="1">_xll.BInterpol('Base CDI'!$H$4:$H$28,'Base CDI'!$J$4:$J$29,S3686,"Cubic","Extrapolate=Linear","MultiX=Average","Skip=True","Sort=True")</f>
        <v>14.695348271275344</v>
      </c>
      <c r="U3686" s="43">
        <f ca="1">_xll.BInterpol('Base CDI'!$H$4:$H$28,'Base CDI'!$I$4:$I$29,S3686,"Cubic","Extrapolate=Linear","MultiX=Average","Skip=True","Sort=True")</f>
        <v>14.837557959171427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49434</v>
      </c>
      <c r="T3687" s="43">
        <f ca="1">_xll.BInterpol('Base CDI'!$H$4:$H$28,'Base CDI'!$J$4:$J$29,S3687,"Cubic","Extrapolate=Linear","MultiX=Average","Skip=True","Sort=True")</f>
        <v>14.695380912677802</v>
      </c>
      <c r="U3687" s="43">
        <f ca="1">_xll.BInterpol('Base CDI'!$H$4:$H$28,'Base CDI'!$I$4:$I$29,S3687,"Cubic","Extrapolate=Linear","MultiX=Average","Skip=True","Sort=True")</f>
        <v>14.837435711774125</v>
      </c>
    </row>
    <row r="3688" spans="16:21" x14ac:dyDescent="0.25">
      <c r="P3688" s="10">
        <v>39876</v>
      </c>
      <c r="Q3688">
        <v>20.76145</v>
      </c>
      <c r="S3688" s="42">
        <f t="shared" ca="1" si="62"/>
        <v>49435</v>
      </c>
      <c r="T3688" s="43">
        <f ca="1">_xll.BInterpol('Base CDI'!$H$4:$H$28,'Base CDI'!$J$4:$J$29,S3688,"Cubic","Extrapolate=Linear","MultiX=Average","Skip=True","Sort=True")</f>
        <v>14.695413633198452</v>
      </c>
      <c r="U3688" s="43">
        <f ca="1">_xll.BInterpol('Base CDI'!$H$4:$H$28,'Base CDI'!$I$4:$I$29,S3688,"Cubic","Extrapolate=Linear","MultiX=Average","Skip=True","Sort=True")</f>
        <v>14.837313155863242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49436</v>
      </c>
      <c r="T3689" s="43">
        <f ca="1">_xll.BInterpol('Base CDI'!$H$4:$H$28,'Base CDI'!$J$4:$J$29,S3689,"Cubic","Extrapolate=Linear","MultiX=Average","Skip=True","Sort=True")</f>
        <v>14.69544643270717</v>
      </c>
      <c r="U3689" s="43">
        <f ca="1">_xll.BInterpol('Base CDI'!$H$4:$H$28,'Base CDI'!$I$4:$I$29,S3689,"Cubic","Extrapolate=Linear","MultiX=Average","Skip=True","Sort=True")</f>
        <v>14.837190291946202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49437</v>
      </c>
      <c r="T3690" s="43">
        <f ca="1">_xll.BInterpol('Base CDI'!$H$4:$H$28,'Base CDI'!$J$4:$J$29,S3690,"Cubic","Extrapolate=Linear","MultiX=Average","Skip=True","Sort=True")</f>
        <v>14.695479311073827</v>
      </c>
      <c r="U3690" s="43">
        <f ca="1">_xll.BInterpol('Base CDI'!$H$4:$H$28,'Base CDI'!$I$4:$I$29,S3690,"Cubic","Extrapolate=Linear","MultiX=Average","Skip=True","Sort=True")</f>
        <v>14.837067120530431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49438</v>
      </c>
      <c r="T3691" s="43">
        <f ca="1">_xll.BInterpol('Base CDI'!$H$4:$H$28,'Base CDI'!$J$4:$J$29,S3691,"Cubic","Extrapolate=Linear","MultiX=Average","Skip=True","Sort=True")</f>
        <v>14.695512268168292</v>
      </c>
      <c r="U3691" s="43">
        <f ca="1">_xll.BInterpol('Base CDI'!$H$4:$H$28,'Base CDI'!$I$4:$I$29,S3691,"Cubic","Extrapolate=Linear","MultiX=Average","Skip=True","Sort=True")</f>
        <v>14.83694364212335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49439</v>
      </c>
      <c r="T3692" s="43">
        <f ca="1">_xll.BInterpol('Base CDI'!$H$4:$H$28,'Base CDI'!$J$4:$J$29,S3692,"Cubic","Extrapolate=Linear","MultiX=Average","Skip=True","Sort=True")</f>
        <v>14.695545303860438</v>
      </c>
      <c r="U3692" s="43">
        <f ca="1">_xll.BInterpol('Base CDI'!$H$4:$H$28,'Base CDI'!$I$4:$I$29,S3692,"Cubic","Extrapolate=Linear","MultiX=Average","Skip=True","Sort=True")</f>
        <v>14.836819857232385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49440</v>
      </c>
      <c r="T3693" s="43">
        <f ca="1">_xll.BInterpol('Base CDI'!$H$4:$H$28,'Base CDI'!$J$4:$J$29,S3693,"Cubic","Extrapolate=Linear","MultiX=Average","Skip=True","Sort=True")</f>
        <v>14.695578418020137</v>
      </c>
      <c r="U3693" s="43">
        <f ca="1">_xll.BInterpol('Base CDI'!$H$4:$H$28,'Base CDI'!$I$4:$I$29,S3693,"Cubic","Extrapolate=Linear","MultiX=Average","Skip=True","Sort=True")</f>
        <v>14.836695766364956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49441</v>
      </c>
      <c r="T3694" s="43">
        <f ca="1">_xll.BInterpol('Base CDI'!$H$4:$H$28,'Base CDI'!$J$4:$J$29,S3694,"Cubic","Extrapolate=Linear","MultiX=Average","Skip=True","Sort=True")</f>
        <v>14.695611610517259</v>
      </c>
      <c r="U3694" s="43">
        <f ca="1">_xll.BInterpol('Base CDI'!$H$4:$H$28,'Base CDI'!$I$4:$I$29,S3694,"Cubic","Extrapolate=Linear","MultiX=Average","Skip=True","Sort=True")</f>
        <v>14.836571370028491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49442</v>
      </c>
      <c r="T3695" s="43">
        <f ca="1">_xll.BInterpol('Base CDI'!$H$4:$H$28,'Base CDI'!$J$4:$J$29,S3695,"Cubic","Extrapolate=Linear","MultiX=Average","Skip=True","Sort=True")</f>
        <v>14.695644881221677</v>
      </c>
      <c r="U3695" s="43">
        <f ca="1">_xll.BInterpol('Base CDI'!$H$4:$H$28,'Base CDI'!$I$4:$I$29,S3695,"Cubic","Extrapolate=Linear","MultiX=Average","Skip=True","Sort=True")</f>
        <v>14.836446668730412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49443</v>
      </c>
      <c r="T3696" s="43">
        <f ca="1">_xll.BInterpol('Base CDI'!$H$4:$H$28,'Base CDI'!$J$4:$J$29,S3696,"Cubic","Extrapolate=Linear","MultiX=Average","Skip=True","Sort=True")</f>
        <v>14.69567823000326</v>
      </c>
      <c r="U3696" s="43">
        <f ca="1">_xll.BInterpol('Base CDI'!$H$4:$H$28,'Base CDI'!$I$4:$I$29,S3696,"Cubic","Extrapolate=Linear","MultiX=Average","Skip=True","Sort=True")</f>
        <v>14.836321662978142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49444</v>
      </c>
      <c r="T3697" s="43">
        <f ca="1">_xll.BInterpol('Base CDI'!$H$4:$H$28,'Base CDI'!$J$4:$J$29,S3697,"Cubic","Extrapolate=Linear","MultiX=Average","Skip=True","Sort=True")</f>
        <v>14.695711656731881</v>
      </c>
      <c r="U3697" s="43">
        <f ca="1">_xll.BInterpol('Base CDI'!$H$4:$H$28,'Base CDI'!$I$4:$I$29,S3697,"Cubic","Extrapolate=Linear","MultiX=Average","Skip=True","Sort=True")</f>
        <v>14.836196353279103</v>
      </c>
    </row>
    <row r="3698" spans="16:21" x14ac:dyDescent="0.25">
      <c r="P3698" s="10">
        <v>39890</v>
      </c>
      <c r="Q3698">
        <v>20.85501</v>
      </c>
      <c r="S3698" s="42">
        <f t="shared" ca="1" si="62"/>
        <v>49445</v>
      </c>
      <c r="T3698" s="43">
        <f ca="1">_xll.BInterpol('Base CDI'!$H$4:$H$28,'Base CDI'!$J$4:$J$29,S3698,"Cubic","Extrapolate=Linear","MultiX=Average","Skip=True","Sort=True")</f>
        <v>14.695745161277411</v>
      </c>
      <c r="U3698" s="43">
        <f ca="1">_xll.BInterpol('Base CDI'!$H$4:$H$28,'Base CDI'!$I$4:$I$29,S3698,"Cubic","Extrapolate=Linear","MultiX=Average","Skip=True","Sort=True")</f>
        <v>14.836070740140723</v>
      </c>
    </row>
    <row r="3699" spans="16:21" x14ac:dyDescent="0.25">
      <c r="P3699" s="10">
        <v>39891</v>
      </c>
      <c r="Q3699">
        <v>20.86373</v>
      </c>
      <c r="S3699" s="42">
        <f t="shared" ca="1" si="62"/>
        <v>49446</v>
      </c>
      <c r="T3699" s="43">
        <f ca="1">_xll.BInterpol('Base CDI'!$H$4:$H$28,'Base CDI'!$J$4:$J$29,S3699,"Cubic","Extrapolate=Linear","MultiX=Average","Skip=True","Sort=True")</f>
        <v>14.695778743509722</v>
      </c>
      <c r="U3699" s="43">
        <f ca="1">_xll.BInterpol('Base CDI'!$H$4:$H$28,'Base CDI'!$I$4:$I$29,S3699,"Cubic","Extrapolate=Linear","MultiX=Average","Skip=True","Sort=True")</f>
        <v>14.835944824070422</v>
      </c>
    </row>
    <row r="3700" spans="16:21" x14ac:dyDescent="0.25">
      <c r="P3700" s="10">
        <v>39892</v>
      </c>
      <c r="Q3700">
        <v>20.87247</v>
      </c>
      <c r="S3700" s="42">
        <f t="shared" ca="1" si="62"/>
        <v>49447</v>
      </c>
      <c r="T3700" s="43">
        <f ca="1">_xll.BInterpol('Base CDI'!$H$4:$H$28,'Base CDI'!$J$4:$J$29,S3700,"Cubic","Extrapolate=Linear","MultiX=Average","Skip=True","Sort=True")</f>
        <v>14.695812403298685</v>
      </c>
      <c r="U3700" s="43">
        <f ca="1">_xll.BInterpol('Base CDI'!$H$4:$H$28,'Base CDI'!$I$4:$I$29,S3700,"Cubic","Extrapolate=Linear","MultiX=Average","Skip=True","Sort=True")</f>
        <v>14.835818605575625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49448</v>
      </c>
      <c r="T3701" s="43">
        <f ca="1">_xll.BInterpol('Base CDI'!$H$4:$H$28,'Base CDI'!$J$4:$J$29,S3701,"Cubic","Extrapolate=Linear","MultiX=Average","Skip=True","Sort=True")</f>
        <v>14.69584614051417</v>
      </c>
      <c r="U3701" s="43">
        <f ca="1">_xll.BInterpol('Base CDI'!$H$4:$H$28,'Base CDI'!$I$4:$I$29,S3701,"Cubic","Extrapolate=Linear","MultiX=Average","Skip=True","Sort=True")</f>
        <v>14.835692085163755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49449</v>
      </c>
      <c r="T3702" s="43">
        <f ca="1">_xll.BInterpol('Base CDI'!$H$4:$H$28,'Base CDI'!$J$4:$J$29,S3702,"Cubic","Extrapolate=Linear","MultiX=Average","Skip=True","Sort=True")</f>
        <v>14.695879955026053</v>
      </c>
      <c r="U3702" s="43">
        <f ca="1">_xll.BInterpol('Base CDI'!$H$4:$H$28,'Base CDI'!$I$4:$I$29,S3702,"Cubic","Extrapolate=Linear","MultiX=Average","Skip=True","Sort=True")</f>
        <v>14.835565263342238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49450</v>
      </c>
      <c r="T3703" s="43">
        <f ca="1">_xll.BInterpol('Base CDI'!$H$4:$H$28,'Base CDI'!$J$4:$J$29,S3703,"Cubic","Extrapolate=Linear","MultiX=Average","Skip=True","Sort=True")</f>
        <v>14.695913846704199</v>
      </c>
      <c r="U3703" s="43">
        <f ca="1">_xll.BInterpol('Base CDI'!$H$4:$H$28,'Base CDI'!$I$4:$I$29,S3703,"Cubic","Extrapolate=Linear","MultiX=Average","Skip=True","Sort=True")</f>
        <v>14.835438140618495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49451</v>
      </c>
      <c r="T3704" s="43">
        <f ca="1">_xll.BInterpol('Base CDI'!$H$4:$H$28,'Base CDI'!$J$4:$J$29,S3704,"Cubic","Extrapolate=Linear","MultiX=Average","Skip=True","Sort=True")</f>
        <v>14.695947815418483</v>
      </c>
      <c r="U3704" s="43">
        <f ca="1">_xll.BInterpol('Base CDI'!$H$4:$H$28,'Base CDI'!$I$4:$I$29,S3704,"Cubic","Extrapolate=Linear","MultiX=Average","Skip=True","Sort=True")</f>
        <v>14.835310717499949</v>
      </c>
    </row>
    <row r="3705" spans="16:21" x14ac:dyDescent="0.25">
      <c r="P3705" s="10">
        <v>39899</v>
      </c>
      <c r="Q3705">
        <v>20.9162</v>
      </c>
      <c r="S3705" s="42">
        <f t="shared" ca="1" si="62"/>
        <v>49452</v>
      </c>
      <c r="T3705" s="43">
        <f ca="1">_xll.BInterpol('Base CDI'!$H$4:$H$28,'Base CDI'!$J$4:$J$29,S3705,"Cubic","Extrapolate=Linear","MultiX=Average","Skip=True","Sort=True")</f>
        <v>14.695981861038778</v>
      </c>
      <c r="U3705" s="43">
        <f ca="1">_xll.BInterpol('Base CDI'!$H$4:$H$28,'Base CDI'!$I$4:$I$29,S3705,"Cubic","Extrapolate=Linear","MultiX=Average","Skip=True","Sort=True")</f>
        <v>14.835182994494028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49453</v>
      </c>
      <c r="T3706" s="43">
        <f ca="1">_xll.BInterpol('Base CDI'!$H$4:$H$28,'Base CDI'!$J$4:$J$29,S3706,"Cubic","Extrapolate=Linear","MultiX=Average","Skip=True","Sort=True")</f>
        <v>14.69601598343495</v>
      </c>
      <c r="U3706" s="43">
        <f ca="1">_xll.BInterpol('Base CDI'!$H$4:$H$28,'Base CDI'!$I$4:$I$29,S3706,"Cubic","Extrapolate=Linear","MultiX=Average","Skip=True","Sort=True")</f>
        <v>14.83505497210815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49454</v>
      </c>
      <c r="T3707" s="43">
        <f ca="1">_xll.BInterpol('Base CDI'!$H$4:$H$28,'Base CDI'!$J$4:$J$29,S3707,"Cubic","Extrapolate=Linear","MultiX=Average","Skip=True","Sort=True")</f>
        <v>14.696050182476876</v>
      </c>
      <c r="U3707" s="43">
        <f ca="1">_xll.BInterpol('Base CDI'!$H$4:$H$28,'Base CDI'!$I$4:$I$29,S3707,"Cubic","Extrapolate=Linear","MultiX=Average","Skip=True","Sort=True")</f>
        <v>14.834926650849743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49455</v>
      </c>
      <c r="T3708" s="43">
        <f ca="1">_xll.BInterpol('Base CDI'!$H$4:$H$28,'Base CDI'!$J$4:$J$29,S3708,"Cubic","Extrapolate=Linear","MultiX=Average","Skip=True","Sort=True")</f>
        <v>14.696084458034424</v>
      </c>
      <c r="U3708" s="43">
        <f ca="1">_xll.BInterpol('Base CDI'!$H$4:$H$28,'Base CDI'!$I$4:$I$29,S3708,"Cubic","Extrapolate=Linear","MultiX=Average","Skip=True","Sort=True")</f>
        <v>14.83479803122623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49456</v>
      </c>
      <c r="T3709" s="43">
        <f ca="1">_xll.BInterpol('Base CDI'!$H$4:$H$28,'Base CDI'!$J$4:$J$29,S3709,"Cubic","Extrapolate=Linear","MultiX=Average","Skip=True","Sort=True")</f>
        <v>14.696118809977467</v>
      </c>
      <c r="U3709" s="43">
        <f ca="1">_xll.BInterpol('Base CDI'!$H$4:$H$28,'Base CDI'!$I$4:$I$29,S3709,"Cubic","Extrapolate=Linear","MultiX=Average","Skip=True","Sort=True")</f>
        <v>14.834669113745033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49457</v>
      </c>
      <c r="T3710" s="43">
        <f ca="1">_xll.BInterpol('Base CDI'!$H$4:$H$28,'Base CDI'!$J$4:$J$29,S3710,"Cubic","Extrapolate=Linear","MultiX=Average","Skip=True","Sort=True")</f>
        <v>14.696153238175876</v>
      </c>
      <c r="U3710" s="43">
        <f ca="1">_xll.BInterpol('Base CDI'!$H$4:$H$28,'Base CDI'!$I$4:$I$29,S3710,"Cubic","Extrapolate=Linear","MultiX=Average","Skip=True","Sort=True")</f>
        <v>14.834539898913576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49458</v>
      </c>
      <c r="T3711" s="43">
        <f ca="1">_xll.BInterpol('Base CDI'!$H$4:$H$28,'Base CDI'!$J$4:$J$29,S3711,"Cubic","Extrapolate=Linear","MultiX=Average","Skip=True","Sort=True")</f>
        <v>14.696187742499522</v>
      </c>
      <c r="U3711" s="43">
        <f ca="1">_xll.BInterpol('Base CDI'!$H$4:$H$28,'Base CDI'!$I$4:$I$29,S3711,"Cubic","Extrapolate=Linear","MultiX=Average","Skip=True","Sort=True")</f>
        <v>14.834410387239283</v>
      </c>
    </row>
    <row r="3712" spans="16:21" x14ac:dyDescent="0.25">
      <c r="P3712" s="10">
        <v>39910</v>
      </c>
      <c r="Q3712">
        <v>20.97747</v>
      </c>
      <c r="S3712" s="42">
        <f t="shared" ca="1" si="62"/>
        <v>49459</v>
      </c>
      <c r="T3712" s="43">
        <f ca="1">_xll.BInterpol('Base CDI'!$H$4:$H$28,'Base CDI'!$J$4:$J$29,S3712,"Cubic","Extrapolate=Linear","MultiX=Average","Skip=True","Sort=True")</f>
        <v>14.696222322818276</v>
      </c>
      <c r="U3712" s="43">
        <f ca="1">_xll.BInterpol('Base CDI'!$H$4:$H$28,'Base CDI'!$I$4:$I$29,S3712,"Cubic","Extrapolate=Linear","MultiX=Average","Skip=True","Sort=True")</f>
        <v>14.834280579229578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49460</v>
      </c>
      <c r="T3713" s="43">
        <f ca="1">_xll.BInterpol('Base CDI'!$H$4:$H$28,'Base CDI'!$J$4:$J$29,S3713,"Cubic","Extrapolate=Linear","MultiX=Average","Skip=True","Sort=True")</f>
        <v>14.69625697900201</v>
      </c>
      <c r="U3713" s="43">
        <f ca="1">_xll.BInterpol('Base CDI'!$H$4:$H$28,'Base CDI'!$I$4:$I$29,S3713,"Cubic","Extrapolate=Linear","MultiX=Average","Skip=True","Sort=True")</f>
        <v>14.834150475391883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49461</v>
      </c>
      <c r="T3714" s="43">
        <f ca="1">_xll.BInterpol('Base CDI'!$H$4:$H$28,'Base CDI'!$J$4:$J$29,S3714,"Cubic","Extrapolate=Linear","MultiX=Average","Skip=True","Sort=True")</f>
        <v>14.696291710920596</v>
      </c>
      <c r="U3714" s="43">
        <f ca="1">_xll.BInterpol('Base CDI'!$H$4:$H$28,'Base CDI'!$I$4:$I$29,S3714,"Cubic","Extrapolate=Linear","MultiX=Average","Skip=True","Sort=True")</f>
        <v>14.834020076233625</v>
      </c>
    </row>
    <row r="3715" spans="16:21" x14ac:dyDescent="0.25">
      <c r="P3715" s="10">
        <v>39916</v>
      </c>
      <c r="Q3715">
        <v>21.00384</v>
      </c>
      <c r="S3715" s="42">
        <f t="shared" ca="1" si="62"/>
        <v>49462</v>
      </c>
      <c r="T3715" s="43">
        <f ca="1">_xll.BInterpol('Base CDI'!$H$4:$H$28,'Base CDI'!$J$4:$J$29,S3715,"Cubic","Extrapolate=Linear","MultiX=Average","Skip=True","Sort=True")</f>
        <v>14.696326518443906</v>
      </c>
      <c r="U3715" s="43">
        <f ca="1">_xll.BInterpol('Base CDI'!$H$4:$H$28,'Base CDI'!$I$4:$I$29,S3715,"Cubic","Extrapolate=Linear","MultiX=Average","Skip=True","Sort=True")</f>
        <v>14.833889382262225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49463</v>
      </c>
      <c r="T3716" s="43">
        <f ca="1">_xll.BInterpol('Base CDI'!$H$4:$H$28,'Base CDI'!$J$4:$J$29,S3716,"Cubic","Extrapolate=Linear","MultiX=Average","Skip=True","Sort=True")</f>
        <v>14.696361401441807</v>
      </c>
      <c r="U3716" s="43">
        <f ca="1">_xll.BInterpol('Base CDI'!$H$4:$H$28,'Base CDI'!$I$4:$I$29,S3716,"Cubic","Extrapolate=Linear","MultiX=Average","Skip=True","Sort=True")</f>
        <v>14.833758393985107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49464</v>
      </c>
      <c r="T3717" s="43">
        <f ca="1">_xll.BInterpol('Base CDI'!$H$4:$H$28,'Base CDI'!$J$4:$J$29,S3717,"Cubic","Extrapolate=Linear","MultiX=Average","Skip=True","Sort=True")</f>
        <v>14.696396359784176</v>
      </c>
      <c r="U3717" s="43">
        <f ca="1">_xll.BInterpol('Base CDI'!$H$4:$H$28,'Base CDI'!$I$4:$I$29,S3717,"Cubic","Extrapolate=Linear","MultiX=Average","Skip=True","Sort=True")</f>
        <v>14.833627111909696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49465</v>
      </c>
      <c r="T3718" s="43">
        <f ca="1">_xll.BInterpol('Base CDI'!$H$4:$H$28,'Base CDI'!$J$4:$J$29,S3718,"Cubic","Extrapolate=Linear","MultiX=Average","Skip=True","Sort=True")</f>
        <v>14.696431393340882</v>
      </c>
      <c r="U3718" s="43">
        <f ca="1">_xll.BInterpol('Base CDI'!$H$4:$H$28,'Base CDI'!$I$4:$I$29,S3718,"Cubic","Extrapolate=Linear","MultiX=Average","Skip=True","Sort=True")</f>
        <v>14.833495536543413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49466</v>
      </c>
      <c r="T3719" s="43">
        <f ca="1">_xll.BInterpol('Base CDI'!$H$4:$H$28,'Base CDI'!$J$4:$J$29,S3719,"Cubic","Extrapolate=Linear","MultiX=Average","Skip=True","Sort=True")</f>
        <v>14.696466501981796</v>
      </c>
      <c r="U3719" s="43">
        <f ca="1">_xll.BInterpol('Base CDI'!$H$4:$H$28,'Base CDI'!$I$4:$I$29,S3719,"Cubic","Extrapolate=Linear","MultiX=Average","Skip=True","Sort=True")</f>
        <v>14.833363668393686</v>
      </c>
    </row>
    <row r="3720" spans="16:21" x14ac:dyDescent="0.25">
      <c r="P3720" s="10">
        <v>39923</v>
      </c>
      <c r="Q3720">
        <v>21.04766</v>
      </c>
      <c r="S3720" s="42">
        <f t="shared" ca="1" si="62"/>
        <v>49467</v>
      </c>
      <c r="T3720" s="43">
        <f ca="1">_xll.BInterpol('Base CDI'!$H$4:$H$28,'Base CDI'!$J$4:$J$29,S3720,"Cubic","Extrapolate=Linear","MultiX=Average","Skip=True","Sort=True")</f>
        <v>14.696501685576788</v>
      </c>
      <c r="U3720" s="43">
        <f ca="1">_xll.BInterpol('Base CDI'!$H$4:$H$28,'Base CDI'!$I$4:$I$29,S3720,"Cubic","Extrapolate=Linear","MultiX=Average","Skip=True","Sort=True")</f>
        <v>14.833231507967934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49468</v>
      </c>
      <c r="T3721" s="43">
        <f ca="1">_xll.BInterpol('Base CDI'!$H$4:$H$28,'Base CDI'!$J$4:$J$29,S3721,"Cubic","Extrapolate=Linear","MultiX=Average","Skip=True","Sort=True")</f>
        <v>14.696536943995733</v>
      </c>
      <c r="U3721" s="43">
        <f ca="1">_xll.BInterpol('Base CDI'!$H$4:$H$28,'Base CDI'!$I$4:$I$29,S3721,"Cubic","Extrapolate=Linear","MultiX=Average","Skip=True","Sort=True")</f>
        <v>14.833099055773582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49469</v>
      </c>
      <c r="T3722" s="43">
        <f ca="1">_xll.BInterpol('Base CDI'!$H$4:$H$28,'Base CDI'!$J$4:$J$29,S3722,"Cubic","Extrapolate=Linear","MultiX=Average","Skip=True","Sort=True")</f>
        <v>14.696572277108499</v>
      </c>
      <c r="U3722" s="43">
        <f ca="1">_xll.BInterpol('Base CDI'!$H$4:$H$28,'Base CDI'!$I$4:$I$29,S3722,"Cubic","Extrapolate=Linear","MultiX=Average","Skip=True","Sort=True")</f>
        <v>14.832966312318055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49470</v>
      </c>
      <c r="T3723" s="43">
        <f ca="1">_xll.BInterpol('Base CDI'!$H$4:$H$28,'Base CDI'!$J$4:$J$29,S3723,"Cubic","Extrapolate=Linear","MultiX=Average","Skip=True","Sort=True")</f>
        <v>14.696607684784961</v>
      </c>
      <c r="U3723" s="43">
        <f ca="1">_xll.BInterpol('Base CDI'!$H$4:$H$28,'Base CDI'!$I$4:$I$29,S3723,"Cubic","Extrapolate=Linear","MultiX=Average","Skip=True","Sort=True")</f>
        <v>14.832833278108776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49471</v>
      </c>
      <c r="T3724" s="43">
        <f ca="1">_xll.BInterpol('Base CDI'!$H$4:$H$28,'Base CDI'!$J$4:$J$29,S3724,"Cubic","Extrapolate=Linear","MultiX=Average","Skip=True","Sort=True")</f>
        <v>14.696643166894987</v>
      </c>
      <c r="U3724" s="43">
        <f ca="1">_xll.BInterpol('Base CDI'!$H$4:$H$28,'Base CDI'!$I$4:$I$29,S3724,"Cubic","Extrapolate=Linear","MultiX=Average","Skip=True","Sort=True")</f>
        <v>14.832699953653169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49472</v>
      </c>
      <c r="T3725" s="43">
        <f ca="1">_xll.BInterpol('Base CDI'!$H$4:$H$28,'Base CDI'!$J$4:$J$29,S3725,"Cubic","Extrapolate=Linear","MultiX=Average","Skip=True","Sort=True")</f>
        <v>14.69667872330845</v>
      </c>
      <c r="U3725" s="43">
        <f ca="1">_xll.BInterpol('Base CDI'!$H$4:$H$28,'Base CDI'!$I$4:$I$29,S3725,"Cubic","Extrapolate=Linear","MultiX=Average","Skip=True","Sort=True")</f>
        <v>14.832566339458657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49473</v>
      </c>
      <c r="T3726" s="43">
        <f ca="1">_xll.BInterpol('Base CDI'!$H$4:$H$28,'Base CDI'!$J$4:$J$29,S3726,"Cubic","Extrapolate=Linear","MultiX=Average","Skip=True","Sort=True")</f>
        <v>14.696714353895221</v>
      </c>
      <c r="U3726" s="43">
        <f ca="1">_xll.BInterpol('Base CDI'!$H$4:$H$28,'Base CDI'!$I$4:$I$29,S3726,"Cubic","Extrapolate=Linear","MultiX=Average","Skip=True","Sort=True")</f>
        <v>14.832432436032663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49474</v>
      </c>
      <c r="T3727" s="43">
        <f ca="1">_xll.BInterpol('Base CDI'!$H$4:$H$28,'Base CDI'!$J$4:$J$29,S3727,"Cubic","Extrapolate=Linear","MultiX=Average","Skip=True","Sort=True")</f>
        <v>14.69675005852517</v>
      </c>
      <c r="U3727" s="43">
        <f ca="1">_xll.BInterpol('Base CDI'!$H$4:$H$28,'Base CDI'!$I$4:$I$29,S3727,"Cubic","Extrapolate=Linear","MultiX=Average","Skip=True","Sort=True")</f>
        <v>14.832298243882612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49475</v>
      </c>
      <c r="T3728" s="43">
        <f ca="1">_xll.BInterpol('Base CDI'!$H$4:$H$28,'Base CDI'!$J$4:$J$29,S3728,"Cubic","Extrapolate=Linear","MultiX=Average","Skip=True","Sort=True")</f>
        <v>14.696785837068171</v>
      </c>
      <c r="U3728" s="43">
        <f ca="1">_xll.BInterpol('Base CDI'!$H$4:$H$28,'Base CDI'!$I$4:$I$29,S3728,"Cubic","Extrapolate=Linear","MultiX=Average","Skip=True","Sort=True")</f>
        <v>14.832163763515927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49476</v>
      </c>
      <c r="T3729" s="43">
        <f ca="1">_xll.BInterpol('Base CDI'!$H$4:$H$28,'Base CDI'!$J$4:$J$29,S3729,"Cubic","Extrapolate=Linear","MultiX=Average","Skip=True","Sort=True")</f>
        <v>14.696821689394096</v>
      </c>
      <c r="U3729" s="43">
        <f ca="1">_xll.BInterpol('Base CDI'!$H$4:$H$28,'Base CDI'!$I$4:$I$29,S3729,"Cubic","Extrapolate=Linear","MultiX=Average","Skip=True","Sort=True")</f>
        <v>14.832028995440032</v>
      </c>
    </row>
    <row r="3730" spans="16:21" x14ac:dyDescent="0.25">
      <c r="P3730" s="10">
        <v>39939</v>
      </c>
      <c r="Q3730">
        <v>21.13353</v>
      </c>
      <c r="S3730" s="42">
        <f t="shared" ca="1" si="63"/>
        <v>49477</v>
      </c>
      <c r="T3730" s="43">
        <f ca="1">_xll.BInterpol('Base CDI'!$H$4:$H$28,'Base CDI'!$J$4:$J$29,S3730,"Cubic","Extrapolate=Linear","MultiX=Average","Skip=True","Sort=True")</f>
        <v>14.696857615372812</v>
      </c>
      <c r="U3730" s="43">
        <f ca="1">_xll.BInterpol('Base CDI'!$H$4:$H$28,'Base CDI'!$I$4:$I$29,S3730,"Cubic","Extrapolate=Linear","MultiX=Average","Skip=True","Sort=True")</f>
        <v>14.831893940162351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49478</v>
      </c>
      <c r="T3731" s="43">
        <f ca="1">_xll.BInterpol('Base CDI'!$H$4:$H$28,'Base CDI'!$J$4:$J$29,S3731,"Cubic","Extrapolate=Linear","MultiX=Average","Skip=True","Sort=True")</f>
        <v>14.696893614874194</v>
      </c>
      <c r="U3731" s="43">
        <f ca="1">_xll.BInterpol('Base CDI'!$H$4:$H$28,'Base CDI'!$I$4:$I$29,S3731,"Cubic","Extrapolate=Linear","MultiX=Average","Skip=True","Sort=True")</f>
        <v>14.831758598190305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49479</v>
      </c>
      <c r="T3732" s="43">
        <f ca="1">_xll.BInterpol('Base CDI'!$H$4:$H$28,'Base CDI'!$J$4:$J$29,S3732,"Cubic","Extrapolate=Linear","MultiX=Average","Skip=True","Sort=True")</f>
        <v>14.696929687768113</v>
      </c>
      <c r="U3732" s="43">
        <f ca="1">_xll.BInterpol('Base CDI'!$H$4:$H$28,'Base CDI'!$I$4:$I$29,S3732,"Cubic","Extrapolate=Linear","MultiX=Average","Skip=True","Sort=True")</f>
        <v>14.831622970031322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49480</v>
      </c>
      <c r="T3733" s="43">
        <f ca="1">_xll.BInterpol('Base CDI'!$H$4:$H$28,'Base CDI'!$J$4:$J$29,S3733,"Cubic","Extrapolate=Linear","MultiX=Average","Skip=True","Sort=True")</f>
        <v>14.696965833924439</v>
      </c>
      <c r="U3733" s="43">
        <f ca="1">_xll.BInterpol('Base CDI'!$H$4:$H$28,'Base CDI'!$I$4:$I$29,S3733,"Cubic","Extrapolate=Linear","MultiX=Average","Skip=True","Sort=True")</f>
        <v>14.831487056192822</v>
      </c>
    </row>
    <row r="3734" spans="16:21" x14ac:dyDescent="0.25">
      <c r="P3734" s="10">
        <v>39945</v>
      </c>
      <c r="Q3734">
        <v>21.16591</v>
      </c>
      <c r="S3734" s="42">
        <f t="shared" ca="1" si="63"/>
        <v>49481</v>
      </c>
      <c r="T3734" s="43">
        <f ca="1">_xll.BInterpol('Base CDI'!$H$4:$H$28,'Base CDI'!$J$4:$J$29,S3734,"Cubic","Extrapolate=Linear","MultiX=Average","Skip=True","Sort=True")</f>
        <v>14.697002053213044</v>
      </c>
      <c r="U3734" s="43">
        <f ca="1">_xll.BInterpol('Base CDI'!$H$4:$H$28,'Base CDI'!$I$4:$I$29,S3734,"Cubic","Extrapolate=Linear","MultiX=Average","Skip=True","Sort=True")</f>
        <v>14.831350857182231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49482</v>
      </c>
      <c r="T3735" s="43">
        <f ca="1">_xll.BInterpol('Base CDI'!$H$4:$H$28,'Base CDI'!$J$4:$J$29,S3735,"Cubic","Extrapolate=Linear","MultiX=Average","Skip=True","Sort=True")</f>
        <v>14.697038345503801</v>
      </c>
      <c r="U3735" s="43">
        <f ca="1">_xll.BInterpol('Base CDI'!$H$4:$H$28,'Base CDI'!$I$4:$I$29,S3735,"Cubic","Extrapolate=Linear","MultiX=Average","Skip=True","Sort=True")</f>
        <v>14.831214373506972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49483</v>
      </c>
      <c r="T3736" s="43">
        <f ca="1">_xll.BInterpol('Base CDI'!$H$4:$H$28,'Base CDI'!$J$4:$J$29,S3736,"Cubic","Extrapolate=Linear","MultiX=Average","Skip=True","Sort=True")</f>
        <v>14.697074710666579</v>
      </c>
      <c r="U3736" s="43">
        <f ca="1">_xll.BInterpol('Base CDI'!$H$4:$H$28,'Base CDI'!$I$4:$I$29,S3736,"Cubic","Extrapolate=Linear","MultiX=Average","Skip=True","Sort=True")</f>
        <v>14.831077605674468</v>
      </c>
    </row>
    <row r="3737" spans="16:21" x14ac:dyDescent="0.25">
      <c r="P3737" s="10">
        <v>39948</v>
      </c>
      <c r="Q3737">
        <v>21.19022</v>
      </c>
      <c r="S3737" s="42">
        <f t="shared" ca="1" si="63"/>
        <v>49484</v>
      </c>
      <c r="T3737" s="43">
        <f ca="1">_xll.BInterpol('Base CDI'!$H$4:$H$28,'Base CDI'!$J$4:$J$29,S3737,"Cubic","Extrapolate=Linear","MultiX=Average","Skip=True","Sort=True")</f>
        <v>14.697111148571249</v>
      </c>
      <c r="U3737" s="43">
        <f ca="1">_xll.BInterpol('Base CDI'!$H$4:$H$28,'Base CDI'!$I$4:$I$29,S3737,"Cubic","Extrapolate=Linear","MultiX=Average","Skip=True","Sort=True")</f>
        <v>14.830940554192143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49485</v>
      </c>
      <c r="T3738" s="43">
        <f ca="1">_xll.BInterpol('Base CDI'!$H$4:$H$28,'Base CDI'!$J$4:$J$29,S3738,"Cubic","Extrapolate=Linear","MultiX=Average","Skip=True","Sort=True")</f>
        <v>14.697147659087685</v>
      </c>
      <c r="U3738" s="43">
        <f ca="1">_xll.BInterpol('Base CDI'!$H$4:$H$28,'Base CDI'!$I$4:$I$29,S3738,"Cubic","Extrapolate=Linear","MultiX=Average","Skip=True","Sort=True")</f>
        <v>14.83080321956742</v>
      </c>
    </row>
    <row r="3739" spans="16:21" x14ac:dyDescent="0.25">
      <c r="P3739" s="10">
        <v>39952</v>
      </c>
      <c r="Q3739">
        <v>21.20645</v>
      </c>
      <c r="S3739" s="42">
        <f t="shared" ca="1" si="63"/>
        <v>49486</v>
      </c>
      <c r="T3739" s="43">
        <f ca="1">_xll.BInterpol('Base CDI'!$H$4:$H$28,'Base CDI'!$J$4:$J$29,S3739,"Cubic","Extrapolate=Linear","MultiX=Average","Skip=True","Sort=True")</f>
        <v>14.697184242085758</v>
      </c>
      <c r="U3739" s="43">
        <f ca="1">_xll.BInterpol('Base CDI'!$H$4:$H$28,'Base CDI'!$I$4:$I$29,S3739,"Cubic","Extrapolate=Linear","MultiX=Average","Skip=True","Sort=True")</f>
        <v>14.830665602307723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49487</v>
      </c>
      <c r="T3740" s="43">
        <f ca="1">_xll.BInterpol('Base CDI'!$H$4:$H$28,'Base CDI'!$J$4:$J$29,S3740,"Cubic","Extrapolate=Linear","MultiX=Average","Skip=True","Sort=True")</f>
        <v>14.697220897435336</v>
      </c>
      <c r="U3740" s="43">
        <f ca="1">_xll.BInterpol('Base CDI'!$H$4:$H$28,'Base CDI'!$I$4:$I$29,S3740,"Cubic","Extrapolate=Linear","MultiX=Average","Skip=True","Sort=True")</f>
        <v>14.830527702920477</v>
      </c>
    </row>
    <row r="3741" spans="16:21" x14ac:dyDescent="0.25">
      <c r="P3741" s="10">
        <v>39954</v>
      </c>
      <c r="Q3741">
        <v>21.2227</v>
      </c>
      <c r="S3741" s="42">
        <f t="shared" ca="1" si="63"/>
        <v>49488</v>
      </c>
      <c r="T3741" s="43">
        <f ca="1">_xll.BInterpol('Base CDI'!$H$4:$H$28,'Base CDI'!$J$4:$J$29,S3741,"Cubic","Extrapolate=Linear","MultiX=Average","Skip=True","Sort=True")</f>
        <v>14.697257625006294</v>
      </c>
      <c r="U3741" s="43">
        <f ca="1">_xll.BInterpol('Base CDI'!$H$4:$H$28,'Base CDI'!$I$4:$I$29,S3741,"Cubic","Extrapolate=Linear","MultiX=Average","Skip=True","Sort=True")</f>
        <v>14.830389521913105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49489</v>
      </c>
      <c r="T3742" s="43">
        <f ca="1">_xll.BInterpol('Base CDI'!$H$4:$H$28,'Base CDI'!$J$4:$J$29,S3742,"Cubic","Extrapolate=Linear","MultiX=Average","Skip=True","Sort=True")</f>
        <v>14.697294424668504</v>
      </c>
      <c r="U3742" s="43">
        <f ca="1">_xll.BInterpol('Base CDI'!$H$4:$H$28,'Base CDI'!$I$4:$I$29,S3742,"Cubic","Extrapolate=Linear","MultiX=Average","Skip=True","Sort=True")</f>
        <v>14.830251059793028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49490</v>
      </c>
      <c r="T3743" s="43">
        <f ca="1">_xll.BInterpol('Base CDI'!$H$4:$H$28,'Base CDI'!$J$4:$J$29,S3743,"Cubic","Extrapolate=Linear","MultiX=Average","Skip=True","Sort=True")</f>
        <v>14.697331296291834</v>
      </c>
      <c r="U3743" s="43">
        <f ca="1">_xll.BInterpol('Base CDI'!$H$4:$H$28,'Base CDI'!$I$4:$I$29,S3743,"Cubic","Extrapolate=Linear","MultiX=Average","Skip=True","Sort=True")</f>
        <v>14.830112317067675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49491</v>
      </c>
      <c r="T3744" s="43">
        <f ca="1">_xll.BInterpol('Base CDI'!$H$4:$H$28,'Base CDI'!$J$4:$J$29,S3744,"Cubic","Extrapolate=Linear","MultiX=Average","Skip=True","Sort=True")</f>
        <v>14.697368239746158</v>
      </c>
      <c r="U3744" s="43">
        <f ca="1">_xll.BInterpol('Base CDI'!$H$4:$H$28,'Base CDI'!$I$4:$I$29,S3744,"Cubic","Extrapolate=Linear","MultiX=Average","Skip=True","Sort=True")</f>
        <v>14.829973294244464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49492</v>
      </c>
      <c r="T3745" s="43">
        <f ca="1">_xll.BInterpol('Base CDI'!$H$4:$H$28,'Base CDI'!$J$4:$J$29,S3745,"Cubic","Extrapolate=Linear","MultiX=Average","Skip=True","Sort=True")</f>
        <v>14.697405254901346</v>
      </c>
      <c r="U3745" s="43">
        <f ca="1">_xll.BInterpol('Base CDI'!$H$4:$H$28,'Base CDI'!$I$4:$I$29,S3745,"Cubic","Extrapolate=Linear","MultiX=Average","Skip=True","Sort=True")</f>
        <v>14.829833991830823</v>
      </c>
    </row>
    <row r="3746" spans="16:21" x14ac:dyDescent="0.25">
      <c r="P3746" s="10">
        <v>39961</v>
      </c>
      <c r="Q3746">
        <v>21.26304</v>
      </c>
      <c r="S3746" s="42">
        <f t="shared" ca="1" si="63"/>
        <v>49493</v>
      </c>
      <c r="T3746" s="43">
        <f ca="1">_xll.BInterpol('Base CDI'!$H$4:$H$28,'Base CDI'!$J$4:$J$29,S3746,"Cubic","Extrapolate=Linear","MultiX=Average","Skip=True","Sort=True")</f>
        <v>14.697442341627269</v>
      </c>
      <c r="U3746" s="43">
        <f ca="1">_xll.BInterpol('Base CDI'!$H$4:$H$28,'Base CDI'!$I$4:$I$29,S3746,"Cubic","Extrapolate=Linear","MultiX=Average","Skip=True","Sort=True")</f>
        <v>14.829694410334172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49494</v>
      </c>
      <c r="T3747" s="43">
        <f ca="1">_xll.BInterpol('Base CDI'!$H$4:$H$28,'Base CDI'!$J$4:$J$29,S3747,"Cubic","Extrapolate=Linear","MultiX=Average","Skip=True","Sort=True")</f>
        <v>14.697479499793801</v>
      </c>
      <c r="U3747" s="43">
        <f ca="1">_xll.BInterpol('Base CDI'!$H$4:$H$28,'Base CDI'!$I$4:$I$29,S3747,"Cubic","Extrapolate=Linear","MultiX=Average","Skip=True","Sort=True")</f>
        <v>14.829554550261939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49495</v>
      </c>
      <c r="T3748" s="43">
        <f ca="1">_xll.BInterpol('Base CDI'!$H$4:$H$28,'Base CDI'!$J$4:$J$29,S3748,"Cubic","Extrapolate=Linear","MultiX=Average","Skip=True","Sort=True")</f>
        <v>14.697516729270809</v>
      </c>
      <c r="U3748" s="43">
        <f ca="1">_xll.BInterpol('Base CDI'!$H$4:$H$28,'Base CDI'!$I$4:$I$29,S3748,"Cubic","Extrapolate=Linear","MultiX=Average","Skip=True","Sort=True")</f>
        <v>14.829414412121544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49496</v>
      </c>
      <c r="T3749" s="43">
        <f ca="1">_xll.BInterpol('Base CDI'!$H$4:$H$28,'Base CDI'!$J$4:$J$29,S3749,"Cubic","Extrapolate=Linear","MultiX=Average","Skip=True","Sort=True")</f>
        <v>14.69755402992817</v>
      </c>
      <c r="U3749" s="43">
        <f ca="1">_xll.BInterpol('Base CDI'!$H$4:$H$28,'Base CDI'!$I$4:$I$29,S3749,"Cubic","Extrapolate=Linear","MultiX=Average","Skip=True","Sort=True")</f>
        <v>14.82927399642041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49497</v>
      </c>
      <c r="T3750" s="43">
        <f ca="1">_xll.BInterpol('Base CDI'!$H$4:$H$28,'Base CDI'!$J$4:$J$29,S3750,"Cubic","Extrapolate=Linear","MultiX=Average","Skip=True","Sort=True")</f>
        <v>14.697591401635751</v>
      </c>
      <c r="U3750" s="43">
        <f ca="1">_xll.BInterpol('Base CDI'!$H$4:$H$28,'Base CDI'!$I$4:$I$29,S3750,"Cubic","Extrapolate=Linear","MultiX=Average","Skip=True","Sort=True")</f>
        <v>14.829133303665964</v>
      </c>
    </row>
    <row r="3751" spans="16:21" x14ac:dyDescent="0.25">
      <c r="P3751" s="10">
        <v>39968</v>
      </c>
      <c r="Q3751">
        <v>21.30349</v>
      </c>
      <c r="S3751" s="42">
        <f t="shared" ca="1" si="63"/>
        <v>49498</v>
      </c>
      <c r="T3751" s="43">
        <f ca="1">_xll.BInterpol('Base CDI'!$H$4:$H$28,'Base CDI'!$J$4:$J$29,S3751,"Cubic","Extrapolate=Linear","MultiX=Average","Skip=True","Sort=True")</f>
        <v>14.697628844263425</v>
      </c>
      <c r="U3751" s="43">
        <f ca="1">_xll.BInterpol('Base CDI'!$H$4:$H$28,'Base CDI'!$I$4:$I$29,S3751,"Cubic","Extrapolate=Linear","MultiX=Average","Skip=True","Sort=True")</f>
        <v>14.82899233436563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49499</v>
      </c>
      <c r="T3752" s="43">
        <f ca="1">_xll.BInterpol('Base CDI'!$H$4:$H$28,'Base CDI'!$J$4:$J$29,S3752,"Cubic","Extrapolate=Linear","MultiX=Average","Skip=True","Sort=True")</f>
        <v>14.697666357681063</v>
      </c>
      <c r="U3752" s="43">
        <f ca="1">_xll.BInterpol('Base CDI'!$H$4:$H$28,'Base CDI'!$I$4:$I$29,S3752,"Cubic","Extrapolate=Linear","MultiX=Average","Skip=True","Sort=True")</f>
        <v>14.828851089026827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49500</v>
      </c>
      <c r="T3753" s="43">
        <f ca="1">_xll.BInterpol('Base CDI'!$H$4:$H$28,'Base CDI'!$J$4:$J$29,S3753,"Cubic","Extrapolate=Linear","MultiX=Average","Skip=True","Sort=True")</f>
        <v>14.697703941758537</v>
      </c>
      <c r="U3753" s="43">
        <f ca="1">_xll.BInterpol('Base CDI'!$H$4:$H$28,'Base CDI'!$I$4:$I$29,S3753,"Cubic","Extrapolate=Linear","MultiX=Average","Skip=True","Sort=True")</f>
        <v>14.828709568156983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49501</v>
      </c>
      <c r="T3754" s="43">
        <f ca="1">_xll.BInterpol('Base CDI'!$H$4:$H$28,'Base CDI'!$J$4:$J$29,S3754,"Cubic","Extrapolate=Linear","MultiX=Average","Skip=True","Sort=True")</f>
        <v>14.697741596365717</v>
      </c>
      <c r="U3754" s="43">
        <f ca="1">_xll.BInterpol('Base CDI'!$H$4:$H$28,'Base CDI'!$I$4:$I$29,S3754,"Cubic","Extrapolate=Linear","MultiX=Average","Skip=True","Sort=True")</f>
        <v>14.828567772263519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49502</v>
      </c>
      <c r="T3755" s="43">
        <f ca="1">_xll.BInterpol('Base CDI'!$H$4:$H$28,'Base CDI'!$J$4:$J$29,S3755,"Cubic","Extrapolate=Linear","MultiX=Average","Skip=True","Sort=True")</f>
        <v>14.697779321372476</v>
      </c>
      <c r="U3755" s="43">
        <f ca="1">_xll.BInterpol('Base CDI'!$H$4:$H$28,'Base CDI'!$I$4:$I$29,S3755,"Cubic","Extrapolate=Linear","MultiX=Average","Skip=True","Sort=True")</f>
        <v>14.82842570185386</v>
      </c>
    </row>
    <row r="3756" spans="16:21" x14ac:dyDescent="0.25">
      <c r="P3756" s="10">
        <v>39976</v>
      </c>
      <c r="Q3756">
        <v>21.34385</v>
      </c>
      <c r="S3756" s="42">
        <f t="shared" ca="1" si="63"/>
        <v>49503</v>
      </c>
      <c r="T3756" s="43">
        <f ca="1">_xll.BInterpol('Base CDI'!$H$4:$H$28,'Base CDI'!$J$4:$J$29,S3756,"Cubic","Extrapolate=Linear","MultiX=Average","Skip=True","Sort=True")</f>
        <v>14.697817116648684</v>
      </c>
      <c r="U3756" s="43">
        <f ca="1">_xll.BInterpol('Base CDI'!$H$4:$H$28,'Base CDI'!$I$4:$I$29,S3756,"Cubic","Extrapolate=Linear","MultiX=Average","Skip=True","Sort=True")</f>
        <v>14.82828335743543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49504</v>
      </c>
      <c r="T3757" s="43">
        <f ca="1">_xll.BInterpol('Base CDI'!$H$4:$H$28,'Base CDI'!$J$4:$J$29,S3757,"Cubic","Extrapolate=Linear","MultiX=Average","Skip=True","Sort=True")</f>
        <v>14.697854982064214</v>
      </c>
      <c r="U3757" s="43">
        <f ca="1">_xll.BInterpol('Base CDI'!$H$4:$H$28,'Base CDI'!$I$4:$I$29,S3757,"Cubic","Extrapolate=Linear","MultiX=Average","Skip=True","Sort=True")</f>
        <v>14.828140739515652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49505</v>
      </c>
      <c r="T3758" s="43">
        <f ca="1">_xll.BInterpol('Base CDI'!$H$4:$H$28,'Base CDI'!$J$4:$J$29,S3758,"Cubic","Extrapolate=Linear","MultiX=Average","Skip=True","Sort=True")</f>
        <v>14.697892917488936</v>
      </c>
      <c r="U3758" s="43">
        <f ca="1">_xll.BInterpol('Base CDI'!$H$4:$H$28,'Base CDI'!$I$4:$I$29,S3758,"Cubic","Extrapolate=Linear","MultiX=Average","Skip=True","Sort=True")</f>
        <v>14.827997848601949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49506</v>
      </c>
      <c r="T3759" s="43">
        <f ca="1">_xll.BInterpol('Base CDI'!$H$4:$H$28,'Base CDI'!$J$4:$J$29,S3759,"Cubic","Extrapolate=Linear","MultiX=Average","Skip=True","Sort=True")</f>
        <v>14.697930922792724</v>
      </c>
      <c r="U3759" s="43">
        <f ca="1">_xll.BInterpol('Base CDI'!$H$4:$H$28,'Base CDI'!$I$4:$I$29,S3759,"Cubic","Extrapolate=Linear","MultiX=Average","Skip=True","Sort=True")</f>
        <v>14.827854685201745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49507</v>
      </c>
      <c r="T3760" s="43">
        <f ca="1">_xll.BInterpol('Base CDI'!$H$4:$H$28,'Base CDI'!$J$4:$J$29,S3760,"Cubic","Extrapolate=Linear","MultiX=Average","Skip=True","Sort=True")</f>
        <v>14.697968997845445</v>
      </c>
      <c r="U3760" s="43">
        <f ca="1">_xll.BInterpol('Base CDI'!$H$4:$H$28,'Base CDI'!$I$4:$I$29,S3760,"Cubic","Extrapolate=Linear","MultiX=Average","Skip=True","Sort=True")</f>
        <v>14.827711249822466</v>
      </c>
    </row>
    <row r="3761" spans="16:21" x14ac:dyDescent="0.25">
      <c r="P3761" s="10">
        <v>39983</v>
      </c>
      <c r="Q3761">
        <v>21.38045</v>
      </c>
      <c r="S3761" s="42">
        <f t="shared" ca="1" si="63"/>
        <v>49508</v>
      </c>
      <c r="T3761" s="43">
        <f ca="1">_xll.BInterpol('Base CDI'!$H$4:$H$28,'Base CDI'!$J$4:$J$29,S3761,"Cubic","Extrapolate=Linear","MultiX=Average","Skip=True","Sort=True")</f>
        <v>14.698007142516973</v>
      </c>
      <c r="U3761" s="43">
        <f ca="1">_xll.BInterpol('Base CDI'!$H$4:$H$28,'Base CDI'!$I$4:$I$29,S3761,"Cubic","Extrapolate=Linear","MultiX=Average","Skip=True","Sort=True")</f>
        <v>14.827567542971531</v>
      </c>
    </row>
    <row r="3762" spans="16:21" x14ac:dyDescent="0.25">
      <c r="P3762" s="10">
        <v>39986</v>
      </c>
      <c r="Q3762">
        <v>21.38777</v>
      </c>
      <c r="S3762" s="42">
        <f t="shared" ca="1" si="63"/>
        <v>49509</v>
      </c>
      <c r="T3762" s="43">
        <f ca="1">_xll.BInterpol('Base CDI'!$H$4:$H$28,'Base CDI'!$J$4:$J$29,S3762,"Cubic","Extrapolate=Linear","MultiX=Average","Skip=True","Sort=True")</f>
        <v>14.698045356677179</v>
      </c>
      <c r="U3762" s="43">
        <f ca="1">_xll.BInterpol('Base CDI'!$H$4:$H$28,'Base CDI'!$I$4:$I$29,S3762,"Cubic","Extrapolate=Linear","MultiX=Average","Skip=True","Sort=True")</f>
        <v>14.827423565156368</v>
      </c>
    </row>
    <row r="3763" spans="16:21" x14ac:dyDescent="0.25">
      <c r="P3763" s="10">
        <v>39987</v>
      </c>
      <c r="Q3763">
        <v>21.39507</v>
      </c>
      <c r="S3763" s="42">
        <f t="shared" ca="1" si="63"/>
        <v>49510</v>
      </c>
      <c r="T3763" s="43">
        <f ca="1">_xll.BInterpol('Base CDI'!$H$4:$H$28,'Base CDI'!$J$4:$J$29,S3763,"Cubic","Extrapolate=Linear","MultiX=Average","Skip=True","Sort=True")</f>
        <v>14.698083640195934</v>
      </c>
      <c r="U3763" s="43">
        <f ca="1">_xll.BInterpol('Base CDI'!$H$4:$H$28,'Base CDI'!$I$4:$I$29,S3763,"Cubic","Extrapolate=Linear","MultiX=Average","Skip=True","Sort=True")</f>
        <v>14.827279316884399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49511</v>
      </c>
      <c r="T3764" s="43">
        <f ca="1">_xll.BInterpol('Base CDI'!$H$4:$H$28,'Base CDI'!$J$4:$J$29,S3764,"Cubic","Extrapolate=Linear","MultiX=Average","Skip=True","Sort=True")</f>
        <v>14.698121992943111</v>
      </c>
      <c r="U3764" s="43">
        <f ca="1">_xll.BInterpol('Base CDI'!$H$4:$H$28,'Base CDI'!$I$4:$I$29,S3764,"Cubic","Extrapolate=Linear","MultiX=Average","Skip=True","Sort=True")</f>
        <v>14.827134798663046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49512</v>
      </c>
      <c r="T3765" s="43">
        <f ca="1">_xll.BInterpol('Base CDI'!$H$4:$H$28,'Base CDI'!$J$4:$J$29,S3765,"Cubic","Extrapolate=Linear","MultiX=Average","Skip=True","Sort=True")</f>
        <v>14.69816041478858</v>
      </c>
      <c r="U3765" s="43">
        <f ca="1">_xll.BInterpol('Base CDI'!$H$4:$H$28,'Base CDI'!$I$4:$I$29,S3765,"Cubic","Extrapolate=Linear","MultiX=Average","Skip=True","Sort=True")</f>
        <v>14.826990010999735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49513</v>
      </c>
      <c r="T3766" s="43">
        <f ca="1">_xll.BInterpol('Base CDI'!$H$4:$H$28,'Base CDI'!$J$4:$J$29,S3766,"Cubic","Extrapolate=Linear","MultiX=Average","Skip=True","Sort=True")</f>
        <v>14.698198905602212</v>
      </c>
      <c r="U3766" s="43">
        <f ca="1">_xll.BInterpol('Base CDI'!$H$4:$H$28,'Base CDI'!$I$4:$I$29,S3766,"Cubic","Extrapolate=Linear","MultiX=Average","Skip=True","Sort=True")</f>
        <v>14.82684495440189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49514</v>
      </c>
      <c r="T3767" s="43">
        <f ca="1">_xll.BInterpol('Base CDI'!$H$4:$H$28,'Base CDI'!$J$4:$J$29,S3767,"Cubic","Extrapolate=Linear","MultiX=Average","Skip=True","Sort=True")</f>
        <v>14.698237465253881</v>
      </c>
      <c r="U3767" s="43">
        <f ca="1">_xll.BInterpol('Base CDI'!$H$4:$H$28,'Base CDI'!$I$4:$I$29,S3767,"Cubic","Extrapolate=Linear","MultiX=Average","Skip=True","Sort=True")</f>
        <v>14.826699629376932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49515</v>
      </c>
      <c r="T3768" s="43">
        <f ca="1">_xll.BInterpol('Base CDI'!$H$4:$H$28,'Base CDI'!$J$4:$J$29,S3768,"Cubic","Extrapolate=Linear","MultiX=Average","Skip=True","Sort=True")</f>
        <v>14.698276093613455</v>
      </c>
      <c r="U3768" s="43">
        <f ca="1">_xll.BInterpol('Base CDI'!$H$4:$H$28,'Base CDI'!$I$4:$I$29,S3768,"Cubic","Extrapolate=Linear","MultiX=Average","Skip=True","Sort=True")</f>
        <v>14.826554036432288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49516</v>
      </c>
      <c r="T3769" s="43">
        <f ca="1">_xll.BInterpol('Base CDI'!$H$4:$H$28,'Base CDI'!$J$4:$J$29,S3769,"Cubic","Extrapolate=Linear","MultiX=Average","Skip=True","Sort=True")</f>
        <v>14.698314790550805</v>
      </c>
      <c r="U3769" s="43">
        <f ca="1">_xll.BInterpol('Base CDI'!$H$4:$H$28,'Base CDI'!$I$4:$I$29,S3769,"Cubic","Extrapolate=Linear","MultiX=Average","Skip=True","Sort=True")</f>
        <v>14.826408176075377</v>
      </c>
    </row>
    <row r="3770" spans="16:21" x14ac:dyDescent="0.25">
      <c r="P3770" s="10">
        <v>39996</v>
      </c>
      <c r="Q3770">
        <v>21.44651</v>
      </c>
      <c r="S3770" s="42">
        <f t="shared" ca="1" si="63"/>
        <v>49517</v>
      </c>
      <c r="T3770" s="43">
        <f ca="1">_xll.BInterpol('Base CDI'!$H$4:$H$28,'Base CDI'!$J$4:$J$29,S3770,"Cubic","Extrapolate=Linear","MultiX=Average","Skip=True","Sort=True")</f>
        <v>14.698353555935807</v>
      </c>
      <c r="U3770" s="43">
        <f ca="1">_xll.BInterpol('Base CDI'!$H$4:$H$28,'Base CDI'!$I$4:$I$29,S3770,"Cubic","Extrapolate=Linear","MultiX=Average","Skip=True","Sort=True")</f>
        <v>14.826262048813629</v>
      </c>
    </row>
    <row r="3771" spans="16:21" x14ac:dyDescent="0.25">
      <c r="P3771" s="10">
        <v>39997</v>
      </c>
      <c r="Q3771">
        <v>21.45393</v>
      </c>
      <c r="S3771" s="42">
        <f t="shared" ca="1" si="63"/>
        <v>49518</v>
      </c>
      <c r="T3771" s="43">
        <f ca="1">_xll.BInterpol('Base CDI'!$H$4:$H$28,'Base CDI'!$J$4:$J$29,S3771,"Cubic","Extrapolate=Linear","MultiX=Average","Skip=True","Sort=True")</f>
        <v>14.698392389638327</v>
      </c>
      <c r="U3771" s="43">
        <f ca="1">_xll.BInterpol('Base CDI'!$H$4:$H$28,'Base CDI'!$I$4:$I$29,S3771,"Cubic","Extrapolate=Linear","MultiX=Average","Skip=True","Sort=True")</f>
        <v>14.826115655154462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49519</v>
      </c>
      <c r="T3772" s="43">
        <f ca="1">_xll.BInterpol('Base CDI'!$H$4:$H$28,'Base CDI'!$J$4:$J$29,S3772,"Cubic","Extrapolate=Linear","MultiX=Average","Skip=True","Sort=True")</f>
        <v>14.698431291528241</v>
      </c>
      <c r="U3772" s="43">
        <f ca="1">_xll.BInterpol('Base CDI'!$H$4:$H$28,'Base CDI'!$I$4:$I$29,S3772,"Cubic","Extrapolate=Linear","MultiX=Average","Skip=True","Sort=True")</f>
        <v>14.825968995605303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49520</v>
      </c>
      <c r="T3773" s="43">
        <f ca="1">_xll.BInterpol('Base CDI'!$H$4:$H$28,'Base CDI'!$J$4:$J$29,S3773,"Cubic","Extrapolate=Linear","MultiX=Average","Skip=True","Sort=True")</f>
        <v>14.698470261475418</v>
      </c>
      <c r="U3773" s="43">
        <f ca="1">_xll.BInterpol('Base CDI'!$H$4:$H$28,'Base CDI'!$I$4:$I$29,S3773,"Cubic","Extrapolate=Linear","MultiX=Average","Skip=True","Sort=True")</f>
        <v>14.825822070673572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49521</v>
      </c>
      <c r="T3774" s="43">
        <f ca="1">_xll.BInterpol('Base CDI'!$H$4:$H$28,'Base CDI'!$J$4:$J$29,S3774,"Cubic","Extrapolate=Linear","MultiX=Average","Skip=True","Sort=True")</f>
        <v>14.69850929934973</v>
      </c>
      <c r="U3774" s="43">
        <f ca="1">_xll.BInterpol('Base CDI'!$H$4:$H$28,'Base CDI'!$I$4:$I$29,S3774,"Cubic","Extrapolate=Linear","MultiX=Average","Skip=True","Sort=True")</f>
        <v>14.825674880866698</v>
      </c>
    </row>
    <row r="3775" spans="16:21" x14ac:dyDescent="0.25">
      <c r="P3775" s="10">
        <v>40003</v>
      </c>
      <c r="Q3775">
        <v>21.48358</v>
      </c>
      <c r="S3775" s="42">
        <f t="shared" ca="1" si="63"/>
        <v>49522</v>
      </c>
      <c r="T3775" s="43">
        <f ca="1">_xll.BInterpol('Base CDI'!$H$4:$H$28,'Base CDI'!$J$4:$J$29,S3775,"Cubic","Extrapolate=Linear","MultiX=Average","Skip=True","Sort=True")</f>
        <v>14.698548405021047</v>
      </c>
      <c r="U3775" s="43">
        <f ca="1">_xll.BInterpol('Base CDI'!$H$4:$H$28,'Base CDI'!$I$4:$I$29,S3775,"Cubic","Extrapolate=Linear","MultiX=Average","Skip=True","Sort=True")</f>
        <v>14.8255274266921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49523</v>
      </c>
      <c r="T3776" s="43">
        <f ca="1">_xll.BInterpol('Base CDI'!$H$4:$H$28,'Base CDI'!$J$4:$J$29,S3776,"Cubic","Extrapolate=Linear","MultiX=Average","Skip=True","Sort=True")</f>
        <v>14.698587578359243</v>
      </c>
      <c r="U3776" s="43">
        <f ca="1">_xll.BInterpol('Base CDI'!$H$4:$H$28,'Base CDI'!$I$4:$I$29,S3776,"Cubic","Extrapolate=Linear","MultiX=Average","Skip=True","Sort=True")</f>
        <v>14.825379708657204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49524</v>
      </c>
      <c r="T3777" s="43">
        <f ca="1">_xll.BInterpol('Base CDI'!$H$4:$H$28,'Base CDI'!$J$4:$J$29,S3777,"Cubic","Extrapolate=Linear","MultiX=Average","Skip=True","Sort=True")</f>
        <v>14.698626819234187</v>
      </c>
      <c r="U3777" s="43">
        <f ca="1">_xll.BInterpol('Base CDI'!$H$4:$H$28,'Base CDI'!$I$4:$I$29,S3777,"Cubic","Extrapolate=Linear","MultiX=Average","Skip=True","Sort=True")</f>
        <v>14.825231727269433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49525</v>
      </c>
      <c r="T3778" s="43">
        <f ca="1">_xll.BInterpol('Base CDI'!$H$4:$H$28,'Base CDI'!$J$4:$J$29,S3778,"Cubic","Extrapolate=Linear","MultiX=Average","Skip=True","Sort=True")</f>
        <v>14.698666127515752</v>
      </c>
      <c r="U3778" s="43">
        <f ca="1">_xll.BInterpol('Base CDI'!$H$4:$H$28,'Base CDI'!$I$4:$I$29,S3778,"Cubic","Extrapolate=Linear","MultiX=Average","Skip=True","Sort=True")</f>
        <v>14.825083483036209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49526</v>
      </c>
      <c r="T3779" s="43">
        <f ca="1">_xll.BInterpol('Base CDI'!$H$4:$H$28,'Base CDI'!$J$4:$J$29,S3779,"Cubic","Extrapolate=Linear","MultiX=Average","Skip=True","Sort=True")</f>
        <v>14.698705503073807</v>
      </c>
      <c r="U3779" s="43">
        <f ca="1">_xll.BInterpol('Base CDI'!$H$4:$H$28,'Base CDI'!$I$4:$I$29,S3779,"Cubic","Extrapolate=Linear","MultiX=Average","Skip=True","Sort=True")</f>
        <v>14.824934976464961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49527</v>
      </c>
      <c r="T3780" s="43">
        <f ca="1">_xll.BInterpol('Base CDI'!$H$4:$H$28,'Base CDI'!$J$4:$J$29,S3780,"Cubic","Extrapolate=Linear","MultiX=Average","Skip=True","Sort=True")</f>
        <v>14.698744945778227</v>
      </c>
      <c r="U3780" s="43">
        <f ca="1">_xll.BInterpol('Base CDI'!$H$4:$H$28,'Base CDI'!$I$4:$I$29,S3780,"Cubic","Extrapolate=Linear","MultiX=Average","Skip=True","Sort=True")</f>
        <v>14.824786208063106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49528</v>
      </c>
      <c r="T3781" s="43">
        <f ca="1">_xll.BInterpol('Base CDI'!$H$4:$H$28,'Base CDI'!$J$4:$J$29,S3781,"Cubic","Extrapolate=Linear","MultiX=Average","Skip=True","Sort=True")</f>
        <v>14.698784455498881</v>
      </c>
      <c r="U3781" s="43">
        <f ca="1">_xll.BInterpol('Base CDI'!$H$4:$H$28,'Base CDI'!$I$4:$I$29,S3781,"Cubic","Extrapolate=Linear","MultiX=Average","Skip=True","Sort=True")</f>
        <v>14.824637178338072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49529</v>
      </c>
      <c r="T3782" s="43">
        <f ca="1">_xll.BInterpol('Base CDI'!$H$4:$H$28,'Base CDI'!$J$4:$J$29,S3782,"Cubic","Extrapolate=Linear","MultiX=Average","Skip=True","Sort=True")</f>
        <v>14.698824032105639</v>
      </c>
      <c r="U3782" s="43">
        <f ca="1">_xll.BInterpol('Base CDI'!$H$4:$H$28,'Base CDI'!$I$4:$I$29,S3782,"Cubic","Extrapolate=Linear","MultiX=Average","Skip=True","Sort=True")</f>
        <v>14.824487887797281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49530</v>
      </c>
      <c r="T3783" s="43">
        <f ca="1">_xll.BInterpol('Base CDI'!$H$4:$H$28,'Base CDI'!$J$4:$J$29,S3783,"Cubic","Extrapolate=Linear","MultiX=Average","Skip=True","Sort=True")</f>
        <v>14.698863675468377</v>
      </c>
      <c r="U3783" s="43">
        <f ca="1">_xll.BInterpol('Base CDI'!$H$4:$H$28,'Base CDI'!$I$4:$I$29,S3783,"Cubic","Extrapolate=Linear","MultiX=Average","Skip=True","Sort=True")</f>
        <v>14.824338336948157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49531</v>
      </c>
      <c r="T3784" s="43">
        <f ca="1">_xll.BInterpol('Base CDI'!$H$4:$H$28,'Base CDI'!$J$4:$J$29,S3784,"Cubic","Extrapolate=Linear","MultiX=Average","Skip=True","Sort=True")</f>
        <v>14.698903385456962</v>
      </c>
      <c r="U3784" s="43">
        <f ca="1">_xll.BInterpol('Base CDI'!$H$4:$H$28,'Base CDI'!$I$4:$I$29,S3784,"Cubic","Extrapolate=Linear","MultiX=Average","Skip=True","Sort=True")</f>
        <v>14.824188526298123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49532</v>
      </c>
      <c r="T3785" s="43">
        <f ca="1">_xll.BInterpol('Base CDI'!$H$4:$H$28,'Base CDI'!$J$4:$J$29,S3785,"Cubic","Extrapolate=Linear","MultiX=Average","Skip=True","Sort=True")</f>
        <v>14.698943161941267</v>
      </c>
      <c r="U3785" s="43">
        <f ca="1">_xll.BInterpol('Base CDI'!$H$4:$H$28,'Base CDI'!$I$4:$I$29,S3785,"Cubic","Extrapolate=Linear","MultiX=Average","Skip=True","Sort=True")</f>
        <v>14.824038456354604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49533</v>
      </c>
      <c r="T3786" s="43">
        <f ca="1">_xll.BInterpol('Base CDI'!$H$4:$H$28,'Base CDI'!$J$4:$J$29,S3786,"Cubic","Extrapolate=Linear","MultiX=Average","Skip=True","Sort=True")</f>
        <v>14.698983004791165</v>
      </c>
      <c r="U3786" s="43">
        <f ca="1">_xll.BInterpol('Base CDI'!$H$4:$H$28,'Base CDI'!$I$4:$I$29,S3786,"Cubic","Extrapolate=Linear","MultiX=Average","Skip=True","Sort=True")</f>
        <v>14.823888127625024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49534</v>
      </c>
      <c r="T3787" s="43">
        <f ca="1">_xll.BInterpol('Base CDI'!$H$4:$H$28,'Base CDI'!$J$4:$J$29,S3787,"Cubic","Extrapolate=Linear","MultiX=Average","Skip=True","Sort=True")</f>
        <v>14.699022913876524</v>
      </c>
      <c r="U3787" s="43">
        <f ca="1">_xll.BInterpol('Base CDI'!$H$4:$H$28,'Base CDI'!$I$4:$I$29,S3787,"Cubic","Extrapolate=Linear","MultiX=Average","Skip=True","Sort=True")</f>
        <v>14.823737540616802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49535</v>
      </c>
      <c r="T3788" s="43">
        <f ca="1">_xll.BInterpol('Base CDI'!$H$4:$H$28,'Base CDI'!$J$4:$J$29,S3788,"Cubic","Extrapolate=Linear","MultiX=Average","Skip=True","Sort=True")</f>
        <v>14.699062889067218</v>
      </c>
      <c r="U3788" s="43">
        <f ca="1">_xll.BInterpol('Base CDI'!$H$4:$H$28,'Base CDI'!$I$4:$I$29,S3788,"Cubic","Extrapolate=Linear","MultiX=Average","Skip=True","Sort=True")</f>
        <v>14.823586695837369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49536</v>
      </c>
      <c r="T3789" s="43">
        <f ca="1">_xll.BInterpol('Base CDI'!$H$4:$H$28,'Base CDI'!$J$4:$J$29,S3789,"Cubic","Extrapolate=Linear","MultiX=Average","Skip=True","Sort=True")</f>
        <v>14.699102930233117</v>
      </c>
      <c r="U3789" s="43">
        <f ca="1">_xll.BInterpol('Base CDI'!$H$4:$H$28,'Base CDI'!$I$4:$I$29,S3789,"Cubic","Extrapolate=Linear","MultiX=Average","Skip=True","Sort=True")</f>
        <v>14.823435593794143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49537</v>
      </c>
      <c r="T3790" s="43">
        <f ca="1">_xll.BInterpol('Base CDI'!$H$4:$H$28,'Base CDI'!$J$4:$J$29,S3790,"Cubic","Extrapolate=Linear","MultiX=Average","Skip=True","Sort=True")</f>
        <v>14.699143037244093</v>
      </c>
      <c r="U3790" s="43">
        <f ca="1">_xll.BInterpol('Base CDI'!$H$4:$H$28,'Base CDI'!$I$4:$I$29,S3790,"Cubic","Extrapolate=Linear","MultiX=Average","Skip=True","Sort=True")</f>
        <v>14.823284234994549</v>
      </c>
    </row>
    <row r="3791" spans="16:21" x14ac:dyDescent="0.25">
      <c r="P3791" s="10">
        <v>40025</v>
      </c>
      <c r="Q3791">
        <v>21.60014</v>
      </c>
      <c r="S3791" s="42">
        <f t="shared" ca="1" si="64"/>
        <v>49538</v>
      </c>
      <c r="T3791" s="43">
        <f ca="1">_xll.BInterpol('Base CDI'!$H$4:$H$28,'Base CDI'!$J$4:$J$29,S3791,"Cubic","Extrapolate=Linear","MultiX=Average","Skip=True","Sort=True")</f>
        <v>14.69918320997002</v>
      </c>
      <c r="U3791" s="43">
        <f ca="1">_xll.BInterpol('Base CDI'!$H$4:$H$28,'Base CDI'!$I$4:$I$29,S3791,"Cubic","Extrapolate=Linear","MultiX=Average","Skip=True","Sort=True")</f>
        <v>14.823132619946014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49539</v>
      </c>
      <c r="T3792" s="43">
        <f ca="1">_xll.BInterpol('Base CDI'!$H$4:$H$28,'Base CDI'!$J$4:$J$29,S3792,"Cubic","Extrapolate=Linear","MultiX=Average","Skip=True","Sort=True")</f>
        <v>14.699223448280764</v>
      </c>
      <c r="U3792" s="43">
        <f ca="1">_xll.BInterpol('Base CDI'!$H$4:$H$28,'Base CDI'!$I$4:$I$29,S3792,"Cubic","Extrapolate=Linear","MultiX=Average","Skip=True","Sort=True")</f>
        <v>14.822980749155956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49540</v>
      </c>
      <c r="T3793" s="43">
        <f ca="1">_xll.BInterpol('Base CDI'!$H$4:$H$28,'Base CDI'!$J$4:$J$29,S3793,"Cubic","Extrapolate=Linear","MultiX=Average","Skip=True","Sort=True")</f>
        <v>14.6992637520462</v>
      </c>
      <c r="U3793" s="43">
        <f ca="1">_xll.BInterpol('Base CDI'!$H$4:$H$28,'Base CDI'!$I$4:$I$29,S3793,"Cubic","Extrapolate=Linear","MultiX=Average","Skip=True","Sort=True")</f>
        <v>14.822828623131802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49541</v>
      </c>
      <c r="T3794" s="43">
        <f ca="1">_xll.BInterpol('Base CDI'!$H$4:$H$28,'Base CDI'!$J$4:$J$29,S3794,"Cubic","Extrapolate=Linear","MultiX=Average","Skip=True","Sort=True")</f>
        <v>14.699304121136198</v>
      </c>
      <c r="U3794" s="43">
        <f ca="1">_xll.BInterpol('Base CDI'!$H$4:$H$28,'Base CDI'!$I$4:$I$29,S3794,"Cubic","Extrapolate=Linear","MultiX=Average","Skip=True","Sort=True")</f>
        <v>14.822676242380975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49542</v>
      </c>
      <c r="T3795" s="43">
        <f ca="1">_xll.BInterpol('Base CDI'!$H$4:$H$28,'Base CDI'!$J$4:$J$29,S3795,"Cubic","Extrapolate=Linear","MultiX=Average","Skip=True","Sort=True")</f>
        <v>14.69934455542063</v>
      </c>
      <c r="U3795" s="43">
        <f ca="1">_xll.BInterpol('Base CDI'!$H$4:$H$28,'Base CDI'!$I$4:$I$29,S3795,"Cubic","Extrapolate=Linear","MultiX=Average","Skip=True","Sort=True")</f>
        <v>14.822523607410901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49543</v>
      </c>
      <c r="T3796" s="43">
        <f ca="1">_xll.BInterpol('Base CDI'!$H$4:$H$28,'Base CDI'!$J$4:$J$29,S3796,"Cubic","Extrapolate=Linear","MultiX=Average","Skip=True","Sort=True")</f>
        <v>14.699385054769367</v>
      </c>
      <c r="U3796" s="43">
        <f ca="1">_xll.BInterpol('Base CDI'!$H$4:$H$28,'Base CDI'!$I$4:$I$29,S3796,"Cubic","Extrapolate=Linear","MultiX=Average","Skip=True","Sort=True")</f>
        <v>14.822370718728999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49544</v>
      </c>
      <c r="T3797" s="43">
        <f ca="1">_xll.BInterpol('Base CDI'!$H$4:$H$28,'Base CDI'!$J$4:$J$29,S3797,"Cubic","Extrapolate=Linear","MultiX=Average","Skip=True","Sort=True")</f>
        <v>14.699425619052281</v>
      </c>
      <c r="U3797" s="43">
        <f ca="1">_xll.BInterpol('Base CDI'!$H$4:$H$28,'Base CDI'!$I$4:$I$29,S3797,"Cubic","Extrapolate=Linear","MultiX=Average","Skip=True","Sort=True")</f>
        <v>14.822217576842695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49545</v>
      </c>
      <c r="T3798" s="43">
        <f ca="1">_xll.BInterpol('Base CDI'!$H$4:$H$28,'Base CDI'!$J$4:$J$29,S3798,"Cubic","Extrapolate=Linear","MultiX=Average","Skip=True","Sort=True")</f>
        <v>14.699466248139244</v>
      </c>
      <c r="U3798" s="43">
        <f ca="1">_xll.BInterpol('Base CDI'!$H$4:$H$28,'Base CDI'!$I$4:$I$29,S3798,"Cubic","Extrapolate=Linear","MultiX=Average","Skip=True","Sort=True")</f>
        <v>14.822064182259414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49546</v>
      </c>
      <c r="T3799" s="43">
        <f ca="1">_xll.BInterpol('Base CDI'!$H$4:$H$28,'Base CDI'!$J$4:$J$29,S3799,"Cubic","Extrapolate=Linear","MultiX=Average","Skip=True","Sort=True")</f>
        <v>14.699506941900125</v>
      </c>
      <c r="U3799" s="43">
        <f ca="1">_xll.BInterpol('Base CDI'!$H$4:$H$28,'Base CDI'!$I$4:$I$29,S3799,"Cubic","Extrapolate=Linear","MultiX=Average","Skip=True","Sort=True")</f>
        <v>14.821910535486577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49547</v>
      </c>
      <c r="T3800" s="43">
        <f ca="1">_xll.BInterpol('Base CDI'!$H$4:$H$28,'Base CDI'!$J$4:$J$29,S3800,"Cubic","Extrapolate=Linear","MultiX=Average","Skip=True","Sort=True")</f>
        <v>14.699547700204798</v>
      </c>
      <c r="U3800" s="43">
        <f ca="1">_xll.BInterpol('Base CDI'!$H$4:$H$28,'Base CDI'!$I$4:$I$29,S3800,"Cubic","Extrapolate=Linear","MultiX=Average","Skip=True","Sort=True")</f>
        <v>14.82175663703161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49548</v>
      </c>
      <c r="T3801" s="43">
        <f ca="1">_xll.BInterpol('Base CDI'!$H$4:$H$28,'Base CDI'!$J$4:$J$29,S3801,"Cubic","Extrapolate=Linear","MultiX=Average","Skip=True","Sort=True")</f>
        <v>14.699588522923133</v>
      </c>
      <c r="U3801" s="43">
        <f ca="1">_xll.BInterpol('Base CDI'!$H$4:$H$28,'Base CDI'!$I$4:$I$29,S3801,"Cubic","Extrapolate=Linear","MultiX=Average","Skip=True","Sort=True")</f>
        <v>14.821602487401936</v>
      </c>
    </row>
    <row r="3802" spans="16:21" x14ac:dyDescent="0.25">
      <c r="P3802" s="10">
        <v>40042</v>
      </c>
      <c r="Q3802">
        <v>21.67822</v>
      </c>
      <c r="S3802" s="42">
        <f t="shared" ca="1" si="64"/>
        <v>49549</v>
      </c>
      <c r="T3802" s="43">
        <f ca="1">_xll.BInterpol('Base CDI'!$H$4:$H$28,'Base CDI'!$J$4:$J$29,S3802,"Cubic","Extrapolate=Linear","MultiX=Average","Skip=True","Sort=True")</f>
        <v>14.699629409925002</v>
      </c>
      <c r="U3802" s="43">
        <f ca="1">_xll.BInterpol('Base CDI'!$H$4:$H$28,'Base CDI'!$I$4:$I$29,S3802,"Cubic","Extrapolate=Linear","MultiX=Average","Skip=True","Sort=True")</f>
        <v>14.821448087104978</v>
      </c>
    </row>
    <row r="3803" spans="16:21" x14ac:dyDescent="0.25">
      <c r="P3803" s="10">
        <v>40043</v>
      </c>
      <c r="Q3803">
        <v>21.68534</v>
      </c>
      <c r="S3803" s="42">
        <f t="shared" ca="1" si="64"/>
        <v>49550</v>
      </c>
      <c r="T3803" s="43">
        <f ca="1">_xll.BInterpol('Base CDI'!$H$4:$H$28,'Base CDI'!$J$4:$J$29,S3803,"Cubic","Extrapolate=Linear","MultiX=Average","Skip=True","Sort=True")</f>
        <v>14.699670361080276</v>
      </c>
      <c r="U3803" s="43">
        <f ca="1">_xll.BInterpol('Base CDI'!$H$4:$H$28,'Base CDI'!$I$4:$I$29,S3803,"Cubic","Extrapolate=Linear","MultiX=Average","Skip=True","Sort=True")</f>
        <v>14.82129343664816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49551</v>
      </c>
      <c r="T3804" s="43">
        <f ca="1">_xll.BInterpol('Base CDI'!$H$4:$H$28,'Base CDI'!$J$4:$J$29,S3804,"Cubic","Extrapolate=Linear","MultiX=Average","Skip=True","Sort=True")</f>
        <v>14.699711376258826</v>
      </c>
      <c r="U3804" s="43">
        <f ca="1">_xll.BInterpol('Base CDI'!$H$4:$H$28,'Base CDI'!$I$4:$I$29,S3804,"Cubic","Extrapolate=Linear","MultiX=Average","Skip=True","Sort=True")</f>
        <v>14.821138536538905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49552</v>
      </c>
      <c r="T3805" s="43">
        <f ca="1">_xll.BInterpol('Base CDI'!$H$4:$H$28,'Base CDI'!$J$4:$J$29,S3805,"Cubic","Extrapolate=Linear","MultiX=Average","Skip=True","Sort=True")</f>
        <v>14.699752455330524</v>
      </c>
      <c r="U3805" s="43">
        <f ca="1">_xll.BInterpol('Base CDI'!$H$4:$H$28,'Base CDI'!$I$4:$I$29,S3805,"Cubic","Extrapolate=Linear","MultiX=Average","Skip=True","Sort=True")</f>
        <v>14.820983387284638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49553</v>
      </c>
      <c r="T3806" s="43">
        <f ca="1">_xll.BInterpol('Base CDI'!$H$4:$H$28,'Base CDI'!$J$4:$J$29,S3806,"Cubic","Extrapolate=Linear","MultiX=Average","Skip=True","Sort=True")</f>
        <v>14.699793598165241</v>
      </c>
      <c r="U3806" s="43">
        <f ca="1">_xll.BInterpol('Base CDI'!$H$4:$H$28,'Base CDI'!$I$4:$I$29,S3806,"Cubic","Extrapolate=Linear","MultiX=Average","Skip=True","Sort=True")</f>
        <v>14.820827989392782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49554</v>
      </c>
      <c r="T3807" s="43">
        <f ca="1">_xll.BInterpol('Base CDI'!$H$4:$H$28,'Base CDI'!$J$4:$J$29,S3807,"Cubic","Extrapolate=Linear","MultiX=Average","Skip=True","Sort=True")</f>
        <v>14.699834804632848</v>
      </c>
      <c r="U3807" s="43">
        <f ca="1">_xll.BInterpol('Base CDI'!$H$4:$H$28,'Base CDI'!$I$4:$I$29,S3807,"Cubic","Extrapolate=Linear","MultiX=Average","Skip=True","Sort=True")</f>
        <v>14.820672343370759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49555</v>
      </c>
      <c r="T3808" s="43">
        <f ca="1">_xll.BInterpol('Base CDI'!$H$4:$H$28,'Base CDI'!$J$4:$J$29,S3808,"Cubic","Extrapolate=Linear","MultiX=Average","Skip=True","Sort=True")</f>
        <v>14.699876074603218</v>
      </c>
      <c r="U3808" s="43">
        <f ca="1">_xll.BInterpol('Base CDI'!$H$4:$H$28,'Base CDI'!$I$4:$I$29,S3808,"Cubic","Extrapolate=Linear","MultiX=Average","Skip=True","Sort=True")</f>
        <v>14.820516449725996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49556</v>
      </c>
      <c r="T3809" s="43">
        <f ca="1">_xll.BInterpol('Base CDI'!$H$4:$H$28,'Base CDI'!$J$4:$J$29,S3809,"Cubic","Extrapolate=Linear","MultiX=Average","Skip=True","Sort=True")</f>
        <v>14.699917407946222</v>
      </c>
      <c r="U3809" s="43">
        <f ca="1">_xll.BInterpol('Base CDI'!$H$4:$H$28,'Base CDI'!$I$4:$I$29,S3809,"Cubic","Extrapolate=Linear","MultiX=Average","Skip=True","Sort=True")</f>
        <v>14.820360308965915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49557</v>
      </c>
      <c r="T3810" s="43">
        <f ca="1">_xll.BInterpol('Base CDI'!$H$4:$H$28,'Base CDI'!$J$4:$J$29,S3810,"Cubic","Extrapolate=Linear","MultiX=Average","Skip=True","Sort=True")</f>
        <v>14.699958804531729</v>
      </c>
      <c r="U3810" s="43">
        <f ca="1">_xll.BInterpol('Base CDI'!$H$4:$H$28,'Base CDI'!$I$4:$I$29,S3810,"Cubic","Extrapolate=Linear","MultiX=Average","Skip=True","Sort=True")</f>
        <v>14.820203921597939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49558</v>
      </c>
      <c r="T3811" s="43">
        <f ca="1">_xll.BInterpol('Base CDI'!$H$4:$H$28,'Base CDI'!$J$4:$J$29,S3811,"Cubic","Extrapolate=Linear","MultiX=Average","Skip=True","Sort=True")</f>
        <v>14.700000264229613</v>
      </c>
      <c r="U3811" s="43">
        <f ca="1">_xll.BInterpol('Base CDI'!$H$4:$H$28,'Base CDI'!$I$4:$I$29,S3811,"Cubic","Extrapolate=Linear","MultiX=Average","Skip=True","Sort=True")</f>
        <v>14.820047288129492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49559</v>
      </c>
      <c r="T3812" s="43">
        <f ca="1">_xll.BInterpol('Base CDI'!$H$4:$H$28,'Base CDI'!$J$4:$J$29,S3812,"Cubic","Extrapolate=Linear","MultiX=Average","Skip=True","Sort=True")</f>
        <v>14.700041786909745</v>
      </c>
      <c r="U3812" s="43">
        <f ca="1">_xll.BInterpol('Base CDI'!$H$4:$H$28,'Base CDI'!$I$4:$I$29,S3812,"Cubic","Extrapolate=Linear","MultiX=Average","Skip=True","Sort=True")</f>
        <v>14.819890409067998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49560</v>
      </c>
      <c r="T3813" s="43">
        <f ca="1">_xll.BInterpol('Base CDI'!$H$4:$H$28,'Base CDI'!$J$4:$J$29,S3813,"Cubic","Extrapolate=Linear","MultiX=Average","Skip=True","Sort=True")</f>
        <v>14.700083372441995</v>
      </c>
      <c r="U3813" s="43">
        <f ca="1">_xll.BInterpol('Base CDI'!$H$4:$H$28,'Base CDI'!$I$4:$I$29,S3813,"Cubic","Extrapolate=Linear","MultiX=Average","Skip=True","Sort=True")</f>
        <v>14.819733284920881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49561</v>
      </c>
      <c r="T3814" s="43">
        <f ca="1">_xll.BInterpol('Base CDI'!$H$4:$H$28,'Base CDI'!$J$4:$J$29,S3814,"Cubic","Extrapolate=Linear","MultiX=Average","Skip=True","Sort=True")</f>
        <v>14.700125020696236</v>
      </c>
      <c r="U3814" s="43">
        <f ca="1">_xll.BInterpol('Base CDI'!$H$4:$H$28,'Base CDI'!$I$4:$I$29,S3814,"Cubic","Extrapolate=Linear","MultiX=Average","Skip=True","Sort=True")</f>
        <v>14.819575916195562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49562</v>
      </c>
      <c r="T3815" s="43">
        <f ca="1">_xll.BInterpol('Base CDI'!$H$4:$H$28,'Base CDI'!$J$4:$J$29,S3815,"Cubic","Extrapolate=Linear","MultiX=Average","Skip=True","Sort=True")</f>
        <v>14.700166731542339</v>
      </c>
      <c r="U3815" s="43">
        <f ca="1">_xll.BInterpol('Base CDI'!$H$4:$H$28,'Base CDI'!$I$4:$I$29,S3815,"Cubic","Extrapolate=Linear","MultiX=Average","Skip=True","Sort=True")</f>
        <v>14.81941830339947</v>
      </c>
    </row>
    <row r="3816" spans="16:21" x14ac:dyDescent="0.25">
      <c r="P3816" s="10">
        <v>40060</v>
      </c>
      <c r="Q3816">
        <v>21.77805</v>
      </c>
      <c r="S3816" s="42">
        <f t="shared" ca="1" si="64"/>
        <v>49563</v>
      </c>
      <c r="T3816" s="43">
        <f ca="1">_xll.BInterpol('Base CDI'!$H$4:$H$28,'Base CDI'!$J$4:$J$29,S3816,"Cubic","Extrapolate=Linear","MultiX=Average","Skip=True","Sort=True")</f>
        <v>14.700208504850174</v>
      </c>
      <c r="U3816" s="43">
        <f ca="1">_xll.BInterpol('Base CDI'!$H$4:$H$28,'Base CDI'!$I$4:$I$29,S3816,"Cubic","Extrapolate=Linear","MultiX=Average","Skip=True","Sort=True")</f>
        <v>14.819260447040024</v>
      </c>
    </row>
    <row r="3817" spans="16:21" x14ac:dyDescent="0.25">
      <c r="P3817" s="10">
        <v>40064</v>
      </c>
      <c r="Q3817">
        <v>21.7852</v>
      </c>
      <c r="S3817" s="42">
        <f t="shared" ca="1" si="64"/>
        <v>49564</v>
      </c>
      <c r="T3817" s="43">
        <f ca="1">_xll.BInterpol('Base CDI'!$H$4:$H$28,'Base CDI'!$J$4:$J$29,S3817,"Cubic","Extrapolate=Linear","MultiX=Average","Skip=True","Sort=True")</f>
        <v>14.700250340489614</v>
      </c>
      <c r="U3817" s="43">
        <f ca="1">_xll.BInterpol('Base CDI'!$H$4:$H$28,'Base CDI'!$I$4:$I$29,S3817,"Cubic","Extrapolate=Linear","MultiX=Average","Skip=True","Sort=True")</f>
        <v>14.819102347624648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49565</v>
      </c>
      <c r="T3818" s="43">
        <f ca="1">_xll.BInterpol('Base CDI'!$H$4:$H$28,'Base CDI'!$J$4:$J$29,S3818,"Cubic","Extrapolate=Linear","MultiX=Average","Skip=True","Sort=True")</f>
        <v>14.70029223833053</v>
      </c>
      <c r="U3818" s="43">
        <f ca="1">_xll.BInterpol('Base CDI'!$H$4:$H$28,'Base CDI'!$I$4:$I$29,S3818,"Cubic","Extrapolate=Linear","MultiX=Average","Skip=True","Sort=True")</f>
        <v>14.818944005660768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49566</v>
      </c>
      <c r="T3819" s="43">
        <f ca="1">_xll.BInterpol('Base CDI'!$H$4:$H$28,'Base CDI'!$J$4:$J$29,S3819,"Cubic","Extrapolate=Linear","MultiX=Average","Skip=True","Sort=True")</f>
        <v>14.700334198242793</v>
      </c>
      <c r="U3819" s="43">
        <f ca="1">_xll.BInterpol('Base CDI'!$H$4:$H$28,'Base CDI'!$I$4:$I$29,S3819,"Cubic","Extrapolate=Linear","MultiX=Average","Skip=True","Sort=True")</f>
        <v>14.818785421655807</v>
      </c>
    </row>
    <row r="3820" spans="16:21" x14ac:dyDescent="0.25">
      <c r="P3820" s="10">
        <v>40067</v>
      </c>
      <c r="Q3820">
        <v>21.80667</v>
      </c>
      <c r="S3820" s="42">
        <f t="shared" ca="1" si="64"/>
        <v>49567</v>
      </c>
      <c r="T3820" s="43">
        <f ca="1">_xll.BInterpol('Base CDI'!$H$4:$H$28,'Base CDI'!$J$4:$J$29,S3820,"Cubic","Extrapolate=Linear","MultiX=Average","Skip=True","Sort=True")</f>
        <v>14.700376220096276</v>
      </c>
      <c r="U3820" s="43">
        <f ca="1">_xll.BInterpol('Base CDI'!$H$4:$H$28,'Base CDI'!$I$4:$I$29,S3820,"Cubic","Extrapolate=Linear","MultiX=Average","Skip=True","Sort=True")</f>
        <v>14.818626596117186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49568</v>
      </c>
      <c r="T3821" s="43">
        <f ca="1">_xll.BInterpol('Base CDI'!$H$4:$H$28,'Base CDI'!$J$4:$J$29,S3821,"Cubic","Extrapolate=Linear","MultiX=Average","Skip=True","Sort=True")</f>
        <v>14.700418303760847</v>
      </c>
      <c r="U3821" s="43">
        <f ca="1">_xll.BInterpol('Base CDI'!$H$4:$H$28,'Base CDI'!$I$4:$I$29,S3821,"Cubic","Extrapolate=Linear","MultiX=Average","Skip=True","Sort=True")</f>
        <v>14.818467529552333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49569</v>
      </c>
      <c r="T3822" s="43">
        <f ca="1">_xll.BInterpol('Base CDI'!$H$4:$H$28,'Base CDI'!$J$4:$J$29,S3822,"Cubic","Extrapolate=Linear","MultiX=Average","Skip=True","Sort=True")</f>
        <v>14.70046044910638</v>
      </c>
      <c r="U3822" s="43">
        <f ca="1">_xll.BInterpol('Base CDI'!$H$4:$H$28,'Base CDI'!$I$4:$I$29,S3822,"Cubic","Extrapolate=Linear","MultiX=Average","Skip=True","Sort=True")</f>
        <v>14.818308222468668</v>
      </c>
    </row>
    <row r="3823" spans="16:21" x14ac:dyDescent="0.25">
      <c r="P3823" s="10">
        <v>40072</v>
      </c>
      <c r="Q3823">
        <v>21.82816</v>
      </c>
      <c r="S3823" s="42">
        <f t="shared" ca="1" si="64"/>
        <v>49570</v>
      </c>
      <c r="T3823" s="43">
        <f ca="1">_xll.BInterpol('Base CDI'!$H$4:$H$28,'Base CDI'!$J$4:$J$29,S3823,"Cubic","Extrapolate=Linear","MultiX=Average","Skip=True","Sort=True")</f>
        <v>14.700502656002747</v>
      </c>
      <c r="U3823" s="43">
        <f ca="1">_xll.BInterpol('Base CDI'!$H$4:$H$28,'Base CDI'!$I$4:$I$29,S3823,"Cubic","Extrapolate=Linear","MultiX=Average","Skip=True","Sort=True")</f>
        <v>14.818148675373616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49571</v>
      </c>
      <c r="T3824" s="43">
        <f ca="1">_xll.BInterpol('Base CDI'!$H$4:$H$28,'Base CDI'!$J$4:$J$29,S3824,"Cubic","Extrapolate=Linear","MultiX=Average","Skip=True","Sort=True")</f>
        <v>14.700544924319818</v>
      </c>
      <c r="U3824" s="43">
        <f ca="1">_xll.BInterpol('Base CDI'!$H$4:$H$28,'Base CDI'!$I$4:$I$29,S3824,"Cubic","Extrapolate=Linear","MultiX=Average","Skip=True","Sort=True")</f>
        <v>14.8179888887746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49572</v>
      </c>
      <c r="T3825" s="43">
        <f ca="1">_xll.BInterpol('Base CDI'!$H$4:$H$28,'Base CDI'!$J$4:$J$29,S3825,"Cubic","Extrapolate=Linear","MultiX=Average","Skip=True","Sort=True")</f>
        <v>14.700587253927463</v>
      </c>
      <c r="U3825" s="43">
        <f ca="1">_xll.BInterpol('Base CDI'!$H$4:$H$28,'Base CDI'!$I$4:$I$29,S3825,"Cubic","Extrapolate=Linear","MultiX=Average","Skip=True","Sort=True")</f>
        <v>14.817828863179047</v>
      </c>
    </row>
    <row r="3826" spans="16:21" x14ac:dyDescent="0.25">
      <c r="P3826" s="10">
        <v>40077</v>
      </c>
      <c r="Q3826">
        <v>21.84967</v>
      </c>
      <c r="S3826" s="42">
        <f t="shared" ca="1" si="64"/>
        <v>49573</v>
      </c>
      <c r="T3826" s="43">
        <f ca="1">_xll.BInterpol('Base CDI'!$H$4:$H$28,'Base CDI'!$J$4:$J$29,S3826,"Cubic","Extrapolate=Linear","MultiX=Average","Skip=True","Sort=True")</f>
        <v>14.700629644695557</v>
      </c>
      <c r="U3826" s="43">
        <f ca="1">_xll.BInterpol('Base CDI'!$H$4:$H$28,'Base CDI'!$I$4:$I$29,S3826,"Cubic","Extrapolate=Linear","MultiX=Average","Skip=True","Sort=True")</f>
        <v>14.817668599094375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49574</v>
      </c>
      <c r="T3827" s="43">
        <f ca="1">_xll.BInterpol('Base CDI'!$H$4:$H$28,'Base CDI'!$J$4:$J$29,S3827,"Cubic","Extrapolate=Linear","MultiX=Average","Skip=True","Sort=True")</f>
        <v>14.700672096493967</v>
      </c>
      <c r="U3827" s="43">
        <f ca="1">_xll.BInterpol('Base CDI'!$H$4:$H$28,'Base CDI'!$I$4:$I$29,S3827,"Cubic","Extrapolate=Linear","MultiX=Average","Skip=True","Sort=True")</f>
        <v>14.817508097028012</v>
      </c>
    </row>
    <row r="3828" spans="16:21" x14ac:dyDescent="0.25">
      <c r="P3828" s="10">
        <v>40079</v>
      </c>
      <c r="Q3828">
        <v>21.86403</v>
      </c>
      <c r="S3828" s="42">
        <f t="shared" ca="1" si="64"/>
        <v>49575</v>
      </c>
      <c r="T3828" s="43">
        <f ca="1">_xll.BInterpol('Base CDI'!$H$4:$H$28,'Base CDI'!$J$4:$J$29,S3828,"Cubic","Extrapolate=Linear","MultiX=Average","Skip=True","Sort=True")</f>
        <v>14.700714609192568</v>
      </c>
      <c r="U3828" s="43">
        <f ca="1">_xll.BInterpol('Base CDI'!$H$4:$H$28,'Base CDI'!$I$4:$I$29,S3828,"Cubic","Extrapolate=Linear","MultiX=Average","Skip=True","Sort=True")</f>
        <v>14.81734735748738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49576</v>
      </c>
      <c r="T3829" s="43">
        <f ca="1">_xll.BInterpol('Base CDI'!$H$4:$H$28,'Base CDI'!$J$4:$J$29,S3829,"Cubic","Extrapolate=Linear","MultiX=Average","Skip=True","Sort=True")</f>
        <v>14.700757182661231</v>
      </c>
      <c r="U3829" s="43">
        <f ca="1">_xll.BInterpol('Base CDI'!$H$4:$H$28,'Base CDI'!$I$4:$I$29,S3829,"Cubic","Extrapolate=Linear","MultiX=Average","Skip=True","Sort=True")</f>
        <v>14.817186380979903</v>
      </c>
    </row>
    <row r="3830" spans="16:21" x14ac:dyDescent="0.25">
      <c r="P3830" s="10">
        <v>40081</v>
      </c>
      <c r="Q3830">
        <v>21.87839</v>
      </c>
      <c r="S3830" s="42">
        <f t="shared" ca="1" si="64"/>
        <v>49577</v>
      </c>
      <c r="T3830" s="43">
        <f ca="1">_xll.BInterpol('Base CDI'!$H$4:$H$28,'Base CDI'!$J$4:$J$29,S3830,"Cubic","Extrapolate=Linear","MultiX=Average","Skip=True","Sort=True")</f>
        <v>14.700799816769827</v>
      </c>
      <c r="U3830" s="43">
        <f ca="1">_xll.BInterpol('Base CDI'!$H$4:$H$28,'Base CDI'!$I$4:$I$29,S3830,"Cubic","Extrapolate=Linear","MultiX=Average","Skip=True","Sort=True")</f>
        <v>14.817025168013005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49578</v>
      </c>
      <c r="T3831" s="43">
        <f ca="1">_xll.BInterpol('Base CDI'!$H$4:$H$28,'Base CDI'!$J$4:$J$29,S3831,"Cubic","Extrapolate=Linear","MultiX=Average","Skip=True","Sort=True")</f>
        <v>14.700842511388224</v>
      </c>
      <c r="U3831" s="43">
        <f ca="1">_xll.BInterpol('Base CDI'!$H$4:$H$28,'Base CDI'!$I$4:$I$29,S3831,"Cubic","Extrapolate=Linear","MultiX=Average","Skip=True","Sort=True")</f>
        <v>14.816863719094108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49579</v>
      </c>
      <c r="T3832" s="43">
        <f ca="1">_xll.BInterpol('Base CDI'!$H$4:$H$28,'Base CDI'!$J$4:$J$29,S3832,"Cubic","Extrapolate=Linear","MultiX=Average","Skip=True","Sort=True")</f>
        <v>14.700885266386299</v>
      </c>
      <c r="U3832" s="43">
        <f ca="1">_xll.BInterpol('Base CDI'!$H$4:$H$28,'Base CDI'!$I$4:$I$29,S3832,"Cubic","Extrapolate=Linear","MultiX=Average","Skip=True","Sort=True")</f>
        <v>14.816702034730637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49580</v>
      </c>
      <c r="T3833" s="43">
        <f ca="1">_xll.BInterpol('Base CDI'!$H$4:$H$28,'Base CDI'!$J$4:$J$29,S3833,"Cubic","Extrapolate=Linear","MultiX=Average","Skip=True","Sort=True")</f>
        <v>14.70092808163392</v>
      </c>
      <c r="U3833" s="43">
        <f ca="1">_xll.BInterpol('Base CDI'!$H$4:$H$28,'Base CDI'!$I$4:$I$29,S3833,"Cubic","Extrapolate=Linear","MultiX=Average","Skip=True","Sort=True")</f>
        <v>14.816540115430017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49581</v>
      </c>
      <c r="T3834" s="43">
        <f ca="1">_xll.BInterpol('Base CDI'!$H$4:$H$28,'Base CDI'!$J$4:$J$29,S3834,"Cubic","Extrapolate=Linear","MultiX=Average","Skip=True","Sort=True")</f>
        <v>14.700970957000958</v>
      </c>
      <c r="U3834" s="43">
        <f ca="1">_xll.BInterpol('Base CDI'!$H$4:$H$28,'Base CDI'!$I$4:$I$29,S3834,"Cubic","Extrapolate=Linear","MultiX=Average","Skip=True","Sort=True")</f>
        <v>14.816377961699668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49582</v>
      </c>
      <c r="T3835" s="43">
        <f ca="1">_xll.BInterpol('Base CDI'!$H$4:$H$28,'Base CDI'!$J$4:$J$29,S3835,"Cubic","Extrapolate=Linear","MultiX=Average","Skip=True","Sort=True")</f>
        <v>14.701013892357288</v>
      </c>
      <c r="U3835" s="43">
        <f ca="1">_xll.BInterpol('Base CDI'!$H$4:$H$28,'Base CDI'!$I$4:$I$29,S3835,"Cubic","Extrapolate=Linear","MultiX=Average","Skip=True","Sort=True")</f>
        <v>14.816215574047018</v>
      </c>
    </row>
    <row r="3836" spans="16:21" x14ac:dyDescent="0.25">
      <c r="P3836" s="10">
        <v>40091</v>
      </c>
      <c r="Q3836">
        <v>21.92146</v>
      </c>
      <c r="S3836" s="42">
        <f t="shared" ca="1" si="64"/>
        <v>49583</v>
      </c>
      <c r="T3836" s="43">
        <f ca="1">_xll.BInterpol('Base CDI'!$H$4:$H$28,'Base CDI'!$J$4:$J$29,S3836,"Cubic","Extrapolate=Linear","MultiX=Average","Skip=True","Sort=True")</f>
        <v>14.701056887572777</v>
      </c>
      <c r="U3836" s="43">
        <f ca="1">_xll.BInterpol('Base CDI'!$H$4:$H$28,'Base CDI'!$I$4:$I$29,S3836,"Cubic","Extrapolate=Linear","MultiX=Average","Skip=True","Sort=True")</f>
        <v>14.816052952979488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49584</v>
      </c>
      <c r="T3837" s="43">
        <f ca="1">_xll.BInterpol('Base CDI'!$H$4:$H$28,'Base CDI'!$J$4:$J$29,S3837,"Cubic","Extrapolate=Linear","MultiX=Average","Skip=True","Sort=True")</f>
        <v>14.701099942517299</v>
      </c>
      <c r="U3837" s="43">
        <f ca="1">_xll.BInterpol('Base CDI'!$H$4:$H$28,'Base CDI'!$I$4:$I$29,S3837,"Cubic","Extrapolate=Linear","MultiX=Average","Skip=True","Sort=True")</f>
        <v>14.815890099004502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49585</v>
      </c>
      <c r="T3838" s="43">
        <f ca="1">_xll.BInterpol('Base CDI'!$H$4:$H$28,'Base CDI'!$J$4:$J$29,S3838,"Cubic","Extrapolate=Linear","MultiX=Average","Skip=True","Sort=True")</f>
        <v>14.701143057060724</v>
      </c>
      <c r="U3838" s="43">
        <f ca="1">_xll.BInterpol('Base CDI'!$H$4:$H$28,'Base CDI'!$I$4:$I$29,S3838,"Cubic","Extrapolate=Linear","MultiX=Average","Skip=True","Sort=True")</f>
        <v>14.815727012629484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49586</v>
      </c>
      <c r="T3839" s="43">
        <f ca="1">_xll.BInterpol('Base CDI'!$H$4:$H$28,'Base CDI'!$J$4:$J$29,S3839,"Cubic","Extrapolate=Linear","MultiX=Average","Skip=True","Sort=True")</f>
        <v>14.701186231072924</v>
      </c>
      <c r="U3839" s="43">
        <f ca="1">_xll.BInterpol('Base CDI'!$H$4:$H$28,'Base CDI'!$I$4:$I$29,S3839,"Cubic","Extrapolate=Linear","MultiX=Average","Skip=True","Sort=True")</f>
        <v>14.815563694361856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49587</v>
      </c>
      <c r="T3840" s="43">
        <f ca="1">_xll.BInterpol('Base CDI'!$H$4:$H$28,'Base CDI'!$J$4:$J$29,S3840,"Cubic","Extrapolate=Linear","MultiX=Average","Skip=True","Sort=True")</f>
        <v>14.701229464423772</v>
      </c>
      <c r="U3840" s="43">
        <f ca="1">_xll.BInterpol('Base CDI'!$H$4:$H$28,'Base CDI'!$I$4:$I$29,S3840,"Cubic","Extrapolate=Linear","MultiX=Average","Skip=True","Sort=True")</f>
        <v>14.815400144709043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49588</v>
      </c>
      <c r="T3841" s="43">
        <f ca="1">_xll.BInterpol('Base CDI'!$H$4:$H$28,'Base CDI'!$J$4:$J$29,S3841,"Cubic","Extrapolate=Linear","MultiX=Average","Skip=True","Sort=True")</f>
        <v>14.701272756983135</v>
      </c>
      <c r="U3841" s="43">
        <f ca="1">_xll.BInterpol('Base CDI'!$H$4:$H$28,'Base CDI'!$I$4:$I$29,S3841,"Cubic","Extrapolate=Linear","MultiX=Average","Skip=True","Sort=True")</f>
        <v>14.815236364178471</v>
      </c>
    </row>
    <row r="3842" spans="16:21" x14ac:dyDescent="0.25">
      <c r="P3842" s="10">
        <v>40100</v>
      </c>
      <c r="Q3842">
        <v>21.96463</v>
      </c>
      <c r="S3842" s="42">
        <f t="shared" ca="1" si="64"/>
        <v>49589</v>
      </c>
      <c r="T3842" s="43">
        <f ca="1">_xll.BInterpol('Base CDI'!$H$4:$H$28,'Base CDI'!$J$4:$J$29,S3842,"Cubic","Extrapolate=Linear","MultiX=Average","Skip=True","Sort=True")</f>
        <v>14.70131610862089</v>
      </c>
      <c r="U3842" s="43">
        <f ca="1">_xll.BInterpol('Base CDI'!$H$4:$H$28,'Base CDI'!$I$4:$I$29,S3842,"Cubic","Extrapolate=Linear","MultiX=Average","Skip=True","Sort=True")</f>
        <v>14.815072353277559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49590</v>
      </c>
      <c r="T3843" s="43">
        <f ca="1">_xll.BInterpol('Base CDI'!$H$4:$H$28,'Base CDI'!$J$4:$J$29,S3843,"Cubic","Extrapolate=Linear","MultiX=Average","Skip=True","Sort=True")</f>
        <v>14.701359519206905</v>
      </c>
      <c r="U3843" s="43">
        <f ca="1">_xll.BInterpol('Base CDI'!$H$4:$H$28,'Base CDI'!$I$4:$I$29,S3843,"Cubic","Extrapolate=Linear","MultiX=Average","Skip=True","Sort=True")</f>
        <v>14.814908112513734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49591</v>
      </c>
      <c r="T3844" s="43">
        <f ca="1">_xll.BInterpol('Base CDI'!$H$4:$H$28,'Base CDI'!$J$4:$J$29,S3844,"Cubic","Extrapolate=Linear","MultiX=Average","Skip=True","Sort=True")</f>
        <v>14.701402988611051</v>
      </c>
      <c r="U3844" s="43">
        <f ca="1">_xll.BInterpol('Base CDI'!$H$4:$H$28,'Base CDI'!$I$4:$I$29,S3844,"Cubic","Extrapolate=Linear","MultiX=Average","Skip=True","Sort=True")</f>
        <v>14.81474364239442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49592</v>
      </c>
      <c r="T3845" s="43">
        <f ca="1">_xll.BInterpol('Base CDI'!$H$4:$H$28,'Base CDI'!$J$4:$J$29,S3845,"Cubic","Extrapolate=Linear","MultiX=Average","Skip=True","Sort=True")</f>
        <v>14.7014465167032</v>
      </c>
      <c r="U3845" s="43">
        <f ca="1">_xll.BInterpol('Base CDI'!$H$4:$H$28,'Base CDI'!$I$4:$I$29,S3845,"Cubic","Extrapolate=Linear","MultiX=Average","Skip=True","Sort=True")</f>
        <v>14.814578943427037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49593</v>
      </c>
      <c r="T3846" s="43">
        <f ca="1">_xll.BInterpol('Base CDI'!$H$4:$H$28,'Base CDI'!$J$4:$J$29,S3846,"Cubic","Extrapolate=Linear","MultiX=Average","Skip=True","Sort=True")</f>
        <v>14.701490103353226</v>
      </c>
      <c r="U3846" s="43">
        <f ca="1">_xll.BInterpol('Base CDI'!$H$4:$H$28,'Base CDI'!$I$4:$I$29,S3846,"Cubic","Extrapolate=Linear","MultiX=Average","Skip=True","Sort=True")</f>
        <v>14.814414016119013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49594</v>
      </c>
      <c r="T3847" s="43">
        <f ca="1">_xll.BInterpol('Base CDI'!$H$4:$H$28,'Base CDI'!$J$4:$J$29,S3847,"Cubic","Extrapolate=Linear","MultiX=Average","Skip=True","Sort=True")</f>
        <v>14.701533748430997</v>
      </c>
      <c r="U3847" s="43">
        <f ca="1">_xll.BInterpol('Base CDI'!$H$4:$H$28,'Base CDI'!$I$4:$I$29,S3847,"Cubic","Extrapolate=Linear","MultiX=Average","Skip=True","Sort=True")</f>
        <v>14.814248860977768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49595</v>
      </c>
      <c r="T3848" s="43">
        <f ca="1">_xll.BInterpol('Base CDI'!$H$4:$H$28,'Base CDI'!$J$4:$J$29,S3848,"Cubic","Extrapolate=Linear","MultiX=Average","Skip=True","Sort=True")</f>
        <v>14.701577451806385</v>
      </c>
      <c r="U3848" s="43">
        <f ca="1">_xll.BInterpol('Base CDI'!$H$4:$H$28,'Base CDI'!$I$4:$I$29,S3848,"Cubic","Extrapolate=Linear","MultiX=Average","Skip=True","Sort=True")</f>
        <v>14.814083478510728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49596</v>
      </c>
      <c r="T3849" s="43">
        <f ca="1">_xll.BInterpol('Base CDI'!$H$4:$H$28,'Base CDI'!$J$4:$J$29,S3849,"Cubic","Extrapolate=Linear","MultiX=Average","Skip=True","Sort=True")</f>
        <v>14.701621213349263</v>
      </c>
      <c r="U3849" s="43">
        <f ca="1">_xll.BInterpol('Base CDI'!$H$4:$H$28,'Base CDI'!$I$4:$I$29,S3849,"Cubic","Extrapolate=Linear","MultiX=Average","Skip=True","Sort=True")</f>
        <v>14.813917869225316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49597</v>
      </c>
      <c r="T3850" s="43">
        <f ca="1">_xll.BInterpol('Base CDI'!$H$4:$H$28,'Base CDI'!$J$4:$J$29,S3850,"Cubic","Extrapolate=Linear","MultiX=Average","Skip=True","Sort=True")</f>
        <v>14.701665032929499</v>
      </c>
      <c r="U3850" s="43">
        <f ca="1">_xll.BInterpol('Base CDI'!$H$4:$H$28,'Base CDI'!$I$4:$I$29,S3850,"Cubic","Extrapolate=Linear","MultiX=Average","Skip=True","Sort=True")</f>
        <v>14.813752033628957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49598</v>
      </c>
      <c r="T3851" s="43">
        <f ca="1">_xll.BInterpol('Base CDI'!$H$4:$H$28,'Base CDI'!$J$4:$J$29,S3851,"Cubic","Extrapolate=Linear","MultiX=Average","Skip=True","Sort=True")</f>
        <v>14.701708910416968</v>
      </c>
      <c r="U3851" s="43">
        <f ca="1">_xll.BInterpol('Base CDI'!$H$4:$H$28,'Base CDI'!$I$4:$I$29,S3851,"Cubic","Extrapolate=Linear","MultiX=Average","Skip=True","Sort=True")</f>
        <v>14.81358597222907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49599</v>
      </c>
      <c r="T3852" s="43">
        <f ca="1">_xll.BInterpol('Base CDI'!$H$4:$H$28,'Base CDI'!$J$4:$J$29,S3852,"Cubic","Extrapolate=Linear","MultiX=Average","Skip=True","Sort=True")</f>
        <v>14.701752845681542</v>
      </c>
      <c r="U3852" s="43">
        <f ca="1">_xll.BInterpol('Base CDI'!$H$4:$H$28,'Base CDI'!$I$4:$I$29,S3852,"Cubic","Extrapolate=Linear","MultiX=Average","Skip=True","Sort=True")</f>
        <v>14.813419685533084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49600</v>
      </c>
      <c r="T3853" s="43">
        <f ca="1">_xll.BInterpol('Base CDI'!$H$4:$H$28,'Base CDI'!$J$4:$J$29,S3853,"Cubic","Extrapolate=Linear","MultiX=Average","Skip=True","Sort=True")</f>
        <v>14.701796838593088</v>
      </c>
      <c r="U3853" s="43">
        <f ca="1">_xll.BInterpol('Base CDI'!$H$4:$H$28,'Base CDI'!$I$4:$I$29,S3853,"Cubic","Extrapolate=Linear","MultiX=Average","Skip=True","Sort=True")</f>
        <v>14.813253174048421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49601</v>
      </c>
      <c r="T3854" s="43">
        <f ca="1">_xll.BInterpol('Base CDI'!$H$4:$H$28,'Base CDI'!$J$4:$J$29,S3854,"Cubic","Extrapolate=Linear","MultiX=Average","Skip=True","Sort=True")</f>
        <v>14.701840889021483</v>
      </c>
      <c r="U3854" s="43">
        <f ca="1">_xll.BInterpol('Base CDI'!$H$4:$H$28,'Base CDI'!$I$4:$I$29,S3854,"Cubic","Extrapolate=Linear","MultiX=Average","Skip=True","Sort=True")</f>
        <v>14.813086438282504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49602</v>
      </c>
      <c r="T3855" s="43">
        <f ca="1">_xll.BInterpol('Base CDI'!$H$4:$H$28,'Base CDI'!$J$4:$J$29,S3855,"Cubic","Extrapolate=Linear","MultiX=Average","Skip=True","Sort=True")</f>
        <v>14.701884996836592</v>
      </c>
      <c r="U3855" s="43">
        <f ca="1">_xll.BInterpol('Base CDI'!$H$4:$H$28,'Base CDI'!$I$4:$I$29,S3855,"Cubic","Extrapolate=Linear","MultiX=Average","Skip=True","Sort=True")</f>
        <v>14.812919478742755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49603</v>
      </c>
      <c r="T3856" s="43">
        <f ca="1">_xll.BInterpol('Base CDI'!$H$4:$H$28,'Base CDI'!$J$4:$J$29,S3856,"Cubic","Extrapolate=Linear","MultiX=Average","Skip=True","Sort=True")</f>
        <v>14.701929161908291</v>
      </c>
      <c r="U3856" s="43">
        <f ca="1">_xll.BInterpol('Base CDI'!$H$4:$H$28,'Base CDI'!$I$4:$I$29,S3856,"Cubic","Extrapolate=Linear","MultiX=Average","Skip=True","Sort=True")</f>
        <v>14.812752295936601</v>
      </c>
    </row>
    <row r="3857" spans="16:21" x14ac:dyDescent="0.25">
      <c r="P3857" s="10">
        <v>40122</v>
      </c>
      <c r="Q3857">
        <v>22.073</v>
      </c>
      <c r="S3857" s="42">
        <f t="shared" ca="1" si="65"/>
        <v>49604</v>
      </c>
      <c r="T3857" s="43">
        <f ca="1">_xll.BInterpol('Base CDI'!$H$4:$H$28,'Base CDI'!$J$4:$J$29,S3857,"Cubic","Extrapolate=Linear","MultiX=Average","Skip=True","Sort=True")</f>
        <v>14.70197338410645</v>
      </c>
      <c r="U3857" s="43">
        <f ca="1">_xll.BInterpol('Base CDI'!$H$4:$H$28,'Base CDI'!$I$4:$I$29,S3857,"Cubic","Extrapolate=Linear","MultiX=Average","Skip=True","Sort=True")</f>
        <v>14.812584890371463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49605</v>
      </c>
      <c r="T3858" s="43">
        <f ca="1">_xll.BInterpol('Base CDI'!$H$4:$H$28,'Base CDI'!$J$4:$J$29,S3858,"Cubic","Extrapolate=Linear","MultiX=Average","Skip=True","Sort=True")</f>
        <v>14.702017663300941</v>
      </c>
      <c r="U3858" s="43">
        <f ca="1">_xll.BInterpol('Base CDI'!$H$4:$H$28,'Base CDI'!$I$4:$I$29,S3858,"Cubic","Extrapolate=Linear","MultiX=Average","Skip=True","Sort=True")</f>
        <v>14.812417262554767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49606</v>
      </c>
      <c r="T3859" s="43">
        <f ca="1">_xll.BInterpol('Base CDI'!$H$4:$H$28,'Base CDI'!$J$4:$J$29,S3859,"Cubic","Extrapolate=Linear","MultiX=Average","Skip=True","Sort=True")</f>
        <v>14.702061999361634</v>
      </c>
      <c r="U3859" s="43">
        <f ca="1">_xll.BInterpol('Base CDI'!$H$4:$H$28,'Base CDI'!$I$4:$I$29,S3859,"Cubic","Extrapolate=Linear","MultiX=Average","Skip=True","Sort=True")</f>
        <v>14.812249412993935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49607</v>
      </c>
      <c r="T3860" s="43">
        <f ca="1">_xll.BInterpol('Base CDI'!$H$4:$H$28,'Base CDI'!$J$4:$J$29,S3860,"Cubic","Extrapolate=Linear","MultiX=Average","Skip=True","Sort=True")</f>
        <v>14.702106392158402</v>
      </c>
      <c r="U3860" s="43">
        <f ca="1">_xll.BInterpol('Base CDI'!$H$4:$H$28,'Base CDI'!$I$4:$I$29,S3860,"Cubic","Extrapolate=Linear","MultiX=Average","Skip=True","Sort=True")</f>
        <v>14.812081342196391</v>
      </c>
    </row>
    <row r="3861" spans="16:21" x14ac:dyDescent="0.25">
      <c r="P3861" s="10">
        <v>40128</v>
      </c>
      <c r="Q3861">
        <v>22.10202</v>
      </c>
      <c r="S3861" s="42">
        <f t="shared" ca="1" si="65"/>
        <v>49608</v>
      </c>
      <c r="T3861" s="43">
        <f ca="1">_xll.BInterpol('Base CDI'!$H$4:$H$28,'Base CDI'!$J$4:$J$29,S3861,"Cubic","Extrapolate=Linear","MultiX=Average","Skip=True","Sort=True")</f>
        <v>14.702150841561116</v>
      </c>
      <c r="U3861" s="43">
        <f ca="1">_xll.BInterpol('Base CDI'!$H$4:$H$28,'Base CDI'!$I$4:$I$29,S3861,"Cubic","Extrapolate=Linear","MultiX=Average","Skip=True","Sort=True")</f>
        <v>14.81191305066956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49609</v>
      </c>
      <c r="T3862" s="43">
        <f ca="1">_xll.BInterpol('Base CDI'!$H$4:$H$28,'Base CDI'!$J$4:$J$29,S3862,"Cubic","Extrapolate=Linear","MultiX=Average","Skip=True","Sort=True")</f>
        <v>14.702195347439645</v>
      </c>
      <c r="U3862" s="43">
        <f ca="1">_xll.BInterpol('Base CDI'!$H$4:$H$28,'Base CDI'!$I$4:$I$29,S3862,"Cubic","Extrapolate=Linear","MultiX=Average","Skip=True","Sort=True")</f>
        <v>14.811744538920863</v>
      </c>
    </row>
    <row r="3863" spans="16:21" x14ac:dyDescent="0.25">
      <c r="P3863" s="10">
        <v>40130</v>
      </c>
      <c r="Q3863">
        <v>22.11655</v>
      </c>
      <c r="S3863" s="42">
        <f t="shared" ca="1" si="65"/>
        <v>49610</v>
      </c>
      <c r="T3863" s="43">
        <f ca="1">_xll.BInterpol('Base CDI'!$H$4:$H$28,'Base CDI'!$J$4:$J$29,S3863,"Cubic","Extrapolate=Linear","MultiX=Average","Skip=True","Sort=True")</f>
        <v>14.702239909663863</v>
      </c>
      <c r="U3863" s="43">
        <f ca="1">_xll.BInterpol('Base CDI'!$H$4:$H$28,'Base CDI'!$I$4:$I$29,S3863,"Cubic","Extrapolate=Linear","MultiX=Average","Skip=True","Sort=True")</f>
        <v>14.811575807457725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49611</v>
      </c>
      <c r="T3864" s="43">
        <f ca="1">_xll.BInterpol('Base CDI'!$H$4:$H$28,'Base CDI'!$J$4:$J$29,S3864,"Cubic","Extrapolate=Linear","MultiX=Average","Skip=True","Sort=True")</f>
        <v>14.702284528103641</v>
      </c>
      <c r="U3864" s="43">
        <f ca="1">_xll.BInterpol('Base CDI'!$H$4:$H$28,'Base CDI'!$I$4:$I$29,S3864,"Cubic","Extrapolate=Linear","MultiX=Average","Skip=True","Sort=True")</f>
        <v>14.811406856787571</v>
      </c>
    </row>
    <row r="3865" spans="16:21" x14ac:dyDescent="0.25">
      <c r="P3865" s="10">
        <v>40134</v>
      </c>
      <c r="Q3865">
        <v>22.13109</v>
      </c>
      <c r="S3865" s="42">
        <f t="shared" ca="1" si="65"/>
        <v>49612</v>
      </c>
      <c r="T3865" s="43">
        <f ca="1">_xll.BInterpol('Base CDI'!$H$4:$H$28,'Base CDI'!$J$4:$J$29,S3865,"Cubic","Extrapolate=Linear","MultiX=Average","Skip=True","Sort=True")</f>
        <v>14.702329202628851</v>
      </c>
      <c r="U3865" s="43">
        <f ca="1">_xll.BInterpol('Base CDI'!$H$4:$H$28,'Base CDI'!$I$4:$I$29,S3865,"Cubic","Extrapolate=Linear","MultiX=Average","Skip=True","Sort=True")</f>
        <v>14.811237687417822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49613</v>
      </c>
      <c r="T3866" s="43">
        <f ca="1">_xll.BInterpol('Base CDI'!$H$4:$H$28,'Base CDI'!$J$4:$J$29,S3866,"Cubic","Extrapolate=Linear","MultiX=Average","Skip=True","Sort=True")</f>
        <v>14.702373933109364</v>
      </c>
      <c r="U3866" s="43">
        <f ca="1">_xll.BInterpol('Base CDI'!$H$4:$H$28,'Base CDI'!$I$4:$I$29,S3866,"Cubic","Extrapolate=Linear","MultiX=Average","Skip=True","Sort=True")</f>
        <v>14.811068299855904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49614</v>
      </c>
      <c r="T3867" s="43">
        <f ca="1">_xll.BInterpol('Base CDI'!$H$4:$H$28,'Base CDI'!$J$4:$J$29,S3867,"Cubic","Extrapolate=Linear","MultiX=Average","Skip=True","Sort=True")</f>
        <v>14.70241871941505</v>
      </c>
      <c r="U3867" s="43">
        <f ca="1">_xll.BInterpol('Base CDI'!$H$4:$H$28,'Base CDI'!$I$4:$I$29,S3867,"Cubic","Extrapolate=Linear","MultiX=Average","Skip=True","Sort=True")</f>
        <v>14.810898694609239</v>
      </c>
    </row>
    <row r="3868" spans="16:21" x14ac:dyDescent="0.25">
      <c r="P3868" s="10">
        <v>40137</v>
      </c>
      <c r="Q3868">
        <v>22.15288</v>
      </c>
      <c r="S3868" s="42">
        <f t="shared" ca="1" si="65"/>
        <v>49615</v>
      </c>
      <c r="T3868" s="43">
        <f ca="1">_xll.BInterpol('Base CDI'!$H$4:$H$28,'Base CDI'!$J$4:$J$29,S3868,"Cubic","Extrapolate=Linear","MultiX=Average","Skip=True","Sort=True")</f>
        <v>14.702463561415781</v>
      </c>
      <c r="U3868" s="43">
        <f ca="1">_xll.BInterpol('Base CDI'!$H$4:$H$28,'Base CDI'!$I$4:$I$29,S3868,"Cubic","Extrapolate=Linear","MultiX=Average","Skip=True","Sort=True")</f>
        <v>14.810728872185251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49616</v>
      </c>
      <c r="T3869" s="43">
        <f ca="1">_xll.BInterpol('Base CDI'!$H$4:$H$28,'Base CDI'!$J$4:$J$29,S3869,"Cubic","Extrapolate=Linear","MultiX=Average","Skip=True","Sort=True")</f>
        <v>14.702508458981429</v>
      </c>
      <c r="U3869" s="43">
        <f ca="1">_xll.BInterpol('Base CDI'!$H$4:$H$28,'Base CDI'!$I$4:$I$29,S3869,"Cubic","Extrapolate=Linear","MultiX=Average","Skip=True","Sort=True")</f>
        <v>14.810558833091365</v>
      </c>
    </row>
    <row r="3870" spans="16:21" x14ac:dyDescent="0.25">
      <c r="P3870" s="10">
        <v>40141</v>
      </c>
      <c r="Q3870">
        <v>22.16742</v>
      </c>
      <c r="S3870" s="42">
        <f t="shared" ca="1" si="65"/>
        <v>49617</v>
      </c>
      <c r="T3870" s="43">
        <f ca="1">_xll.BInterpol('Base CDI'!$H$4:$H$28,'Base CDI'!$J$4:$J$29,S3870,"Cubic","Extrapolate=Linear","MultiX=Average","Skip=True","Sort=True")</f>
        <v>14.702553411981865</v>
      </c>
      <c r="U3870" s="43">
        <f ca="1">_xll.BInterpol('Base CDI'!$H$4:$H$28,'Base CDI'!$I$4:$I$29,S3870,"Cubic","Extrapolate=Linear","MultiX=Average","Skip=True","Sort=True")</f>
        <v>14.810388577835003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49618</v>
      </c>
      <c r="T3871" s="43">
        <f ca="1">_xll.BInterpol('Base CDI'!$H$4:$H$28,'Base CDI'!$J$4:$J$29,S3871,"Cubic","Extrapolate=Linear","MultiX=Average","Skip=True","Sort=True")</f>
        <v>14.702598420286961</v>
      </c>
      <c r="U3871" s="43">
        <f ca="1">_xll.BInterpol('Base CDI'!$H$4:$H$28,'Base CDI'!$I$4:$I$29,S3871,"Cubic","Extrapolate=Linear","MultiX=Average","Skip=True","Sort=True")</f>
        <v>14.810218106923589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49619</v>
      </c>
      <c r="T3872" s="43">
        <f ca="1">_xll.BInterpol('Base CDI'!$H$4:$H$28,'Base CDI'!$J$4:$J$29,S3872,"Cubic","Extrapolate=Linear","MultiX=Average","Skip=True","Sort=True")</f>
        <v>14.702643483766588</v>
      </c>
      <c r="U3872" s="43">
        <f ca="1">_xll.BInterpol('Base CDI'!$H$4:$H$28,'Base CDI'!$I$4:$I$29,S3872,"Cubic","Extrapolate=Linear","MultiX=Average","Skip=True","Sort=True")</f>
        <v>14.810047420864548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49620</v>
      </c>
      <c r="T3873" s="43">
        <f ca="1">_xll.BInterpol('Base CDI'!$H$4:$H$28,'Base CDI'!$J$4:$J$29,S3873,"Cubic","Extrapolate=Linear","MultiX=Average","Skip=True","Sort=True")</f>
        <v>14.702688602290618</v>
      </c>
      <c r="U3873" s="43">
        <f ca="1">_xll.BInterpol('Base CDI'!$H$4:$H$28,'Base CDI'!$I$4:$I$29,S3873,"Cubic","Extrapolate=Linear","MultiX=Average","Skip=True","Sort=True")</f>
        <v>14.8098765201653</v>
      </c>
    </row>
    <row r="3874" spans="16:21" x14ac:dyDescent="0.25">
      <c r="P3874" s="10">
        <v>40147</v>
      </c>
      <c r="Q3874">
        <v>22.19659</v>
      </c>
      <c r="S3874" s="42">
        <f t="shared" ca="1" si="65"/>
        <v>49621</v>
      </c>
      <c r="T3874" s="43">
        <f ca="1">_xll.BInterpol('Base CDI'!$H$4:$H$28,'Base CDI'!$J$4:$J$29,S3874,"Cubic","Extrapolate=Linear","MultiX=Average","Skip=True","Sort=True")</f>
        <v>14.70273377572892</v>
      </c>
      <c r="U3874" s="43">
        <f ca="1">_xll.BInterpol('Base CDI'!$H$4:$H$28,'Base CDI'!$I$4:$I$29,S3874,"Cubic","Extrapolate=Linear","MultiX=Average","Skip=True","Sort=True")</f>
        <v>14.809705405333274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49622</v>
      </c>
      <c r="T3875" s="43">
        <f ca="1">_xll.BInterpol('Base CDI'!$H$4:$H$28,'Base CDI'!$J$4:$J$29,S3875,"Cubic","Extrapolate=Linear","MultiX=Average","Skip=True","Sort=True")</f>
        <v>14.702779003951369</v>
      </c>
      <c r="U3875" s="43">
        <f ca="1">_xll.BInterpol('Base CDI'!$H$4:$H$28,'Base CDI'!$I$4:$I$29,S3875,"Cubic","Extrapolate=Linear","MultiX=Average","Skip=True","Sort=True")</f>
        <v>14.80953407687589</v>
      </c>
    </row>
    <row r="3876" spans="16:21" x14ac:dyDescent="0.25">
      <c r="P3876" s="10">
        <v>40149</v>
      </c>
      <c r="Q3876">
        <v>22.21114</v>
      </c>
      <c r="S3876" s="42">
        <f t="shared" ca="1" si="65"/>
        <v>49623</v>
      </c>
      <c r="T3876" s="43">
        <f ca="1">_xll.BInterpol('Base CDI'!$H$4:$H$28,'Base CDI'!$J$4:$J$29,S3876,"Cubic","Extrapolate=Linear","MultiX=Average","Skip=True","Sort=True")</f>
        <v>14.702824286827832</v>
      </c>
      <c r="U3876" s="43">
        <f ca="1">_xll.BInterpol('Base CDI'!$H$4:$H$28,'Base CDI'!$I$4:$I$29,S3876,"Cubic","Extrapolate=Linear","MultiX=Average","Skip=True","Sort=True")</f>
        <v>14.809362535300572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49624</v>
      </c>
      <c r="T3877" s="43">
        <f ca="1">_xll.BInterpol('Base CDI'!$H$4:$H$28,'Base CDI'!$J$4:$J$29,S3877,"Cubic","Extrapolate=Linear","MultiX=Average","Skip=True","Sort=True")</f>
        <v>14.702869624228184</v>
      </c>
      <c r="U3877" s="43">
        <f ca="1">_xll.BInterpol('Base CDI'!$H$4:$H$28,'Base CDI'!$I$4:$I$29,S3877,"Cubic","Extrapolate=Linear","MultiX=Average","Skip=True","Sort=True")</f>
        <v>14.809190781114744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49625</v>
      </c>
      <c r="T3878" s="43">
        <f ca="1">_xll.BInterpol('Base CDI'!$H$4:$H$28,'Base CDI'!$J$4:$J$29,S3878,"Cubic","Extrapolate=Linear","MultiX=Average","Skip=True","Sort=True")</f>
        <v>14.702915016022295</v>
      </c>
      <c r="U3878" s="43">
        <f ca="1">_xll.BInterpol('Base CDI'!$H$4:$H$28,'Base CDI'!$I$4:$I$29,S3878,"Cubic","Extrapolate=Linear","MultiX=Average","Skip=True","Sort=True")</f>
        <v>14.80901881482583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49626</v>
      </c>
      <c r="T3879" s="43">
        <f ca="1">_xll.BInterpol('Base CDI'!$H$4:$H$28,'Base CDI'!$J$4:$J$29,S3879,"Cubic","Extrapolate=Linear","MultiX=Average","Skip=True","Sort=True")</f>
        <v>14.702960462080037</v>
      </c>
      <c r="U3879" s="43">
        <f ca="1">_xll.BInterpol('Base CDI'!$H$4:$H$28,'Base CDI'!$I$4:$I$29,S3879,"Cubic","Extrapolate=Linear","MultiX=Average","Skip=True","Sort=True")</f>
        <v>14.808846636941254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49627</v>
      </c>
      <c r="T3880" s="43">
        <f ca="1">_xll.BInterpol('Base CDI'!$H$4:$H$28,'Base CDI'!$J$4:$J$29,S3880,"Cubic","Extrapolate=Linear","MultiX=Average","Skip=True","Sort=True")</f>
        <v>14.703005962271282</v>
      </c>
      <c r="U3880" s="43">
        <f ca="1">_xll.BInterpol('Base CDI'!$H$4:$H$28,'Base CDI'!$I$4:$I$29,S3880,"Cubic","Extrapolate=Linear","MultiX=Average","Skip=True","Sort=True")</f>
        <v>14.808674247968439</v>
      </c>
    </row>
    <row r="3881" spans="16:21" x14ac:dyDescent="0.25">
      <c r="P3881" s="10">
        <v>40156</v>
      </c>
      <c r="Q3881">
        <v>22.24757</v>
      </c>
      <c r="S3881" s="42">
        <f t="shared" ca="1" si="65"/>
        <v>49628</v>
      </c>
      <c r="T3881" s="43">
        <f ca="1">_xll.BInterpol('Base CDI'!$H$4:$H$28,'Base CDI'!$J$4:$J$29,S3881,"Cubic","Extrapolate=Linear","MultiX=Average","Skip=True","Sort=True")</f>
        <v>14.7030515164659</v>
      </c>
      <c r="U3881" s="43">
        <f ca="1">_xll.BInterpol('Base CDI'!$H$4:$H$28,'Base CDI'!$I$4:$I$29,S3881,"Cubic","Extrapolate=Linear","MultiX=Average","Skip=True","Sort=True")</f>
        <v>14.80850164841481</v>
      </c>
    </row>
    <row r="3882" spans="16:21" x14ac:dyDescent="0.25">
      <c r="P3882" s="10">
        <v>40157</v>
      </c>
      <c r="Q3882">
        <v>22.25488</v>
      </c>
      <c r="S3882" s="42">
        <f t="shared" ca="1" si="65"/>
        <v>49629</v>
      </c>
      <c r="T3882" s="43">
        <f ca="1">_xll.BInterpol('Base CDI'!$H$4:$H$28,'Base CDI'!$J$4:$J$29,S3882,"Cubic","Extrapolate=Linear","MultiX=Average","Skip=True","Sort=True")</f>
        <v>14.703097124533761</v>
      </c>
      <c r="U3882" s="43">
        <f ca="1">_xll.BInterpol('Base CDI'!$H$4:$H$28,'Base CDI'!$I$4:$I$29,S3882,"Cubic","Extrapolate=Linear","MultiX=Average","Skip=True","Sort=True")</f>
        <v>14.808328838787787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49630</v>
      </c>
      <c r="T3883" s="43">
        <f ca="1">_xll.BInterpol('Base CDI'!$H$4:$H$28,'Base CDI'!$J$4:$J$29,S3883,"Cubic","Extrapolate=Linear","MultiX=Average","Skip=True","Sort=True")</f>
        <v>14.70314278634474</v>
      </c>
      <c r="U3883" s="43">
        <f ca="1">_xll.BInterpol('Base CDI'!$H$4:$H$28,'Base CDI'!$I$4:$I$29,S3883,"Cubic","Extrapolate=Linear","MultiX=Average","Skip=True","Sort=True")</f>
        <v>14.808155819594797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49631</v>
      </c>
      <c r="T3884" s="43">
        <f ca="1">_xll.BInterpol('Base CDI'!$H$4:$H$28,'Base CDI'!$J$4:$J$29,S3884,"Cubic","Extrapolate=Linear","MultiX=Average","Skip=True","Sort=True")</f>
        <v>14.703188501768706</v>
      </c>
      <c r="U3884" s="43">
        <f ca="1">_xll.BInterpol('Base CDI'!$H$4:$H$28,'Base CDI'!$I$4:$I$29,S3884,"Cubic","Extrapolate=Linear","MultiX=Average","Skip=True","Sort=True")</f>
        <v>14.807982591343263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49632</v>
      </c>
      <c r="T3885" s="43">
        <f ca="1">_xll.BInterpol('Base CDI'!$H$4:$H$28,'Base CDI'!$J$4:$J$29,S3885,"Cubic","Extrapolate=Linear","MultiX=Average","Skip=True","Sort=True")</f>
        <v>14.70323427067553</v>
      </c>
      <c r="U3885" s="43">
        <f ca="1">_xll.BInterpol('Base CDI'!$H$4:$H$28,'Base CDI'!$I$4:$I$29,S3885,"Cubic","Extrapolate=Linear","MultiX=Average","Skip=True","Sort=True")</f>
        <v>14.807809154540609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49633</v>
      </c>
      <c r="T3886" s="43">
        <f ca="1">_xll.BInterpol('Base CDI'!$H$4:$H$28,'Base CDI'!$J$4:$J$29,S3886,"Cubic","Extrapolate=Linear","MultiX=Average","Skip=True","Sort=True")</f>
        <v>14.703280092935087</v>
      </c>
      <c r="U3886" s="43">
        <f ca="1">_xll.BInterpol('Base CDI'!$H$4:$H$28,'Base CDI'!$I$4:$I$29,S3886,"Cubic","Extrapolate=Linear","MultiX=Average","Skip=True","Sort=True")</f>
        <v>14.807635509694256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49634</v>
      </c>
      <c r="T3887" s="43">
        <f ca="1">_xll.BInterpol('Base CDI'!$H$4:$H$28,'Base CDI'!$J$4:$J$29,S3887,"Cubic","Extrapolate=Linear","MultiX=Average","Skip=True","Sort=True")</f>
        <v>14.703325968417243</v>
      </c>
      <c r="U3887" s="43">
        <f ca="1">_xll.BInterpol('Base CDI'!$H$4:$H$28,'Base CDI'!$I$4:$I$29,S3887,"Cubic","Extrapolate=Linear","MultiX=Average","Skip=True","Sort=True")</f>
        <v>14.807461657311631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49635</v>
      </c>
      <c r="T3888" s="43">
        <f ca="1">_xll.BInterpol('Base CDI'!$H$4:$H$28,'Base CDI'!$J$4:$J$29,S3888,"Cubic","Extrapolate=Linear","MultiX=Average","Skip=True","Sort=True")</f>
        <v>14.703371896991873</v>
      </c>
      <c r="U3888" s="43">
        <f ca="1">_xll.BInterpol('Base CDI'!$H$4:$H$28,'Base CDI'!$I$4:$I$29,S3888,"Cubic","Extrapolate=Linear","MultiX=Average","Skip=True","Sort=True")</f>
        <v>14.807287597900157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49636</v>
      </c>
      <c r="T3889" s="43">
        <f ca="1">_xll.BInterpol('Base CDI'!$H$4:$H$28,'Base CDI'!$J$4:$J$29,S3889,"Cubic","Extrapolate=Linear","MultiX=Average","Skip=True","Sort=True")</f>
        <v>14.703417878528848</v>
      </c>
      <c r="U3889" s="43">
        <f ca="1">_xll.BInterpol('Base CDI'!$H$4:$H$28,'Base CDI'!$I$4:$I$29,S3889,"Cubic","Extrapolate=Linear","MultiX=Average","Skip=True","Sort=True")</f>
        <v>14.807113331967257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49637</v>
      </c>
      <c r="T3890" s="43">
        <f ca="1">_xll.BInterpol('Base CDI'!$H$4:$H$28,'Base CDI'!$J$4:$J$29,S3890,"Cubic","Extrapolate=Linear","MultiX=Average","Skip=True","Sort=True")</f>
        <v>14.703463912898039</v>
      </c>
      <c r="U3890" s="43">
        <f ca="1">_xll.BInterpol('Base CDI'!$H$4:$H$28,'Base CDI'!$I$4:$I$29,S3890,"Cubic","Extrapolate=Linear","MultiX=Average","Skip=True","Sort=True")</f>
        <v>14.806938860020352</v>
      </c>
    </row>
    <row r="3891" spans="16:21" x14ac:dyDescent="0.25">
      <c r="P3891" s="10">
        <v>40170</v>
      </c>
      <c r="Q3891">
        <v>22.32075</v>
      </c>
      <c r="S3891" s="42">
        <f t="shared" ca="1" si="65"/>
        <v>49638</v>
      </c>
      <c r="T3891" s="43">
        <f ca="1">_xll.BInterpol('Base CDI'!$H$4:$H$28,'Base CDI'!$J$4:$J$29,S3891,"Cubic","Extrapolate=Linear","MultiX=Average","Skip=True","Sort=True")</f>
        <v>14.703509999969317</v>
      </c>
      <c r="U3891" s="43">
        <f ca="1">_xll.BInterpol('Base CDI'!$H$4:$H$28,'Base CDI'!$I$4:$I$29,S3891,"Cubic","Extrapolate=Linear","MultiX=Average","Skip=True","Sort=True")</f>
        <v>14.806764182566871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49639</v>
      </c>
      <c r="T3892" s="43">
        <f ca="1">_xll.BInterpol('Base CDI'!$H$4:$H$28,'Base CDI'!$J$4:$J$29,S3892,"Cubic","Extrapolate=Linear","MultiX=Average","Skip=True","Sort=True")</f>
        <v>14.703556139612553</v>
      </c>
      <c r="U3892" s="43">
        <f ca="1">_xll.BInterpol('Base CDI'!$H$4:$H$28,'Base CDI'!$I$4:$I$29,S3892,"Cubic","Extrapolate=Linear","MultiX=Average","Skip=True","Sort=True")</f>
        <v>14.806589300114235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49640</v>
      </c>
      <c r="T3893" s="43">
        <f ca="1">_xll.BInterpol('Base CDI'!$H$4:$H$28,'Base CDI'!$J$4:$J$29,S3893,"Cubic","Extrapolate=Linear","MultiX=Average","Skip=True","Sort=True")</f>
        <v>14.703602331697621</v>
      </c>
      <c r="U3893" s="43">
        <f ca="1">_xll.BInterpol('Base CDI'!$H$4:$H$28,'Base CDI'!$I$4:$I$29,S3893,"Cubic","Extrapolate=Linear","MultiX=Average","Skip=True","Sort=True")</f>
        <v>14.806414213169866</v>
      </c>
    </row>
    <row r="3894" spans="16:21" x14ac:dyDescent="0.25">
      <c r="P3894" s="10">
        <v>40176</v>
      </c>
      <c r="Q3894">
        <v>22.34271</v>
      </c>
      <c r="S3894" s="42">
        <f t="shared" ca="1" si="65"/>
        <v>49641</v>
      </c>
      <c r="T3894" s="43">
        <f ca="1">_xll.BInterpol('Base CDI'!$H$4:$H$28,'Base CDI'!$J$4:$J$29,S3894,"Cubic","Extrapolate=Linear","MultiX=Average","Skip=True","Sort=True")</f>
        <v>14.703648576094388</v>
      </c>
      <c r="U3894" s="43">
        <f ca="1">_xll.BInterpol('Base CDI'!$H$4:$H$28,'Base CDI'!$I$4:$I$29,S3894,"Cubic","Extrapolate=Linear","MultiX=Average","Skip=True","Sort=True")</f>
        <v>14.806238922241191</v>
      </c>
    </row>
    <row r="3895" spans="16:21" x14ac:dyDescent="0.25">
      <c r="P3895" s="10">
        <v>40177</v>
      </c>
      <c r="Q3895">
        <v>22.35004</v>
      </c>
      <c r="S3895" s="42">
        <f t="shared" ca="1" si="65"/>
        <v>49642</v>
      </c>
      <c r="T3895" s="43">
        <f ca="1">_xll.BInterpol('Base CDI'!$H$4:$H$28,'Base CDI'!$J$4:$J$29,S3895,"Cubic","Extrapolate=Linear","MultiX=Average","Skip=True","Sort=True")</f>
        <v>14.703694872672729</v>
      </c>
      <c r="U3895" s="43">
        <f ca="1">_xll.BInterpol('Base CDI'!$H$4:$H$28,'Base CDI'!$I$4:$I$29,S3895,"Cubic","Extrapolate=Linear","MultiX=Average","Skip=True","Sort=True")</f>
        <v>14.80606342783563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49643</v>
      </c>
      <c r="T3896" s="43">
        <f ca="1">_xll.BInterpol('Base CDI'!$H$4:$H$28,'Base CDI'!$J$4:$J$29,S3896,"Cubic","Extrapolate=Linear","MultiX=Average","Skip=True","Sort=True")</f>
        <v>14.703741221302515</v>
      </c>
      <c r="U3896" s="43">
        <f ca="1">_xll.BInterpol('Base CDI'!$H$4:$H$28,'Base CDI'!$I$4:$I$29,S3896,"Cubic","Extrapolate=Linear","MultiX=Average","Skip=True","Sort=True")</f>
        <v>14.80588773046061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49644</v>
      </c>
      <c r="T3897" s="43">
        <f ca="1">_xll.BInterpol('Base CDI'!$H$4:$H$28,'Base CDI'!$J$4:$J$29,S3897,"Cubic","Extrapolate=Linear","MultiX=Average","Skip=True","Sort=True")</f>
        <v>14.703787621853616</v>
      </c>
      <c r="U3897" s="43">
        <f ca="1">_xll.BInterpol('Base CDI'!$H$4:$H$28,'Base CDI'!$I$4:$I$29,S3897,"Cubic","Extrapolate=Linear","MultiX=Average","Skip=True","Sort=True")</f>
        <v>14.805711830623553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49645</v>
      </c>
      <c r="T3898" s="43">
        <f ca="1">_xll.BInterpol('Base CDI'!$H$4:$H$28,'Base CDI'!$J$4:$J$29,S3898,"Cubic","Extrapolate=Linear","MultiX=Average","Skip=True","Sort=True")</f>
        <v>14.703834074195903</v>
      </c>
      <c r="U3898" s="43">
        <f ca="1">_xll.BInterpol('Base CDI'!$H$4:$H$28,'Base CDI'!$I$4:$I$29,S3898,"Cubic","Extrapolate=Linear","MultiX=Average","Skip=True","Sort=True")</f>
        <v>14.805535728831881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49646</v>
      </c>
      <c r="T3899" s="43">
        <f ca="1">_xll.BInterpol('Base CDI'!$H$4:$H$28,'Base CDI'!$J$4:$J$29,S3899,"Cubic","Extrapolate=Linear","MultiX=Average","Skip=True","Sort=True")</f>
        <v>14.70388057819925</v>
      </c>
      <c r="U3899" s="43">
        <f ca="1">_xll.BInterpol('Base CDI'!$H$4:$H$28,'Base CDI'!$I$4:$I$29,S3899,"Cubic","Extrapolate=Linear","MultiX=Average","Skip=True","Sort=True")</f>
        <v>14.805359425593021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49647</v>
      </c>
      <c r="T3900" s="43">
        <f ca="1">_xll.BInterpol('Base CDI'!$H$4:$H$28,'Base CDI'!$J$4:$J$29,S3900,"Cubic","Extrapolate=Linear","MultiX=Average","Skip=True","Sort=True")</f>
        <v>14.703927133733526</v>
      </c>
      <c r="U3900" s="43">
        <f ca="1">_xll.BInterpol('Base CDI'!$H$4:$H$28,'Base CDI'!$I$4:$I$29,S3900,"Cubic","Extrapolate=Linear","MultiX=Average","Skip=True","Sort=True")</f>
        <v>14.805182921414396</v>
      </c>
    </row>
    <row r="3901" spans="16:21" x14ac:dyDescent="0.25">
      <c r="P3901" s="10">
        <v>40186</v>
      </c>
      <c r="Q3901">
        <v>22.39395</v>
      </c>
      <c r="S3901" s="42">
        <f t="shared" ca="1" si="65"/>
        <v>49648</v>
      </c>
      <c r="T3901" s="43">
        <f ca="1">_xll.BInterpol('Base CDI'!$H$4:$H$28,'Base CDI'!$J$4:$J$29,S3901,"Cubic","Extrapolate=Linear","MultiX=Average","Skip=True","Sort=True")</f>
        <v>14.703973740668603</v>
      </c>
      <c r="U3901" s="43">
        <f ca="1">_xll.BInterpol('Base CDI'!$H$4:$H$28,'Base CDI'!$I$4:$I$29,S3901,"Cubic","Extrapolate=Linear","MultiX=Average","Skip=True","Sort=True")</f>
        <v>14.805006216803427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49649</v>
      </c>
      <c r="T3902" s="43">
        <f ca="1">_xll.BInterpol('Base CDI'!$H$4:$H$28,'Base CDI'!$J$4:$J$29,S3902,"Cubic","Extrapolate=Linear","MultiX=Average","Skip=True","Sort=True")</f>
        <v>14.704020398874354</v>
      </c>
      <c r="U3902" s="43">
        <f ca="1">_xll.BInterpol('Base CDI'!$H$4:$H$28,'Base CDI'!$I$4:$I$29,S3902,"Cubic","Extrapolate=Linear","MultiX=Average","Skip=True","Sort=True")</f>
        <v>14.80482931226754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49650</v>
      </c>
      <c r="T3903" s="43">
        <f ca="1">_xll.BInterpol('Base CDI'!$H$4:$H$28,'Base CDI'!$J$4:$J$29,S3903,"Cubic","Extrapolate=Linear","MultiX=Average","Skip=True","Sort=True")</f>
        <v>14.704067108220647</v>
      </c>
      <c r="U3903" s="43">
        <f ca="1">_xll.BInterpol('Base CDI'!$H$4:$H$28,'Base CDI'!$I$4:$I$29,S3903,"Cubic","Extrapolate=Linear","MultiX=Average","Skip=True","Sort=True")</f>
        <v>14.80465220831416</v>
      </c>
    </row>
    <row r="3904" spans="16:21" x14ac:dyDescent="0.25">
      <c r="P3904" s="10">
        <v>40191</v>
      </c>
      <c r="Q3904">
        <v>22.416</v>
      </c>
      <c r="S3904" s="42">
        <f t="shared" ca="1" si="65"/>
        <v>49651</v>
      </c>
      <c r="T3904" s="43">
        <f ca="1">_xll.BInterpol('Base CDI'!$H$4:$H$28,'Base CDI'!$J$4:$J$29,S3904,"Cubic","Extrapolate=Linear","MultiX=Average","Skip=True","Sort=True")</f>
        <v>14.704113868577357</v>
      </c>
      <c r="U3904" s="43">
        <f ca="1">_xll.BInterpol('Base CDI'!$H$4:$H$28,'Base CDI'!$I$4:$I$29,S3904,"Cubic","Extrapolate=Linear","MultiX=Average","Skip=True","Sort=True")</f>
        <v>14.804474905450705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49652</v>
      </c>
      <c r="T3905" s="43">
        <f ca="1">_xll.BInterpol('Base CDI'!$H$4:$H$28,'Base CDI'!$J$4:$J$29,S3905,"Cubic","Extrapolate=Linear","MultiX=Average","Skip=True","Sort=True")</f>
        <v>14.704160679814352</v>
      </c>
      <c r="U3905" s="43">
        <f ca="1">_xll.BInterpol('Base CDI'!$H$4:$H$28,'Base CDI'!$I$4:$I$29,S3905,"Cubic","Extrapolate=Linear","MultiX=Average","Skip=True","Sort=True")</f>
        <v>14.804297404184606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49653</v>
      </c>
      <c r="T3906" s="43">
        <f ca="1">_xll.BInterpol('Base CDI'!$H$4:$H$28,'Base CDI'!$J$4:$J$29,S3906,"Cubic","Extrapolate=Linear","MultiX=Average","Skip=True","Sort=True")</f>
        <v>14.704207541801507</v>
      </c>
      <c r="U3906" s="43">
        <f ca="1">_xll.BInterpol('Base CDI'!$H$4:$H$28,'Base CDI'!$I$4:$I$29,S3906,"Cubic","Extrapolate=Linear","MultiX=Average","Skip=True","Sort=True")</f>
        <v>14.804119705023281</v>
      </c>
    </row>
    <row r="3907" spans="16:21" x14ac:dyDescent="0.25">
      <c r="P3907" s="10">
        <v>40196</v>
      </c>
      <c r="Q3907">
        <v>22.43807</v>
      </c>
      <c r="S3907" s="42">
        <f t="shared" ca="1" si="65"/>
        <v>49654</v>
      </c>
      <c r="T3907" s="43">
        <f ca="1">_xll.BInterpol('Base CDI'!$H$4:$H$28,'Base CDI'!$J$4:$J$29,S3907,"Cubic","Extrapolate=Linear","MultiX=Average","Skip=True","Sort=True")</f>
        <v>14.704254454408691</v>
      </c>
      <c r="U3907" s="43">
        <f ca="1">_xll.BInterpol('Base CDI'!$H$4:$H$28,'Base CDI'!$I$4:$I$29,S3907,"Cubic","Extrapolate=Linear","MultiX=Average","Skip=True","Sort=True")</f>
        <v>14.803941808474157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49655</v>
      </c>
      <c r="T3908" s="43">
        <f ca="1">_xll.BInterpol('Base CDI'!$H$4:$H$28,'Base CDI'!$J$4:$J$29,S3908,"Cubic","Extrapolate=Linear","MultiX=Average","Skip=True","Sort=True")</f>
        <v>14.704301417505775</v>
      </c>
      <c r="U3908" s="43">
        <f ca="1">_xll.BInterpol('Base CDI'!$H$4:$H$28,'Base CDI'!$I$4:$I$29,S3908,"Cubic","Extrapolate=Linear","MultiX=Average","Skip=True","Sort=True")</f>
        <v>14.803763715044655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49656</v>
      </c>
      <c r="T3909" s="43">
        <f ca="1">_xll.BInterpol('Base CDI'!$H$4:$H$28,'Base CDI'!$J$4:$J$29,S3909,"Cubic","Extrapolate=Linear","MultiX=Average","Skip=True","Sort=True")</f>
        <v>14.704348430962632</v>
      </c>
      <c r="U3909" s="43">
        <f ca="1">_xll.BInterpol('Base CDI'!$H$4:$H$28,'Base CDI'!$I$4:$I$29,S3909,"Cubic","Extrapolate=Linear","MultiX=Average","Skip=True","Sort=True")</f>
        <v>14.803585425242201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49657</v>
      </c>
      <c r="T3910" s="43">
        <f ca="1">_xll.BInterpol('Base CDI'!$H$4:$H$28,'Base CDI'!$J$4:$J$29,S3910,"Cubic","Extrapolate=Linear","MultiX=Average","Skip=True","Sort=True")</f>
        <v>14.704395494649134</v>
      </c>
      <c r="U3910" s="43">
        <f ca="1">_xll.BInterpol('Base CDI'!$H$4:$H$28,'Base CDI'!$I$4:$I$29,S3910,"Cubic","Extrapolate=Linear","MultiX=Average","Skip=True","Sort=True")</f>
        <v>14.803406939574216</v>
      </c>
    </row>
    <row r="3911" spans="16:21" x14ac:dyDescent="0.25">
      <c r="P3911" s="10">
        <v>40200</v>
      </c>
      <c r="Q3911">
        <v>22.46752</v>
      </c>
      <c r="S3911" s="42">
        <f t="shared" ca="1" si="65"/>
        <v>49658</v>
      </c>
      <c r="T3911" s="43">
        <f ca="1">_xll.BInterpol('Base CDI'!$H$4:$H$28,'Base CDI'!$J$4:$J$29,S3911,"Cubic","Extrapolate=Linear","MultiX=Average","Skip=True","Sort=True")</f>
        <v>14.70444260843515</v>
      </c>
      <c r="U3911" s="43">
        <f ca="1">_xll.BInterpol('Base CDI'!$H$4:$H$28,'Base CDI'!$I$4:$I$29,S3911,"Cubic","Extrapolate=Linear","MultiX=Average","Skip=True","Sort=True")</f>
        <v>14.803228258548128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49659</v>
      </c>
      <c r="T3912" s="43">
        <f ca="1">_xll.BInterpol('Base CDI'!$H$4:$H$28,'Base CDI'!$J$4:$J$29,S3912,"Cubic","Extrapolate=Linear","MultiX=Average","Skip=True","Sort=True")</f>
        <v>14.704489772190552</v>
      </c>
      <c r="U3912" s="43">
        <f ca="1">_xll.BInterpol('Base CDI'!$H$4:$H$28,'Base CDI'!$I$4:$I$29,S3912,"Cubic","Extrapolate=Linear","MultiX=Average","Skip=True","Sort=True")</f>
        <v>14.803049382671356</v>
      </c>
    </row>
    <row r="3913" spans="16:21" x14ac:dyDescent="0.25">
      <c r="P3913" s="10">
        <v>40204</v>
      </c>
      <c r="Q3913">
        <v>22.48227</v>
      </c>
      <c r="S3913" s="42">
        <f t="shared" ca="1" si="65"/>
        <v>49660</v>
      </c>
      <c r="T3913" s="43">
        <f ca="1">_xll.BInterpol('Base CDI'!$H$4:$H$28,'Base CDI'!$J$4:$J$29,S3913,"Cubic","Extrapolate=Linear","MultiX=Average","Skip=True","Sort=True")</f>
        <v>14.704536985785211</v>
      </c>
      <c r="U3913" s="43">
        <f ca="1">_xll.BInterpol('Base CDI'!$H$4:$H$28,'Base CDI'!$I$4:$I$29,S3913,"Cubic","Extrapolate=Linear","MultiX=Average","Skip=True","Sort=True")</f>
        <v>14.802870312451326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49661</v>
      </c>
      <c r="T3914" s="43">
        <f ca="1">_xll.BInterpol('Base CDI'!$H$4:$H$28,'Base CDI'!$J$4:$J$29,S3914,"Cubic","Extrapolate=Linear","MultiX=Average","Skip=True","Sort=True")</f>
        <v>14.704584249089001</v>
      </c>
      <c r="U3914" s="43">
        <f ca="1">_xll.BInterpol('Base CDI'!$H$4:$H$28,'Base CDI'!$I$4:$I$29,S3914,"Cubic","Extrapolate=Linear","MultiX=Average","Skip=True","Sort=True")</f>
        <v>14.802691048395461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49662</v>
      </c>
      <c r="T3915" s="43">
        <f ca="1">_xll.BInterpol('Base CDI'!$H$4:$H$28,'Base CDI'!$J$4:$J$29,S3915,"Cubic","Extrapolate=Linear","MultiX=Average","Skip=True","Sort=True")</f>
        <v>14.704631561971791</v>
      </c>
      <c r="U3915" s="43">
        <f ca="1">_xll.BInterpol('Base CDI'!$H$4:$H$28,'Base CDI'!$I$4:$I$29,S3915,"Cubic","Extrapolate=Linear","MultiX=Average","Skip=True","Sort=True")</f>
        <v>14.802511591011186</v>
      </c>
    </row>
    <row r="3916" spans="16:21" x14ac:dyDescent="0.25">
      <c r="P3916" s="10">
        <v>40207</v>
      </c>
      <c r="Q3916">
        <v>22.50441</v>
      </c>
      <c r="S3916" s="42">
        <f t="shared" ca="1" si="66"/>
        <v>49663</v>
      </c>
      <c r="T3916" s="43">
        <f ca="1">_xll.BInterpol('Base CDI'!$H$4:$H$28,'Base CDI'!$J$4:$J$29,S3916,"Cubic","Extrapolate=Linear","MultiX=Average","Skip=True","Sort=True")</f>
        <v>14.704678924303453</v>
      </c>
      <c r="U3916" s="43">
        <f ca="1">_xll.BInterpol('Base CDI'!$H$4:$H$28,'Base CDI'!$I$4:$I$29,S3916,"Cubic","Extrapolate=Linear","MultiX=Average","Skip=True","Sort=True")</f>
        <v>14.802331940805923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49664</v>
      </c>
      <c r="T3917" s="43">
        <f ca="1">_xll.BInterpol('Base CDI'!$H$4:$H$28,'Base CDI'!$J$4:$J$29,S3917,"Cubic","Extrapolate=Linear","MultiX=Average","Skip=True","Sort=True")</f>
        <v>14.704726335953859</v>
      </c>
      <c r="U3917" s="43">
        <f ca="1">_xll.BInterpol('Base CDI'!$H$4:$H$28,'Base CDI'!$I$4:$I$29,S3917,"Cubic","Extrapolate=Linear","MultiX=Average","Skip=True","Sort=True")</f>
        <v>14.802152098287097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49665</v>
      </c>
      <c r="T3918" s="43">
        <f ca="1">_xll.BInterpol('Base CDI'!$H$4:$H$28,'Base CDI'!$J$4:$J$29,S3918,"Cubic","Extrapolate=Linear","MultiX=Average","Skip=True","Sort=True")</f>
        <v>14.70477379679288</v>
      </c>
      <c r="U3918" s="43">
        <f ca="1">_xll.BInterpol('Base CDI'!$H$4:$H$28,'Base CDI'!$I$4:$I$29,S3918,"Cubic","Extrapolate=Linear","MultiX=Average","Skip=True","Sort=True")</f>
        <v>14.801972063962129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49666</v>
      </c>
      <c r="T3919" s="43">
        <f ca="1">_xll.BInterpol('Base CDI'!$H$4:$H$28,'Base CDI'!$J$4:$J$29,S3919,"Cubic","Extrapolate=Linear","MultiX=Average","Skip=True","Sort=True")</f>
        <v>14.704821306690386</v>
      </c>
      <c r="U3919" s="43">
        <f ca="1">_xll.BInterpol('Base CDI'!$H$4:$H$28,'Base CDI'!$I$4:$I$29,S3919,"Cubic","Extrapolate=Linear","MultiX=Average","Skip=True","Sort=True")</f>
        <v>14.801791838338445</v>
      </c>
    </row>
    <row r="3920" spans="16:21" x14ac:dyDescent="0.25">
      <c r="P3920" s="10">
        <v>40213</v>
      </c>
      <c r="Q3920">
        <v>22.53398</v>
      </c>
      <c r="S3920" s="42">
        <f t="shared" ca="1" si="66"/>
        <v>49667</v>
      </c>
      <c r="T3920" s="43">
        <f ca="1">_xll.BInterpol('Base CDI'!$H$4:$H$28,'Base CDI'!$J$4:$J$29,S3920,"Cubic","Extrapolate=Linear","MultiX=Average","Skip=True","Sort=True")</f>
        <v>14.70486886551625</v>
      </c>
      <c r="U3920" s="43">
        <f ca="1">_xll.BInterpol('Base CDI'!$H$4:$H$28,'Base CDI'!$I$4:$I$29,S3920,"Cubic","Extrapolate=Linear","MultiX=Average","Skip=True","Sort=True")</f>
        <v>14.80161142192347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49668</v>
      </c>
      <c r="T3921" s="43">
        <f ca="1">_xll.BInterpol('Base CDI'!$H$4:$H$28,'Base CDI'!$J$4:$J$29,S3921,"Cubic","Extrapolate=Linear","MultiX=Average","Skip=True","Sort=True")</f>
        <v>14.704916473140344</v>
      </c>
      <c r="U3921" s="43">
        <f ca="1">_xll.BInterpol('Base CDI'!$H$4:$H$28,'Base CDI'!$I$4:$I$29,S3921,"Cubic","Extrapolate=Linear","MultiX=Average","Skip=True","Sort=True")</f>
        <v>14.801430815224624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49669</v>
      </c>
      <c r="T3922" s="43">
        <f ca="1">_xll.BInterpol('Base CDI'!$H$4:$H$28,'Base CDI'!$J$4:$J$29,S3922,"Cubic","Extrapolate=Linear","MultiX=Average","Skip=True","Sort=True")</f>
        <v>14.704964129432536</v>
      </c>
      <c r="U3922" s="43">
        <f ca="1">_xll.BInterpol('Base CDI'!$H$4:$H$28,'Base CDI'!$I$4:$I$29,S3922,"Cubic","Extrapolate=Linear","MultiX=Average","Skip=True","Sort=True")</f>
        <v>14.801250018749332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49670</v>
      </c>
      <c r="T3923" s="43">
        <f ca="1">_xll.BInterpol('Base CDI'!$H$4:$H$28,'Base CDI'!$J$4:$J$29,S3923,"Cubic","Extrapolate=Linear","MultiX=Average","Skip=True","Sort=True")</f>
        <v>14.705011834262702</v>
      </c>
      <c r="U3923" s="43">
        <f ca="1">_xll.BInterpol('Base CDI'!$H$4:$H$28,'Base CDI'!$I$4:$I$29,S3923,"Cubic","Extrapolate=Linear","MultiX=Average","Skip=True","Sort=True")</f>
        <v>14.801069033005019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49671</v>
      </c>
      <c r="T3924" s="43">
        <f ca="1">_xll.BInterpol('Base CDI'!$H$4:$H$28,'Base CDI'!$J$4:$J$29,S3924,"Cubic","Extrapolate=Linear","MultiX=Average","Skip=True","Sort=True")</f>
        <v>14.70505958750071</v>
      </c>
      <c r="U3924" s="43">
        <f ca="1">_xll.BInterpol('Base CDI'!$H$4:$H$28,'Base CDI'!$I$4:$I$29,S3924,"Cubic","Extrapolate=Linear","MultiX=Average","Skip=True","Sort=True")</f>
        <v>14.800887858499109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49672</v>
      </c>
      <c r="T3925" s="43">
        <f ca="1">_xll.BInterpol('Base CDI'!$H$4:$H$28,'Base CDI'!$J$4:$J$29,S3925,"Cubic","Extrapolate=Linear","MultiX=Average","Skip=True","Sort=True")</f>
        <v>14.705107389016433</v>
      </c>
      <c r="U3925" s="43">
        <f ca="1">_xll.BInterpol('Base CDI'!$H$4:$H$28,'Base CDI'!$I$4:$I$29,S3925,"Cubic","Extrapolate=Linear","MultiX=Average","Skip=True","Sort=True")</f>
        <v>14.800706495739023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49673</v>
      </c>
      <c r="T3926" s="43">
        <f ca="1">_xll.BInterpol('Base CDI'!$H$4:$H$28,'Base CDI'!$J$4:$J$29,S3926,"Cubic","Extrapolate=Linear","MultiX=Average","Skip=True","Sort=True")</f>
        <v>14.705155238679742</v>
      </c>
      <c r="U3926" s="43">
        <f ca="1">_xll.BInterpol('Base CDI'!$H$4:$H$28,'Base CDI'!$I$4:$I$29,S3926,"Cubic","Extrapolate=Linear","MultiX=Average","Skip=True","Sort=True")</f>
        <v>14.800524945232187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49674</v>
      </c>
      <c r="T3927" s="43">
        <f ca="1">_xll.BInterpol('Base CDI'!$H$4:$H$28,'Base CDI'!$J$4:$J$29,S3927,"Cubic","Extrapolate=Linear","MultiX=Average","Skip=True","Sort=True")</f>
        <v>14.705203136360508</v>
      </c>
      <c r="U3927" s="43">
        <f ca="1">_xll.BInterpol('Base CDI'!$H$4:$H$28,'Base CDI'!$I$4:$I$29,S3927,"Cubic","Extrapolate=Linear","MultiX=Average","Skip=True","Sort=True")</f>
        <v>14.800343207486023</v>
      </c>
    </row>
    <row r="3928" spans="16:21" x14ac:dyDescent="0.25">
      <c r="P3928" s="10">
        <v>40227</v>
      </c>
      <c r="Q3928">
        <v>22.5932</v>
      </c>
      <c r="S3928" s="42">
        <f t="shared" ca="1" si="66"/>
        <v>49675</v>
      </c>
      <c r="T3928" s="43">
        <f ca="1">_xll.BInterpol('Base CDI'!$H$4:$H$28,'Base CDI'!$J$4:$J$29,S3928,"Cubic","Extrapolate=Linear","MultiX=Average","Skip=True","Sort=True")</f>
        <v>14.705251081928603</v>
      </c>
      <c r="U3928" s="43">
        <f ca="1">_xll.BInterpol('Base CDI'!$H$4:$H$28,'Base CDI'!$I$4:$I$29,S3928,"Cubic","Extrapolate=Linear","MultiX=Average","Skip=True","Sort=True")</f>
        <v>14.800161283007956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49676</v>
      </c>
      <c r="T3929" s="43">
        <f ca="1">_xll.BInterpol('Base CDI'!$H$4:$H$28,'Base CDI'!$J$4:$J$29,S3929,"Cubic","Extrapolate=Linear","MultiX=Average","Skip=True","Sort=True")</f>
        <v>14.705299075253899</v>
      </c>
      <c r="U3929" s="43">
        <f ca="1">_xll.BInterpol('Base CDI'!$H$4:$H$28,'Base CDI'!$I$4:$I$29,S3929,"Cubic","Extrapolate=Linear","MultiX=Average","Skip=True","Sort=True")</f>
        <v>14.799979172305408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49677</v>
      </c>
      <c r="T3930" s="43">
        <f ca="1">_xll.BInterpol('Base CDI'!$H$4:$H$28,'Base CDI'!$J$4:$J$29,S3930,"Cubic","Extrapolate=Linear","MultiX=Average","Skip=True","Sort=True")</f>
        <v>14.705347116206266</v>
      </c>
      <c r="U3930" s="43">
        <f ca="1">_xll.BInterpol('Base CDI'!$H$4:$H$28,'Base CDI'!$I$4:$I$29,S3930,"Cubic","Extrapolate=Linear","MultiX=Average","Skip=True","Sort=True")</f>
        <v>14.799796875885804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49678</v>
      </c>
      <c r="T3931" s="43">
        <f ca="1">_xll.BInterpol('Base CDI'!$H$4:$H$28,'Base CDI'!$J$4:$J$29,S3931,"Cubic","Extrapolate=Linear","MultiX=Average","Skip=True","Sort=True")</f>
        <v>14.705395204655574</v>
      </c>
      <c r="U3931" s="43">
        <f ca="1">_xll.BInterpol('Base CDI'!$H$4:$H$28,'Base CDI'!$I$4:$I$29,S3931,"Cubic","Extrapolate=Linear","MultiX=Average","Skip=True","Sort=True")</f>
        <v>14.799614394256567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49679</v>
      </c>
      <c r="T3932" s="43">
        <f ca="1">_xll.BInterpol('Base CDI'!$H$4:$H$28,'Base CDI'!$J$4:$J$29,S3932,"Cubic","Extrapolate=Linear","MultiX=Average","Skip=True","Sort=True")</f>
        <v>14.705443340471698</v>
      </c>
      <c r="U3932" s="43">
        <f ca="1">_xll.BInterpol('Base CDI'!$H$4:$H$28,'Base CDI'!$I$4:$I$29,S3932,"Cubic","Extrapolate=Linear","MultiX=Average","Skip=True","Sort=True")</f>
        <v>14.799431727925121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49680</v>
      </c>
      <c r="T3933" s="43">
        <f ca="1">_xll.BInterpol('Base CDI'!$H$4:$H$28,'Base CDI'!$J$4:$J$29,S3933,"Cubic","Extrapolate=Linear","MultiX=Average","Skip=True","Sort=True")</f>
        <v>14.705491523524508</v>
      </c>
      <c r="U3933" s="43">
        <f ca="1">_xll.BInterpol('Base CDI'!$H$4:$H$28,'Base CDI'!$I$4:$I$29,S3933,"Cubic","Extrapolate=Linear","MultiX=Average","Skip=True","Sort=True")</f>
        <v>14.79924887739889</v>
      </c>
    </row>
    <row r="3934" spans="16:21" x14ac:dyDescent="0.25">
      <c r="P3934" s="10">
        <v>40235</v>
      </c>
      <c r="Q3934">
        <v>22.63776</v>
      </c>
      <c r="S3934" s="42">
        <f t="shared" ca="1" si="66"/>
        <v>49681</v>
      </c>
      <c r="T3934" s="43">
        <f ca="1">_xll.BInterpol('Base CDI'!$H$4:$H$28,'Base CDI'!$J$4:$J$29,S3934,"Cubic","Extrapolate=Linear","MultiX=Average","Skip=True","Sort=True")</f>
        <v>14.705539753683874</v>
      </c>
      <c r="U3934" s="43">
        <f ca="1">_xll.BInterpol('Base CDI'!$H$4:$H$28,'Base CDI'!$I$4:$I$29,S3934,"Cubic","Extrapolate=Linear","MultiX=Average","Skip=True","Sort=True")</f>
        <v>14.799065843185298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49682</v>
      </c>
      <c r="T3935" s="43">
        <f ca="1">_xll.BInterpol('Base CDI'!$H$4:$H$28,'Base CDI'!$J$4:$J$29,S3935,"Cubic","Extrapolate=Linear","MultiX=Average","Skip=True","Sort=True")</f>
        <v>14.705588030819669</v>
      </c>
      <c r="U3935" s="43">
        <f ca="1">_xll.BInterpol('Base CDI'!$H$4:$H$28,'Base CDI'!$I$4:$I$29,S3935,"Cubic","Extrapolate=Linear","MultiX=Average","Skip=True","Sort=True")</f>
        <v>14.798882625791768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49683</v>
      </c>
      <c r="T3936" s="43">
        <f ca="1">_xll.BInterpol('Base CDI'!$H$4:$H$28,'Base CDI'!$J$4:$J$29,S3936,"Cubic","Extrapolate=Linear","MultiX=Average","Skip=True","Sort=True")</f>
        <v>14.705636354801763</v>
      </c>
      <c r="U3936" s="43">
        <f ca="1">_xll.BInterpol('Base CDI'!$H$4:$H$28,'Base CDI'!$I$4:$I$29,S3936,"Cubic","Extrapolate=Linear","MultiX=Average","Skip=True","Sort=True")</f>
        <v>14.798699225725722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49684</v>
      </c>
      <c r="T3937" s="43">
        <f ca="1">_xll.BInterpol('Base CDI'!$H$4:$H$28,'Base CDI'!$J$4:$J$29,S3937,"Cubic","Extrapolate=Linear","MultiX=Average","Skip=True","Sort=True")</f>
        <v>14.70568472550003</v>
      </c>
      <c r="U3937" s="43">
        <f ca="1">_xll.BInterpol('Base CDI'!$H$4:$H$28,'Base CDI'!$I$4:$I$29,S3937,"Cubic","Extrapolate=Linear","MultiX=Average","Skip=True","Sort=True")</f>
        <v>14.798515643494586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49685</v>
      </c>
      <c r="T3938" s="43">
        <f ca="1">_xll.BInterpol('Base CDI'!$H$4:$H$28,'Base CDI'!$J$4:$J$29,S3938,"Cubic","Extrapolate=Linear","MultiX=Average","Skip=True","Sort=True")</f>
        <v>14.705733142784338</v>
      </c>
      <c r="U3938" s="43">
        <f ca="1">_xll.BInterpol('Base CDI'!$H$4:$H$28,'Base CDI'!$I$4:$I$29,S3938,"Cubic","Extrapolate=Linear","MultiX=Average","Skip=True","Sort=True")</f>
        <v>14.798331879605783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49686</v>
      </c>
      <c r="T3939" s="43">
        <f ca="1">_xll.BInterpol('Base CDI'!$H$4:$H$28,'Base CDI'!$J$4:$J$29,S3939,"Cubic","Extrapolate=Linear","MultiX=Average","Skip=True","Sort=True")</f>
        <v>14.70578160652456</v>
      </c>
      <c r="U3939" s="43">
        <f ca="1">_xll.BInterpol('Base CDI'!$H$4:$H$28,'Base CDI'!$I$4:$I$29,S3939,"Cubic","Extrapolate=Linear","MultiX=Average","Skip=True","Sort=True")</f>
        <v>14.798147934566737</v>
      </c>
    </row>
    <row r="3940" spans="16:21" x14ac:dyDescent="0.25">
      <c r="P3940" s="10">
        <v>40245</v>
      </c>
      <c r="Q3940">
        <v>22.68234</v>
      </c>
      <c r="S3940" s="42">
        <f t="shared" ca="1" si="66"/>
        <v>49687</v>
      </c>
      <c r="T3940" s="43">
        <f ca="1">_xll.BInterpol('Base CDI'!$H$4:$H$28,'Base CDI'!$J$4:$J$29,S3940,"Cubic","Extrapolate=Linear","MultiX=Average","Skip=True","Sort=True")</f>
        <v>14.705830116590569</v>
      </c>
      <c r="U3940" s="43">
        <f ca="1">_xll.BInterpol('Base CDI'!$H$4:$H$28,'Base CDI'!$I$4:$I$29,S3940,"Cubic","Extrapolate=Linear","MultiX=Average","Skip=True","Sort=True")</f>
        <v>14.797963808884871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49688</v>
      </c>
      <c r="T3941" s="43">
        <f ca="1">_xll.BInterpol('Base CDI'!$H$4:$H$28,'Base CDI'!$J$4:$J$29,S3941,"Cubic","Extrapolate=Linear","MultiX=Average","Skip=True","Sort=True")</f>
        <v>14.705878672852233</v>
      </c>
      <c r="U3941" s="43">
        <f ca="1">_xll.BInterpol('Base CDI'!$H$4:$H$28,'Base CDI'!$I$4:$I$29,S3941,"Cubic","Extrapolate=Linear","MultiX=Average","Skip=True","Sort=True")</f>
        <v>14.797779503067609</v>
      </c>
    </row>
    <row r="3942" spans="16:21" x14ac:dyDescent="0.25">
      <c r="P3942" s="10">
        <v>40247</v>
      </c>
      <c r="Q3942">
        <v>22.69725</v>
      </c>
      <c r="S3942" s="42">
        <f t="shared" ca="1" si="66"/>
        <v>49689</v>
      </c>
      <c r="T3942" s="43">
        <f ca="1">_xll.BInterpol('Base CDI'!$H$4:$H$28,'Base CDI'!$J$4:$J$29,S3942,"Cubic","Extrapolate=Linear","MultiX=Average","Skip=True","Sort=True")</f>
        <v>14.705927275179425</v>
      </c>
      <c r="U3942" s="43">
        <f ca="1">_xll.BInterpol('Base CDI'!$H$4:$H$28,'Base CDI'!$I$4:$I$29,S3942,"Cubic","Extrapolate=Linear","MultiX=Average","Skip=True","Sort=True")</f>
        <v>14.797595017622374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49690</v>
      </c>
      <c r="T3943" s="43">
        <f ca="1">_xll.BInterpol('Base CDI'!$H$4:$H$28,'Base CDI'!$J$4:$J$29,S3943,"Cubic","Extrapolate=Linear","MultiX=Average","Skip=True","Sort=True")</f>
        <v>14.705975923442018</v>
      </c>
      <c r="U3943" s="43">
        <f ca="1">_xll.BInterpol('Base CDI'!$H$4:$H$28,'Base CDI'!$I$4:$I$29,S3943,"Cubic","Extrapolate=Linear","MultiX=Average","Skip=True","Sort=True")</f>
        <v>14.797410353056589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49691</v>
      </c>
      <c r="T3944" s="43">
        <f ca="1">_xll.BInterpol('Base CDI'!$H$4:$H$28,'Base CDI'!$J$4:$J$29,S3944,"Cubic","Extrapolate=Linear","MultiX=Average","Skip=True","Sort=True")</f>
        <v>14.706024617509881</v>
      </c>
      <c r="U3944" s="43">
        <f ca="1">_xll.BInterpol('Base CDI'!$H$4:$H$28,'Base CDI'!$I$4:$I$29,S3944,"Cubic","Extrapolate=Linear","MultiX=Average","Skip=True","Sort=True")</f>
        <v>14.797225509877681</v>
      </c>
    </row>
    <row r="3945" spans="16:21" x14ac:dyDescent="0.25">
      <c r="P3945" s="10">
        <v>40252</v>
      </c>
      <c r="Q3945">
        <v>22.7196</v>
      </c>
      <c r="S3945" s="42">
        <f t="shared" ca="1" si="66"/>
        <v>49692</v>
      </c>
      <c r="T3945" s="43">
        <f ca="1">_xll.BInterpol('Base CDI'!$H$4:$H$28,'Base CDI'!$J$4:$J$29,S3945,"Cubic","Extrapolate=Linear","MultiX=Average","Skip=True","Sort=True")</f>
        <v>14.706073357252887</v>
      </c>
      <c r="U3945" s="43">
        <f ca="1">_xll.BInterpol('Base CDI'!$H$4:$H$28,'Base CDI'!$I$4:$I$29,S3945,"Cubic","Extrapolate=Linear","MultiX=Average","Skip=True","Sort=True")</f>
        <v>14.797040488593071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49693</v>
      </c>
      <c r="T3946" s="43">
        <f ca="1">_xll.BInterpol('Base CDI'!$H$4:$H$28,'Base CDI'!$J$4:$J$29,S3946,"Cubic","Extrapolate=Linear","MultiX=Average","Skip=True","Sort=True")</f>
        <v>14.706122142540906</v>
      </c>
      <c r="U3946" s="43">
        <f ca="1">_xll.BInterpol('Base CDI'!$H$4:$H$28,'Base CDI'!$I$4:$I$29,S3946,"Cubic","Extrapolate=Linear","MultiX=Average","Skip=True","Sort=True")</f>
        <v>14.796855289710182</v>
      </c>
    </row>
    <row r="3947" spans="16:21" x14ac:dyDescent="0.25">
      <c r="P3947" s="10">
        <v>40254</v>
      </c>
      <c r="Q3947">
        <v>22.73451</v>
      </c>
      <c r="S3947" s="42">
        <f t="shared" ca="1" si="66"/>
        <v>49694</v>
      </c>
      <c r="T3947" s="43">
        <f ca="1">_xll.BInterpol('Base CDI'!$H$4:$H$28,'Base CDI'!$J$4:$J$29,S3947,"Cubic","Extrapolate=Linear","MultiX=Average","Skip=True","Sort=True")</f>
        <v>14.706170973243811</v>
      </c>
      <c r="U3947" s="43">
        <f ca="1">_xll.BInterpol('Base CDI'!$H$4:$H$28,'Base CDI'!$I$4:$I$29,S3947,"Cubic","Extrapolate=Linear","MultiX=Average","Skip=True","Sort=True")</f>
        <v>14.796669913736439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49695</v>
      </c>
      <c r="T3948" s="43">
        <f ca="1">_xll.BInterpol('Base CDI'!$H$4:$H$28,'Base CDI'!$J$4:$J$29,S3948,"Cubic","Extrapolate=Linear","MultiX=Average","Skip=True","Sort=True")</f>
        <v>14.706219849231472</v>
      </c>
      <c r="U3948" s="43">
        <f ca="1">_xll.BInterpol('Base CDI'!$H$4:$H$28,'Base CDI'!$I$4:$I$29,S3948,"Cubic","Extrapolate=Linear","MultiX=Average","Skip=True","Sort=True")</f>
        <v>14.796484361179266</v>
      </c>
    </row>
    <row r="3949" spans="16:21" x14ac:dyDescent="0.25">
      <c r="P3949" s="10">
        <v>40256</v>
      </c>
      <c r="Q3949">
        <v>22.74943</v>
      </c>
      <c r="S3949" s="42">
        <f t="shared" ca="1" si="66"/>
        <v>49696</v>
      </c>
      <c r="T3949" s="43">
        <f ca="1">_xll.BInterpol('Base CDI'!$H$4:$H$28,'Base CDI'!$J$4:$J$29,S3949,"Cubic","Extrapolate=Linear","MultiX=Average","Skip=True","Sort=True")</f>
        <v>14.706268770373761</v>
      </c>
      <c r="U3949" s="43">
        <f ca="1">_xll.BInterpol('Base CDI'!$H$4:$H$28,'Base CDI'!$I$4:$I$29,S3949,"Cubic","Extrapolate=Linear","MultiX=Average","Skip=True","Sort=True")</f>
        <v>14.796298632546085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49697</v>
      </c>
      <c r="T3950" s="43">
        <f ca="1">_xll.BInterpol('Base CDI'!$H$4:$H$28,'Base CDI'!$J$4:$J$29,S3950,"Cubic","Extrapolate=Linear","MultiX=Average","Skip=True","Sort=True")</f>
        <v>14.706317736540548</v>
      </c>
      <c r="U3950" s="43">
        <f ca="1">_xll.BInterpol('Base CDI'!$H$4:$H$28,'Base CDI'!$I$4:$I$29,S3950,"Cubic","Extrapolate=Linear","MultiX=Average","Skip=True","Sort=True")</f>
        <v>14.796112728344323</v>
      </c>
    </row>
    <row r="3951" spans="16:21" x14ac:dyDescent="0.25">
      <c r="P3951" s="10">
        <v>40260</v>
      </c>
      <c r="Q3951">
        <v>22.76436</v>
      </c>
      <c r="S3951" s="42">
        <f t="shared" ca="1" si="66"/>
        <v>49698</v>
      </c>
      <c r="T3951" s="43">
        <f ca="1">_xll.BInterpol('Base CDI'!$H$4:$H$28,'Base CDI'!$J$4:$J$29,S3951,"Cubic","Extrapolate=Linear","MultiX=Average","Skip=True","Sort=True")</f>
        <v>14.706366747601708</v>
      </c>
      <c r="U3951" s="43">
        <f ca="1">_xll.BInterpol('Base CDI'!$H$4:$H$28,'Base CDI'!$I$4:$I$29,S3951,"Cubic","Extrapolate=Linear","MultiX=Average","Skip=True","Sort=True")</f>
        <v>14.7959266490814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49699</v>
      </c>
      <c r="T3952" s="43">
        <f ca="1">_xll.BInterpol('Base CDI'!$H$4:$H$28,'Base CDI'!$J$4:$J$29,S3952,"Cubic","Extrapolate=Linear","MultiX=Average","Skip=True","Sort=True")</f>
        <v>14.706415803427108</v>
      </c>
      <c r="U3952" s="43">
        <f ca="1">_xll.BInterpol('Base CDI'!$H$4:$H$28,'Base CDI'!$I$4:$I$29,S3952,"Cubic","Extrapolate=Linear","MultiX=Average","Skip=True","Sort=True")</f>
        <v>14.79574039526474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49700</v>
      </c>
      <c r="T3953" s="43">
        <f ca="1">_xll.BInterpol('Base CDI'!$H$4:$H$28,'Base CDI'!$J$4:$J$29,S3953,"Cubic","Extrapolate=Linear","MultiX=Average","Skip=True","Sort=True")</f>
        <v>14.706464903886623</v>
      </c>
      <c r="U3953" s="43">
        <f ca="1">_xll.BInterpol('Base CDI'!$H$4:$H$28,'Base CDI'!$I$4:$I$29,S3953,"Cubic","Extrapolate=Linear","MultiX=Average","Skip=True","Sort=True")</f>
        <v>14.795553967401768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49701</v>
      </c>
      <c r="T3954" s="43">
        <f ca="1">_xll.BInterpol('Base CDI'!$H$4:$H$28,'Base CDI'!$J$4:$J$29,S3954,"Cubic","Extrapolate=Linear","MultiX=Average","Skip=True","Sort=True")</f>
        <v>14.706514048850121</v>
      </c>
      <c r="U3954" s="43">
        <f ca="1">_xll.BInterpol('Base CDI'!$H$4:$H$28,'Base CDI'!$I$4:$I$29,S3954,"Cubic","Extrapolate=Linear","MultiX=Average","Skip=True","Sort=True")</f>
        <v>14.795367365999908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49702</v>
      </c>
      <c r="T3955" s="43">
        <f ca="1">_xll.BInterpol('Base CDI'!$H$4:$H$28,'Base CDI'!$J$4:$J$29,S3955,"Cubic","Extrapolate=Linear","MultiX=Average","Skip=True","Sort=True")</f>
        <v>14.706563238187478</v>
      </c>
      <c r="U3955" s="43">
        <f ca="1">_xll.BInterpol('Base CDI'!$H$4:$H$28,'Base CDI'!$I$4:$I$29,S3955,"Cubic","Extrapolate=Linear","MultiX=Average","Skip=True","Sort=True")</f>
        <v>14.795180591566583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49703</v>
      </c>
      <c r="T3956" s="43">
        <f ca="1">_xll.BInterpol('Base CDI'!$H$4:$H$28,'Base CDI'!$J$4:$J$29,S3956,"Cubic","Extrapolate=Linear","MultiX=Average","Skip=True","Sort=True")</f>
        <v>14.70661247176856</v>
      </c>
      <c r="U3956" s="43">
        <f ca="1">_xll.BInterpol('Base CDI'!$H$4:$H$28,'Base CDI'!$I$4:$I$29,S3956,"Cubic","Extrapolate=Linear","MultiX=Average","Skip=True","Sort=True")</f>
        <v>14.794993644609216</v>
      </c>
    </row>
    <row r="3957" spans="16:21" x14ac:dyDescent="0.25">
      <c r="P3957" s="10">
        <v>40268</v>
      </c>
      <c r="Q3957">
        <v>22.80912</v>
      </c>
      <c r="S3957" s="42">
        <f t="shared" ca="1" si="66"/>
        <v>49704</v>
      </c>
      <c r="T3957" s="43">
        <f ca="1">_xll.BInterpol('Base CDI'!$H$4:$H$28,'Base CDI'!$J$4:$J$29,S3957,"Cubic","Extrapolate=Linear","MultiX=Average","Skip=True","Sort=True")</f>
        <v>14.706661749463242</v>
      </c>
      <c r="U3957" s="43">
        <f ca="1">_xll.BInterpol('Base CDI'!$H$4:$H$28,'Base CDI'!$I$4:$I$29,S3957,"Cubic","Extrapolate=Linear","MultiX=Average","Skip=True","Sort=True")</f>
        <v>14.794806525635233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49705</v>
      </c>
      <c r="T3958" s="43">
        <f ca="1">_xll.BInterpol('Base CDI'!$H$4:$H$28,'Base CDI'!$J$4:$J$29,S3958,"Cubic","Extrapolate=Linear","MultiX=Average","Skip=True","Sort=True")</f>
        <v>14.706711071141394</v>
      </c>
      <c r="U3958" s="43">
        <f ca="1">_xll.BInterpol('Base CDI'!$H$4:$H$28,'Base CDI'!$I$4:$I$29,S3958,"Cubic","Extrapolate=Linear","MultiX=Average","Skip=True","Sort=True")</f>
        <v>14.794619235152053</v>
      </c>
    </row>
    <row r="3959" spans="16:21" x14ac:dyDescent="0.25">
      <c r="P3959" s="10">
        <v>40273</v>
      </c>
      <c r="Q3959">
        <v>22.82405</v>
      </c>
      <c r="S3959" s="42">
        <f t="shared" ca="1" si="66"/>
        <v>49706</v>
      </c>
      <c r="T3959" s="43">
        <f ca="1">_xll.BInterpol('Base CDI'!$H$4:$H$28,'Base CDI'!$J$4:$J$29,S3959,"Cubic","Extrapolate=Linear","MultiX=Average","Skip=True","Sort=True")</f>
        <v>14.706760436672889</v>
      </c>
      <c r="U3959" s="43">
        <f ca="1">_xll.BInterpol('Base CDI'!$H$4:$H$28,'Base CDI'!$I$4:$I$29,S3959,"Cubic","Extrapolate=Linear","MultiX=Average","Skip=True","Sort=True")</f>
        <v>14.794431773667105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49707</v>
      </c>
      <c r="T3960" s="43">
        <f ca="1">_xll.BInterpol('Base CDI'!$H$4:$H$28,'Base CDI'!$J$4:$J$29,S3960,"Cubic","Extrapolate=Linear","MultiX=Average","Skip=True","Sort=True")</f>
        <v>14.706809845927596</v>
      </c>
      <c r="U3960" s="43">
        <f ca="1">_xll.BInterpol('Base CDI'!$H$4:$H$28,'Base CDI'!$I$4:$I$29,S3960,"Cubic","Extrapolate=Linear","MultiX=Average","Skip=True","Sort=True")</f>
        <v>14.794244141687809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49708</v>
      </c>
      <c r="T3961" s="43">
        <f ca="1">_xll.BInterpol('Base CDI'!$H$4:$H$28,'Base CDI'!$J$4:$J$29,S3961,"Cubic","Extrapolate=Linear","MultiX=Average","Skip=True","Sort=True")</f>
        <v>14.706859298775388</v>
      </c>
      <c r="U3961" s="43">
        <f ca="1">_xll.BInterpol('Base CDI'!$H$4:$H$28,'Base CDI'!$I$4:$I$29,S3961,"Cubic","Extrapolate=Linear","MultiX=Average","Skip=True","Sort=True")</f>
        <v>14.794056339721591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49709</v>
      </c>
      <c r="T3962" s="43">
        <f ca="1">_xll.BInterpol('Base CDI'!$H$4:$H$28,'Base CDI'!$J$4:$J$29,S3962,"Cubic","Extrapolate=Linear","MultiX=Average","Skip=True","Sort=True")</f>
        <v>14.706908795086136</v>
      </c>
      <c r="U3962" s="43">
        <f ca="1">_xll.BInterpol('Base CDI'!$H$4:$H$28,'Base CDI'!$I$4:$I$29,S3962,"Cubic","Extrapolate=Linear","MultiX=Average","Skip=True","Sort=True")</f>
        <v>14.793868368275872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49710</v>
      </c>
      <c r="T3963" s="43">
        <f ca="1">_xll.BInterpol('Base CDI'!$H$4:$H$28,'Base CDI'!$J$4:$J$29,S3963,"Cubic","Extrapolate=Linear","MultiX=Average","Skip=True","Sort=True")</f>
        <v>14.706958334729711</v>
      </c>
      <c r="U3963" s="43">
        <f ca="1">_xll.BInterpol('Base CDI'!$H$4:$H$28,'Base CDI'!$I$4:$I$29,S3963,"Cubic","Extrapolate=Linear","MultiX=Average","Skip=True","Sort=True")</f>
        <v>14.793680227858077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49711</v>
      </c>
      <c r="T3964" s="43">
        <f ca="1">_xll.BInterpol('Base CDI'!$H$4:$H$28,'Base CDI'!$J$4:$J$29,S3964,"Cubic","Extrapolate=Linear","MultiX=Average","Skip=True","Sort=True")</f>
        <v>14.707007917575984</v>
      </c>
      <c r="U3964" s="43">
        <f ca="1">_xll.BInterpol('Base CDI'!$H$4:$H$28,'Base CDI'!$I$4:$I$29,S3964,"Cubic","Extrapolate=Linear","MultiX=Average","Skip=True","Sort=True")</f>
        <v>14.793491918975631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49712</v>
      </c>
      <c r="T3965" s="43">
        <f ca="1">_xll.BInterpol('Base CDI'!$H$4:$H$28,'Base CDI'!$J$4:$J$29,S3965,"Cubic","Extrapolate=Linear","MultiX=Average","Skip=True","Sort=True")</f>
        <v>14.707057543494829</v>
      </c>
      <c r="U3965" s="43">
        <f ca="1">_xll.BInterpol('Base CDI'!$H$4:$H$28,'Base CDI'!$I$4:$I$29,S3965,"Cubic","Extrapolate=Linear","MultiX=Average","Skip=True","Sort=True")</f>
        <v>14.793303442135956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49713</v>
      </c>
      <c r="T3966" s="43">
        <f ca="1">_xll.BInterpol('Base CDI'!$H$4:$H$28,'Base CDI'!$J$4:$J$29,S3966,"Cubic","Extrapolate=Linear","MultiX=Average","Skip=True","Sort=True")</f>
        <v>14.707107212356114</v>
      </c>
      <c r="U3966" s="43">
        <f ca="1">_xll.BInterpol('Base CDI'!$H$4:$H$28,'Base CDI'!$I$4:$I$29,S3966,"Cubic","Extrapolate=Linear","MultiX=Average","Skip=True","Sort=True")</f>
        <v>14.793114797846476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49714</v>
      </c>
      <c r="T3967" s="43">
        <f ca="1">_xll.BInterpol('Base CDI'!$H$4:$H$28,'Base CDI'!$J$4:$J$29,S3967,"Cubic","Extrapolate=Linear","MultiX=Average","Skip=True","Sort=True")</f>
        <v>14.707156924029713</v>
      </c>
      <c r="U3967" s="43">
        <f ca="1">_xll.BInterpol('Base CDI'!$H$4:$H$28,'Base CDI'!$I$4:$I$29,S3967,"Cubic","Extrapolate=Linear","MultiX=Average","Skip=True","Sort=True")</f>
        <v>14.792925986614616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49715</v>
      </c>
      <c r="T3968" s="43">
        <f ca="1">_xll.BInterpol('Base CDI'!$H$4:$H$28,'Base CDI'!$J$4:$J$29,S3968,"Cubic","Extrapolate=Linear","MultiX=Average","Skip=True","Sort=True")</f>
        <v>14.707206678385495</v>
      </c>
      <c r="U3968" s="43">
        <f ca="1">_xll.BInterpol('Base CDI'!$H$4:$H$28,'Base CDI'!$I$4:$I$29,S3968,"Cubic","Extrapolate=Linear","MultiX=Average","Skip=True","Sort=True")</f>
        <v>14.792737008947798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49716</v>
      </c>
      <c r="T3969" s="43">
        <f ca="1">_xll.BInterpol('Base CDI'!$H$4:$H$28,'Base CDI'!$J$4:$J$29,S3969,"Cubic","Extrapolate=Linear","MultiX=Average","Skip=True","Sort=True")</f>
        <v>14.707256475293333</v>
      </c>
      <c r="U3969" s="43">
        <f ca="1">_xll.BInterpol('Base CDI'!$H$4:$H$28,'Base CDI'!$I$4:$I$29,S3969,"Cubic","Extrapolate=Linear","MultiX=Average","Skip=True","Sort=True")</f>
        <v>14.792547865353445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49717</v>
      </c>
      <c r="T3970" s="43">
        <f ca="1">_xll.BInterpol('Base CDI'!$H$4:$H$28,'Base CDI'!$J$4:$J$29,S3970,"Cubic","Extrapolate=Linear","MultiX=Average","Skip=True","Sort=True")</f>
        <v>14.707306314623098</v>
      </c>
      <c r="U3970" s="43">
        <f ca="1">_xll.BInterpol('Base CDI'!$H$4:$H$28,'Base CDI'!$I$4:$I$29,S3970,"Cubic","Extrapolate=Linear","MultiX=Average","Skip=True","Sort=True")</f>
        <v>14.792358556338982</v>
      </c>
    </row>
    <row r="3971" spans="16:21" x14ac:dyDescent="0.25">
      <c r="P3971" s="10">
        <v>40290</v>
      </c>
      <c r="Q3971">
        <v>22.91412</v>
      </c>
      <c r="S3971" s="42">
        <f t="shared" ca="1" si="66"/>
        <v>49718</v>
      </c>
      <c r="T3971" s="43">
        <f ca="1">_xll.BInterpol('Base CDI'!$H$4:$H$28,'Base CDI'!$J$4:$J$29,S3971,"Cubic","Extrapolate=Linear","MultiX=Average","Skip=True","Sort=True")</f>
        <v>14.707356196244662</v>
      </c>
      <c r="U3971" s="43">
        <f ca="1">_xll.BInterpol('Base CDI'!$H$4:$H$28,'Base CDI'!$I$4:$I$29,S3971,"Cubic","Extrapolate=Linear","MultiX=Average","Skip=True","Sort=True")</f>
        <v>14.792169082411833</v>
      </c>
    </row>
    <row r="3972" spans="16:21" x14ac:dyDescent="0.25">
      <c r="P3972" s="10">
        <v>40291</v>
      </c>
      <c r="Q3972">
        <v>22.92164</v>
      </c>
      <c r="S3972" s="42">
        <f t="shared" ca="1" si="66"/>
        <v>49719</v>
      </c>
      <c r="T3972" s="43">
        <f ca="1">_xll.BInterpol('Base CDI'!$H$4:$H$28,'Base CDI'!$J$4:$J$29,S3972,"Cubic","Extrapolate=Linear","MultiX=Average","Skip=True","Sort=True")</f>
        <v>14.707406120027896</v>
      </c>
      <c r="U3972" s="43">
        <f ca="1">_xll.BInterpol('Base CDI'!$H$4:$H$28,'Base CDI'!$I$4:$I$29,S3972,"Cubic","Extrapolate=Linear","MultiX=Average","Skip=True","Sort=True")</f>
        <v>14.79197944407942</v>
      </c>
    </row>
    <row r="3973" spans="16:21" x14ac:dyDescent="0.25">
      <c r="P3973" s="10">
        <v>40294</v>
      </c>
      <c r="Q3973">
        <v>22.92916</v>
      </c>
      <c r="S3973" s="42">
        <f t="shared" ca="1" si="66"/>
        <v>49720</v>
      </c>
      <c r="T3973" s="43">
        <f ca="1">_xll.BInterpol('Base CDI'!$H$4:$H$28,'Base CDI'!$J$4:$J$29,S3973,"Cubic","Extrapolate=Linear","MultiX=Average","Skip=True","Sort=True")</f>
        <v>14.707456085842672</v>
      </c>
      <c r="U3973" s="43">
        <f ca="1">_xll.BInterpol('Base CDI'!$H$4:$H$28,'Base CDI'!$I$4:$I$29,S3973,"Cubic","Extrapolate=Linear","MultiX=Average","Skip=True","Sort=True")</f>
        <v>14.791789641849169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49721</v>
      </c>
      <c r="T3974" s="43">
        <f ca="1">_xll.BInterpol('Base CDI'!$H$4:$H$28,'Base CDI'!$J$4:$J$29,S3974,"Cubic","Extrapolate=Linear","MultiX=Average","Skip=True","Sort=True")</f>
        <v>14.707506093558859</v>
      </c>
      <c r="U3974" s="43">
        <f ca="1">_xll.BInterpol('Base CDI'!$H$4:$H$28,'Base CDI'!$I$4:$I$29,S3974,"Cubic","Extrapolate=Linear","MultiX=Average","Skip=True","Sort=True")</f>
        <v>14.7915996762285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49722</v>
      </c>
      <c r="T3975" s="43">
        <f ca="1">_xll.BInterpol('Base CDI'!$H$4:$H$28,'Base CDI'!$J$4:$J$29,S3975,"Cubic","Extrapolate=Linear","MultiX=Average","Skip=True","Sort=True")</f>
        <v>14.707556143046331</v>
      </c>
      <c r="U3975" s="43">
        <f ca="1">_xll.BInterpol('Base CDI'!$H$4:$H$28,'Base CDI'!$I$4:$I$29,S3975,"Cubic","Extrapolate=Linear","MultiX=Average","Skip=True","Sort=True")</f>
        <v>14.791409547724841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49723</v>
      </c>
      <c r="T3976" s="43">
        <f ca="1">_xll.BInterpol('Base CDI'!$H$4:$H$28,'Base CDI'!$J$4:$J$29,S3976,"Cubic","Extrapolate=Linear","MultiX=Average","Skip=True","Sort=True")</f>
        <v>14.707606234174957</v>
      </c>
      <c r="U3976" s="43">
        <f ca="1">_xll.BInterpol('Base CDI'!$H$4:$H$28,'Base CDI'!$I$4:$I$29,S3976,"Cubic","Extrapolate=Linear","MultiX=Average","Skip=True","Sort=True")</f>
        <v>14.791219256845615</v>
      </c>
    </row>
    <row r="3977" spans="16:21" x14ac:dyDescent="0.25">
      <c r="P3977" s="10">
        <v>40298</v>
      </c>
      <c r="Q3977">
        <v>22.95992</v>
      </c>
      <c r="S3977" s="42">
        <f t="shared" ca="1" si="66"/>
        <v>49724</v>
      </c>
      <c r="T3977" s="43">
        <f ca="1">_xll.BInterpol('Base CDI'!$H$4:$H$28,'Base CDI'!$J$4:$J$29,S3977,"Cubic","Extrapolate=Linear","MultiX=Average","Skip=True","Sort=True")</f>
        <v>14.707656366814611</v>
      </c>
      <c r="U3977" s="43">
        <f ca="1">_xll.BInterpol('Base CDI'!$H$4:$H$28,'Base CDI'!$I$4:$I$29,S3977,"Cubic","Extrapolate=Linear","MultiX=Average","Skip=True","Sort=True")</f>
        <v>14.791028804098241</v>
      </c>
    </row>
    <row r="3978" spans="16:21" x14ac:dyDescent="0.25">
      <c r="P3978" s="10">
        <v>40301</v>
      </c>
      <c r="Q3978">
        <v>22.96809</v>
      </c>
      <c r="S3978" s="42">
        <f t="shared" ca="1" si="66"/>
        <v>49725</v>
      </c>
      <c r="T3978" s="43">
        <f ca="1">_xll.BInterpol('Base CDI'!$H$4:$H$28,'Base CDI'!$J$4:$J$29,S3978,"Cubic","Extrapolate=Linear","MultiX=Average","Skip=True","Sort=True")</f>
        <v>14.707706540835163</v>
      </c>
      <c r="U3978" s="43">
        <f ca="1">_xll.BInterpol('Base CDI'!$H$4:$H$28,'Base CDI'!$I$4:$I$29,S3978,"Cubic","Extrapolate=Linear","MultiX=Average","Skip=True","Sort=True")</f>
        <v>14.790838189990149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49726</v>
      </c>
      <c r="T3979" s="43">
        <f ca="1">_xll.BInterpol('Base CDI'!$H$4:$H$28,'Base CDI'!$J$4:$J$29,S3979,"Cubic","Extrapolate=Linear","MultiX=Average","Skip=True","Sort=True")</f>
        <v>14.707756756106486</v>
      </c>
      <c r="U3979" s="43">
        <f ca="1">_xll.BInterpol('Base CDI'!$H$4:$H$28,'Base CDI'!$I$4:$I$29,S3979,"Cubic","Extrapolate=Linear","MultiX=Average","Skip=True","Sort=True")</f>
        <v>14.790647415028758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49727</v>
      </c>
      <c r="T3980" s="43">
        <f ca="1">_xll.BInterpol('Base CDI'!$H$4:$H$28,'Base CDI'!$J$4:$J$29,S3980,"Cubic","Extrapolate=Linear","MultiX=Average","Skip=True","Sort=True")</f>
        <v>14.707807012498447</v>
      </c>
      <c r="U3980" s="43">
        <f ca="1">_xll.BInterpol('Base CDI'!$H$4:$H$28,'Base CDI'!$I$4:$I$29,S3980,"Cubic","Extrapolate=Linear","MultiX=Average","Skip=True","Sort=True")</f>
        <v>14.790456479721492</v>
      </c>
    </row>
    <row r="3981" spans="16:21" x14ac:dyDescent="0.25">
      <c r="P3981" s="10">
        <v>40304</v>
      </c>
      <c r="Q3981">
        <v>22.99269</v>
      </c>
      <c r="S3981" s="42">
        <f t="shared" ca="1" si="67"/>
        <v>49728</v>
      </c>
      <c r="T3981" s="43">
        <f ca="1">_xll.BInterpol('Base CDI'!$H$4:$H$28,'Base CDI'!$J$4:$J$29,S3981,"Cubic","Extrapolate=Linear","MultiX=Average","Skip=True","Sort=True")</f>
        <v>14.707857309880922</v>
      </c>
      <c r="U3981" s="43">
        <f ca="1">_xll.BInterpol('Base CDI'!$H$4:$H$28,'Base CDI'!$I$4:$I$29,S3981,"Cubic","Extrapolate=Linear","MultiX=Average","Skip=True","Sort=True")</f>
        <v>14.790265384575777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49729</v>
      </c>
      <c r="T3982" s="43">
        <f ca="1">_xll.BInterpol('Base CDI'!$H$4:$H$28,'Base CDI'!$J$4:$J$29,S3982,"Cubic","Extrapolate=Linear","MultiX=Average","Skip=True","Sort=True")</f>
        <v>14.707907648123781</v>
      </c>
      <c r="U3982" s="43">
        <f ca="1">_xll.BInterpol('Base CDI'!$H$4:$H$28,'Base CDI'!$I$4:$I$29,S3982,"Cubic","Extrapolate=Linear","MultiX=Average","Skip=True","Sort=True")</f>
        <v>14.790074130099036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49730</v>
      </c>
      <c r="T3983" s="43">
        <f ca="1">_xll.BInterpol('Base CDI'!$H$4:$H$28,'Base CDI'!$J$4:$J$29,S3983,"Cubic","Extrapolate=Linear","MultiX=Average","Skip=True","Sort=True")</f>
        <v>14.707958027096895</v>
      </c>
      <c r="U3983" s="43">
        <f ca="1">_xll.BInterpol('Base CDI'!$H$4:$H$28,'Base CDI'!$I$4:$I$29,S3983,"Cubic","Extrapolate=Linear","MultiX=Average","Skip=True","Sort=True")</f>
        <v>14.789882716798692</v>
      </c>
    </row>
    <row r="3984" spans="16:21" x14ac:dyDescent="0.25">
      <c r="P3984" s="10">
        <v>40309</v>
      </c>
      <c r="Q3984">
        <v>23.01727</v>
      </c>
      <c r="S3984" s="42">
        <f t="shared" ca="1" si="67"/>
        <v>49731</v>
      </c>
      <c r="T3984" s="43">
        <f ca="1">_xll.BInterpol('Base CDI'!$H$4:$H$28,'Base CDI'!$J$4:$J$29,S3984,"Cubic","Extrapolate=Linear","MultiX=Average","Skip=True","Sort=True")</f>
        <v>14.708008446670135</v>
      </c>
      <c r="U3984" s="43">
        <f ca="1">_xll.BInterpol('Base CDI'!$H$4:$H$28,'Base CDI'!$I$4:$I$29,S3984,"Cubic","Extrapolate=Linear","MultiX=Average","Skip=True","Sort=True")</f>
        <v>14.78969114518217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49732</v>
      </c>
      <c r="T3985" s="43">
        <f ca="1">_xll.BInterpol('Base CDI'!$H$4:$H$28,'Base CDI'!$J$4:$J$29,S3985,"Cubic","Extrapolate=Linear","MultiX=Average","Skip=True","Sort=True")</f>
        <v>14.708058906713372</v>
      </c>
      <c r="U3985" s="43">
        <f ca="1">_xll.BInterpol('Base CDI'!$H$4:$H$28,'Base CDI'!$I$4:$I$29,S3985,"Cubic","Extrapolate=Linear","MultiX=Average","Skip=True","Sort=True")</f>
        <v>14.78949941575689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49733</v>
      </c>
      <c r="T3986" s="43">
        <f ca="1">_xll.BInterpol('Base CDI'!$H$4:$H$28,'Base CDI'!$J$4:$J$29,S3986,"Cubic","Extrapolate=Linear","MultiX=Average","Skip=True","Sort=True")</f>
        <v>14.708109407096481</v>
      </c>
      <c r="U3986" s="43">
        <f ca="1">_xll.BInterpol('Base CDI'!$H$4:$H$28,'Base CDI'!$I$4:$I$29,S3986,"Cubic","Extrapolate=Linear","MultiX=Average","Skip=True","Sort=True")</f>
        <v>14.78930752903028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49734</v>
      </c>
      <c r="T3987" s="43">
        <f ca="1">_xll.BInterpol('Base CDI'!$H$4:$H$28,'Base CDI'!$J$4:$J$29,S3987,"Cubic","Extrapolate=Linear","MultiX=Average","Skip=True","Sort=True")</f>
        <v>14.708159947689328</v>
      </c>
      <c r="U3987" s="43">
        <f ca="1">_xll.BInterpol('Base CDI'!$H$4:$H$28,'Base CDI'!$I$4:$I$29,S3987,"Cubic","Extrapolate=Linear","MultiX=Average","Skip=True","Sort=True")</f>
        <v>14.789115485509761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49735</v>
      </c>
      <c r="T3988" s="43">
        <f ca="1">_xll.BInterpol('Base CDI'!$H$4:$H$28,'Base CDI'!$J$4:$J$29,S3988,"Cubic","Extrapolate=Linear","MultiX=Average","Skip=True","Sort=True")</f>
        <v>14.708210528361789</v>
      </c>
      <c r="U3988" s="43">
        <f ca="1">_xll.BInterpol('Base CDI'!$H$4:$H$28,'Base CDI'!$I$4:$I$29,S3988,"Cubic","Extrapolate=Linear","MultiX=Average","Skip=True","Sort=True")</f>
        <v>14.788923285702758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49736</v>
      </c>
      <c r="T3989" s="43">
        <f ca="1">_xll.BInterpol('Base CDI'!$H$4:$H$28,'Base CDI'!$J$4:$J$29,S3989,"Cubic","Extrapolate=Linear","MultiX=Average","Skip=True","Sort=True")</f>
        <v>14.708261148983732</v>
      </c>
      <c r="U3989" s="43">
        <f ca="1">_xll.BInterpol('Base CDI'!$H$4:$H$28,'Base CDI'!$I$4:$I$29,S3989,"Cubic","Extrapolate=Linear","MultiX=Average","Skip=True","Sort=True")</f>
        <v>14.788730930116694</v>
      </c>
    </row>
    <row r="3990" spans="16:21" x14ac:dyDescent="0.25">
      <c r="P3990" s="10">
        <v>40317</v>
      </c>
      <c r="Q3990">
        <v>23.06644</v>
      </c>
      <c r="S3990" s="42">
        <f t="shared" ca="1" si="67"/>
        <v>49737</v>
      </c>
      <c r="T3990" s="43">
        <f ca="1">_xll.BInterpol('Base CDI'!$H$4:$H$28,'Base CDI'!$J$4:$J$29,S3990,"Cubic","Extrapolate=Linear","MultiX=Average","Skip=True","Sort=True")</f>
        <v>14.70831180942503</v>
      </c>
      <c r="U3990" s="43">
        <f ca="1">_xll.BInterpol('Base CDI'!$H$4:$H$28,'Base CDI'!$I$4:$I$29,S3990,"Cubic","Extrapolate=Linear","MultiX=Average","Skip=True","Sort=True")</f>
        <v>14.788538419258991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49738</v>
      </c>
      <c r="T3991" s="43">
        <f ca="1">_xll.BInterpol('Base CDI'!$H$4:$H$28,'Base CDI'!$J$4:$J$29,S3991,"Cubic","Extrapolate=Linear","MultiX=Average","Skip=True","Sort=True")</f>
        <v>14.708362509555556</v>
      </c>
      <c r="U3991" s="43">
        <f ca="1">_xll.BInterpol('Base CDI'!$H$4:$H$28,'Base CDI'!$I$4:$I$29,S3991,"Cubic","Extrapolate=Linear","MultiX=Average","Skip=True","Sort=True")</f>
        <v>14.788345753637076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49739</v>
      </c>
      <c r="T3992" s="43">
        <f ca="1">_xll.BInterpol('Base CDI'!$H$4:$H$28,'Base CDI'!$J$4:$J$29,S3992,"Cubic","Extrapolate=Linear","MultiX=Average","Skip=True","Sort=True")</f>
        <v>14.708413249245178</v>
      </c>
      <c r="U3992" s="43">
        <f ca="1">_xll.BInterpol('Base CDI'!$H$4:$H$28,'Base CDI'!$I$4:$I$29,S3992,"Cubic","Extrapolate=Linear","MultiX=Average","Skip=True","Sort=True")</f>
        <v>14.788152933758372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49740</v>
      </c>
      <c r="T3993" s="43">
        <f ca="1">_xll.BInterpol('Base CDI'!$H$4:$H$28,'Base CDI'!$J$4:$J$29,S3993,"Cubic","Extrapolate=Linear","MultiX=Average","Skip=True","Sort=True")</f>
        <v>14.708464028363769</v>
      </c>
      <c r="U3993" s="43">
        <f ca="1">_xll.BInterpol('Base CDI'!$H$4:$H$28,'Base CDI'!$I$4:$I$29,S3993,"Cubic","Extrapolate=Linear","MultiX=Average","Skip=True","Sort=True")</f>
        <v>14.7879599601303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49741</v>
      </c>
      <c r="T3994" s="43">
        <f ca="1">_xll.BInterpol('Base CDI'!$H$4:$H$28,'Base CDI'!$J$4:$J$29,S3994,"Cubic","Extrapolate=Linear","MultiX=Average","Skip=True","Sort=True")</f>
        <v>14.708514846781201</v>
      </c>
      <c r="U3994" s="43">
        <f ca="1">_xll.BInterpol('Base CDI'!$H$4:$H$28,'Base CDI'!$I$4:$I$29,S3994,"Cubic","Extrapolate=Linear","MultiX=Average","Skip=True","Sort=True")</f>
        <v>14.787766833260287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49742</v>
      </c>
      <c r="T3995" s="43">
        <f ca="1">_xll.BInterpol('Base CDI'!$H$4:$H$28,'Base CDI'!$J$4:$J$29,S3995,"Cubic","Extrapolate=Linear","MultiX=Average","Skip=True","Sort=True")</f>
        <v>14.708565704367345</v>
      </c>
      <c r="U3995" s="43">
        <f ca="1">_xll.BInterpol('Base CDI'!$H$4:$H$28,'Base CDI'!$I$4:$I$29,S3995,"Cubic","Extrapolate=Linear","MultiX=Average","Skip=True","Sort=True")</f>
        <v>14.787573553655752</v>
      </c>
    </row>
    <row r="3996" spans="16:21" x14ac:dyDescent="0.25">
      <c r="P3996" s="10">
        <v>40325</v>
      </c>
      <c r="Q3996">
        <v>23.1157</v>
      </c>
      <c r="S3996" s="42">
        <f t="shared" ca="1" si="67"/>
        <v>49743</v>
      </c>
      <c r="T3996" s="43">
        <f ca="1">_xll.BInterpol('Base CDI'!$H$4:$H$28,'Base CDI'!$J$4:$J$29,S3996,"Cubic","Extrapolate=Linear","MultiX=Average","Skip=True","Sort=True")</f>
        <v>14.708616600992071</v>
      </c>
      <c r="U3996" s="43">
        <f ca="1">_xll.BInterpol('Base CDI'!$H$4:$H$28,'Base CDI'!$I$4:$I$29,S3996,"Cubic","Extrapolate=Linear","MultiX=Average","Skip=True","Sort=True")</f>
        <v>14.787380121824125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49744</v>
      </c>
      <c r="T3997" s="43">
        <f ca="1">_xll.BInterpol('Base CDI'!$H$4:$H$28,'Base CDI'!$J$4:$J$29,S3997,"Cubic","Extrapolate=Linear","MultiX=Average","Skip=True","Sort=True")</f>
        <v>14.708667536525253</v>
      </c>
      <c r="U3997" s="43">
        <f ca="1">_xll.BInterpol('Base CDI'!$H$4:$H$28,'Base CDI'!$I$4:$I$29,S3997,"Cubic","Extrapolate=Linear","MultiX=Average","Skip=True","Sort=True")</f>
        <v>14.787186538272826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49745</v>
      </c>
      <c r="T3998" s="43">
        <f ca="1">_xll.BInterpol('Base CDI'!$H$4:$H$28,'Base CDI'!$J$4:$J$29,S3998,"Cubic","Extrapolate=Linear","MultiX=Average","Skip=True","Sort=True")</f>
        <v>14.708718510836761</v>
      </c>
      <c r="U3998" s="43">
        <f ca="1">_xll.BInterpol('Base CDI'!$H$4:$H$28,'Base CDI'!$I$4:$I$29,S3998,"Cubic","Extrapolate=Linear","MultiX=Average","Skip=True","Sort=True")</f>
        <v>14.786992803509277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49746</v>
      </c>
      <c r="T3999" s="43">
        <f ca="1">_xll.BInterpol('Base CDI'!$H$4:$H$28,'Base CDI'!$J$4:$J$29,S3999,"Cubic","Extrapolate=Linear","MultiX=Average","Skip=True","Sort=True")</f>
        <v>14.708769523796466</v>
      </c>
      <c r="U3999" s="43">
        <f ca="1">_xll.BInterpol('Base CDI'!$H$4:$H$28,'Base CDI'!$I$4:$I$29,S3999,"Cubic","Extrapolate=Linear","MultiX=Average","Skip=True","Sort=True")</f>
        <v>14.786798918040905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49747</v>
      </c>
      <c r="T4000" s="43">
        <f ca="1">_xll.BInterpol('Base CDI'!$H$4:$H$28,'Base CDI'!$J$4:$J$29,S4000,"Cubic","Extrapolate=Linear","MultiX=Average","Skip=True","Sort=True")</f>
        <v>14.708820575274238</v>
      </c>
      <c r="U4000" s="43">
        <f ca="1">_xll.BInterpol('Base CDI'!$H$4:$H$28,'Base CDI'!$I$4:$I$29,S4000,"Cubic","Extrapolate=Linear","MultiX=Average","Skip=True","Sort=True")</f>
        <v>14.786604882375132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49748</v>
      </c>
      <c r="T4001" s="43">
        <f ca="1">_xll.BInterpol('Base CDI'!$H$4:$H$28,'Base CDI'!$J$4:$J$29,S4001,"Cubic","Extrapolate=Linear","MultiX=Average","Skip=True","Sort=True")</f>
        <v>14.708871665139952</v>
      </c>
      <c r="U4001" s="43">
        <f ca="1">_xll.BInterpol('Base CDI'!$H$4:$H$28,'Base CDI'!$I$4:$I$29,S4001,"Cubic","Extrapolate=Linear","MultiX=Average","Skip=True","Sort=True")</f>
        <v>14.786410697019381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49749</v>
      </c>
      <c r="T4002" s="43">
        <f ca="1">_xll.BInterpol('Base CDI'!$H$4:$H$28,'Base CDI'!$J$4:$J$29,S4002,"Cubic","Extrapolate=Linear","MultiX=Average","Skip=True","Sort=True")</f>
        <v>14.708922793263477</v>
      </c>
      <c r="U4002" s="43">
        <f ca="1">_xll.BInterpol('Base CDI'!$H$4:$H$28,'Base CDI'!$I$4:$I$29,S4002,"Cubic","Extrapolate=Linear","MultiX=Average","Skip=True","Sort=True")</f>
        <v>14.786216362481078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49750</v>
      </c>
      <c r="T4003" s="43">
        <f ca="1">_xll.BInterpol('Base CDI'!$H$4:$H$28,'Base CDI'!$J$4:$J$29,S4003,"Cubic","Extrapolate=Linear","MultiX=Average","Skip=True","Sort=True")</f>
        <v>14.708973959514685</v>
      </c>
      <c r="U4003" s="43">
        <f ca="1">_xll.BInterpol('Base CDI'!$H$4:$H$28,'Base CDI'!$I$4:$I$29,S4003,"Cubic","Extrapolate=Linear","MultiX=Average","Skip=True","Sort=True")</f>
        <v>14.786021879267643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49751</v>
      </c>
      <c r="T4004" s="43">
        <f ca="1">_xll.BInterpol('Base CDI'!$H$4:$H$28,'Base CDI'!$J$4:$J$29,S4004,"Cubic","Extrapolate=Linear","MultiX=Average","Skip=True","Sort=True")</f>
        <v>14.709025163763448</v>
      </c>
      <c r="U4004" s="43">
        <f ca="1">_xll.BInterpol('Base CDI'!$H$4:$H$28,'Base CDI'!$I$4:$I$29,S4004,"Cubic","Extrapolate=Linear","MultiX=Average","Skip=True","Sort=True")</f>
        <v>14.785827247886504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49752</v>
      </c>
      <c r="T4005" s="43">
        <f ca="1">_xll.BInterpol('Base CDI'!$H$4:$H$28,'Base CDI'!$J$4:$J$29,S4005,"Cubic","Extrapolate=Linear","MultiX=Average","Skip=True","Sort=True")</f>
        <v>14.709076405879635</v>
      </c>
      <c r="U4005" s="43">
        <f ca="1">_xll.BInterpol('Base CDI'!$H$4:$H$28,'Base CDI'!$I$4:$I$29,S4005,"Cubic","Extrapolate=Linear","MultiX=Average","Skip=True","Sort=True")</f>
        <v>14.785632468845082</v>
      </c>
    </row>
    <row r="4006" spans="16:21" x14ac:dyDescent="0.25">
      <c r="P4006" s="10">
        <v>40340</v>
      </c>
      <c r="Q4006">
        <v>23.19876</v>
      </c>
      <c r="S4006" s="42">
        <f t="shared" ca="1" si="67"/>
        <v>49753</v>
      </c>
      <c r="T4006" s="43">
        <f ca="1">_xll.BInterpol('Base CDI'!$H$4:$H$28,'Base CDI'!$J$4:$J$29,S4006,"Cubic","Extrapolate=Linear","MultiX=Average","Skip=True","Sort=True")</f>
        <v>14.709127685733121</v>
      </c>
      <c r="U4006" s="43">
        <f ca="1">_xll.BInterpol('Base CDI'!$H$4:$H$28,'Base CDI'!$I$4:$I$29,S4006,"Cubic","Extrapolate=Linear","MultiX=Average","Skip=True","Sort=True")</f>
        <v>14.785437542650801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49754</v>
      </c>
      <c r="T4007" s="43">
        <f ca="1">_xll.BInterpol('Base CDI'!$H$4:$H$28,'Base CDI'!$J$4:$J$29,S4007,"Cubic","Extrapolate=Linear","MultiX=Average","Skip=True","Sort=True")</f>
        <v>14.709179003193775</v>
      </c>
      <c r="U4007" s="43">
        <f ca="1">_xll.BInterpol('Base CDI'!$H$4:$H$28,'Base CDI'!$I$4:$I$29,S4007,"Cubic","Extrapolate=Linear","MultiX=Average","Skip=True","Sort=True")</f>
        <v>14.785242469811084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49755</v>
      </c>
      <c r="T4008" s="43">
        <f ca="1">_xll.BInterpol('Base CDI'!$H$4:$H$28,'Base CDI'!$J$4:$J$29,S4008,"Cubic","Extrapolate=Linear","MultiX=Average","Skip=True","Sort=True")</f>
        <v>14.709230358131467</v>
      </c>
      <c r="U4008" s="43">
        <f ca="1">_xll.BInterpol('Base CDI'!$H$4:$H$28,'Base CDI'!$I$4:$I$29,S4008,"Cubic","Extrapolate=Linear","MultiX=Average","Skip=True","Sort=True")</f>
        <v>14.785047250833356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49756</v>
      </c>
      <c r="T4009" s="43">
        <f ca="1">_xll.BInterpol('Base CDI'!$H$4:$H$28,'Base CDI'!$J$4:$J$29,S4009,"Cubic","Extrapolate=Linear","MultiX=Average","Skip=True","Sort=True")</f>
        <v>14.709281750416073</v>
      </c>
      <c r="U4009" s="43">
        <f ca="1">_xll.BInterpol('Base CDI'!$H$4:$H$28,'Base CDI'!$I$4:$I$29,S4009,"Cubic","Extrapolate=Linear","MultiX=Average","Skip=True","Sort=True")</f>
        <v>14.784851886225042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49757</v>
      </c>
      <c r="T4010" s="43">
        <f ca="1">_xll.BInterpol('Base CDI'!$H$4:$H$28,'Base CDI'!$J$4:$J$29,S4010,"Cubic","Extrapolate=Linear","MultiX=Average","Skip=True","Sort=True")</f>
        <v>14.70933317991746</v>
      </c>
      <c r="U4010" s="43">
        <f ca="1">_xll.BInterpol('Base CDI'!$H$4:$H$28,'Base CDI'!$I$4:$I$29,S4010,"Cubic","Extrapolate=Linear","MultiX=Average","Skip=True","Sort=True")</f>
        <v>14.784656376493562</v>
      </c>
    </row>
    <row r="4011" spans="16:21" x14ac:dyDescent="0.25">
      <c r="P4011" s="10">
        <v>40347</v>
      </c>
      <c r="Q4011">
        <v>23.24314</v>
      </c>
      <c r="S4011" s="42">
        <f t="shared" ca="1" si="67"/>
        <v>49758</v>
      </c>
      <c r="T4011" s="43">
        <f ca="1">_xll.BInterpol('Base CDI'!$H$4:$H$28,'Base CDI'!$J$4:$J$29,S4011,"Cubic","Extrapolate=Linear","MultiX=Average","Skip=True","Sort=True")</f>
        <v>14.709384646505502</v>
      </c>
      <c r="U4011" s="43">
        <f ca="1">_xll.BInterpol('Base CDI'!$H$4:$H$28,'Base CDI'!$I$4:$I$29,S4011,"Cubic","Extrapolate=Linear","MultiX=Average","Skip=True","Sort=True")</f>
        <v>14.78446072214634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49759</v>
      </c>
      <c r="T4012" s="43">
        <f ca="1">_xll.BInterpol('Base CDI'!$H$4:$H$28,'Base CDI'!$J$4:$J$29,S4012,"Cubic","Extrapolate=Linear","MultiX=Average","Skip=True","Sort=True")</f>
        <v>14.709436150050069</v>
      </c>
      <c r="U4012" s="43">
        <f ca="1">_xll.BInterpol('Base CDI'!$H$4:$H$28,'Base CDI'!$I$4:$I$29,S4012,"Cubic","Extrapolate=Linear","MultiX=Average","Skip=True","Sort=True")</f>
        <v>14.784264923690804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49760</v>
      </c>
      <c r="T4013" s="43">
        <f ca="1">_xll.BInterpol('Base CDI'!$H$4:$H$28,'Base CDI'!$J$4:$J$29,S4013,"Cubic","Extrapolate=Linear","MultiX=Average","Skip=True","Sort=True")</f>
        <v>14.709487690421032</v>
      </c>
      <c r="U4013" s="43">
        <f ca="1">_xll.BInterpol('Base CDI'!$H$4:$H$28,'Base CDI'!$I$4:$I$29,S4013,"Cubic","Extrapolate=Linear","MultiX=Average","Skip=True","Sort=True")</f>
        <v>14.784068981634373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49761</v>
      </c>
      <c r="T4014" s="43">
        <f ca="1">_xll.BInterpol('Base CDI'!$H$4:$H$28,'Base CDI'!$J$4:$J$29,S4014,"Cubic","Extrapolate=Linear","MultiX=Average","Skip=True","Sort=True")</f>
        <v>14.709539267488264</v>
      </c>
      <c r="U4014" s="43">
        <f ca="1">_xll.BInterpol('Base CDI'!$H$4:$H$28,'Base CDI'!$I$4:$I$29,S4014,"Cubic","Extrapolate=Linear","MultiX=Average","Skip=True","Sort=True")</f>
        <v>14.783872896484473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49762</v>
      </c>
      <c r="T4015" s="43">
        <f ca="1">_xll.BInterpol('Base CDI'!$H$4:$H$28,'Base CDI'!$J$4:$J$29,S4015,"Cubic","Extrapolate=Linear","MultiX=Average","Skip=True","Sort=True")</f>
        <v>14.709590881121635</v>
      </c>
      <c r="U4015" s="43">
        <f ca="1">_xll.BInterpol('Base CDI'!$H$4:$H$28,'Base CDI'!$I$4:$I$29,S4015,"Cubic","Extrapolate=Linear","MultiX=Average","Skip=True","Sort=True")</f>
        <v>14.783676668748527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49763</v>
      </c>
      <c r="T4016" s="43">
        <f ca="1">_xll.BInterpol('Base CDI'!$H$4:$H$28,'Base CDI'!$J$4:$J$29,S4016,"Cubic","Extrapolate=Linear","MultiX=Average","Skip=True","Sort=True")</f>
        <v>14.709642531191017</v>
      </c>
      <c r="U4016" s="43">
        <f ca="1">_xll.BInterpol('Base CDI'!$H$4:$H$28,'Base CDI'!$I$4:$I$29,S4016,"Cubic","Extrapolate=Linear","MultiX=Average","Skip=True","Sort=True")</f>
        <v>14.783480298933958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49764</v>
      </c>
      <c r="T4017" s="43">
        <f ca="1">_xll.BInterpol('Base CDI'!$H$4:$H$28,'Base CDI'!$J$4:$J$29,S4017,"Cubic","Extrapolate=Linear","MultiX=Average","Skip=True","Sort=True")</f>
        <v>14.709694217566282</v>
      </c>
      <c r="U4017" s="43">
        <f ca="1">_xll.BInterpol('Base CDI'!$H$4:$H$28,'Base CDI'!$I$4:$I$29,S4017,"Cubic","Extrapolate=Linear","MultiX=Average","Skip=True","Sort=True")</f>
        <v>14.783283787548191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49765</v>
      </c>
      <c r="T4018" s="43">
        <f ca="1">_xll.BInterpol('Base CDI'!$H$4:$H$28,'Base CDI'!$J$4:$J$29,S4018,"Cubic","Extrapolate=Linear","MultiX=Average","Skip=True","Sort=True")</f>
        <v>14.709745940117299</v>
      </c>
      <c r="U4018" s="43">
        <f ca="1">_xll.BInterpol('Base CDI'!$H$4:$H$28,'Base CDI'!$I$4:$I$29,S4018,"Cubic","Extrapolate=Linear","MultiX=Average","Skip=True","Sort=True")</f>
        <v>14.783087135098649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49766</v>
      </c>
      <c r="T4019" s="43">
        <f ca="1">_xll.BInterpol('Base CDI'!$H$4:$H$28,'Base CDI'!$J$4:$J$29,S4019,"Cubic","Extrapolate=Linear","MultiX=Average","Skip=True","Sort=True")</f>
        <v>14.709797698713944</v>
      </c>
      <c r="U4019" s="43">
        <f ca="1">_xll.BInterpol('Base CDI'!$H$4:$H$28,'Base CDI'!$I$4:$I$29,S4019,"Cubic","Extrapolate=Linear","MultiX=Average","Skip=True","Sort=True")</f>
        <v>14.782890342092754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49767</v>
      </c>
      <c r="T4020" s="43">
        <f ca="1">_xll.BInterpol('Base CDI'!$H$4:$H$28,'Base CDI'!$J$4:$J$29,S4020,"Cubic","Extrapolate=Linear","MultiX=Average","Skip=True","Sort=True")</f>
        <v>14.709849493226084</v>
      </c>
      <c r="U4020" s="43">
        <f ca="1">_xll.BInterpol('Base CDI'!$H$4:$H$28,'Base CDI'!$I$4:$I$29,S4020,"Cubic","Extrapolate=Linear","MultiX=Average","Skip=True","Sort=True")</f>
        <v>14.782693409037934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49768</v>
      </c>
      <c r="T4021" s="43">
        <f ca="1">_xll.BInterpol('Base CDI'!$H$4:$H$28,'Base CDI'!$J$4:$J$29,S4021,"Cubic","Extrapolate=Linear","MultiX=Average","Skip=True","Sort=True")</f>
        <v>14.709901323523592</v>
      </c>
      <c r="U4021" s="43">
        <f ca="1">_xll.BInterpol('Base CDI'!$H$4:$H$28,'Base CDI'!$I$4:$I$29,S4021,"Cubic","Extrapolate=Linear","MultiX=Average","Skip=True","Sort=True")</f>
        <v>14.782496336441609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49769</v>
      </c>
      <c r="T4022" s="43">
        <f ca="1">_xll.BInterpol('Base CDI'!$H$4:$H$28,'Base CDI'!$J$4:$J$29,S4022,"Cubic","Extrapolate=Linear","MultiX=Average","Skip=True","Sort=True")</f>
        <v>14.709953189476339</v>
      </c>
      <c r="U4022" s="43">
        <f ca="1">_xll.BInterpol('Base CDI'!$H$4:$H$28,'Base CDI'!$I$4:$I$29,S4022,"Cubic","Extrapolate=Linear","MultiX=Average","Skip=True","Sort=True")</f>
        <v>14.782299124811203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49770</v>
      </c>
      <c r="T4023" s="43">
        <f ca="1">_xll.BInterpol('Base CDI'!$H$4:$H$28,'Base CDI'!$J$4:$J$29,S4023,"Cubic","Extrapolate=Linear","MultiX=Average","Skip=True","Sort=True")</f>
        <v>14.710005090954198</v>
      </c>
      <c r="U4023" s="43">
        <f ca="1">_xll.BInterpol('Base CDI'!$H$4:$H$28,'Base CDI'!$I$4:$I$29,S4023,"Cubic","Extrapolate=Linear","MultiX=Average","Skip=True","Sort=True")</f>
        <v>14.782101774654139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49771</v>
      </c>
      <c r="T4024" s="43">
        <f ca="1">_xll.BInterpol('Base CDI'!$H$4:$H$28,'Base CDI'!$J$4:$J$29,S4024,"Cubic","Extrapolate=Linear","MultiX=Average","Skip=True","Sort=True")</f>
        <v>14.710057027827038</v>
      </c>
      <c r="U4024" s="43">
        <f ca="1">_xll.BInterpol('Base CDI'!$H$4:$H$28,'Base CDI'!$I$4:$I$29,S4024,"Cubic","Extrapolate=Linear","MultiX=Average","Skip=True","Sort=True")</f>
        <v>14.781904286477845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49772</v>
      </c>
      <c r="T4025" s="43">
        <f ca="1">_xll.BInterpol('Base CDI'!$H$4:$H$28,'Base CDI'!$J$4:$J$29,S4025,"Cubic","Extrapolate=Linear","MultiX=Average","Skip=True","Sort=True")</f>
        <v>14.710108999964731</v>
      </c>
      <c r="U4025" s="43">
        <f ca="1">_xll.BInterpol('Base CDI'!$H$4:$H$28,'Base CDI'!$I$4:$I$29,S4025,"Cubic","Extrapolate=Linear","MultiX=Average","Skip=True","Sort=True")</f>
        <v>14.781706660789739</v>
      </c>
    </row>
    <row r="4026" spans="16:21" x14ac:dyDescent="0.25">
      <c r="P4026" s="10">
        <v>40368</v>
      </c>
      <c r="Q4026">
        <v>23.37707</v>
      </c>
      <c r="S4026" s="42">
        <f t="shared" ca="1" si="67"/>
        <v>49773</v>
      </c>
      <c r="T4026" s="43">
        <f ca="1">_xll.BInterpol('Base CDI'!$H$4:$H$28,'Base CDI'!$J$4:$J$29,S4026,"Cubic","Extrapolate=Linear","MultiX=Average","Skip=True","Sort=True")</f>
        <v>14.710161007237151</v>
      </c>
      <c r="U4026" s="43">
        <f ca="1">_xll.BInterpol('Base CDI'!$H$4:$H$28,'Base CDI'!$I$4:$I$29,S4026,"Cubic","Extrapolate=Linear","MultiX=Average","Skip=True","Sort=True")</f>
        <v>14.781508898097249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49774</v>
      </c>
      <c r="T4027" s="43">
        <f ca="1">_xll.BInterpol('Base CDI'!$H$4:$H$28,'Base CDI'!$J$4:$J$29,S4027,"Cubic","Extrapolate=Linear","MultiX=Average","Skip=True","Sort=True")</f>
        <v>14.710213049514165</v>
      </c>
      <c r="U4027" s="43">
        <f ca="1">_xll.BInterpol('Base CDI'!$H$4:$H$28,'Base CDI'!$I$4:$I$29,S4027,"Cubic","Extrapolate=Linear","MultiX=Average","Skip=True","Sort=True")</f>
        <v>14.781310998907795</v>
      </c>
    </row>
    <row r="4028" spans="16:21" x14ac:dyDescent="0.25">
      <c r="P4028" s="10">
        <v>40372</v>
      </c>
      <c r="Q4028">
        <v>23.395</v>
      </c>
      <c r="S4028" s="42">
        <f t="shared" ca="1" si="67"/>
        <v>49775</v>
      </c>
      <c r="T4028" s="43">
        <f ca="1">_xll.BInterpol('Base CDI'!$H$4:$H$28,'Base CDI'!$J$4:$J$29,S4028,"Cubic","Extrapolate=Linear","MultiX=Average","Skip=True","Sort=True")</f>
        <v>14.710265126665647</v>
      </c>
      <c r="U4028" s="43">
        <f ca="1">_xll.BInterpol('Base CDI'!$H$4:$H$28,'Base CDI'!$I$4:$I$29,S4028,"Cubic","Extrapolate=Linear","MultiX=Average","Skip=True","Sort=True")</f>
        <v>14.781112963728804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49776</v>
      </c>
      <c r="T4029" s="43">
        <f ca="1">_xll.BInterpol('Base CDI'!$H$4:$H$28,'Base CDI'!$J$4:$J$29,S4029,"Cubic","Extrapolate=Linear","MultiX=Average","Skip=True","Sort=True")</f>
        <v>14.710317238561469</v>
      </c>
      <c r="U4029" s="43">
        <f ca="1">_xll.BInterpol('Base CDI'!$H$4:$H$28,'Base CDI'!$I$4:$I$29,S4029,"Cubic","Extrapolate=Linear","MultiX=Average","Skip=True","Sort=True")</f>
        <v>14.780914793067696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49777</v>
      </c>
      <c r="T4030" s="43">
        <f ca="1">_xll.BInterpol('Base CDI'!$H$4:$H$28,'Base CDI'!$J$4:$J$29,S4030,"Cubic","Extrapolate=Linear","MultiX=Average","Skip=True","Sort=True")</f>
        <v>14.7103693850715</v>
      </c>
      <c r="U4030" s="43">
        <f ca="1">_xll.BInterpol('Base CDI'!$H$4:$H$28,'Base CDI'!$I$4:$I$29,S4030,"Cubic","Extrapolate=Linear","MultiX=Average","Skip=True","Sort=True")</f>
        <v>14.780716487431899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49778</v>
      </c>
      <c r="T4031" s="43">
        <f ca="1">_xll.BInterpol('Base CDI'!$H$4:$H$28,'Base CDI'!$J$4:$J$29,S4031,"Cubic","Extrapolate=Linear","MultiX=Average","Skip=True","Sort=True")</f>
        <v>14.710421566065614</v>
      </c>
      <c r="U4031" s="43">
        <f ca="1">_xll.BInterpol('Base CDI'!$H$4:$H$28,'Base CDI'!$I$4:$I$29,S4031,"Cubic","Extrapolate=Linear","MultiX=Average","Skip=True","Sort=True")</f>
        <v>14.780518047328835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49779</v>
      </c>
      <c r="T4032" s="43">
        <f ca="1">_xll.BInterpol('Base CDI'!$H$4:$H$28,'Base CDI'!$J$4:$J$29,S4032,"Cubic","Extrapolate=Linear","MultiX=Average","Skip=True","Sort=True")</f>
        <v>14.710473781413681</v>
      </c>
      <c r="U4032" s="43">
        <f ca="1">_xll.BInterpol('Base CDI'!$H$4:$H$28,'Base CDI'!$I$4:$I$29,S4032,"Cubic","Extrapolate=Linear","MultiX=Average","Skip=True","Sort=True")</f>
        <v>14.780319473265925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49780</v>
      </c>
      <c r="T4033" s="43">
        <f ca="1">_xll.BInterpol('Base CDI'!$H$4:$H$28,'Base CDI'!$J$4:$J$29,S4033,"Cubic","Extrapolate=Linear","MultiX=Average","Skip=True","Sort=True")</f>
        <v>14.710526030985573</v>
      </c>
      <c r="U4033" s="43">
        <f ca="1">_xll.BInterpol('Base CDI'!$H$4:$H$28,'Base CDI'!$I$4:$I$29,S4033,"Cubic","Extrapolate=Linear","MultiX=Average","Skip=True","Sort=True")</f>
        <v>14.780120765750596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49781</v>
      </c>
      <c r="T4034" s="43">
        <f ca="1">_xll.BInterpol('Base CDI'!$H$4:$H$28,'Base CDI'!$J$4:$J$29,S4034,"Cubic","Extrapolate=Linear","MultiX=Average","Skip=True","Sort=True")</f>
        <v>14.71057831465116</v>
      </c>
      <c r="U4034" s="43">
        <f ca="1">_xll.BInterpol('Base CDI'!$H$4:$H$28,'Base CDI'!$I$4:$I$29,S4034,"Cubic","Extrapolate=Linear","MultiX=Average","Skip=True","Sort=True")</f>
        <v>14.779921925290269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49782</v>
      </c>
      <c r="T4035" s="43">
        <f ca="1">_xll.BInterpol('Base CDI'!$H$4:$H$28,'Base CDI'!$J$4:$J$29,S4035,"Cubic","Extrapolate=Linear","MultiX=Average","Skip=True","Sort=True")</f>
        <v>14.710630632280315</v>
      </c>
      <c r="U4035" s="43">
        <f ca="1">_xll.BInterpol('Base CDI'!$H$4:$H$28,'Base CDI'!$I$4:$I$29,S4035,"Cubic","Extrapolate=Linear","MultiX=Average","Skip=True","Sort=True")</f>
        <v>14.779722952392371</v>
      </c>
    </row>
    <row r="4036" spans="16:21" x14ac:dyDescent="0.25">
      <c r="P4036" s="10">
        <v>40382</v>
      </c>
      <c r="Q4036">
        <v>23.46724</v>
      </c>
      <c r="S4036" s="42">
        <f t="shared" ca="1" si="67"/>
        <v>49783</v>
      </c>
      <c r="T4036" s="43">
        <f ca="1">_xll.BInterpol('Base CDI'!$H$4:$H$28,'Base CDI'!$J$4:$J$29,S4036,"Cubic","Extrapolate=Linear","MultiX=Average","Skip=True","Sort=True")</f>
        <v>14.710682983742908</v>
      </c>
      <c r="U4036" s="43">
        <f ca="1">_xll.BInterpol('Base CDI'!$H$4:$H$28,'Base CDI'!$I$4:$I$29,S4036,"Cubic","Extrapolate=Linear","MultiX=Average","Skip=True","Sort=True")</f>
        <v>14.779523847564322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49784</v>
      </c>
      <c r="T4037" s="43">
        <f ca="1">_xll.BInterpol('Base CDI'!$H$4:$H$28,'Base CDI'!$J$4:$J$29,S4037,"Cubic","Extrapolate=Linear","MultiX=Average","Skip=True","Sort=True")</f>
        <v>14.710735368908813</v>
      </c>
      <c r="U4037" s="43">
        <f ca="1">_xll.BInterpol('Base CDI'!$H$4:$H$28,'Base CDI'!$I$4:$I$29,S4037,"Cubic","Extrapolate=Linear","MultiX=Average","Skip=True","Sort=True")</f>
        <v>14.779324611313548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49785</v>
      </c>
      <c r="T4038" s="43">
        <f ca="1">_xll.BInterpol('Base CDI'!$H$4:$H$28,'Base CDI'!$J$4:$J$29,S4038,"Cubic","Extrapolate=Linear","MultiX=Average","Skip=True","Sort=True")</f>
        <v>14.710787787647897</v>
      </c>
      <c r="U4038" s="43">
        <f ca="1">_xll.BInterpol('Base CDI'!$H$4:$H$28,'Base CDI'!$I$4:$I$29,S4038,"Cubic","Extrapolate=Linear","MultiX=Average","Skip=True","Sort=True")</f>
        <v>14.779125244147473</v>
      </c>
    </row>
    <row r="4039" spans="16:21" x14ac:dyDescent="0.25">
      <c r="P4039" s="10">
        <v>40387</v>
      </c>
      <c r="Q4039">
        <v>23.4955</v>
      </c>
      <c r="S4039" s="42">
        <f t="shared" ca="1" si="67"/>
        <v>49786</v>
      </c>
      <c r="T4039" s="43">
        <f ca="1">_xll.BInterpol('Base CDI'!$H$4:$H$28,'Base CDI'!$J$4:$J$29,S4039,"Cubic","Extrapolate=Linear","MultiX=Average","Skip=True","Sort=True")</f>
        <v>14.710840239830036</v>
      </c>
      <c r="U4039" s="43">
        <f ca="1">_xll.BInterpol('Base CDI'!$H$4:$H$28,'Base CDI'!$I$4:$I$29,S4039,"Cubic","Extrapolate=Linear","MultiX=Average","Skip=True","Sort=True")</f>
        <v>14.778925746573519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49787</v>
      </c>
      <c r="T4040" s="43">
        <f ca="1">_xll.BInterpol('Base CDI'!$H$4:$H$28,'Base CDI'!$J$4:$J$29,S4040,"Cubic","Extrapolate=Linear","MultiX=Average","Skip=True","Sort=True")</f>
        <v>14.710892725325099</v>
      </c>
      <c r="U4040" s="43">
        <f ca="1">_xll.BInterpol('Base CDI'!$H$4:$H$28,'Base CDI'!$I$4:$I$29,S4040,"Cubic","Extrapolate=Linear","MultiX=Average","Skip=True","Sort=True")</f>
        <v>14.77872611909911</v>
      </c>
    </row>
    <row r="4041" spans="16:21" x14ac:dyDescent="0.25">
      <c r="P4041" s="10">
        <v>40389</v>
      </c>
      <c r="Q4041">
        <v>23.51435</v>
      </c>
      <c r="S4041" s="42">
        <f t="shared" ca="1" si="67"/>
        <v>49788</v>
      </c>
      <c r="T4041" s="43">
        <f ca="1">_xll.BInterpol('Base CDI'!$H$4:$H$28,'Base CDI'!$J$4:$J$29,S4041,"Cubic","Extrapolate=Linear","MultiX=Average","Skip=True","Sort=True")</f>
        <v>14.710945244002957</v>
      </c>
      <c r="U4041" s="43">
        <f ca="1">_xll.BInterpol('Base CDI'!$H$4:$H$28,'Base CDI'!$I$4:$I$29,S4041,"Cubic","Extrapolate=Linear","MultiX=Average","Skip=True","Sort=True")</f>
        <v>14.77852636223167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49789</v>
      </c>
      <c r="T4042" s="43">
        <f ca="1">_xll.BInterpol('Base CDI'!$H$4:$H$28,'Base CDI'!$J$4:$J$29,S4042,"Cubic","Extrapolate=Linear","MultiX=Average","Skip=True","Sort=True")</f>
        <v>14.710997795733482</v>
      </c>
      <c r="U4042" s="43">
        <f ca="1">_xll.BInterpol('Base CDI'!$H$4:$H$28,'Base CDI'!$I$4:$I$29,S4042,"Cubic","Extrapolate=Linear","MultiX=Average","Skip=True","Sort=True")</f>
        <v>14.778326476478622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49790</v>
      </c>
      <c r="T4043" s="43">
        <f ca="1">_xll.BInterpol('Base CDI'!$H$4:$H$28,'Base CDI'!$J$4:$J$29,S4043,"Cubic","Extrapolate=Linear","MultiX=Average","Skip=True","Sort=True")</f>
        <v>14.711050380386546</v>
      </c>
      <c r="U4043" s="43">
        <f ca="1">_xll.BInterpol('Base CDI'!$H$4:$H$28,'Base CDI'!$I$4:$I$29,S4043,"Cubic","Extrapolate=Linear","MultiX=Average","Skip=True","Sort=True")</f>
        <v>14.778126462347391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49791</v>
      </c>
      <c r="T4044" s="43">
        <f ca="1">_xll.BInterpol('Base CDI'!$H$4:$H$28,'Base CDI'!$J$4:$J$29,S4044,"Cubic","Extrapolate=Linear","MultiX=Average","Skip=True","Sort=True")</f>
        <v>14.71110299783202</v>
      </c>
      <c r="U4044" s="43">
        <f ca="1">_xll.BInterpol('Base CDI'!$H$4:$H$28,'Base CDI'!$I$4:$I$29,S4044,"Cubic","Extrapolate=Linear","MultiX=Average","Skip=True","Sort=True")</f>
        <v>14.777926320345399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49792</v>
      </c>
      <c r="T4045" s="43">
        <f ca="1">_xll.BInterpol('Base CDI'!$H$4:$H$28,'Base CDI'!$J$4:$J$29,S4045,"Cubic","Extrapolate=Linear","MultiX=Average","Skip=True","Sort=True")</f>
        <v>14.711155647939774</v>
      </c>
      <c r="U4045" s="43">
        <f ca="1">_xll.BInterpol('Base CDI'!$H$4:$H$28,'Base CDI'!$I$4:$I$29,S4045,"Cubic","Extrapolate=Linear","MultiX=Average","Skip=True","Sort=True")</f>
        <v>14.777726050980073</v>
      </c>
    </row>
    <row r="4046" spans="16:21" x14ac:dyDescent="0.25">
      <c r="P4046" s="10">
        <v>40396</v>
      </c>
      <c r="Q4046">
        <v>23.56157</v>
      </c>
      <c r="S4046" s="42">
        <f t="shared" ca="1" si="68"/>
        <v>49793</v>
      </c>
      <c r="T4046" s="43">
        <f ca="1">_xll.BInterpol('Base CDI'!$H$4:$H$28,'Base CDI'!$J$4:$J$29,S4046,"Cubic","Extrapolate=Linear","MultiX=Average","Skip=True","Sort=True")</f>
        <v>14.711208330579682</v>
      </c>
      <c r="U4046" s="43">
        <f ca="1">_xll.BInterpol('Base CDI'!$H$4:$H$28,'Base CDI'!$I$4:$I$29,S4046,"Cubic","Extrapolate=Linear","MultiX=Average","Skip=True","Sort=True")</f>
        <v>14.777525654758831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49794</v>
      </c>
      <c r="T4047" s="43">
        <f ca="1">_xll.BInterpol('Base CDI'!$H$4:$H$28,'Base CDI'!$J$4:$J$29,S4047,"Cubic","Extrapolate=Linear","MultiX=Average","Skip=True","Sort=True")</f>
        <v>14.711261045621614</v>
      </c>
      <c r="U4047" s="43">
        <f ca="1">_xll.BInterpol('Base CDI'!$H$4:$H$28,'Base CDI'!$I$4:$I$29,S4047,"Cubic","Extrapolate=Linear","MultiX=Average","Skip=True","Sort=True")</f>
        <v>14.777325132189102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49795</v>
      </c>
      <c r="T4048" s="43">
        <f ca="1">_xll.BInterpol('Base CDI'!$H$4:$H$28,'Base CDI'!$J$4:$J$29,S4048,"Cubic","Extrapolate=Linear","MultiX=Average","Skip=True","Sort=True")</f>
        <v>14.711313792935442</v>
      </c>
      <c r="U4048" s="43">
        <f ca="1">_xll.BInterpol('Base CDI'!$H$4:$H$28,'Base CDI'!$I$4:$I$29,S4048,"Cubic","Extrapolate=Linear","MultiX=Average","Skip=True","Sort=True")</f>
        <v>14.777124483778307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49796</v>
      </c>
      <c r="T4049" s="43">
        <f ca="1">_xll.BInterpol('Base CDI'!$H$4:$H$28,'Base CDI'!$J$4:$J$29,S4049,"Cubic","Extrapolate=Linear","MultiX=Average","Skip=True","Sort=True")</f>
        <v>14.711366572391036</v>
      </c>
      <c r="U4049" s="43">
        <f ca="1">_xll.BInterpol('Base CDI'!$H$4:$H$28,'Base CDI'!$I$4:$I$29,S4049,"Cubic","Extrapolate=Linear","MultiX=Average","Skip=True","Sort=True")</f>
        <v>14.77692371003387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49797</v>
      </c>
      <c r="T4050" s="43">
        <f ca="1">_xll.BInterpol('Base CDI'!$H$4:$H$28,'Base CDI'!$J$4:$J$29,S4050,"Cubic","Extrapolate=Linear","MultiX=Average","Skip=True","Sort=True")</f>
        <v>14.711419383858267</v>
      </c>
      <c r="U4050" s="43">
        <f ca="1">_xll.BInterpol('Base CDI'!$H$4:$H$28,'Base CDI'!$I$4:$I$29,S4050,"Cubic","Extrapolate=Linear","MultiX=Average","Skip=True","Sort=True")</f>
        <v>14.776722811463216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49798</v>
      </c>
      <c r="T4051" s="43">
        <f ca="1">_xll.BInterpol('Base CDI'!$H$4:$H$28,'Base CDI'!$J$4:$J$29,S4051,"Cubic","Extrapolate=Linear","MultiX=Average","Skip=True","Sort=True")</f>
        <v>14.711472227207009</v>
      </c>
      <c r="U4051" s="43">
        <f ca="1">_xll.BInterpol('Base CDI'!$H$4:$H$28,'Base CDI'!$I$4:$I$29,S4051,"Cubic","Extrapolate=Linear","MultiX=Average","Skip=True","Sort=True")</f>
        <v>14.776521788573765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49799</v>
      </c>
      <c r="T4052" s="43">
        <f ca="1">_xll.BInterpol('Base CDI'!$H$4:$H$28,'Base CDI'!$J$4:$J$29,S4052,"Cubic","Extrapolate=Linear","MultiX=Average","Skip=True","Sort=True")</f>
        <v>14.711525102307132</v>
      </c>
      <c r="U4052" s="43">
        <f ca="1">_xll.BInterpol('Base CDI'!$H$4:$H$28,'Base CDI'!$I$4:$I$29,S4052,"Cubic","Extrapolate=Linear","MultiX=Average","Skip=True","Sort=True")</f>
        <v>14.776320641872946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49800</v>
      </c>
      <c r="T4053" s="43">
        <f ca="1">_xll.BInterpol('Base CDI'!$H$4:$H$28,'Base CDI'!$J$4:$J$29,S4053,"Cubic","Extrapolate=Linear","MultiX=Average","Skip=True","Sort=True")</f>
        <v>14.711578009028507</v>
      </c>
      <c r="U4053" s="43">
        <f ca="1">_xll.BInterpol('Base CDI'!$H$4:$H$28,'Base CDI'!$I$4:$I$29,S4053,"Cubic","Extrapolate=Linear","MultiX=Average","Skip=True","Sort=True")</f>
        <v>14.776119371868177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49801</v>
      </c>
      <c r="T4054" s="43">
        <f ca="1">_xll.BInterpol('Base CDI'!$H$4:$H$28,'Base CDI'!$J$4:$J$29,S4054,"Cubic","Extrapolate=Linear","MultiX=Average","Skip=True","Sort=True")</f>
        <v>14.711630947241007</v>
      </c>
      <c r="U4054" s="43">
        <f ca="1">_xll.BInterpol('Base CDI'!$H$4:$H$28,'Base CDI'!$I$4:$I$29,S4054,"Cubic","Extrapolate=Linear","MultiX=Average","Skip=True","Sort=True")</f>
        <v>14.775917979066886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49802</v>
      </c>
      <c r="T4055" s="43">
        <f ca="1">_xll.BInterpol('Base CDI'!$H$4:$H$28,'Base CDI'!$J$4:$J$29,S4055,"Cubic","Extrapolate=Linear","MultiX=Average","Skip=True","Sort=True")</f>
        <v>14.711683916814501</v>
      </c>
      <c r="U4055" s="43">
        <f ca="1">_xll.BInterpol('Base CDI'!$H$4:$H$28,'Base CDI'!$I$4:$I$29,S4055,"Cubic","Extrapolate=Linear","MultiX=Average","Skip=True","Sort=True")</f>
        <v>14.775716463976496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49803</v>
      </c>
      <c r="T4056" s="43">
        <f ca="1">_xll.BInterpol('Base CDI'!$H$4:$H$28,'Base CDI'!$J$4:$J$29,S4056,"Cubic","Extrapolate=Linear","MultiX=Average","Skip=True","Sort=True")</f>
        <v>14.711736917618861</v>
      </c>
      <c r="U4056" s="43">
        <f ca="1">_xll.BInterpol('Base CDI'!$H$4:$H$28,'Base CDI'!$I$4:$I$29,S4056,"Cubic","Extrapolate=Linear","MultiX=Average","Skip=True","Sort=True")</f>
        <v>14.775514827104427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49804</v>
      </c>
      <c r="T4057" s="43">
        <f ca="1">_xll.BInterpol('Base CDI'!$H$4:$H$28,'Base CDI'!$J$4:$J$29,S4057,"Cubic","Extrapolate=Linear","MultiX=Average","Skip=True","Sort=True")</f>
        <v>14.711789949523959</v>
      </c>
      <c r="U4057" s="43">
        <f ca="1">_xll.BInterpol('Base CDI'!$H$4:$H$28,'Base CDI'!$I$4:$I$29,S4057,"Cubic","Extrapolate=Linear","MultiX=Average","Skip=True","Sort=True")</f>
        <v>14.775313068958107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49805</v>
      </c>
      <c r="T4058" s="43">
        <f ca="1">_xll.BInterpol('Base CDI'!$H$4:$H$28,'Base CDI'!$J$4:$J$29,S4058,"Cubic","Extrapolate=Linear","MultiX=Average","Skip=True","Sort=True")</f>
        <v>14.711843012399667</v>
      </c>
      <c r="U4058" s="43">
        <f ca="1">_xll.BInterpol('Base CDI'!$H$4:$H$28,'Base CDI'!$I$4:$I$29,S4058,"Cubic","Extrapolate=Linear","MultiX=Average","Skip=True","Sort=True")</f>
        <v>14.775111190044958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49806</v>
      </c>
      <c r="T4059" s="43">
        <f ca="1">_xll.BInterpol('Base CDI'!$H$4:$H$28,'Base CDI'!$J$4:$J$29,S4059,"Cubic","Extrapolate=Linear","MultiX=Average","Skip=True","Sort=True")</f>
        <v>14.711896106115857</v>
      </c>
      <c r="U4059" s="43">
        <f ca="1">_xll.BInterpol('Base CDI'!$H$4:$H$28,'Base CDI'!$I$4:$I$29,S4059,"Cubic","Extrapolate=Linear","MultiX=Average","Skip=True","Sort=True")</f>
        <v>14.774909190872403</v>
      </c>
    </row>
    <row r="4060" spans="16:21" x14ac:dyDescent="0.25">
      <c r="P4060" s="10">
        <v>40416</v>
      </c>
      <c r="Q4060">
        <v>23.69425</v>
      </c>
      <c r="S4060" s="42">
        <f t="shared" ca="1" si="68"/>
        <v>49807</v>
      </c>
      <c r="T4060" s="43">
        <f ca="1">_xll.BInterpol('Base CDI'!$H$4:$H$28,'Base CDI'!$J$4:$J$29,S4060,"Cubic","Extrapolate=Linear","MultiX=Average","Skip=True","Sort=True")</f>
        <v>14.711949230542396</v>
      </c>
      <c r="U4060" s="43">
        <f ca="1">_xll.BInterpol('Base CDI'!$H$4:$H$28,'Base CDI'!$I$4:$I$29,S4060,"Cubic","Extrapolate=Linear","MultiX=Average","Skip=True","Sort=True")</f>
        <v>14.774707071947867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49808</v>
      </c>
      <c r="T4061" s="43">
        <f ca="1">_xll.BInterpol('Base CDI'!$H$4:$H$28,'Base CDI'!$J$4:$J$29,S4061,"Cubic","Extrapolate=Linear","MultiX=Average","Skip=True","Sort=True")</f>
        <v>14.712002385549161</v>
      </c>
      <c r="U4061" s="43">
        <f ca="1">_xll.BInterpol('Base CDI'!$H$4:$H$28,'Base CDI'!$I$4:$I$29,S4061,"Cubic","Extrapolate=Linear","MultiX=Average","Skip=True","Sort=True")</f>
        <v>14.774504833778774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49809</v>
      </c>
      <c r="T4062" s="43">
        <f ca="1">_xll.BInterpol('Base CDI'!$H$4:$H$28,'Base CDI'!$J$4:$J$29,S4062,"Cubic","Extrapolate=Linear","MultiX=Average","Skip=True","Sort=True")</f>
        <v>14.712055571006021</v>
      </c>
      <c r="U4062" s="43">
        <f ca="1">_xll.BInterpol('Base CDI'!$H$4:$H$28,'Base CDI'!$I$4:$I$29,S4062,"Cubic","Extrapolate=Linear","MultiX=Average","Skip=True","Sort=True")</f>
        <v>14.774302476872545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49810</v>
      </c>
      <c r="T4063" s="43">
        <f ca="1">_xll.BInterpol('Base CDI'!$H$4:$H$28,'Base CDI'!$J$4:$J$29,S4063,"Cubic","Extrapolate=Linear","MultiX=Average","Skip=True","Sort=True")</f>
        <v>14.712108786782846</v>
      </c>
      <c r="U4063" s="43">
        <f ca="1">_xll.BInterpol('Base CDI'!$H$4:$H$28,'Base CDI'!$I$4:$I$29,S4063,"Cubic","Extrapolate=Linear","MultiX=Average","Skip=True","Sort=True")</f>
        <v>14.774100001736606</v>
      </c>
    </row>
    <row r="4064" spans="16:21" x14ac:dyDescent="0.25">
      <c r="P4064" s="10">
        <v>40422</v>
      </c>
      <c r="Q4064">
        <v>23.73227</v>
      </c>
      <c r="S4064" s="42">
        <f t="shared" ca="1" si="68"/>
        <v>49811</v>
      </c>
      <c r="T4064" s="43">
        <f ca="1">_xll.BInterpol('Base CDI'!$H$4:$H$28,'Base CDI'!$J$4:$J$29,S4064,"Cubic","Extrapolate=Linear","MultiX=Average","Skip=True","Sort=True")</f>
        <v>14.712162032749509</v>
      </c>
      <c r="U4064" s="43">
        <f ca="1">_xll.BInterpol('Base CDI'!$H$4:$H$28,'Base CDI'!$I$4:$I$29,S4064,"Cubic","Extrapolate=Linear","MultiX=Average","Skip=True","Sort=True")</f>
        <v>14.77389740887838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49812</v>
      </c>
      <c r="T4065" s="43">
        <f ca="1">_xll.BInterpol('Base CDI'!$H$4:$H$28,'Base CDI'!$J$4:$J$29,S4065,"Cubic","Extrapolate=Linear","MultiX=Average","Skip=True","Sort=True")</f>
        <v>14.712215308775882</v>
      </c>
      <c r="U4065" s="43">
        <f ca="1">_xll.BInterpol('Base CDI'!$H$4:$H$28,'Base CDI'!$I$4:$I$29,S4065,"Cubic","Extrapolate=Linear","MultiX=Average","Skip=True","Sort=True")</f>
        <v>14.77369469880529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49813</v>
      </c>
      <c r="T4066" s="43">
        <f ca="1">_xll.BInterpol('Base CDI'!$H$4:$H$28,'Base CDI'!$J$4:$J$29,S4066,"Cubic","Extrapolate=Linear","MultiX=Average","Skip=True","Sort=True")</f>
        <v>14.712268614731833</v>
      </c>
      <c r="U4066" s="43">
        <f ca="1">_xll.BInterpol('Base CDI'!$H$4:$H$28,'Base CDI'!$I$4:$I$29,S4066,"Cubic","Extrapolate=Linear","MultiX=Average","Skip=True","Sort=True")</f>
        <v>14.773491872024762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49814</v>
      </c>
      <c r="T4067" s="43">
        <f ca="1">_xll.BInterpol('Base CDI'!$H$4:$H$28,'Base CDI'!$J$4:$J$29,S4067,"Cubic","Extrapolate=Linear","MultiX=Average","Skip=True","Sort=True")</f>
        <v>14.712321950487238</v>
      </c>
      <c r="U4067" s="43">
        <f ca="1">_xll.BInterpol('Base CDI'!$H$4:$H$28,'Base CDI'!$I$4:$I$29,S4067,"Cubic","Extrapolate=Linear","MultiX=Average","Skip=True","Sort=True")</f>
        <v>14.773288929044215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49815</v>
      </c>
      <c r="T4068" s="43">
        <f ca="1">_xll.BInterpol('Base CDI'!$H$4:$H$28,'Base CDI'!$J$4:$J$29,S4068,"Cubic","Extrapolate=Linear","MultiX=Average","Skip=True","Sort=True")</f>
        <v>14.712375315911967</v>
      </c>
      <c r="U4068" s="43">
        <f ca="1">_xll.BInterpol('Base CDI'!$H$4:$H$28,'Base CDI'!$I$4:$I$29,S4068,"Cubic","Extrapolate=Linear","MultiX=Average","Skip=True","Sort=True")</f>
        <v>14.773085870371077</v>
      </c>
    </row>
    <row r="4069" spans="16:21" x14ac:dyDescent="0.25">
      <c r="P4069" s="10">
        <v>40430</v>
      </c>
      <c r="Q4069">
        <v>23.77985</v>
      </c>
      <c r="S4069" s="42">
        <f t="shared" ca="1" si="68"/>
        <v>49816</v>
      </c>
      <c r="T4069" s="43">
        <f ca="1">_xll.BInterpol('Base CDI'!$H$4:$H$28,'Base CDI'!$J$4:$J$29,S4069,"Cubic","Extrapolate=Linear","MultiX=Average","Skip=True","Sort=True")</f>
        <v>14.712428710875889</v>
      </c>
      <c r="U4069" s="43">
        <f ca="1">_xll.BInterpol('Base CDI'!$H$4:$H$28,'Base CDI'!$I$4:$I$29,S4069,"Cubic","Extrapolate=Linear","MultiX=Average","Skip=True","Sort=True")</f>
        <v>14.77288269651277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49817</v>
      </c>
      <c r="T4070" s="43">
        <f ca="1">_xll.BInterpol('Base CDI'!$H$4:$H$28,'Base CDI'!$J$4:$J$29,S4070,"Cubic","Extrapolate=Linear","MultiX=Average","Skip=True","Sort=True")</f>
        <v>14.712482135248877</v>
      </c>
      <c r="U4070" s="43">
        <f ca="1">_xll.BInterpol('Base CDI'!$H$4:$H$28,'Base CDI'!$I$4:$I$29,S4070,"Cubic","Extrapolate=Linear","MultiX=Average","Skip=True","Sort=True")</f>
        <v>14.772679407976719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49818</v>
      </c>
      <c r="T4071" s="43">
        <f ca="1">_xll.BInterpol('Base CDI'!$H$4:$H$28,'Base CDI'!$J$4:$J$29,S4071,"Cubic","Extrapolate=Linear","MultiX=Average","Skip=True","Sort=True")</f>
        <v>14.712535588900803</v>
      </c>
      <c r="U4071" s="43">
        <f ca="1">_xll.BInterpol('Base CDI'!$H$4:$H$28,'Base CDI'!$I$4:$I$29,S4071,"Cubic","Extrapolate=Linear","MultiX=Average","Skip=True","Sort=True")</f>
        <v>14.772476005270345</v>
      </c>
    </row>
    <row r="4072" spans="16:21" x14ac:dyDescent="0.25">
      <c r="P4072" s="10">
        <v>40435</v>
      </c>
      <c r="Q4072">
        <v>23.80846</v>
      </c>
      <c r="S4072" s="42">
        <f t="shared" ca="1" si="68"/>
        <v>49819</v>
      </c>
      <c r="T4072" s="43">
        <f ca="1">_xll.BInterpol('Base CDI'!$H$4:$H$28,'Base CDI'!$J$4:$J$29,S4072,"Cubic","Extrapolate=Linear","MultiX=Average","Skip=True","Sort=True")</f>
        <v>14.712589071701537</v>
      </c>
      <c r="U4072" s="43">
        <f ca="1">_xll.BInterpol('Base CDI'!$H$4:$H$28,'Base CDI'!$I$4:$I$29,S4072,"Cubic","Extrapolate=Linear","MultiX=Average","Skip=True","Sort=True")</f>
        <v>14.772272488901073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49820</v>
      </c>
      <c r="T4073" s="43">
        <f ca="1">_xll.BInterpol('Base CDI'!$H$4:$H$28,'Base CDI'!$J$4:$J$29,S4073,"Cubic","Extrapolate=Linear","MultiX=Average","Skip=True","Sort=True")</f>
        <v>14.712642583520951</v>
      </c>
      <c r="U4073" s="43">
        <f ca="1">_xll.BInterpol('Base CDI'!$H$4:$H$28,'Base CDI'!$I$4:$I$29,S4073,"Cubic","Extrapolate=Linear","MultiX=Average","Skip=True","Sort=True")</f>
        <v>14.772068859376327</v>
      </c>
    </row>
    <row r="4074" spans="16:21" x14ac:dyDescent="0.25">
      <c r="P4074" s="10">
        <v>40437</v>
      </c>
      <c r="Q4074">
        <v>23.82751</v>
      </c>
      <c r="S4074" s="42">
        <f t="shared" ca="1" si="68"/>
        <v>49821</v>
      </c>
      <c r="T4074" s="43">
        <f ca="1">_xll.BInterpol('Base CDI'!$H$4:$H$28,'Base CDI'!$J$4:$J$29,S4074,"Cubic","Extrapolate=Linear","MultiX=Average","Skip=True","Sort=True")</f>
        <v>14.712696124228918</v>
      </c>
      <c r="U4074" s="43">
        <f ca="1">_xll.BInterpol('Base CDI'!$H$4:$H$28,'Base CDI'!$I$4:$I$29,S4074,"Cubic","Extrapolate=Linear","MultiX=Average","Skip=True","Sort=True")</f>
        <v>14.771865117203532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49822</v>
      </c>
      <c r="T4075" s="43">
        <f ca="1">_xll.BInterpol('Base CDI'!$H$4:$H$28,'Base CDI'!$J$4:$J$29,S4075,"Cubic","Extrapolate=Linear","MultiX=Average","Skip=True","Sort=True")</f>
        <v>14.712749693695306</v>
      </c>
      <c r="U4075" s="43">
        <f ca="1">_xll.BInterpol('Base CDI'!$H$4:$H$28,'Base CDI'!$I$4:$I$29,S4075,"Cubic","Extrapolate=Linear","MultiX=Average","Skip=True","Sort=True")</f>
        <v>14.77166126289011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49823</v>
      </c>
      <c r="T4076" s="43">
        <f ca="1">_xll.BInterpol('Base CDI'!$H$4:$H$28,'Base CDI'!$J$4:$J$29,S4076,"Cubic","Extrapolate=Linear","MultiX=Average","Skip=True","Sort=True")</f>
        <v>14.71280329178999</v>
      </c>
      <c r="U4076" s="43">
        <f ca="1">_xll.BInterpol('Base CDI'!$H$4:$H$28,'Base CDI'!$I$4:$I$29,S4076,"Cubic","Extrapolate=Linear","MultiX=Average","Skip=True","Sort=True")</f>
        <v>14.771457296943483</v>
      </c>
    </row>
    <row r="4077" spans="16:21" x14ac:dyDescent="0.25">
      <c r="P4077" s="10">
        <v>40442</v>
      </c>
      <c r="Q4077">
        <v>23.85614</v>
      </c>
      <c r="S4077" s="42">
        <f t="shared" ca="1" si="68"/>
        <v>49824</v>
      </c>
      <c r="T4077" s="43">
        <f ca="1">_xll.BInterpol('Base CDI'!$H$4:$H$28,'Base CDI'!$J$4:$J$29,S4077,"Cubic","Extrapolate=Linear","MultiX=Average","Skip=True","Sort=True")</f>
        <v>14.712856918382839</v>
      </c>
      <c r="U4077" s="43">
        <f ca="1">_xll.BInterpol('Base CDI'!$H$4:$H$28,'Base CDI'!$I$4:$I$29,S4077,"Cubic","Extrapolate=Linear","MultiX=Average","Skip=True","Sort=True")</f>
        <v>14.771253219871078</v>
      </c>
    </row>
    <row r="4078" spans="16:21" x14ac:dyDescent="0.25">
      <c r="P4078" s="10">
        <v>40443</v>
      </c>
      <c r="Q4078">
        <v>23.8657</v>
      </c>
      <c r="S4078" s="42">
        <f t="shared" ca="1" si="68"/>
        <v>49825</v>
      </c>
      <c r="T4078" s="43">
        <f ca="1">_xll.BInterpol('Base CDI'!$H$4:$H$28,'Base CDI'!$J$4:$J$29,S4078,"Cubic","Extrapolate=Linear","MultiX=Average","Skip=True","Sort=True")</f>
        <v>14.712910573343725</v>
      </c>
      <c r="U4078" s="43">
        <f ca="1">_xll.BInterpol('Base CDI'!$H$4:$H$28,'Base CDI'!$I$4:$I$29,S4078,"Cubic","Extrapolate=Linear","MultiX=Average","Skip=True","Sort=True")</f>
        <v>14.771049032180315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49826</v>
      </c>
      <c r="T4079" s="43">
        <f ca="1">_xll.BInterpol('Base CDI'!$H$4:$H$28,'Base CDI'!$J$4:$J$29,S4079,"Cubic","Extrapolate=Linear","MultiX=Average","Skip=True","Sort=True")</f>
        <v>14.71296425654252</v>
      </c>
      <c r="U4079" s="43">
        <f ca="1">_xll.BInterpol('Base CDI'!$H$4:$H$28,'Base CDI'!$I$4:$I$29,S4079,"Cubic","Extrapolate=Linear","MultiX=Average","Skip=True","Sort=True")</f>
        <v>14.77084473437862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49827</v>
      </c>
      <c r="T4080" s="43">
        <f ca="1">_xll.BInterpol('Base CDI'!$H$4:$H$28,'Base CDI'!$J$4:$J$29,S4080,"Cubic","Extrapolate=Linear","MultiX=Average","Skip=True","Sort=True")</f>
        <v>14.713017967849096</v>
      </c>
      <c r="U4080" s="43">
        <f ca="1">_xll.BInterpol('Base CDI'!$H$4:$H$28,'Base CDI'!$I$4:$I$29,S4080,"Cubic","Extrapolate=Linear","MultiX=Average","Skip=True","Sort=True")</f>
        <v>14.770640326973417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49828</v>
      </c>
      <c r="T4081" s="43">
        <f ca="1">_xll.BInterpol('Base CDI'!$H$4:$H$28,'Base CDI'!$J$4:$J$29,S4081,"Cubic","Extrapolate=Linear","MultiX=Average","Skip=True","Sort=True")</f>
        <v>14.713071707133322</v>
      </c>
      <c r="U4081" s="43">
        <f ca="1">_xll.BInterpol('Base CDI'!$H$4:$H$28,'Base CDI'!$I$4:$I$29,S4081,"Cubic","Extrapolate=Linear","MultiX=Average","Skip=True","Sort=True")</f>
        <v>14.770435810472131</v>
      </c>
    </row>
    <row r="4082" spans="16:21" x14ac:dyDescent="0.25">
      <c r="P4082" s="10">
        <v>40449</v>
      </c>
      <c r="Q4082">
        <v>23.90399</v>
      </c>
      <c r="S4082" s="42">
        <f t="shared" ca="1" si="68"/>
        <v>49829</v>
      </c>
      <c r="T4082" s="43">
        <f ca="1">_xll.BInterpol('Base CDI'!$H$4:$H$28,'Base CDI'!$J$4:$J$29,S4082,"Cubic","Extrapolate=Linear","MultiX=Average","Skip=True","Sort=True")</f>
        <v>14.71312547426507</v>
      </c>
      <c r="U4082" s="43">
        <f ca="1">_xll.BInterpol('Base CDI'!$H$4:$H$28,'Base CDI'!$I$4:$I$29,S4082,"Cubic","Extrapolate=Linear","MultiX=Average","Skip=True","Sort=True")</f>
        <v>14.770231185382181</v>
      </c>
    </row>
    <row r="4083" spans="16:21" x14ac:dyDescent="0.25">
      <c r="P4083" s="10">
        <v>40450</v>
      </c>
      <c r="Q4083">
        <v>23.91356</v>
      </c>
      <c r="S4083" s="42">
        <f t="shared" ca="1" si="68"/>
        <v>49830</v>
      </c>
      <c r="T4083" s="43">
        <f ca="1">_xll.BInterpol('Base CDI'!$H$4:$H$28,'Base CDI'!$J$4:$J$29,S4083,"Cubic","Extrapolate=Linear","MultiX=Average","Skip=True","Sort=True")</f>
        <v>14.713179269114212</v>
      </c>
      <c r="U4083" s="43">
        <f ca="1">_xll.BInterpol('Base CDI'!$H$4:$H$28,'Base CDI'!$I$4:$I$29,S4083,"Cubic","Extrapolate=Linear","MultiX=Average","Skip=True","Sort=True")</f>
        <v>14.770026452210994</v>
      </c>
    </row>
    <row r="4084" spans="16:21" x14ac:dyDescent="0.25">
      <c r="P4084" s="10">
        <v>40451</v>
      </c>
      <c r="Q4084">
        <v>23.92313</v>
      </c>
      <c r="S4084" s="42">
        <f t="shared" ca="1" si="68"/>
        <v>49831</v>
      </c>
      <c r="T4084" s="43">
        <f ca="1">_xll.BInterpol('Base CDI'!$H$4:$H$28,'Base CDI'!$J$4:$J$29,S4084,"Cubic","Extrapolate=Linear","MultiX=Average","Skip=True","Sort=True")</f>
        <v>14.71323309155062</v>
      </c>
      <c r="U4084" s="43">
        <f ca="1">_xll.BInterpol('Base CDI'!$H$4:$H$28,'Base CDI'!$I$4:$I$29,S4084,"Cubic","Extrapolate=Linear","MultiX=Average","Skip=True","Sort=True")</f>
        <v>14.769821611465993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49832</v>
      </c>
      <c r="T4085" s="43">
        <f ca="1">_xll.BInterpol('Base CDI'!$H$4:$H$28,'Base CDI'!$J$4:$J$29,S4085,"Cubic","Extrapolate=Linear","MultiX=Average","Skip=True","Sort=True")</f>
        <v>14.713286941444165</v>
      </c>
      <c r="U4085" s="43">
        <f ca="1">_xll.BInterpol('Base CDI'!$H$4:$H$28,'Base CDI'!$I$4:$I$29,S4085,"Cubic","Extrapolate=Linear","MultiX=Average","Skip=True","Sort=True")</f>
        <v>14.769616663654602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49833</v>
      </c>
      <c r="T4086" s="43">
        <f ca="1">_xll.BInterpol('Base CDI'!$H$4:$H$28,'Base CDI'!$J$4:$J$29,S4086,"Cubic","Extrapolate=Linear","MultiX=Average","Skip=True","Sort=True")</f>
        <v>14.713340818664719</v>
      </c>
      <c r="U4086" s="43">
        <f ca="1">_xll.BInterpol('Base CDI'!$H$4:$H$28,'Base CDI'!$I$4:$I$29,S4086,"Cubic","Extrapolate=Linear","MultiX=Average","Skip=True","Sort=True")</f>
        <v>14.769411609284244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49834</v>
      </c>
      <c r="T4087" s="43">
        <f ca="1">_xll.BInterpol('Base CDI'!$H$4:$H$28,'Base CDI'!$J$4:$J$29,S4087,"Cubic","Extrapolate=Linear","MultiX=Average","Skip=True","Sort=True")</f>
        <v>14.713394723082152</v>
      </c>
      <c r="U4087" s="43">
        <f ca="1">_xll.BInterpol('Base CDI'!$H$4:$H$28,'Base CDI'!$I$4:$I$29,S4087,"Cubic","Extrapolate=Linear","MultiX=Average","Skip=True","Sort=True")</f>
        <v>14.769206448862343</v>
      </c>
    </row>
    <row r="4088" spans="16:21" x14ac:dyDescent="0.25">
      <c r="P4088" s="10">
        <v>40457</v>
      </c>
      <c r="Q4088">
        <v>23.96153</v>
      </c>
      <c r="S4088" s="42">
        <f t="shared" ca="1" si="68"/>
        <v>49835</v>
      </c>
      <c r="T4088" s="43">
        <f ca="1">_xll.BInterpol('Base CDI'!$H$4:$H$28,'Base CDI'!$J$4:$J$29,S4088,"Cubic","Extrapolate=Linear","MultiX=Average","Skip=True","Sort=True")</f>
        <v>14.713448654566335</v>
      </c>
      <c r="U4088" s="43">
        <f ca="1">_xll.BInterpol('Base CDI'!$H$4:$H$28,'Base CDI'!$I$4:$I$29,S4088,"Cubic","Extrapolate=Linear","MultiX=Average","Skip=True","Sort=True")</f>
        <v>14.769001182896323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49836</v>
      </c>
      <c r="T4089" s="43">
        <f ca="1">_xll.BInterpol('Base CDI'!$H$4:$H$28,'Base CDI'!$J$4:$J$29,S4089,"Cubic","Extrapolate=Linear","MultiX=Average","Skip=True","Sort=True")</f>
        <v>14.713502612987142</v>
      </c>
      <c r="U4089" s="43">
        <f ca="1">_xll.BInterpol('Base CDI'!$H$4:$H$28,'Base CDI'!$I$4:$I$29,S4089,"Cubic","Extrapolate=Linear","MultiX=Average","Skip=True","Sort=True")</f>
        <v>14.768795811893606</v>
      </c>
    </row>
    <row r="4090" spans="16:21" x14ac:dyDescent="0.25">
      <c r="P4090" s="10">
        <v>40459</v>
      </c>
      <c r="Q4090">
        <v>23.98076</v>
      </c>
      <c r="S4090" s="42">
        <f t="shared" ca="1" si="68"/>
        <v>49837</v>
      </c>
      <c r="T4090" s="43">
        <f ca="1">_xll.BInterpol('Base CDI'!$H$4:$H$28,'Base CDI'!$J$4:$J$29,S4090,"Cubic","Extrapolate=Linear","MultiX=Average","Skip=True","Sort=True")</f>
        <v>14.713556598214442</v>
      </c>
      <c r="U4090" s="43">
        <f ca="1">_xll.BInterpol('Base CDI'!$H$4:$H$28,'Base CDI'!$I$4:$I$29,S4090,"Cubic","Extrapolate=Linear","MultiX=Average","Skip=True","Sort=True")</f>
        <v>14.768590336361617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49838</v>
      </c>
      <c r="T4091" s="43">
        <f ca="1">_xll.BInterpol('Base CDI'!$H$4:$H$28,'Base CDI'!$J$4:$J$29,S4091,"Cubic","Extrapolate=Linear","MultiX=Average","Skip=True","Sort=True")</f>
        <v>14.713610610118108</v>
      </c>
      <c r="U4091" s="43">
        <f ca="1">_xll.BInterpol('Base CDI'!$H$4:$H$28,'Base CDI'!$I$4:$I$29,S4091,"Cubic","Extrapolate=Linear","MultiX=Average","Skip=True","Sort=True")</f>
        <v>14.76838475680778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49839</v>
      </c>
      <c r="T4092" s="43">
        <f ca="1">_xll.BInterpol('Base CDI'!$H$4:$H$28,'Base CDI'!$J$4:$J$29,S4092,"Cubic","Extrapolate=Linear","MultiX=Average","Skip=True","Sort=True")</f>
        <v>14.71366464856801</v>
      </c>
      <c r="U4092" s="43">
        <f ca="1">_xll.BInterpol('Base CDI'!$H$4:$H$28,'Base CDI'!$I$4:$I$29,S4092,"Cubic","Extrapolate=Linear","MultiX=Average","Skip=True","Sort=True")</f>
        <v>14.768179073739519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49840</v>
      </c>
      <c r="T4093" s="43">
        <f ca="1">_xll.BInterpol('Base CDI'!$H$4:$H$28,'Base CDI'!$J$4:$J$29,S4093,"Cubic","Extrapolate=Linear","MultiX=Average","Skip=True","Sort=True")</f>
        <v>14.713718713434019</v>
      </c>
      <c r="U4093" s="43">
        <f ca="1">_xll.BInterpol('Base CDI'!$H$4:$H$28,'Base CDI'!$I$4:$I$29,S4093,"Cubic","Extrapolate=Linear","MultiX=Average","Skip=True","Sort=True")</f>
        <v>14.767973287664256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49841</v>
      </c>
      <c r="T4094" s="43">
        <f ca="1">_xll.BInterpol('Base CDI'!$H$4:$H$28,'Base CDI'!$J$4:$J$29,S4094,"Cubic","Extrapolate=Linear","MultiX=Average","Skip=True","Sort=True")</f>
        <v>14.713772804586007</v>
      </c>
      <c r="U4094" s="43">
        <f ca="1">_xll.BInterpol('Base CDI'!$H$4:$H$28,'Base CDI'!$I$4:$I$29,S4094,"Cubic","Extrapolate=Linear","MultiX=Average","Skip=True","Sort=True")</f>
        <v>14.767767399089415</v>
      </c>
    </row>
    <row r="4095" spans="16:21" x14ac:dyDescent="0.25">
      <c r="P4095" s="10">
        <v>40469</v>
      </c>
      <c r="Q4095">
        <v>24.02891</v>
      </c>
      <c r="S4095" s="42">
        <f t="shared" ca="1" si="68"/>
        <v>49842</v>
      </c>
      <c r="T4095" s="43">
        <f ca="1">_xll.BInterpol('Base CDI'!$H$4:$H$28,'Base CDI'!$J$4:$J$29,S4095,"Cubic","Extrapolate=Linear","MultiX=Average","Skip=True","Sort=True")</f>
        <v>14.713826921893848</v>
      </c>
      <c r="U4095" s="43">
        <f ca="1">_xll.BInterpol('Base CDI'!$H$4:$H$28,'Base CDI'!$I$4:$I$29,S4095,"Cubic","Extrapolate=Linear","MultiX=Average","Skip=True","Sort=True")</f>
        <v>14.767561408522422</v>
      </c>
    </row>
    <row r="4096" spans="16:21" x14ac:dyDescent="0.25">
      <c r="P4096" s="10">
        <v>40470</v>
      </c>
      <c r="Q4096">
        <v>24.03856</v>
      </c>
      <c r="S4096" s="42">
        <f t="shared" ca="1" si="68"/>
        <v>49843</v>
      </c>
      <c r="T4096" s="43">
        <f ca="1">_xll.BInterpol('Base CDI'!$H$4:$H$28,'Base CDI'!$J$4:$J$29,S4096,"Cubic","Extrapolate=Linear","MultiX=Average","Skip=True","Sort=True")</f>
        <v>14.71388106522741</v>
      </c>
      <c r="U4096" s="43">
        <f ca="1">_xll.BInterpol('Base CDI'!$H$4:$H$28,'Base CDI'!$I$4:$I$29,S4096,"Cubic","Extrapolate=Linear","MultiX=Average","Skip=True","Sort=True")</f>
        <v>14.767355316470697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49844</v>
      </c>
      <c r="T4097" s="43">
        <f ca="1">_xll.BInterpol('Base CDI'!$H$4:$H$28,'Base CDI'!$J$4:$J$29,S4097,"Cubic","Extrapolate=Linear","MultiX=Average","Skip=True","Sort=True")</f>
        <v>14.713935234456565</v>
      </c>
      <c r="U4097" s="43">
        <f ca="1">_xll.BInterpol('Base CDI'!$H$4:$H$28,'Base CDI'!$I$4:$I$29,S4097,"Cubic","Extrapolate=Linear","MultiX=Average","Skip=True","Sort=True")</f>
        <v>14.767149123441666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49845</v>
      </c>
      <c r="T4098" s="43">
        <f ca="1">_xll.BInterpol('Base CDI'!$H$4:$H$28,'Base CDI'!$J$4:$J$29,S4098,"Cubic","Extrapolate=Linear","MultiX=Average","Skip=True","Sort=True")</f>
        <v>14.713989429451185</v>
      </c>
      <c r="U4098" s="43">
        <f ca="1">_xll.BInterpol('Base CDI'!$H$4:$H$28,'Base CDI'!$I$4:$I$29,S4098,"Cubic","Extrapolate=Linear","MultiX=Average","Skip=True","Sort=True")</f>
        <v>14.766942829942751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49846</v>
      </c>
      <c r="T4099" s="43">
        <f ca="1">_xll.BInterpol('Base CDI'!$H$4:$H$28,'Base CDI'!$J$4:$J$29,S4099,"Cubic","Extrapolate=Linear","MultiX=Average","Skip=True","Sort=True")</f>
        <v>14.714043650081143</v>
      </c>
      <c r="U4099" s="43">
        <f ca="1">_xll.BInterpol('Base CDI'!$H$4:$H$28,'Base CDI'!$I$4:$I$29,S4099,"Cubic","Extrapolate=Linear","MultiX=Average","Skip=True","Sort=True")</f>
        <v>14.766736436481379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49847</v>
      </c>
      <c r="T4100" s="43">
        <f ca="1">_xll.BInterpol('Base CDI'!$H$4:$H$28,'Base CDI'!$J$4:$J$29,S4100,"Cubic","Extrapolate=Linear","MultiX=Average","Skip=True","Sort=True")</f>
        <v>14.714097896216307</v>
      </c>
      <c r="U4100" s="43">
        <f ca="1">_xll.BInterpol('Base CDI'!$H$4:$H$28,'Base CDI'!$I$4:$I$29,S4100,"Cubic","Extrapolate=Linear","MultiX=Average","Skip=True","Sort=True")</f>
        <v>14.766529943564969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49848</v>
      </c>
      <c r="T4101" s="43">
        <f ca="1">_xll.BInterpol('Base CDI'!$H$4:$H$28,'Base CDI'!$J$4:$J$29,S4101,"Cubic","Extrapolate=Linear","MultiX=Average","Skip=True","Sort=True")</f>
        <v>14.714152167726551</v>
      </c>
      <c r="U4101" s="43">
        <f ca="1">_xll.BInterpol('Base CDI'!$H$4:$H$28,'Base CDI'!$I$4:$I$29,S4101,"Cubic","Extrapolate=Linear","MultiX=Average","Skip=True","Sort=True")</f>
        <v>14.766323351700947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49849</v>
      </c>
      <c r="T4102" s="43">
        <f ca="1">_xll.BInterpol('Base CDI'!$H$4:$H$28,'Base CDI'!$J$4:$J$29,S4102,"Cubic","Extrapolate=Linear","MultiX=Average","Skip=True","Sort=True")</f>
        <v>14.714206464481745</v>
      </c>
      <c r="U4102" s="43">
        <f ca="1">_xll.BInterpol('Base CDI'!$H$4:$H$28,'Base CDI'!$I$4:$I$29,S4102,"Cubic","Extrapolate=Linear","MultiX=Average","Skip=True","Sort=True")</f>
        <v>14.766116661396739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49850</v>
      </c>
      <c r="T4103" s="43">
        <f ca="1">_xll.BInterpol('Base CDI'!$H$4:$H$28,'Base CDI'!$J$4:$J$29,S4103,"Cubic","Extrapolate=Linear","MultiX=Average","Skip=True","Sort=True")</f>
        <v>14.71426078635176</v>
      </c>
      <c r="U4103" s="43">
        <f ca="1">_xll.BInterpol('Base CDI'!$H$4:$H$28,'Base CDI'!$I$4:$I$29,S4103,"Cubic","Extrapolate=Linear","MultiX=Average","Skip=True","Sort=True")</f>
        <v>14.765909873159766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49851</v>
      </c>
      <c r="T4104" s="43">
        <f ca="1">_xll.BInterpol('Base CDI'!$H$4:$H$28,'Base CDI'!$J$4:$J$29,S4104,"Cubic","Extrapolate=Linear","MultiX=Average","Skip=True","Sort=True")</f>
        <v>14.714315133206469</v>
      </c>
      <c r="U4104" s="43">
        <f ca="1">_xll.BInterpol('Base CDI'!$H$4:$H$28,'Base CDI'!$I$4:$I$29,S4104,"Cubic","Extrapolate=Linear","MultiX=Average","Skip=True","Sort=True")</f>
        <v>14.76570298749745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49852</v>
      </c>
      <c r="T4105" s="43">
        <f ca="1">_xll.BInterpol('Base CDI'!$H$4:$H$28,'Base CDI'!$J$4:$J$29,S4105,"Cubic","Extrapolate=Linear","MultiX=Average","Skip=True","Sort=True")</f>
        <v>14.714369504915743</v>
      </c>
      <c r="U4105" s="43">
        <f ca="1">_xll.BInterpol('Base CDI'!$H$4:$H$28,'Base CDI'!$I$4:$I$29,S4105,"Cubic","Extrapolate=Linear","MultiX=Average","Skip=True","Sort=True")</f>
        <v>14.765496004917217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49853</v>
      </c>
      <c r="T4106" s="43">
        <f ca="1">_xll.BInterpol('Base CDI'!$H$4:$H$28,'Base CDI'!$J$4:$J$29,S4106,"Cubic","Extrapolate=Linear","MultiX=Average","Skip=True","Sort=True")</f>
        <v>14.714423901349452</v>
      </c>
      <c r="U4106" s="43">
        <f ca="1">_xll.BInterpol('Base CDI'!$H$4:$H$28,'Base CDI'!$I$4:$I$29,S4106,"Cubic","Extrapolate=Linear","MultiX=Average","Skip=True","Sort=True")</f>
        <v>14.765288925926491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49854</v>
      </c>
      <c r="T4107" s="43">
        <f ca="1">_xll.BInterpol('Base CDI'!$H$4:$H$28,'Base CDI'!$J$4:$J$29,S4107,"Cubic","Extrapolate=Linear","MultiX=Average","Skip=True","Sort=True")</f>
        <v>14.71447832237747</v>
      </c>
      <c r="U4107" s="43">
        <f ca="1">_xll.BInterpol('Base CDI'!$H$4:$H$28,'Base CDI'!$I$4:$I$29,S4107,"Cubic","Extrapolate=Linear","MultiX=Average","Skip=True","Sort=True")</f>
        <v>14.765081751032696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49855</v>
      </c>
      <c r="T4108" s="43">
        <f ca="1">_xll.BInterpol('Base CDI'!$H$4:$H$28,'Base CDI'!$J$4:$J$29,S4108,"Cubic","Extrapolate=Linear","MultiX=Average","Skip=True","Sort=True")</f>
        <v>14.714532767869665</v>
      </c>
      <c r="U4108" s="43">
        <f ca="1">_xll.BInterpol('Base CDI'!$H$4:$H$28,'Base CDI'!$I$4:$I$29,S4108,"Cubic","Extrapolate=Linear","MultiX=Average","Skip=True","Sort=True")</f>
        <v>14.764874480743252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49856</v>
      </c>
      <c r="T4109" s="43">
        <f ca="1">_xll.BInterpol('Base CDI'!$H$4:$H$28,'Base CDI'!$J$4:$J$29,S4109,"Cubic","Extrapolate=Linear","MultiX=Average","Skip=True","Sort=True")</f>
        <v>14.714587237695911</v>
      </c>
      <c r="U4109" s="43">
        <f ca="1">_xll.BInterpol('Base CDI'!$H$4:$H$28,'Base CDI'!$I$4:$I$29,S4109,"Cubic","Extrapolate=Linear","MultiX=Average","Skip=True","Sort=True")</f>
        <v>14.764667115565587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49857</v>
      </c>
      <c r="T4110" s="43">
        <f ca="1">_xll.BInterpol('Base CDI'!$H$4:$H$28,'Base CDI'!$J$4:$J$29,S4110,"Cubic","Extrapolate=Linear","MultiX=Average","Skip=True","Sort=True")</f>
        <v>14.714641731726079</v>
      </c>
      <c r="U4110" s="43">
        <f ca="1">_xll.BInterpol('Base CDI'!$H$4:$H$28,'Base CDI'!$I$4:$I$29,S4110,"Cubic","Extrapolate=Linear","MultiX=Average","Skip=True","Sort=True")</f>
        <v>14.764459656007123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49858</v>
      </c>
      <c r="T4111" s="43">
        <f ca="1">_xll.BInterpol('Base CDI'!$H$4:$H$28,'Base CDI'!$J$4:$J$29,S4111,"Cubic","Extrapolate=Linear","MultiX=Average","Skip=True","Sort=True")</f>
        <v>14.714696249830039</v>
      </c>
      <c r="U4111" s="43">
        <f ca="1">_xll.BInterpol('Base CDI'!$H$4:$H$28,'Base CDI'!$I$4:$I$29,S4111,"Cubic","Extrapolate=Linear","MultiX=Average","Skip=True","Sort=True")</f>
        <v>14.764252102575282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49859</v>
      </c>
      <c r="T4112" s="43">
        <f ca="1">_xll.BInterpol('Base CDI'!$H$4:$H$28,'Base CDI'!$J$4:$J$29,S4112,"Cubic","Extrapolate=Linear","MultiX=Average","Skip=True","Sort=True")</f>
        <v>14.714750791877664</v>
      </c>
      <c r="U4112" s="43">
        <f ca="1">_xll.BInterpol('Base CDI'!$H$4:$H$28,'Base CDI'!$I$4:$I$29,S4112,"Cubic","Extrapolate=Linear","MultiX=Average","Skip=True","Sort=True")</f>
        <v>14.764044455777491</v>
      </c>
    </row>
    <row r="4113" spans="16:21" x14ac:dyDescent="0.25">
      <c r="P4113" s="10">
        <v>40494</v>
      </c>
      <c r="Q4113">
        <v>24.20307</v>
      </c>
      <c r="S4113" s="42">
        <f t="shared" ca="1" si="69"/>
        <v>49860</v>
      </c>
      <c r="T4113" s="43">
        <f ca="1">_xll.BInterpol('Base CDI'!$H$4:$H$28,'Base CDI'!$J$4:$J$29,S4113,"Cubic","Extrapolate=Linear","MultiX=Average","Skip=True","Sort=True")</f>
        <v>14.714805357738825</v>
      </c>
      <c r="U4113" s="43">
        <f ca="1">_xll.BInterpol('Base CDI'!$H$4:$H$28,'Base CDI'!$I$4:$I$29,S4113,"Cubic","Extrapolate=Linear","MultiX=Average","Skip=True","Sort=True")</f>
        <v>14.763836716121171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49861</v>
      </c>
      <c r="T4114" s="43">
        <f ca="1">_xll.BInterpol('Base CDI'!$H$4:$H$28,'Base CDI'!$J$4:$J$29,S4114,"Cubic","Extrapolate=Linear","MultiX=Average","Skip=True","Sort=True")</f>
        <v>14.714859947283394</v>
      </c>
      <c r="U4114" s="43">
        <f ca="1">_xll.BInterpol('Base CDI'!$H$4:$H$28,'Base CDI'!$I$4:$I$29,S4114,"Cubic","Extrapolate=Linear","MultiX=Average","Skip=True","Sort=True")</f>
        <v>14.763628884113746</v>
      </c>
    </row>
    <row r="4115" spans="16:21" x14ac:dyDescent="0.25">
      <c r="P4115" s="10">
        <v>40499</v>
      </c>
      <c r="Q4115">
        <v>24.2225</v>
      </c>
      <c r="S4115" s="42">
        <f t="shared" ca="1" si="69"/>
        <v>49862</v>
      </c>
      <c r="T4115" s="43">
        <f ca="1">_xll.BInterpol('Base CDI'!$H$4:$H$28,'Base CDI'!$J$4:$J$29,S4115,"Cubic","Extrapolate=Linear","MultiX=Average","Skip=True","Sort=True")</f>
        <v>14.71491456038124</v>
      </c>
      <c r="U4115" s="43">
        <f ca="1">_xll.BInterpol('Base CDI'!$H$4:$H$28,'Base CDI'!$I$4:$I$29,S4115,"Cubic","Extrapolate=Linear","MultiX=Average","Skip=True","Sort=True")</f>
        <v>14.763420960262643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49863</v>
      </c>
      <c r="T4116" s="43">
        <f ca="1">_xll.BInterpol('Base CDI'!$H$4:$H$28,'Base CDI'!$J$4:$J$29,S4116,"Cubic","Extrapolate=Linear","MultiX=Average","Skip=True","Sort=True")</f>
        <v>14.714969196902237</v>
      </c>
      <c r="U4116" s="43">
        <f ca="1">_xll.BInterpol('Base CDI'!$H$4:$H$28,'Base CDI'!$I$4:$I$29,S4116,"Cubic","Extrapolate=Linear","MultiX=Average","Skip=True","Sort=True")</f>
        <v>14.76321294507528</v>
      </c>
    </row>
    <row r="4117" spans="16:21" x14ac:dyDescent="0.25">
      <c r="P4117" s="10">
        <v>40501</v>
      </c>
      <c r="Q4117">
        <v>24.24194</v>
      </c>
      <c r="S4117" s="42">
        <f t="shared" ca="1" si="69"/>
        <v>49864</v>
      </c>
      <c r="T4117" s="43">
        <f ca="1">_xll.BInterpol('Base CDI'!$H$4:$H$28,'Base CDI'!$J$4:$J$29,S4117,"Cubic","Extrapolate=Linear","MultiX=Average","Skip=True","Sort=True")</f>
        <v>14.715023856716254</v>
      </c>
      <c r="U4117" s="43">
        <f ca="1">_xll.BInterpol('Base CDI'!$H$4:$H$28,'Base CDI'!$I$4:$I$29,S4117,"Cubic","Extrapolate=Linear","MultiX=Average","Skip=True","Sort=True")</f>
        <v>14.763004839059084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49865</v>
      </c>
      <c r="T4118" s="43">
        <f ca="1">_xll.BInterpol('Base CDI'!$H$4:$H$28,'Base CDI'!$J$4:$J$29,S4118,"Cubic","Extrapolate=Linear","MultiX=Average","Skip=True","Sort=True")</f>
        <v>14.715078539693163</v>
      </c>
      <c r="U4118" s="43">
        <f ca="1">_xll.BInterpol('Base CDI'!$H$4:$H$28,'Base CDI'!$I$4:$I$29,S4118,"Cubic","Extrapolate=Linear","MultiX=Average","Skip=True","Sort=True")</f>
        <v>14.762796642721478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49866</v>
      </c>
      <c r="T4119" s="43">
        <f ca="1">_xll.BInterpol('Base CDI'!$H$4:$H$28,'Base CDI'!$J$4:$J$29,S4119,"Cubic","Extrapolate=Linear","MultiX=Average","Skip=True","Sort=True")</f>
        <v>14.715133245702837</v>
      </c>
      <c r="U4119" s="43">
        <f ca="1">_xll.BInterpol('Base CDI'!$H$4:$H$28,'Base CDI'!$I$4:$I$29,S4119,"Cubic","Extrapolate=Linear","MultiX=Average","Skip=True","Sort=True")</f>
        <v>14.762588356569886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49867</v>
      </c>
      <c r="T4120" s="43">
        <f ca="1">_xll.BInterpol('Base CDI'!$H$4:$H$28,'Base CDI'!$J$4:$J$29,S4120,"Cubic","Extrapolate=Linear","MultiX=Average","Skip=True","Sort=True")</f>
        <v>14.715187974615148</v>
      </c>
      <c r="U4120" s="43">
        <f ca="1">_xll.BInterpol('Base CDI'!$H$4:$H$28,'Base CDI'!$I$4:$I$29,S4120,"Cubic","Extrapolate=Linear","MultiX=Average","Skip=True","Sort=True")</f>
        <v>14.76237998111173</v>
      </c>
    </row>
    <row r="4121" spans="16:21" x14ac:dyDescent="0.25">
      <c r="P4121" s="10">
        <v>40507</v>
      </c>
      <c r="Q4121">
        <v>24.28088</v>
      </c>
      <c r="S4121" s="42">
        <f t="shared" ca="1" si="69"/>
        <v>49868</v>
      </c>
      <c r="T4121" s="43">
        <f ca="1">_xll.BInterpol('Base CDI'!$H$4:$H$28,'Base CDI'!$J$4:$J$29,S4121,"Cubic","Extrapolate=Linear","MultiX=Average","Skip=True","Sort=True")</f>
        <v>14.715242726299964</v>
      </c>
      <c r="U4121" s="43">
        <f ca="1">_xll.BInterpol('Base CDI'!$H$4:$H$28,'Base CDI'!$I$4:$I$29,S4121,"Cubic","Extrapolate=Linear","MultiX=Average","Skip=True","Sort=True")</f>
        <v>14.762171516854437</v>
      </c>
    </row>
    <row r="4122" spans="16:21" x14ac:dyDescent="0.25">
      <c r="P4122" s="10">
        <v>40508</v>
      </c>
      <c r="Q4122">
        <v>24.29063</v>
      </c>
      <c r="S4122" s="42">
        <f t="shared" ca="1" si="69"/>
        <v>49869</v>
      </c>
      <c r="T4122" s="43">
        <f ca="1">_xll.BInterpol('Base CDI'!$H$4:$H$28,'Base CDI'!$J$4:$J$29,S4122,"Cubic","Extrapolate=Linear","MultiX=Average","Skip=True","Sort=True")</f>
        <v>14.715297500627159</v>
      </c>
      <c r="U4122" s="43">
        <f ca="1">_xll.BInterpol('Base CDI'!$H$4:$H$28,'Base CDI'!$I$4:$I$29,S4122,"Cubic","Extrapolate=Linear","MultiX=Average","Skip=True","Sort=True")</f>
        <v>14.761962964305427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49870</v>
      </c>
      <c r="T4123" s="43">
        <f ca="1">_xll.BInterpol('Base CDI'!$H$4:$H$28,'Base CDI'!$J$4:$J$29,S4123,"Cubic","Extrapolate=Linear","MultiX=Average","Skip=True","Sort=True")</f>
        <v>14.715352297466604</v>
      </c>
      <c r="U4123" s="43">
        <f ca="1">_xll.BInterpol('Base CDI'!$H$4:$H$28,'Base CDI'!$I$4:$I$29,S4123,"Cubic","Extrapolate=Linear","MultiX=Average","Skip=True","Sort=True")</f>
        <v>14.761754323972127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49871</v>
      </c>
      <c r="T4124" s="43">
        <f ca="1">_xll.BInterpol('Base CDI'!$H$4:$H$28,'Base CDI'!$J$4:$J$29,S4124,"Cubic","Extrapolate=Linear","MultiX=Average","Skip=True","Sort=True")</f>
        <v>14.715407116688169</v>
      </c>
      <c r="U4124" s="43">
        <f ca="1">_xll.BInterpol('Base CDI'!$H$4:$H$28,'Base CDI'!$I$4:$I$29,S4124,"Cubic","Extrapolate=Linear","MultiX=Average","Skip=True","Sort=True")</f>
        <v>14.761545596361959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49872</v>
      </c>
      <c r="T4125" s="43">
        <f ca="1">_xll.BInterpol('Base CDI'!$H$4:$H$28,'Base CDI'!$J$4:$J$29,S4125,"Cubic","Extrapolate=Linear","MultiX=Average","Skip=True","Sort=True")</f>
        <v>14.715461958161727</v>
      </c>
      <c r="U4125" s="43">
        <f ca="1">_xll.BInterpol('Base CDI'!$H$4:$H$28,'Base CDI'!$I$4:$I$29,S4125,"Cubic","Extrapolate=Linear","MultiX=Average","Skip=True","Sort=True")</f>
        <v>14.761336781982346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49873</v>
      </c>
      <c r="T4126" s="43">
        <f ca="1">_xll.BInterpol('Base CDI'!$H$4:$H$28,'Base CDI'!$J$4:$J$29,S4126,"Cubic","Extrapolate=Linear","MultiX=Average","Skip=True","Sort=True")</f>
        <v>14.71551682175715</v>
      </c>
      <c r="U4126" s="43">
        <f ca="1">_xll.BInterpol('Base CDI'!$H$4:$H$28,'Base CDI'!$I$4:$I$29,S4126,"Cubic","Extrapolate=Linear","MultiX=Average","Skip=True","Sort=True")</f>
        <v>14.761127881340713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49874</v>
      </c>
      <c r="T4127" s="43">
        <f ca="1">_xll.BInterpol('Base CDI'!$H$4:$H$28,'Base CDI'!$J$4:$J$29,S4127,"Cubic","Extrapolate=Linear","MultiX=Average","Skip=True","Sort=True")</f>
        <v>14.715571707344306</v>
      </c>
      <c r="U4127" s="43">
        <f ca="1">_xll.BInterpol('Base CDI'!$H$4:$H$28,'Base CDI'!$I$4:$I$29,S4127,"Cubic","Extrapolate=Linear","MultiX=Average","Skip=True","Sort=True")</f>
        <v>14.760918894944481</v>
      </c>
    </row>
    <row r="4128" spans="16:21" x14ac:dyDescent="0.25">
      <c r="P4128" s="10">
        <v>40518</v>
      </c>
      <c r="Q4128">
        <v>24.34918</v>
      </c>
      <c r="S4128" s="42">
        <f t="shared" ca="1" si="69"/>
        <v>49875</v>
      </c>
      <c r="T4128" s="43">
        <f ca="1">_xll.BInterpol('Base CDI'!$H$4:$H$28,'Base CDI'!$J$4:$J$29,S4128,"Cubic","Extrapolate=Linear","MultiX=Average","Skip=True","Sort=True")</f>
        <v>14.71562661479307</v>
      </c>
      <c r="U4128" s="43">
        <f ca="1">_xll.BInterpol('Base CDI'!$H$4:$H$28,'Base CDI'!$I$4:$I$29,S4128,"Cubic","Extrapolate=Linear","MultiX=Average","Skip=True","Sort=True")</f>
        <v>14.760709823301077</v>
      </c>
    </row>
    <row r="4129" spans="16:21" x14ac:dyDescent="0.25">
      <c r="P4129" s="10">
        <v>40519</v>
      </c>
      <c r="Q4129">
        <v>24.35895</v>
      </c>
      <c r="S4129" s="42">
        <f t="shared" ca="1" si="69"/>
        <v>49876</v>
      </c>
      <c r="T4129" s="43">
        <f ca="1">_xll.BInterpol('Base CDI'!$H$4:$H$28,'Base CDI'!$J$4:$J$29,S4129,"Cubic","Extrapolate=Linear","MultiX=Average","Skip=True","Sort=True")</f>
        <v>14.715681543973313</v>
      </c>
      <c r="U4129" s="43">
        <f ca="1">_xll.BInterpol('Base CDI'!$H$4:$H$28,'Base CDI'!$I$4:$I$29,S4129,"Cubic","Extrapolate=Linear","MultiX=Average","Skip=True","Sort=True")</f>
        <v>14.760500666917922</v>
      </c>
    </row>
    <row r="4130" spans="16:21" x14ac:dyDescent="0.25">
      <c r="P4130" s="10">
        <v>40520</v>
      </c>
      <c r="Q4130">
        <v>24.36872</v>
      </c>
      <c r="S4130" s="42">
        <f t="shared" ca="1" si="69"/>
        <v>49877</v>
      </c>
      <c r="T4130" s="43">
        <f ca="1">_xll.BInterpol('Base CDI'!$H$4:$H$28,'Base CDI'!$J$4:$J$29,S4130,"Cubic","Extrapolate=Linear","MultiX=Average","Skip=True","Sort=True")</f>
        <v>14.715736494754903</v>
      </c>
      <c r="U4130" s="43">
        <f ca="1">_xll.BInterpol('Base CDI'!$H$4:$H$28,'Base CDI'!$I$4:$I$29,S4130,"Cubic","Extrapolate=Linear","MultiX=Average","Skip=True","Sort=True")</f>
        <v>14.760291426302443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49878</v>
      </c>
      <c r="T4131" s="43">
        <f ca="1">_xll.BInterpol('Base CDI'!$H$4:$H$28,'Base CDI'!$J$4:$J$29,S4131,"Cubic","Extrapolate=Linear","MultiX=Average","Skip=True","Sort=True")</f>
        <v>14.715791467007715</v>
      </c>
      <c r="U4131" s="43">
        <f ca="1">_xll.BInterpol('Base CDI'!$H$4:$H$28,'Base CDI'!$I$4:$I$29,S4131,"Cubic","Extrapolate=Linear","MultiX=Average","Skip=True","Sort=True")</f>
        <v>14.760082101962061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49879</v>
      </c>
      <c r="T4132" s="43">
        <f ca="1">_xll.BInterpol('Base CDI'!$H$4:$H$28,'Base CDI'!$J$4:$J$29,S4132,"Cubic","Extrapolate=Linear","MultiX=Average","Skip=True","Sort=True")</f>
        <v>14.715846460601618</v>
      </c>
      <c r="U4132" s="43">
        <f ca="1">_xll.BInterpol('Base CDI'!$H$4:$H$28,'Base CDI'!$I$4:$I$29,S4132,"Cubic","Extrapolate=Linear","MultiX=Average","Skip=True","Sort=True")</f>
        <v>14.7598726944042</v>
      </c>
    </row>
    <row r="4133" spans="16:21" x14ac:dyDescent="0.25">
      <c r="P4133" s="10">
        <v>40525</v>
      </c>
      <c r="Q4133">
        <v>24.39808</v>
      </c>
      <c r="S4133" s="42">
        <f t="shared" ca="1" si="69"/>
        <v>49880</v>
      </c>
      <c r="T4133" s="43">
        <f ca="1">_xll.BInterpol('Base CDI'!$H$4:$H$28,'Base CDI'!$J$4:$J$29,S4133,"Cubic","Extrapolate=Linear","MultiX=Average","Skip=True","Sort=True")</f>
        <v>14.715901475406486</v>
      </c>
      <c r="U4133" s="43">
        <f ca="1">_xll.BInterpol('Base CDI'!$H$4:$H$28,'Base CDI'!$I$4:$I$29,S4133,"Cubic","Extrapolate=Linear","MultiX=Average","Skip=True","Sort=True")</f>
        <v>14.759663204136283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49881</v>
      </c>
      <c r="T4134" s="43">
        <f ca="1">_xll.BInterpol('Base CDI'!$H$4:$H$28,'Base CDI'!$J$4:$J$29,S4134,"Cubic","Extrapolate=Linear","MultiX=Average","Skip=True","Sort=True")</f>
        <v>14.715956511292188</v>
      </c>
      <c r="U4134" s="43">
        <f ca="1">_xll.BInterpol('Base CDI'!$H$4:$H$28,'Base CDI'!$I$4:$I$29,S4134,"Cubic","Extrapolate=Linear","MultiX=Average","Skip=True","Sort=True")</f>
        <v>14.759453631665735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49882</v>
      </c>
      <c r="T4135" s="43">
        <f ca="1">_xll.BInterpol('Base CDI'!$H$4:$H$28,'Base CDI'!$J$4:$J$29,S4135,"Cubic","Extrapolate=Linear","MultiX=Average","Skip=True","Sort=True")</f>
        <v>14.716011568128597</v>
      </c>
      <c r="U4135" s="43">
        <f ca="1">_xll.BInterpol('Base CDI'!$H$4:$H$28,'Base CDI'!$I$4:$I$29,S4135,"Cubic","Extrapolate=Linear","MultiX=Average","Skip=True","Sort=True")</f>
        <v>14.759243977499979</v>
      </c>
    </row>
    <row r="4136" spans="16:21" x14ac:dyDescent="0.25">
      <c r="P4136" s="10">
        <v>40528</v>
      </c>
      <c r="Q4136">
        <v>24.42747</v>
      </c>
      <c r="S4136" s="42">
        <f t="shared" ca="1" si="69"/>
        <v>49883</v>
      </c>
      <c r="T4136" s="43">
        <f ca="1">_xll.BInterpol('Base CDI'!$H$4:$H$28,'Base CDI'!$J$4:$J$29,S4136,"Cubic","Extrapolate=Linear","MultiX=Average","Skip=True","Sort=True")</f>
        <v>14.716066645785583</v>
      </c>
      <c r="U4136" s="43">
        <f ca="1">_xll.BInterpol('Base CDI'!$H$4:$H$28,'Base CDI'!$I$4:$I$29,S4136,"Cubic","Extrapolate=Linear","MultiX=Average","Skip=True","Sort=True")</f>
        <v>14.75903424214644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49884</v>
      </c>
      <c r="T4137" s="43">
        <f ca="1">_xll.BInterpol('Base CDI'!$H$4:$H$28,'Base CDI'!$J$4:$J$29,S4137,"Cubic","Extrapolate=Linear","MultiX=Average","Skip=True","Sort=True")</f>
        <v>14.716121744133018</v>
      </c>
      <c r="U4137" s="43">
        <f ca="1">_xll.BInterpol('Base CDI'!$H$4:$H$28,'Base CDI'!$I$4:$I$29,S4137,"Cubic","Extrapolate=Linear","MultiX=Average","Skip=True","Sort=True")</f>
        <v>14.75882442611254</v>
      </c>
    </row>
    <row r="4138" spans="16:21" x14ac:dyDescent="0.25">
      <c r="P4138" s="10">
        <v>40532</v>
      </c>
      <c r="Q4138">
        <v>24.44708</v>
      </c>
      <c r="S4138" s="42">
        <f t="shared" ca="1" si="69"/>
        <v>49885</v>
      </c>
      <c r="T4138" s="43">
        <f ca="1">_xll.BInterpol('Base CDI'!$H$4:$H$28,'Base CDI'!$J$4:$J$29,S4138,"Cubic","Extrapolate=Linear","MultiX=Average","Skip=True","Sort=True")</f>
        <v>14.716176863040774</v>
      </c>
      <c r="U4138" s="43">
        <f ca="1">_xll.BInterpol('Base CDI'!$H$4:$H$28,'Base CDI'!$I$4:$I$29,S4138,"Cubic","Extrapolate=Linear","MultiX=Average","Skip=True","Sort=True")</f>
        <v>14.758614529905701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49886</v>
      </c>
      <c r="T4139" s="43">
        <f ca="1">_xll.BInterpol('Base CDI'!$H$4:$H$28,'Base CDI'!$J$4:$J$29,S4139,"Cubic","Extrapolate=Linear","MultiX=Average","Skip=True","Sort=True")</f>
        <v>14.716232002378723</v>
      </c>
      <c r="U4139" s="43">
        <f ca="1">_xll.BInterpol('Base CDI'!$H$4:$H$28,'Base CDI'!$I$4:$I$29,S4139,"Cubic","Extrapolate=Linear","MultiX=Average","Skip=True","Sort=True")</f>
        <v>14.758404554033351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49887</v>
      </c>
      <c r="T4140" s="43">
        <f ca="1">_xll.BInterpol('Base CDI'!$H$4:$H$28,'Base CDI'!$J$4:$J$29,S4140,"Cubic","Extrapolate=Linear","MultiX=Average","Skip=True","Sort=True")</f>
        <v>14.716287162016734</v>
      </c>
      <c r="U4140" s="43">
        <f ca="1">_xll.BInterpol('Base CDI'!$H$4:$H$28,'Base CDI'!$I$4:$I$29,S4140,"Cubic","Extrapolate=Linear","MultiX=Average","Skip=True","Sort=True")</f>
        <v>14.758194499002911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49888</v>
      </c>
      <c r="T4141" s="43">
        <f ca="1">_xll.BInterpol('Base CDI'!$H$4:$H$28,'Base CDI'!$J$4:$J$29,S4141,"Cubic","Extrapolate=Linear","MultiX=Average","Skip=True","Sort=True")</f>
        <v>14.716342341824678</v>
      </c>
      <c r="U4141" s="43">
        <f ca="1">_xll.BInterpol('Base CDI'!$H$4:$H$28,'Base CDI'!$I$4:$I$29,S4141,"Cubic","Extrapolate=Linear","MultiX=Average","Skip=True","Sort=True")</f>
        <v>14.757984365321805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49889</v>
      </c>
      <c r="T4142" s="43">
        <f ca="1">_xll.BInterpol('Base CDI'!$H$4:$H$28,'Base CDI'!$J$4:$J$29,S4142,"Cubic","Extrapolate=Linear","MultiX=Average","Skip=True","Sort=True")</f>
        <v>14.71639754167243</v>
      </c>
      <c r="U4142" s="43">
        <f ca="1">_xll.BInterpol('Base CDI'!$H$4:$H$28,'Base CDI'!$I$4:$I$29,S4142,"Cubic","Extrapolate=Linear","MultiX=Average","Skip=True","Sort=True")</f>
        <v>14.757774153497456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49890</v>
      </c>
      <c r="T4143" s="43">
        <f ca="1">_xll.BInterpol('Base CDI'!$H$4:$H$28,'Base CDI'!$J$4:$J$29,S4143,"Cubic","Extrapolate=Linear","MultiX=Average","Skip=True","Sort=True")</f>
        <v>14.71645276142986</v>
      </c>
      <c r="U4143" s="43">
        <f ca="1">_xll.BInterpol('Base CDI'!$H$4:$H$28,'Base CDI'!$I$4:$I$29,S4143,"Cubic","Extrapolate=Linear","MultiX=Average","Skip=True","Sort=True")</f>
        <v>14.757563864037291</v>
      </c>
    </row>
    <row r="4144" spans="16:21" x14ac:dyDescent="0.25">
      <c r="P4144" s="10">
        <v>40540</v>
      </c>
      <c r="Q4144">
        <v>24.506</v>
      </c>
      <c r="S4144" s="42">
        <f t="shared" ca="1" si="69"/>
        <v>49891</v>
      </c>
      <c r="T4144" s="43">
        <f ca="1">_xll.BInterpol('Base CDI'!$H$4:$H$28,'Base CDI'!$J$4:$J$29,S4144,"Cubic","Extrapolate=Linear","MultiX=Average","Skip=True","Sort=True")</f>
        <v>14.716508000966838</v>
      </c>
      <c r="U4144" s="43">
        <f ca="1">_xll.BInterpol('Base CDI'!$H$4:$H$28,'Base CDI'!$I$4:$I$29,S4144,"Cubic","Extrapolate=Linear","MultiX=Average","Skip=True","Sort=True")</f>
        <v>14.757353497448728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49892</v>
      </c>
      <c r="T4145" s="43">
        <f ca="1">_xll.BInterpol('Base CDI'!$H$4:$H$28,'Base CDI'!$J$4:$J$29,S4145,"Cubic","Extrapolate=Linear","MultiX=Average","Skip=True","Sort=True")</f>
        <v>14.716563260153235</v>
      </c>
      <c r="U4145" s="43">
        <f ca="1">_xll.BInterpol('Base CDI'!$H$4:$H$28,'Base CDI'!$I$4:$I$29,S4145,"Cubic","Extrapolate=Linear","MultiX=Average","Skip=True","Sort=True")</f>
        <v>14.757143054239195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49893</v>
      </c>
      <c r="T4146" s="43">
        <f ca="1">_xll.BInterpol('Base CDI'!$H$4:$H$28,'Base CDI'!$J$4:$J$29,S4146,"Cubic","Extrapolate=Linear","MultiX=Average","Skip=True","Sort=True")</f>
        <v>14.716618538858926</v>
      </c>
      <c r="U4146" s="43">
        <f ca="1">_xll.BInterpol('Base CDI'!$H$4:$H$28,'Base CDI'!$I$4:$I$29,S4146,"Cubic","Extrapolate=Linear","MultiX=Average","Skip=True","Sort=True")</f>
        <v>14.756932534916114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49894</v>
      </c>
      <c r="T4147" s="43">
        <f ca="1">_xll.BInterpol('Base CDI'!$H$4:$H$28,'Base CDI'!$J$4:$J$29,S4147,"Cubic","Extrapolate=Linear","MultiX=Average","Skip=True","Sort=True")</f>
        <v>14.716673836953778</v>
      </c>
      <c r="U4147" s="43">
        <f ca="1">_xll.BInterpol('Base CDI'!$H$4:$H$28,'Base CDI'!$I$4:$I$29,S4147,"Cubic","Extrapolate=Linear","MultiX=Average","Skip=True","Sort=True")</f>
        <v>14.756721939986909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49895</v>
      </c>
      <c r="T4148" s="43">
        <f ca="1">_xll.BInterpol('Base CDI'!$H$4:$H$28,'Base CDI'!$J$4:$J$29,S4148,"Cubic","Extrapolate=Linear","MultiX=Average","Skip=True","Sort=True")</f>
        <v>14.716729154307664</v>
      </c>
      <c r="U4148" s="43">
        <f ca="1">_xll.BInterpol('Base CDI'!$H$4:$H$28,'Base CDI'!$I$4:$I$29,S4148,"Cubic","Extrapolate=Linear","MultiX=Average","Skip=True","Sort=True")</f>
        <v>14.756511269959004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49896</v>
      </c>
      <c r="T4149" s="43">
        <f ca="1">_xll.BInterpol('Base CDI'!$H$4:$H$28,'Base CDI'!$J$4:$J$29,S4149,"Cubic","Extrapolate=Linear","MultiX=Average","Skip=True","Sort=True")</f>
        <v>14.716784490790458</v>
      </c>
      <c r="U4149" s="43">
        <f ca="1">_xll.BInterpol('Base CDI'!$H$4:$H$28,'Base CDI'!$I$4:$I$29,S4149,"Cubic","Extrapolate=Linear","MultiX=Average","Skip=True","Sort=True")</f>
        <v>14.756300525339821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49897</v>
      </c>
      <c r="T4150" s="43">
        <f ca="1">_xll.BInterpol('Base CDI'!$H$4:$H$28,'Base CDI'!$J$4:$J$29,S4150,"Cubic","Extrapolate=Linear","MultiX=Average","Skip=True","Sort=True")</f>
        <v>14.716839846272029</v>
      </c>
      <c r="U4150" s="43">
        <f ca="1">_xll.BInterpol('Base CDI'!$H$4:$H$28,'Base CDI'!$I$4:$I$29,S4150,"Cubic","Extrapolate=Linear","MultiX=Average","Skip=True","Sort=True")</f>
        <v>14.756089706636788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49898</v>
      </c>
      <c r="T4151" s="43">
        <f ca="1">_xll.BInterpol('Base CDI'!$H$4:$H$28,'Base CDI'!$J$4:$J$29,S4151,"Cubic","Extrapolate=Linear","MultiX=Average","Skip=True","Sort=True")</f>
        <v>14.716895220622247</v>
      </c>
      <c r="U4151" s="43">
        <f ca="1">_xll.BInterpol('Base CDI'!$H$4:$H$28,'Base CDI'!$I$4:$I$29,S4151,"Cubic","Extrapolate=Linear","MultiX=Average","Skip=True","Sort=True")</f>
        <v>14.755878814357322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49899</v>
      </c>
      <c r="T4152" s="43">
        <f ca="1">_xll.BInterpol('Base CDI'!$H$4:$H$28,'Base CDI'!$J$4:$J$29,S4152,"Cubic","Extrapolate=Linear","MultiX=Average","Skip=True","Sort=True")</f>
        <v>14.716950613710985</v>
      </c>
      <c r="U4152" s="43">
        <f ca="1">_xll.BInterpol('Base CDI'!$H$4:$H$28,'Base CDI'!$I$4:$I$29,S4152,"Cubic","Extrapolate=Linear","MultiX=Average","Skip=True","Sort=True")</f>
        <v>14.755667849008852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49900</v>
      </c>
      <c r="T4153" s="43">
        <f ca="1">_xll.BInterpol('Base CDI'!$H$4:$H$28,'Base CDI'!$J$4:$J$29,S4153,"Cubic","Extrapolate=Linear","MultiX=Average","Skip=True","Sort=True")</f>
        <v>14.717006025408114</v>
      </c>
      <c r="U4153" s="43">
        <f ca="1">_xll.BInterpol('Base CDI'!$H$4:$H$28,'Base CDI'!$I$4:$I$29,S4153,"Cubic","Extrapolate=Linear","MultiX=Average","Skip=True","Sort=True")</f>
        <v>14.755456811098799</v>
      </c>
    </row>
    <row r="4154" spans="16:21" x14ac:dyDescent="0.25">
      <c r="P4154" s="10">
        <v>40554</v>
      </c>
      <c r="Q4154">
        <v>24.60453</v>
      </c>
      <c r="S4154" s="42">
        <f t="shared" ca="1" si="69"/>
        <v>49901</v>
      </c>
      <c r="T4154" s="43">
        <f ca="1">_xll.BInterpol('Base CDI'!$H$4:$H$28,'Base CDI'!$J$4:$J$29,S4154,"Cubic","Extrapolate=Linear","MultiX=Average","Skip=True","Sort=True")</f>
        <v>14.717061455583508</v>
      </c>
      <c r="U4154" s="43">
        <f ca="1">_xll.BInterpol('Base CDI'!$H$4:$H$28,'Base CDI'!$I$4:$I$29,S4154,"Cubic","Extrapolate=Linear","MultiX=Average","Skip=True","Sort=True")</f>
        <v>14.755245701134589</v>
      </c>
    </row>
    <row r="4155" spans="16:21" x14ac:dyDescent="0.25">
      <c r="P4155" s="10">
        <v>40555</v>
      </c>
      <c r="Q4155">
        <v>24.6144</v>
      </c>
      <c r="S4155" s="42">
        <f t="shared" ca="1" si="69"/>
        <v>49902</v>
      </c>
      <c r="T4155" s="43">
        <f ca="1">_xll.BInterpol('Base CDI'!$H$4:$H$28,'Base CDI'!$J$4:$J$29,S4155,"Cubic","Extrapolate=Linear","MultiX=Average","Skip=True","Sort=True")</f>
        <v>14.717116904107034</v>
      </c>
      <c r="U4155" s="43">
        <f ca="1">_xll.BInterpol('Base CDI'!$H$4:$H$28,'Base CDI'!$I$4:$I$29,S4155,"Cubic","Extrapolate=Linear","MultiX=Average","Skip=True","Sort=True")</f>
        <v>14.755034519623644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49903</v>
      </c>
      <c r="T4156" s="43">
        <f ca="1">_xll.BInterpol('Base CDI'!$H$4:$H$28,'Base CDI'!$J$4:$J$29,S4156,"Cubic","Extrapolate=Linear","MultiX=Average","Skip=True","Sort=True")</f>
        <v>14.717172370848566</v>
      </c>
      <c r="U4156" s="43">
        <f ca="1">_xll.BInterpol('Base CDI'!$H$4:$H$28,'Base CDI'!$I$4:$I$29,S4156,"Cubic","Extrapolate=Linear","MultiX=Average","Skip=True","Sort=True")</f>
        <v>14.754823267073386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49904</v>
      </c>
      <c r="T4157" s="43">
        <f ca="1">_xll.BInterpol('Base CDI'!$H$4:$H$28,'Base CDI'!$J$4:$J$29,S4157,"Cubic","Extrapolate=Linear","MultiX=Average","Skip=True","Sort=True")</f>
        <v>14.717227855677976</v>
      </c>
      <c r="U4157" s="43">
        <f ca="1">_xll.BInterpol('Base CDI'!$H$4:$H$28,'Base CDI'!$I$4:$I$29,S4157,"Cubic","Extrapolate=Linear","MultiX=Average","Skip=True","Sort=True")</f>
        <v>14.754611943991241</v>
      </c>
    </row>
    <row r="4158" spans="16:21" x14ac:dyDescent="0.25">
      <c r="P4158" s="10">
        <v>40560</v>
      </c>
      <c r="Q4158">
        <v>24.64405</v>
      </c>
      <c r="S4158" s="42">
        <f t="shared" ca="1" si="69"/>
        <v>49905</v>
      </c>
      <c r="T4158" s="43">
        <f ca="1">_xll.BInterpol('Base CDI'!$H$4:$H$28,'Base CDI'!$J$4:$J$29,S4158,"Cubic","Extrapolate=Linear","MultiX=Average","Skip=True","Sort=True")</f>
        <v>14.717283358465131</v>
      </c>
      <c r="U4158" s="43">
        <f ca="1">_xll.BInterpol('Base CDI'!$H$4:$H$28,'Base CDI'!$I$4:$I$29,S4158,"Cubic","Extrapolate=Linear","MultiX=Average","Skip=True","Sort=True")</f>
        <v>14.754400550884634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49906</v>
      </c>
      <c r="T4159" s="43">
        <f ca="1">_xll.BInterpol('Base CDI'!$H$4:$H$28,'Base CDI'!$J$4:$J$29,S4159,"Cubic","Extrapolate=Linear","MultiX=Average","Skip=True","Sort=True")</f>
        <v>14.717338879079909</v>
      </c>
      <c r="U4159" s="43">
        <f ca="1">_xll.BInterpol('Base CDI'!$H$4:$H$28,'Base CDI'!$I$4:$I$29,S4159,"Cubic","Extrapolate=Linear","MultiX=Average","Skip=True","Sort=True")</f>
        <v>14.754189088260986</v>
      </c>
    </row>
    <row r="4160" spans="16:21" x14ac:dyDescent="0.25">
      <c r="P4160" s="10">
        <v>40562</v>
      </c>
      <c r="Q4160">
        <v>24.66384</v>
      </c>
      <c r="S4160" s="42">
        <f t="shared" ca="1" si="69"/>
        <v>49907</v>
      </c>
      <c r="T4160" s="43">
        <f ca="1">_xll.BInterpol('Base CDI'!$H$4:$H$28,'Base CDI'!$J$4:$J$29,S4160,"Cubic","Extrapolate=Linear","MultiX=Average","Skip=True","Sort=True")</f>
        <v>14.717394417392176</v>
      </c>
      <c r="U4160" s="43">
        <f ca="1">_xll.BInterpol('Base CDI'!$H$4:$H$28,'Base CDI'!$I$4:$I$29,S4160,"Cubic","Extrapolate=Linear","MultiX=Average","Skip=True","Sort=True")</f>
        <v>14.753977556627721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49908</v>
      </c>
      <c r="T4161" s="43">
        <f ca="1">_xll.BInterpol('Base CDI'!$H$4:$H$28,'Base CDI'!$J$4:$J$29,S4161,"Cubic","Extrapolate=Linear","MultiX=Average","Skip=True","Sort=True")</f>
        <v>14.717449973271808</v>
      </c>
      <c r="U4161" s="43">
        <f ca="1">_xll.BInterpol('Base CDI'!$H$4:$H$28,'Base CDI'!$I$4:$I$29,S4161,"Cubic","Extrapolate=Linear","MultiX=Average","Skip=True","Sort=True")</f>
        <v>14.753765956492263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49909</v>
      </c>
      <c r="T4162" s="43">
        <f ca="1">_xll.BInterpol('Base CDI'!$H$4:$H$28,'Base CDI'!$J$4:$J$29,S4162,"Cubic","Extrapolate=Linear","MultiX=Average","Skip=True","Sort=True")</f>
        <v>14.717505546588672</v>
      </c>
      <c r="U4162" s="43">
        <f ca="1">_xll.BInterpol('Base CDI'!$H$4:$H$28,'Base CDI'!$I$4:$I$29,S4162,"Cubic","Extrapolate=Linear","MultiX=Average","Skip=True","Sort=True")</f>
        <v>14.753554288362036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49910</v>
      </c>
      <c r="T4163" s="43">
        <f ca="1">_xll.BInterpol('Base CDI'!$H$4:$H$28,'Base CDI'!$J$4:$J$29,S4163,"Cubic","Extrapolate=Linear","MultiX=Average","Skip=True","Sort=True")</f>
        <v>14.717561137212641</v>
      </c>
      <c r="U4163" s="43">
        <f ca="1">_xll.BInterpol('Base CDI'!$H$4:$H$28,'Base CDI'!$I$4:$I$29,S4163,"Cubic","Extrapolate=Linear","MultiX=Average","Skip=True","Sort=True")</f>
        <v>14.753342552744463</v>
      </c>
    </row>
    <row r="4164" spans="16:21" x14ac:dyDescent="0.25">
      <c r="P4164" s="10">
        <v>40568</v>
      </c>
      <c r="Q4164">
        <v>24.70478</v>
      </c>
      <c r="S4164" s="42">
        <f t="shared" ca="1" si="69"/>
        <v>49911</v>
      </c>
      <c r="T4164" s="43">
        <f ca="1">_xll.BInterpol('Base CDI'!$H$4:$H$28,'Base CDI'!$J$4:$J$29,S4164,"Cubic","Extrapolate=Linear","MultiX=Average","Skip=True","Sort=True")</f>
        <v>14.717616745013586</v>
      </c>
      <c r="U4164" s="43">
        <f ca="1">_xll.BInterpol('Base CDI'!$H$4:$H$28,'Base CDI'!$I$4:$I$29,S4164,"Cubic","Extrapolate=Linear","MultiX=Average","Skip=True","Sort=True")</f>
        <v>14.753130750146969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49912</v>
      </c>
      <c r="T4165" s="43">
        <f ca="1">_xll.BInterpol('Base CDI'!$H$4:$H$28,'Base CDI'!$J$4:$J$29,S4165,"Cubic","Extrapolate=Linear","MultiX=Average","Skip=True","Sort=True")</f>
        <v>14.717672369861381</v>
      </c>
      <c r="U4165" s="43">
        <f ca="1">_xll.BInterpol('Base CDI'!$H$4:$H$28,'Base CDI'!$I$4:$I$29,S4165,"Cubic","Extrapolate=Linear","MultiX=Average","Skip=True","Sort=True")</f>
        <v>14.752918881076976</v>
      </c>
    </row>
    <row r="4166" spans="16:21" x14ac:dyDescent="0.25">
      <c r="P4166" s="10">
        <v>40570</v>
      </c>
      <c r="Q4166">
        <v>24.7255</v>
      </c>
      <c r="S4166" s="42">
        <f t="shared" ca="1" si="69"/>
        <v>49913</v>
      </c>
      <c r="T4166" s="43">
        <f ca="1">_xll.BInterpol('Base CDI'!$H$4:$H$28,'Base CDI'!$J$4:$J$29,S4166,"Cubic","Extrapolate=Linear","MultiX=Average","Skip=True","Sort=True")</f>
        <v>14.717728011625894</v>
      </c>
      <c r="U4166" s="43">
        <f ca="1">_xll.BInterpol('Base CDI'!$H$4:$H$28,'Base CDI'!$I$4:$I$29,S4166,"Cubic","Extrapolate=Linear","MultiX=Average","Skip=True","Sort=True")</f>
        <v>14.752706946041908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49914</v>
      </c>
      <c r="T4167" s="43">
        <f ca="1">_xll.BInterpol('Base CDI'!$H$4:$H$28,'Base CDI'!$J$4:$J$29,S4167,"Cubic","Extrapolate=Linear","MultiX=Average","Skip=True","Sort=True")</f>
        <v>14.717783670176999</v>
      </c>
      <c r="U4167" s="43">
        <f ca="1">_xll.BInterpol('Base CDI'!$H$4:$H$28,'Base CDI'!$I$4:$I$29,S4167,"Cubic","Extrapolate=Linear","MultiX=Average","Skip=True","Sort=True")</f>
        <v>14.75249494554919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49915</v>
      </c>
      <c r="T4168" s="43">
        <f ca="1">_xll.BInterpol('Base CDI'!$H$4:$H$28,'Base CDI'!$J$4:$J$29,S4168,"Cubic","Extrapolate=Linear","MultiX=Average","Skip=True","Sort=True")</f>
        <v>14.717839345384565</v>
      </c>
      <c r="U4168" s="43">
        <f ca="1">_xll.BInterpol('Base CDI'!$H$4:$H$28,'Base CDI'!$I$4:$I$29,S4168,"Cubic","Extrapolate=Linear","MultiX=Average","Skip=True","Sort=True")</f>
        <v>14.752282880106243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49916</v>
      </c>
      <c r="T4169" s="43">
        <f ca="1">_xll.BInterpol('Base CDI'!$H$4:$H$28,'Base CDI'!$J$4:$J$29,S4169,"Cubic","Extrapolate=Linear","MultiX=Average","Skip=True","Sort=True")</f>
        <v>14.717895037118465</v>
      </c>
      <c r="U4169" s="43">
        <f ca="1">_xll.BInterpol('Base CDI'!$H$4:$H$28,'Base CDI'!$I$4:$I$29,S4169,"Cubic","Extrapolate=Linear","MultiX=Average","Skip=True","Sort=True")</f>
        <v>14.752070750220494</v>
      </c>
    </row>
    <row r="4170" spans="16:21" x14ac:dyDescent="0.25">
      <c r="P4170" s="10">
        <v>40576</v>
      </c>
      <c r="Q4170">
        <v>24.76698</v>
      </c>
      <c r="S4170" s="42">
        <f t="shared" ca="1" si="69"/>
        <v>49917</v>
      </c>
      <c r="T4170" s="43">
        <f ca="1">_xll.BInterpol('Base CDI'!$H$4:$H$28,'Base CDI'!$J$4:$J$29,S4170,"Cubic","Extrapolate=Linear","MultiX=Average","Skip=True","Sort=True")</f>
        <v>14.71795074524857</v>
      </c>
      <c r="U4170" s="43">
        <f ca="1">_xll.BInterpol('Base CDI'!$H$4:$H$28,'Base CDI'!$I$4:$I$29,S4170,"Cubic","Extrapolate=Linear","MultiX=Average","Skip=True","Sort=True")</f>
        <v>14.751858556399364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49918</v>
      </c>
      <c r="T4171" s="43">
        <f ca="1">_xll.BInterpol('Base CDI'!$H$4:$H$28,'Base CDI'!$J$4:$J$29,S4171,"Cubic","Extrapolate=Linear","MultiX=Average","Skip=True","Sort=True")</f>
        <v>14.718006469644751</v>
      </c>
      <c r="U4171" s="43">
        <f ca="1">_xll.BInterpol('Base CDI'!$H$4:$H$28,'Base CDI'!$I$4:$I$29,S4171,"Cubic","Extrapolate=Linear","MultiX=Average","Skip=True","Sort=True")</f>
        <v>14.751646299150277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49919</v>
      </c>
      <c r="T4172" s="43">
        <f ca="1">_xll.BInterpol('Base CDI'!$H$4:$H$28,'Base CDI'!$J$4:$J$29,S4172,"Cubic","Extrapolate=Linear","MultiX=Average","Skip=True","Sort=True")</f>
        <v>14.71806221017688</v>
      </c>
      <c r="U4172" s="43">
        <f ca="1">_xll.BInterpol('Base CDI'!$H$4:$H$28,'Base CDI'!$I$4:$I$29,S4172,"Cubic","Extrapolate=Linear","MultiX=Average","Skip=True","Sort=True")</f>
        <v>14.751433978980659</v>
      </c>
    </row>
    <row r="4173" spans="16:21" x14ac:dyDescent="0.25">
      <c r="P4173" s="10">
        <v>40581</v>
      </c>
      <c r="Q4173">
        <v>24.79815</v>
      </c>
      <c r="S4173" s="42">
        <f t="shared" ca="1" si="70"/>
        <v>49920</v>
      </c>
      <c r="T4173" s="43">
        <f ca="1">_xll.BInterpol('Base CDI'!$H$4:$H$28,'Base CDI'!$J$4:$J$29,S4173,"Cubic","Extrapolate=Linear","MultiX=Average","Skip=True","Sort=True")</f>
        <v>14.718117966714829</v>
      </c>
      <c r="U4173" s="43">
        <f ca="1">_xll.BInterpol('Base CDI'!$H$4:$H$28,'Base CDI'!$I$4:$I$29,S4173,"Cubic","Extrapolate=Linear","MultiX=Average","Skip=True","Sort=True")</f>
        <v>14.751221596397931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49921</v>
      </c>
      <c r="T4174" s="43">
        <f ca="1">_xll.BInterpol('Base CDI'!$H$4:$H$28,'Base CDI'!$J$4:$J$29,S4174,"Cubic","Extrapolate=Linear","MultiX=Average","Skip=True","Sort=True")</f>
        <v>14.718173739128467</v>
      </c>
      <c r="U4174" s="43">
        <f ca="1">_xll.BInterpol('Base CDI'!$H$4:$H$28,'Base CDI'!$I$4:$I$29,S4174,"Cubic","Extrapolate=Linear","MultiX=Average","Skip=True","Sort=True")</f>
        <v>14.751009151909518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49922</v>
      </c>
      <c r="T4175" s="43">
        <f ca="1">_xll.BInterpol('Base CDI'!$H$4:$H$28,'Base CDI'!$J$4:$J$29,S4175,"Cubic","Extrapolate=Linear","MultiX=Average","Skip=True","Sort=True")</f>
        <v>14.718229527287667</v>
      </c>
      <c r="U4175" s="43">
        <f ca="1">_xll.BInterpol('Base CDI'!$H$4:$H$28,'Base CDI'!$I$4:$I$29,S4175,"Cubic","Extrapolate=Linear","MultiX=Average","Skip=True","Sort=True")</f>
        <v>14.750796646022842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49923</v>
      </c>
      <c r="T4176" s="43">
        <f ca="1">_xll.BInterpol('Base CDI'!$H$4:$H$28,'Base CDI'!$J$4:$J$29,S4176,"Cubic","Extrapolate=Linear","MultiX=Average","Skip=True","Sort=True")</f>
        <v>14.718285331062301</v>
      </c>
      <c r="U4176" s="43">
        <f ca="1">_xll.BInterpol('Base CDI'!$H$4:$H$28,'Base CDI'!$I$4:$I$29,S4176,"Cubic","Extrapolate=Linear","MultiX=Average","Skip=True","Sort=True")</f>
        <v>14.750584079245328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49924</v>
      </c>
      <c r="T4177" s="43">
        <f ca="1">_xll.BInterpol('Base CDI'!$H$4:$H$28,'Base CDI'!$J$4:$J$29,S4177,"Cubic","Extrapolate=Linear","MultiX=Average","Skip=True","Sort=True")</f>
        <v>14.718341150322239</v>
      </c>
      <c r="U4177" s="43">
        <f ca="1">_xll.BInterpol('Base CDI'!$H$4:$H$28,'Base CDI'!$I$4:$I$29,S4177,"Cubic","Extrapolate=Linear","MultiX=Average","Skip=True","Sort=True")</f>
        <v>14.750371452084401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49925</v>
      </c>
      <c r="T4178" s="43">
        <f ca="1">_xll.BInterpol('Base CDI'!$H$4:$H$28,'Base CDI'!$J$4:$J$29,S4178,"Cubic","Extrapolate=Linear","MultiX=Average","Skip=True","Sort=True")</f>
        <v>14.718396984937353</v>
      </c>
      <c r="U4178" s="43">
        <f ca="1">_xll.BInterpol('Base CDI'!$H$4:$H$28,'Base CDI'!$I$4:$I$29,S4178,"Cubic","Extrapolate=Linear","MultiX=Average","Skip=True","Sort=True")</f>
        <v>14.750158765047482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49926</v>
      </c>
      <c r="T4179" s="43">
        <f ca="1">_xll.BInterpol('Base CDI'!$H$4:$H$28,'Base CDI'!$J$4:$J$29,S4179,"Cubic","Extrapolate=Linear","MultiX=Average","Skip=True","Sort=True")</f>
        <v>14.718452834777514</v>
      </c>
      <c r="U4179" s="43">
        <f ca="1">_xll.BInterpol('Base CDI'!$H$4:$H$28,'Base CDI'!$I$4:$I$29,S4179,"Cubic","Extrapolate=Linear","MultiX=Average","Skip=True","Sort=True")</f>
        <v>14.749946018641998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49927</v>
      </c>
      <c r="T4180" s="43">
        <f ca="1">_xll.BInterpol('Base CDI'!$H$4:$H$28,'Base CDI'!$J$4:$J$29,S4180,"Cubic","Extrapolate=Linear","MultiX=Average","Skip=True","Sort=True")</f>
        <v>14.718508699712595</v>
      </c>
      <c r="U4180" s="43">
        <f ca="1">_xll.BInterpol('Base CDI'!$H$4:$H$28,'Base CDI'!$I$4:$I$29,S4180,"Cubic","Extrapolate=Linear","MultiX=Average","Skip=True","Sort=True")</f>
        <v>14.749733213375368</v>
      </c>
    </row>
    <row r="4181" spans="16:21" x14ac:dyDescent="0.25">
      <c r="P4181" s="10">
        <v>40591</v>
      </c>
      <c r="Q4181">
        <v>24.88147</v>
      </c>
      <c r="S4181" s="42">
        <f t="shared" ca="1" si="70"/>
        <v>49928</v>
      </c>
      <c r="T4181" s="43">
        <f ca="1">_xll.BInterpol('Base CDI'!$H$4:$H$28,'Base CDI'!$J$4:$J$29,S4181,"Cubic","Extrapolate=Linear","MultiX=Average","Skip=True","Sort=True")</f>
        <v>14.718564579612465</v>
      </c>
      <c r="U4181" s="43">
        <f ca="1">_xll.BInterpol('Base CDI'!$H$4:$H$28,'Base CDI'!$I$4:$I$29,S4181,"Cubic","Extrapolate=Linear","MultiX=Average","Skip=True","Sort=True")</f>
        <v>14.749520349755018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49929</v>
      </c>
      <c r="T4182" s="43">
        <f ca="1">_xll.BInterpol('Base CDI'!$H$4:$H$28,'Base CDI'!$J$4:$J$29,S4182,"Cubic","Extrapolate=Linear","MultiX=Average","Skip=True","Sort=True")</f>
        <v>14.718620474346999</v>
      </c>
      <c r="U4182" s="43">
        <f ca="1">_xll.BInterpol('Base CDI'!$H$4:$H$28,'Base CDI'!$I$4:$I$29,S4182,"Cubic","Extrapolate=Linear","MultiX=Average","Skip=True","Sort=True")</f>
        <v>14.749307428288374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49930</v>
      </c>
      <c r="T4183" s="43">
        <f ca="1">_xll.BInterpol('Base CDI'!$H$4:$H$28,'Base CDI'!$J$4:$J$29,S4183,"Cubic","Extrapolate=Linear","MultiX=Average","Skip=True","Sort=True")</f>
        <v>14.718676383786065</v>
      </c>
      <c r="U4183" s="43">
        <f ca="1">_xll.BInterpol('Base CDI'!$H$4:$H$28,'Base CDI'!$I$4:$I$29,S4183,"Cubic","Extrapolate=Linear","MultiX=Average","Skip=True","Sort=True")</f>
        <v>14.749094449482856</v>
      </c>
    </row>
    <row r="4184" spans="16:21" x14ac:dyDescent="0.25">
      <c r="P4184" s="10">
        <v>40596</v>
      </c>
      <c r="Q4184">
        <v>24.91282</v>
      </c>
      <c r="S4184" s="42">
        <f t="shared" ca="1" si="70"/>
        <v>49931</v>
      </c>
      <c r="T4184" s="43">
        <f ca="1">_xll.BInterpol('Base CDI'!$H$4:$H$28,'Base CDI'!$J$4:$J$29,S4184,"Cubic","Extrapolate=Linear","MultiX=Average","Skip=True","Sort=True")</f>
        <v>14.718732307799534</v>
      </c>
      <c r="U4184" s="43">
        <f ca="1">_xll.BInterpol('Base CDI'!$H$4:$H$28,'Base CDI'!$I$4:$I$29,S4184,"Cubic","Extrapolate=Linear","MultiX=Average","Skip=True","Sort=True")</f>
        <v>14.748881413845888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49932</v>
      </c>
      <c r="T4185" s="43">
        <f ca="1">_xll.BInterpol('Base CDI'!$H$4:$H$28,'Base CDI'!$J$4:$J$29,S4185,"Cubic","Extrapolate=Linear","MultiX=Average","Skip=True","Sort=True")</f>
        <v>14.718788246257279</v>
      </c>
      <c r="U4185" s="43">
        <f ca="1">_xll.BInterpol('Base CDI'!$H$4:$H$28,'Base CDI'!$I$4:$I$29,S4185,"Cubic","Extrapolate=Linear","MultiX=Average","Skip=True","Sort=True")</f>
        <v>14.748668321884896</v>
      </c>
    </row>
    <row r="4186" spans="16:21" x14ac:dyDescent="0.25">
      <c r="P4186" s="10">
        <v>40598</v>
      </c>
      <c r="Q4186">
        <v>24.93375</v>
      </c>
      <c r="S4186" s="42">
        <f t="shared" ca="1" si="70"/>
        <v>49933</v>
      </c>
      <c r="T4186" s="43">
        <f ca="1">_xll.BInterpol('Base CDI'!$H$4:$H$28,'Base CDI'!$J$4:$J$29,S4186,"Cubic","Extrapolate=Linear","MultiX=Average","Skip=True","Sort=True")</f>
        <v>14.718844199029173</v>
      </c>
      <c r="U4186" s="43">
        <f ca="1">_xll.BInterpol('Base CDI'!$H$4:$H$28,'Base CDI'!$I$4:$I$29,S4186,"Cubic","Extrapolate=Linear","MultiX=Average","Skip=True","Sort=True")</f>
        <v>14.748455174107303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49934</v>
      </c>
      <c r="T4187" s="43">
        <f ca="1">_xll.BInterpol('Base CDI'!$H$4:$H$28,'Base CDI'!$J$4:$J$29,S4187,"Cubic","Extrapolate=Linear","MultiX=Average","Skip=True","Sort=True")</f>
        <v>14.718900165985083</v>
      </c>
      <c r="U4187" s="43">
        <f ca="1">_xll.BInterpol('Base CDI'!$H$4:$H$28,'Base CDI'!$I$4:$I$29,S4187,"Cubic","Extrapolate=Linear","MultiX=Average","Skip=True","Sort=True")</f>
        <v>14.74824197102053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49935</v>
      </c>
      <c r="T4188" s="43">
        <f ca="1">_xll.BInterpol('Base CDI'!$H$4:$H$28,'Base CDI'!$J$4:$J$29,S4188,"Cubic","Extrapolate=Linear","MultiX=Average","Skip=True","Sort=True")</f>
        <v>14.718956146994884</v>
      </c>
      <c r="U4188" s="43">
        <f ca="1">_xll.BInterpol('Base CDI'!$H$4:$H$28,'Base CDI'!$I$4:$I$29,S4188,"Cubic","Extrapolate=Linear","MultiX=Average","Skip=True","Sort=True")</f>
        <v>14.748028713132005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49936</v>
      </c>
      <c r="T4189" s="43">
        <f ca="1">_xll.BInterpol('Base CDI'!$H$4:$H$28,'Base CDI'!$J$4:$J$29,S4189,"Cubic","Extrapolate=Linear","MultiX=Average","Skip=True","Sort=True")</f>
        <v>14.719012141928447</v>
      </c>
      <c r="U4189" s="43">
        <f ca="1">_xll.BInterpol('Base CDI'!$H$4:$H$28,'Base CDI'!$I$4:$I$29,S4189,"Cubic","Extrapolate=Linear","MultiX=Average","Skip=True","Sort=True")</f>
        <v>14.747815400949147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49937</v>
      </c>
      <c r="T4190" s="43">
        <f ca="1">_xll.BInterpol('Base CDI'!$H$4:$H$28,'Base CDI'!$J$4:$J$29,S4190,"Cubic","Extrapolate=Linear","MultiX=Average","Skip=True","Sort=True")</f>
        <v>14.719068150655643</v>
      </c>
      <c r="U4190" s="43">
        <f ca="1">_xll.BInterpol('Base CDI'!$H$4:$H$28,'Base CDI'!$I$4:$I$29,S4190,"Cubic","Extrapolate=Linear","MultiX=Average","Skip=True","Sort=True")</f>
        <v>14.747602034979383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49938</v>
      </c>
      <c r="T4191" s="43">
        <f ca="1">_xll.BInterpol('Base CDI'!$H$4:$H$28,'Base CDI'!$J$4:$J$29,S4191,"Cubic","Extrapolate=Linear","MultiX=Average","Skip=True","Sort=True")</f>
        <v>14.719124173046342</v>
      </c>
      <c r="U4191" s="43">
        <f ca="1">_xll.BInterpol('Base CDI'!$H$4:$H$28,'Base CDI'!$I$4:$I$29,S4191,"Cubic","Extrapolate=Linear","MultiX=Average","Skip=True","Sort=True")</f>
        <v>14.747388615730136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49939</v>
      </c>
      <c r="T4192" s="43">
        <f ca="1">_xll.BInterpol('Base CDI'!$H$4:$H$28,'Base CDI'!$J$4:$J$29,S4192,"Cubic","Extrapolate=Linear","MultiX=Average","Skip=True","Sort=True")</f>
        <v>14.719180208970418</v>
      </c>
      <c r="U4192" s="43">
        <f ca="1">_xll.BInterpol('Base CDI'!$H$4:$H$28,'Base CDI'!$I$4:$I$29,S4192,"Cubic","Extrapolate=Linear","MultiX=Average","Skip=True","Sort=True")</f>
        <v>14.747175143708828</v>
      </c>
    </row>
    <row r="4193" spans="16:21" x14ac:dyDescent="0.25">
      <c r="P4193" s="10">
        <v>40611</v>
      </c>
      <c r="Q4193">
        <v>25.00798</v>
      </c>
      <c r="S4193" s="42">
        <f t="shared" ca="1" si="70"/>
        <v>49940</v>
      </c>
      <c r="T4193" s="43">
        <f ca="1">_xll.BInterpol('Base CDI'!$H$4:$H$28,'Base CDI'!$J$4:$J$29,S4193,"Cubic","Extrapolate=Linear","MultiX=Average","Skip=True","Sort=True")</f>
        <v>14.719236258297739</v>
      </c>
      <c r="U4193" s="43">
        <f ca="1">_xll.BInterpol('Base CDI'!$H$4:$H$28,'Base CDI'!$I$4:$I$29,S4193,"Cubic","Extrapolate=Linear","MultiX=Average","Skip=True","Sort=True")</f>
        <v>14.746961619422885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49941</v>
      </c>
      <c r="T4194" s="43">
        <f ca="1">_xll.BInterpol('Base CDI'!$H$4:$H$28,'Base CDI'!$J$4:$J$29,S4194,"Cubic","Extrapolate=Linear","MultiX=Average","Skip=True","Sort=True")</f>
        <v>14.71929232089818</v>
      </c>
      <c r="U4194" s="43">
        <f ca="1">_xll.BInterpol('Base CDI'!$H$4:$H$28,'Base CDI'!$I$4:$I$29,S4194,"Cubic","Extrapolate=Linear","MultiX=Average","Skip=True","Sort=True")</f>
        <v>14.74674804337973</v>
      </c>
    </row>
    <row r="4195" spans="16:21" x14ac:dyDescent="0.25">
      <c r="P4195" s="10">
        <v>40613</v>
      </c>
      <c r="Q4195">
        <v>25.02984</v>
      </c>
      <c r="S4195" s="42">
        <f t="shared" ca="1" si="70"/>
        <v>49942</v>
      </c>
      <c r="T4195" s="43">
        <f ca="1">_xll.BInterpol('Base CDI'!$H$4:$H$28,'Base CDI'!$J$4:$J$29,S4195,"Cubic","Extrapolate=Linear","MultiX=Average","Skip=True","Sort=True")</f>
        <v>14.719348396641609</v>
      </c>
      <c r="U4195" s="43">
        <f ca="1">_xll.BInterpol('Base CDI'!$H$4:$H$28,'Base CDI'!$I$4:$I$29,S4195,"Cubic","Extrapolate=Linear","MultiX=Average","Skip=True","Sort=True")</f>
        <v>14.746534416086787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49943</v>
      </c>
      <c r="T4196" s="43">
        <f ca="1">_xll.BInterpol('Base CDI'!$H$4:$H$28,'Base CDI'!$J$4:$J$29,S4196,"Cubic","Extrapolate=Linear","MultiX=Average","Skip=True","Sort=True")</f>
        <v>14.7194044853979</v>
      </c>
      <c r="U4196" s="43">
        <f ca="1">_xll.BInterpol('Base CDI'!$H$4:$H$28,'Base CDI'!$I$4:$I$29,S4196,"Cubic","Extrapolate=Linear","MultiX=Average","Skip=True","Sort=True")</f>
        <v>14.746320738051477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49944</v>
      </c>
      <c r="T4197" s="43">
        <f ca="1">_xll.BInterpol('Base CDI'!$H$4:$H$28,'Base CDI'!$J$4:$J$29,S4197,"Cubic","Extrapolate=Linear","MultiX=Average","Skip=True","Sort=True")</f>
        <v>14.719460587036924</v>
      </c>
      <c r="U4197" s="43">
        <f ca="1">_xll.BInterpol('Base CDI'!$H$4:$H$28,'Base CDI'!$I$4:$I$29,S4197,"Cubic","Extrapolate=Linear","MultiX=Average","Skip=True","Sort=True")</f>
        <v>14.746107009781227</v>
      </c>
    </row>
    <row r="4198" spans="16:21" x14ac:dyDescent="0.25">
      <c r="P4198" s="10">
        <v>40618</v>
      </c>
      <c r="Q4198">
        <v>25.06268</v>
      </c>
      <c r="S4198" s="42">
        <f t="shared" ca="1" si="70"/>
        <v>49945</v>
      </c>
      <c r="T4198" s="43">
        <f ca="1">_xll.BInterpol('Base CDI'!$H$4:$H$28,'Base CDI'!$J$4:$J$29,S4198,"Cubic","Extrapolate=Linear","MultiX=Average","Skip=True","Sort=True")</f>
        <v>14.719516701428551</v>
      </c>
      <c r="U4198" s="43">
        <f ca="1">_xll.BInterpol('Base CDI'!$H$4:$H$28,'Base CDI'!$I$4:$I$29,S4198,"Cubic","Extrapolate=Linear","MultiX=Average","Skip=True","Sort=True")</f>
        <v>14.745893231783457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49946</v>
      </c>
      <c r="T4199" s="43">
        <f ca="1">_xll.BInterpol('Base CDI'!$H$4:$H$28,'Base CDI'!$J$4:$J$29,S4199,"Cubic","Extrapolate=Linear","MultiX=Average","Skip=True","Sort=True")</f>
        <v>14.719572828442653</v>
      </c>
      <c r="U4199" s="43">
        <f ca="1">_xll.BInterpol('Base CDI'!$H$4:$H$28,'Base CDI'!$I$4:$I$29,S4199,"Cubic","Extrapolate=Linear","MultiX=Average","Skip=True","Sort=True")</f>
        <v>14.745679404565594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49947</v>
      </c>
      <c r="T4200" s="43">
        <f ca="1">_xll.BInterpol('Base CDI'!$H$4:$H$28,'Base CDI'!$J$4:$J$29,S4200,"Cubic","Extrapolate=Linear","MultiX=Average","Skip=True","Sort=True")</f>
        <v>14.719628967949102</v>
      </c>
      <c r="U4200" s="43">
        <f ca="1">_xll.BInterpol('Base CDI'!$H$4:$H$28,'Base CDI'!$I$4:$I$29,S4200,"Cubic","Extrapolate=Linear","MultiX=Average","Skip=True","Sort=True")</f>
        <v>14.745465528635062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49948</v>
      </c>
      <c r="T4201" s="43">
        <f ca="1">_xll.BInterpol('Base CDI'!$H$4:$H$28,'Base CDI'!$J$4:$J$29,S4201,"Cubic","Extrapolate=Linear","MultiX=Average","Skip=True","Sort=True")</f>
        <v>14.71968511981777</v>
      </c>
      <c r="U4201" s="43">
        <f ca="1">_xll.BInterpol('Base CDI'!$H$4:$H$28,'Base CDI'!$I$4:$I$29,S4201,"Cubic","Extrapolate=Linear","MultiX=Average","Skip=True","Sort=True")</f>
        <v>14.745251604499282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49949</v>
      </c>
      <c r="T4202" s="43">
        <f ca="1">_xll.BInterpol('Base CDI'!$H$4:$H$28,'Base CDI'!$J$4:$J$29,S4202,"Cubic","Extrapolate=Linear","MultiX=Average","Skip=True","Sort=True")</f>
        <v>14.719741283918525</v>
      </c>
      <c r="U4202" s="43">
        <f ca="1">_xll.BInterpol('Base CDI'!$H$4:$H$28,'Base CDI'!$I$4:$I$29,S4202,"Cubic","Extrapolate=Linear","MultiX=Average","Skip=True","Sort=True")</f>
        <v>14.745037632665678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49950</v>
      </c>
      <c r="T4203" s="43">
        <f ca="1">_xll.BInterpol('Base CDI'!$H$4:$H$28,'Base CDI'!$J$4:$J$29,S4203,"Cubic","Extrapolate=Linear","MultiX=Average","Skip=True","Sort=True")</f>
        <v>14.719797460121242</v>
      </c>
      <c r="U4203" s="43">
        <f ca="1">_xll.BInterpol('Base CDI'!$H$4:$H$28,'Base CDI'!$I$4:$I$29,S4203,"Cubic","Extrapolate=Linear","MultiX=Average","Skip=True","Sort=True")</f>
        <v>14.744823613641675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49951</v>
      </c>
      <c r="T4204" s="43">
        <f ca="1">_xll.BInterpol('Base CDI'!$H$4:$H$28,'Base CDI'!$J$4:$J$29,S4204,"Cubic","Extrapolate=Linear","MultiX=Average","Skip=True","Sort=True")</f>
        <v>14.719853648295793</v>
      </c>
      <c r="U4204" s="43">
        <f ca="1">_xll.BInterpol('Base CDI'!$H$4:$H$28,'Base CDI'!$I$4:$I$29,S4204,"Cubic","Extrapolate=Linear","MultiX=Average","Skip=True","Sort=True")</f>
        <v>14.744609547934697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49952</v>
      </c>
      <c r="T4205" s="43">
        <f ca="1">_xll.BInterpol('Base CDI'!$H$4:$H$28,'Base CDI'!$J$4:$J$29,S4205,"Cubic","Extrapolate=Linear","MultiX=Average","Skip=True","Sort=True")</f>
        <v>14.719909848312046</v>
      </c>
      <c r="U4205" s="43">
        <f ca="1">_xll.BInterpol('Base CDI'!$H$4:$H$28,'Base CDI'!$I$4:$I$29,S4205,"Cubic","Extrapolate=Linear","MultiX=Average","Skip=True","Sort=True")</f>
        <v>14.744395436052166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49953</v>
      </c>
      <c r="T4206" s="43">
        <f ca="1">_xll.BInterpol('Base CDI'!$H$4:$H$28,'Base CDI'!$J$4:$J$29,S4206,"Cubic","Extrapolate=Linear","MultiX=Average","Skip=True","Sort=True")</f>
        <v>14.719966060039873</v>
      </c>
      <c r="U4206" s="43">
        <f ca="1">_xll.BInterpol('Base CDI'!$H$4:$H$28,'Base CDI'!$I$4:$I$29,S4206,"Cubic","Extrapolate=Linear","MultiX=Average","Skip=True","Sort=True")</f>
        <v>14.744181278501506</v>
      </c>
    </row>
    <row r="4207" spans="16:21" x14ac:dyDescent="0.25">
      <c r="P4207" s="10">
        <v>40631</v>
      </c>
      <c r="Q4207">
        <v>25.1615</v>
      </c>
      <c r="S4207" s="42">
        <f t="shared" ca="1" si="70"/>
        <v>49954</v>
      </c>
      <c r="T4207" s="43">
        <f ca="1">_xll.BInterpol('Base CDI'!$H$4:$H$28,'Base CDI'!$J$4:$J$29,S4207,"Cubic","Extrapolate=Linear","MultiX=Average","Skip=True","Sort=True")</f>
        <v>14.720022283349147</v>
      </c>
      <c r="U4207" s="43">
        <f ca="1">_xll.BInterpol('Base CDI'!$H$4:$H$28,'Base CDI'!$I$4:$I$29,S4207,"Cubic","Extrapolate=Linear","MultiX=Average","Skip=True","Sort=True")</f>
        <v>14.743967075790142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49955</v>
      </c>
      <c r="T4208" s="43">
        <f ca="1">_xll.BInterpol('Base CDI'!$H$4:$H$28,'Base CDI'!$J$4:$J$29,S4208,"Cubic","Extrapolate=Linear","MultiX=Average","Skip=True","Sort=True")</f>
        <v>14.720078518109739</v>
      </c>
      <c r="U4208" s="43">
        <f ca="1">_xll.BInterpol('Base CDI'!$H$4:$H$28,'Base CDI'!$I$4:$I$29,S4208,"Cubic","Extrapolate=Linear","MultiX=Average","Skip=True","Sort=True")</f>
        <v>14.743752828425496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49956</v>
      </c>
      <c r="T4209" s="43">
        <f ca="1">_xll.BInterpol('Base CDI'!$H$4:$H$28,'Base CDI'!$J$4:$J$29,S4209,"Cubic","Extrapolate=Linear","MultiX=Average","Skip=True","Sort=True")</f>
        <v>14.720134764191521</v>
      </c>
      <c r="U4209" s="43">
        <f ca="1">_xll.BInterpol('Base CDI'!$H$4:$H$28,'Base CDI'!$I$4:$I$29,S4209,"Cubic","Extrapolate=Linear","MultiX=Average","Skip=True","Sort=True")</f>
        <v>14.743538536914992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49957</v>
      </c>
      <c r="T4210" s="43">
        <f ca="1">_xll.BInterpol('Base CDI'!$H$4:$H$28,'Base CDI'!$J$4:$J$29,S4210,"Cubic","Extrapolate=Linear","MultiX=Average","Skip=True","Sort=True")</f>
        <v>14.720191021464363</v>
      </c>
      <c r="U4210" s="43">
        <f ca="1">_xll.BInterpol('Base CDI'!$H$4:$H$28,'Base CDI'!$I$4:$I$29,S4210,"Cubic","Extrapolate=Linear","MultiX=Average","Skip=True","Sort=True")</f>
        <v>14.743324201766054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49958</v>
      </c>
      <c r="T4211" s="43">
        <f ca="1">_xll.BInterpol('Base CDI'!$H$4:$H$28,'Base CDI'!$J$4:$J$29,S4211,"Cubic","Extrapolate=Linear","MultiX=Average","Skip=True","Sort=True")</f>
        <v>14.720247289798136</v>
      </c>
      <c r="U4211" s="43">
        <f ca="1">_xll.BInterpol('Base CDI'!$H$4:$H$28,'Base CDI'!$I$4:$I$29,S4211,"Cubic","Extrapolate=Linear","MultiX=Average","Skip=True","Sort=True")</f>
        <v>14.743109823486106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49959</v>
      </c>
      <c r="T4212" s="43">
        <f ca="1">_xll.BInterpol('Base CDI'!$H$4:$H$28,'Base CDI'!$J$4:$J$29,S4212,"Cubic","Extrapolate=Linear","MultiX=Average","Skip=True","Sort=True")</f>
        <v>14.720303569062713</v>
      </c>
      <c r="U4212" s="43">
        <f ca="1">_xll.BInterpol('Base CDI'!$H$4:$H$28,'Base CDI'!$I$4:$I$29,S4212,"Cubic","Extrapolate=Linear","MultiX=Average","Skip=True","Sort=True")</f>
        <v>14.742895402582572</v>
      </c>
    </row>
    <row r="4213" spans="16:21" x14ac:dyDescent="0.25">
      <c r="P4213" s="10">
        <v>40639</v>
      </c>
      <c r="Q4213">
        <v>25.22766</v>
      </c>
      <c r="S4213" s="42">
        <f t="shared" ca="1" si="70"/>
        <v>49960</v>
      </c>
      <c r="T4213" s="43">
        <f ca="1">_xll.BInterpol('Base CDI'!$H$4:$H$28,'Base CDI'!$J$4:$J$29,S4213,"Cubic","Extrapolate=Linear","MultiX=Average","Skip=True","Sort=True")</f>
        <v>14.720359859127964</v>
      </c>
      <c r="U4213" s="43">
        <f ca="1">_xll.BInterpol('Base CDI'!$H$4:$H$28,'Base CDI'!$I$4:$I$29,S4213,"Cubic","Extrapolate=Linear","MultiX=Average","Skip=True","Sort=True")</f>
        <v>14.742680939562874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49961</v>
      </c>
      <c r="T4214" s="43">
        <f ca="1">_xll.BInterpol('Base CDI'!$H$4:$H$28,'Base CDI'!$J$4:$J$29,S4214,"Cubic","Extrapolate=Linear","MultiX=Average","Skip=True","Sort=True")</f>
        <v>14.720416159863762</v>
      </c>
      <c r="U4214" s="43">
        <f ca="1">_xll.BInterpol('Base CDI'!$H$4:$H$28,'Base CDI'!$I$4:$I$29,S4214,"Cubic","Extrapolate=Linear","MultiX=Average","Skip=True","Sort=True")</f>
        <v>14.742466434934437</v>
      </c>
    </row>
    <row r="4215" spans="16:21" x14ac:dyDescent="0.25">
      <c r="P4215" s="10">
        <v>40641</v>
      </c>
      <c r="Q4215">
        <v>25.24972</v>
      </c>
      <c r="S4215" s="42">
        <f t="shared" ca="1" si="70"/>
        <v>49962</v>
      </c>
      <c r="T4215" s="43">
        <f ca="1">_xll.BInterpol('Base CDI'!$H$4:$H$28,'Base CDI'!$J$4:$J$29,S4215,"Cubic","Extrapolate=Linear","MultiX=Average","Skip=True","Sort=True")</f>
        <v>14.720472471139978</v>
      </c>
      <c r="U4215" s="43">
        <f ca="1">_xll.BInterpol('Base CDI'!$H$4:$H$28,'Base CDI'!$I$4:$I$29,S4215,"Cubic","Extrapolate=Linear","MultiX=Average","Skip=True","Sort=True")</f>
        <v>14.742251889204685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49963</v>
      </c>
      <c r="T4216" s="43">
        <f ca="1">_xll.BInterpol('Base CDI'!$H$4:$H$28,'Base CDI'!$J$4:$J$29,S4216,"Cubic","Extrapolate=Linear","MultiX=Average","Skip=True","Sort=True")</f>
        <v>14.720528792826482</v>
      </c>
      <c r="U4216" s="43">
        <f ca="1">_xll.BInterpol('Base CDI'!$H$4:$H$28,'Base CDI'!$I$4:$I$29,S4216,"Cubic","Extrapolate=Linear","MultiX=Average","Skip=True","Sort=True")</f>
        <v>14.742037302881039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49964</v>
      </c>
      <c r="T4217" s="43">
        <f ca="1">_xll.BInterpol('Base CDI'!$H$4:$H$28,'Base CDI'!$J$4:$J$29,S4217,"Cubic","Extrapolate=Linear","MultiX=Average","Skip=True","Sort=True")</f>
        <v>14.720585124793145</v>
      </c>
      <c r="U4217" s="43">
        <f ca="1">_xll.BInterpol('Base CDI'!$H$4:$H$28,'Base CDI'!$I$4:$I$29,S4217,"Cubic","Extrapolate=Linear","MultiX=Average","Skip=True","Sort=True")</f>
        <v>14.741822676470926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49965</v>
      </c>
      <c r="T4218" s="43">
        <f ca="1">_xll.BInterpol('Base CDI'!$H$4:$H$28,'Base CDI'!$J$4:$J$29,S4218,"Cubic","Extrapolate=Linear","MultiX=Average","Skip=True","Sort=True")</f>
        <v>14.720641466909841</v>
      </c>
      <c r="U4218" s="43">
        <f ca="1">_xll.BInterpol('Base CDI'!$H$4:$H$28,'Base CDI'!$I$4:$I$29,S4218,"Cubic","Extrapolate=Linear","MultiX=Average","Skip=True","Sort=True")</f>
        <v>14.741608010481768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49966</v>
      </c>
      <c r="T4219" s="43">
        <f ca="1">_xll.BInterpol('Base CDI'!$H$4:$H$28,'Base CDI'!$J$4:$J$29,S4219,"Cubic","Extrapolate=Linear","MultiX=Average","Skip=True","Sort=True")</f>
        <v>14.720697819046439</v>
      </c>
      <c r="U4219" s="43">
        <f ca="1">_xll.BInterpol('Base CDI'!$H$4:$H$28,'Base CDI'!$I$4:$I$29,S4219,"Cubic","Extrapolate=Linear","MultiX=Average","Skip=True","Sort=True")</f>
        <v>14.741393305420988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49967</v>
      </c>
      <c r="T4220" s="43">
        <f ca="1">_xll.BInterpol('Base CDI'!$H$4:$H$28,'Base CDI'!$J$4:$J$29,S4220,"Cubic","Extrapolate=Linear","MultiX=Average","Skip=True","Sort=True")</f>
        <v>14.720754181072813</v>
      </c>
      <c r="U4220" s="43">
        <f ca="1">_xll.BInterpol('Base CDI'!$H$4:$H$28,'Base CDI'!$I$4:$I$29,S4220,"Cubic","Extrapolate=Linear","MultiX=Average","Skip=True","Sort=True")</f>
        <v>14.741178561796012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49968</v>
      </c>
      <c r="T4221" s="43">
        <f ca="1">_xll.BInterpol('Base CDI'!$H$4:$H$28,'Base CDI'!$J$4:$J$29,S4221,"Cubic","Extrapolate=Linear","MultiX=Average","Skip=True","Sort=True")</f>
        <v>14.720810552858833</v>
      </c>
      <c r="U4221" s="43">
        <f ca="1">_xll.BInterpol('Base CDI'!$H$4:$H$28,'Base CDI'!$I$4:$I$29,S4221,"Cubic","Extrapolate=Linear","MultiX=Average","Skip=True","Sort=True")</f>
        <v>14.740963780114262</v>
      </c>
    </row>
    <row r="4222" spans="16:21" x14ac:dyDescent="0.25">
      <c r="P4222" s="10">
        <v>40652</v>
      </c>
      <c r="Q4222">
        <v>25.32715</v>
      </c>
      <c r="S4222" s="42">
        <f t="shared" ca="1" si="70"/>
        <v>49969</v>
      </c>
      <c r="T4222" s="43">
        <f ca="1">_xll.BInterpol('Base CDI'!$H$4:$H$28,'Base CDI'!$J$4:$J$29,S4222,"Cubic","Extrapolate=Linear","MultiX=Average","Skip=True","Sort=True")</f>
        <v>14.720866934274369</v>
      </c>
      <c r="U4222" s="43">
        <f ca="1">_xll.BInterpol('Base CDI'!$H$4:$H$28,'Base CDI'!$I$4:$I$29,S4222,"Cubic","Extrapolate=Linear","MultiX=Average","Skip=True","Sort=True")</f>
        <v>14.740748960883161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49970</v>
      </c>
      <c r="T4223" s="43">
        <f ca="1">_xll.BInterpol('Base CDI'!$H$4:$H$28,'Base CDI'!$J$4:$J$29,S4223,"Cubic","Extrapolate=Linear","MultiX=Average","Skip=True","Sort=True")</f>
        <v>14.720923325189293</v>
      </c>
      <c r="U4223" s="43">
        <f ca="1">_xll.BInterpol('Base CDI'!$H$4:$H$28,'Base CDI'!$I$4:$I$29,S4223,"Cubic","Extrapolate=Linear","MultiX=Average","Skip=True","Sort=True")</f>
        <v>14.740534104610134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49971</v>
      </c>
      <c r="T4224" s="43">
        <f ca="1">_xll.BInterpol('Base CDI'!$H$4:$H$28,'Base CDI'!$J$4:$J$29,S4224,"Cubic","Extrapolate=Linear","MultiX=Average","Skip=True","Sort=True")</f>
        <v>14.720979725473478</v>
      </c>
      <c r="U4224" s="43">
        <f ca="1">_xll.BInterpol('Base CDI'!$H$4:$H$28,'Base CDI'!$I$4:$I$29,S4224,"Cubic","Extrapolate=Linear","MultiX=Average","Skip=True","Sort=True")</f>
        <v>14.740319211802603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49972</v>
      </c>
      <c r="T4225" s="43">
        <f ca="1">_xll.BInterpol('Base CDI'!$H$4:$H$28,'Base CDI'!$J$4:$J$29,S4225,"Cubic","Extrapolate=Linear","MultiX=Average","Skip=True","Sort=True")</f>
        <v>14.721036134996794</v>
      </c>
      <c r="U4225" s="43">
        <f ca="1">_xll.BInterpol('Base CDI'!$H$4:$H$28,'Base CDI'!$I$4:$I$29,S4225,"Cubic","Extrapolate=Linear","MultiX=Average","Skip=True","Sort=True")</f>
        <v>14.740104282967994</v>
      </c>
    </row>
    <row r="4226" spans="16:21" x14ac:dyDescent="0.25">
      <c r="P4226" s="10">
        <v>40660</v>
      </c>
      <c r="Q4226">
        <v>25.37191</v>
      </c>
      <c r="S4226" s="42">
        <f t="shared" ca="1" si="70"/>
        <v>49973</v>
      </c>
      <c r="T4226" s="43">
        <f ca="1">_xll.BInterpol('Base CDI'!$H$4:$H$28,'Base CDI'!$J$4:$J$29,S4226,"Cubic","Extrapolate=Linear","MultiX=Average","Skip=True","Sort=True")</f>
        <v>14.721092553629113</v>
      </c>
      <c r="U4226" s="43">
        <f ca="1">_xll.BInterpol('Base CDI'!$H$4:$H$28,'Base CDI'!$I$4:$I$29,S4226,"Cubic","Extrapolate=Linear","MultiX=Average","Skip=True","Sort=True")</f>
        <v>14.739889318613729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49974</v>
      </c>
      <c r="T4227" s="43">
        <f ca="1">_xll.BInterpol('Base CDI'!$H$4:$H$28,'Base CDI'!$J$4:$J$29,S4227,"Cubic","Extrapolate=Linear","MultiX=Average","Skip=True","Sort=True")</f>
        <v>14.721148981240306</v>
      </c>
      <c r="U4227" s="43">
        <f ca="1">_xll.BInterpol('Base CDI'!$H$4:$H$28,'Base CDI'!$I$4:$I$29,S4227,"Cubic","Extrapolate=Linear","MultiX=Average","Skip=True","Sort=True")</f>
        <v>14.739674319247232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49975</v>
      </c>
      <c r="T4228" s="43">
        <f ca="1">_xll.BInterpol('Base CDI'!$H$4:$H$28,'Base CDI'!$J$4:$J$29,S4228,"Cubic","Extrapolate=Linear","MultiX=Average","Skip=True","Sort=True")</f>
        <v>14.721205417700244</v>
      </c>
      <c r="U4228" s="43">
        <f ca="1">_xll.BInterpol('Base CDI'!$H$4:$H$28,'Base CDI'!$I$4:$I$29,S4228,"Cubic","Extrapolate=Linear","MultiX=Average","Skip=True","Sort=True")</f>
        <v>14.739459285375927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49976</v>
      </c>
      <c r="T4229" s="43">
        <f ca="1">_xll.BInterpol('Base CDI'!$H$4:$H$28,'Base CDI'!$J$4:$J$29,S4229,"Cubic","Extrapolate=Linear","MultiX=Average","Skip=True","Sort=True")</f>
        <v>14.7212618628788</v>
      </c>
      <c r="U4229" s="43">
        <f ca="1">_xll.BInterpol('Base CDI'!$H$4:$H$28,'Base CDI'!$I$4:$I$29,S4229,"Cubic","Extrapolate=Linear","MultiX=Average","Skip=True","Sort=True")</f>
        <v>14.739244217507236</v>
      </c>
    </row>
    <row r="4230" spans="16:21" x14ac:dyDescent="0.25">
      <c r="P4230" s="10">
        <v>40666</v>
      </c>
      <c r="Q4230">
        <v>25.41722</v>
      </c>
      <c r="S4230" s="42">
        <f t="shared" ca="1" si="70"/>
        <v>49977</v>
      </c>
      <c r="T4230" s="43">
        <f ca="1">_xll.BInterpol('Base CDI'!$H$4:$H$28,'Base CDI'!$J$4:$J$29,S4230,"Cubic","Extrapolate=Linear","MultiX=Average","Skip=True","Sort=True")</f>
        <v>14.721318316645844</v>
      </c>
      <c r="U4230" s="43">
        <f ca="1">_xll.BInterpol('Base CDI'!$H$4:$H$28,'Base CDI'!$I$4:$I$29,S4230,"Cubic","Extrapolate=Linear","MultiX=Average","Skip=True","Sort=True")</f>
        <v>14.739029116148586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49978</v>
      </c>
      <c r="T4231" s="43">
        <f ca="1">_xll.BInterpol('Base CDI'!$H$4:$H$28,'Base CDI'!$J$4:$J$29,S4231,"Cubic","Extrapolate=Linear","MultiX=Average","Skip=True","Sort=True")</f>
        <v>14.721374778871247</v>
      </c>
      <c r="U4231" s="43">
        <f ca="1">_xll.BInterpol('Base CDI'!$H$4:$H$28,'Base CDI'!$I$4:$I$29,S4231,"Cubic","Extrapolate=Linear","MultiX=Average","Skip=True","Sort=True")</f>
        <v>14.738813981807398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49979</v>
      </c>
      <c r="T4232" s="43">
        <f ca="1">_xll.BInterpol('Base CDI'!$H$4:$H$28,'Base CDI'!$J$4:$J$29,S4232,"Cubic","Extrapolate=Linear","MultiX=Average","Skip=True","Sort=True")</f>
        <v>14.721431249424882</v>
      </c>
      <c r="U4232" s="43">
        <f ca="1">_xll.BInterpol('Base CDI'!$H$4:$H$28,'Base CDI'!$I$4:$I$29,S4232,"Cubic","Extrapolate=Linear","MultiX=Average","Skip=True","Sort=True")</f>
        <v>14.738598814991096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49980</v>
      </c>
      <c r="T4233" s="43">
        <f ca="1">_xll.BInterpol('Base CDI'!$H$4:$H$28,'Base CDI'!$J$4:$J$29,S4233,"Cubic","Extrapolate=Linear","MultiX=Average","Skip=True","Sort=True")</f>
        <v>14.721487728176617</v>
      </c>
      <c r="U4233" s="43">
        <f ca="1">_xll.BInterpol('Base CDI'!$H$4:$H$28,'Base CDI'!$I$4:$I$29,S4233,"Cubic","Extrapolate=Linear","MultiX=Average","Skip=True","Sort=True")</f>
        <v>14.738383616207104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49981</v>
      </c>
      <c r="T4234" s="43">
        <f ca="1">_xll.BInterpol('Base CDI'!$H$4:$H$28,'Base CDI'!$J$4:$J$29,S4234,"Cubic","Extrapolate=Linear","MultiX=Average","Skip=True","Sort=True")</f>
        <v>14.72154421499633</v>
      </c>
      <c r="U4234" s="43">
        <f ca="1">_xll.BInterpol('Base CDI'!$H$4:$H$28,'Base CDI'!$I$4:$I$29,S4234,"Cubic","Extrapolate=Linear","MultiX=Average","Skip=True","Sort=True")</f>
        <v>14.738168385962846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49982</v>
      </c>
      <c r="T4235" s="43">
        <f ca="1">_xll.BInterpol('Base CDI'!$H$4:$H$28,'Base CDI'!$J$4:$J$29,S4235,"Cubic","Extrapolate=Linear","MultiX=Average","Skip=True","Sort=True")</f>
        <v>14.721600709753885</v>
      </c>
      <c r="U4235" s="43">
        <f ca="1">_xll.BInterpol('Base CDI'!$H$4:$H$28,'Base CDI'!$I$4:$I$29,S4235,"Cubic","Extrapolate=Linear","MultiX=Average","Skip=True","Sort=True")</f>
        <v>14.737953124765745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49983</v>
      </c>
      <c r="T4236" s="43">
        <f ca="1">_xll.BInterpol('Base CDI'!$H$4:$H$28,'Base CDI'!$J$4:$J$29,S4236,"Cubic","Extrapolate=Linear","MultiX=Average","Skip=True","Sort=True")</f>
        <v>14.721657212319158</v>
      </c>
      <c r="U4236" s="43">
        <f ca="1">_xll.BInterpol('Base CDI'!$H$4:$H$28,'Base CDI'!$I$4:$I$29,S4236,"Cubic","Extrapolate=Linear","MultiX=Average","Skip=True","Sort=True")</f>
        <v>14.737737833123225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49984</v>
      </c>
      <c r="T4237" s="43">
        <f ca="1">_xll.BInterpol('Base CDI'!$H$4:$H$28,'Base CDI'!$J$4:$J$29,S4237,"Cubic","Extrapolate=Linear","MultiX=Average","Skip=True","Sort=True")</f>
        <v>14.721713722562018</v>
      </c>
      <c r="U4237" s="43">
        <f ca="1">_xll.BInterpol('Base CDI'!$H$4:$H$28,'Base CDI'!$I$4:$I$29,S4237,"Cubic","Extrapolate=Linear","MultiX=Average","Skip=True","Sort=True")</f>
        <v>14.737522511542711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49985</v>
      </c>
      <c r="T4238" s="43">
        <f ca="1">_xll.BInterpol('Base CDI'!$H$4:$H$28,'Base CDI'!$J$4:$J$29,S4238,"Cubic","Extrapolate=Linear","MultiX=Average","Skip=True","Sort=True")</f>
        <v>14.721770240352338</v>
      </c>
      <c r="U4238" s="43">
        <f ca="1">_xll.BInterpol('Base CDI'!$H$4:$H$28,'Base CDI'!$I$4:$I$29,S4238,"Cubic","Extrapolate=Linear","MultiX=Average","Skip=True","Sort=True")</f>
        <v>14.737307160531623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49986</v>
      </c>
      <c r="T4239" s="43">
        <f ca="1">_xll.BInterpol('Base CDI'!$H$4:$H$28,'Base CDI'!$J$4:$J$29,S4239,"Cubic","Extrapolate=Linear","MultiX=Average","Skip=True","Sort=True")</f>
        <v>14.721826765559989</v>
      </c>
      <c r="U4239" s="43">
        <f ca="1">_xll.BInterpol('Base CDI'!$H$4:$H$28,'Base CDI'!$I$4:$I$29,S4239,"Cubic","Extrapolate=Linear","MultiX=Average","Skip=True","Sort=True")</f>
        <v>14.737091780597387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49987</v>
      </c>
      <c r="T4240" s="43">
        <f ca="1">_xll.BInterpol('Base CDI'!$H$4:$H$28,'Base CDI'!$J$4:$J$29,S4240,"Cubic","Extrapolate=Linear","MultiX=Average","Skip=True","Sort=True")</f>
        <v>14.721883298054843</v>
      </c>
      <c r="U4240" s="43">
        <f ca="1">_xll.BInterpol('Base CDI'!$H$4:$H$28,'Base CDI'!$I$4:$I$29,S4240,"Cubic","Extrapolate=Linear","MultiX=Average","Skip=True","Sort=True")</f>
        <v>14.736876372247428</v>
      </c>
    </row>
    <row r="4241" spans="16:21" x14ac:dyDescent="0.25">
      <c r="P4241" s="10">
        <v>40681</v>
      </c>
      <c r="Q4241">
        <v>25.54213</v>
      </c>
      <c r="S4241" s="42">
        <f t="shared" ca="1" si="71"/>
        <v>49988</v>
      </c>
      <c r="T4241" s="43">
        <f ca="1">_xll.BInterpol('Base CDI'!$H$4:$H$28,'Base CDI'!$J$4:$J$29,S4241,"Cubic","Extrapolate=Linear","MultiX=Average","Skip=True","Sort=True")</f>
        <v>14.721939837706769</v>
      </c>
      <c r="U4241" s="43">
        <f ca="1">_xll.BInterpol('Base CDI'!$H$4:$H$28,'Base CDI'!$I$4:$I$29,S4241,"Cubic","Extrapolate=Linear","MultiX=Average","Skip=True","Sort=True")</f>
        <v>14.736660935989168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49989</v>
      </c>
      <c r="T4242" s="43">
        <f ca="1">_xll.BInterpol('Base CDI'!$H$4:$H$28,'Base CDI'!$J$4:$J$29,S4242,"Cubic","Extrapolate=Linear","MultiX=Average","Skip=True","Sort=True")</f>
        <v>14.721996384385641</v>
      </c>
      <c r="U4242" s="43">
        <f ca="1">_xll.BInterpol('Base CDI'!$H$4:$H$28,'Base CDI'!$I$4:$I$29,S4242,"Cubic","Extrapolate=Linear","MultiX=Average","Skip=True","Sort=True")</f>
        <v>14.736445472330029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49990</v>
      </c>
      <c r="T4243" s="43">
        <f ca="1">_xll.BInterpol('Base CDI'!$H$4:$H$28,'Base CDI'!$J$4:$J$29,S4243,"Cubic","Extrapolate=Linear","MultiX=Average","Skip=True","Sort=True")</f>
        <v>14.72205293796133</v>
      </c>
      <c r="U4243" s="43">
        <f ca="1">_xll.BInterpol('Base CDI'!$H$4:$H$28,'Base CDI'!$I$4:$I$29,S4243,"Cubic","Extrapolate=Linear","MultiX=Average","Skip=True","Sort=True")</f>
        <v>14.736229981777438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49991</v>
      </c>
      <c r="T4244" s="43">
        <f ca="1">_xll.BInterpol('Base CDI'!$H$4:$H$28,'Base CDI'!$J$4:$J$29,S4244,"Cubic","Extrapolate=Linear","MultiX=Average","Skip=True","Sort=True")</f>
        <v>14.722109498303706</v>
      </c>
      <c r="U4244" s="43">
        <f ca="1">_xll.BInterpol('Base CDI'!$H$4:$H$28,'Base CDI'!$I$4:$I$29,S4244,"Cubic","Extrapolate=Linear","MultiX=Average","Skip=True","Sort=True")</f>
        <v>14.736014464838817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49992</v>
      </c>
      <c r="T4245" s="43">
        <f ca="1">_xll.BInterpol('Base CDI'!$H$4:$H$28,'Base CDI'!$J$4:$J$29,S4245,"Cubic","Extrapolate=Linear","MultiX=Average","Skip=True","Sort=True")</f>
        <v>14.722166065282639</v>
      </c>
      <c r="U4245" s="43">
        <f ca="1">_xll.BInterpol('Base CDI'!$H$4:$H$28,'Base CDI'!$I$4:$I$29,S4245,"Cubic","Extrapolate=Linear","MultiX=Average","Skip=True","Sort=True")</f>
        <v>14.735798922021591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49993</v>
      </c>
      <c r="T4246" s="43">
        <f ca="1">_xll.BInterpol('Base CDI'!$H$4:$H$28,'Base CDI'!$J$4:$J$29,S4246,"Cubic","Extrapolate=Linear","MultiX=Average","Skip=True","Sort=True")</f>
        <v>14.722222638768006</v>
      </c>
      <c r="U4246" s="43">
        <f ca="1">_xll.BInterpol('Base CDI'!$H$4:$H$28,'Base CDI'!$I$4:$I$29,S4246,"Cubic","Extrapolate=Linear","MultiX=Average","Skip=True","Sort=True")</f>
        <v>14.73558335383318</v>
      </c>
    </row>
    <row r="4247" spans="16:21" x14ac:dyDescent="0.25">
      <c r="P4247" s="10">
        <v>40689</v>
      </c>
      <c r="Q4247">
        <v>25.61055</v>
      </c>
      <c r="S4247" s="42">
        <f t="shared" ca="1" si="71"/>
        <v>49994</v>
      </c>
      <c r="T4247" s="43">
        <f ca="1">_xll.BInterpol('Base CDI'!$H$4:$H$28,'Base CDI'!$J$4:$J$29,S4247,"Cubic","Extrapolate=Linear","MultiX=Average","Skip=True","Sort=True")</f>
        <v>14.722279218629673</v>
      </c>
      <c r="U4247" s="43">
        <f ca="1">_xll.BInterpol('Base CDI'!$H$4:$H$28,'Base CDI'!$I$4:$I$29,S4247,"Cubic","Extrapolate=Linear","MultiX=Average","Skip=True","Sort=True")</f>
        <v>14.735367760781012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49995</v>
      </c>
      <c r="T4248" s="43">
        <f ca="1">_xll.BInterpol('Base CDI'!$H$4:$H$28,'Base CDI'!$J$4:$J$29,S4248,"Cubic","Extrapolate=Linear","MultiX=Average","Skip=True","Sort=True")</f>
        <v>14.722335804737513</v>
      </c>
      <c r="U4248" s="43">
        <f ca="1">_xll.BInterpol('Base CDI'!$H$4:$H$28,'Base CDI'!$I$4:$I$29,S4248,"Cubic","Extrapolate=Linear","MultiX=Average","Skip=True","Sort=True")</f>
        <v>14.735152143372508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49996</v>
      </c>
      <c r="T4249" s="43">
        <f ca="1">_xll.BInterpol('Base CDI'!$H$4:$H$28,'Base CDI'!$J$4:$J$29,S4249,"Cubic","Extrapolate=Linear","MultiX=Average","Skip=True","Sort=True")</f>
        <v>14.7223923969614</v>
      </c>
      <c r="U4249" s="43">
        <f ca="1">_xll.BInterpol('Base CDI'!$H$4:$H$28,'Base CDI'!$I$4:$I$29,S4249,"Cubic","Extrapolate=Linear","MultiX=Average","Skip=True","Sort=True")</f>
        <v>14.734936502115092</v>
      </c>
    </row>
    <row r="4250" spans="16:21" x14ac:dyDescent="0.25">
      <c r="P4250" s="10">
        <v>40694</v>
      </c>
      <c r="Q4250">
        <v>25.6448</v>
      </c>
      <c r="S4250" s="42">
        <f t="shared" ca="1" si="71"/>
        <v>49997</v>
      </c>
      <c r="T4250" s="43">
        <f ca="1">_xll.BInterpol('Base CDI'!$H$4:$H$28,'Base CDI'!$J$4:$J$29,S4250,"Cubic","Extrapolate=Linear","MultiX=Average","Skip=True","Sort=True")</f>
        <v>14.722448995171201</v>
      </c>
      <c r="U4250" s="43">
        <f ca="1">_xll.BInterpol('Base CDI'!$H$4:$H$28,'Base CDI'!$I$4:$I$29,S4250,"Cubic","Extrapolate=Linear","MultiX=Average","Skip=True","Sort=True")</f>
        <v>14.734720837516187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49998</v>
      </c>
      <c r="T4251" s="43">
        <f ca="1">_xll.BInterpol('Base CDI'!$H$4:$H$28,'Base CDI'!$J$4:$J$29,S4251,"Cubic","Extrapolate=Linear","MultiX=Average","Skip=True","Sort=True")</f>
        <v>14.72250559923679</v>
      </c>
      <c r="U4251" s="43">
        <f ca="1">_xll.BInterpol('Base CDI'!$H$4:$H$28,'Base CDI'!$I$4:$I$29,S4251,"Cubic","Extrapolate=Linear","MultiX=Average","Skip=True","Sort=True")</f>
        <v>14.734505150083221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49999</v>
      </c>
      <c r="T4252" s="43">
        <f ca="1">_xll.BInterpol('Base CDI'!$H$4:$H$28,'Base CDI'!$J$4:$J$29,S4252,"Cubic","Extrapolate=Linear","MultiX=Average","Skip=True","Sort=True")</f>
        <v>14.722562209028037</v>
      </c>
      <c r="U4252" s="43">
        <f ca="1">_xll.BInterpol('Base CDI'!$H$4:$H$28,'Base CDI'!$I$4:$I$29,S4252,"Cubic","Extrapolate=Linear","MultiX=Average","Skip=True","Sort=True")</f>
        <v>14.734289440323613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50000</v>
      </c>
      <c r="T4253" s="43">
        <f ca="1">_xll.BInterpol('Base CDI'!$H$4:$H$28,'Base CDI'!$J$4:$J$29,S4253,"Cubic","Extrapolate=Linear","MultiX=Average","Skip=True","Sort=True")</f>
        <v>14.722618824414816</v>
      </c>
      <c r="U4253" s="43">
        <f ca="1">_xll.BInterpol('Base CDI'!$H$4:$H$28,'Base CDI'!$I$4:$I$29,S4253,"Cubic","Extrapolate=Linear","MultiX=Average","Skip=True","Sort=True")</f>
        <v>14.734073708744786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50001</v>
      </c>
      <c r="T4254" s="43">
        <f ca="1">_xll.BInterpol('Base CDI'!$H$4:$H$28,'Base CDI'!$J$4:$J$29,S4254,"Cubic","Extrapolate=Linear","MultiX=Average","Skip=True","Sort=True")</f>
        <v>14.722675445266995</v>
      </c>
      <c r="U4254" s="43">
        <f ca="1">_xll.BInterpol('Base CDI'!$H$4:$H$28,'Base CDI'!$I$4:$I$29,S4254,"Cubic","Extrapolate=Linear","MultiX=Average","Skip=True","Sort=True")</f>
        <v>14.733857955854168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50002</v>
      </c>
      <c r="T4255" s="43">
        <f ca="1">_xll.BInterpol('Base CDI'!$H$4:$H$28,'Base CDI'!$J$4:$J$29,S4255,"Cubic","Extrapolate=Linear","MultiX=Average","Skip=True","Sort=True")</f>
        <v>14.722732071454448</v>
      </c>
      <c r="U4255" s="43">
        <f ca="1">_xll.BInterpol('Base CDI'!$H$4:$H$28,'Base CDI'!$I$4:$I$29,S4255,"Cubic","Extrapolate=Linear","MultiX=Average","Skip=True","Sort=True")</f>
        <v>14.733642182159178</v>
      </c>
    </row>
    <row r="4256" spans="16:21" x14ac:dyDescent="0.25">
      <c r="P4256" s="10">
        <v>40702</v>
      </c>
      <c r="Q4256">
        <v>25.71349</v>
      </c>
      <c r="S4256" s="42">
        <f t="shared" ca="1" si="71"/>
        <v>50003</v>
      </c>
      <c r="T4256" s="43">
        <f ca="1">_xll.BInterpol('Base CDI'!$H$4:$H$28,'Base CDI'!$J$4:$J$29,S4256,"Cubic","Extrapolate=Linear","MultiX=Average","Skip=True","Sort=True")</f>
        <v>14.722788702847046</v>
      </c>
      <c r="U4256" s="43">
        <f ca="1">_xll.BInterpol('Base CDI'!$H$4:$H$28,'Base CDI'!$I$4:$I$29,S4256,"Cubic","Extrapolate=Linear","MultiX=Average","Skip=True","Sort=True")</f>
        <v>14.733426388167244</v>
      </c>
    </row>
    <row r="4257" spans="16:21" x14ac:dyDescent="0.25">
      <c r="P4257" s="10">
        <v>40703</v>
      </c>
      <c r="Q4257">
        <v>25.72495</v>
      </c>
      <c r="S4257" s="42">
        <f t="shared" ca="1" si="71"/>
        <v>50004</v>
      </c>
      <c r="T4257" s="43">
        <f ca="1">_xll.BInterpol('Base CDI'!$H$4:$H$28,'Base CDI'!$J$4:$J$29,S4257,"Cubic","Extrapolate=Linear","MultiX=Average","Skip=True","Sort=True")</f>
        <v>14.722845339314658</v>
      </c>
      <c r="U4257" s="43">
        <f ca="1">_xll.BInterpol('Base CDI'!$H$4:$H$28,'Base CDI'!$I$4:$I$29,S4257,"Cubic","Extrapolate=Linear","MultiX=Average","Skip=True","Sort=True")</f>
        <v>14.733210574385787</v>
      </c>
    </row>
    <row r="4258" spans="16:21" x14ac:dyDescent="0.25">
      <c r="P4258" s="10">
        <v>40704</v>
      </c>
      <c r="Q4258">
        <v>25.73659</v>
      </c>
      <c r="S4258" s="42">
        <f t="shared" ca="1" si="71"/>
        <v>50005</v>
      </c>
      <c r="T4258" s="43">
        <f ca="1">_xll.BInterpol('Base CDI'!$H$4:$H$28,'Base CDI'!$J$4:$J$29,S4258,"Cubic","Extrapolate=Linear","MultiX=Average","Skip=True","Sort=True")</f>
        <v>14.722901980727158</v>
      </c>
      <c r="U4258" s="43">
        <f ca="1">_xll.BInterpol('Base CDI'!$H$4:$H$28,'Base CDI'!$I$4:$I$29,S4258,"Cubic","Extrapolate=Linear","MultiX=Average","Skip=True","Sort=True")</f>
        <v>14.732994741322232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50006</v>
      </c>
      <c r="T4259" s="43">
        <f ca="1">_xll.BInterpol('Base CDI'!$H$4:$H$28,'Base CDI'!$J$4:$J$29,S4259,"Cubic","Extrapolate=Linear","MultiX=Average","Skip=True","Sort=True")</f>
        <v>14.722958626954417</v>
      </c>
      <c r="U4259" s="43">
        <f ca="1">_xll.BInterpol('Base CDI'!$H$4:$H$28,'Base CDI'!$I$4:$I$29,S4259,"Cubic","Extrapolate=Linear","MultiX=Average","Skip=True","Sort=True")</f>
        <v>14.732778889484001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50007</v>
      </c>
      <c r="T4260" s="43">
        <f ca="1">_xll.BInterpol('Base CDI'!$H$4:$H$28,'Base CDI'!$J$4:$J$29,S4260,"Cubic","Extrapolate=Linear","MultiX=Average","Skip=True","Sort=True")</f>
        <v>14.723015277866306</v>
      </c>
      <c r="U4260" s="43">
        <f ca="1">_xll.BInterpol('Base CDI'!$H$4:$H$28,'Base CDI'!$I$4:$I$29,S4260,"Cubic","Extrapolate=Linear","MultiX=Average","Skip=True","Sort=True")</f>
        <v>14.732563019378519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50008</v>
      </c>
      <c r="T4261" s="43">
        <f ca="1">_xll.BInterpol('Base CDI'!$H$4:$H$28,'Base CDI'!$J$4:$J$29,S4261,"Cubic","Extrapolate=Linear","MultiX=Average","Skip=True","Sort=True")</f>
        <v>14.723071933332697</v>
      </c>
      <c r="U4261" s="43">
        <f ca="1">_xll.BInterpol('Base CDI'!$H$4:$H$28,'Base CDI'!$I$4:$I$29,S4261,"Cubic","Extrapolate=Linear","MultiX=Average","Skip=True","Sort=True")</f>
        <v>14.732347131513208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50009</v>
      </c>
      <c r="T4262" s="43">
        <f ca="1">_xll.BInterpol('Base CDI'!$H$4:$H$28,'Base CDI'!$J$4:$J$29,S4262,"Cubic","Extrapolate=Linear","MultiX=Average","Skip=True","Sort=True")</f>
        <v>14.723128593223459</v>
      </c>
      <c r="U4262" s="43">
        <f ca="1">_xll.BInterpol('Base CDI'!$H$4:$H$28,'Base CDI'!$I$4:$I$29,S4262,"Cubic","Extrapolate=Linear","MultiX=Average","Skip=True","Sort=True")</f>
        <v>14.732131226395493</v>
      </c>
    </row>
    <row r="4263" spans="16:21" x14ac:dyDescent="0.25">
      <c r="P4263" s="10">
        <v>40711</v>
      </c>
      <c r="Q4263">
        <v>25.79496</v>
      </c>
      <c r="S4263" s="42">
        <f t="shared" ca="1" si="71"/>
        <v>50010</v>
      </c>
      <c r="T4263" s="43">
        <f ca="1">_xll.BInterpol('Base CDI'!$H$4:$H$28,'Base CDI'!$J$4:$J$29,S4263,"Cubic","Extrapolate=Linear","MultiX=Average","Skip=True","Sort=True")</f>
        <v>14.723185257408467</v>
      </c>
      <c r="U4263" s="43">
        <f ca="1">_xll.BInterpol('Base CDI'!$H$4:$H$28,'Base CDI'!$I$4:$I$29,S4263,"Cubic","Extrapolate=Linear","MultiX=Average","Skip=True","Sort=True")</f>
        <v>14.7319153045328</v>
      </c>
    </row>
    <row r="4264" spans="16:21" x14ac:dyDescent="0.25">
      <c r="P4264" s="10">
        <v>40714</v>
      </c>
      <c r="Q4264">
        <v>25.80668</v>
      </c>
      <c r="S4264" s="42">
        <f t="shared" ca="1" si="71"/>
        <v>50011</v>
      </c>
      <c r="T4264" s="43">
        <f ca="1">_xll.BInterpol('Base CDI'!$H$4:$H$28,'Base CDI'!$J$4:$J$29,S4264,"Cubic","Extrapolate=Linear","MultiX=Average","Skip=True","Sort=True")</f>
        <v>14.723241925757589</v>
      </c>
      <c r="U4264" s="43">
        <f ca="1">_xll.BInterpol('Base CDI'!$H$4:$H$28,'Base CDI'!$I$4:$I$29,S4264,"Cubic","Extrapolate=Linear","MultiX=Average","Skip=True","Sort=True")</f>
        <v>14.731699366432547</v>
      </c>
    </row>
    <row r="4265" spans="16:21" x14ac:dyDescent="0.25">
      <c r="P4265" s="10">
        <v>40715</v>
      </c>
      <c r="Q4265">
        <v>25.8184</v>
      </c>
      <c r="S4265" s="42">
        <f t="shared" ca="1" si="71"/>
        <v>50012</v>
      </c>
      <c r="T4265" s="43">
        <f ca="1">_xll.BInterpol('Base CDI'!$H$4:$H$28,'Base CDI'!$J$4:$J$29,S4265,"Cubic","Extrapolate=Linear","MultiX=Average","Skip=True","Sort=True")</f>
        <v>14.723298598140699</v>
      </c>
      <c r="U4265" s="43">
        <f ca="1">_xll.BInterpol('Base CDI'!$H$4:$H$28,'Base CDI'!$I$4:$I$29,S4265,"Cubic","Extrapolate=Linear","MultiX=Average","Skip=True","Sort=True")</f>
        <v>14.731483412602163</v>
      </c>
    </row>
    <row r="4266" spans="16:21" x14ac:dyDescent="0.25">
      <c r="P4266" s="10">
        <v>40716</v>
      </c>
      <c r="Q4266">
        <v>25.83014</v>
      </c>
      <c r="S4266" s="42">
        <f t="shared" ca="1" si="71"/>
        <v>50013</v>
      </c>
      <c r="T4266" s="43">
        <f ca="1">_xll.BInterpol('Base CDI'!$H$4:$H$28,'Base CDI'!$J$4:$J$29,S4266,"Cubic","Extrapolate=Linear","MultiX=Average","Skip=True","Sort=True")</f>
        <v>14.723355274427666</v>
      </c>
      <c r="U4266" s="43">
        <f ca="1">_xll.BInterpol('Base CDI'!$H$4:$H$28,'Base CDI'!$I$4:$I$29,S4266,"Cubic","Extrapolate=Linear","MultiX=Average","Skip=True","Sort=True")</f>
        <v>14.731267443549068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50014</v>
      </c>
      <c r="T4267" s="43">
        <f ca="1">_xll.BInterpol('Base CDI'!$H$4:$H$28,'Base CDI'!$J$4:$J$29,S4267,"Cubic","Extrapolate=Linear","MultiX=Average","Skip=True","Sort=True")</f>
        <v>14.723411954488364</v>
      </c>
      <c r="U4267" s="43">
        <f ca="1">_xll.BInterpol('Base CDI'!$H$4:$H$28,'Base CDI'!$I$4:$I$29,S4267,"Cubic","Extrapolate=Linear","MultiX=Average","Skip=True","Sort=True")</f>
        <v>14.731051459780689</v>
      </c>
    </row>
    <row r="4268" spans="16:21" x14ac:dyDescent="0.25">
      <c r="P4268" s="10">
        <v>40721</v>
      </c>
      <c r="Q4268">
        <v>25.85361</v>
      </c>
      <c r="S4268" s="42">
        <f t="shared" ca="1" si="71"/>
        <v>50015</v>
      </c>
      <c r="T4268" s="43">
        <f ca="1">_xll.BInterpol('Base CDI'!$H$4:$H$28,'Base CDI'!$J$4:$J$29,S4268,"Cubic","Extrapolate=Linear","MultiX=Average","Skip=True","Sort=True")</f>
        <v>14.723468638192664</v>
      </c>
      <c r="U4268" s="43">
        <f ca="1">_xll.BInterpol('Base CDI'!$H$4:$H$28,'Base CDI'!$I$4:$I$29,S4268,"Cubic","Extrapolate=Linear","MultiX=Average","Skip=True","Sort=True")</f>
        <v>14.730835461804446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50016</v>
      </c>
      <c r="T4269" s="43">
        <f ca="1">_xll.BInterpol('Base CDI'!$H$4:$H$28,'Base CDI'!$J$4:$J$29,S4269,"Cubic","Extrapolate=Linear","MultiX=Average","Skip=True","Sort=True")</f>
        <v>14.723525325410435</v>
      </c>
      <c r="U4269" s="43">
        <f ca="1">_xll.BInterpol('Base CDI'!$H$4:$H$28,'Base CDI'!$I$4:$I$29,S4269,"Cubic","Extrapolate=Linear","MultiX=Average","Skip=True","Sort=True")</f>
        <v>14.730619450127765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50017</v>
      </c>
      <c r="T4270" s="43">
        <f ca="1">_xll.BInterpol('Base CDI'!$H$4:$H$28,'Base CDI'!$J$4:$J$29,S4270,"Cubic","Extrapolate=Linear","MultiX=Average","Skip=True","Sort=True")</f>
        <v>14.72358201601155</v>
      </c>
      <c r="U4270" s="43">
        <f ca="1">_xll.BInterpol('Base CDI'!$H$4:$H$28,'Base CDI'!$I$4:$I$29,S4270,"Cubic","Extrapolate=Linear","MultiX=Average","Skip=True","Sort=True")</f>
        <v>14.73040342525807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50018</v>
      </c>
      <c r="T4271" s="43">
        <f ca="1">_xll.BInterpol('Base CDI'!$H$4:$H$28,'Base CDI'!$J$4:$J$29,S4271,"Cubic","Extrapolate=Linear","MultiX=Average","Skip=True","Sort=True")</f>
        <v>14.723638709865879</v>
      </c>
      <c r="U4271" s="43">
        <f ca="1">_xll.BInterpol('Base CDI'!$H$4:$H$28,'Base CDI'!$I$4:$I$29,S4271,"Cubic","Extrapolate=Linear","MultiX=Average","Skip=True","Sort=True")</f>
        <v>14.730187387702783</v>
      </c>
    </row>
    <row r="4272" spans="16:21" x14ac:dyDescent="0.25">
      <c r="P4272" s="10">
        <v>40725</v>
      </c>
      <c r="Q4272">
        <v>25.90062</v>
      </c>
      <c r="S4272" s="42">
        <f t="shared" ca="1" si="71"/>
        <v>50019</v>
      </c>
      <c r="T4272" s="43">
        <f ca="1">_xll.BInterpol('Base CDI'!$H$4:$H$28,'Base CDI'!$J$4:$J$29,S4272,"Cubic","Extrapolate=Linear","MultiX=Average","Skip=True","Sort=True")</f>
        <v>14.723695406843296</v>
      </c>
      <c r="U4272" s="43">
        <f ca="1">_xll.BInterpol('Base CDI'!$H$4:$H$28,'Base CDI'!$I$4:$I$29,S4272,"Cubic","Extrapolate=Linear","MultiX=Average","Skip=True","Sort=True")</f>
        <v>14.729971337969328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50020</v>
      </c>
      <c r="T4273" s="43">
        <f ca="1">_xll.BInterpol('Base CDI'!$H$4:$H$28,'Base CDI'!$J$4:$J$29,S4273,"Cubic","Extrapolate=Linear","MultiX=Average","Skip=True","Sort=True")</f>
        <v>14.723752106813672</v>
      </c>
      <c r="U4273" s="43">
        <f ca="1">_xll.BInterpol('Base CDI'!$H$4:$H$28,'Base CDI'!$I$4:$I$29,S4273,"Cubic","Extrapolate=Linear","MultiX=Average","Skip=True","Sort=True")</f>
        <v>14.729755276565129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50021</v>
      </c>
      <c r="T4274" s="43">
        <f ca="1">_xll.BInterpol('Base CDI'!$H$4:$H$28,'Base CDI'!$J$4:$J$29,S4274,"Cubic","Extrapolate=Linear","MultiX=Average","Skip=True","Sort=True")</f>
        <v>14.723808809646876</v>
      </c>
      <c r="U4274" s="43">
        <f ca="1">_xll.BInterpol('Base CDI'!$H$4:$H$28,'Base CDI'!$I$4:$I$29,S4274,"Cubic","Extrapolate=Linear","MultiX=Average","Skip=True","Sort=True")</f>
        <v>14.729539203997609</v>
      </c>
    </row>
    <row r="4275" spans="16:21" x14ac:dyDescent="0.25">
      <c r="P4275" s="10">
        <v>40730</v>
      </c>
      <c r="Q4275">
        <v>25.93601</v>
      </c>
      <c r="S4275" s="42">
        <f t="shared" ca="1" si="71"/>
        <v>50022</v>
      </c>
      <c r="T4275" s="43">
        <f ca="1">_xll.BInterpol('Base CDI'!$H$4:$H$28,'Base CDI'!$J$4:$J$29,S4275,"Cubic","Extrapolate=Linear","MultiX=Average","Skip=True","Sort=True")</f>
        <v>14.723865515212781</v>
      </c>
      <c r="U4275" s="43">
        <f ca="1">_xll.BInterpol('Base CDI'!$H$4:$H$28,'Base CDI'!$I$4:$I$29,S4275,"Cubic","Extrapolate=Linear","MultiX=Average","Skip=True","Sort=True")</f>
        <v>14.729323120774193</v>
      </c>
    </row>
    <row r="4276" spans="16:21" x14ac:dyDescent="0.25">
      <c r="P4276" s="10">
        <v>40731</v>
      </c>
      <c r="Q4276">
        <v>25.94781</v>
      </c>
      <c r="S4276" s="42">
        <f t="shared" ca="1" si="71"/>
        <v>50023</v>
      </c>
      <c r="T4276" s="43">
        <f ca="1">_xll.BInterpol('Base CDI'!$H$4:$H$28,'Base CDI'!$J$4:$J$29,S4276,"Cubic","Extrapolate=Linear","MultiX=Average","Skip=True","Sort=True")</f>
        <v>14.723922223381258</v>
      </c>
      <c r="U4276" s="43">
        <f ca="1">_xll.BInterpol('Base CDI'!$H$4:$H$28,'Base CDI'!$I$4:$I$29,S4276,"Cubic","Extrapolate=Linear","MultiX=Average","Skip=True","Sort=True")</f>
        <v>14.729107027402305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50024</v>
      </c>
      <c r="T4277" s="43">
        <f ca="1">_xll.BInterpol('Base CDI'!$H$4:$H$28,'Base CDI'!$J$4:$J$29,S4277,"Cubic","Extrapolate=Linear","MultiX=Average","Skip=True","Sort=True")</f>
        <v>14.723978934022179</v>
      </c>
      <c r="U4277" s="43">
        <f ca="1">_xll.BInterpol('Base CDI'!$H$4:$H$28,'Base CDI'!$I$4:$I$29,S4277,"Cubic","Extrapolate=Linear","MultiX=Average","Skip=True","Sort=True")</f>
        <v>14.728890924389367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50025</v>
      </c>
      <c r="T4278" s="43">
        <f ca="1">_xll.BInterpol('Base CDI'!$H$4:$H$28,'Base CDI'!$J$4:$J$29,S4278,"Cubic","Extrapolate=Linear","MultiX=Average","Skip=True","Sort=True")</f>
        <v>14.724035647005417</v>
      </c>
      <c r="U4278" s="43">
        <f ca="1">_xll.BInterpol('Base CDI'!$H$4:$H$28,'Base CDI'!$I$4:$I$29,S4278,"Cubic","Extrapolate=Linear","MultiX=Average","Skip=True","Sort=True")</f>
        <v>14.728674812242803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50026</v>
      </c>
      <c r="T4279" s="43">
        <f ca="1">_xll.BInterpol('Base CDI'!$H$4:$H$28,'Base CDI'!$J$4:$J$29,S4279,"Cubic","Extrapolate=Linear","MultiX=Average","Skip=True","Sort=True")</f>
        <v>14.724092362200839</v>
      </c>
      <c r="U4279" s="43">
        <f ca="1">_xll.BInterpol('Base CDI'!$H$4:$H$28,'Base CDI'!$I$4:$I$29,S4279,"Cubic","Extrapolate=Linear","MultiX=Average","Skip=True","Sort=True")</f>
        <v>14.728458691470037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50027</v>
      </c>
      <c r="T4280" s="43">
        <f ca="1">_xll.BInterpol('Base CDI'!$H$4:$H$28,'Base CDI'!$J$4:$J$29,S4280,"Cubic","Extrapolate=Linear","MultiX=Average","Skip=True","Sort=True")</f>
        <v>14.72414907947832</v>
      </c>
      <c r="U4280" s="43">
        <f ca="1">_xll.BInterpol('Base CDI'!$H$4:$H$28,'Base CDI'!$I$4:$I$29,S4280,"Cubic","Extrapolate=Linear","MultiX=Average","Skip=True","Sort=True")</f>
        <v>14.728242562578492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50028</v>
      </c>
      <c r="T4281" s="43">
        <f ca="1">_xll.BInterpol('Base CDI'!$H$4:$H$28,'Base CDI'!$J$4:$J$29,S4281,"Cubic","Extrapolate=Linear","MultiX=Average","Skip=True","Sort=True")</f>
        <v>14.724205798707729</v>
      </c>
      <c r="U4281" s="43">
        <f ca="1">_xll.BInterpol('Base CDI'!$H$4:$H$28,'Base CDI'!$I$4:$I$29,S4281,"Cubic","Extrapolate=Linear","MultiX=Average","Skip=True","Sort=True")</f>
        <v>14.728026426075594</v>
      </c>
    </row>
    <row r="4282" spans="16:21" x14ac:dyDescent="0.25">
      <c r="P4282" s="10">
        <v>40739</v>
      </c>
      <c r="Q4282">
        <v>26.01877</v>
      </c>
      <c r="S4282" s="42">
        <f t="shared" ca="1" si="71"/>
        <v>50029</v>
      </c>
      <c r="T4282" s="43">
        <f ca="1">_xll.BInterpol('Base CDI'!$H$4:$H$28,'Base CDI'!$J$4:$J$29,S4282,"Cubic","Extrapolate=Linear","MultiX=Average","Skip=True","Sort=True")</f>
        <v>14.724262519758938</v>
      </c>
      <c r="U4282" s="43">
        <f ca="1">_xll.BInterpol('Base CDI'!$H$4:$H$28,'Base CDI'!$I$4:$I$29,S4282,"Cubic","Extrapolate=Linear","MultiX=Average","Skip=True","Sort=True")</f>
        <v>14.727810282468763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50030</v>
      </c>
      <c r="T4283" s="43">
        <f ca="1">_xll.BInterpol('Base CDI'!$H$4:$H$28,'Base CDI'!$J$4:$J$29,S4283,"Cubic","Extrapolate=Linear","MultiX=Average","Skip=True","Sort=True")</f>
        <v>14.724319242501821</v>
      </c>
      <c r="U4283" s="43">
        <f ca="1">_xll.BInterpol('Base CDI'!$H$4:$H$28,'Base CDI'!$I$4:$I$29,S4283,"Cubic","Extrapolate=Linear","MultiX=Average","Skip=True","Sort=True")</f>
        <v>14.727594132265425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50031</v>
      </c>
      <c r="T4284" s="43">
        <f ca="1">_xll.BInterpol('Base CDI'!$H$4:$H$28,'Base CDI'!$J$4:$J$29,S4284,"Cubic","Extrapolate=Linear","MultiX=Average","Skip=True","Sort=True")</f>
        <v>14.724375966806246</v>
      </c>
      <c r="U4284" s="43">
        <f ca="1">_xll.BInterpol('Base CDI'!$H$4:$H$28,'Base CDI'!$I$4:$I$29,S4284,"Cubic","Extrapolate=Linear","MultiX=Average","Skip=True","Sort=True")</f>
        <v>14.727377975973004</v>
      </c>
    </row>
    <row r="4285" spans="16:21" x14ac:dyDescent="0.25">
      <c r="P4285" s="10">
        <v>40744</v>
      </c>
      <c r="Q4285">
        <v>26.05433</v>
      </c>
      <c r="S4285" s="42">
        <f t="shared" ca="1" si="71"/>
        <v>50032</v>
      </c>
      <c r="T4285" s="43">
        <f ca="1">_xll.BInterpol('Base CDI'!$H$4:$H$28,'Base CDI'!$J$4:$J$29,S4285,"Cubic","Extrapolate=Linear","MultiX=Average","Skip=True","Sort=True")</f>
        <v>14.724432692542086</v>
      </c>
      <c r="U4285" s="43">
        <f ca="1">_xll.BInterpol('Base CDI'!$H$4:$H$28,'Base CDI'!$I$4:$I$29,S4285,"Cubic","Extrapolate=Linear","MultiX=Average","Skip=True","Sort=True")</f>
        <v>14.727161814098922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50033</v>
      </c>
      <c r="T4286" s="43">
        <f ca="1">_xll.BInterpol('Base CDI'!$H$4:$H$28,'Base CDI'!$J$4:$J$29,S4286,"Cubic","Extrapolate=Linear","MultiX=Average","Skip=True","Sort=True")</f>
        <v>14.724489419579211</v>
      </c>
      <c r="U4286" s="43">
        <f ca="1">_xll.BInterpol('Base CDI'!$H$4:$H$28,'Base CDI'!$I$4:$I$29,S4286,"Cubic","Extrapolate=Linear","MultiX=Average","Skip=True","Sort=True")</f>
        <v>14.726945647150604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50034</v>
      </c>
      <c r="T4287" s="43">
        <f ca="1">_xll.BInterpol('Base CDI'!$H$4:$H$28,'Base CDI'!$J$4:$J$29,S4287,"Cubic","Extrapolate=Linear","MultiX=Average","Skip=True","Sort=True")</f>
        <v>14.724546147787494</v>
      </c>
      <c r="U4287" s="43">
        <f ca="1">_xll.BInterpol('Base CDI'!$H$4:$H$28,'Base CDI'!$I$4:$I$29,S4287,"Cubic","Extrapolate=Linear","MultiX=Average","Skip=True","Sort=True")</f>
        <v>14.726729475635473</v>
      </c>
    </row>
    <row r="4288" spans="16:21" x14ac:dyDescent="0.25">
      <c r="P4288" s="10">
        <v>40749</v>
      </c>
      <c r="Q4288">
        <v>26.09038</v>
      </c>
      <c r="S4288" s="42">
        <f t="shared" ca="1" si="71"/>
        <v>50035</v>
      </c>
      <c r="T4288" s="43">
        <f ca="1">_xll.BInterpol('Base CDI'!$H$4:$H$28,'Base CDI'!$J$4:$J$29,S4288,"Cubic","Extrapolate=Linear","MultiX=Average","Skip=True","Sort=True")</f>
        <v>14.724602877036807</v>
      </c>
      <c r="U4288" s="43">
        <f ca="1">_xll.BInterpol('Base CDI'!$H$4:$H$28,'Base CDI'!$I$4:$I$29,S4288,"Cubic","Extrapolate=Linear","MultiX=Average","Skip=True","Sort=True")</f>
        <v>14.726513300060953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50036</v>
      </c>
      <c r="T4289" s="43">
        <f ca="1">_xll.BInterpol('Base CDI'!$H$4:$H$28,'Base CDI'!$J$4:$J$29,S4289,"Cubic","Extrapolate=Linear","MultiX=Average","Skip=True","Sort=True")</f>
        <v>14.724659607197021</v>
      </c>
      <c r="U4289" s="43">
        <f ca="1">_xll.BInterpol('Base CDI'!$H$4:$H$28,'Base CDI'!$I$4:$I$29,S4289,"Cubic","Extrapolate=Linear","MultiX=Average","Skip=True","Sort=True")</f>
        <v>14.726297120934467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50037</v>
      </c>
      <c r="T4290" s="43">
        <f ca="1">_xll.BInterpol('Base CDI'!$H$4:$H$28,'Base CDI'!$J$4:$J$29,S4290,"Cubic","Extrapolate=Linear","MultiX=Average","Skip=True","Sort=True")</f>
        <v>14.724716338138004</v>
      </c>
      <c r="U4290" s="43">
        <f ca="1">_xll.BInterpol('Base CDI'!$H$4:$H$28,'Base CDI'!$I$4:$I$29,S4290,"Cubic","Extrapolate=Linear","MultiX=Average","Skip=True","Sort=True")</f>
        <v>14.72608093876344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50038</v>
      </c>
      <c r="T4291" s="43">
        <f ca="1">_xll.BInterpol('Base CDI'!$H$4:$H$28,'Base CDI'!$J$4:$J$29,S4291,"Cubic","Extrapolate=Linear","MultiX=Average","Skip=True","Sort=True")</f>
        <v>14.724773069729631</v>
      </c>
      <c r="U4291" s="43">
        <f ca="1">_xll.BInterpol('Base CDI'!$H$4:$H$28,'Base CDI'!$I$4:$I$29,S4291,"Cubic","Extrapolate=Linear","MultiX=Average","Skip=True","Sort=True")</f>
        <v>14.725864754055292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50039</v>
      </c>
      <c r="T4292" s="43">
        <f ca="1">_xll.BInterpol('Base CDI'!$H$4:$H$28,'Base CDI'!$J$4:$J$29,S4292,"Cubic","Extrapolate=Linear","MultiX=Average","Skip=True","Sort=True")</f>
        <v>14.724829801841773</v>
      </c>
      <c r="U4292" s="43">
        <f ca="1">_xll.BInterpol('Base CDI'!$H$4:$H$28,'Base CDI'!$I$4:$I$29,S4292,"Cubic","Extrapolate=Linear","MultiX=Average","Skip=True","Sort=True")</f>
        <v>14.725648567317453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50040</v>
      </c>
      <c r="T4293" s="43">
        <f ca="1">_xll.BInterpol('Base CDI'!$H$4:$H$28,'Base CDI'!$J$4:$J$29,S4293,"Cubic","Extrapolate=Linear","MultiX=Average","Skip=True","Sort=True")</f>
        <v>14.724886534344302</v>
      </c>
      <c r="U4293" s="43">
        <f ca="1">_xll.BInterpol('Base CDI'!$H$4:$H$28,'Base CDI'!$I$4:$I$29,S4293,"Cubic","Extrapolate=Linear","MultiX=Average","Skip=True","Sort=True")</f>
        <v>14.725432379057342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50041</v>
      </c>
      <c r="T4294" s="43">
        <f ca="1">_xll.BInterpol('Base CDI'!$H$4:$H$28,'Base CDI'!$J$4:$J$29,S4294,"Cubic","Extrapolate=Linear","MultiX=Average","Skip=True","Sort=True")</f>
        <v>14.724943267107086</v>
      </c>
      <c r="U4294" s="43">
        <f ca="1">_xll.BInterpol('Base CDI'!$H$4:$H$28,'Base CDI'!$I$4:$I$29,S4294,"Cubic","Extrapolate=Linear","MultiX=Average","Skip=True","Sort=True")</f>
        <v>14.725216189782381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50042</v>
      </c>
      <c r="T4295" s="43">
        <f ca="1">_xll.BInterpol('Base CDI'!$H$4:$H$28,'Base CDI'!$J$4:$J$29,S4295,"Cubic","Extrapolate=Linear","MultiX=Average","Skip=True","Sort=True")</f>
        <v>14.725</v>
      </c>
      <c r="U4295" s="43">
        <f ca="1">_xll.BInterpol('Base CDI'!$H$4:$H$28,'Base CDI'!$I$4:$I$29,S4295,"Cubic","Extrapolate=Linear","MultiX=Average","Skip=True","Sort=True")</f>
        <v>14.725</v>
      </c>
    </row>
    <row r="4296" spans="16:21" x14ac:dyDescent="0.25">
      <c r="P4296" s="10">
        <v>40759</v>
      </c>
      <c r="Q4296">
        <v>26.1874</v>
      </c>
      <c r="S4296" s="42">
        <f t="shared" ca="1" si="71"/>
        <v>50043</v>
      </c>
      <c r="T4296" s="43">
        <f ca="1">_xll.BInterpol('Base CDI'!$H$4:$H$28,'Base CDI'!$J$4:$J$29,S4296,"Cubic","Extrapolate=Linear","MultiX=Average","Skip=True","Sort=True")</f>
        <v>14.72504514363885</v>
      </c>
      <c r="U4296" s="43">
        <f ca="1">_xll.BInterpol('Base CDI'!$H$4:$H$28,'Base CDI'!$I$4:$I$29,S4296,"Cubic","Extrapolate=Linear","MultiX=Average","Skip=True","Sort=True")</f>
        <v>14.724829001367988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50044</v>
      </c>
      <c r="T4297" s="43">
        <f ca="1">_xll.BInterpol('Base CDI'!$H$4:$H$28,'Base CDI'!$J$4:$J$29,S4297,"Cubic","Extrapolate=Linear","MultiX=Average","Skip=True","Sort=True")</f>
        <v>14.725090287277702</v>
      </c>
      <c r="U4297" s="43">
        <f ca="1">_xll.BInterpol('Base CDI'!$H$4:$H$28,'Base CDI'!$I$4:$I$29,S4297,"Cubic","Extrapolate=Linear","MultiX=Average","Skip=True","Sort=True")</f>
        <v>14.724658002735978</v>
      </c>
    </row>
    <row r="4298" spans="16:21" x14ac:dyDescent="0.25">
      <c r="P4298" s="10">
        <v>40763</v>
      </c>
      <c r="Q4298">
        <v>26.21171</v>
      </c>
      <c r="S4298" s="42">
        <f t="shared" ca="1" si="71"/>
        <v>50045</v>
      </c>
      <c r="T4298" s="43">
        <f ca="1">_xll.BInterpol('Base CDI'!$H$4:$H$28,'Base CDI'!$J$4:$J$29,S4298,"Cubic","Extrapolate=Linear","MultiX=Average","Skip=True","Sort=True")</f>
        <v>14.725135430916552</v>
      </c>
      <c r="U4298" s="43">
        <f ca="1">_xll.BInterpol('Base CDI'!$H$4:$H$28,'Base CDI'!$I$4:$I$29,S4298,"Cubic","Extrapolate=Linear","MultiX=Average","Skip=True","Sort=True")</f>
        <v>14.724487004103967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50046</v>
      </c>
      <c r="T4299" s="43">
        <f ca="1">_xll.BInterpol('Base CDI'!$H$4:$H$28,'Base CDI'!$J$4:$J$29,S4299,"Cubic","Extrapolate=Linear","MultiX=Average","Skip=True","Sort=True")</f>
        <v>14.725180574555404</v>
      </c>
      <c r="U4299" s="43">
        <f ca="1">_xll.BInterpol('Base CDI'!$H$4:$H$28,'Base CDI'!$I$4:$I$29,S4299,"Cubic","Extrapolate=Linear","MultiX=Average","Skip=True","Sort=True")</f>
        <v>14.724316005471955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50047</v>
      </c>
      <c r="T4300" s="43">
        <f ca="1">_xll.BInterpol('Base CDI'!$H$4:$H$28,'Base CDI'!$J$4:$J$29,S4300,"Cubic","Extrapolate=Linear","MultiX=Average","Skip=True","Sort=True")</f>
        <v>14.725225718194254</v>
      </c>
      <c r="U4300" s="43">
        <f ca="1">_xll.BInterpol('Base CDI'!$H$4:$H$28,'Base CDI'!$I$4:$I$29,S4300,"Cubic","Extrapolate=Linear","MultiX=Average","Skip=True","Sort=True")</f>
        <v>14.724145006839946</v>
      </c>
    </row>
    <row r="4301" spans="16:21" x14ac:dyDescent="0.25">
      <c r="P4301" s="10">
        <v>40766</v>
      </c>
      <c r="Q4301">
        <v>26.24821</v>
      </c>
      <c r="S4301" s="42">
        <f t="shared" ca="1" si="72"/>
        <v>50048</v>
      </c>
      <c r="T4301" s="43">
        <f ca="1">_xll.BInterpol('Base CDI'!$H$4:$H$28,'Base CDI'!$J$4:$J$29,S4301,"Cubic","Extrapolate=Linear","MultiX=Average","Skip=True","Sort=True")</f>
        <v>14.725270861833105</v>
      </c>
      <c r="U4301" s="43">
        <f ca="1">_xll.BInterpol('Base CDI'!$H$4:$H$28,'Base CDI'!$I$4:$I$29,S4301,"Cubic","Extrapolate=Linear","MultiX=Average","Skip=True","Sort=True")</f>
        <v>14.723974008207934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50049</v>
      </c>
      <c r="T4302" s="43">
        <f ca="1">_xll.BInterpol('Base CDI'!$H$4:$H$28,'Base CDI'!$J$4:$J$29,S4302,"Cubic","Extrapolate=Linear","MultiX=Average","Skip=True","Sort=True")</f>
        <v>14.725316005471957</v>
      </c>
      <c r="U4302" s="43">
        <f ca="1">_xll.BInterpol('Base CDI'!$H$4:$H$28,'Base CDI'!$I$4:$I$29,S4302,"Cubic","Extrapolate=Linear","MultiX=Average","Skip=True","Sort=True")</f>
        <v>14.723803009575922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50050</v>
      </c>
      <c r="T4303" s="43">
        <f ca="1">_xll.BInterpol('Base CDI'!$H$4:$H$28,'Base CDI'!$J$4:$J$29,S4303,"Cubic","Extrapolate=Linear","MultiX=Average","Skip=True","Sort=True")</f>
        <v>14.725361149110807</v>
      </c>
      <c r="U4303" s="43">
        <f ca="1">_xll.BInterpol('Base CDI'!$H$4:$H$28,'Base CDI'!$I$4:$I$29,S4303,"Cubic","Extrapolate=Linear","MultiX=Average","Skip=True","Sort=True")</f>
        <v>14.723632010943913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50051</v>
      </c>
      <c r="T4304" s="43">
        <f ca="1">_xll.BInterpol('Base CDI'!$H$4:$H$28,'Base CDI'!$J$4:$J$29,S4304,"Cubic","Extrapolate=Linear","MultiX=Average","Skip=True","Sort=True")</f>
        <v>14.725406292749657</v>
      </c>
      <c r="U4304" s="43">
        <f ca="1">_xll.BInterpol('Base CDI'!$H$4:$H$28,'Base CDI'!$I$4:$I$29,S4304,"Cubic","Extrapolate=Linear","MultiX=Average","Skip=True","Sort=True")</f>
        <v>14.723461012311901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50052</v>
      </c>
      <c r="T4305" s="43">
        <f ca="1">_xll.BInterpol('Base CDI'!$H$4:$H$28,'Base CDI'!$J$4:$J$29,S4305,"Cubic","Extrapolate=Linear","MultiX=Average","Skip=True","Sort=True")</f>
        <v>14.725451436388509</v>
      </c>
      <c r="U4305" s="43">
        <f ca="1">_xll.BInterpol('Base CDI'!$H$4:$H$28,'Base CDI'!$I$4:$I$29,S4305,"Cubic","Extrapolate=Linear","MultiX=Average","Skip=True","Sort=True")</f>
        <v>14.72329001367989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50053</v>
      </c>
      <c r="T4306" s="43">
        <f ca="1">_xll.BInterpol('Base CDI'!$H$4:$H$28,'Base CDI'!$J$4:$J$29,S4306,"Cubic","Extrapolate=Linear","MultiX=Average","Skip=True","Sort=True")</f>
        <v>14.725496580027359</v>
      </c>
      <c r="U4306" s="43">
        <f ca="1">_xll.BInterpol('Base CDI'!$H$4:$H$28,'Base CDI'!$I$4:$I$29,S4306,"Cubic","Extrapolate=Linear","MultiX=Average","Skip=True","Sort=True")</f>
        <v>14.72311901504788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50054</v>
      </c>
      <c r="T4307" s="43">
        <f ca="1">_xll.BInterpol('Base CDI'!$H$4:$H$28,'Base CDI'!$J$4:$J$29,S4307,"Cubic","Extrapolate=Linear","MultiX=Average","Skip=True","Sort=True")</f>
        <v>14.725541723666211</v>
      </c>
      <c r="U4307" s="43">
        <f ca="1">_xll.BInterpol('Base CDI'!$H$4:$H$28,'Base CDI'!$I$4:$I$29,S4307,"Cubic","Extrapolate=Linear","MultiX=Average","Skip=True","Sort=True")</f>
        <v>14.722948016415868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50055</v>
      </c>
      <c r="T4308" s="43">
        <f ca="1">_xll.BInterpol('Base CDI'!$H$4:$H$28,'Base CDI'!$J$4:$J$29,S4308,"Cubic","Extrapolate=Linear","MultiX=Average","Skip=True","Sort=True")</f>
        <v>14.725586867305061</v>
      </c>
      <c r="U4308" s="43">
        <f ca="1">_xll.BInterpol('Base CDI'!$H$4:$H$28,'Base CDI'!$I$4:$I$29,S4308,"Cubic","Extrapolate=Linear","MultiX=Average","Skip=True","Sort=True")</f>
        <v>14.722777017783857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50056</v>
      </c>
      <c r="T4309" s="43">
        <f ca="1">_xll.BInterpol('Base CDI'!$H$4:$H$28,'Base CDI'!$J$4:$J$29,S4309,"Cubic","Extrapolate=Linear","MultiX=Average","Skip=True","Sort=True")</f>
        <v>14.725632010943912</v>
      </c>
      <c r="U4309" s="43">
        <f ca="1">_xll.BInterpol('Base CDI'!$H$4:$H$28,'Base CDI'!$I$4:$I$29,S4309,"Cubic","Extrapolate=Linear","MultiX=Average","Skip=True","Sort=True")</f>
        <v>14.722606019151847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50057</v>
      </c>
      <c r="T4310" s="43">
        <f ca="1">_xll.BInterpol('Base CDI'!$H$4:$H$28,'Base CDI'!$J$4:$J$29,S4310,"Cubic","Extrapolate=Linear","MultiX=Average","Skip=True","Sort=True")</f>
        <v>14.725677154582764</v>
      </c>
      <c r="U4310" s="43">
        <f ca="1">_xll.BInterpol('Base CDI'!$H$4:$H$28,'Base CDI'!$I$4:$I$29,S4310,"Cubic","Extrapolate=Linear","MultiX=Average","Skip=True","Sort=True")</f>
        <v>14.722435020519836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50058</v>
      </c>
      <c r="T4311" s="43">
        <f ca="1">_xll.BInterpol('Base CDI'!$H$4:$H$28,'Base CDI'!$J$4:$J$29,S4311,"Cubic","Extrapolate=Linear","MultiX=Average","Skip=True","Sort=True")</f>
        <v>14.725722298221614</v>
      </c>
      <c r="U4311" s="43">
        <f ca="1">_xll.BInterpol('Base CDI'!$H$4:$H$28,'Base CDI'!$I$4:$I$29,S4311,"Cubic","Extrapolate=Linear","MultiX=Average","Skip=True","Sort=True")</f>
        <v>14.722264021887824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50059</v>
      </c>
      <c r="T4312" s="43">
        <f ca="1">_xll.BInterpol('Base CDI'!$H$4:$H$28,'Base CDI'!$J$4:$J$29,S4312,"Cubic","Extrapolate=Linear","MultiX=Average","Skip=True","Sort=True")</f>
        <v>14.725767441860464</v>
      </c>
      <c r="U4312" s="43">
        <f ca="1">_xll.BInterpol('Base CDI'!$H$4:$H$28,'Base CDI'!$I$4:$I$29,S4312,"Cubic","Extrapolate=Linear","MultiX=Average","Skip=True","Sort=True")</f>
        <v>14.722093023255814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50060</v>
      </c>
      <c r="T4313" s="43">
        <f ca="1">_xll.BInterpol('Base CDI'!$H$4:$H$28,'Base CDI'!$J$4:$J$29,S4313,"Cubic","Extrapolate=Linear","MultiX=Average","Skip=True","Sort=True")</f>
        <v>14.725812585499316</v>
      </c>
      <c r="U4313" s="43">
        <f ca="1">_xll.BInterpol('Base CDI'!$H$4:$H$28,'Base CDI'!$I$4:$I$29,S4313,"Cubic","Extrapolate=Linear","MultiX=Average","Skip=True","Sort=True")</f>
        <v>14.721922024623803</v>
      </c>
    </row>
    <row r="4314" spans="16:21" x14ac:dyDescent="0.25">
      <c r="P4314" s="10">
        <v>40785</v>
      </c>
      <c r="Q4314">
        <v>26.40692</v>
      </c>
      <c r="S4314" s="42">
        <f t="shared" ca="1" si="72"/>
        <v>50061</v>
      </c>
      <c r="T4314" s="43">
        <f ca="1">_xll.BInterpol('Base CDI'!$H$4:$H$28,'Base CDI'!$J$4:$J$29,S4314,"Cubic","Extrapolate=Linear","MultiX=Average","Skip=True","Sort=True")</f>
        <v>14.725857729138166</v>
      </c>
      <c r="U4314" s="43">
        <f ca="1">_xll.BInterpol('Base CDI'!$H$4:$H$28,'Base CDI'!$I$4:$I$29,S4314,"Cubic","Extrapolate=Linear","MultiX=Average","Skip=True","Sort=True")</f>
        <v>14.721751025991791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50062</v>
      </c>
      <c r="T4315" s="43">
        <f ca="1">_xll.BInterpol('Base CDI'!$H$4:$H$28,'Base CDI'!$J$4:$J$29,S4315,"Cubic","Extrapolate=Linear","MultiX=Average","Skip=True","Sort=True")</f>
        <v>14.725902872777018</v>
      </c>
      <c r="U4315" s="43">
        <f ca="1">_xll.BInterpol('Base CDI'!$H$4:$H$28,'Base CDI'!$I$4:$I$29,S4315,"Cubic","Extrapolate=Linear","MultiX=Average","Skip=True","Sort=True")</f>
        <v>14.721580027359781</v>
      </c>
    </row>
    <row r="4316" spans="16:21" x14ac:dyDescent="0.25">
      <c r="P4316" s="10">
        <v>40787</v>
      </c>
      <c r="Q4316">
        <v>26.43141</v>
      </c>
      <c r="S4316" s="42">
        <f t="shared" ca="1" si="72"/>
        <v>50063</v>
      </c>
      <c r="T4316" s="43">
        <f ca="1">_xll.BInterpol('Base CDI'!$H$4:$H$28,'Base CDI'!$J$4:$J$29,S4316,"Cubic","Extrapolate=Linear","MultiX=Average","Skip=True","Sort=True")</f>
        <v>14.725948016415868</v>
      </c>
      <c r="U4316" s="43">
        <f ca="1">_xll.BInterpol('Base CDI'!$H$4:$H$28,'Base CDI'!$I$4:$I$29,S4316,"Cubic","Extrapolate=Linear","MultiX=Average","Skip=True","Sort=True")</f>
        <v>14.72140902872777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50064</v>
      </c>
      <c r="T4317" s="43">
        <f ca="1">_xll.BInterpol('Base CDI'!$H$4:$H$28,'Base CDI'!$J$4:$J$29,S4317,"Cubic","Extrapolate=Linear","MultiX=Average","Skip=True","Sort=True")</f>
        <v>14.725993160054719</v>
      </c>
      <c r="U4317" s="43">
        <f ca="1">_xll.BInterpol('Base CDI'!$H$4:$H$28,'Base CDI'!$I$4:$I$29,S4317,"Cubic","Extrapolate=Linear","MultiX=Average","Skip=True","Sort=True")</f>
        <v>14.721238030095758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50065</v>
      </c>
      <c r="T4318" s="43">
        <f ca="1">_xll.BInterpol('Base CDI'!$H$4:$H$28,'Base CDI'!$J$4:$J$29,S4318,"Cubic","Extrapolate=Linear","MultiX=Average","Skip=True","Sort=True")</f>
        <v>14.726038303693571</v>
      </c>
      <c r="U4318" s="43">
        <f ca="1">_xll.BInterpol('Base CDI'!$H$4:$H$28,'Base CDI'!$I$4:$I$29,S4318,"Cubic","Extrapolate=Linear","MultiX=Average","Skip=True","Sort=True")</f>
        <v>14.721067031463749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50066</v>
      </c>
      <c r="T4319" s="43">
        <f ca="1">_xll.BInterpol('Base CDI'!$H$4:$H$28,'Base CDI'!$J$4:$J$29,S4319,"Cubic","Extrapolate=Linear","MultiX=Average","Skip=True","Sort=True")</f>
        <v>14.726083447332421</v>
      </c>
      <c r="U4319" s="43">
        <f ca="1">_xll.BInterpol('Base CDI'!$H$4:$H$28,'Base CDI'!$I$4:$I$29,S4319,"Cubic","Extrapolate=Linear","MultiX=Average","Skip=True","Sort=True")</f>
        <v>14.720896032831737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50067</v>
      </c>
      <c r="T4320" s="43">
        <f ca="1">_xll.BInterpol('Base CDI'!$H$4:$H$28,'Base CDI'!$J$4:$J$29,S4320,"Cubic","Extrapolate=Linear","MultiX=Average","Skip=True","Sort=True")</f>
        <v>14.726128590971271</v>
      </c>
      <c r="U4320" s="43">
        <f ca="1">_xll.BInterpol('Base CDI'!$H$4:$H$28,'Base CDI'!$I$4:$I$29,S4320,"Cubic","Extrapolate=Linear","MultiX=Average","Skip=True","Sort=True")</f>
        <v>14.720725034199726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50068</v>
      </c>
      <c r="T4321" s="43">
        <f ca="1">_xll.BInterpol('Base CDI'!$H$4:$H$28,'Base CDI'!$J$4:$J$29,S4321,"Cubic","Extrapolate=Linear","MultiX=Average","Skip=True","Sort=True")</f>
        <v>14.726173734610123</v>
      </c>
      <c r="U4321" s="43">
        <f ca="1">_xll.BInterpol('Base CDI'!$H$4:$H$28,'Base CDI'!$I$4:$I$29,S4321,"Cubic","Extrapolate=Linear","MultiX=Average","Skip=True","Sort=True")</f>
        <v>14.720554035567716</v>
      </c>
    </row>
    <row r="4322" spans="16:21" x14ac:dyDescent="0.25">
      <c r="P4322" s="10">
        <v>40798</v>
      </c>
      <c r="Q4322">
        <v>26.50215</v>
      </c>
      <c r="S4322" s="42">
        <f t="shared" ca="1" si="72"/>
        <v>50069</v>
      </c>
      <c r="T4322" s="43">
        <f ca="1">_xll.BInterpol('Base CDI'!$H$4:$H$28,'Base CDI'!$J$4:$J$29,S4322,"Cubic","Extrapolate=Linear","MultiX=Average","Skip=True","Sort=True")</f>
        <v>14.726218878248973</v>
      </c>
      <c r="U4322" s="43">
        <f ca="1">_xll.BInterpol('Base CDI'!$H$4:$H$28,'Base CDI'!$I$4:$I$29,S4322,"Cubic","Extrapolate=Linear","MultiX=Average","Skip=True","Sort=True")</f>
        <v>14.720383036935704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50070</v>
      </c>
      <c r="T4323" s="43">
        <f ca="1">_xll.BInterpol('Base CDI'!$H$4:$H$28,'Base CDI'!$J$4:$J$29,S4323,"Cubic","Extrapolate=Linear","MultiX=Average","Skip=True","Sort=True")</f>
        <v>14.726264021887825</v>
      </c>
      <c r="U4323" s="43">
        <f ca="1">_xll.BInterpol('Base CDI'!$H$4:$H$28,'Base CDI'!$I$4:$I$29,S4323,"Cubic","Extrapolate=Linear","MultiX=Average","Skip=True","Sort=True")</f>
        <v>14.720212038303693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50071</v>
      </c>
      <c r="T4324" s="43">
        <f ca="1">_xll.BInterpol('Base CDI'!$H$4:$H$28,'Base CDI'!$J$4:$J$29,S4324,"Cubic","Extrapolate=Linear","MultiX=Average","Skip=True","Sort=True")</f>
        <v>14.726309165526676</v>
      </c>
      <c r="U4324" s="43">
        <f ca="1">_xll.BInterpol('Base CDI'!$H$4:$H$28,'Base CDI'!$I$4:$I$29,S4324,"Cubic","Extrapolate=Linear","MultiX=Average","Skip=True","Sort=True")</f>
        <v>14.720041039671683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50072</v>
      </c>
      <c r="T4325" s="43">
        <f ca="1">_xll.BInterpol('Base CDI'!$H$4:$H$28,'Base CDI'!$J$4:$J$29,S4325,"Cubic","Extrapolate=Linear","MultiX=Average","Skip=True","Sort=True")</f>
        <v>14.726354309165526</v>
      </c>
      <c r="U4325" s="43">
        <f ca="1">_xll.BInterpol('Base CDI'!$H$4:$H$28,'Base CDI'!$I$4:$I$29,S4325,"Cubic","Extrapolate=Linear","MultiX=Average","Skip=True","Sort=True")</f>
        <v>14.719870041039671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50073</v>
      </c>
      <c r="T4326" s="43">
        <f ca="1">_xll.BInterpol('Base CDI'!$H$4:$H$28,'Base CDI'!$J$4:$J$29,S4326,"Cubic","Extrapolate=Linear","MultiX=Average","Skip=True","Sort=True")</f>
        <v>14.726399452804378</v>
      </c>
      <c r="U4326" s="43">
        <f ca="1">_xll.BInterpol('Base CDI'!$H$4:$H$28,'Base CDI'!$I$4:$I$29,S4326,"Cubic","Extrapolate=Linear","MultiX=Average","Skip=True","Sort=True")</f>
        <v>14.71969904240766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50074</v>
      </c>
      <c r="T4327" s="43">
        <f ca="1">_xll.BInterpol('Base CDI'!$H$4:$H$28,'Base CDI'!$J$4:$J$29,S4327,"Cubic","Extrapolate=Linear","MultiX=Average","Skip=True","Sort=True")</f>
        <v>14.726444596443228</v>
      </c>
      <c r="U4327" s="43">
        <f ca="1">_xll.BInterpol('Base CDI'!$H$4:$H$28,'Base CDI'!$I$4:$I$29,S4327,"Cubic","Extrapolate=Linear","MultiX=Average","Skip=True","Sort=True")</f>
        <v>14.71952804377565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50075</v>
      </c>
      <c r="T4328" s="43">
        <f ca="1">_xll.BInterpol('Base CDI'!$H$4:$H$28,'Base CDI'!$J$4:$J$29,S4328,"Cubic","Extrapolate=Linear","MultiX=Average","Skip=True","Sort=True")</f>
        <v>14.726489740082078</v>
      </c>
      <c r="U4328" s="43">
        <f ca="1">_xll.BInterpol('Base CDI'!$H$4:$H$28,'Base CDI'!$I$4:$I$29,S4328,"Cubic","Extrapolate=Linear","MultiX=Average","Skip=True","Sort=True")</f>
        <v>14.719357045143639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50076</v>
      </c>
      <c r="T4329" s="43">
        <f ca="1">_xll.BInterpol('Base CDI'!$H$4:$H$28,'Base CDI'!$J$4:$J$29,S4329,"Cubic","Extrapolate=Linear","MultiX=Average","Skip=True","Sort=True")</f>
        <v>14.72653488372093</v>
      </c>
      <c r="U4329" s="43">
        <f ca="1">_xll.BInterpol('Base CDI'!$H$4:$H$28,'Base CDI'!$I$4:$I$29,S4329,"Cubic","Extrapolate=Linear","MultiX=Average","Skip=True","Sort=True")</f>
        <v>14.719186046511627</v>
      </c>
    </row>
    <row r="4330" spans="16:21" x14ac:dyDescent="0.25">
      <c r="P4330" s="10">
        <v>40808</v>
      </c>
      <c r="Q4330">
        <v>26.59675</v>
      </c>
      <c r="S4330" s="42">
        <f t="shared" ca="1" si="72"/>
        <v>50077</v>
      </c>
      <c r="T4330" s="43">
        <f ca="1">_xll.BInterpol('Base CDI'!$H$4:$H$28,'Base CDI'!$J$4:$J$29,S4330,"Cubic","Extrapolate=Linear","MultiX=Average","Skip=True","Sort=True")</f>
        <v>14.72658002735978</v>
      </c>
      <c r="U4330" s="43">
        <f ca="1">_xll.BInterpol('Base CDI'!$H$4:$H$28,'Base CDI'!$I$4:$I$29,S4330,"Cubic","Extrapolate=Linear","MultiX=Average","Skip=True","Sort=True")</f>
        <v>14.719015047879617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50078</v>
      </c>
      <c r="T4331" s="43">
        <f ca="1">_xll.BInterpol('Base CDI'!$H$4:$H$28,'Base CDI'!$J$4:$J$29,S4331,"Cubic","Extrapolate=Linear","MultiX=Average","Skip=True","Sort=True")</f>
        <v>14.726625170998632</v>
      </c>
      <c r="U4331" s="43">
        <f ca="1">_xll.BInterpol('Base CDI'!$H$4:$H$28,'Base CDI'!$I$4:$I$29,S4331,"Cubic","Extrapolate=Linear","MultiX=Average","Skip=True","Sort=True")</f>
        <v>14.718844049247606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50079</v>
      </c>
      <c r="T4332" s="43">
        <f ca="1">_xll.BInterpol('Base CDI'!$H$4:$H$28,'Base CDI'!$J$4:$J$29,S4332,"Cubic","Extrapolate=Linear","MultiX=Average","Skip=True","Sort=True")</f>
        <v>14.726670314637483</v>
      </c>
      <c r="U4332" s="43">
        <f ca="1">_xll.BInterpol('Base CDI'!$H$4:$H$28,'Base CDI'!$I$4:$I$29,S4332,"Cubic","Extrapolate=Linear","MultiX=Average","Skip=True","Sort=True")</f>
        <v>14.718673050615594</v>
      </c>
    </row>
    <row r="4333" spans="16:21" x14ac:dyDescent="0.25">
      <c r="P4333" s="10">
        <v>40813</v>
      </c>
      <c r="Q4333">
        <v>26.63232</v>
      </c>
      <c r="S4333" s="42">
        <f t="shared" ca="1" si="72"/>
        <v>50080</v>
      </c>
      <c r="T4333" s="43">
        <f ca="1">_xll.BInterpol('Base CDI'!$H$4:$H$28,'Base CDI'!$J$4:$J$29,S4333,"Cubic","Extrapolate=Linear","MultiX=Average","Skip=True","Sort=True")</f>
        <v>14.726715458276333</v>
      </c>
      <c r="U4333" s="43">
        <f ca="1">_xll.BInterpol('Base CDI'!$H$4:$H$28,'Base CDI'!$I$4:$I$29,S4333,"Cubic","Extrapolate=Linear","MultiX=Average","Skip=True","Sort=True")</f>
        <v>14.718502051983585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50081</v>
      </c>
      <c r="T4334" s="43">
        <f ca="1">_xll.BInterpol('Base CDI'!$H$4:$H$28,'Base CDI'!$J$4:$J$29,S4334,"Cubic","Extrapolate=Linear","MultiX=Average","Skip=True","Sort=True")</f>
        <v>14.726760601915185</v>
      </c>
      <c r="U4334" s="43">
        <f ca="1">_xll.BInterpol('Base CDI'!$H$4:$H$28,'Base CDI'!$I$4:$I$29,S4334,"Cubic","Extrapolate=Linear","MultiX=Average","Skip=True","Sort=True")</f>
        <v>14.718331053351573</v>
      </c>
    </row>
    <row r="4335" spans="16:21" x14ac:dyDescent="0.25">
      <c r="P4335" s="10">
        <v>40815</v>
      </c>
      <c r="Q4335">
        <v>26.65605</v>
      </c>
      <c r="S4335" s="42">
        <f t="shared" ca="1" si="72"/>
        <v>50082</v>
      </c>
      <c r="T4335" s="43">
        <f ca="1">_xll.BInterpol('Base CDI'!$H$4:$H$28,'Base CDI'!$J$4:$J$29,S4335,"Cubic","Extrapolate=Linear","MultiX=Average","Skip=True","Sort=True")</f>
        <v>14.726805745554035</v>
      </c>
      <c r="U4335" s="43">
        <f ca="1">_xll.BInterpol('Base CDI'!$H$4:$H$28,'Base CDI'!$I$4:$I$29,S4335,"Cubic","Extrapolate=Linear","MultiX=Average","Skip=True","Sort=True")</f>
        <v>14.718160054719561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50083</v>
      </c>
      <c r="T4336" s="43">
        <f ca="1">_xll.BInterpol('Base CDI'!$H$4:$H$28,'Base CDI'!$J$4:$J$29,S4336,"Cubic","Extrapolate=Linear","MultiX=Average","Skip=True","Sort=True")</f>
        <v>14.726850889192885</v>
      </c>
      <c r="U4336" s="43">
        <f ca="1">_xll.BInterpol('Base CDI'!$H$4:$H$28,'Base CDI'!$I$4:$I$29,S4336,"Cubic","Extrapolate=Linear","MultiX=Average","Skip=True","Sort=True")</f>
        <v>14.717989056087552</v>
      </c>
    </row>
    <row r="4337" spans="16:21" x14ac:dyDescent="0.25">
      <c r="P4337" s="10">
        <v>40819</v>
      </c>
      <c r="Q4337">
        <v>26.67981</v>
      </c>
      <c r="S4337" s="42">
        <f t="shared" ca="1" si="72"/>
        <v>50084</v>
      </c>
      <c r="T4337" s="43">
        <f ca="1">_xll.BInterpol('Base CDI'!$H$4:$H$28,'Base CDI'!$J$4:$J$29,S4337,"Cubic","Extrapolate=Linear","MultiX=Average","Skip=True","Sort=True")</f>
        <v>14.726896032831737</v>
      </c>
      <c r="U4337" s="43">
        <f ca="1">_xll.BInterpol('Base CDI'!$H$4:$H$28,'Base CDI'!$I$4:$I$29,S4337,"Cubic","Extrapolate=Linear","MultiX=Average","Skip=True","Sort=True")</f>
        <v>14.71781805745554</v>
      </c>
    </row>
    <row r="4338" spans="16:21" x14ac:dyDescent="0.25">
      <c r="P4338" s="10">
        <v>40820</v>
      </c>
      <c r="Q4338">
        <v>26.69171</v>
      </c>
      <c r="S4338" s="42">
        <f t="shared" ca="1" si="72"/>
        <v>50085</v>
      </c>
      <c r="T4338" s="43">
        <f ca="1">_xll.BInterpol('Base CDI'!$H$4:$H$28,'Base CDI'!$J$4:$J$29,S4338,"Cubic","Extrapolate=Linear","MultiX=Average","Skip=True","Sort=True")</f>
        <v>14.726941176470588</v>
      </c>
      <c r="U4338" s="43">
        <f ca="1">_xll.BInterpol('Base CDI'!$H$4:$H$28,'Base CDI'!$I$4:$I$29,S4338,"Cubic","Extrapolate=Linear","MultiX=Average","Skip=True","Sort=True")</f>
        <v>14.717647058823529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50086</v>
      </c>
      <c r="T4339" s="43">
        <f ca="1">_xll.BInterpol('Base CDI'!$H$4:$H$28,'Base CDI'!$J$4:$J$29,S4339,"Cubic","Extrapolate=Linear","MultiX=Average","Skip=True","Sort=True")</f>
        <v>14.72698632010944</v>
      </c>
      <c r="U4339" s="43">
        <f ca="1">_xll.BInterpol('Base CDI'!$H$4:$H$28,'Base CDI'!$I$4:$I$29,S4339,"Cubic","Extrapolate=Linear","MultiX=Average","Skip=True","Sort=True")</f>
        <v>14.717476060191519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50087</v>
      </c>
      <c r="T4340" s="43">
        <f ca="1">_xll.BInterpol('Base CDI'!$H$4:$H$28,'Base CDI'!$J$4:$J$29,S4340,"Cubic","Extrapolate=Linear","MultiX=Average","Skip=True","Sort=True")</f>
        <v>14.72703146374829</v>
      </c>
      <c r="U4340" s="43">
        <f ca="1">_xll.BInterpol('Base CDI'!$H$4:$H$28,'Base CDI'!$I$4:$I$29,S4340,"Cubic","Extrapolate=Linear","MultiX=Average","Skip=True","Sort=True")</f>
        <v>14.717305061559507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50088</v>
      </c>
      <c r="T4341" s="43">
        <f ca="1">_xll.BInterpol('Base CDI'!$H$4:$H$28,'Base CDI'!$J$4:$J$29,S4341,"Cubic","Extrapolate=Linear","MultiX=Average","Skip=True","Sort=True")</f>
        <v>14.72707660738714</v>
      </c>
      <c r="U4341" s="43">
        <f ca="1">_xll.BInterpol('Base CDI'!$H$4:$H$28,'Base CDI'!$I$4:$I$29,S4341,"Cubic","Extrapolate=Linear","MultiX=Average","Skip=True","Sort=True")</f>
        <v>14.717134062927496</v>
      </c>
    </row>
    <row r="4342" spans="16:21" x14ac:dyDescent="0.25">
      <c r="P4342" s="10">
        <v>40826</v>
      </c>
      <c r="Q4342">
        <v>26.73931</v>
      </c>
      <c r="S4342" s="42">
        <f t="shared" ca="1" si="72"/>
        <v>50089</v>
      </c>
      <c r="T4342" s="43">
        <f ca="1">_xll.BInterpol('Base CDI'!$H$4:$H$28,'Base CDI'!$J$4:$J$29,S4342,"Cubic","Extrapolate=Linear","MultiX=Average","Skip=True","Sort=True")</f>
        <v>14.727121751025992</v>
      </c>
      <c r="U4342" s="43">
        <f ca="1">_xll.BInterpol('Base CDI'!$H$4:$H$28,'Base CDI'!$I$4:$I$29,S4342,"Cubic","Extrapolate=Linear","MultiX=Average","Skip=True","Sort=True")</f>
        <v>14.716963064295486</v>
      </c>
    </row>
    <row r="4343" spans="16:21" x14ac:dyDescent="0.25">
      <c r="P4343" s="10">
        <v>40827</v>
      </c>
      <c r="Q4343">
        <v>26.75123</v>
      </c>
      <c r="S4343" s="42">
        <f t="shared" ca="1" si="72"/>
        <v>50090</v>
      </c>
      <c r="T4343" s="43">
        <f ca="1">_xll.BInterpol('Base CDI'!$H$4:$H$28,'Base CDI'!$J$4:$J$29,S4343,"Cubic","Extrapolate=Linear","MultiX=Average","Skip=True","Sort=True")</f>
        <v>14.727166894664842</v>
      </c>
      <c r="U4343" s="43">
        <f ca="1">_xll.BInterpol('Base CDI'!$H$4:$H$28,'Base CDI'!$I$4:$I$29,S4343,"Cubic","Extrapolate=Linear","MultiX=Average","Skip=True","Sort=True")</f>
        <v>14.716792065663475</v>
      </c>
    </row>
    <row r="4344" spans="16:21" x14ac:dyDescent="0.25">
      <c r="P4344" s="10">
        <v>40829</v>
      </c>
      <c r="Q4344">
        <v>26.76315</v>
      </c>
      <c r="S4344" s="42">
        <f t="shared" ca="1" si="72"/>
        <v>50091</v>
      </c>
      <c r="T4344" s="43">
        <f ca="1">_xll.BInterpol('Base CDI'!$H$4:$H$28,'Base CDI'!$J$4:$J$29,S4344,"Cubic","Extrapolate=Linear","MultiX=Average","Skip=True","Sort=True")</f>
        <v>14.727212038303692</v>
      </c>
      <c r="U4344" s="43">
        <f ca="1">_xll.BInterpol('Base CDI'!$H$4:$H$28,'Base CDI'!$I$4:$I$29,S4344,"Cubic","Extrapolate=Linear","MultiX=Average","Skip=True","Sort=True")</f>
        <v>14.716621067031463</v>
      </c>
    </row>
    <row r="4345" spans="16:21" x14ac:dyDescent="0.25">
      <c r="P4345" s="10">
        <v>40830</v>
      </c>
      <c r="Q4345">
        <v>26.77506</v>
      </c>
      <c r="S4345" s="42">
        <f t="shared" ca="1" si="72"/>
        <v>50092</v>
      </c>
      <c r="T4345" s="43">
        <f ca="1">_xll.BInterpol('Base CDI'!$H$4:$H$28,'Base CDI'!$J$4:$J$29,S4345,"Cubic","Extrapolate=Linear","MultiX=Average","Skip=True","Sort=True")</f>
        <v>14.727257181942544</v>
      </c>
      <c r="U4345" s="43">
        <f ca="1">_xll.BInterpol('Base CDI'!$H$4:$H$28,'Base CDI'!$I$4:$I$29,S4345,"Cubic","Extrapolate=Linear","MultiX=Average","Skip=True","Sort=True")</f>
        <v>14.716450068399453</v>
      </c>
    </row>
    <row r="4346" spans="16:21" x14ac:dyDescent="0.25">
      <c r="P4346" s="10">
        <v>40833</v>
      </c>
      <c r="Q4346">
        <v>26.78698</v>
      </c>
      <c r="S4346" s="42">
        <f t="shared" ca="1" si="72"/>
        <v>50093</v>
      </c>
      <c r="T4346" s="43">
        <f ca="1">_xll.BInterpol('Base CDI'!$H$4:$H$28,'Base CDI'!$J$4:$J$29,S4346,"Cubic","Extrapolate=Linear","MultiX=Average","Skip=True","Sort=True")</f>
        <v>14.727302325581395</v>
      </c>
      <c r="U4346" s="43">
        <f ca="1">_xll.BInterpol('Base CDI'!$H$4:$H$28,'Base CDI'!$I$4:$I$29,S4346,"Cubic","Extrapolate=Linear","MultiX=Average","Skip=True","Sort=True")</f>
        <v>14.716279069767442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50094</v>
      </c>
      <c r="T4347" s="43">
        <f ca="1">_xll.BInterpol('Base CDI'!$H$4:$H$28,'Base CDI'!$J$4:$J$29,S4347,"Cubic","Extrapolate=Linear","MultiX=Average","Skip=True","Sort=True")</f>
        <v>14.727347469220247</v>
      </c>
      <c r="U4347" s="43">
        <f ca="1">_xll.BInterpol('Base CDI'!$H$4:$H$28,'Base CDI'!$I$4:$I$29,S4347,"Cubic","Extrapolate=Linear","MultiX=Average","Skip=True","Sort=True")</f>
        <v>14.71610807113543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50095</v>
      </c>
      <c r="T4348" s="43">
        <f ca="1">_xll.BInterpol('Base CDI'!$H$4:$H$28,'Base CDI'!$J$4:$J$29,S4348,"Cubic","Extrapolate=Linear","MultiX=Average","Skip=True","Sort=True")</f>
        <v>14.727392612859097</v>
      </c>
      <c r="U4348" s="43">
        <f ca="1">_xll.BInterpol('Base CDI'!$H$4:$H$28,'Base CDI'!$I$4:$I$29,S4348,"Cubic","Extrapolate=Linear","MultiX=Average","Skip=True","Sort=True")</f>
        <v>14.71593707250342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50096</v>
      </c>
      <c r="T4349" s="43">
        <f ca="1">_xll.BInterpol('Base CDI'!$H$4:$H$28,'Base CDI'!$J$4:$J$29,S4349,"Cubic","Extrapolate=Linear","MultiX=Average","Skip=True","Sort=True")</f>
        <v>14.727437756497947</v>
      </c>
      <c r="U4349" s="43">
        <f ca="1">_xll.BInterpol('Base CDI'!$H$4:$H$28,'Base CDI'!$I$4:$I$29,S4349,"Cubic","Extrapolate=Linear","MultiX=Average","Skip=True","Sort=True")</f>
        <v>14.715766073871409</v>
      </c>
    </row>
    <row r="4350" spans="16:21" x14ac:dyDescent="0.25">
      <c r="P4350" s="10">
        <v>40837</v>
      </c>
      <c r="Q4350">
        <v>26.83427</v>
      </c>
      <c r="S4350" s="42">
        <f t="shared" ca="1" si="72"/>
        <v>50097</v>
      </c>
      <c r="T4350" s="43">
        <f ca="1">_xll.BInterpol('Base CDI'!$H$4:$H$28,'Base CDI'!$J$4:$J$29,S4350,"Cubic","Extrapolate=Linear","MultiX=Average","Skip=True","Sort=True")</f>
        <v>14.727482900136799</v>
      </c>
      <c r="U4350" s="43">
        <f ca="1">_xll.BInterpol('Base CDI'!$H$4:$H$28,'Base CDI'!$I$4:$I$29,S4350,"Cubic","Extrapolate=Linear","MultiX=Average","Skip=True","Sort=True")</f>
        <v>14.715595075239397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50098</v>
      </c>
      <c r="T4351" s="43">
        <f ca="1">_xll.BInterpol('Base CDI'!$H$4:$H$28,'Base CDI'!$J$4:$J$29,S4351,"Cubic","Extrapolate=Linear","MultiX=Average","Skip=True","Sort=True")</f>
        <v>14.727528043775649</v>
      </c>
      <c r="U4351" s="43">
        <f ca="1">_xll.BInterpol('Base CDI'!$H$4:$H$28,'Base CDI'!$I$4:$I$29,S4351,"Cubic","Extrapolate=Linear","MultiX=Average","Skip=True","Sort=True")</f>
        <v>14.715424076607388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50099</v>
      </c>
      <c r="T4352" s="43">
        <f ca="1">_xll.BInterpol('Base CDI'!$H$4:$H$28,'Base CDI'!$J$4:$J$29,S4352,"Cubic","Extrapolate=Linear","MultiX=Average","Skip=True","Sort=True")</f>
        <v>14.7275731874145</v>
      </c>
      <c r="U4352" s="43">
        <f ca="1">_xll.BInterpol('Base CDI'!$H$4:$H$28,'Base CDI'!$I$4:$I$29,S4352,"Cubic","Extrapolate=Linear","MultiX=Average","Skip=True","Sort=True")</f>
        <v>14.715253077975376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50100</v>
      </c>
      <c r="T4353" s="43">
        <f ca="1">_xll.BInterpol('Base CDI'!$H$4:$H$28,'Base CDI'!$J$4:$J$29,S4353,"Cubic","Extrapolate=Linear","MultiX=Average","Skip=True","Sort=True")</f>
        <v>14.727618331053351</v>
      </c>
      <c r="U4353" s="43">
        <f ca="1">_xll.BInterpol('Base CDI'!$H$4:$H$28,'Base CDI'!$I$4:$I$29,S4353,"Cubic","Extrapolate=Linear","MultiX=Average","Skip=True","Sort=True")</f>
        <v>14.715082079343365</v>
      </c>
    </row>
    <row r="4354" spans="16:21" x14ac:dyDescent="0.25">
      <c r="P4354" s="10">
        <v>40843</v>
      </c>
      <c r="Q4354">
        <v>26.88025</v>
      </c>
      <c r="S4354" s="42">
        <f t="shared" ca="1" si="72"/>
        <v>50101</v>
      </c>
      <c r="T4354" s="43">
        <f ca="1">_xll.BInterpol('Base CDI'!$H$4:$H$28,'Base CDI'!$J$4:$J$29,S4354,"Cubic","Extrapolate=Linear","MultiX=Average","Skip=True","Sort=True")</f>
        <v>14.727663474692202</v>
      </c>
      <c r="U4354" s="43">
        <f ca="1">_xll.BInterpol('Base CDI'!$H$4:$H$28,'Base CDI'!$I$4:$I$29,S4354,"Cubic","Extrapolate=Linear","MultiX=Average","Skip=True","Sort=True")</f>
        <v>14.714911080711355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50102</v>
      </c>
      <c r="T4355" s="43">
        <f ca="1">_xll.BInterpol('Base CDI'!$H$4:$H$28,'Base CDI'!$J$4:$J$29,S4355,"Cubic","Extrapolate=Linear","MultiX=Average","Skip=True","Sort=True")</f>
        <v>14.727708618331054</v>
      </c>
      <c r="U4355" s="43">
        <f ca="1">_xll.BInterpol('Base CDI'!$H$4:$H$28,'Base CDI'!$I$4:$I$29,S4355,"Cubic","Extrapolate=Linear","MultiX=Average","Skip=True","Sort=True")</f>
        <v>14.714740082079343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50103</v>
      </c>
      <c r="T4356" s="43">
        <f ca="1">_xll.BInterpol('Base CDI'!$H$4:$H$28,'Base CDI'!$J$4:$J$29,S4356,"Cubic","Extrapolate=Linear","MultiX=Average","Skip=True","Sort=True")</f>
        <v>14.727753761969904</v>
      </c>
      <c r="U4356" s="43">
        <f ca="1">_xll.BInterpol('Base CDI'!$H$4:$H$28,'Base CDI'!$I$4:$I$29,S4356,"Cubic","Extrapolate=Linear","MultiX=Average","Skip=True","Sort=True")</f>
        <v>14.714569083447332</v>
      </c>
    </row>
    <row r="4357" spans="16:21" x14ac:dyDescent="0.25">
      <c r="P4357" s="10">
        <v>40848</v>
      </c>
      <c r="Q4357">
        <v>26.91479</v>
      </c>
      <c r="S4357" s="42">
        <f t="shared" ca="1" si="72"/>
        <v>50104</v>
      </c>
      <c r="T4357" s="43">
        <f ca="1">_xll.BInterpol('Base CDI'!$H$4:$H$28,'Base CDI'!$J$4:$J$29,S4357,"Cubic","Extrapolate=Linear","MultiX=Average","Skip=True","Sort=True")</f>
        <v>14.727798905608754</v>
      </c>
      <c r="U4357" s="43">
        <f ca="1">_xll.BInterpol('Base CDI'!$H$4:$H$28,'Base CDI'!$I$4:$I$29,S4357,"Cubic","Extrapolate=Linear","MultiX=Average","Skip=True","Sort=True")</f>
        <v>14.714398084815322</v>
      </c>
    </row>
    <row r="4358" spans="16:21" x14ac:dyDescent="0.25">
      <c r="P4358" s="10">
        <v>40850</v>
      </c>
      <c r="Q4358">
        <v>26.92632</v>
      </c>
      <c r="S4358" s="42">
        <f t="shared" ca="1" si="72"/>
        <v>50105</v>
      </c>
      <c r="T4358" s="43">
        <f ca="1">_xll.BInterpol('Base CDI'!$H$4:$H$28,'Base CDI'!$J$4:$J$29,S4358,"Cubic","Extrapolate=Linear","MultiX=Average","Skip=True","Sort=True")</f>
        <v>14.727844049247606</v>
      </c>
      <c r="U4358" s="43">
        <f ca="1">_xll.BInterpol('Base CDI'!$H$4:$H$28,'Base CDI'!$I$4:$I$29,S4358,"Cubic","Extrapolate=Linear","MultiX=Average","Skip=True","Sort=True")</f>
        <v>14.71422708618331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50106</v>
      </c>
      <c r="T4359" s="43">
        <f ca="1">_xll.BInterpol('Base CDI'!$H$4:$H$28,'Base CDI'!$J$4:$J$29,S4359,"Cubic","Extrapolate=Linear","MultiX=Average","Skip=True","Sort=True")</f>
        <v>14.727889192886456</v>
      </c>
      <c r="U4359" s="43">
        <f ca="1">_xll.BInterpol('Base CDI'!$H$4:$H$28,'Base CDI'!$I$4:$I$29,S4359,"Cubic","Extrapolate=Linear","MultiX=Average","Skip=True","Sort=True")</f>
        <v>14.714056087551299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50107</v>
      </c>
      <c r="T4360" s="43">
        <f ca="1">_xll.BInterpol('Base CDI'!$H$4:$H$28,'Base CDI'!$J$4:$J$29,S4360,"Cubic","Extrapolate=Linear","MultiX=Average","Skip=True","Sort=True")</f>
        <v>14.727934336525307</v>
      </c>
      <c r="U4360" s="43">
        <f ca="1">_xll.BInterpol('Base CDI'!$H$4:$H$28,'Base CDI'!$I$4:$I$29,S4360,"Cubic","Extrapolate=Linear","MultiX=Average","Skip=True","Sort=True")</f>
        <v>14.713885088919289</v>
      </c>
    </row>
    <row r="4361" spans="16:21" x14ac:dyDescent="0.25">
      <c r="P4361" s="10">
        <v>40855</v>
      </c>
      <c r="Q4361">
        <v>26.96095</v>
      </c>
      <c r="S4361" s="42">
        <f t="shared" ca="1" si="72"/>
        <v>50108</v>
      </c>
      <c r="T4361" s="43">
        <f ca="1">_xll.BInterpol('Base CDI'!$H$4:$H$28,'Base CDI'!$J$4:$J$29,S4361,"Cubic","Extrapolate=Linear","MultiX=Average","Skip=True","Sort=True")</f>
        <v>14.727979480164159</v>
      </c>
      <c r="U4361" s="43">
        <f ca="1">_xll.BInterpol('Base CDI'!$H$4:$H$28,'Base CDI'!$I$4:$I$29,S4361,"Cubic","Extrapolate=Linear","MultiX=Average","Skip=True","Sort=True")</f>
        <v>14.713714090287278</v>
      </c>
    </row>
    <row r="4362" spans="16:21" x14ac:dyDescent="0.25">
      <c r="P4362" s="10">
        <v>40856</v>
      </c>
      <c r="Q4362">
        <v>26.9725</v>
      </c>
      <c r="S4362" s="42">
        <f t="shared" ca="1" si="72"/>
        <v>50109</v>
      </c>
      <c r="T4362" s="43">
        <f ca="1">_xll.BInterpol('Base CDI'!$H$4:$H$28,'Base CDI'!$J$4:$J$29,S4362,"Cubic","Extrapolate=Linear","MultiX=Average","Skip=True","Sort=True")</f>
        <v>14.728024623803009</v>
      </c>
      <c r="U4362" s="43">
        <f ca="1">_xll.BInterpol('Base CDI'!$H$4:$H$28,'Base CDI'!$I$4:$I$29,S4362,"Cubic","Extrapolate=Linear","MultiX=Average","Skip=True","Sort=True")</f>
        <v>14.713543091655266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50110</v>
      </c>
      <c r="T4363" s="43">
        <f ca="1">_xll.BInterpol('Base CDI'!$H$4:$H$28,'Base CDI'!$J$4:$J$29,S4363,"Cubic","Extrapolate=Linear","MultiX=Average","Skip=True","Sort=True")</f>
        <v>14.728069767441861</v>
      </c>
      <c r="U4363" s="43">
        <f ca="1">_xll.BInterpol('Base CDI'!$H$4:$H$28,'Base CDI'!$I$4:$I$29,S4363,"Cubic","Extrapolate=Linear","MultiX=Average","Skip=True","Sort=True")</f>
        <v>14.713372093023256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50111</v>
      </c>
      <c r="T4364" s="43">
        <f ca="1">_xll.BInterpol('Base CDI'!$H$4:$H$28,'Base CDI'!$J$4:$J$29,S4364,"Cubic","Extrapolate=Linear","MultiX=Average","Skip=True","Sort=True")</f>
        <v>14.728114911080711</v>
      </c>
      <c r="U4364" s="43">
        <f ca="1">_xll.BInterpol('Base CDI'!$H$4:$H$28,'Base CDI'!$I$4:$I$29,S4364,"Cubic","Extrapolate=Linear","MultiX=Average","Skip=True","Sort=True")</f>
        <v>14.713201094391245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50112</v>
      </c>
      <c r="T4365" s="43">
        <f ca="1">_xll.BInterpol('Base CDI'!$H$4:$H$28,'Base CDI'!$J$4:$J$29,S4365,"Cubic","Extrapolate=Linear","MultiX=Average","Skip=True","Sort=True")</f>
        <v>14.728160054719561</v>
      </c>
      <c r="U4365" s="43">
        <f ca="1">_xll.BInterpol('Base CDI'!$H$4:$H$28,'Base CDI'!$I$4:$I$29,S4365,"Cubic","Extrapolate=Linear","MultiX=Average","Skip=True","Sort=True")</f>
        <v>14.713030095759233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50113</v>
      </c>
      <c r="T4366" s="43">
        <f ca="1">_xll.BInterpol('Base CDI'!$H$4:$H$28,'Base CDI'!$J$4:$J$29,S4366,"Cubic","Extrapolate=Linear","MultiX=Average","Skip=True","Sort=True")</f>
        <v>14.728205198358413</v>
      </c>
      <c r="U4366" s="43">
        <f ca="1">_xll.BInterpol('Base CDI'!$H$4:$H$28,'Base CDI'!$I$4:$I$29,S4366,"Cubic","Extrapolate=Linear","MultiX=Average","Skip=True","Sort=True")</f>
        <v>14.712859097127222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50114</v>
      </c>
      <c r="T4367" s="43">
        <f ca="1">_xll.BInterpol('Base CDI'!$H$4:$H$28,'Base CDI'!$J$4:$J$29,S4367,"Cubic","Extrapolate=Linear","MultiX=Average","Skip=True","Sort=True")</f>
        <v>14.728250341997263</v>
      </c>
      <c r="U4367" s="43">
        <f ca="1">_xll.BInterpol('Base CDI'!$H$4:$H$28,'Base CDI'!$I$4:$I$29,S4367,"Cubic","Extrapolate=Linear","MultiX=Average","Skip=True","Sort=True")</f>
        <v>14.712688098495212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50115</v>
      </c>
      <c r="T4368" s="43">
        <f ca="1">_xll.BInterpol('Base CDI'!$H$4:$H$28,'Base CDI'!$J$4:$J$29,S4368,"Cubic","Extrapolate=Linear","MultiX=Average","Skip=True","Sort=True")</f>
        <v>14.728295485636114</v>
      </c>
      <c r="U4368" s="43">
        <f ca="1">_xll.BInterpol('Base CDI'!$H$4:$H$28,'Base CDI'!$I$4:$I$29,S4368,"Cubic","Extrapolate=Linear","MultiX=Average","Skip=True","Sort=True")</f>
        <v>14.7125170998632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50116</v>
      </c>
      <c r="T4369" s="43">
        <f ca="1">_xll.BInterpol('Base CDI'!$H$4:$H$28,'Base CDI'!$J$4:$J$29,S4369,"Cubic","Extrapolate=Linear","MultiX=Average","Skip=True","Sort=True")</f>
        <v>14.728340629274966</v>
      </c>
      <c r="U4369" s="43">
        <f ca="1">_xll.BInterpol('Base CDI'!$H$4:$H$28,'Base CDI'!$I$4:$I$29,S4369,"Cubic","Extrapolate=Linear","MultiX=Average","Skip=True","Sort=True")</f>
        <v>14.712346101231191</v>
      </c>
    </row>
    <row r="4370" spans="16:21" x14ac:dyDescent="0.25">
      <c r="P4370" s="10">
        <v>40869</v>
      </c>
      <c r="Q4370">
        <v>27.06485</v>
      </c>
      <c r="S4370" s="42">
        <f t="shared" ca="1" si="73"/>
        <v>50117</v>
      </c>
      <c r="T4370" s="43">
        <f ca="1">_xll.BInterpol('Base CDI'!$H$4:$H$28,'Base CDI'!$J$4:$J$29,S4370,"Cubic","Extrapolate=Linear","MultiX=Average","Skip=True","Sort=True")</f>
        <v>14.728385772913816</v>
      </c>
      <c r="U4370" s="43">
        <f ca="1">_xll.BInterpol('Base CDI'!$H$4:$H$28,'Base CDI'!$I$4:$I$29,S4370,"Cubic","Extrapolate=Linear","MultiX=Average","Skip=True","Sort=True")</f>
        <v>14.712175102599179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50118</v>
      </c>
      <c r="T4371" s="43">
        <f ca="1">_xll.BInterpol('Base CDI'!$H$4:$H$28,'Base CDI'!$J$4:$J$29,S4371,"Cubic","Extrapolate=Linear","MultiX=Average","Skip=True","Sort=True")</f>
        <v>14.728430916552668</v>
      </c>
      <c r="U4371" s="43">
        <f ca="1">_xll.BInterpol('Base CDI'!$H$4:$H$28,'Base CDI'!$I$4:$I$29,S4371,"Cubic","Extrapolate=Linear","MultiX=Average","Skip=True","Sort=True")</f>
        <v>14.712004103967168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50119</v>
      </c>
      <c r="T4372" s="43">
        <f ca="1">_xll.BInterpol('Base CDI'!$H$4:$H$28,'Base CDI'!$J$4:$J$29,S4372,"Cubic","Extrapolate=Linear","MultiX=Average","Skip=True","Sort=True")</f>
        <v>14.728476060191518</v>
      </c>
      <c r="U4372" s="43">
        <f ca="1">_xll.BInterpol('Base CDI'!$H$4:$H$28,'Base CDI'!$I$4:$I$29,S4372,"Cubic","Extrapolate=Linear","MultiX=Average","Skip=True","Sort=True")</f>
        <v>14.711833105335156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50120</v>
      </c>
      <c r="T4373" s="43">
        <f ca="1">_xll.BInterpol('Base CDI'!$H$4:$H$28,'Base CDI'!$J$4:$J$29,S4373,"Cubic","Extrapolate=Linear","MultiX=Average","Skip=True","Sort=True")</f>
        <v>14.728521203830368</v>
      </c>
      <c r="U4373" s="43">
        <f ca="1">_xll.BInterpol('Base CDI'!$H$4:$H$28,'Base CDI'!$I$4:$I$29,S4373,"Cubic","Extrapolate=Linear","MultiX=Average","Skip=True","Sort=True")</f>
        <v>14.711662106703146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50121</v>
      </c>
      <c r="T4374" s="43">
        <f ca="1">_xll.BInterpol('Base CDI'!$H$4:$H$28,'Base CDI'!$J$4:$J$29,S4374,"Cubic","Extrapolate=Linear","MultiX=Average","Skip=True","Sort=True")</f>
        <v>14.72856634746922</v>
      </c>
      <c r="U4374" s="43">
        <f ca="1">_xll.BInterpol('Base CDI'!$H$4:$H$28,'Base CDI'!$I$4:$I$29,S4374,"Cubic","Extrapolate=Linear","MultiX=Average","Skip=True","Sort=True")</f>
        <v>14.711491108071135</v>
      </c>
    </row>
    <row r="4375" spans="16:21" x14ac:dyDescent="0.25">
      <c r="P4375" s="10">
        <v>40876</v>
      </c>
      <c r="Q4375">
        <v>27.12274</v>
      </c>
      <c r="S4375" s="42">
        <f t="shared" ca="1" si="73"/>
        <v>50122</v>
      </c>
      <c r="T4375" s="43">
        <f ca="1">_xll.BInterpol('Base CDI'!$H$4:$H$28,'Base CDI'!$J$4:$J$29,S4375,"Cubic","Extrapolate=Linear","MultiX=Average","Skip=True","Sort=True")</f>
        <v>14.728611491108071</v>
      </c>
      <c r="U4375" s="43">
        <f ca="1">_xll.BInterpol('Base CDI'!$H$4:$H$28,'Base CDI'!$I$4:$I$29,S4375,"Cubic","Extrapolate=Linear","MultiX=Average","Skip=True","Sort=True")</f>
        <v>14.711320109439123</v>
      </c>
    </row>
    <row r="4376" spans="16:21" x14ac:dyDescent="0.25">
      <c r="P4376" s="10">
        <v>40877</v>
      </c>
      <c r="Q4376">
        <v>27.1343</v>
      </c>
      <c r="S4376" s="42">
        <f t="shared" ca="1" si="73"/>
        <v>50123</v>
      </c>
      <c r="T4376" s="43">
        <f ca="1">_xll.BInterpol('Base CDI'!$H$4:$H$28,'Base CDI'!$J$4:$J$29,S4376,"Cubic","Extrapolate=Linear","MultiX=Average","Skip=True","Sort=True")</f>
        <v>14.728656634746921</v>
      </c>
      <c r="U4376" s="43">
        <f ca="1">_xll.BInterpol('Base CDI'!$H$4:$H$28,'Base CDI'!$I$4:$I$29,S4376,"Cubic","Extrapolate=Linear","MultiX=Average","Skip=True","Sort=True")</f>
        <v>14.711149110807114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50124</v>
      </c>
      <c r="T4377" s="43">
        <f ca="1">_xll.BInterpol('Base CDI'!$H$4:$H$28,'Base CDI'!$J$4:$J$29,S4377,"Cubic","Extrapolate=Linear","MultiX=Average","Skip=True","Sort=True")</f>
        <v>14.728701778385773</v>
      </c>
      <c r="U4377" s="43">
        <f ca="1">_xll.BInterpol('Base CDI'!$H$4:$H$28,'Base CDI'!$I$4:$I$29,S4377,"Cubic","Extrapolate=Linear","MultiX=Average","Skip=True","Sort=True")</f>
        <v>14.710978112175102</v>
      </c>
    </row>
    <row r="4378" spans="16:21" x14ac:dyDescent="0.25">
      <c r="P4378" s="10">
        <v>40879</v>
      </c>
      <c r="Q4378">
        <v>27.15701</v>
      </c>
      <c r="S4378" s="42">
        <f t="shared" ca="1" si="73"/>
        <v>50125</v>
      </c>
      <c r="T4378" s="43">
        <f ca="1">_xll.BInterpol('Base CDI'!$H$4:$H$28,'Base CDI'!$J$4:$J$29,S4378,"Cubic","Extrapolate=Linear","MultiX=Average","Skip=True","Sort=True")</f>
        <v>14.728746922024623</v>
      </c>
      <c r="U4378" s="43">
        <f ca="1">_xll.BInterpol('Base CDI'!$H$4:$H$28,'Base CDI'!$I$4:$I$29,S4378,"Cubic","Extrapolate=Linear","MultiX=Average","Skip=True","Sort=True")</f>
        <v>14.71080711354309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50126</v>
      </c>
      <c r="T4379" s="43">
        <f ca="1">_xll.BInterpol('Base CDI'!$H$4:$H$28,'Base CDI'!$J$4:$J$29,S4379,"Cubic","Extrapolate=Linear","MultiX=Average","Skip=True","Sort=True")</f>
        <v>14.728792065663475</v>
      </c>
      <c r="U4379" s="43">
        <f ca="1">_xll.BInterpol('Base CDI'!$H$4:$H$28,'Base CDI'!$I$4:$I$29,S4379,"Cubic","Extrapolate=Linear","MultiX=Average","Skip=True","Sort=True")</f>
        <v>14.710636114911081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50127</v>
      </c>
      <c r="T4380" s="43">
        <f ca="1">_xll.BInterpol('Base CDI'!$H$4:$H$28,'Base CDI'!$J$4:$J$29,S4380,"Cubic","Extrapolate=Linear","MultiX=Average","Skip=True","Sort=True")</f>
        <v>14.728837209302325</v>
      </c>
      <c r="U4380" s="43">
        <f ca="1">_xll.BInterpol('Base CDI'!$H$4:$H$28,'Base CDI'!$I$4:$I$29,S4380,"Cubic","Extrapolate=Linear","MultiX=Average","Skip=True","Sort=True")</f>
        <v>14.710465116279069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50128</v>
      </c>
      <c r="T4381" s="43">
        <f ca="1">_xll.BInterpol('Base CDI'!$H$4:$H$28,'Base CDI'!$J$4:$J$29,S4381,"Cubic","Extrapolate=Linear","MultiX=Average","Skip=True","Sort=True")</f>
        <v>14.728882352941175</v>
      </c>
      <c r="U4381" s="43">
        <f ca="1">_xll.BInterpol('Base CDI'!$H$4:$H$28,'Base CDI'!$I$4:$I$29,S4381,"Cubic","Extrapolate=Linear","MultiX=Average","Skip=True","Sort=True")</f>
        <v>14.710294117647058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50129</v>
      </c>
      <c r="T4382" s="43">
        <f ca="1">_xll.BInterpol('Base CDI'!$H$4:$H$28,'Base CDI'!$J$4:$J$29,S4382,"Cubic","Extrapolate=Linear","MultiX=Average","Skip=True","Sort=True")</f>
        <v>14.728927496580027</v>
      </c>
      <c r="U4382" s="43">
        <f ca="1">_xll.BInterpol('Base CDI'!$H$4:$H$28,'Base CDI'!$I$4:$I$29,S4382,"Cubic","Extrapolate=Linear","MultiX=Average","Skip=True","Sort=True")</f>
        <v>14.710123119015048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50130</v>
      </c>
      <c r="T4383" s="43">
        <f ca="1">_xll.BInterpol('Base CDI'!$H$4:$H$28,'Base CDI'!$J$4:$J$29,S4383,"Cubic","Extrapolate=Linear","MultiX=Average","Skip=True","Sort=True")</f>
        <v>14.728972640218878</v>
      </c>
      <c r="U4383" s="43">
        <f ca="1">_xll.BInterpol('Base CDI'!$H$4:$H$28,'Base CDI'!$I$4:$I$29,S4383,"Cubic","Extrapolate=Linear","MultiX=Average","Skip=True","Sort=True")</f>
        <v>14.709952120383036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50131</v>
      </c>
      <c r="T4384" s="43">
        <f ca="1">_xll.BInterpol('Base CDI'!$H$4:$H$28,'Base CDI'!$J$4:$J$29,S4384,"Cubic","Extrapolate=Linear","MultiX=Average","Skip=True","Sort=True")</f>
        <v>14.729017783857728</v>
      </c>
      <c r="U4384" s="43">
        <f ca="1">_xll.BInterpol('Base CDI'!$H$4:$H$28,'Base CDI'!$I$4:$I$29,S4384,"Cubic","Extrapolate=Linear","MultiX=Average","Skip=True","Sort=True")</f>
        <v>14.709781121751025</v>
      </c>
    </row>
    <row r="4385" spans="16:21" x14ac:dyDescent="0.25">
      <c r="P4385" s="10">
        <v>40890</v>
      </c>
      <c r="Q4385">
        <v>27.23489</v>
      </c>
      <c r="S4385" s="42">
        <f t="shared" ca="1" si="73"/>
        <v>50132</v>
      </c>
      <c r="T4385" s="43">
        <f ca="1">_xll.BInterpol('Base CDI'!$H$4:$H$28,'Base CDI'!$J$4:$J$29,S4385,"Cubic","Extrapolate=Linear","MultiX=Average","Skip=True","Sort=True")</f>
        <v>14.72906292749658</v>
      </c>
      <c r="U4385" s="43">
        <f ca="1">_xll.BInterpol('Base CDI'!$H$4:$H$28,'Base CDI'!$I$4:$I$29,S4385,"Cubic","Extrapolate=Linear","MultiX=Average","Skip=True","Sort=True")</f>
        <v>14.709610123119015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50133</v>
      </c>
      <c r="T4386" s="43">
        <f ca="1">_xll.BInterpol('Base CDI'!$H$4:$H$28,'Base CDI'!$J$4:$J$29,S4386,"Cubic","Extrapolate=Linear","MultiX=Average","Skip=True","Sort=True")</f>
        <v>14.72910807113543</v>
      </c>
      <c r="U4386" s="43">
        <f ca="1">_xll.BInterpol('Base CDI'!$H$4:$H$28,'Base CDI'!$I$4:$I$29,S4386,"Cubic","Extrapolate=Linear","MultiX=Average","Skip=True","Sort=True")</f>
        <v>14.709439124487004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50134</v>
      </c>
      <c r="T4387" s="43">
        <f ca="1">_xll.BInterpol('Base CDI'!$H$4:$H$28,'Base CDI'!$J$4:$J$29,S4387,"Cubic","Extrapolate=Linear","MultiX=Average","Skip=True","Sort=True")</f>
        <v>14.729153214774282</v>
      </c>
      <c r="U4387" s="43">
        <f ca="1">_xll.BInterpol('Base CDI'!$H$4:$H$28,'Base CDI'!$I$4:$I$29,S4387,"Cubic","Extrapolate=Linear","MultiX=Average","Skip=True","Sort=True")</f>
        <v>14.709268125854992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50135</v>
      </c>
      <c r="T4388" s="43">
        <f ca="1">_xll.BInterpol('Base CDI'!$H$4:$H$28,'Base CDI'!$J$4:$J$29,S4388,"Cubic","Extrapolate=Linear","MultiX=Average","Skip=True","Sort=True")</f>
        <v>14.729198358413132</v>
      </c>
      <c r="U4388" s="43">
        <f ca="1">_xll.BInterpol('Base CDI'!$H$4:$H$28,'Base CDI'!$I$4:$I$29,S4388,"Cubic","Extrapolate=Linear","MultiX=Average","Skip=True","Sort=True")</f>
        <v>14.709097127222982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50136</v>
      </c>
      <c r="T4389" s="43">
        <f ca="1">_xll.BInterpol('Base CDI'!$H$4:$H$28,'Base CDI'!$J$4:$J$29,S4389,"Cubic","Extrapolate=Linear","MultiX=Average","Skip=True","Sort=True")</f>
        <v>14.729243502051983</v>
      </c>
      <c r="U4389" s="43">
        <f ca="1">_xll.BInterpol('Base CDI'!$H$4:$H$28,'Base CDI'!$I$4:$I$29,S4389,"Cubic","Extrapolate=Linear","MultiX=Average","Skip=True","Sort=True")</f>
        <v>14.708926128590971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50137</v>
      </c>
      <c r="T4390" s="43">
        <f ca="1">_xll.BInterpol('Base CDI'!$H$4:$H$28,'Base CDI'!$J$4:$J$29,S4390,"Cubic","Extrapolate=Linear","MultiX=Average","Skip=True","Sort=True")</f>
        <v>14.729288645690835</v>
      </c>
      <c r="U4390" s="43">
        <f ca="1">_xll.BInterpol('Base CDI'!$H$4:$H$28,'Base CDI'!$I$4:$I$29,S4390,"Cubic","Extrapolate=Linear","MultiX=Average","Skip=True","Sort=True")</f>
        <v>14.708755129958959</v>
      </c>
    </row>
    <row r="4391" spans="16:21" x14ac:dyDescent="0.25">
      <c r="P4391" s="10">
        <v>40898</v>
      </c>
      <c r="Q4391">
        <v>27.3019</v>
      </c>
      <c r="S4391" s="42">
        <f t="shared" ca="1" si="73"/>
        <v>50138</v>
      </c>
      <c r="T4391" s="43">
        <f ca="1">_xll.BInterpol('Base CDI'!$H$4:$H$28,'Base CDI'!$J$4:$J$29,S4391,"Cubic","Extrapolate=Linear","MultiX=Average","Skip=True","Sort=True")</f>
        <v>14.729333789329685</v>
      </c>
      <c r="U4391" s="43">
        <f ca="1">_xll.BInterpol('Base CDI'!$H$4:$H$28,'Base CDI'!$I$4:$I$29,S4391,"Cubic","Extrapolate=Linear","MultiX=Average","Skip=True","Sort=True")</f>
        <v>14.708584131326949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50139</v>
      </c>
      <c r="T4392" s="43">
        <f ca="1">_xll.BInterpol('Base CDI'!$H$4:$H$28,'Base CDI'!$J$4:$J$29,S4392,"Cubic","Extrapolate=Linear","MultiX=Average","Skip=True","Sort=True")</f>
        <v>14.729378932968535</v>
      </c>
      <c r="U4392" s="43">
        <f ca="1">_xll.BInterpol('Base CDI'!$H$4:$H$28,'Base CDI'!$I$4:$I$29,S4392,"Cubic","Extrapolate=Linear","MultiX=Average","Skip=True","Sort=True")</f>
        <v>14.708413132694938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50140</v>
      </c>
      <c r="T4393" s="43">
        <f ca="1">_xll.BInterpol('Base CDI'!$H$4:$H$28,'Base CDI'!$J$4:$J$29,S4393,"Cubic","Extrapolate=Linear","MultiX=Average","Skip=True","Sort=True")</f>
        <v>14.729424076607387</v>
      </c>
      <c r="U4393" s="43">
        <f ca="1">_xll.BInterpol('Base CDI'!$H$4:$H$28,'Base CDI'!$I$4:$I$29,S4393,"Cubic","Extrapolate=Linear","MultiX=Average","Skip=True","Sort=True")</f>
        <v>14.708242134062926</v>
      </c>
    </row>
    <row r="4394" spans="16:21" x14ac:dyDescent="0.25">
      <c r="P4394" s="10">
        <v>40903</v>
      </c>
      <c r="Q4394">
        <v>27.33549</v>
      </c>
      <c r="S4394" s="42">
        <f t="shared" ca="1" si="73"/>
        <v>50141</v>
      </c>
      <c r="T4394" s="43">
        <f ca="1">_xll.BInterpol('Base CDI'!$H$4:$H$28,'Base CDI'!$J$4:$J$29,S4394,"Cubic","Extrapolate=Linear","MultiX=Average","Skip=True","Sort=True")</f>
        <v>14.729469220246237</v>
      </c>
      <c r="U4394" s="43">
        <f ca="1">_xll.BInterpol('Base CDI'!$H$4:$H$28,'Base CDI'!$I$4:$I$29,S4394,"Cubic","Extrapolate=Linear","MultiX=Average","Skip=True","Sort=True")</f>
        <v>14.708071135430917</v>
      </c>
    </row>
    <row r="4395" spans="16:21" x14ac:dyDescent="0.25">
      <c r="P4395" s="10">
        <v>40904</v>
      </c>
      <c r="Q4395">
        <v>27.34667</v>
      </c>
      <c r="S4395" s="42">
        <f t="shared" ca="1" si="73"/>
        <v>50142</v>
      </c>
      <c r="T4395" s="43">
        <f ca="1">_xll.BInterpol('Base CDI'!$H$4:$H$28,'Base CDI'!$J$4:$J$29,S4395,"Cubic","Extrapolate=Linear","MultiX=Average","Skip=True","Sort=True")</f>
        <v>14.729514363885089</v>
      </c>
      <c r="U4395" s="43">
        <f ca="1">_xll.BInterpol('Base CDI'!$H$4:$H$28,'Base CDI'!$I$4:$I$29,S4395,"Cubic","Extrapolate=Linear","MultiX=Average","Skip=True","Sort=True")</f>
        <v>14.707900136798905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50143</v>
      </c>
      <c r="T4396" s="43">
        <f ca="1">_xll.BInterpol('Base CDI'!$H$4:$H$28,'Base CDI'!$J$4:$J$29,S4396,"Cubic","Extrapolate=Linear","MultiX=Average","Skip=True","Sort=True")</f>
        <v>14.729559507523939</v>
      </c>
      <c r="U4396" s="43">
        <f ca="1">_xll.BInterpol('Base CDI'!$H$4:$H$28,'Base CDI'!$I$4:$I$29,S4396,"Cubic","Extrapolate=Linear","MultiX=Average","Skip=True","Sort=True")</f>
        <v>14.707729138166894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50144</v>
      </c>
      <c r="T4397" s="43">
        <f ca="1">_xll.BInterpol('Base CDI'!$H$4:$H$28,'Base CDI'!$J$4:$J$29,S4397,"Cubic","Extrapolate=Linear","MultiX=Average","Skip=True","Sort=True")</f>
        <v>14.72960465116279</v>
      </c>
      <c r="U4397" s="43">
        <f ca="1">_xll.BInterpol('Base CDI'!$H$4:$H$28,'Base CDI'!$I$4:$I$29,S4397,"Cubic","Extrapolate=Linear","MultiX=Average","Skip=True","Sort=True")</f>
        <v>14.707558139534884</v>
      </c>
    </row>
    <row r="4398" spans="16:21" x14ac:dyDescent="0.25">
      <c r="P4398" s="10">
        <v>40907</v>
      </c>
      <c r="Q4398">
        <v>27.38025</v>
      </c>
      <c r="S4398" s="42">
        <f t="shared" ca="1" si="73"/>
        <v>50145</v>
      </c>
      <c r="T4398" s="43">
        <f ca="1">_xll.BInterpol('Base CDI'!$H$4:$H$28,'Base CDI'!$J$4:$J$29,S4398,"Cubic","Extrapolate=Linear","MultiX=Average","Skip=True","Sort=True")</f>
        <v>14.729649794801642</v>
      </c>
      <c r="U4398" s="43">
        <f ca="1">_xll.BInterpol('Base CDI'!$H$4:$H$28,'Base CDI'!$I$4:$I$29,S4398,"Cubic","Extrapolate=Linear","MultiX=Average","Skip=True","Sort=True")</f>
        <v>14.707387140902872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50146</v>
      </c>
      <c r="T4399" s="43">
        <f ca="1">_xll.BInterpol('Base CDI'!$H$4:$H$28,'Base CDI'!$J$4:$J$29,S4399,"Cubic","Extrapolate=Linear","MultiX=Average","Skip=True","Sort=True")</f>
        <v>14.729694938440492</v>
      </c>
      <c r="U4399" s="43">
        <f ca="1">_xll.BInterpol('Base CDI'!$H$4:$H$28,'Base CDI'!$I$4:$I$29,S4399,"Cubic","Extrapolate=Linear","MultiX=Average","Skip=True","Sort=True")</f>
        <v>14.707216142270861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50147</v>
      </c>
      <c r="T4400" s="43">
        <f ca="1">_xll.BInterpol('Base CDI'!$H$4:$H$28,'Base CDI'!$J$4:$J$29,S4400,"Cubic","Extrapolate=Linear","MultiX=Average","Skip=True","Sort=True")</f>
        <v>14.729740082079342</v>
      </c>
      <c r="U4400" s="43">
        <f ca="1">_xll.BInterpol('Base CDI'!$H$4:$H$28,'Base CDI'!$I$4:$I$29,S4400,"Cubic","Extrapolate=Linear","MultiX=Average","Skip=True","Sort=True")</f>
        <v>14.707045143638851</v>
      </c>
    </row>
    <row r="4401" spans="16:21" x14ac:dyDescent="0.25">
      <c r="P4401" s="10">
        <v>40912</v>
      </c>
      <c r="Q4401">
        <v>27.41394</v>
      </c>
      <c r="S4401" s="42">
        <f t="shared" ca="1" si="73"/>
        <v>50148</v>
      </c>
      <c r="T4401" s="43">
        <f ca="1">_xll.BInterpol('Base CDI'!$H$4:$H$28,'Base CDI'!$J$4:$J$29,S4401,"Cubic","Extrapolate=Linear","MultiX=Average","Skip=True","Sort=True")</f>
        <v>14.729785225718194</v>
      </c>
      <c r="U4401" s="43">
        <f ca="1">_xll.BInterpol('Base CDI'!$H$4:$H$28,'Base CDI'!$I$4:$I$29,S4401,"Cubic","Extrapolate=Linear","MultiX=Average","Skip=True","Sort=True")</f>
        <v>14.706874145006839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50149</v>
      </c>
      <c r="T4402" s="43">
        <f ca="1">_xll.BInterpol('Base CDI'!$H$4:$H$28,'Base CDI'!$J$4:$J$29,S4402,"Cubic","Extrapolate=Linear","MultiX=Average","Skip=True","Sort=True")</f>
        <v>14.729830369357044</v>
      </c>
      <c r="U4402" s="43">
        <f ca="1">_xll.BInterpol('Base CDI'!$H$4:$H$28,'Base CDI'!$I$4:$I$29,S4402,"Cubic","Extrapolate=Linear","MultiX=Average","Skip=True","Sort=True")</f>
        <v>14.706703146374828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50150</v>
      </c>
      <c r="T4403" s="43">
        <f ca="1">_xll.BInterpol('Base CDI'!$H$4:$H$28,'Base CDI'!$J$4:$J$29,S4403,"Cubic","Extrapolate=Linear","MultiX=Average","Skip=True","Sort=True")</f>
        <v>14.729875512995896</v>
      </c>
      <c r="U4403" s="43">
        <f ca="1">_xll.BInterpol('Base CDI'!$H$4:$H$28,'Base CDI'!$I$4:$I$29,S4403,"Cubic","Extrapolate=Linear","MultiX=Average","Skip=True","Sort=True")</f>
        <v>14.706532147742818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50151</v>
      </c>
      <c r="T4404" s="43">
        <f ca="1">_xll.BInterpol('Base CDI'!$H$4:$H$28,'Base CDI'!$J$4:$J$29,S4404,"Cubic","Extrapolate=Linear","MultiX=Average","Skip=True","Sort=True")</f>
        <v>14.729920656634746</v>
      </c>
      <c r="U4404" s="43">
        <f ca="1">_xll.BInterpol('Base CDI'!$H$4:$H$28,'Base CDI'!$I$4:$I$29,S4404,"Cubic","Extrapolate=Linear","MultiX=Average","Skip=True","Sort=True")</f>
        <v>14.706361149110807</v>
      </c>
    </row>
    <row r="4405" spans="16:21" x14ac:dyDescent="0.25">
      <c r="P4405" s="10">
        <v>40918</v>
      </c>
      <c r="Q4405">
        <v>27.45881</v>
      </c>
      <c r="S4405" s="42">
        <f t="shared" ca="1" si="73"/>
        <v>50152</v>
      </c>
      <c r="T4405" s="43">
        <f ca="1">_xll.BInterpol('Base CDI'!$H$4:$H$28,'Base CDI'!$J$4:$J$29,S4405,"Cubic","Extrapolate=Linear","MultiX=Average","Skip=True","Sort=True")</f>
        <v>14.729965800273597</v>
      </c>
      <c r="U4405" s="43">
        <f ca="1">_xll.BInterpol('Base CDI'!$H$4:$H$28,'Base CDI'!$I$4:$I$29,S4405,"Cubic","Extrapolate=Linear","MultiX=Average","Skip=True","Sort=True")</f>
        <v>14.706190150478795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50153</v>
      </c>
      <c r="T4406" s="43">
        <f ca="1">_xll.BInterpol('Base CDI'!$H$4:$H$28,'Base CDI'!$J$4:$J$29,S4406,"Cubic","Extrapolate=Linear","MultiX=Average","Skip=True","Sort=True")</f>
        <v>14.730010943912449</v>
      </c>
      <c r="U4406" s="43">
        <f ca="1">_xll.BInterpol('Base CDI'!$H$4:$H$28,'Base CDI'!$I$4:$I$29,S4406,"Cubic","Extrapolate=Linear","MultiX=Average","Skip=True","Sort=True")</f>
        <v>14.706019151846785</v>
      </c>
    </row>
    <row r="4407" spans="16:21" x14ac:dyDescent="0.25">
      <c r="P4407" s="10">
        <v>40920</v>
      </c>
      <c r="Q4407">
        <v>27.48122</v>
      </c>
      <c r="S4407" s="42">
        <f t="shared" ca="1" si="73"/>
        <v>50154</v>
      </c>
      <c r="T4407" s="43">
        <f ca="1">_xll.BInterpol('Base CDI'!$H$4:$H$28,'Base CDI'!$J$4:$J$29,S4407,"Cubic","Extrapolate=Linear","MultiX=Average","Skip=True","Sort=True")</f>
        <v>14.730056087551299</v>
      </c>
      <c r="U4407" s="43">
        <f ca="1">_xll.BInterpol('Base CDI'!$H$4:$H$28,'Base CDI'!$I$4:$I$29,S4407,"Cubic","Extrapolate=Linear","MultiX=Average","Skip=True","Sort=True")</f>
        <v>14.705848153214774</v>
      </c>
    </row>
    <row r="4408" spans="16:21" x14ac:dyDescent="0.25">
      <c r="P4408" s="10">
        <v>40921</v>
      </c>
      <c r="Q4408">
        <v>27.49241</v>
      </c>
      <c r="S4408" s="42">
        <f t="shared" ca="1" si="73"/>
        <v>50155</v>
      </c>
      <c r="T4408" s="43">
        <f ca="1">_xll.BInterpol('Base CDI'!$H$4:$H$28,'Base CDI'!$J$4:$J$29,S4408,"Cubic","Extrapolate=Linear","MultiX=Average","Skip=True","Sort=True")</f>
        <v>14.730101231190151</v>
      </c>
      <c r="U4408" s="43">
        <f ca="1">_xll.BInterpol('Base CDI'!$H$4:$H$28,'Base CDI'!$I$4:$I$29,S4408,"Cubic","Extrapolate=Linear","MultiX=Average","Skip=True","Sort=True")</f>
        <v>14.705677154582762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50156</v>
      </c>
      <c r="T4409" s="43">
        <f ca="1">_xll.BInterpol('Base CDI'!$H$4:$H$28,'Base CDI'!$J$4:$J$29,S4409,"Cubic","Extrapolate=Linear","MultiX=Average","Skip=True","Sort=True")</f>
        <v>14.730146374829001</v>
      </c>
      <c r="U4409" s="43">
        <f ca="1">_xll.BInterpol('Base CDI'!$H$4:$H$28,'Base CDI'!$I$4:$I$29,S4409,"Cubic","Extrapolate=Linear","MultiX=Average","Skip=True","Sort=True")</f>
        <v>14.705506155950753</v>
      </c>
    </row>
    <row r="4410" spans="16:21" x14ac:dyDescent="0.25">
      <c r="P4410" s="10">
        <v>40925</v>
      </c>
      <c r="Q4410">
        <v>27.51484</v>
      </c>
      <c r="S4410" s="42">
        <f t="shared" ca="1" si="73"/>
        <v>50157</v>
      </c>
      <c r="T4410" s="43">
        <f ca="1">_xll.BInterpol('Base CDI'!$H$4:$H$28,'Base CDI'!$J$4:$J$29,S4410,"Cubic","Extrapolate=Linear","MultiX=Average","Skip=True","Sort=True")</f>
        <v>14.730191518467851</v>
      </c>
      <c r="U4410" s="43">
        <f ca="1">_xll.BInterpol('Base CDI'!$H$4:$H$28,'Base CDI'!$I$4:$I$29,S4410,"Cubic","Extrapolate=Linear","MultiX=Average","Skip=True","Sort=True")</f>
        <v>14.705335157318741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50158</v>
      </c>
      <c r="T4411" s="43">
        <f ca="1">_xll.BInterpol('Base CDI'!$H$4:$H$28,'Base CDI'!$J$4:$J$29,S4411,"Cubic","Extrapolate=Linear","MultiX=Average","Skip=True","Sort=True")</f>
        <v>14.730236662106703</v>
      </c>
      <c r="U4411" s="43">
        <f ca="1">_xll.BInterpol('Base CDI'!$H$4:$H$28,'Base CDI'!$I$4:$I$29,S4411,"Cubic","Extrapolate=Linear","MultiX=Average","Skip=True","Sort=True")</f>
        <v>14.705164158686729</v>
      </c>
    </row>
    <row r="4412" spans="16:21" x14ac:dyDescent="0.25">
      <c r="P4412" s="10">
        <v>40927</v>
      </c>
      <c r="Q4412">
        <v>27.53725</v>
      </c>
      <c r="S4412" s="42">
        <f t="shared" ca="1" si="73"/>
        <v>50159</v>
      </c>
      <c r="T4412" s="43">
        <f ca="1">_xll.BInterpol('Base CDI'!$H$4:$H$28,'Base CDI'!$J$4:$J$29,S4412,"Cubic","Extrapolate=Linear","MultiX=Average","Skip=True","Sort=True")</f>
        <v>14.730281805745554</v>
      </c>
      <c r="U4412" s="43">
        <f ca="1">_xll.BInterpol('Base CDI'!$H$4:$H$28,'Base CDI'!$I$4:$I$29,S4412,"Cubic","Extrapolate=Linear","MultiX=Average","Skip=True","Sort=True")</f>
        <v>14.70499316005472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50160</v>
      </c>
      <c r="T4413" s="43">
        <f ca="1">_xll.BInterpol('Base CDI'!$H$4:$H$28,'Base CDI'!$J$4:$J$29,S4413,"Cubic","Extrapolate=Linear","MultiX=Average","Skip=True","Sort=True")</f>
        <v>14.730326949384404</v>
      </c>
      <c r="U4413" s="43">
        <f ca="1">_xll.BInterpol('Base CDI'!$H$4:$H$28,'Base CDI'!$I$4:$I$29,S4413,"Cubic","Extrapolate=Linear","MultiX=Average","Skip=True","Sort=True")</f>
        <v>14.704822161422708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50161</v>
      </c>
      <c r="T4414" s="43">
        <f ca="1">_xll.BInterpol('Base CDI'!$H$4:$H$28,'Base CDI'!$J$4:$J$29,S4414,"Cubic","Extrapolate=Linear","MultiX=Average","Skip=True","Sort=True")</f>
        <v>14.730372093023256</v>
      </c>
      <c r="U4414" s="43">
        <f ca="1">_xll.BInterpol('Base CDI'!$H$4:$H$28,'Base CDI'!$I$4:$I$29,S4414,"Cubic","Extrapolate=Linear","MultiX=Average","Skip=True","Sort=True")</f>
        <v>14.704651162790697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50162</v>
      </c>
      <c r="T4415" s="43">
        <f ca="1">_xll.BInterpol('Base CDI'!$H$4:$H$28,'Base CDI'!$J$4:$J$29,S4415,"Cubic","Extrapolate=Linear","MultiX=Average","Skip=True","Sort=True")</f>
        <v>14.730417236662106</v>
      </c>
      <c r="U4415" s="43">
        <f ca="1">_xll.BInterpol('Base CDI'!$H$4:$H$28,'Base CDI'!$I$4:$I$29,S4415,"Cubic","Extrapolate=Linear","MultiX=Average","Skip=True","Sort=True")</f>
        <v>14.704480164158687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50163</v>
      </c>
      <c r="T4416" s="43">
        <f ca="1">_xll.BInterpol('Base CDI'!$H$4:$H$28,'Base CDI'!$J$4:$J$29,S4416,"Cubic","Extrapolate=Linear","MultiX=Average","Skip=True","Sort=True")</f>
        <v>14.730462380300958</v>
      </c>
      <c r="U4416" s="43">
        <f ca="1">_xll.BInterpol('Base CDI'!$H$4:$H$28,'Base CDI'!$I$4:$I$29,S4416,"Cubic","Extrapolate=Linear","MultiX=Average","Skip=True","Sort=True")</f>
        <v>14.704309165526675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50164</v>
      </c>
      <c r="T4417" s="43">
        <f ca="1">_xll.BInterpol('Base CDI'!$H$4:$H$28,'Base CDI'!$J$4:$J$29,S4417,"Cubic","Extrapolate=Linear","MultiX=Average","Skip=True","Sort=True")</f>
        <v>14.730507523939808</v>
      </c>
      <c r="U4417" s="43">
        <f ca="1">_xll.BInterpol('Base CDI'!$H$4:$H$28,'Base CDI'!$I$4:$I$29,S4417,"Cubic","Extrapolate=Linear","MultiX=Average","Skip=True","Sort=True")</f>
        <v>14.704138166894664</v>
      </c>
    </row>
    <row r="4418" spans="16:21" x14ac:dyDescent="0.25">
      <c r="P4418" s="10">
        <v>40935</v>
      </c>
      <c r="Q4418">
        <v>27.60172</v>
      </c>
      <c r="S4418" s="42">
        <f t="shared" ca="1" si="73"/>
        <v>50165</v>
      </c>
      <c r="T4418" s="43">
        <f ca="1">_xll.BInterpol('Base CDI'!$H$4:$H$28,'Base CDI'!$J$4:$J$29,S4418,"Cubic","Extrapolate=Linear","MultiX=Average","Skip=True","Sort=True")</f>
        <v>14.730552667578658</v>
      </c>
      <c r="U4418" s="43">
        <f ca="1">_xll.BInterpol('Base CDI'!$H$4:$H$28,'Base CDI'!$I$4:$I$29,S4418,"Cubic","Extrapolate=Linear","MultiX=Average","Skip=True","Sort=True")</f>
        <v>14.703967168262654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50166</v>
      </c>
      <c r="T4419" s="43">
        <f ca="1">_xll.BInterpol('Base CDI'!$H$4:$H$28,'Base CDI'!$J$4:$J$29,S4419,"Cubic","Extrapolate=Linear","MultiX=Average","Skip=True","Sort=True")</f>
        <v>14.73059781121751</v>
      </c>
      <c r="U4419" s="43">
        <f ca="1">_xll.BInterpol('Base CDI'!$H$4:$H$28,'Base CDI'!$I$4:$I$29,S4419,"Cubic","Extrapolate=Linear","MultiX=Average","Skip=True","Sort=True")</f>
        <v>14.703796169630643</v>
      </c>
    </row>
    <row r="4420" spans="16:21" x14ac:dyDescent="0.25">
      <c r="P4420" s="10">
        <v>40939</v>
      </c>
      <c r="Q4420">
        <v>27.62321</v>
      </c>
      <c r="S4420" s="42">
        <f t="shared" ca="1" si="73"/>
        <v>50167</v>
      </c>
      <c r="T4420" s="43">
        <f ca="1">_xll.BInterpol('Base CDI'!$H$4:$H$28,'Base CDI'!$J$4:$J$29,S4420,"Cubic","Extrapolate=Linear","MultiX=Average","Skip=True","Sort=True")</f>
        <v>14.730642954856361</v>
      </c>
      <c r="U4420" s="43">
        <f ca="1">_xll.BInterpol('Base CDI'!$H$4:$H$28,'Base CDI'!$I$4:$I$29,S4420,"Cubic","Extrapolate=Linear","MultiX=Average","Skip=True","Sort=True")</f>
        <v>14.703625170998631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50168</v>
      </c>
      <c r="T4421" s="43">
        <f ca="1">_xll.BInterpol('Base CDI'!$H$4:$H$28,'Base CDI'!$J$4:$J$29,S4421,"Cubic","Extrapolate=Linear","MultiX=Average","Skip=True","Sort=True")</f>
        <v>14.730688098495211</v>
      </c>
      <c r="U4421" s="43">
        <f ca="1">_xll.BInterpol('Base CDI'!$H$4:$H$28,'Base CDI'!$I$4:$I$29,S4421,"Cubic","Extrapolate=Linear","MultiX=Average","Skip=True","Sort=True")</f>
        <v>14.703454172366621</v>
      </c>
    </row>
    <row r="4422" spans="16:21" x14ac:dyDescent="0.25">
      <c r="P4422" s="10">
        <v>40941</v>
      </c>
      <c r="Q4422">
        <v>27.64472</v>
      </c>
      <c r="S4422" s="42">
        <f t="shared" ca="1" si="73"/>
        <v>50169</v>
      </c>
      <c r="T4422" s="43">
        <f ca="1">_xll.BInterpol('Base CDI'!$H$4:$H$28,'Base CDI'!$J$4:$J$29,S4422,"Cubic","Extrapolate=Linear","MultiX=Average","Skip=True","Sort=True")</f>
        <v>14.730733242134063</v>
      </c>
      <c r="U4422" s="43">
        <f ca="1">_xll.BInterpol('Base CDI'!$H$4:$H$28,'Base CDI'!$I$4:$I$29,S4422,"Cubic","Extrapolate=Linear","MultiX=Average","Skip=True","Sort=True")</f>
        <v>14.70328317373461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50170</v>
      </c>
      <c r="T4423" s="43">
        <f ca="1">_xll.BInterpol('Base CDI'!$H$4:$H$28,'Base CDI'!$J$4:$J$29,S4423,"Cubic","Extrapolate=Linear","MultiX=Average","Skip=True","Sort=True")</f>
        <v>14.730778385772913</v>
      </c>
      <c r="U4423" s="43">
        <f ca="1">_xll.BInterpol('Base CDI'!$H$4:$H$28,'Base CDI'!$I$4:$I$29,S4423,"Cubic","Extrapolate=Linear","MultiX=Average","Skip=True","Sort=True")</f>
        <v>14.703112175102598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50171</v>
      </c>
      <c r="T4424" s="43">
        <f ca="1">_xll.BInterpol('Base CDI'!$H$4:$H$28,'Base CDI'!$J$4:$J$29,S4424,"Cubic","Extrapolate=Linear","MultiX=Average","Skip=True","Sort=True")</f>
        <v>14.730823529411765</v>
      </c>
      <c r="U4424" s="43">
        <f ca="1">_xll.BInterpol('Base CDI'!$H$4:$H$28,'Base CDI'!$I$4:$I$29,S4424,"Cubic","Extrapolate=Linear","MultiX=Average","Skip=True","Sort=True")</f>
        <v>14.702941176470588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50172</v>
      </c>
      <c r="T4425" s="43">
        <f ca="1">_xll.BInterpol('Base CDI'!$H$4:$H$28,'Base CDI'!$J$4:$J$29,S4425,"Cubic","Extrapolate=Linear","MultiX=Average","Skip=True","Sort=True")</f>
        <v>14.730868673050615</v>
      </c>
      <c r="U4425" s="43">
        <f ca="1">_xll.BInterpol('Base CDI'!$H$4:$H$28,'Base CDI'!$I$4:$I$29,S4425,"Cubic","Extrapolate=Linear","MultiX=Average","Skip=True","Sort=True")</f>
        <v>14.702770177838577</v>
      </c>
    </row>
    <row r="4426" spans="16:21" x14ac:dyDescent="0.25">
      <c r="P4426" s="10">
        <v>40947</v>
      </c>
      <c r="Q4426">
        <v>27.68779</v>
      </c>
      <c r="S4426" s="42">
        <f t="shared" ca="1" si="73"/>
        <v>50173</v>
      </c>
      <c r="T4426" s="43">
        <f ca="1">_xll.BInterpol('Base CDI'!$H$4:$H$28,'Base CDI'!$J$4:$J$29,S4426,"Cubic","Extrapolate=Linear","MultiX=Average","Skip=True","Sort=True")</f>
        <v>14.730913816689466</v>
      </c>
      <c r="U4426" s="43">
        <f ca="1">_xll.BInterpol('Base CDI'!$H$4:$H$28,'Base CDI'!$I$4:$I$29,S4426,"Cubic","Extrapolate=Linear","MultiX=Average","Skip=True","Sort=True")</f>
        <v>14.702599179206565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50174</v>
      </c>
      <c r="T4427" s="43">
        <f ca="1">_xll.BInterpol('Base CDI'!$H$4:$H$28,'Base CDI'!$J$4:$J$29,S4427,"Cubic","Extrapolate=Linear","MultiX=Average","Skip=True","Sort=True")</f>
        <v>14.730958960328318</v>
      </c>
      <c r="U4427" s="43">
        <f ca="1">_xll.BInterpol('Base CDI'!$H$4:$H$28,'Base CDI'!$I$4:$I$29,S4427,"Cubic","Extrapolate=Linear","MultiX=Average","Skip=True","Sort=True")</f>
        <v>14.702428180574556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50175</v>
      </c>
      <c r="T4428" s="43">
        <f ca="1">_xll.BInterpol('Base CDI'!$H$4:$H$28,'Base CDI'!$J$4:$J$29,S4428,"Cubic","Extrapolate=Linear","MultiX=Average","Skip=True","Sort=True")</f>
        <v>14.731004103967168</v>
      </c>
      <c r="U4428" s="43">
        <f ca="1">_xll.BInterpol('Base CDI'!$H$4:$H$28,'Base CDI'!$I$4:$I$29,S4428,"Cubic","Extrapolate=Linear","MultiX=Average","Skip=True","Sort=True")</f>
        <v>14.702257181942544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50176</v>
      </c>
      <c r="T4429" s="43">
        <f ca="1">_xll.BInterpol('Base CDI'!$H$4:$H$28,'Base CDI'!$J$4:$J$29,S4429,"Cubic","Extrapolate=Linear","MultiX=Average","Skip=True","Sort=True")</f>
        <v>14.731049247606018</v>
      </c>
      <c r="U4429" s="43">
        <f ca="1">_xll.BInterpol('Base CDI'!$H$4:$H$28,'Base CDI'!$I$4:$I$29,S4429,"Cubic","Extrapolate=Linear","MultiX=Average","Skip=True","Sort=True")</f>
        <v>14.702086183310533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50177</v>
      </c>
      <c r="T4430" s="43">
        <f ca="1">_xll.BInterpol('Base CDI'!$H$4:$H$28,'Base CDI'!$J$4:$J$29,S4430,"Cubic","Extrapolate=Linear","MultiX=Average","Skip=True","Sort=True")</f>
        <v>14.73109439124487</v>
      </c>
      <c r="U4430" s="43">
        <f ca="1">_xll.BInterpol('Base CDI'!$H$4:$H$28,'Base CDI'!$I$4:$I$29,S4430,"Cubic","Extrapolate=Linear","MultiX=Average","Skip=True","Sort=True")</f>
        <v>14.701915184678523</v>
      </c>
    </row>
    <row r="4431" spans="16:21" x14ac:dyDescent="0.25">
      <c r="P4431" s="10">
        <v>40954</v>
      </c>
      <c r="Q4431">
        <v>27.74166</v>
      </c>
      <c r="S4431" s="42">
        <f t="shared" ca="1" si="74"/>
        <v>50178</v>
      </c>
      <c r="T4431" s="43">
        <f ca="1">_xll.BInterpol('Base CDI'!$H$4:$H$28,'Base CDI'!$J$4:$J$29,S4431,"Cubic","Extrapolate=Linear","MultiX=Average","Skip=True","Sort=True")</f>
        <v>14.73113953488372</v>
      </c>
      <c r="U4431" s="43">
        <f ca="1">_xll.BInterpol('Base CDI'!$H$4:$H$28,'Base CDI'!$I$4:$I$29,S4431,"Cubic","Extrapolate=Linear","MultiX=Average","Skip=True","Sort=True")</f>
        <v>14.701744186046511</v>
      </c>
    </row>
    <row r="4432" spans="16:21" x14ac:dyDescent="0.25">
      <c r="P4432" s="10">
        <v>40955</v>
      </c>
      <c r="Q4432">
        <v>27.75244</v>
      </c>
      <c r="S4432" s="42">
        <f t="shared" ca="1" si="74"/>
        <v>50179</v>
      </c>
      <c r="T4432" s="43">
        <f ca="1">_xll.BInterpol('Base CDI'!$H$4:$H$28,'Base CDI'!$J$4:$J$29,S4432,"Cubic","Extrapolate=Linear","MultiX=Average","Skip=True","Sort=True")</f>
        <v>14.731184678522572</v>
      </c>
      <c r="U4432" s="43">
        <f ca="1">_xll.BInterpol('Base CDI'!$H$4:$H$28,'Base CDI'!$I$4:$I$29,S4432,"Cubic","Extrapolate=Linear","MultiX=Average","Skip=True","Sort=True")</f>
        <v>14.7015731874145</v>
      </c>
    </row>
    <row r="4433" spans="16:21" x14ac:dyDescent="0.25">
      <c r="P4433" s="10">
        <v>40956</v>
      </c>
      <c r="Q4433">
        <v>27.76322</v>
      </c>
      <c r="S4433" s="42">
        <f t="shared" ca="1" si="74"/>
        <v>50180</v>
      </c>
      <c r="T4433" s="43">
        <f ca="1">_xll.BInterpol('Base CDI'!$H$4:$H$28,'Base CDI'!$J$4:$J$29,S4433,"Cubic","Extrapolate=Linear","MultiX=Average","Skip=True","Sort=True")</f>
        <v>14.731229822161422</v>
      </c>
      <c r="U4433" s="43">
        <f ca="1">_xll.BInterpol('Base CDI'!$H$4:$H$28,'Base CDI'!$I$4:$I$29,S4433,"Cubic","Extrapolate=Linear","MultiX=Average","Skip=True","Sort=True")</f>
        <v>14.70140218878249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50181</v>
      </c>
      <c r="T4434" s="43">
        <f ca="1">_xll.BInterpol('Base CDI'!$H$4:$H$28,'Base CDI'!$J$4:$J$29,S4434,"Cubic","Extrapolate=Linear","MultiX=Average","Skip=True","Sort=True")</f>
        <v>14.731274965800273</v>
      </c>
      <c r="U4434" s="43">
        <f ca="1">_xll.BInterpol('Base CDI'!$H$4:$H$28,'Base CDI'!$I$4:$I$29,S4434,"Cubic","Extrapolate=Linear","MultiX=Average","Skip=True","Sort=True")</f>
        <v>14.701231190150478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50182</v>
      </c>
      <c r="T4435" s="43">
        <f ca="1">_xll.BInterpol('Base CDI'!$H$4:$H$28,'Base CDI'!$J$4:$J$29,S4435,"Cubic","Extrapolate=Linear","MultiX=Average","Skip=True","Sort=True")</f>
        <v>14.731320109439125</v>
      </c>
      <c r="U4435" s="43">
        <f ca="1">_xll.BInterpol('Base CDI'!$H$4:$H$28,'Base CDI'!$I$4:$I$29,S4435,"Cubic","Extrapolate=Linear","MultiX=Average","Skip=True","Sort=True")</f>
        <v>14.701060191518467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50183</v>
      </c>
      <c r="T4436" s="43">
        <f ca="1">_xll.BInterpol('Base CDI'!$H$4:$H$28,'Base CDI'!$J$4:$J$29,S4436,"Cubic","Extrapolate=Linear","MultiX=Average","Skip=True","Sort=True")</f>
        <v>14.731365253077975</v>
      </c>
      <c r="U4436" s="43">
        <f ca="1">_xll.BInterpol('Base CDI'!$H$4:$H$28,'Base CDI'!$I$4:$I$29,S4436,"Cubic","Extrapolate=Linear","MultiX=Average","Skip=True","Sort=True")</f>
        <v>14.700889192886457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50184</v>
      </c>
      <c r="T4437" s="43">
        <f ca="1">_xll.BInterpol('Base CDI'!$H$4:$H$28,'Base CDI'!$J$4:$J$29,S4437,"Cubic","Extrapolate=Linear","MultiX=Average","Skip=True","Sort=True")</f>
        <v>14.731410396716825</v>
      </c>
      <c r="U4437" s="43">
        <f ca="1">_xll.BInterpol('Base CDI'!$H$4:$H$28,'Base CDI'!$I$4:$I$29,S4437,"Cubic","Extrapolate=Linear","MultiX=Average","Skip=True","Sort=True")</f>
        <v>14.700718194254446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50185</v>
      </c>
      <c r="T4438" s="43">
        <f ca="1">_xll.BInterpol('Base CDI'!$H$4:$H$28,'Base CDI'!$J$4:$J$29,S4438,"Cubic","Extrapolate=Linear","MultiX=Average","Skip=True","Sort=True")</f>
        <v>14.731455540355677</v>
      </c>
      <c r="U4438" s="43">
        <f ca="1">_xll.BInterpol('Base CDI'!$H$4:$H$28,'Base CDI'!$I$4:$I$29,S4438,"Cubic","Extrapolate=Linear","MultiX=Average","Skip=True","Sort=True")</f>
        <v>14.700547195622434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50186</v>
      </c>
      <c r="T4439" s="43">
        <f ca="1">_xll.BInterpol('Base CDI'!$H$4:$H$28,'Base CDI'!$J$4:$J$29,S4439,"Cubic","Extrapolate=Linear","MultiX=Average","Skip=True","Sort=True")</f>
        <v>14.731500683994527</v>
      </c>
      <c r="U4439" s="43">
        <f ca="1">_xll.BInterpol('Base CDI'!$H$4:$H$28,'Base CDI'!$I$4:$I$29,S4439,"Cubic","Extrapolate=Linear","MultiX=Average","Skip=True","Sort=True")</f>
        <v>14.700376196990424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50187</v>
      </c>
      <c r="T4440" s="43">
        <f ca="1">_xll.BInterpol('Base CDI'!$H$4:$H$28,'Base CDI'!$J$4:$J$29,S4440,"Cubic","Extrapolate=Linear","MultiX=Average","Skip=True","Sort=True")</f>
        <v>14.731545827633379</v>
      </c>
      <c r="U4440" s="43">
        <f ca="1">_xll.BInterpol('Base CDI'!$H$4:$H$28,'Base CDI'!$I$4:$I$29,S4440,"Cubic","Extrapolate=Linear","MultiX=Average","Skip=True","Sort=True")</f>
        <v>14.700205198358413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50188</v>
      </c>
      <c r="T4441" s="43">
        <f ca="1">_xll.BInterpol('Base CDI'!$H$4:$H$28,'Base CDI'!$J$4:$J$29,S4441,"Cubic","Extrapolate=Linear","MultiX=Average","Skip=True","Sort=True")</f>
        <v>14.731590971272229</v>
      </c>
      <c r="U4441" s="43">
        <f ca="1">_xll.BInterpol('Base CDI'!$H$4:$H$28,'Base CDI'!$I$4:$I$29,S4441,"Cubic","Extrapolate=Linear","MultiX=Average","Skip=True","Sort=True")</f>
        <v>14.700034199726401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50189</v>
      </c>
      <c r="T4442" s="43">
        <f ca="1">_xll.BInterpol('Base CDI'!$H$4:$H$28,'Base CDI'!$J$4:$J$29,S4442,"Cubic","Extrapolate=Linear","MultiX=Average","Skip=True","Sort=True")</f>
        <v>14.73163611491108</v>
      </c>
      <c r="U4442" s="43">
        <f ca="1">_xll.BInterpol('Base CDI'!$H$4:$H$28,'Base CDI'!$I$4:$I$29,S4442,"Cubic","Extrapolate=Linear","MultiX=Average","Skip=True","Sort=True")</f>
        <v>14.699863201094391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50190</v>
      </c>
      <c r="T4443" s="43">
        <f ca="1">_xll.BInterpol('Base CDI'!$H$4:$H$28,'Base CDI'!$J$4:$J$29,S4443,"Cubic","Extrapolate=Linear","MultiX=Average","Skip=True","Sort=True")</f>
        <v>14.731681258549932</v>
      </c>
      <c r="U4443" s="43">
        <f ca="1">_xll.BInterpol('Base CDI'!$H$4:$H$28,'Base CDI'!$I$4:$I$29,S4443,"Cubic","Extrapolate=Linear","MultiX=Average","Skip=True","Sort=True")</f>
        <v>14.69969220246238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50191</v>
      </c>
      <c r="T4444" s="43">
        <f ca="1">_xll.BInterpol('Base CDI'!$H$4:$H$28,'Base CDI'!$J$4:$J$29,S4444,"Cubic","Extrapolate=Linear","MultiX=Average","Skip=True","Sort=True")</f>
        <v>14.731726402188782</v>
      </c>
      <c r="U4444" s="43">
        <f ca="1">_xll.BInterpol('Base CDI'!$H$4:$H$28,'Base CDI'!$I$4:$I$29,S4444,"Cubic","Extrapolate=Linear","MultiX=Average","Skip=True","Sort=True")</f>
        <v>14.699521203830368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50192</v>
      </c>
      <c r="T4445" s="43">
        <f ca="1">_xll.BInterpol('Base CDI'!$H$4:$H$28,'Base CDI'!$J$4:$J$29,S4445,"Cubic","Extrapolate=Linear","MultiX=Average","Skip=True","Sort=True")</f>
        <v>14.731771545827632</v>
      </c>
      <c r="U4445" s="43">
        <f ca="1">_xll.BInterpol('Base CDI'!$H$4:$H$28,'Base CDI'!$I$4:$I$29,S4445,"Cubic","Extrapolate=Linear","MultiX=Average","Skip=True","Sort=True")</f>
        <v>14.699350205198359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50193</v>
      </c>
      <c r="T4446" s="43">
        <f ca="1">_xll.BInterpol('Base CDI'!$H$4:$H$28,'Base CDI'!$J$4:$J$29,S4446,"Cubic","Extrapolate=Linear","MultiX=Average","Skip=True","Sort=True")</f>
        <v>14.731816689466484</v>
      </c>
      <c r="U4446" s="43">
        <f ca="1">_xll.BInterpol('Base CDI'!$H$4:$H$28,'Base CDI'!$I$4:$I$29,S4446,"Cubic","Extrapolate=Linear","MultiX=Average","Skip=True","Sort=True")</f>
        <v>14.699179206566347</v>
      </c>
    </row>
    <row r="4447" spans="16:21" x14ac:dyDescent="0.25">
      <c r="P4447" s="10">
        <v>40980</v>
      </c>
      <c r="Q4447">
        <v>27.913</v>
      </c>
      <c r="S4447" s="42">
        <f t="shared" ca="1" si="74"/>
        <v>50194</v>
      </c>
      <c r="T4447" s="43">
        <f ca="1">_xll.BInterpol('Base CDI'!$H$4:$H$28,'Base CDI'!$J$4:$J$29,S4447,"Cubic","Extrapolate=Linear","MultiX=Average","Skip=True","Sort=True")</f>
        <v>14.731861833105334</v>
      </c>
      <c r="U4447" s="43">
        <f ca="1">_xll.BInterpol('Base CDI'!$H$4:$H$28,'Base CDI'!$I$4:$I$29,S4447,"Cubic","Extrapolate=Linear","MultiX=Average","Skip=True","Sort=True")</f>
        <v>14.699008207934336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50195</v>
      </c>
      <c r="T4448" s="43">
        <f ca="1">_xll.BInterpol('Base CDI'!$H$4:$H$28,'Base CDI'!$J$4:$J$29,S4448,"Cubic","Extrapolate=Linear","MultiX=Average","Skip=True","Sort=True")</f>
        <v>14.731906976744186</v>
      </c>
      <c r="U4448" s="43">
        <f ca="1">_xll.BInterpol('Base CDI'!$H$4:$H$28,'Base CDI'!$I$4:$I$29,S4448,"Cubic","Extrapolate=Linear","MultiX=Average","Skip=True","Sort=True")</f>
        <v>14.698837209302326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50196</v>
      </c>
      <c r="T4449" s="43">
        <f ca="1">_xll.BInterpol('Base CDI'!$H$4:$H$28,'Base CDI'!$J$4:$J$29,S4449,"Cubic","Extrapolate=Linear","MultiX=Average","Skip=True","Sort=True")</f>
        <v>14.731952120383037</v>
      </c>
      <c r="U4449" s="43">
        <f ca="1">_xll.BInterpol('Base CDI'!$H$4:$H$28,'Base CDI'!$I$4:$I$29,S4449,"Cubic","Extrapolate=Linear","MultiX=Average","Skip=True","Sort=True")</f>
        <v>14.698666210670314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50197</v>
      </c>
      <c r="T4450" s="43">
        <f ca="1">_xll.BInterpol('Base CDI'!$H$4:$H$28,'Base CDI'!$J$4:$J$29,S4450,"Cubic","Extrapolate=Linear","MultiX=Average","Skip=True","Sort=True")</f>
        <v>14.731997264021887</v>
      </c>
      <c r="U4450" s="43">
        <f ca="1">_xll.BInterpol('Base CDI'!$H$4:$H$28,'Base CDI'!$I$4:$I$29,S4450,"Cubic","Extrapolate=Linear","MultiX=Average","Skip=True","Sort=True")</f>
        <v>14.698495212038303</v>
      </c>
    </row>
    <row r="4451" spans="16:21" x14ac:dyDescent="0.25">
      <c r="P4451" s="10">
        <v>40984</v>
      </c>
      <c r="Q4451">
        <v>27.95307</v>
      </c>
      <c r="S4451" s="42">
        <f t="shared" ca="1" si="74"/>
        <v>50198</v>
      </c>
      <c r="T4451" s="43">
        <f ca="1">_xll.BInterpol('Base CDI'!$H$4:$H$28,'Base CDI'!$J$4:$J$29,S4451,"Cubic","Extrapolate=Linear","MultiX=Average","Skip=True","Sort=True")</f>
        <v>14.732042407660739</v>
      </c>
      <c r="U4451" s="43">
        <f ca="1">_xll.BInterpol('Base CDI'!$H$4:$H$28,'Base CDI'!$I$4:$I$29,S4451,"Cubic","Extrapolate=Linear","MultiX=Average","Skip=True","Sort=True")</f>
        <v>14.698324213406293</v>
      </c>
    </row>
    <row r="4452" spans="16:21" x14ac:dyDescent="0.25">
      <c r="P4452" s="10">
        <v>40987</v>
      </c>
      <c r="Q4452">
        <v>27.96313</v>
      </c>
      <c r="S4452" s="42">
        <f t="shared" ca="1" si="74"/>
        <v>50199</v>
      </c>
      <c r="T4452" s="43">
        <f ca="1">_xll.BInterpol('Base CDI'!$H$4:$H$28,'Base CDI'!$J$4:$J$29,S4452,"Cubic","Extrapolate=Linear","MultiX=Average","Skip=True","Sort=True")</f>
        <v>14.732087551299589</v>
      </c>
      <c r="U4452" s="43">
        <f ca="1">_xll.BInterpol('Base CDI'!$H$4:$H$28,'Base CDI'!$I$4:$I$29,S4452,"Cubic","Extrapolate=Linear","MultiX=Average","Skip=True","Sort=True")</f>
        <v>14.698153214774281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50200</v>
      </c>
      <c r="T4453" s="43">
        <f ca="1">_xll.BInterpol('Base CDI'!$H$4:$H$28,'Base CDI'!$J$4:$J$29,S4453,"Cubic","Extrapolate=Linear","MultiX=Average","Skip=True","Sort=True")</f>
        <v>14.732132694938439</v>
      </c>
      <c r="U4453" s="43">
        <f ca="1">_xll.BInterpol('Base CDI'!$H$4:$H$28,'Base CDI'!$I$4:$I$29,S4453,"Cubic","Extrapolate=Linear","MultiX=Average","Skip=True","Sort=True")</f>
        <v>14.69798221614227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50201</v>
      </c>
      <c r="T4454" s="43">
        <f ca="1">_xll.BInterpol('Base CDI'!$H$4:$H$28,'Base CDI'!$J$4:$J$29,S4454,"Cubic","Extrapolate=Linear","MultiX=Average","Skip=True","Sort=True")</f>
        <v>14.732177838577291</v>
      </c>
      <c r="U4454" s="43">
        <f ca="1">_xll.BInterpol('Base CDI'!$H$4:$H$28,'Base CDI'!$I$4:$I$29,S4454,"Cubic","Extrapolate=Linear","MultiX=Average","Skip=True","Sort=True")</f>
        <v>14.69781121751026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50202</v>
      </c>
      <c r="T4455" s="43">
        <f ca="1">_xll.BInterpol('Base CDI'!$H$4:$H$28,'Base CDI'!$J$4:$J$29,S4455,"Cubic","Extrapolate=Linear","MultiX=Average","Skip=True","Sort=True")</f>
        <v>14.732222982216141</v>
      </c>
      <c r="U4455" s="43">
        <f ca="1">_xll.BInterpol('Base CDI'!$H$4:$H$28,'Base CDI'!$I$4:$I$29,S4455,"Cubic","Extrapolate=Linear","MultiX=Average","Skip=True","Sort=True")</f>
        <v>14.697640218878249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50203</v>
      </c>
      <c r="T4456" s="43">
        <f ca="1">_xll.BInterpol('Base CDI'!$H$4:$H$28,'Base CDI'!$J$4:$J$29,S4456,"Cubic","Extrapolate=Linear","MultiX=Average","Skip=True","Sort=True")</f>
        <v>14.732268125854993</v>
      </c>
      <c r="U4456" s="43">
        <f ca="1">_xll.BInterpol('Base CDI'!$H$4:$H$28,'Base CDI'!$I$4:$I$29,S4456,"Cubic","Extrapolate=Linear","MultiX=Average","Skip=True","Sort=True")</f>
        <v>14.697469220246237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50204</v>
      </c>
      <c r="T4457" s="43">
        <f ca="1">_xll.BInterpol('Base CDI'!$H$4:$H$28,'Base CDI'!$J$4:$J$29,S4457,"Cubic","Extrapolate=Linear","MultiX=Average","Skip=True","Sort=True")</f>
        <v>14.732313269493844</v>
      </c>
      <c r="U4457" s="43">
        <f ca="1">_xll.BInterpol('Base CDI'!$H$4:$H$28,'Base CDI'!$I$4:$I$29,S4457,"Cubic","Extrapolate=Linear","MultiX=Average","Skip=True","Sort=True")</f>
        <v>14.697298221614227</v>
      </c>
    </row>
    <row r="4458" spans="16:21" x14ac:dyDescent="0.25">
      <c r="P4458" s="10">
        <v>40995</v>
      </c>
      <c r="Q4458">
        <v>28.02355</v>
      </c>
      <c r="S4458" s="42">
        <f t="shared" ca="1" si="74"/>
        <v>50205</v>
      </c>
      <c r="T4458" s="43">
        <f ca="1">_xll.BInterpol('Base CDI'!$H$4:$H$28,'Base CDI'!$J$4:$J$29,S4458,"Cubic","Extrapolate=Linear","MultiX=Average","Skip=True","Sort=True")</f>
        <v>14.732358413132694</v>
      </c>
      <c r="U4458" s="43">
        <f ca="1">_xll.BInterpol('Base CDI'!$H$4:$H$28,'Base CDI'!$I$4:$I$29,S4458,"Cubic","Extrapolate=Linear","MultiX=Average","Skip=True","Sort=True")</f>
        <v>14.697127222982216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50206</v>
      </c>
      <c r="T4459" s="43">
        <f ca="1">_xll.BInterpol('Base CDI'!$H$4:$H$28,'Base CDI'!$J$4:$J$29,S4459,"Cubic","Extrapolate=Linear","MultiX=Average","Skip=True","Sort=True")</f>
        <v>14.732403556771546</v>
      </c>
      <c r="U4459" s="43">
        <f ca="1">_xll.BInterpol('Base CDI'!$H$4:$H$28,'Base CDI'!$I$4:$I$29,S4459,"Cubic","Extrapolate=Linear","MultiX=Average","Skip=True","Sort=True")</f>
        <v>14.696956224350204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50207</v>
      </c>
      <c r="T4460" s="43">
        <f ca="1">_xll.BInterpol('Base CDI'!$H$4:$H$28,'Base CDI'!$J$4:$J$29,S4460,"Cubic","Extrapolate=Linear","MultiX=Average","Skip=True","Sort=True")</f>
        <v>14.732448700410396</v>
      </c>
      <c r="U4460" s="43">
        <f ca="1">_xll.BInterpol('Base CDI'!$H$4:$H$28,'Base CDI'!$I$4:$I$29,S4460,"Cubic","Extrapolate=Linear","MultiX=Average","Skip=True","Sort=True")</f>
        <v>14.696785225718195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50208</v>
      </c>
      <c r="T4461" s="43">
        <f ca="1">_xll.BInterpol('Base CDI'!$H$4:$H$28,'Base CDI'!$J$4:$J$29,S4461,"Cubic","Extrapolate=Linear","MultiX=Average","Skip=True","Sort=True")</f>
        <v>14.732493844049246</v>
      </c>
      <c r="U4461" s="43">
        <f ca="1">_xll.BInterpol('Base CDI'!$H$4:$H$28,'Base CDI'!$I$4:$I$29,S4461,"Cubic","Extrapolate=Linear","MultiX=Average","Skip=True","Sort=True")</f>
        <v>14.696614227086183</v>
      </c>
    </row>
    <row r="4462" spans="16:21" x14ac:dyDescent="0.25">
      <c r="P4462" s="10">
        <v>41001</v>
      </c>
      <c r="Q4462">
        <v>28.06392</v>
      </c>
      <c r="S4462" s="42">
        <f t="shared" ca="1" si="74"/>
        <v>50209</v>
      </c>
      <c r="T4462" s="43">
        <f ca="1">_xll.BInterpol('Base CDI'!$H$4:$H$28,'Base CDI'!$J$4:$J$29,S4462,"Cubic","Extrapolate=Linear","MultiX=Average","Skip=True","Sort=True")</f>
        <v>14.732538987688098</v>
      </c>
      <c r="U4462" s="43">
        <f ca="1">_xll.BInterpol('Base CDI'!$H$4:$H$28,'Base CDI'!$I$4:$I$29,S4462,"Cubic","Extrapolate=Linear","MultiX=Average","Skip=True","Sort=True")</f>
        <v>14.696443228454172</v>
      </c>
    </row>
    <row r="4463" spans="16:21" x14ac:dyDescent="0.25">
      <c r="P4463" s="10">
        <v>41002</v>
      </c>
      <c r="Q4463">
        <v>28.07403</v>
      </c>
      <c r="S4463" s="42">
        <f t="shared" ca="1" si="74"/>
        <v>50210</v>
      </c>
      <c r="T4463" s="43">
        <f ca="1">_xll.BInterpol('Base CDI'!$H$4:$H$28,'Base CDI'!$J$4:$J$29,S4463,"Cubic","Extrapolate=Linear","MultiX=Average","Skip=True","Sort=True")</f>
        <v>14.732584131326949</v>
      </c>
      <c r="U4463" s="43">
        <f ca="1">_xll.BInterpol('Base CDI'!$H$4:$H$28,'Base CDI'!$I$4:$I$29,S4463,"Cubic","Extrapolate=Linear","MultiX=Average","Skip=True","Sort=True")</f>
        <v>14.696272229822162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50211</v>
      </c>
      <c r="T4464" s="43">
        <f ca="1">_xll.BInterpol('Base CDI'!$H$4:$H$28,'Base CDI'!$J$4:$J$29,S4464,"Cubic","Extrapolate=Linear","MultiX=Average","Skip=True","Sort=True")</f>
        <v>14.732629274965801</v>
      </c>
      <c r="U4464" s="43">
        <f ca="1">_xll.BInterpol('Base CDI'!$H$4:$H$28,'Base CDI'!$I$4:$I$29,S4464,"Cubic","Extrapolate=Linear","MultiX=Average","Skip=True","Sort=True")</f>
        <v>14.69610123119015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50212</v>
      </c>
      <c r="T4465" s="43">
        <f ca="1">_xll.BInterpol('Base CDI'!$H$4:$H$28,'Base CDI'!$J$4:$J$29,S4465,"Cubic","Extrapolate=Linear","MultiX=Average","Skip=True","Sort=True")</f>
        <v>14.732674418604651</v>
      </c>
      <c r="U4465" s="43">
        <f ca="1">_xll.BInterpol('Base CDI'!$H$4:$H$28,'Base CDI'!$I$4:$I$29,S4465,"Cubic","Extrapolate=Linear","MultiX=Average","Skip=True","Sort=True")</f>
        <v>14.695930232558139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50213</v>
      </c>
      <c r="T4466" s="43">
        <f ca="1">_xll.BInterpol('Base CDI'!$H$4:$H$28,'Base CDI'!$J$4:$J$29,S4466,"Cubic","Extrapolate=Linear","MultiX=Average","Skip=True","Sort=True")</f>
        <v>14.732719562243501</v>
      </c>
      <c r="U4466" s="43">
        <f ca="1">_xll.BInterpol('Base CDI'!$H$4:$H$28,'Base CDI'!$I$4:$I$29,S4466,"Cubic","Extrapolate=Linear","MultiX=Average","Skip=True","Sort=True")</f>
        <v>14.695759233926129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50214</v>
      </c>
      <c r="T4467" s="43">
        <f ca="1">_xll.BInterpol('Base CDI'!$H$4:$H$28,'Base CDI'!$J$4:$J$29,S4467,"Cubic","Extrapolate=Linear","MultiX=Average","Skip=True","Sort=True")</f>
        <v>14.732764705882353</v>
      </c>
      <c r="U4467" s="43">
        <f ca="1">_xll.BInterpol('Base CDI'!$H$4:$H$28,'Base CDI'!$I$4:$I$29,S4467,"Cubic","Extrapolate=Linear","MultiX=Average","Skip=True","Sort=True")</f>
        <v>14.695588235294117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50215</v>
      </c>
      <c r="T4468" s="43">
        <f ca="1">_xll.BInterpol('Base CDI'!$H$4:$H$28,'Base CDI'!$J$4:$J$29,S4468,"Cubic","Extrapolate=Linear","MultiX=Average","Skip=True","Sort=True")</f>
        <v>14.732809849521203</v>
      </c>
      <c r="U4468" s="43">
        <f ca="1">_xll.BInterpol('Base CDI'!$H$4:$H$28,'Base CDI'!$I$4:$I$29,S4468,"Cubic","Extrapolate=Linear","MultiX=Average","Skip=True","Sort=True")</f>
        <v>14.695417236662106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50216</v>
      </c>
      <c r="T4469" s="43">
        <f ca="1">_xll.BInterpol('Base CDI'!$H$4:$H$28,'Base CDI'!$J$4:$J$29,S4469,"Cubic","Extrapolate=Linear","MultiX=Average","Skip=True","Sort=True")</f>
        <v>14.732854993160053</v>
      </c>
      <c r="U4469" s="43">
        <f ca="1">_xll.BInterpol('Base CDI'!$H$4:$H$28,'Base CDI'!$I$4:$I$29,S4469,"Cubic","Extrapolate=Linear","MultiX=Average","Skip=True","Sort=True")</f>
        <v>14.695246238030096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50217</v>
      </c>
      <c r="T4470" s="43">
        <f ca="1">_xll.BInterpol('Base CDI'!$H$4:$H$28,'Base CDI'!$J$4:$J$29,S4470,"Cubic","Extrapolate=Linear","MultiX=Average","Skip=True","Sort=True")</f>
        <v>14.732900136798905</v>
      </c>
      <c r="U4470" s="43">
        <f ca="1">_xll.BInterpol('Base CDI'!$H$4:$H$28,'Base CDI'!$I$4:$I$29,S4470,"Cubic","Extrapolate=Linear","MultiX=Average","Skip=True","Sort=True")</f>
        <v>14.695075239398085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50218</v>
      </c>
      <c r="T4471" s="43">
        <f ca="1">_xll.BInterpol('Base CDI'!$H$4:$H$28,'Base CDI'!$J$4:$J$29,S4471,"Cubic","Extrapolate=Linear","MultiX=Average","Skip=True","Sort=True")</f>
        <v>14.732945280437756</v>
      </c>
      <c r="U4471" s="43">
        <f ca="1">_xll.BInterpol('Base CDI'!$H$4:$H$28,'Base CDI'!$I$4:$I$29,S4471,"Cubic","Extrapolate=Linear","MultiX=Average","Skip=True","Sort=True")</f>
        <v>14.694904240766073</v>
      </c>
    </row>
    <row r="4472" spans="16:21" x14ac:dyDescent="0.25">
      <c r="P4472" s="10">
        <v>41016</v>
      </c>
      <c r="Q4472">
        <v>28.16516</v>
      </c>
      <c r="S4472" s="42">
        <f t="shared" ca="1" si="74"/>
        <v>50219</v>
      </c>
      <c r="T4472" s="43">
        <f ca="1">_xll.BInterpol('Base CDI'!$H$4:$H$28,'Base CDI'!$J$4:$J$29,S4472,"Cubic","Extrapolate=Linear","MultiX=Average","Skip=True","Sort=True")</f>
        <v>14.732990424076608</v>
      </c>
      <c r="U4472" s="43">
        <f ca="1">_xll.BInterpol('Base CDI'!$H$4:$H$28,'Base CDI'!$I$4:$I$29,S4472,"Cubic","Extrapolate=Linear","MultiX=Average","Skip=True","Sort=True")</f>
        <v>14.694733242134063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50220</v>
      </c>
      <c r="T4473" s="43">
        <f ca="1">_xll.BInterpol('Base CDI'!$H$4:$H$28,'Base CDI'!$J$4:$J$29,S4473,"Cubic","Extrapolate=Linear","MultiX=Average","Skip=True","Sort=True")</f>
        <v>14.733035567715458</v>
      </c>
      <c r="U4473" s="43">
        <f ca="1">_xll.BInterpol('Base CDI'!$H$4:$H$28,'Base CDI'!$I$4:$I$29,S4473,"Cubic","Extrapolate=Linear","MultiX=Average","Skip=True","Sort=True")</f>
        <v>14.694562243502052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50221</v>
      </c>
      <c r="T4474" s="43">
        <f ca="1">_xll.BInterpol('Base CDI'!$H$4:$H$28,'Base CDI'!$J$4:$J$29,S4474,"Cubic","Extrapolate=Linear","MultiX=Average","Skip=True","Sort=True")</f>
        <v>14.733080711354308</v>
      </c>
      <c r="U4474" s="43">
        <f ca="1">_xll.BInterpol('Base CDI'!$H$4:$H$28,'Base CDI'!$I$4:$I$29,S4474,"Cubic","Extrapolate=Linear","MultiX=Average","Skip=True","Sort=True")</f>
        <v>14.69439124487004</v>
      </c>
    </row>
    <row r="4475" spans="16:21" x14ac:dyDescent="0.25">
      <c r="P4475" s="10">
        <v>41019</v>
      </c>
      <c r="Q4475">
        <v>28.19473</v>
      </c>
      <c r="S4475" s="42">
        <f t="shared" ca="1" si="74"/>
        <v>50222</v>
      </c>
      <c r="T4475" s="43">
        <f ca="1">_xll.BInterpol('Base CDI'!$H$4:$H$28,'Base CDI'!$J$4:$J$29,S4475,"Cubic","Extrapolate=Linear","MultiX=Average","Skip=True","Sort=True")</f>
        <v>14.73312585499316</v>
      </c>
      <c r="U4475" s="43">
        <f ca="1">_xll.BInterpol('Base CDI'!$H$4:$H$28,'Base CDI'!$I$4:$I$29,S4475,"Cubic","Extrapolate=Linear","MultiX=Average","Skip=True","Sort=True")</f>
        <v>14.69422024623803</v>
      </c>
    </row>
    <row r="4476" spans="16:21" x14ac:dyDescent="0.25">
      <c r="P4476" s="10">
        <v>41022</v>
      </c>
      <c r="Q4476">
        <v>28.2041</v>
      </c>
      <c r="S4476" s="42">
        <f t="shared" ca="1" si="74"/>
        <v>50223</v>
      </c>
      <c r="T4476" s="43">
        <f ca="1">_xll.BInterpol('Base CDI'!$H$4:$H$28,'Base CDI'!$J$4:$J$29,S4476,"Cubic","Extrapolate=Linear","MultiX=Average","Skip=True","Sort=True")</f>
        <v>14.73317099863201</v>
      </c>
      <c r="U4476" s="43">
        <f ca="1">_xll.BInterpol('Base CDI'!$H$4:$H$28,'Base CDI'!$I$4:$I$29,S4476,"Cubic","Extrapolate=Linear","MultiX=Average","Skip=True","Sort=True")</f>
        <v>14.694049247606019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50224</v>
      </c>
      <c r="T4477" s="43">
        <f ca="1">_xll.BInterpol('Base CDI'!$H$4:$H$28,'Base CDI'!$J$4:$J$29,S4477,"Cubic","Extrapolate=Linear","MultiX=Average","Skip=True","Sort=True")</f>
        <v>14.733216142270861</v>
      </c>
      <c r="U4477" s="43">
        <f ca="1">_xll.BInterpol('Base CDI'!$H$4:$H$28,'Base CDI'!$I$4:$I$29,S4477,"Cubic","Extrapolate=Linear","MultiX=Average","Skip=True","Sort=True")</f>
        <v>14.693878248974007</v>
      </c>
    </row>
    <row r="4478" spans="16:21" x14ac:dyDescent="0.25">
      <c r="P4478" s="10">
        <v>41024</v>
      </c>
      <c r="Q4478">
        <v>28.22287</v>
      </c>
      <c r="S4478" s="42">
        <f t="shared" ca="1" si="74"/>
        <v>50225</v>
      </c>
      <c r="T4478" s="43">
        <f ca="1">_xll.BInterpol('Base CDI'!$H$4:$H$28,'Base CDI'!$J$4:$J$29,S4478,"Cubic","Extrapolate=Linear","MultiX=Average","Skip=True","Sort=True")</f>
        <v>14.733261285909713</v>
      </c>
      <c r="U4478" s="43">
        <f ca="1">_xll.BInterpol('Base CDI'!$H$4:$H$28,'Base CDI'!$I$4:$I$29,S4478,"Cubic","Extrapolate=Linear","MultiX=Average","Skip=True","Sort=True")</f>
        <v>14.693707250341998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50226</v>
      </c>
      <c r="T4479" s="43">
        <f ca="1">_xll.BInterpol('Base CDI'!$H$4:$H$28,'Base CDI'!$J$4:$J$29,S4479,"Cubic","Extrapolate=Linear","MultiX=Average","Skip=True","Sort=True")</f>
        <v>14.733306429548563</v>
      </c>
      <c r="U4479" s="43">
        <f ca="1">_xll.BInterpol('Base CDI'!$H$4:$H$28,'Base CDI'!$I$4:$I$29,S4479,"Cubic","Extrapolate=Linear","MultiX=Average","Skip=True","Sort=True")</f>
        <v>14.693536251709986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50227</v>
      </c>
      <c r="T4480" s="43">
        <f ca="1">_xll.BInterpol('Base CDI'!$H$4:$H$28,'Base CDI'!$J$4:$J$29,S4480,"Cubic","Extrapolate=Linear","MultiX=Average","Skip=True","Sort=True")</f>
        <v>14.733351573187415</v>
      </c>
      <c r="U4480" s="43">
        <f ca="1">_xll.BInterpol('Base CDI'!$H$4:$H$28,'Base CDI'!$I$4:$I$29,S4480,"Cubic","Extrapolate=Linear","MultiX=Average","Skip=True","Sort=True")</f>
        <v>14.693365253077975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50228</v>
      </c>
      <c r="T4481" s="43">
        <f ca="1">_xll.BInterpol('Base CDI'!$H$4:$H$28,'Base CDI'!$J$4:$J$29,S4481,"Cubic","Extrapolate=Linear","MultiX=Average","Skip=True","Sort=True")</f>
        <v>14.733396716826265</v>
      </c>
      <c r="U4481" s="43">
        <f ca="1">_xll.BInterpol('Base CDI'!$H$4:$H$28,'Base CDI'!$I$4:$I$29,S4481,"Cubic","Extrapolate=Linear","MultiX=Average","Skip=True","Sort=True")</f>
        <v>14.693194254445965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50229</v>
      </c>
      <c r="T4482" s="43">
        <f ca="1">_xll.BInterpol('Base CDI'!$H$4:$H$28,'Base CDI'!$J$4:$J$29,S4482,"Cubic","Extrapolate=Linear","MultiX=Average","Skip=True","Sort=True")</f>
        <v>14.733441860465115</v>
      </c>
      <c r="U4482" s="43">
        <f ca="1">_xll.BInterpol('Base CDI'!$H$4:$H$28,'Base CDI'!$I$4:$I$29,S4482,"Cubic","Extrapolate=Linear","MultiX=Average","Skip=True","Sort=True")</f>
        <v>14.693023255813953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50230</v>
      </c>
      <c r="T4483" s="43">
        <f ca="1">_xll.BInterpol('Base CDI'!$H$4:$H$28,'Base CDI'!$J$4:$J$29,S4483,"Cubic","Extrapolate=Linear","MultiX=Average","Skip=True","Sort=True")</f>
        <v>14.733487004103967</v>
      </c>
      <c r="U4483" s="43">
        <f ca="1">_xll.BInterpol('Base CDI'!$H$4:$H$28,'Base CDI'!$I$4:$I$29,S4483,"Cubic","Extrapolate=Linear","MultiX=Average","Skip=True","Sort=True")</f>
        <v>14.692852257181942</v>
      </c>
    </row>
    <row r="4484" spans="16:21" x14ac:dyDescent="0.25">
      <c r="P4484" s="10">
        <v>41033</v>
      </c>
      <c r="Q4484">
        <v>28.27918</v>
      </c>
      <c r="S4484" s="42">
        <f t="shared" ca="1" si="74"/>
        <v>50231</v>
      </c>
      <c r="T4484" s="43">
        <f ca="1">_xll.BInterpol('Base CDI'!$H$4:$H$28,'Base CDI'!$J$4:$J$29,S4484,"Cubic","Extrapolate=Linear","MultiX=Average","Skip=True","Sort=True")</f>
        <v>14.733532147742817</v>
      </c>
      <c r="U4484" s="43">
        <f ca="1">_xll.BInterpol('Base CDI'!$H$4:$H$28,'Base CDI'!$I$4:$I$29,S4484,"Cubic","Extrapolate=Linear","MultiX=Average","Skip=True","Sort=True")</f>
        <v>14.692681258549932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50232</v>
      </c>
      <c r="T4485" s="43">
        <f ca="1">_xll.BInterpol('Base CDI'!$H$4:$H$28,'Base CDI'!$J$4:$J$29,S4485,"Cubic","Extrapolate=Linear","MultiX=Average","Skip=True","Sort=True")</f>
        <v>14.733577291381668</v>
      </c>
      <c r="U4485" s="43">
        <f ca="1">_xll.BInterpol('Base CDI'!$H$4:$H$28,'Base CDI'!$I$4:$I$29,S4485,"Cubic","Extrapolate=Linear","MultiX=Average","Skip=True","Sort=True")</f>
        <v>14.69251025991792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50233</v>
      </c>
      <c r="T4486" s="43">
        <f ca="1">_xll.BInterpol('Base CDI'!$H$4:$H$28,'Base CDI'!$J$4:$J$29,S4486,"Cubic","Extrapolate=Linear","MultiX=Average","Skip=True","Sort=True")</f>
        <v>14.73362243502052</v>
      </c>
      <c r="U4486" s="43">
        <f ca="1">_xll.BInterpol('Base CDI'!$H$4:$H$28,'Base CDI'!$I$4:$I$29,S4486,"Cubic","Extrapolate=Linear","MultiX=Average","Skip=True","Sort=True")</f>
        <v>14.692339261285909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50234</v>
      </c>
      <c r="T4487" s="43">
        <f ca="1">_xll.BInterpol('Base CDI'!$H$4:$H$28,'Base CDI'!$J$4:$J$29,S4487,"Cubic","Extrapolate=Linear","MultiX=Average","Skip=True","Sort=True")</f>
        <v>14.73366757865937</v>
      </c>
      <c r="U4487" s="43">
        <f ca="1">_xll.BInterpol('Base CDI'!$H$4:$H$28,'Base CDI'!$I$4:$I$29,S4487,"Cubic","Extrapolate=Linear","MultiX=Average","Skip=True","Sort=True")</f>
        <v>14.692168262653899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50235</v>
      </c>
      <c r="T4488" s="43">
        <f ca="1">_xll.BInterpol('Base CDI'!$H$4:$H$28,'Base CDI'!$J$4:$J$29,S4488,"Cubic","Extrapolate=Linear","MultiX=Average","Skip=True","Sort=True")</f>
        <v>14.733712722298222</v>
      </c>
      <c r="U4488" s="43">
        <f ca="1">_xll.BInterpol('Base CDI'!$H$4:$H$28,'Base CDI'!$I$4:$I$29,S4488,"Cubic","Extrapolate=Linear","MultiX=Average","Skip=True","Sort=True")</f>
        <v>14.691997264021888</v>
      </c>
    </row>
    <row r="4489" spans="16:21" x14ac:dyDescent="0.25">
      <c r="P4489" s="10">
        <v>41040</v>
      </c>
      <c r="Q4489">
        <v>28.32601</v>
      </c>
      <c r="S4489" s="42">
        <f t="shared" ca="1" si="74"/>
        <v>50236</v>
      </c>
      <c r="T4489" s="43">
        <f ca="1">_xll.BInterpol('Base CDI'!$H$4:$H$28,'Base CDI'!$J$4:$J$29,S4489,"Cubic","Extrapolate=Linear","MultiX=Average","Skip=True","Sort=True")</f>
        <v>14.733757865937072</v>
      </c>
      <c r="U4489" s="43">
        <f ca="1">_xll.BInterpol('Base CDI'!$H$4:$H$28,'Base CDI'!$I$4:$I$29,S4489,"Cubic","Extrapolate=Linear","MultiX=Average","Skip=True","Sort=True")</f>
        <v>14.691826265389876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50237</v>
      </c>
      <c r="T4490" s="43">
        <f ca="1">_xll.BInterpol('Base CDI'!$H$4:$H$28,'Base CDI'!$J$4:$J$29,S4490,"Cubic","Extrapolate=Linear","MultiX=Average","Skip=True","Sort=True")</f>
        <v>14.733803009575922</v>
      </c>
      <c r="U4490" s="43">
        <f ca="1">_xll.BInterpol('Base CDI'!$H$4:$H$28,'Base CDI'!$I$4:$I$29,S4490,"Cubic","Extrapolate=Linear","MultiX=Average","Skip=True","Sort=True")</f>
        <v>14.691655266757866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50238</v>
      </c>
      <c r="T4491" s="43">
        <f ca="1">_xll.BInterpol('Base CDI'!$H$4:$H$28,'Base CDI'!$J$4:$J$29,S4491,"Cubic","Extrapolate=Linear","MultiX=Average","Skip=True","Sort=True")</f>
        <v>14.733848153214774</v>
      </c>
      <c r="U4491" s="43">
        <f ca="1">_xll.BInterpol('Base CDI'!$H$4:$H$28,'Base CDI'!$I$4:$I$29,S4491,"Cubic","Extrapolate=Linear","MultiX=Average","Skip=True","Sort=True")</f>
        <v>14.691484268125855</v>
      </c>
    </row>
    <row r="4492" spans="16:21" x14ac:dyDescent="0.25">
      <c r="P4492" s="10">
        <v>41045</v>
      </c>
      <c r="Q4492">
        <v>28.35408</v>
      </c>
      <c r="S4492" s="42">
        <f t="shared" ca="1" si="75"/>
        <v>50239</v>
      </c>
      <c r="T4492" s="43">
        <f ca="1">_xll.BInterpol('Base CDI'!$H$4:$H$28,'Base CDI'!$J$4:$J$29,S4492,"Cubic","Extrapolate=Linear","MultiX=Average","Skip=True","Sort=True")</f>
        <v>14.733893296853624</v>
      </c>
      <c r="U4492" s="43">
        <f ca="1">_xll.BInterpol('Base CDI'!$H$4:$H$28,'Base CDI'!$I$4:$I$29,S4492,"Cubic","Extrapolate=Linear","MultiX=Average","Skip=True","Sort=True")</f>
        <v>14.691313269493843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50240</v>
      </c>
      <c r="T4493" s="43">
        <f ca="1">_xll.BInterpol('Base CDI'!$H$4:$H$28,'Base CDI'!$J$4:$J$29,S4493,"Cubic","Extrapolate=Linear","MultiX=Average","Skip=True","Sort=True")</f>
        <v>14.733938440492475</v>
      </c>
      <c r="U4493" s="43">
        <f ca="1">_xll.BInterpol('Base CDI'!$H$4:$H$28,'Base CDI'!$I$4:$I$29,S4493,"Cubic","Extrapolate=Linear","MultiX=Average","Skip=True","Sort=True")</f>
        <v>14.691142270861834</v>
      </c>
    </row>
    <row r="4494" spans="16:21" x14ac:dyDescent="0.25">
      <c r="P4494" s="10">
        <v>41047</v>
      </c>
      <c r="Q4494">
        <v>28.37293</v>
      </c>
      <c r="S4494" s="42">
        <f t="shared" ca="1" si="75"/>
        <v>50241</v>
      </c>
      <c r="T4494" s="43">
        <f ca="1">_xll.BInterpol('Base CDI'!$H$4:$H$28,'Base CDI'!$J$4:$J$29,S4494,"Cubic","Extrapolate=Linear","MultiX=Average","Skip=True","Sort=True")</f>
        <v>14.733983584131327</v>
      </c>
      <c r="U4494" s="43">
        <f ca="1">_xll.BInterpol('Base CDI'!$H$4:$H$28,'Base CDI'!$I$4:$I$29,S4494,"Cubic","Extrapolate=Linear","MultiX=Average","Skip=True","Sort=True")</f>
        <v>14.690971272229822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50242</v>
      </c>
      <c r="T4495" s="43">
        <f ca="1">_xll.BInterpol('Base CDI'!$H$4:$H$28,'Base CDI'!$J$4:$J$29,S4495,"Cubic","Extrapolate=Linear","MultiX=Average","Skip=True","Sort=True")</f>
        <v>14.734028727770177</v>
      </c>
      <c r="U4495" s="43">
        <f ca="1">_xll.BInterpol('Base CDI'!$H$4:$H$28,'Base CDI'!$I$4:$I$29,S4495,"Cubic","Extrapolate=Linear","MultiX=Average","Skip=True","Sort=True")</f>
        <v>14.69080027359781</v>
      </c>
    </row>
    <row r="4496" spans="16:21" x14ac:dyDescent="0.25">
      <c r="P4496" s="10">
        <v>41051</v>
      </c>
      <c r="Q4496">
        <v>28.39181</v>
      </c>
      <c r="S4496" s="42">
        <f t="shared" ca="1" si="75"/>
        <v>50243</v>
      </c>
      <c r="T4496" s="43">
        <f ca="1">_xll.BInterpol('Base CDI'!$H$4:$H$28,'Base CDI'!$J$4:$J$29,S4496,"Cubic","Extrapolate=Linear","MultiX=Average","Skip=True","Sort=True")</f>
        <v>14.734073871409029</v>
      </c>
      <c r="U4496" s="43">
        <f ca="1">_xll.BInterpol('Base CDI'!$H$4:$H$28,'Base CDI'!$I$4:$I$29,S4496,"Cubic","Extrapolate=Linear","MultiX=Average","Skip=True","Sort=True")</f>
        <v>14.690629274965801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50244</v>
      </c>
      <c r="T4497" s="43">
        <f ca="1">_xll.BInterpol('Base CDI'!$H$4:$H$28,'Base CDI'!$J$4:$J$29,S4497,"Cubic","Extrapolate=Linear","MultiX=Average","Skip=True","Sort=True")</f>
        <v>14.734119015047879</v>
      </c>
      <c r="U4497" s="43">
        <f ca="1">_xll.BInterpol('Base CDI'!$H$4:$H$28,'Base CDI'!$I$4:$I$29,S4497,"Cubic","Extrapolate=Linear","MultiX=Average","Skip=True","Sort=True")</f>
        <v>14.690458276333789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50245</v>
      </c>
      <c r="T4498" s="43">
        <f ca="1">_xll.BInterpol('Base CDI'!$H$4:$H$28,'Base CDI'!$J$4:$J$29,S4498,"Cubic","Extrapolate=Linear","MultiX=Average","Skip=True","Sort=True")</f>
        <v>14.734164158686729</v>
      </c>
      <c r="U4498" s="43">
        <f ca="1">_xll.BInterpol('Base CDI'!$H$4:$H$28,'Base CDI'!$I$4:$I$29,S4498,"Cubic","Extrapolate=Linear","MultiX=Average","Skip=True","Sort=True")</f>
        <v>14.690287277701778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50246</v>
      </c>
      <c r="T4499" s="43">
        <f ca="1">_xll.BInterpol('Base CDI'!$H$4:$H$28,'Base CDI'!$J$4:$J$29,S4499,"Cubic","Extrapolate=Linear","MultiX=Average","Skip=True","Sort=True")</f>
        <v>14.734209302325581</v>
      </c>
      <c r="U4499" s="43">
        <f ca="1">_xll.BInterpol('Base CDI'!$H$4:$H$28,'Base CDI'!$I$4:$I$29,S4499,"Cubic","Extrapolate=Linear","MultiX=Average","Skip=True","Sort=True")</f>
        <v>14.690116279069768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50247</v>
      </c>
      <c r="T4500" s="43">
        <f ca="1">_xll.BInterpol('Base CDI'!$H$4:$H$28,'Base CDI'!$J$4:$J$29,S4500,"Cubic","Extrapolate=Linear","MultiX=Average","Skip=True","Sort=True")</f>
        <v>14.734254445964432</v>
      </c>
      <c r="U4500" s="43">
        <f ca="1">_xll.BInterpol('Base CDI'!$H$4:$H$28,'Base CDI'!$I$4:$I$29,S4500,"Cubic","Extrapolate=Linear","MultiX=Average","Skip=True","Sort=True")</f>
        <v>14.689945280437756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50248</v>
      </c>
      <c r="T4501" s="43">
        <f ca="1">_xll.BInterpol('Base CDI'!$H$4:$H$28,'Base CDI'!$J$4:$J$29,S4501,"Cubic","Extrapolate=Linear","MultiX=Average","Skip=True","Sort=True")</f>
        <v>14.734299589603282</v>
      </c>
      <c r="U4501" s="43">
        <f ca="1">_xll.BInterpol('Base CDI'!$H$4:$H$28,'Base CDI'!$I$4:$I$29,S4501,"Cubic","Extrapolate=Linear","MultiX=Average","Skip=True","Sort=True")</f>
        <v>14.689774281805745</v>
      </c>
    </row>
    <row r="4502" spans="16:21" x14ac:dyDescent="0.25">
      <c r="P4502" s="10">
        <v>41059</v>
      </c>
      <c r="Q4502">
        <v>28.44877</v>
      </c>
      <c r="S4502" s="42">
        <f t="shared" ca="1" si="75"/>
        <v>50249</v>
      </c>
      <c r="T4502" s="43">
        <f ca="1">_xll.BInterpol('Base CDI'!$H$4:$H$28,'Base CDI'!$J$4:$J$29,S4502,"Cubic","Extrapolate=Linear","MultiX=Average","Skip=True","Sort=True")</f>
        <v>14.734344733242134</v>
      </c>
      <c r="U4502" s="43">
        <f ca="1">_xll.BInterpol('Base CDI'!$H$4:$H$28,'Base CDI'!$I$4:$I$29,S4502,"Cubic","Extrapolate=Linear","MultiX=Average","Skip=True","Sort=True")</f>
        <v>14.689603283173735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50250</v>
      </c>
      <c r="T4503" s="43">
        <f ca="1">_xll.BInterpol('Base CDI'!$H$4:$H$28,'Base CDI'!$J$4:$J$29,S4503,"Cubic","Extrapolate=Linear","MultiX=Average","Skip=True","Sort=True")</f>
        <v>14.734389876880984</v>
      </c>
      <c r="U4503" s="43">
        <f ca="1">_xll.BInterpol('Base CDI'!$H$4:$H$28,'Base CDI'!$I$4:$I$29,S4503,"Cubic","Extrapolate=Linear","MultiX=Average","Skip=True","Sort=True")</f>
        <v>14.689432284541724</v>
      </c>
    </row>
    <row r="4504" spans="16:21" x14ac:dyDescent="0.25">
      <c r="P4504" s="10">
        <v>41061</v>
      </c>
      <c r="Q4504">
        <v>28.46734</v>
      </c>
      <c r="S4504" s="42">
        <f t="shared" ca="1" si="75"/>
        <v>50251</v>
      </c>
      <c r="T4504" s="43">
        <f ca="1">_xll.BInterpol('Base CDI'!$H$4:$H$28,'Base CDI'!$J$4:$J$29,S4504,"Cubic","Extrapolate=Linear","MultiX=Average","Skip=True","Sort=True")</f>
        <v>14.734435020519836</v>
      </c>
      <c r="U4504" s="43">
        <f ca="1">_xll.BInterpol('Base CDI'!$H$4:$H$28,'Base CDI'!$I$4:$I$29,S4504,"Cubic","Extrapolate=Linear","MultiX=Average","Skip=True","Sort=True")</f>
        <v>14.689261285909712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50252</v>
      </c>
      <c r="T4505" s="43">
        <f ca="1">_xll.BInterpol('Base CDI'!$H$4:$H$28,'Base CDI'!$J$4:$J$29,S4505,"Cubic","Extrapolate=Linear","MultiX=Average","Skip=True","Sort=True")</f>
        <v>14.734480164158686</v>
      </c>
      <c r="U4505" s="43">
        <f ca="1">_xll.BInterpol('Base CDI'!$H$4:$H$28,'Base CDI'!$I$4:$I$29,S4505,"Cubic","Extrapolate=Linear","MultiX=Average","Skip=True","Sort=True")</f>
        <v>14.689090287277702</v>
      </c>
    </row>
    <row r="4506" spans="16:21" x14ac:dyDescent="0.25">
      <c r="P4506" s="10">
        <v>41065</v>
      </c>
      <c r="Q4506">
        <v>28.48546</v>
      </c>
      <c r="S4506" s="42">
        <f t="shared" ca="1" si="75"/>
        <v>50253</v>
      </c>
      <c r="T4506" s="43">
        <f ca="1">_xll.BInterpol('Base CDI'!$H$4:$H$28,'Base CDI'!$J$4:$J$29,S4506,"Cubic","Extrapolate=Linear","MultiX=Average","Skip=True","Sort=True")</f>
        <v>14.734525307797536</v>
      </c>
      <c r="U4506" s="43">
        <f ca="1">_xll.BInterpol('Base CDI'!$H$4:$H$28,'Base CDI'!$I$4:$I$29,S4506,"Cubic","Extrapolate=Linear","MultiX=Average","Skip=True","Sort=True")</f>
        <v>14.688919288645691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50254</v>
      </c>
      <c r="T4507" s="43">
        <f ca="1">_xll.BInterpol('Base CDI'!$H$4:$H$28,'Base CDI'!$J$4:$J$29,S4507,"Cubic","Extrapolate=Linear","MultiX=Average","Skip=True","Sort=True")</f>
        <v>14.734570451436388</v>
      </c>
      <c r="U4507" s="43">
        <f ca="1">_xll.BInterpol('Base CDI'!$H$4:$H$28,'Base CDI'!$I$4:$I$29,S4507,"Cubic","Extrapolate=Linear","MultiX=Average","Skip=True","Sort=True")</f>
        <v>14.688748290013679</v>
      </c>
    </row>
    <row r="4508" spans="16:21" x14ac:dyDescent="0.25">
      <c r="P4508" s="10">
        <v>41068</v>
      </c>
      <c r="Q4508">
        <v>28.50357</v>
      </c>
      <c r="S4508" s="42">
        <f t="shared" ca="1" si="75"/>
        <v>50255</v>
      </c>
      <c r="T4508" s="43">
        <f ca="1">_xll.BInterpol('Base CDI'!$H$4:$H$28,'Base CDI'!$J$4:$J$29,S4508,"Cubic","Extrapolate=Linear","MultiX=Average","Skip=True","Sort=True")</f>
        <v>14.734615595075239</v>
      </c>
      <c r="U4508" s="43">
        <f ca="1">_xll.BInterpol('Base CDI'!$H$4:$H$28,'Base CDI'!$I$4:$I$29,S4508,"Cubic","Extrapolate=Linear","MultiX=Average","Skip=True","Sort=True")</f>
        <v>14.688577291381669</v>
      </c>
    </row>
    <row r="4509" spans="16:21" x14ac:dyDescent="0.25">
      <c r="P4509" s="10">
        <v>41071</v>
      </c>
      <c r="Q4509">
        <v>28.51266</v>
      </c>
      <c r="S4509" s="42">
        <f t="shared" ca="1" si="75"/>
        <v>50256</v>
      </c>
      <c r="T4509" s="43">
        <f ca="1">_xll.BInterpol('Base CDI'!$H$4:$H$28,'Base CDI'!$J$4:$J$29,S4509,"Cubic","Extrapolate=Linear","MultiX=Average","Skip=True","Sort=True")</f>
        <v>14.734660738714091</v>
      </c>
      <c r="U4509" s="43">
        <f ca="1">_xll.BInterpol('Base CDI'!$H$4:$H$28,'Base CDI'!$I$4:$I$29,S4509,"Cubic","Extrapolate=Linear","MultiX=Average","Skip=True","Sort=True")</f>
        <v>14.688406292749658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50257</v>
      </c>
      <c r="T4510" s="43">
        <f ca="1">_xll.BInterpol('Base CDI'!$H$4:$H$28,'Base CDI'!$J$4:$J$29,S4510,"Cubic","Extrapolate=Linear","MultiX=Average","Skip=True","Sort=True")</f>
        <v>14.734705882352941</v>
      </c>
      <c r="U4510" s="43">
        <f ca="1">_xll.BInterpol('Base CDI'!$H$4:$H$28,'Base CDI'!$I$4:$I$29,S4510,"Cubic","Extrapolate=Linear","MultiX=Average","Skip=True","Sort=True")</f>
        <v>14.688235294117646</v>
      </c>
    </row>
    <row r="4511" spans="16:21" x14ac:dyDescent="0.25">
      <c r="P4511" s="10">
        <v>41073</v>
      </c>
      <c r="Q4511">
        <v>28.53077</v>
      </c>
      <c r="S4511" s="42">
        <f t="shared" ca="1" si="75"/>
        <v>50258</v>
      </c>
      <c r="T4511" s="43">
        <f ca="1">_xll.BInterpol('Base CDI'!$H$4:$H$28,'Base CDI'!$J$4:$J$29,S4511,"Cubic","Extrapolate=Linear","MultiX=Average","Skip=True","Sort=True")</f>
        <v>14.734751025991791</v>
      </c>
      <c r="U4511" s="43">
        <f ca="1">_xll.BInterpol('Base CDI'!$H$4:$H$28,'Base CDI'!$I$4:$I$29,S4511,"Cubic","Extrapolate=Linear","MultiX=Average","Skip=True","Sort=True")</f>
        <v>14.688064295485635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50259</v>
      </c>
      <c r="T4512" s="43">
        <f ca="1">_xll.BInterpol('Base CDI'!$H$4:$H$28,'Base CDI'!$J$4:$J$29,S4512,"Cubic","Extrapolate=Linear","MultiX=Average","Skip=True","Sort=True")</f>
        <v>14.734796169630643</v>
      </c>
      <c r="U4512" s="43">
        <f ca="1">_xll.BInterpol('Base CDI'!$H$4:$H$28,'Base CDI'!$I$4:$I$29,S4512,"Cubic","Extrapolate=Linear","MultiX=Average","Skip=True","Sort=True")</f>
        <v>14.687893296853625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50260</v>
      </c>
      <c r="T4513" s="43">
        <f ca="1">_xll.BInterpol('Base CDI'!$H$4:$H$28,'Base CDI'!$J$4:$J$29,S4513,"Cubic","Extrapolate=Linear","MultiX=Average","Skip=True","Sort=True")</f>
        <v>14.734841313269493</v>
      </c>
      <c r="U4513" s="43">
        <f ca="1">_xll.BInterpol('Base CDI'!$H$4:$H$28,'Base CDI'!$I$4:$I$29,S4513,"Cubic","Extrapolate=Linear","MultiX=Average","Skip=True","Sort=True")</f>
        <v>14.687722298221614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50261</v>
      </c>
      <c r="T4514" s="43">
        <f ca="1">_xll.BInterpol('Base CDI'!$H$4:$H$28,'Base CDI'!$J$4:$J$29,S4514,"Cubic","Extrapolate=Linear","MultiX=Average","Skip=True","Sort=True")</f>
        <v>14.734886456908344</v>
      </c>
      <c r="U4514" s="43">
        <f ca="1">_xll.BInterpol('Base CDI'!$H$4:$H$28,'Base CDI'!$I$4:$I$29,S4514,"Cubic","Extrapolate=Linear","MultiX=Average","Skip=True","Sort=True")</f>
        <v>14.687551299589604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50262</v>
      </c>
      <c r="T4515" s="43">
        <f ca="1">_xll.BInterpol('Base CDI'!$H$4:$H$28,'Base CDI'!$J$4:$J$29,S4515,"Cubic","Extrapolate=Linear","MultiX=Average","Skip=True","Sort=True")</f>
        <v>14.734931600547196</v>
      </c>
      <c r="U4515" s="43">
        <f ca="1">_xll.BInterpol('Base CDI'!$H$4:$H$28,'Base CDI'!$I$4:$I$29,S4515,"Cubic","Extrapolate=Linear","MultiX=Average","Skip=True","Sort=True")</f>
        <v>14.687380300957592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50263</v>
      </c>
      <c r="T4516" s="43">
        <f ca="1">_xll.BInterpol('Base CDI'!$H$4:$H$28,'Base CDI'!$J$4:$J$29,S4516,"Cubic","Extrapolate=Linear","MultiX=Average","Skip=True","Sort=True")</f>
        <v>14.734976744186046</v>
      </c>
      <c r="U4516" s="43">
        <f ca="1">_xll.BInterpol('Base CDI'!$H$4:$H$28,'Base CDI'!$I$4:$I$29,S4516,"Cubic","Extrapolate=Linear","MultiX=Average","Skip=True","Sort=True")</f>
        <v>14.687209302325581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50264</v>
      </c>
      <c r="T4517" s="43">
        <f ca="1">_xll.BInterpol('Base CDI'!$H$4:$H$28,'Base CDI'!$J$4:$J$29,S4517,"Cubic","Extrapolate=Linear","MultiX=Average","Skip=True","Sort=True")</f>
        <v>14.735021887824898</v>
      </c>
      <c r="U4517" s="43">
        <f ca="1">_xll.BInterpol('Base CDI'!$H$4:$H$28,'Base CDI'!$I$4:$I$29,S4517,"Cubic","Extrapolate=Linear","MultiX=Average","Skip=True","Sort=True")</f>
        <v>14.687038303693569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50265</v>
      </c>
      <c r="T4518" s="43">
        <f ca="1">_xll.BInterpol('Base CDI'!$H$4:$H$28,'Base CDI'!$J$4:$J$29,S4518,"Cubic","Extrapolate=Linear","MultiX=Average","Skip=True","Sort=True")</f>
        <v>14.735067031463748</v>
      </c>
      <c r="U4518" s="43">
        <f ca="1">_xll.BInterpol('Base CDI'!$H$4:$H$28,'Base CDI'!$I$4:$I$29,S4518,"Cubic","Extrapolate=Linear","MultiX=Average","Skip=True","Sort=True")</f>
        <v>14.686867305061559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50266</v>
      </c>
      <c r="T4519" s="43">
        <f ca="1">_xll.BInterpol('Base CDI'!$H$4:$H$28,'Base CDI'!$J$4:$J$29,S4519,"Cubic","Extrapolate=Linear","MultiX=Average","Skip=True","Sort=True")</f>
        <v>14.735112175102598</v>
      </c>
      <c r="U4519" s="43">
        <f ca="1">_xll.BInterpol('Base CDI'!$H$4:$H$28,'Base CDI'!$I$4:$I$29,S4519,"Cubic","Extrapolate=Linear","MultiX=Average","Skip=True","Sort=True")</f>
        <v>14.686696306429548</v>
      </c>
    </row>
    <row r="4520" spans="16:21" x14ac:dyDescent="0.25">
      <c r="P4520" s="10">
        <v>41086</v>
      </c>
      <c r="Q4520">
        <v>28.61262</v>
      </c>
      <c r="S4520" s="42">
        <f t="shared" ca="1" si="75"/>
        <v>50267</v>
      </c>
      <c r="T4520" s="43">
        <f ca="1">_xll.BInterpol('Base CDI'!$H$4:$H$28,'Base CDI'!$J$4:$J$29,S4520,"Cubic","Extrapolate=Linear","MultiX=Average","Skip=True","Sort=True")</f>
        <v>14.73515731874145</v>
      </c>
      <c r="U4520" s="43">
        <f ca="1">_xll.BInterpol('Base CDI'!$H$4:$H$28,'Base CDI'!$I$4:$I$29,S4520,"Cubic","Extrapolate=Linear","MultiX=Average","Skip=True","Sort=True")</f>
        <v>14.686525307797536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50268</v>
      </c>
      <c r="T4521" s="43">
        <f ca="1">_xll.BInterpol('Base CDI'!$H$4:$H$28,'Base CDI'!$J$4:$J$29,S4521,"Cubic","Extrapolate=Linear","MultiX=Average","Skip=True","Sort=True")</f>
        <v>14.7352024623803</v>
      </c>
      <c r="U4521" s="43">
        <f ca="1">_xll.BInterpol('Base CDI'!$H$4:$H$28,'Base CDI'!$I$4:$I$29,S4521,"Cubic","Extrapolate=Linear","MultiX=Average","Skip=True","Sort=True")</f>
        <v>14.686354309165527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50269</v>
      </c>
      <c r="T4522" s="43">
        <f ca="1">_xll.BInterpol('Base CDI'!$H$4:$H$28,'Base CDI'!$J$4:$J$29,S4522,"Cubic","Extrapolate=Linear","MultiX=Average","Skip=True","Sort=True")</f>
        <v>14.735247606019151</v>
      </c>
      <c r="U4522" s="43">
        <f ca="1">_xll.BInterpol('Base CDI'!$H$4:$H$28,'Base CDI'!$I$4:$I$29,S4522,"Cubic","Extrapolate=Linear","MultiX=Average","Skip=True","Sort=True")</f>
        <v>14.686183310533515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50270</v>
      </c>
      <c r="T4523" s="43">
        <f ca="1">_xll.BInterpol('Base CDI'!$H$4:$H$28,'Base CDI'!$J$4:$J$29,S4523,"Cubic","Extrapolate=Linear","MultiX=Average","Skip=True","Sort=True")</f>
        <v>14.735292749658003</v>
      </c>
      <c r="U4523" s="43">
        <f ca="1">_xll.BInterpol('Base CDI'!$H$4:$H$28,'Base CDI'!$I$4:$I$29,S4523,"Cubic","Extrapolate=Linear","MultiX=Average","Skip=True","Sort=True")</f>
        <v>14.686012311901504</v>
      </c>
    </row>
    <row r="4524" spans="16:21" x14ac:dyDescent="0.25">
      <c r="P4524" s="10">
        <v>41092</v>
      </c>
      <c r="Q4524">
        <v>28.64913</v>
      </c>
      <c r="S4524" s="42">
        <f t="shared" ca="1" si="75"/>
        <v>50271</v>
      </c>
      <c r="T4524" s="43">
        <f ca="1">_xll.BInterpol('Base CDI'!$H$4:$H$28,'Base CDI'!$J$4:$J$29,S4524,"Cubic","Extrapolate=Linear","MultiX=Average","Skip=True","Sort=True")</f>
        <v>14.735337893296853</v>
      </c>
      <c r="U4524" s="43">
        <f ca="1">_xll.BInterpol('Base CDI'!$H$4:$H$28,'Base CDI'!$I$4:$I$29,S4524,"Cubic","Extrapolate=Linear","MultiX=Average","Skip=True","Sort=True")</f>
        <v>14.685841313269494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50272</v>
      </c>
      <c r="T4525" s="43">
        <f ca="1">_xll.BInterpol('Base CDI'!$H$4:$H$28,'Base CDI'!$J$4:$J$29,S4525,"Cubic","Extrapolate=Linear","MultiX=Average","Skip=True","Sort=True")</f>
        <v>14.735383036935705</v>
      </c>
      <c r="U4525" s="43">
        <f ca="1">_xll.BInterpol('Base CDI'!$H$4:$H$28,'Base CDI'!$I$4:$I$29,S4525,"Cubic","Extrapolate=Linear","MultiX=Average","Skip=True","Sort=True")</f>
        <v>14.685670314637482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50273</v>
      </c>
      <c r="T4526" s="43">
        <f ca="1">_xll.BInterpol('Base CDI'!$H$4:$H$28,'Base CDI'!$J$4:$J$29,S4526,"Cubic","Extrapolate=Linear","MultiX=Average","Skip=True","Sort=True")</f>
        <v>14.735428180574555</v>
      </c>
      <c r="U4526" s="43">
        <f ca="1">_xll.BInterpol('Base CDI'!$H$4:$H$28,'Base CDI'!$I$4:$I$29,S4526,"Cubic","Extrapolate=Linear","MultiX=Average","Skip=True","Sort=True")</f>
        <v>14.685499316005471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50274</v>
      </c>
      <c r="T4527" s="43">
        <f ca="1">_xll.BInterpol('Base CDI'!$H$4:$H$28,'Base CDI'!$J$4:$J$29,S4527,"Cubic","Extrapolate=Linear","MultiX=Average","Skip=True","Sort=True")</f>
        <v>14.735473324213405</v>
      </c>
      <c r="U4527" s="43">
        <f ca="1">_xll.BInterpol('Base CDI'!$H$4:$H$28,'Base CDI'!$I$4:$I$29,S4527,"Cubic","Extrapolate=Linear","MultiX=Average","Skip=True","Sort=True")</f>
        <v>14.685328317373461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50275</v>
      </c>
      <c r="T4528" s="43">
        <f ca="1">_xll.BInterpol('Base CDI'!$H$4:$H$28,'Base CDI'!$J$4:$J$29,S4528,"Cubic","Extrapolate=Linear","MultiX=Average","Skip=True","Sort=True")</f>
        <v>14.735518467852257</v>
      </c>
      <c r="U4528" s="43">
        <f ca="1">_xll.BInterpol('Base CDI'!$H$4:$H$28,'Base CDI'!$I$4:$I$29,S4528,"Cubic","Extrapolate=Linear","MultiX=Average","Skip=True","Sort=True")</f>
        <v>14.685157318741449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50276</v>
      </c>
      <c r="T4529" s="43">
        <f ca="1">_xll.BInterpol('Base CDI'!$H$4:$H$28,'Base CDI'!$J$4:$J$29,S4529,"Cubic","Extrapolate=Linear","MultiX=Average","Skip=True","Sort=True")</f>
        <v>14.735563611491107</v>
      </c>
      <c r="U4529" s="43">
        <f ca="1">_xll.BInterpol('Base CDI'!$H$4:$H$28,'Base CDI'!$I$4:$I$29,S4529,"Cubic","Extrapolate=Linear","MultiX=Average","Skip=True","Sort=True")</f>
        <v>14.684986320109438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50277</v>
      </c>
      <c r="T4530" s="43">
        <f ca="1">_xll.BInterpol('Base CDI'!$H$4:$H$28,'Base CDI'!$J$4:$J$29,S4530,"Cubic","Extrapolate=Linear","MultiX=Average","Skip=True","Sort=True")</f>
        <v>14.735608755129958</v>
      </c>
      <c r="U4530" s="43">
        <f ca="1">_xll.BInterpol('Base CDI'!$H$4:$H$28,'Base CDI'!$I$4:$I$29,S4530,"Cubic","Extrapolate=Linear","MultiX=Average","Skip=True","Sort=True")</f>
        <v>14.684815321477428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50278</v>
      </c>
      <c r="T4531" s="43">
        <f ca="1">_xll.BInterpol('Base CDI'!$H$4:$H$28,'Base CDI'!$J$4:$J$29,S4531,"Cubic","Extrapolate=Linear","MultiX=Average","Skip=True","Sort=True")</f>
        <v>14.73565389876881</v>
      </c>
      <c r="U4531" s="43">
        <f ca="1">_xll.BInterpol('Base CDI'!$H$4:$H$28,'Base CDI'!$I$4:$I$29,S4531,"Cubic","Extrapolate=Linear","MultiX=Average","Skip=True","Sort=True")</f>
        <v>14.684644322845417</v>
      </c>
    </row>
    <row r="4532" spans="16:21" x14ac:dyDescent="0.25">
      <c r="P4532" s="10">
        <v>41102</v>
      </c>
      <c r="Q4532">
        <v>28.72213</v>
      </c>
      <c r="S4532" s="42">
        <f t="shared" ca="1" si="75"/>
        <v>50279</v>
      </c>
      <c r="T4532" s="43">
        <f ca="1">_xll.BInterpol('Base CDI'!$H$4:$H$28,'Base CDI'!$J$4:$J$29,S4532,"Cubic","Extrapolate=Linear","MultiX=Average","Skip=True","Sort=True")</f>
        <v>14.73569904240766</v>
      </c>
      <c r="U4532" s="43">
        <f ca="1">_xll.BInterpol('Base CDI'!$H$4:$H$28,'Base CDI'!$I$4:$I$29,S4532,"Cubic","Extrapolate=Linear","MultiX=Average","Skip=True","Sort=True")</f>
        <v>14.684473324213405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50280</v>
      </c>
      <c r="T4533" s="43">
        <f ca="1">_xll.BInterpol('Base CDI'!$H$4:$H$28,'Base CDI'!$J$4:$J$29,S4533,"Cubic","Extrapolate=Linear","MultiX=Average","Skip=True","Sort=True")</f>
        <v>14.735744186046512</v>
      </c>
      <c r="U4533" s="43">
        <f ca="1">_xll.BInterpol('Base CDI'!$H$4:$H$28,'Base CDI'!$I$4:$I$29,S4533,"Cubic","Extrapolate=Linear","MultiX=Average","Skip=True","Sort=True")</f>
        <v>14.684302325581395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50281</v>
      </c>
      <c r="T4534" s="43">
        <f ca="1">_xll.BInterpol('Base CDI'!$H$4:$H$28,'Base CDI'!$J$4:$J$29,S4534,"Cubic","Extrapolate=Linear","MultiX=Average","Skip=True","Sort=True")</f>
        <v>14.735789329685362</v>
      </c>
      <c r="U4534" s="43">
        <f ca="1">_xll.BInterpol('Base CDI'!$H$4:$H$28,'Base CDI'!$I$4:$I$29,S4534,"Cubic","Extrapolate=Linear","MultiX=Average","Skip=True","Sort=True")</f>
        <v>14.684131326949384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50282</v>
      </c>
      <c r="T4535" s="43">
        <f ca="1">_xll.BInterpol('Base CDI'!$H$4:$H$28,'Base CDI'!$J$4:$J$29,S4535,"Cubic","Extrapolate=Linear","MultiX=Average","Skip=True","Sort=True")</f>
        <v>14.735834473324212</v>
      </c>
      <c r="U4535" s="43">
        <f ca="1">_xll.BInterpol('Base CDI'!$H$4:$H$28,'Base CDI'!$I$4:$I$29,S4535,"Cubic","Extrapolate=Linear","MultiX=Average","Skip=True","Sort=True")</f>
        <v>14.683960328317372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50283</v>
      </c>
      <c r="T4536" s="43">
        <f ca="1">_xll.BInterpol('Base CDI'!$H$4:$H$28,'Base CDI'!$J$4:$J$29,S4536,"Cubic","Extrapolate=Linear","MultiX=Average","Skip=True","Sort=True")</f>
        <v>14.735879616963064</v>
      </c>
      <c r="U4536" s="43">
        <f ca="1">_xll.BInterpol('Base CDI'!$H$4:$H$28,'Base CDI'!$I$4:$I$29,S4536,"Cubic","Extrapolate=Linear","MultiX=Average","Skip=True","Sort=True")</f>
        <v>14.683789329685363</v>
      </c>
    </row>
    <row r="4537" spans="16:21" x14ac:dyDescent="0.25">
      <c r="P4537" s="10">
        <v>41109</v>
      </c>
      <c r="Q4537">
        <v>28.76512</v>
      </c>
      <c r="S4537" s="42">
        <f t="shared" ca="1" si="75"/>
        <v>50284</v>
      </c>
      <c r="T4537" s="43">
        <f ca="1">_xll.BInterpol('Base CDI'!$H$4:$H$28,'Base CDI'!$J$4:$J$29,S4537,"Cubic","Extrapolate=Linear","MultiX=Average","Skip=True","Sort=True")</f>
        <v>14.735924760601915</v>
      </c>
      <c r="U4537" s="43">
        <f ca="1">_xll.BInterpol('Base CDI'!$H$4:$H$28,'Base CDI'!$I$4:$I$29,S4537,"Cubic","Extrapolate=Linear","MultiX=Average","Skip=True","Sort=True")</f>
        <v>14.683618331053351</v>
      </c>
    </row>
    <row r="4538" spans="16:21" x14ac:dyDescent="0.25">
      <c r="P4538" s="10">
        <v>41110</v>
      </c>
      <c r="Q4538">
        <v>28.77373</v>
      </c>
      <c r="S4538" s="42">
        <f t="shared" ca="1" si="75"/>
        <v>50285</v>
      </c>
      <c r="T4538" s="43">
        <f ca="1">_xll.BInterpol('Base CDI'!$H$4:$H$28,'Base CDI'!$J$4:$J$29,S4538,"Cubic","Extrapolate=Linear","MultiX=Average","Skip=True","Sort=True")</f>
        <v>14.735969904240765</v>
      </c>
      <c r="U4538" s="43">
        <f ca="1">_xll.BInterpol('Base CDI'!$H$4:$H$28,'Base CDI'!$I$4:$I$29,S4538,"Cubic","Extrapolate=Linear","MultiX=Average","Skip=True","Sort=True")</f>
        <v>14.683447332421339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50286</v>
      </c>
      <c r="T4539" s="43">
        <f ca="1">_xll.BInterpol('Base CDI'!$H$4:$H$28,'Base CDI'!$J$4:$J$29,S4539,"Cubic","Extrapolate=Linear","MultiX=Average","Skip=True","Sort=True")</f>
        <v>14.736015047879617</v>
      </c>
      <c r="U4539" s="43">
        <f ca="1">_xll.BInterpol('Base CDI'!$H$4:$H$28,'Base CDI'!$I$4:$I$29,S4539,"Cubic","Extrapolate=Linear","MultiX=Average","Skip=True","Sort=True")</f>
        <v>14.68327633378933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50287</v>
      </c>
      <c r="T4540" s="43">
        <f ca="1">_xll.BInterpol('Base CDI'!$H$4:$H$28,'Base CDI'!$J$4:$J$29,S4540,"Cubic","Extrapolate=Linear","MultiX=Average","Skip=True","Sort=True")</f>
        <v>14.736060191518467</v>
      </c>
      <c r="U4540" s="43">
        <f ca="1">_xll.BInterpol('Base CDI'!$H$4:$H$28,'Base CDI'!$I$4:$I$29,S4540,"Cubic","Extrapolate=Linear","MultiX=Average","Skip=True","Sort=True")</f>
        <v>14.683105335157318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50288</v>
      </c>
      <c r="T4541" s="43">
        <f ca="1">_xll.BInterpol('Base CDI'!$H$4:$H$28,'Base CDI'!$J$4:$J$29,S4541,"Cubic","Extrapolate=Linear","MultiX=Average","Skip=True","Sort=True")</f>
        <v>14.736105335157319</v>
      </c>
      <c r="U4541" s="43">
        <f ca="1">_xll.BInterpol('Base CDI'!$H$4:$H$28,'Base CDI'!$I$4:$I$29,S4541,"Cubic","Extrapolate=Linear","MultiX=Average","Skip=True","Sort=True")</f>
        <v>14.682934336525307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50289</v>
      </c>
      <c r="T4542" s="43">
        <f ca="1">_xll.BInterpol('Base CDI'!$H$4:$H$28,'Base CDI'!$J$4:$J$29,S4542,"Cubic","Extrapolate=Linear","MultiX=Average","Skip=True","Sort=True")</f>
        <v>14.736150478796169</v>
      </c>
      <c r="U4542" s="43">
        <f ca="1">_xll.BInterpol('Base CDI'!$H$4:$H$28,'Base CDI'!$I$4:$I$29,S4542,"Cubic","Extrapolate=Linear","MultiX=Average","Skip=True","Sort=True")</f>
        <v>14.682763337893297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50290</v>
      </c>
      <c r="T4543" s="43">
        <f ca="1">_xll.BInterpol('Base CDI'!$H$4:$H$28,'Base CDI'!$J$4:$J$29,S4543,"Cubic","Extrapolate=Linear","MultiX=Average","Skip=True","Sort=True")</f>
        <v>14.736195622435019</v>
      </c>
      <c r="U4543" s="43">
        <f ca="1">_xll.BInterpol('Base CDI'!$H$4:$H$28,'Base CDI'!$I$4:$I$29,S4543,"Cubic","Extrapolate=Linear","MultiX=Average","Skip=True","Sort=True")</f>
        <v>14.682592339261285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50291</v>
      </c>
      <c r="T4544" s="43">
        <f ca="1">_xll.BInterpol('Base CDI'!$H$4:$H$28,'Base CDI'!$J$4:$J$29,S4544,"Cubic","Extrapolate=Linear","MultiX=Average","Skip=True","Sort=True")</f>
        <v>14.736240766073871</v>
      </c>
      <c r="U4544" s="43">
        <f ca="1">_xll.BInterpol('Base CDI'!$H$4:$H$28,'Base CDI'!$I$4:$I$29,S4544,"Cubic","Extrapolate=Linear","MultiX=Average","Skip=True","Sort=True")</f>
        <v>14.682421340629274</v>
      </c>
    </row>
    <row r="4545" spans="16:21" x14ac:dyDescent="0.25">
      <c r="P4545" s="10">
        <v>41121</v>
      </c>
      <c r="Q4545">
        <v>28.834</v>
      </c>
      <c r="S4545" s="42">
        <f t="shared" ca="1" si="75"/>
        <v>50292</v>
      </c>
      <c r="T4545" s="43">
        <f ca="1">_xll.BInterpol('Base CDI'!$H$4:$H$28,'Base CDI'!$J$4:$J$29,S4545,"Cubic","Extrapolate=Linear","MultiX=Average","Skip=True","Sort=True")</f>
        <v>14.736285909712722</v>
      </c>
      <c r="U4545" s="43">
        <f ca="1">_xll.BInterpol('Base CDI'!$H$4:$H$28,'Base CDI'!$I$4:$I$29,S4545,"Cubic","Extrapolate=Linear","MultiX=Average","Skip=True","Sort=True")</f>
        <v>14.682250341997264</v>
      </c>
    </row>
    <row r="4546" spans="16:21" x14ac:dyDescent="0.25">
      <c r="P4546" s="10">
        <v>41122</v>
      </c>
      <c r="Q4546">
        <v>28.84263</v>
      </c>
      <c r="S4546" s="42">
        <f t="shared" ca="1" si="75"/>
        <v>50293</v>
      </c>
      <c r="T4546" s="43">
        <f ca="1">_xll.BInterpol('Base CDI'!$H$4:$H$28,'Base CDI'!$J$4:$J$29,S4546,"Cubic","Extrapolate=Linear","MultiX=Average","Skip=True","Sort=True")</f>
        <v>14.736331053351572</v>
      </c>
      <c r="U4546" s="43">
        <f ca="1">_xll.BInterpol('Base CDI'!$H$4:$H$28,'Base CDI'!$I$4:$I$29,S4546,"Cubic","Extrapolate=Linear","MultiX=Average","Skip=True","Sort=True")</f>
        <v>14.682079343365253</v>
      </c>
    </row>
    <row r="4547" spans="16:21" x14ac:dyDescent="0.25">
      <c r="P4547" s="10">
        <v>41123</v>
      </c>
      <c r="Q4547">
        <v>28.85126</v>
      </c>
      <c r="S4547" s="42">
        <f t="shared" ca="1" si="75"/>
        <v>50294</v>
      </c>
      <c r="T4547" s="43">
        <f ca="1">_xll.BInterpol('Base CDI'!$H$4:$H$28,'Base CDI'!$J$4:$J$29,S4547,"Cubic","Extrapolate=Linear","MultiX=Average","Skip=True","Sort=True")</f>
        <v>14.736376196990424</v>
      </c>
      <c r="U4547" s="43">
        <f ca="1">_xll.BInterpol('Base CDI'!$H$4:$H$28,'Base CDI'!$I$4:$I$29,S4547,"Cubic","Extrapolate=Linear","MultiX=Average","Skip=True","Sort=True")</f>
        <v>14.681908344733241</v>
      </c>
    </row>
    <row r="4548" spans="16:21" x14ac:dyDescent="0.25">
      <c r="P4548" s="10">
        <v>41124</v>
      </c>
      <c r="Q4548">
        <v>28.85988</v>
      </c>
      <c r="S4548" s="42">
        <f t="shared" ca="1" si="75"/>
        <v>50295</v>
      </c>
      <c r="T4548" s="43">
        <f ca="1">_xll.BInterpol('Base CDI'!$H$4:$H$28,'Base CDI'!$J$4:$J$29,S4548,"Cubic","Extrapolate=Linear","MultiX=Average","Skip=True","Sort=True")</f>
        <v>14.736421340629274</v>
      </c>
      <c r="U4548" s="43">
        <f ca="1">_xll.BInterpol('Base CDI'!$H$4:$H$28,'Base CDI'!$I$4:$I$29,S4548,"Cubic","Extrapolate=Linear","MultiX=Average","Skip=True","Sort=True")</f>
        <v>14.681737346101231</v>
      </c>
    </row>
    <row r="4549" spans="16:21" x14ac:dyDescent="0.25">
      <c r="P4549" s="10">
        <v>41127</v>
      </c>
      <c r="Q4549">
        <v>28.86852</v>
      </c>
      <c r="S4549" s="42">
        <f t="shared" ca="1" si="75"/>
        <v>50296</v>
      </c>
      <c r="T4549" s="43">
        <f ca="1">_xll.BInterpol('Base CDI'!$H$4:$H$28,'Base CDI'!$J$4:$J$29,S4549,"Cubic","Extrapolate=Linear","MultiX=Average","Skip=True","Sort=True")</f>
        <v>14.736466484268126</v>
      </c>
      <c r="U4549" s="43">
        <f ca="1">_xll.BInterpol('Base CDI'!$H$4:$H$28,'Base CDI'!$I$4:$I$29,S4549,"Cubic","Extrapolate=Linear","MultiX=Average","Skip=True","Sort=True")</f>
        <v>14.68156634746922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50297</v>
      </c>
      <c r="T4550" s="43">
        <f ca="1">_xll.BInterpol('Base CDI'!$H$4:$H$28,'Base CDI'!$J$4:$J$29,S4550,"Cubic","Extrapolate=Linear","MultiX=Average","Skip=True","Sort=True")</f>
        <v>14.736511627906976</v>
      </c>
      <c r="U4550" s="43">
        <f ca="1">_xll.BInterpol('Base CDI'!$H$4:$H$28,'Base CDI'!$I$4:$I$29,S4550,"Cubic","Extrapolate=Linear","MultiX=Average","Skip=True","Sort=True")</f>
        <v>14.681395348837208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50298</v>
      </c>
      <c r="T4551" s="43">
        <f ca="1">_xll.BInterpol('Base CDI'!$H$4:$H$28,'Base CDI'!$J$4:$J$29,S4551,"Cubic","Extrapolate=Linear","MultiX=Average","Skip=True","Sort=True")</f>
        <v>14.736556771545827</v>
      </c>
      <c r="U4551" s="43">
        <f ca="1">_xll.BInterpol('Base CDI'!$H$4:$H$28,'Base CDI'!$I$4:$I$29,S4551,"Cubic","Extrapolate=Linear","MultiX=Average","Skip=True","Sort=True")</f>
        <v>14.681224350205198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50299</v>
      </c>
      <c r="T4552" s="43">
        <f ca="1">_xll.BInterpol('Base CDI'!$H$4:$H$28,'Base CDI'!$J$4:$J$29,S4552,"Cubic","Extrapolate=Linear","MultiX=Average","Skip=True","Sort=True")</f>
        <v>14.736601915184679</v>
      </c>
      <c r="U4552" s="43">
        <f ca="1">_xll.BInterpol('Base CDI'!$H$4:$H$28,'Base CDI'!$I$4:$I$29,S4552,"Cubic","Extrapolate=Linear","MultiX=Average","Skip=True","Sort=True")</f>
        <v>14.681053351573187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50300</v>
      </c>
      <c r="T4553" s="43">
        <f ca="1">_xll.BInterpol('Base CDI'!$H$4:$H$28,'Base CDI'!$J$4:$J$29,S4553,"Cubic","Extrapolate=Linear","MultiX=Average","Skip=True","Sort=True")</f>
        <v>14.736647058823529</v>
      </c>
      <c r="U4553" s="43">
        <f ca="1">_xll.BInterpol('Base CDI'!$H$4:$H$28,'Base CDI'!$I$4:$I$29,S4553,"Cubic","Extrapolate=Linear","MultiX=Average","Skip=True","Sort=True")</f>
        <v>14.680882352941175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50301</v>
      </c>
      <c r="T4554" s="43">
        <f ca="1">_xll.BInterpol('Base CDI'!$H$4:$H$28,'Base CDI'!$J$4:$J$29,S4554,"Cubic","Extrapolate=Linear","MultiX=Average","Skip=True","Sort=True")</f>
        <v>14.736692202462379</v>
      </c>
      <c r="U4554" s="43">
        <f ca="1">_xll.BInterpol('Base CDI'!$H$4:$H$28,'Base CDI'!$I$4:$I$29,S4554,"Cubic","Extrapolate=Linear","MultiX=Average","Skip=True","Sort=True")</f>
        <v>14.680711354309166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50302</v>
      </c>
      <c r="T4555" s="43">
        <f ca="1">_xll.BInterpol('Base CDI'!$H$4:$H$28,'Base CDI'!$J$4:$J$29,S4555,"Cubic","Extrapolate=Linear","MultiX=Average","Skip=True","Sort=True")</f>
        <v>14.736737346101231</v>
      </c>
      <c r="U4555" s="43">
        <f ca="1">_xll.BInterpol('Base CDI'!$H$4:$H$28,'Base CDI'!$I$4:$I$29,S4555,"Cubic","Extrapolate=Linear","MultiX=Average","Skip=True","Sort=True")</f>
        <v>14.680540355677154</v>
      </c>
    </row>
    <row r="4556" spans="16:21" x14ac:dyDescent="0.25">
      <c r="P4556" s="10">
        <v>41136</v>
      </c>
      <c r="Q4556">
        <v>28.92895</v>
      </c>
      <c r="S4556" s="42">
        <f t="shared" ca="1" si="76"/>
        <v>50303</v>
      </c>
      <c r="T4556" s="43">
        <f ca="1">_xll.BInterpol('Base CDI'!$H$4:$H$28,'Base CDI'!$J$4:$J$29,S4556,"Cubic","Extrapolate=Linear","MultiX=Average","Skip=True","Sort=True")</f>
        <v>14.736782489740081</v>
      </c>
      <c r="U4556" s="43">
        <f ca="1">_xll.BInterpol('Base CDI'!$H$4:$H$28,'Base CDI'!$I$4:$I$29,S4556,"Cubic","Extrapolate=Linear","MultiX=Average","Skip=True","Sort=True")</f>
        <v>14.680369357045143</v>
      </c>
    </row>
    <row r="4557" spans="16:21" x14ac:dyDescent="0.25">
      <c r="P4557" s="10">
        <v>41137</v>
      </c>
      <c r="Q4557">
        <v>28.9376</v>
      </c>
      <c r="S4557" s="42">
        <f t="shared" ca="1" si="76"/>
        <v>50304</v>
      </c>
      <c r="T4557" s="43">
        <f ca="1">_xll.BInterpol('Base CDI'!$H$4:$H$28,'Base CDI'!$J$4:$J$29,S4557,"Cubic","Extrapolate=Linear","MultiX=Average","Skip=True","Sort=True")</f>
        <v>14.736827633378933</v>
      </c>
      <c r="U4557" s="43">
        <f ca="1">_xll.BInterpol('Base CDI'!$H$4:$H$28,'Base CDI'!$I$4:$I$29,S4557,"Cubic","Extrapolate=Linear","MultiX=Average","Skip=True","Sort=True")</f>
        <v>14.680198358413133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50305</v>
      </c>
      <c r="T4558" s="43">
        <f ca="1">_xll.BInterpol('Base CDI'!$H$4:$H$28,'Base CDI'!$J$4:$J$29,S4558,"Cubic","Extrapolate=Linear","MultiX=Average","Skip=True","Sort=True")</f>
        <v>14.736872777017783</v>
      </c>
      <c r="U4558" s="43">
        <f ca="1">_xll.BInterpol('Base CDI'!$H$4:$H$28,'Base CDI'!$I$4:$I$29,S4558,"Cubic","Extrapolate=Linear","MultiX=Average","Skip=True","Sort=True")</f>
        <v>14.680027359781121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50306</v>
      </c>
      <c r="T4559" s="43">
        <f ca="1">_xll.BInterpol('Base CDI'!$H$4:$H$28,'Base CDI'!$J$4:$J$29,S4559,"Cubic","Extrapolate=Linear","MultiX=Average","Skip=True","Sort=True")</f>
        <v>14.736917920656634</v>
      </c>
      <c r="U4559" s="43">
        <f ca="1">_xll.BInterpol('Base CDI'!$H$4:$H$28,'Base CDI'!$I$4:$I$29,S4559,"Cubic","Extrapolate=Linear","MultiX=Average","Skip=True","Sort=True")</f>
        <v>14.67985636114911</v>
      </c>
    </row>
    <row r="4560" spans="16:21" x14ac:dyDescent="0.25">
      <c r="P4560" s="10">
        <v>41142</v>
      </c>
      <c r="Q4560">
        <v>28.9636</v>
      </c>
      <c r="S4560" s="42">
        <f t="shared" ca="1" si="76"/>
        <v>50307</v>
      </c>
      <c r="T4560" s="43">
        <f ca="1">_xll.BInterpol('Base CDI'!$H$4:$H$28,'Base CDI'!$J$4:$J$29,S4560,"Cubic","Extrapolate=Linear","MultiX=Average","Skip=True","Sort=True")</f>
        <v>14.736963064295486</v>
      </c>
      <c r="U4560" s="43">
        <f ca="1">_xll.BInterpol('Base CDI'!$H$4:$H$28,'Base CDI'!$I$4:$I$29,S4560,"Cubic","Extrapolate=Linear","MultiX=Average","Skip=True","Sort=True")</f>
        <v>14.6796853625171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50308</v>
      </c>
      <c r="T4561" s="43">
        <f ca="1">_xll.BInterpol('Base CDI'!$H$4:$H$28,'Base CDI'!$J$4:$J$29,S4561,"Cubic","Extrapolate=Linear","MultiX=Average","Skip=True","Sort=True")</f>
        <v>14.737008207934336</v>
      </c>
      <c r="U4561" s="43">
        <f ca="1">_xll.BInterpol('Base CDI'!$H$4:$H$28,'Base CDI'!$I$4:$I$29,S4561,"Cubic","Extrapolate=Linear","MultiX=Average","Skip=True","Sort=True")</f>
        <v>14.679514363885088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50309</v>
      </c>
      <c r="T4562" s="43">
        <f ca="1">_xll.BInterpol('Base CDI'!$H$4:$H$28,'Base CDI'!$J$4:$J$29,S4562,"Cubic","Extrapolate=Linear","MultiX=Average","Skip=True","Sort=True")</f>
        <v>14.737053351573186</v>
      </c>
      <c r="U4562" s="43">
        <f ca="1">_xll.BInterpol('Base CDI'!$H$4:$H$28,'Base CDI'!$I$4:$I$29,S4562,"Cubic","Extrapolate=Linear","MultiX=Average","Skip=True","Sort=True")</f>
        <v>14.679343365253077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50310</v>
      </c>
      <c r="T4563" s="43">
        <f ca="1">_xll.BInterpol('Base CDI'!$H$4:$H$28,'Base CDI'!$J$4:$J$29,S4563,"Cubic","Extrapolate=Linear","MultiX=Average","Skip=True","Sort=True")</f>
        <v>14.737098495212038</v>
      </c>
      <c r="U4563" s="43">
        <f ca="1">_xll.BInterpol('Base CDI'!$H$4:$H$28,'Base CDI'!$I$4:$I$29,S4563,"Cubic","Extrapolate=Linear","MultiX=Average","Skip=True","Sort=True")</f>
        <v>14.679172366621067</v>
      </c>
    </row>
    <row r="4564" spans="16:21" x14ac:dyDescent="0.25">
      <c r="P4564" s="10">
        <v>41148</v>
      </c>
      <c r="Q4564">
        <v>28.99822</v>
      </c>
      <c r="S4564" s="42">
        <f t="shared" ca="1" si="76"/>
        <v>50311</v>
      </c>
      <c r="T4564" s="43">
        <f ca="1">_xll.BInterpol('Base CDI'!$H$4:$H$28,'Base CDI'!$J$4:$J$29,S4564,"Cubic","Extrapolate=Linear","MultiX=Average","Skip=True","Sort=True")</f>
        <v>14.737143638850888</v>
      </c>
      <c r="U4564" s="43">
        <f ca="1">_xll.BInterpol('Base CDI'!$H$4:$H$28,'Base CDI'!$I$4:$I$29,S4564,"Cubic","Extrapolate=Linear","MultiX=Average","Skip=True","Sort=True")</f>
        <v>14.679001367989056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50312</v>
      </c>
      <c r="T4565" s="43">
        <f ca="1">_xll.BInterpol('Base CDI'!$H$4:$H$28,'Base CDI'!$J$4:$J$29,S4565,"Cubic","Extrapolate=Linear","MultiX=Average","Skip=True","Sort=True")</f>
        <v>14.73718878248974</v>
      </c>
      <c r="U4565" s="43">
        <f ca="1">_xll.BInterpol('Base CDI'!$H$4:$H$28,'Base CDI'!$I$4:$I$29,S4565,"Cubic","Extrapolate=Linear","MultiX=Average","Skip=True","Sort=True")</f>
        <v>14.678830369357044</v>
      </c>
    </row>
    <row r="4566" spans="16:21" x14ac:dyDescent="0.25">
      <c r="P4566" s="10">
        <v>41150</v>
      </c>
      <c r="Q4566">
        <v>29.01557</v>
      </c>
      <c r="S4566" s="42">
        <f t="shared" ca="1" si="76"/>
        <v>50313</v>
      </c>
      <c r="T4566" s="43">
        <f ca="1">_xll.BInterpol('Base CDI'!$H$4:$H$28,'Base CDI'!$J$4:$J$29,S4566,"Cubic","Extrapolate=Linear","MultiX=Average","Skip=True","Sort=True")</f>
        <v>14.737233926128591</v>
      </c>
      <c r="U4566" s="43">
        <f ca="1">_xll.BInterpol('Base CDI'!$H$4:$H$28,'Base CDI'!$I$4:$I$29,S4566,"Cubic","Extrapolate=Linear","MultiX=Average","Skip=True","Sort=True")</f>
        <v>14.678659370725034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50314</v>
      </c>
      <c r="T4567" s="43">
        <f ca="1">_xll.BInterpol('Base CDI'!$H$4:$H$28,'Base CDI'!$J$4:$J$29,S4567,"Cubic","Extrapolate=Linear","MultiX=Average","Skip=True","Sort=True")</f>
        <v>14.737279069767441</v>
      </c>
      <c r="U4567" s="43">
        <f ca="1">_xll.BInterpol('Base CDI'!$H$4:$H$28,'Base CDI'!$I$4:$I$29,S4567,"Cubic","Extrapolate=Linear","MultiX=Average","Skip=True","Sort=True")</f>
        <v>14.678488372093023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50315</v>
      </c>
      <c r="T4568" s="43">
        <f ca="1">_xll.BInterpol('Base CDI'!$H$4:$H$28,'Base CDI'!$J$4:$J$29,S4568,"Cubic","Extrapolate=Linear","MultiX=Average","Skip=True","Sort=True")</f>
        <v>14.737324213406293</v>
      </c>
      <c r="U4568" s="43">
        <f ca="1">_xll.BInterpol('Base CDI'!$H$4:$H$28,'Base CDI'!$I$4:$I$29,S4568,"Cubic","Extrapolate=Linear","MultiX=Average","Skip=True","Sort=True")</f>
        <v>14.678317373461011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50316</v>
      </c>
      <c r="T4569" s="43">
        <f ca="1">_xll.BInterpol('Base CDI'!$H$4:$H$28,'Base CDI'!$J$4:$J$29,S4569,"Cubic","Extrapolate=Linear","MultiX=Average","Skip=True","Sort=True")</f>
        <v>14.737369357045143</v>
      </c>
      <c r="U4569" s="43">
        <f ca="1">_xll.BInterpol('Base CDI'!$H$4:$H$28,'Base CDI'!$I$4:$I$29,S4569,"Cubic","Extrapolate=Linear","MultiX=Average","Skip=True","Sort=True")</f>
        <v>14.678146374829002</v>
      </c>
    </row>
    <row r="4570" spans="16:21" x14ac:dyDescent="0.25">
      <c r="P4570" s="10">
        <v>41156</v>
      </c>
      <c r="Q4570">
        <v>29.04889</v>
      </c>
      <c r="S4570" s="42">
        <f t="shared" ca="1" si="76"/>
        <v>50317</v>
      </c>
      <c r="T4570" s="43">
        <f ca="1">_xll.BInterpol('Base CDI'!$H$4:$H$28,'Base CDI'!$J$4:$J$29,S4570,"Cubic","Extrapolate=Linear","MultiX=Average","Skip=True","Sort=True")</f>
        <v>14.737414500683993</v>
      </c>
      <c r="U4570" s="43">
        <f ca="1">_xll.BInterpol('Base CDI'!$H$4:$H$28,'Base CDI'!$I$4:$I$29,S4570,"Cubic","Extrapolate=Linear","MultiX=Average","Skip=True","Sort=True")</f>
        <v>14.67797537619699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50318</v>
      </c>
      <c r="T4571" s="43">
        <f ca="1">_xll.BInterpol('Base CDI'!$H$4:$H$28,'Base CDI'!$J$4:$J$29,S4571,"Cubic","Extrapolate=Linear","MultiX=Average","Skip=True","Sort=True")</f>
        <v>14.737459644322845</v>
      </c>
      <c r="U4571" s="43">
        <f ca="1">_xll.BInterpol('Base CDI'!$H$4:$H$28,'Base CDI'!$I$4:$I$29,S4571,"Cubic","Extrapolate=Linear","MultiX=Average","Skip=True","Sort=True")</f>
        <v>14.677804377564978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50319</v>
      </c>
      <c r="T4572" s="43">
        <f ca="1">_xll.BInterpol('Base CDI'!$H$4:$H$28,'Base CDI'!$J$4:$J$29,S4572,"Cubic","Extrapolate=Linear","MultiX=Average","Skip=True","Sort=True")</f>
        <v>14.737504787961695</v>
      </c>
      <c r="U4572" s="43">
        <f ca="1">_xll.BInterpol('Base CDI'!$H$4:$H$28,'Base CDI'!$I$4:$I$29,S4572,"Cubic","Extrapolate=Linear","MultiX=Average","Skip=True","Sort=True")</f>
        <v>14.677633378932969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50320</v>
      </c>
      <c r="T4573" s="43">
        <f ca="1">_xll.BInterpol('Base CDI'!$H$4:$H$28,'Base CDI'!$J$4:$J$29,S4573,"Cubic","Extrapolate=Linear","MultiX=Average","Skip=True","Sort=True")</f>
        <v>14.737549931600547</v>
      </c>
      <c r="U4573" s="43">
        <f ca="1">_xll.BInterpol('Base CDI'!$H$4:$H$28,'Base CDI'!$I$4:$I$29,S4573,"Cubic","Extrapolate=Linear","MultiX=Average","Skip=True","Sort=True")</f>
        <v>14.677462380300957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50321</v>
      </c>
      <c r="T4574" s="43">
        <f ca="1">_xll.BInterpol('Base CDI'!$H$4:$H$28,'Base CDI'!$J$4:$J$29,S4574,"Cubic","Extrapolate=Linear","MultiX=Average","Skip=True","Sort=True")</f>
        <v>14.737595075239398</v>
      </c>
      <c r="U4574" s="43">
        <f ca="1">_xll.BInterpol('Base CDI'!$H$4:$H$28,'Base CDI'!$I$4:$I$29,S4574,"Cubic","Extrapolate=Linear","MultiX=Average","Skip=True","Sort=True")</f>
        <v>14.677291381668946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50322</v>
      </c>
      <c r="T4575" s="43">
        <f ca="1">_xll.BInterpol('Base CDI'!$H$4:$H$28,'Base CDI'!$J$4:$J$29,S4575,"Cubic","Extrapolate=Linear","MultiX=Average","Skip=True","Sort=True")</f>
        <v>14.737640218878248</v>
      </c>
      <c r="U4575" s="43">
        <f ca="1">_xll.BInterpol('Base CDI'!$H$4:$H$28,'Base CDI'!$I$4:$I$29,S4575,"Cubic","Extrapolate=Linear","MultiX=Average","Skip=True","Sort=True")</f>
        <v>14.677120383036936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50323</v>
      </c>
      <c r="T4576" s="43">
        <f ca="1">_xll.BInterpol('Base CDI'!$H$4:$H$28,'Base CDI'!$J$4:$J$29,S4576,"Cubic","Extrapolate=Linear","MultiX=Average","Skip=True","Sort=True")</f>
        <v>14.7376853625171</v>
      </c>
      <c r="U4576" s="43">
        <f ca="1">_xll.BInterpol('Base CDI'!$H$4:$H$28,'Base CDI'!$I$4:$I$29,S4576,"Cubic","Extrapolate=Linear","MultiX=Average","Skip=True","Sort=True")</f>
        <v>14.676949384404924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50324</v>
      </c>
      <c r="T4577" s="43">
        <f ca="1">_xll.BInterpol('Base CDI'!$H$4:$H$28,'Base CDI'!$J$4:$J$29,S4577,"Cubic","Extrapolate=Linear","MultiX=Average","Skip=True","Sort=True")</f>
        <v>14.73773050615595</v>
      </c>
      <c r="U4577" s="43">
        <f ca="1">_xll.BInterpol('Base CDI'!$H$4:$H$28,'Base CDI'!$I$4:$I$29,S4577,"Cubic","Extrapolate=Linear","MultiX=Average","Skip=True","Sort=True")</f>
        <v>14.676778385772913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50325</v>
      </c>
      <c r="T4578" s="43">
        <f ca="1">_xll.BInterpol('Base CDI'!$H$4:$H$28,'Base CDI'!$J$4:$J$29,S4578,"Cubic","Extrapolate=Linear","MultiX=Average","Skip=True","Sort=True")</f>
        <v>14.7377756497948</v>
      </c>
      <c r="U4578" s="43">
        <f ca="1">_xll.BInterpol('Base CDI'!$H$4:$H$28,'Base CDI'!$I$4:$I$29,S4578,"Cubic","Extrapolate=Linear","MultiX=Average","Skip=True","Sort=True")</f>
        <v>14.676607387140903</v>
      </c>
    </row>
    <row r="4579" spans="16:21" x14ac:dyDescent="0.25">
      <c r="P4579" s="10">
        <v>41170</v>
      </c>
      <c r="Q4579">
        <v>29.12276</v>
      </c>
      <c r="S4579" s="42">
        <f t="shared" ca="1" si="76"/>
        <v>50326</v>
      </c>
      <c r="T4579" s="43">
        <f ca="1">_xll.BInterpol('Base CDI'!$H$4:$H$28,'Base CDI'!$J$4:$J$29,S4579,"Cubic","Extrapolate=Linear","MultiX=Average","Skip=True","Sort=True")</f>
        <v>14.737820793433652</v>
      </c>
      <c r="U4579" s="43">
        <f ca="1">_xll.BInterpol('Base CDI'!$H$4:$H$28,'Base CDI'!$I$4:$I$29,S4579,"Cubic","Extrapolate=Linear","MultiX=Average","Skip=True","Sort=True")</f>
        <v>14.676436388508892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50327</v>
      </c>
      <c r="T4580" s="43">
        <f ca="1">_xll.BInterpol('Base CDI'!$H$4:$H$28,'Base CDI'!$J$4:$J$29,S4580,"Cubic","Extrapolate=Linear","MultiX=Average","Skip=True","Sort=True")</f>
        <v>14.737865937072502</v>
      </c>
      <c r="U4580" s="43">
        <f ca="1">_xll.BInterpol('Base CDI'!$H$4:$H$28,'Base CDI'!$I$4:$I$29,S4580,"Cubic","Extrapolate=Linear","MultiX=Average","Skip=True","Sort=True")</f>
        <v>14.67626538987688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50328</v>
      </c>
      <c r="T4581" s="43">
        <f ca="1">_xll.BInterpol('Base CDI'!$H$4:$H$28,'Base CDI'!$J$4:$J$29,S4581,"Cubic","Extrapolate=Linear","MultiX=Average","Skip=True","Sort=True")</f>
        <v>14.737911080711354</v>
      </c>
      <c r="U4581" s="43">
        <f ca="1">_xll.BInterpol('Base CDI'!$H$4:$H$28,'Base CDI'!$I$4:$I$29,S4581,"Cubic","Extrapolate=Linear","MultiX=Average","Skip=True","Sort=True")</f>
        <v>14.67609439124487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50329</v>
      </c>
      <c r="T4582" s="43">
        <f ca="1">_xll.BInterpol('Base CDI'!$H$4:$H$28,'Base CDI'!$J$4:$J$29,S4582,"Cubic","Extrapolate=Linear","MultiX=Average","Skip=True","Sort=True")</f>
        <v>14.737956224350205</v>
      </c>
      <c r="U4582" s="43">
        <f ca="1">_xll.BInterpol('Base CDI'!$H$4:$H$28,'Base CDI'!$I$4:$I$29,S4582,"Cubic","Extrapolate=Linear","MultiX=Average","Skip=True","Sort=True")</f>
        <v>14.675923392612859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50330</v>
      </c>
      <c r="T4583" s="43">
        <f ca="1">_xll.BInterpol('Base CDI'!$H$4:$H$28,'Base CDI'!$J$4:$J$29,S4583,"Cubic","Extrapolate=Linear","MultiX=Average","Skip=True","Sort=True")</f>
        <v>14.738001367989055</v>
      </c>
      <c r="U4583" s="43">
        <f ca="1">_xll.BInterpol('Base CDI'!$H$4:$H$28,'Base CDI'!$I$4:$I$29,S4583,"Cubic","Extrapolate=Linear","MultiX=Average","Skip=True","Sort=True")</f>
        <v>14.675752393980847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50331</v>
      </c>
      <c r="T4584" s="43">
        <f ca="1">_xll.BInterpol('Base CDI'!$H$4:$H$28,'Base CDI'!$J$4:$J$29,S4584,"Cubic","Extrapolate=Linear","MultiX=Average","Skip=True","Sort=True")</f>
        <v>14.738046511627907</v>
      </c>
      <c r="U4584" s="43">
        <f ca="1">_xll.BInterpol('Base CDI'!$H$4:$H$28,'Base CDI'!$I$4:$I$29,S4584,"Cubic","Extrapolate=Linear","MultiX=Average","Skip=True","Sort=True")</f>
        <v>14.675581395348837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50332</v>
      </c>
      <c r="T4585" s="43">
        <f ca="1">_xll.BInterpol('Base CDI'!$H$4:$H$28,'Base CDI'!$J$4:$J$29,S4585,"Cubic","Extrapolate=Linear","MultiX=Average","Skip=True","Sort=True")</f>
        <v>14.738091655266757</v>
      </c>
      <c r="U4585" s="43">
        <f ca="1">_xll.BInterpol('Base CDI'!$H$4:$H$28,'Base CDI'!$I$4:$I$29,S4585,"Cubic","Extrapolate=Linear","MultiX=Average","Skip=True","Sort=True")</f>
        <v>14.675410396716826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50333</v>
      </c>
      <c r="T4586" s="43">
        <f ca="1">_xll.BInterpol('Base CDI'!$H$4:$H$28,'Base CDI'!$J$4:$J$29,S4586,"Cubic","Extrapolate=Linear","MultiX=Average","Skip=True","Sort=True")</f>
        <v>14.738136798905607</v>
      </c>
      <c r="U4586" s="43">
        <f ca="1">_xll.BInterpol('Base CDI'!$H$4:$H$28,'Base CDI'!$I$4:$I$29,S4586,"Cubic","Extrapolate=Linear","MultiX=Average","Skip=True","Sort=True")</f>
        <v>14.675239398084814</v>
      </c>
    </row>
    <row r="4587" spans="16:21" x14ac:dyDescent="0.25">
      <c r="P4587" s="10">
        <v>41180</v>
      </c>
      <c r="Q4587">
        <v>29.18843</v>
      </c>
      <c r="S4587" s="42">
        <f t="shared" ca="1" si="76"/>
        <v>50334</v>
      </c>
      <c r="T4587" s="43">
        <f ca="1">_xll.BInterpol('Base CDI'!$H$4:$H$28,'Base CDI'!$J$4:$J$29,S4587,"Cubic","Extrapolate=Linear","MultiX=Average","Skip=True","Sort=True")</f>
        <v>14.738181942544459</v>
      </c>
      <c r="U4587" s="43">
        <f ca="1">_xll.BInterpol('Base CDI'!$H$4:$H$28,'Base CDI'!$I$4:$I$29,S4587,"Cubic","Extrapolate=Linear","MultiX=Average","Skip=True","Sort=True")</f>
        <v>14.675068399452805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50335</v>
      </c>
      <c r="T4588" s="43">
        <f ca="1">_xll.BInterpol('Base CDI'!$H$4:$H$28,'Base CDI'!$J$4:$J$29,S4588,"Cubic","Extrapolate=Linear","MultiX=Average","Skip=True","Sort=True")</f>
        <v>14.73822708618331</v>
      </c>
      <c r="U4588" s="43">
        <f ca="1">_xll.BInterpol('Base CDI'!$H$4:$H$28,'Base CDI'!$I$4:$I$29,S4588,"Cubic","Extrapolate=Linear","MultiX=Average","Skip=True","Sort=True")</f>
        <v>14.674897400820793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50336</v>
      </c>
      <c r="T4589" s="43">
        <f ca="1">_xll.BInterpol('Base CDI'!$H$4:$H$28,'Base CDI'!$J$4:$J$29,S4589,"Cubic","Extrapolate=Linear","MultiX=Average","Skip=True","Sort=True")</f>
        <v>14.738272229822162</v>
      </c>
      <c r="U4589" s="43">
        <f ca="1">_xll.BInterpol('Base CDI'!$H$4:$H$28,'Base CDI'!$I$4:$I$29,S4589,"Cubic","Extrapolate=Linear","MultiX=Average","Skip=True","Sort=True")</f>
        <v>14.674726402188782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50337</v>
      </c>
      <c r="T4590" s="43">
        <f ca="1">_xll.BInterpol('Base CDI'!$H$4:$H$28,'Base CDI'!$J$4:$J$29,S4590,"Cubic","Extrapolate=Linear","MultiX=Average","Skip=True","Sort=True")</f>
        <v>14.738317373461012</v>
      </c>
      <c r="U4590" s="43">
        <f ca="1">_xll.BInterpol('Base CDI'!$H$4:$H$28,'Base CDI'!$I$4:$I$29,S4590,"Cubic","Extrapolate=Linear","MultiX=Average","Skip=True","Sort=True")</f>
        <v>14.674555403556772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50338</v>
      </c>
      <c r="T4591" s="43">
        <f ca="1">_xll.BInterpol('Base CDI'!$H$4:$H$28,'Base CDI'!$J$4:$J$29,S4591,"Cubic","Extrapolate=Linear","MultiX=Average","Skip=True","Sort=True")</f>
        <v>14.738362517099862</v>
      </c>
      <c r="U4591" s="43">
        <f ca="1">_xll.BInterpol('Base CDI'!$H$4:$H$28,'Base CDI'!$I$4:$I$29,S4591,"Cubic","Extrapolate=Linear","MultiX=Average","Skip=True","Sort=True")</f>
        <v>14.67438440492476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50339</v>
      </c>
      <c r="T4592" s="43">
        <f ca="1">_xll.BInterpol('Base CDI'!$H$4:$H$28,'Base CDI'!$J$4:$J$29,S4592,"Cubic","Extrapolate=Linear","MultiX=Average","Skip=True","Sort=True")</f>
        <v>14.738407660738714</v>
      </c>
      <c r="U4592" s="43">
        <f ca="1">_xll.BInterpol('Base CDI'!$H$4:$H$28,'Base CDI'!$I$4:$I$29,S4592,"Cubic","Extrapolate=Linear","MultiX=Average","Skip=True","Sort=True")</f>
        <v>14.674213406292749</v>
      </c>
    </row>
    <row r="4593" spans="16:21" x14ac:dyDescent="0.25">
      <c r="P4593" s="10">
        <v>41190</v>
      </c>
      <c r="Q4593">
        <v>29.23781</v>
      </c>
      <c r="S4593" s="42">
        <f t="shared" ca="1" si="76"/>
        <v>50340</v>
      </c>
      <c r="T4593" s="43">
        <f ca="1">_xll.BInterpol('Base CDI'!$H$4:$H$28,'Base CDI'!$J$4:$J$29,S4593,"Cubic","Extrapolate=Linear","MultiX=Average","Skip=True","Sort=True")</f>
        <v>14.738452804377564</v>
      </c>
      <c r="U4593" s="43">
        <f ca="1">_xll.BInterpol('Base CDI'!$H$4:$H$28,'Base CDI'!$I$4:$I$29,S4593,"Cubic","Extrapolate=Linear","MultiX=Average","Skip=True","Sort=True")</f>
        <v>14.674042407660739</v>
      </c>
    </row>
    <row r="4594" spans="16:21" x14ac:dyDescent="0.25">
      <c r="P4594" s="10">
        <v>41191</v>
      </c>
      <c r="Q4594">
        <v>29.24605</v>
      </c>
      <c r="S4594" s="42">
        <f t="shared" ca="1" si="76"/>
        <v>50341</v>
      </c>
      <c r="T4594" s="43">
        <f ca="1">_xll.BInterpol('Base CDI'!$H$4:$H$28,'Base CDI'!$J$4:$J$29,S4594,"Cubic","Extrapolate=Linear","MultiX=Average","Skip=True","Sort=True")</f>
        <v>14.738497948016414</v>
      </c>
      <c r="U4594" s="43">
        <f ca="1">_xll.BInterpol('Base CDI'!$H$4:$H$28,'Base CDI'!$I$4:$I$29,S4594,"Cubic","Extrapolate=Linear","MultiX=Average","Skip=True","Sort=True")</f>
        <v>14.673871409028727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50342</v>
      </c>
      <c r="T4595" s="43">
        <f ca="1">_xll.BInterpol('Base CDI'!$H$4:$H$28,'Base CDI'!$J$4:$J$29,S4595,"Cubic","Extrapolate=Linear","MultiX=Average","Skip=True","Sort=True")</f>
        <v>14.738543091655266</v>
      </c>
      <c r="U4595" s="43">
        <f ca="1">_xll.BInterpol('Base CDI'!$H$4:$H$28,'Base CDI'!$I$4:$I$29,S4595,"Cubic","Extrapolate=Linear","MultiX=Average","Skip=True","Sort=True")</f>
        <v>14.673700410396716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50343</v>
      </c>
      <c r="T4596" s="43">
        <f ca="1">_xll.BInterpol('Base CDI'!$H$4:$H$28,'Base CDI'!$J$4:$J$29,S4596,"Cubic","Extrapolate=Linear","MultiX=Average","Skip=True","Sort=True")</f>
        <v>14.738588235294117</v>
      </c>
      <c r="U4596" s="43">
        <f ca="1">_xll.BInterpol('Base CDI'!$H$4:$H$28,'Base CDI'!$I$4:$I$29,S4596,"Cubic","Extrapolate=Linear","MultiX=Average","Skip=True","Sort=True")</f>
        <v>14.673529411764706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50344</v>
      </c>
      <c r="T4597" s="43">
        <f ca="1">_xll.BInterpol('Base CDI'!$H$4:$H$28,'Base CDI'!$J$4:$J$29,S4597,"Cubic","Extrapolate=Linear","MultiX=Average","Skip=True","Sort=True")</f>
        <v>14.738633378932969</v>
      </c>
      <c r="U4597" s="43">
        <f ca="1">_xll.BInterpol('Base CDI'!$H$4:$H$28,'Base CDI'!$I$4:$I$29,S4597,"Cubic","Extrapolate=Linear","MultiX=Average","Skip=True","Sort=True")</f>
        <v>14.673358413132695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50345</v>
      </c>
      <c r="T4598" s="43">
        <f ca="1">_xll.BInterpol('Base CDI'!$H$4:$H$28,'Base CDI'!$J$4:$J$29,S4598,"Cubic","Extrapolate=Linear","MultiX=Average","Skip=True","Sort=True")</f>
        <v>14.738678522571819</v>
      </c>
      <c r="U4598" s="43">
        <f ca="1">_xll.BInterpol('Base CDI'!$H$4:$H$28,'Base CDI'!$I$4:$I$29,S4598,"Cubic","Extrapolate=Linear","MultiX=Average","Skip=True","Sort=True")</f>
        <v>14.673187414500683</v>
      </c>
    </row>
    <row r="4599" spans="16:21" x14ac:dyDescent="0.25">
      <c r="P4599" s="10">
        <v>41199</v>
      </c>
      <c r="Q4599">
        <v>29.28622</v>
      </c>
      <c r="S4599" s="42">
        <f t="shared" ca="1" si="76"/>
        <v>50346</v>
      </c>
      <c r="T4599" s="43">
        <f ca="1">_xll.BInterpol('Base CDI'!$H$4:$H$28,'Base CDI'!$J$4:$J$29,S4599,"Cubic","Extrapolate=Linear","MultiX=Average","Skip=True","Sort=True")</f>
        <v>14.738723666210669</v>
      </c>
      <c r="U4599" s="43">
        <f ca="1">_xll.BInterpol('Base CDI'!$H$4:$H$28,'Base CDI'!$I$4:$I$29,S4599,"Cubic","Extrapolate=Linear","MultiX=Average","Skip=True","Sort=True")</f>
        <v>14.673016415868673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50347</v>
      </c>
      <c r="T4600" s="43">
        <f ca="1">_xll.BInterpol('Base CDI'!$H$4:$H$28,'Base CDI'!$J$4:$J$29,S4600,"Cubic","Extrapolate=Linear","MultiX=Average","Skip=True","Sort=True")</f>
        <v>14.738768809849521</v>
      </c>
      <c r="U4600" s="43">
        <f ca="1">_xll.BInterpol('Base CDI'!$H$4:$H$28,'Base CDI'!$I$4:$I$29,S4600,"Cubic","Extrapolate=Linear","MultiX=Average","Skip=True","Sort=True")</f>
        <v>14.672845417236662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50348</v>
      </c>
      <c r="T4601" s="43">
        <f ca="1">_xll.BInterpol('Base CDI'!$H$4:$H$28,'Base CDI'!$J$4:$J$29,S4601,"Cubic","Extrapolate=Linear","MultiX=Average","Skip=True","Sort=True")</f>
        <v>14.738813953488371</v>
      </c>
      <c r="U4601" s="43">
        <f ca="1">_xll.BInterpol('Base CDI'!$H$4:$H$28,'Base CDI'!$I$4:$I$29,S4601,"Cubic","Extrapolate=Linear","MultiX=Average","Skip=True","Sort=True")</f>
        <v>14.67267441860465</v>
      </c>
    </row>
    <row r="4602" spans="16:21" x14ac:dyDescent="0.25">
      <c r="P4602" s="10">
        <v>41204</v>
      </c>
      <c r="Q4602">
        <v>29.31006</v>
      </c>
      <c r="S4602" s="42">
        <f t="shared" ca="1" si="76"/>
        <v>50349</v>
      </c>
      <c r="T4602" s="43">
        <f ca="1">_xll.BInterpol('Base CDI'!$H$4:$H$28,'Base CDI'!$J$4:$J$29,S4602,"Cubic","Extrapolate=Linear","MultiX=Average","Skip=True","Sort=True")</f>
        <v>14.738859097127222</v>
      </c>
      <c r="U4602" s="43">
        <f ca="1">_xll.BInterpol('Base CDI'!$H$4:$H$28,'Base CDI'!$I$4:$I$29,S4602,"Cubic","Extrapolate=Linear","MultiX=Average","Skip=True","Sort=True")</f>
        <v>14.672503419972641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50350</v>
      </c>
      <c r="T4603" s="43">
        <f ca="1">_xll.BInterpol('Base CDI'!$H$4:$H$28,'Base CDI'!$J$4:$J$29,S4603,"Cubic","Extrapolate=Linear","MultiX=Average","Skip=True","Sort=True")</f>
        <v>14.738904240766074</v>
      </c>
      <c r="U4603" s="43">
        <f ca="1">_xll.BInterpol('Base CDI'!$H$4:$H$28,'Base CDI'!$I$4:$I$29,S4603,"Cubic","Extrapolate=Linear","MultiX=Average","Skip=True","Sort=True")</f>
        <v>14.672332421340629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50351</v>
      </c>
      <c r="T4604" s="43">
        <f ca="1">_xll.BInterpol('Base CDI'!$H$4:$H$28,'Base CDI'!$J$4:$J$29,S4604,"Cubic","Extrapolate=Linear","MultiX=Average","Skip=True","Sort=True")</f>
        <v>14.738949384404924</v>
      </c>
      <c r="U4604" s="43">
        <f ca="1">_xll.BInterpol('Base CDI'!$H$4:$H$28,'Base CDI'!$I$4:$I$29,S4604,"Cubic","Extrapolate=Linear","MultiX=Average","Skip=True","Sort=True")</f>
        <v>14.672161422708617</v>
      </c>
    </row>
    <row r="4605" spans="16:21" x14ac:dyDescent="0.25">
      <c r="P4605" s="10">
        <v>41207</v>
      </c>
      <c r="Q4605">
        <v>29.33408</v>
      </c>
      <c r="S4605" s="42">
        <f t="shared" ca="1" si="76"/>
        <v>50352</v>
      </c>
      <c r="T4605" s="43">
        <f ca="1">_xll.BInterpol('Base CDI'!$H$4:$H$28,'Base CDI'!$J$4:$J$29,S4605,"Cubic","Extrapolate=Linear","MultiX=Average","Skip=True","Sort=True")</f>
        <v>14.738994528043776</v>
      </c>
      <c r="U4605" s="43">
        <f ca="1">_xll.BInterpol('Base CDI'!$H$4:$H$28,'Base CDI'!$I$4:$I$29,S4605,"Cubic","Extrapolate=Linear","MultiX=Average","Skip=True","Sort=True")</f>
        <v>14.671990424076608</v>
      </c>
    </row>
    <row r="4606" spans="16:21" x14ac:dyDescent="0.25">
      <c r="P4606" s="10">
        <v>41208</v>
      </c>
      <c r="Q4606">
        <v>29.34207</v>
      </c>
      <c r="S4606" s="42">
        <f t="shared" ca="1" si="76"/>
        <v>50353</v>
      </c>
      <c r="T4606" s="43">
        <f ca="1">_xll.BInterpol('Base CDI'!$H$4:$H$28,'Base CDI'!$J$4:$J$29,S4606,"Cubic","Extrapolate=Linear","MultiX=Average","Skip=True","Sort=True")</f>
        <v>14.739039671682626</v>
      </c>
      <c r="U4606" s="43">
        <f ca="1">_xll.BInterpol('Base CDI'!$H$4:$H$28,'Base CDI'!$I$4:$I$29,S4606,"Cubic","Extrapolate=Linear","MultiX=Average","Skip=True","Sort=True")</f>
        <v>14.671819425444596</v>
      </c>
    </row>
    <row r="4607" spans="16:21" x14ac:dyDescent="0.25">
      <c r="P4607" s="10">
        <v>41211</v>
      </c>
      <c r="Q4607">
        <v>29.35005</v>
      </c>
      <c r="S4607" s="42">
        <f t="shared" ca="1" si="76"/>
        <v>50354</v>
      </c>
      <c r="T4607" s="43">
        <f ca="1">_xll.BInterpol('Base CDI'!$H$4:$H$28,'Base CDI'!$J$4:$J$29,S4607,"Cubic","Extrapolate=Linear","MultiX=Average","Skip=True","Sort=True")</f>
        <v>14.739084815321476</v>
      </c>
      <c r="U4607" s="43">
        <f ca="1">_xll.BInterpol('Base CDI'!$H$4:$H$28,'Base CDI'!$I$4:$I$29,S4607,"Cubic","Extrapolate=Linear","MultiX=Average","Skip=True","Sort=True")</f>
        <v>14.671648426812585</v>
      </c>
    </row>
    <row r="4608" spans="16:21" x14ac:dyDescent="0.25">
      <c r="P4608" s="10">
        <v>41212</v>
      </c>
      <c r="Q4608">
        <v>29.35802</v>
      </c>
      <c r="S4608" s="42">
        <f t="shared" ca="1" si="76"/>
        <v>50355</v>
      </c>
      <c r="T4608" s="43">
        <f ca="1">_xll.BInterpol('Base CDI'!$H$4:$H$28,'Base CDI'!$J$4:$J$29,S4608,"Cubic","Extrapolate=Linear","MultiX=Average","Skip=True","Sort=True")</f>
        <v>14.739129958960328</v>
      </c>
      <c r="U4608" s="43">
        <f ca="1">_xll.BInterpol('Base CDI'!$H$4:$H$28,'Base CDI'!$I$4:$I$29,S4608,"Cubic","Extrapolate=Linear","MultiX=Average","Skip=True","Sort=True")</f>
        <v>14.671477428180575</v>
      </c>
    </row>
    <row r="4609" spans="16:21" x14ac:dyDescent="0.25">
      <c r="P4609" s="10">
        <v>41213</v>
      </c>
      <c r="Q4609">
        <v>29.36598</v>
      </c>
      <c r="S4609" s="42">
        <f t="shared" ca="1" si="76"/>
        <v>50356</v>
      </c>
      <c r="T4609" s="43">
        <f ca="1">_xll.BInterpol('Base CDI'!$H$4:$H$28,'Base CDI'!$J$4:$J$29,S4609,"Cubic","Extrapolate=Linear","MultiX=Average","Skip=True","Sort=True")</f>
        <v>14.739175102599178</v>
      </c>
      <c r="U4609" s="43">
        <f ca="1">_xll.BInterpol('Base CDI'!$H$4:$H$28,'Base CDI'!$I$4:$I$29,S4609,"Cubic","Extrapolate=Linear","MultiX=Average","Skip=True","Sort=True")</f>
        <v>14.671306429548563</v>
      </c>
    </row>
    <row r="4610" spans="16:21" x14ac:dyDescent="0.25">
      <c r="P4610" s="10">
        <v>41214</v>
      </c>
      <c r="Q4610">
        <v>29.37396</v>
      </c>
      <c r="S4610" s="42">
        <f t="shared" ca="1" si="76"/>
        <v>50357</v>
      </c>
      <c r="T4610" s="43">
        <f ca="1">_xll.BInterpol('Base CDI'!$H$4:$H$28,'Base CDI'!$J$4:$J$29,S4610,"Cubic","Extrapolate=Linear","MultiX=Average","Skip=True","Sort=True")</f>
        <v>14.73922024623803</v>
      </c>
      <c r="U4610" s="43">
        <f ca="1">_xll.BInterpol('Base CDI'!$H$4:$H$28,'Base CDI'!$I$4:$I$29,S4610,"Cubic","Extrapolate=Linear","MultiX=Average","Skip=True","Sort=True")</f>
        <v>14.671135430916552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50358</v>
      </c>
      <c r="T4611" s="43">
        <f ca="1">_xll.BInterpol('Base CDI'!$H$4:$H$28,'Base CDI'!$J$4:$J$29,S4611,"Cubic","Extrapolate=Linear","MultiX=Average","Skip=True","Sort=True")</f>
        <v>14.739265389876881</v>
      </c>
      <c r="U4611" s="43">
        <f ca="1">_xll.BInterpol('Base CDI'!$H$4:$H$28,'Base CDI'!$I$4:$I$29,S4611,"Cubic","Extrapolate=Linear","MultiX=Average","Skip=True","Sort=True")</f>
        <v>14.670964432284542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50359</v>
      </c>
      <c r="T4612" s="43">
        <f ca="1">_xll.BInterpol('Base CDI'!$H$4:$H$28,'Base CDI'!$J$4:$J$29,S4612,"Cubic","Extrapolate=Linear","MultiX=Average","Skip=True","Sort=True")</f>
        <v>14.739310533515731</v>
      </c>
      <c r="U4612" s="43">
        <f ca="1">_xll.BInterpol('Base CDI'!$H$4:$H$28,'Base CDI'!$I$4:$I$29,S4612,"Cubic","Extrapolate=Linear","MultiX=Average","Skip=True","Sort=True")</f>
        <v>14.670793433652531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50360</v>
      </c>
      <c r="T4613" s="43">
        <f ca="1">_xll.BInterpol('Base CDI'!$H$4:$H$28,'Base CDI'!$J$4:$J$29,S4613,"Cubic","Extrapolate=Linear","MultiX=Average","Skip=True","Sort=True")</f>
        <v>14.739355677154583</v>
      </c>
      <c r="U4613" s="43">
        <f ca="1">_xll.BInterpol('Base CDI'!$H$4:$H$28,'Base CDI'!$I$4:$I$29,S4613,"Cubic","Extrapolate=Linear","MultiX=Average","Skip=True","Sort=True")</f>
        <v>14.670622435020519</v>
      </c>
    </row>
    <row r="4614" spans="16:21" x14ac:dyDescent="0.25">
      <c r="P4614" s="10">
        <v>41221</v>
      </c>
      <c r="Q4614">
        <v>29.40605</v>
      </c>
      <c r="S4614" s="42">
        <f t="shared" ca="1" si="76"/>
        <v>50361</v>
      </c>
      <c r="T4614" s="43">
        <f ca="1">_xll.BInterpol('Base CDI'!$H$4:$H$28,'Base CDI'!$J$4:$J$29,S4614,"Cubic","Extrapolate=Linear","MultiX=Average","Skip=True","Sort=True")</f>
        <v>14.739400820793433</v>
      </c>
      <c r="U4614" s="43">
        <f ca="1">_xll.BInterpol('Base CDI'!$H$4:$H$28,'Base CDI'!$I$4:$I$29,S4614,"Cubic","Extrapolate=Linear","MultiX=Average","Skip=True","Sort=True")</f>
        <v>14.670451436388509</v>
      </c>
    </row>
    <row r="4615" spans="16:21" x14ac:dyDescent="0.25">
      <c r="P4615" s="10">
        <v>41222</v>
      </c>
      <c r="Q4615">
        <v>29.41404</v>
      </c>
      <c r="S4615" s="42">
        <f t="shared" ca="1" si="76"/>
        <v>50362</v>
      </c>
      <c r="T4615" s="43">
        <f ca="1">_xll.BInterpol('Base CDI'!$H$4:$H$28,'Base CDI'!$J$4:$J$29,S4615,"Cubic","Extrapolate=Linear","MultiX=Average","Skip=True","Sort=True")</f>
        <v>14.739445964432283</v>
      </c>
      <c r="U4615" s="43">
        <f ca="1">_xll.BInterpol('Base CDI'!$H$4:$H$28,'Base CDI'!$I$4:$I$29,S4615,"Cubic","Extrapolate=Linear","MultiX=Average","Skip=True","Sort=True")</f>
        <v>14.670280437756498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50363</v>
      </c>
      <c r="T4616" s="43">
        <f ca="1">_xll.BInterpol('Base CDI'!$H$4:$H$28,'Base CDI'!$J$4:$J$29,S4616,"Cubic","Extrapolate=Linear","MultiX=Average","Skip=True","Sort=True")</f>
        <v>14.739491108071135</v>
      </c>
      <c r="U4616" s="43">
        <f ca="1">_xll.BInterpol('Base CDI'!$H$4:$H$28,'Base CDI'!$I$4:$I$29,S4616,"Cubic","Extrapolate=Linear","MultiX=Average","Skip=True","Sort=True")</f>
        <v>14.670109439124486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50364</v>
      </c>
      <c r="T4617" s="43">
        <f ca="1">_xll.BInterpol('Base CDI'!$H$4:$H$28,'Base CDI'!$J$4:$J$29,S4617,"Cubic","Extrapolate=Linear","MultiX=Average","Skip=True","Sort=True")</f>
        <v>14.739536251709985</v>
      </c>
      <c r="U4617" s="43">
        <f ca="1">_xll.BInterpol('Base CDI'!$H$4:$H$28,'Base CDI'!$I$4:$I$29,S4617,"Cubic","Extrapolate=Linear","MultiX=Average","Skip=True","Sort=True")</f>
        <v>14.669938440492476</v>
      </c>
    </row>
    <row r="4618" spans="16:21" x14ac:dyDescent="0.25">
      <c r="P4618" s="10">
        <v>41227</v>
      </c>
      <c r="Q4618">
        <v>29.43798</v>
      </c>
      <c r="S4618" s="42">
        <f t="shared" ca="1" si="76"/>
        <v>50365</v>
      </c>
      <c r="T4618" s="43">
        <f ca="1">_xll.BInterpol('Base CDI'!$H$4:$H$28,'Base CDI'!$J$4:$J$29,S4618,"Cubic","Extrapolate=Linear","MultiX=Average","Skip=True","Sort=True")</f>
        <v>14.739581395348837</v>
      </c>
      <c r="U4618" s="43">
        <f ca="1">_xll.BInterpol('Base CDI'!$H$4:$H$28,'Base CDI'!$I$4:$I$29,S4618,"Cubic","Extrapolate=Linear","MultiX=Average","Skip=True","Sort=True")</f>
        <v>14.669767441860465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50366</v>
      </c>
      <c r="T4619" s="43">
        <f ca="1">_xll.BInterpol('Base CDI'!$H$4:$H$28,'Base CDI'!$J$4:$J$29,S4619,"Cubic","Extrapolate=Linear","MultiX=Average","Skip=True","Sort=True")</f>
        <v>14.739626538987688</v>
      </c>
      <c r="U4619" s="43">
        <f ca="1">_xll.BInterpol('Base CDI'!$H$4:$H$28,'Base CDI'!$I$4:$I$29,S4619,"Cubic","Extrapolate=Linear","MultiX=Average","Skip=True","Sort=True")</f>
        <v>14.669596443228453</v>
      </c>
    </row>
    <row r="4620" spans="16:21" x14ac:dyDescent="0.25">
      <c r="P4620" s="10">
        <v>41232</v>
      </c>
      <c r="Q4620">
        <v>29.45391</v>
      </c>
      <c r="S4620" s="42">
        <f t="shared" ca="1" si="77"/>
        <v>50367</v>
      </c>
      <c r="T4620" s="43">
        <f ca="1">_xll.BInterpol('Base CDI'!$H$4:$H$28,'Base CDI'!$J$4:$J$29,S4620,"Cubic","Extrapolate=Linear","MultiX=Average","Skip=True","Sort=True")</f>
        <v>14.739671682626538</v>
      </c>
      <c r="U4620" s="43">
        <f ca="1">_xll.BInterpol('Base CDI'!$H$4:$H$28,'Base CDI'!$I$4:$I$29,S4620,"Cubic","Extrapolate=Linear","MultiX=Average","Skip=True","Sort=True")</f>
        <v>14.669425444596444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50368</v>
      </c>
      <c r="T4621" s="43">
        <f ca="1">_xll.BInterpol('Base CDI'!$H$4:$H$28,'Base CDI'!$J$4:$J$29,S4621,"Cubic","Extrapolate=Linear","MultiX=Average","Skip=True","Sort=True")</f>
        <v>14.73971682626539</v>
      </c>
      <c r="U4621" s="43">
        <f ca="1">_xll.BInterpol('Base CDI'!$H$4:$H$28,'Base CDI'!$I$4:$I$29,S4621,"Cubic","Extrapolate=Linear","MultiX=Average","Skip=True","Sort=True")</f>
        <v>14.669254445964432</v>
      </c>
    </row>
    <row r="4622" spans="16:21" x14ac:dyDescent="0.25">
      <c r="P4622" s="10">
        <v>41234</v>
      </c>
      <c r="Q4622">
        <v>29.46978</v>
      </c>
      <c r="S4622" s="42">
        <f t="shared" ca="1" si="77"/>
        <v>50369</v>
      </c>
      <c r="T4622" s="43">
        <f ca="1">_xll.BInterpol('Base CDI'!$H$4:$H$28,'Base CDI'!$J$4:$J$29,S4622,"Cubic","Extrapolate=Linear","MultiX=Average","Skip=True","Sort=True")</f>
        <v>14.73976196990424</v>
      </c>
      <c r="U4622" s="43">
        <f ca="1">_xll.BInterpol('Base CDI'!$H$4:$H$28,'Base CDI'!$I$4:$I$29,S4622,"Cubic","Extrapolate=Linear","MultiX=Average","Skip=True","Sort=True")</f>
        <v>14.669083447332421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50370</v>
      </c>
      <c r="T4623" s="43">
        <f ca="1">_xll.BInterpol('Base CDI'!$H$4:$H$28,'Base CDI'!$J$4:$J$29,S4623,"Cubic","Extrapolate=Linear","MultiX=Average","Skip=True","Sort=True")</f>
        <v>14.73980711354309</v>
      </c>
      <c r="U4623" s="43">
        <f ca="1">_xll.BInterpol('Base CDI'!$H$4:$H$28,'Base CDI'!$I$4:$I$29,S4623,"Cubic","Extrapolate=Linear","MultiX=Average","Skip=True","Sort=True")</f>
        <v>14.668912448700411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50371</v>
      </c>
      <c r="T4624" s="43">
        <f ca="1">_xll.BInterpol('Base CDI'!$H$4:$H$28,'Base CDI'!$J$4:$J$29,S4624,"Cubic","Extrapolate=Linear","MultiX=Average","Skip=True","Sort=True")</f>
        <v>14.739852257181942</v>
      </c>
      <c r="U4624" s="43">
        <f ca="1">_xll.BInterpol('Base CDI'!$H$4:$H$28,'Base CDI'!$I$4:$I$29,S4624,"Cubic","Extrapolate=Linear","MultiX=Average","Skip=True","Sort=True")</f>
        <v>14.668741450068399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50372</v>
      </c>
      <c r="T4625" s="43">
        <f ca="1">_xll.BInterpol('Base CDI'!$H$4:$H$28,'Base CDI'!$J$4:$J$29,S4625,"Cubic","Extrapolate=Linear","MultiX=Average","Skip=True","Sort=True")</f>
        <v>14.739897400820793</v>
      </c>
      <c r="U4625" s="43">
        <f ca="1">_xll.BInterpol('Base CDI'!$H$4:$H$28,'Base CDI'!$I$4:$I$29,S4625,"Cubic","Extrapolate=Linear","MultiX=Average","Skip=True","Sort=True")</f>
        <v>14.668570451436388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50373</v>
      </c>
      <c r="T4626" s="43">
        <f ca="1">_xll.BInterpol('Base CDI'!$H$4:$H$28,'Base CDI'!$J$4:$J$29,S4626,"Cubic","Extrapolate=Linear","MultiX=Average","Skip=True","Sort=True")</f>
        <v>14.739942544459645</v>
      </c>
      <c r="U4626" s="43">
        <f ca="1">_xll.BInterpol('Base CDI'!$H$4:$H$28,'Base CDI'!$I$4:$I$29,S4626,"Cubic","Extrapolate=Linear","MultiX=Average","Skip=True","Sort=True")</f>
        <v>14.668399452804378</v>
      </c>
    </row>
    <row r="4627" spans="16:21" x14ac:dyDescent="0.25">
      <c r="P4627" s="10">
        <v>41241</v>
      </c>
      <c r="Q4627">
        <v>29.50986</v>
      </c>
      <c r="S4627" s="42">
        <f t="shared" ca="1" si="77"/>
        <v>50374</v>
      </c>
      <c r="T4627" s="43">
        <f ca="1">_xll.BInterpol('Base CDI'!$H$4:$H$28,'Base CDI'!$J$4:$J$29,S4627,"Cubic","Extrapolate=Linear","MultiX=Average","Skip=True","Sort=True")</f>
        <v>14.739987688098495</v>
      </c>
      <c r="U4627" s="43">
        <f ca="1">_xll.BInterpol('Base CDI'!$H$4:$H$28,'Base CDI'!$I$4:$I$29,S4627,"Cubic","Extrapolate=Linear","MultiX=Average","Skip=True","Sort=True")</f>
        <v>14.668228454172366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50375</v>
      </c>
      <c r="T4628" s="43">
        <f ca="1">_xll.BInterpol('Base CDI'!$H$4:$H$28,'Base CDI'!$J$4:$J$29,S4628,"Cubic","Extrapolate=Linear","MultiX=Average","Skip=True","Sort=True")</f>
        <v>14.740032831737345</v>
      </c>
      <c r="U4628" s="43">
        <f ca="1">_xll.BInterpol('Base CDI'!$H$4:$H$28,'Base CDI'!$I$4:$I$29,S4628,"Cubic","Extrapolate=Linear","MultiX=Average","Skip=True","Sort=True")</f>
        <v>14.668057455540355</v>
      </c>
    </row>
    <row r="4629" spans="16:21" x14ac:dyDescent="0.25">
      <c r="P4629" s="10">
        <v>41243</v>
      </c>
      <c r="Q4629">
        <v>29.52591</v>
      </c>
      <c r="S4629" s="42">
        <f t="shared" ca="1" si="77"/>
        <v>50376</v>
      </c>
      <c r="T4629" s="43">
        <f ca="1">_xll.BInterpol('Base CDI'!$H$4:$H$28,'Base CDI'!$J$4:$J$29,S4629,"Cubic","Extrapolate=Linear","MultiX=Average","Skip=True","Sort=True")</f>
        <v>14.740077975376197</v>
      </c>
      <c r="U4629" s="43">
        <f ca="1">_xll.BInterpol('Base CDI'!$H$4:$H$28,'Base CDI'!$I$4:$I$29,S4629,"Cubic","Extrapolate=Linear","MultiX=Average","Skip=True","Sort=True")</f>
        <v>14.667886456908345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50377</v>
      </c>
      <c r="T4630" s="43">
        <f ca="1">_xll.BInterpol('Base CDI'!$H$4:$H$28,'Base CDI'!$J$4:$J$29,S4630,"Cubic","Extrapolate=Linear","MultiX=Average","Skip=True","Sort=True")</f>
        <v>14.740123119015047</v>
      </c>
      <c r="U4630" s="43">
        <f ca="1">_xll.BInterpol('Base CDI'!$H$4:$H$28,'Base CDI'!$I$4:$I$29,S4630,"Cubic","Extrapolate=Linear","MultiX=Average","Skip=True","Sort=True")</f>
        <v>14.667715458276334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50378</v>
      </c>
      <c r="T4631" s="43">
        <f ca="1">_xll.BInterpol('Base CDI'!$H$4:$H$28,'Base CDI'!$J$4:$J$29,S4631,"Cubic","Extrapolate=Linear","MultiX=Average","Skip=True","Sort=True")</f>
        <v>14.740168262653897</v>
      </c>
      <c r="U4631" s="43">
        <f ca="1">_xll.BInterpol('Base CDI'!$H$4:$H$28,'Base CDI'!$I$4:$I$29,S4631,"Cubic","Extrapolate=Linear","MultiX=Average","Skip=True","Sort=True")</f>
        <v>14.667544459644322</v>
      </c>
    </row>
    <row r="4632" spans="16:21" x14ac:dyDescent="0.25">
      <c r="P4632" s="10">
        <v>41248</v>
      </c>
      <c r="Q4632">
        <v>29.54992</v>
      </c>
      <c r="S4632" s="42">
        <f t="shared" ca="1" si="77"/>
        <v>50379</v>
      </c>
      <c r="T4632" s="43">
        <f ca="1">_xll.BInterpol('Base CDI'!$H$4:$H$28,'Base CDI'!$J$4:$J$29,S4632,"Cubic","Extrapolate=Linear","MultiX=Average","Skip=True","Sort=True")</f>
        <v>14.740213406292749</v>
      </c>
      <c r="U4632" s="43">
        <f ca="1">_xll.BInterpol('Base CDI'!$H$4:$H$28,'Base CDI'!$I$4:$I$29,S4632,"Cubic","Extrapolate=Linear","MultiX=Average","Skip=True","Sort=True")</f>
        <v>14.667373461012312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50380</v>
      </c>
      <c r="T4633" s="43">
        <f ca="1">_xll.BInterpol('Base CDI'!$H$4:$H$28,'Base CDI'!$J$4:$J$29,S4633,"Cubic","Extrapolate=Linear","MultiX=Average","Skip=True","Sort=True")</f>
        <v>14.7402585499316</v>
      </c>
      <c r="U4633" s="43">
        <f ca="1">_xll.BInterpol('Base CDI'!$H$4:$H$28,'Base CDI'!$I$4:$I$29,S4633,"Cubic","Extrapolate=Linear","MultiX=Average","Skip=True","Sort=True")</f>
        <v>14.667202462380301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50381</v>
      </c>
      <c r="T4634" s="43">
        <f ca="1">_xll.BInterpol('Base CDI'!$H$4:$H$28,'Base CDI'!$J$4:$J$29,S4634,"Cubic","Extrapolate=Linear","MultiX=Average","Skip=True","Sort=True")</f>
        <v>14.740303693570452</v>
      </c>
      <c r="U4634" s="43">
        <f ca="1">_xll.BInterpol('Base CDI'!$H$4:$H$28,'Base CDI'!$I$4:$I$29,S4634,"Cubic","Extrapolate=Linear","MultiX=Average","Skip=True","Sort=True")</f>
        <v>14.667031463748289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50382</v>
      </c>
      <c r="T4635" s="43">
        <f ca="1">_xll.BInterpol('Base CDI'!$H$4:$H$28,'Base CDI'!$J$4:$J$29,S4635,"Cubic","Extrapolate=Linear","MultiX=Average","Skip=True","Sort=True")</f>
        <v>14.740348837209302</v>
      </c>
      <c r="U4635" s="43">
        <f ca="1">_xll.BInterpol('Base CDI'!$H$4:$H$28,'Base CDI'!$I$4:$I$29,S4635,"Cubic","Extrapolate=Linear","MultiX=Average","Skip=True","Sort=True")</f>
        <v>14.666860465116279</v>
      </c>
    </row>
    <row r="4636" spans="16:21" x14ac:dyDescent="0.25">
      <c r="P4636" s="10">
        <v>41254</v>
      </c>
      <c r="Q4636">
        <v>29.58184</v>
      </c>
      <c r="S4636" s="42">
        <f t="shared" ca="1" si="77"/>
        <v>50383</v>
      </c>
      <c r="T4636" s="43">
        <f ca="1">_xll.BInterpol('Base CDI'!$H$4:$H$28,'Base CDI'!$J$4:$J$29,S4636,"Cubic","Extrapolate=Linear","MultiX=Average","Skip=True","Sort=True")</f>
        <v>14.740393980848152</v>
      </c>
      <c r="U4636" s="43">
        <f ca="1">_xll.BInterpol('Base CDI'!$H$4:$H$28,'Base CDI'!$I$4:$I$29,S4636,"Cubic","Extrapolate=Linear","MultiX=Average","Skip=True","Sort=True")</f>
        <v>14.666689466484268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50384</v>
      </c>
      <c r="T4637" s="43">
        <f ca="1">_xll.BInterpol('Base CDI'!$H$4:$H$28,'Base CDI'!$J$4:$J$29,S4637,"Cubic","Extrapolate=Linear","MultiX=Average","Skip=True","Sort=True")</f>
        <v>14.740439124487004</v>
      </c>
      <c r="U4637" s="43">
        <f ca="1">_xll.BInterpol('Base CDI'!$H$4:$H$28,'Base CDI'!$I$4:$I$29,S4637,"Cubic","Extrapolate=Linear","MultiX=Average","Skip=True","Sort=True")</f>
        <v>14.666518467852256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50385</v>
      </c>
      <c r="T4638" s="43">
        <f ca="1">_xll.BInterpol('Base CDI'!$H$4:$H$28,'Base CDI'!$J$4:$J$29,S4638,"Cubic","Extrapolate=Linear","MultiX=Average","Skip=True","Sort=True")</f>
        <v>14.740484268125854</v>
      </c>
      <c r="U4638" s="43">
        <f ca="1">_xll.BInterpol('Base CDI'!$H$4:$H$28,'Base CDI'!$I$4:$I$29,S4638,"Cubic","Extrapolate=Linear","MultiX=Average","Skip=True","Sort=True")</f>
        <v>14.666347469220247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50386</v>
      </c>
      <c r="T4639" s="43">
        <f ca="1">_xll.BInterpol('Base CDI'!$H$4:$H$28,'Base CDI'!$J$4:$J$29,S4639,"Cubic","Extrapolate=Linear","MultiX=Average","Skip=True","Sort=True")</f>
        <v>14.740529411764705</v>
      </c>
      <c r="U4639" s="43">
        <f ca="1">_xll.BInterpol('Base CDI'!$H$4:$H$28,'Base CDI'!$I$4:$I$29,S4639,"Cubic","Extrapolate=Linear","MultiX=Average","Skip=True","Sort=True")</f>
        <v>14.666176470588235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50387</v>
      </c>
      <c r="T4640" s="43">
        <f ca="1">_xll.BInterpol('Base CDI'!$H$4:$H$28,'Base CDI'!$J$4:$J$29,S4640,"Cubic","Extrapolate=Linear","MultiX=Average","Skip=True","Sort=True")</f>
        <v>14.740574555403557</v>
      </c>
      <c r="U4640" s="43">
        <f ca="1">_xll.BInterpol('Base CDI'!$H$4:$H$28,'Base CDI'!$I$4:$I$29,S4640,"Cubic","Extrapolate=Linear","MultiX=Average","Skip=True","Sort=True")</f>
        <v>14.666005471956224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50388</v>
      </c>
      <c r="T4641" s="43">
        <f ca="1">_xll.BInterpol('Base CDI'!$H$4:$H$28,'Base CDI'!$J$4:$J$29,S4641,"Cubic","Extrapolate=Linear","MultiX=Average","Skip=True","Sort=True")</f>
        <v>14.740619699042407</v>
      </c>
      <c r="U4641" s="43">
        <f ca="1">_xll.BInterpol('Base CDI'!$H$4:$H$28,'Base CDI'!$I$4:$I$29,S4641,"Cubic","Extrapolate=Linear","MultiX=Average","Skip=True","Sort=True")</f>
        <v>14.665834473324214</v>
      </c>
    </row>
    <row r="4642" spans="16:21" x14ac:dyDescent="0.25">
      <c r="P4642" s="10">
        <v>41262</v>
      </c>
      <c r="Q4642">
        <v>29.62904</v>
      </c>
      <c r="S4642" s="42">
        <f t="shared" ca="1" si="77"/>
        <v>50389</v>
      </c>
      <c r="T4642" s="43">
        <f ca="1">_xll.BInterpol('Base CDI'!$H$4:$H$28,'Base CDI'!$J$4:$J$29,S4642,"Cubic","Extrapolate=Linear","MultiX=Average","Skip=True","Sort=True")</f>
        <v>14.740664842681259</v>
      </c>
      <c r="U4642" s="43">
        <f ca="1">_xll.BInterpol('Base CDI'!$H$4:$H$28,'Base CDI'!$I$4:$I$29,S4642,"Cubic","Extrapolate=Linear","MultiX=Average","Skip=True","Sort=True")</f>
        <v>14.665663474692202</v>
      </c>
    </row>
    <row r="4643" spans="16:21" x14ac:dyDescent="0.25">
      <c r="P4643" s="10">
        <v>41263</v>
      </c>
      <c r="Q4643">
        <v>29.63682</v>
      </c>
      <c r="S4643" s="42">
        <f t="shared" ca="1" si="77"/>
        <v>50390</v>
      </c>
      <c r="T4643" s="43">
        <f ca="1">_xll.BInterpol('Base CDI'!$H$4:$H$28,'Base CDI'!$J$4:$J$29,S4643,"Cubic","Extrapolate=Linear","MultiX=Average","Skip=True","Sort=True")</f>
        <v>14.740709986320109</v>
      </c>
      <c r="U4643" s="43">
        <f ca="1">_xll.BInterpol('Base CDI'!$H$4:$H$28,'Base CDI'!$I$4:$I$29,S4643,"Cubic","Extrapolate=Linear","MultiX=Average","Skip=True","Sort=True")</f>
        <v>14.665492476060191</v>
      </c>
    </row>
    <row r="4644" spans="16:21" x14ac:dyDescent="0.25">
      <c r="P4644" s="10">
        <v>41264</v>
      </c>
      <c r="Q4644">
        <v>29.64462</v>
      </c>
      <c r="S4644" s="42">
        <f t="shared" ca="1" si="77"/>
        <v>50391</v>
      </c>
      <c r="T4644" s="43">
        <f ca="1">_xll.BInterpol('Base CDI'!$H$4:$H$28,'Base CDI'!$J$4:$J$29,S4644,"Cubic","Extrapolate=Linear","MultiX=Average","Skip=True","Sort=True")</f>
        <v>14.740755129958959</v>
      </c>
      <c r="U4644" s="43">
        <f ca="1">_xll.BInterpol('Base CDI'!$H$4:$H$28,'Base CDI'!$I$4:$I$29,S4644,"Cubic","Extrapolate=Linear","MultiX=Average","Skip=True","Sort=True")</f>
        <v>14.665321477428181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50392</v>
      </c>
      <c r="T4645" s="43">
        <f ca="1">_xll.BInterpol('Base CDI'!$H$4:$H$28,'Base CDI'!$J$4:$J$29,S4645,"Cubic","Extrapolate=Linear","MultiX=Average","Skip=True","Sort=True")</f>
        <v>14.740800273597811</v>
      </c>
      <c r="U4645" s="43">
        <f ca="1">_xll.BInterpol('Base CDI'!$H$4:$H$28,'Base CDI'!$I$4:$I$29,S4645,"Cubic","Extrapolate=Linear","MultiX=Average","Skip=True","Sort=True")</f>
        <v>14.66515047879617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50393</v>
      </c>
      <c r="T4646" s="43">
        <f ca="1">_xll.BInterpol('Base CDI'!$H$4:$H$28,'Base CDI'!$J$4:$J$29,S4646,"Cubic","Extrapolate=Linear","MultiX=Average","Skip=True","Sort=True")</f>
        <v>14.740845417236661</v>
      </c>
      <c r="U4646" s="43">
        <f ca="1">_xll.BInterpol('Base CDI'!$H$4:$H$28,'Base CDI'!$I$4:$I$29,S4646,"Cubic","Extrapolate=Linear","MultiX=Average","Skip=True","Sort=True")</f>
        <v>14.664979480164158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50394</v>
      </c>
      <c r="T4647" s="43">
        <f ca="1">_xll.BInterpol('Base CDI'!$H$4:$H$28,'Base CDI'!$J$4:$J$29,S4647,"Cubic","Extrapolate=Linear","MultiX=Average","Skip=True","Sort=True")</f>
        <v>14.740890560875512</v>
      </c>
      <c r="U4647" s="43">
        <f ca="1">_xll.BInterpol('Base CDI'!$H$4:$H$28,'Base CDI'!$I$4:$I$29,S4647,"Cubic","Extrapolate=Linear","MultiX=Average","Skip=True","Sort=True")</f>
        <v>14.664808481532148</v>
      </c>
    </row>
    <row r="4648" spans="16:21" x14ac:dyDescent="0.25">
      <c r="P4648" s="10">
        <v>41271</v>
      </c>
      <c r="Q4648">
        <v>29.67596</v>
      </c>
      <c r="S4648" s="42">
        <f t="shared" ca="1" si="77"/>
        <v>50395</v>
      </c>
      <c r="T4648" s="43">
        <f ca="1">_xll.BInterpol('Base CDI'!$H$4:$H$28,'Base CDI'!$J$4:$J$29,S4648,"Cubic","Extrapolate=Linear","MultiX=Average","Skip=True","Sort=True")</f>
        <v>14.740935704514364</v>
      </c>
      <c r="U4648" s="43">
        <f ca="1">_xll.BInterpol('Base CDI'!$H$4:$H$28,'Base CDI'!$I$4:$I$29,S4648,"Cubic","Extrapolate=Linear","MultiX=Average","Skip=True","Sort=True")</f>
        <v>14.664637482900137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50396</v>
      </c>
      <c r="T4649" s="43">
        <f ca="1">_xll.BInterpol('Base CDI'!$H$4:$H$28,'Base CDI'!$J$4:$J$29,S4649,"Cubic","Extrapolate=Linear","MultiX=Average","Skip=True","Sort=True")</f>
        <v>14.740980848153214</v>
      </c>
      <c r="U4649" s="43">
        <f ca="1">_xll.BInterpol('Base CDI'!$H$4:$H$28,'Base CDI'!$I$4:$I$29,S4649,"Cubic","Extrapolate=Linear","MultiX=Average","Skip=True","Sort=True")</f>
        <v>14.664466484268125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50397</v>
      </c>
      <c r="T4650" s="43">
        <f ca="1">_xll.BInterpol('Base CDI'!$H$4:$H$28,'Base CDI'!$J$4:$J$29,S4650,"Cubic","Extrapolate=Linear","MultiX=Average","Skip=True","Sort=True")</f>
        <v>14.741025991792066</v>
      </c>
      <c r="U4650" s="43">
        <f ca="1">_xll.BInterpol('Base CDI'!$H$4:$H$28,'Base CDI'!$I$4:$I$29,S4650,"Cubic","Extrapolate=Linear","MultiX=Average","Skip=True","Sort=True")</f>
        <v>14.664295485636115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50398</v>
      </c>
      <c r="T4651" s="43">
        <f ca="1">_xll.BInterpol('Base CDI'!$H$4:$H$28,'Base CDI'!$J$4:$J$29,S4651,"Cubic","Extrapolate=Linear","MultiX=Average","Skip=True","Sort=True")</f>
        <v>14.741071135430916</v>
      </c>
      <c r="U4651" s="43">
        <f ca="1">_xll.BInterpol('Base CDI'!$H$4:$H$28,'Base CDI'!$I$4:$I$29,S4651,"Cubic","Extrapolate=Linear","MultiX=Average","Skip=True","Sort=True")</f>
        <v>14.664124487004104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50399</v>
      </c>
      <c r="T4652" s="43">
        <f ca="1">_xll.BInterpol('Base CDI'!$H$4:$H$28,'Base CDI'!$J$4:$J$29,S4652,"Cubic","Extrapolate=Linear","MultiX=Average","Skip=True","Sort=True")</f>
        <v>14.741116279069766</v>
      </c>
      <c r="U4652" s="43">
        <f ca="1">_xll.BInterpol('Base CDI'!$H$4:$H$28,'Base CDI'!$I$4:$I$29,S4652,"Cubic","Extrapolate=Linear","MultiX=Average","Skip=True","Sort=True")</f>
        <v>14.663953488372092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50400</v>
      </c>
      <c r="T4653" s="43">
        <f ca="1">_xll.BInterpol('Base CDI'!$H$4:$H$28,'Base CDI'!$J$4:$J$29,S4653,"Cubic","Extrapolate=Linear","MultiX=Average","Skip=True","Sort=True")</f>
        <v>14.741161422708618</v>
      </c>
      <c r="U4653" s="43">
        <f ca="1">_xll.BInterpol('Base CDI'!$H$4:$H$28,'Base CDI'!$I$4:$I$29,S4653,"Cubic","Extrapolate=Linear","MultiX=Average","Skip=True","Sort=True")</f>
        <v>14.663782489740083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50401</v>
      </c>
      <c r="T4654" s="43">
        <f ca="1">_xll.BInterpol('Base CDI'!$H$4:$H$28,'Base CDI'!$J$4:$J$29,S4654,"Cubic","Extrapolate=Linear","MultiX=Average","Skip=True","Sort=True")</f>
        <v>14.741206566347469</v>
      </c>
      <c r="U4654" s="43">
        <f ca="1">_xll.BInterpol('Base CDI'!$H$4:$H$28,'Base CDI'!$I$4:$I$29,S4654,"Cubic","Extrapolate=Linear","MultiX=Average","Skip=True","Sort=True")</f>
        <v>14.663611491108071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50402</v>
      </c>
      <c r="T4655" s="43">
        <f ca="1">_xll.BInterpol('Base CDI'!$H$4:$H$28,'Base CDI'!$J$4:$J$29,S4655,"Cubic","Extrapolate=Linear","MultiX=Average","Skip=True","Sort=True")</f>
        <v>14.741251709986319</v>
      </c>
      <c r="U4655" s="43">
        <f ca="1">_xll.BInterpol('Base CDI'!$H$4:$H$28,'Base CDI'!$I$4:$I$29,S4655,"Cubic","Extrapolate=Linear","MultiX=Average","Skip=True","Sort=True")</f>
        <v>14.66344049247606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50403</v>
      </c>
      <c r="T4656" s="43">
        <f ca="1">_xll.BInterpol('Base CDI'!$H$4:$H$28,'Base CDI'!$J$4:$J$29,S4656,"Cubic","Extrapolate=Linear","MultiX=Average","Skip=True","Sort=True")</f>
        <v>14.741296853625171</v>
      </c>
      <c r="U4656" s="43">
        <f ca="1">_xll.BInterpol('Base CDI'!$H$4:$H$28,'Base CDI'!$I$4:$I$29,S4656,"Cubic","Extrapolate=Linear","MultiX=Average","Skip=True","Sort=True")</f>
        <v>14.66326949384405</v>
      </c>
    </row>
    <row r="4657" spans="16:21" x14ac:dyDescent="0.25">
      <c r="P4657" s="10">
        <v>41285</v>
      </c>
      <c r="Q4657">
        <v>29.74689</v>
      </c>
      <c r="S4657" s="42">
        <f t="shared" ca="1" si="77"/>
        <v>50404</v>
      </c>
      <c r="T4657" s="43">
        <f ca="1">_xll.BInterpol('Base CDI'!$H$4:$H$28,'Base CDI'!$J$4:$J$29,S4657,"Cubic","Extrapolate=Linear","MultiX=Average","Skip=True","Sort=True")</f>
        <v>14.741341997264021</v>
      </c>
      <c r="U4657" s="43">
        <f ca="1">_xll.BInterpol('Base CDI'!$H$4:$H$28,'Base CDI'!$I$4:$I$29,S4657,"Cubic","Extrapolate=Linear","MultiX=Average","Skip=True","Sort=True")</f>
        <v>14.663098495212038</v>
      </c>
    </row>
    <row r="4658" spans="16:21" x14ac:dyDescent="0.25">
      <c r="P4658" s="10">
        <v>41288</v>
      </c>
      <c r="Q4658">
        <v>29.75478</v>
      </c>
      <c r="S4658" s="42">
        <f t="shared" ca="1" si="77"/>
        <v>50405</v>
      </c>
      <c r="T4658" s="43">
        <f ca="1">_xll.BInterpol('Base CDI'!$H$4:$H$28,'Base CDI'!$J$4:$J$29,S4658,"Cubic","Extrapolate=Linear","MultiX=Average","Skip=True","Sort=True")</f>
        <v>14.741387140902873</v>
      </c>
      <c r="U4658" s="43">
        <f ca="1">_xll.BInterpol('Base CDI'!$H$4:$H$28,'Base CDI'!$I$4:$I$29,S4658,"Cubic","Extrapolate=Linear","MultiX=Average","Skip=True","Sort=True")</f>
        <v>14.662927496580027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50406</v>
      </c>
      <c r="T4659" s="43">
        <f ca="1">_xll.BInterpol('Base CDI'!$H$4:$H$28,'Base CDI'!$J$4:$J$29,S4659,"Cubic","Extrapolate=Linear","MultiX=Average","Skip=True","Sort=True")</f>
        <v>14.741432284541723</v>
      </c>
      <c r="U4659" s="43">
        <f ca="1">_xll.BInterpol('Base CDI'!$H$4:$H$28,'Base CDI'!$I$4:$I$29,S4659,"Cubic","Extrapolate=Linear","MultiX=Average","Skip=True","Sort=True")</f>
        <v>14.662756497948017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50407</v>
      </c>
      <c r="T4660" s="43">
        <f ca="1">_xll.BInterpol('Base CDI'!$H$4:$H$28,'Base CDI'!$J$4:$J$29,S4660,"Cubic","Extrapolate=Linear","MultiX=Average","Skip=True","Sort=True")</f>
        <v>14.741477428180573</v>
      </c>
      <c r="U4660" s="43">
        <f ca="1">_xll.BInterpol('Base CDI'!$H$4:$H$28,'Base CDI'!$I$4:$I$29,S4660,"Cubic","Extrapolate=Linear","MultiX=Average","Skip=True","Sort=True")</f>
        <v>14.662585499316005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50408</v>
      </c>
      <c r="T4661" s="43">
        <f ca="1">_xll.BInterpol('Base CDI'!$H$4:$H$28,'Base CDI'!$J$4:$J$29,S4661,"Cubic","Extrapolate=Linear","MultiX=Average","Skip=True","Sort=True")</f>
        <v>14.741522571819425</v>
      </c>
      <c r="U4661" s="43">
        <f ca="1">_xll.BInterpol('Base CDI'!$H$4:$H$28,'Base CDI'!$I$4:$I$29,S4661,"Cubic","Extrapolate=Linear","MultiX=Average","Skip=True","Sort=True")</f>
        <v>14.662414500683994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50409</v>
      </c>
      <c r="T4662" s="43">
        <f ca="1">_xll.BInterpol('Base CDI'!$H$4:$H$28,'Base CDI'!$J$4:$J$29,S4662,"Cubic","Extrapolate=Linear","MultiX=Average","Skip=True","Sort=True")</f>
        <v>14.741567715458276</v>
      </c>
      <c r="U4662" s="43">
        <f ca="1">_xll.BInterpol('Base CDI'!$H$4:$H$28,'Base CDI'!$I$4:$I$29,S4662,"Cubic","Extrapolate=Linear","MultiX=Average","Skip=True","Sort=True")</f>
        <v>14.662243502051982</v>
      </c>
    </row>
    <row r="4663" spans="16:21" x14ac:dyDescent="0.25">
      <c r="P4663" s="10">
        <v>41295</v>
      </c>
      <c r="Q4663">
        <v>29.79439</v>
      </c>
      <c r="S4663" s="42">
        <f t="shared" ca="1" si="77"/>
        <v>50410</v>
      </c>
      <c r="T4663" s="43">
        <f ca="1">_xll.BInterpol('Base CDI'!$H$4:$H$28,'Base CDI'!$J$4:$J$29,S4663,"Cubic","Extrapolate=Linear","MultiX=Average","Skip=True","Sort=True")</f>
        <v>14.741612859097126</v>
      </c>
      <c r="U4663" s="43">
        <f ca="1">_xll.BInterpol('Base CDI'!$H$4:$H$28,'Base CDI'!$I$4:$I$29,S4663,"Cubic","Extrapolate=Linear","MultiX=Average","Skip=True","Sort=True")</f>
        <v>14.662072503419973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50411</v>
      </c>
      <c r="T4664" s="43">
        <f ca="1">_xll.BInterpol('Base CDI'!$H$4:$H$28,'Base CDI'!$J$4:$J$29,S4664,"Cubic","Extrapolate=Linear","MultiX=Average","Skip=True","Sort=True")</f>
        <v>14.741658002735978</v>
      </c>
      <c r="U4664" s="43">
        <f ca="1">_xll.BInterpol('Base CDI'!$H$4:$H$28,'Base CDI'!$I$4:$I$29,S4664,"Cubic","Extrapolate=Linear","MultiX=Average","Skip=True","Sort=True")</f>
        <v>14.661901504787961</v>
      </c>
    </row>
    <row r="4665" spans="16:21" x14ac:dyDescent="0.25">
      <c r="P4665" s="10">
        <v>41297</v>
      </c>
      <c r="Q4665">
        <v>29.81024</v>
      </c>
      <c r="S4665" s="42">
        <f t="shared" ca="1" si="77"/>
        <v>50412</v>
      </c>
      <c r="T4665" s="43">
        <f ca="1">_xll.BInterpol('Base CDI'!$H$4:$H$28,'Base CDI'!$J$4:$J$29,S4665,"Cubic","Extrapolate=Linear","MultiX=Average","Skip=True","Sort=True")</f>
        <v>14.741703146374828</v>
      </c>
      <c r="U4665" s="43">
        <f ca="1">_xll.BInterpol('Base CDI'!$H$4:$H$28,'Base CDI'!$I$4:$I$29,S4665,"Cubic","Extrapolate=Linear","MultiX=Average","Skip=True","Sort=True")</f>
        <v>14.66173050615595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50413</v>
      </c>
      <c r="T4666" s="43">
        <f ca="1">_xll.BInterpol('Base CDI'!$H$4:$H$28,'Base CDI'!$J$4:$J$29,S4666,"Cubic","Extrapolate=Linear","MultiX=Average","Skip=True","Sort=True")</f>
        <v>14.74174829001368</v>
      </c>
      <c r="U4666" s="43">
        <f ca="1">_xll.BInterpol('Base CDI'!$H$4:$H$28,'Base CDI'!$I$4:$I$29,S4666,"Cubic","Extrapolate=Linear","MultiX=Average","Skip=True","Sort=True")</f>
        <v>14.66155950752394</v>
      </c>
    </row>
    <row r="4667" spans="16:21" x14ac:dyDescent="0.25">
      <c r="P4667" s="10">
        <v>41299</v>
      </c>
      <c r="Q4667">
        <v>29.8261</v>
      </c>
      <c r="S4667" s="42">
        <f t="shared" ca="1" si="77"/>
        <v>50414</v>
      </c>
      <c r="T4667" s="43">
        <f ca="1">_xll.BInterpol('Base CDI'!$H$4:$H$28,'Base CDI'!$J$4:$J$29,S4667,"Cubic","Extrapolate=Linear","MultiX=Average","Skip=True","Sort=True")</f>
        <v>14.74179343365253</v>
      </c>
      <c r="U4667" s="43">
        <f ca="1">_xll.BInterpol('Base CDI'!$H$4:$H$28,'Base CDI'!$I$4:$I$29,S4667,"Cubic","Extrapolate=Linear","MultiX=Average","Skip=True","Sort=True")</f>
        <v>14.661388508891928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50415</v>
      </c>
      <c r="T4668" s="43">
        <f ca="1">_xll.BInterpol('Base CDI'!$H$4:$H$28,'Base CDI'!$J$4:$J$29,S4668,"Cubic","Extrapolate=Linear","MultiX=Average","Skip=True","Sort=True")</f>
        <v>14.74183857729138</v>
      </c>
      <c r="U4668" s="43">
        <f ca="1">_xll.BInterpol('Base CDI'!$H$4:$H$28,'Base CDI'!$I$4:$I$29,S4668,"Cubic","Extrapolate=Linear","MultiX=Average","Skip=True","Sort=True")</f>
        <v>14.661217510259917</v>
      </c>
    </row>
    <row r="4669" spans="16:21" x14ac:dyDescent="0.25">
      <c r="P4669" s="10">
        <v>41303</v>
      </c>
      <c r="Q4669">
        <v>29.84198</v>
      </c>
      <c r="S4669" s="42">
        <f t="shared" ca="1" si="77"/>
        <v>50416</v>
      </c>
      <c r="T4669" s="43">
        <f ca="1">_xll.BInterpol('Base CDI'!$H$4:$H$28,'Base CDI'!$J$4:$J$29,S4669,"Cubic","Extrapolate=Linear","MultiX=Average","Skip=True","Sort=True")</f>
        <v>14.741883720930232</v>
      </c>
      <c r="U4669" s="43">
        <f ca="1">_xll.BInterpol('Base CDI'!$H$4:$H$28,'Base CDI'!$I$4:$I$29,S4669,"Cubic","Extrapolate=Linear","MultiX=Average","Skip=True","Sort=True")</f>
        <v>14.661046511627907</v>
      </c>
    </row>
    <row r="4670" spans="16:21" x14ac:dyDescent="0.25">
      <c r="P4670" s="10">
        <v>41304</v>
      </c>
      <c r="Q4670">
        <v>29.84994</v>
      </c>
      <c r="S4670" s="42">
        <f t="shared" ca="1" si="77"/>
        <v>50417</v>
      </c>
      <c r="T4670" s="43">
        <f ca="1">_xll.BInterpol('Base CDI'!$H$4:$H$28,'Base CDI'!$J$4:$J$29,S4670,"Cubic","Extrapolate=Linear","MultiX=Average","Skip=True","Sort=True")</f>
        <v>14.741928864569083</v>
      </c>
      <c r="U4670" s="43">
        <f ca="1">_xll.BInterpol('Base CDI'!$H$4:$H$28,'Base CDI'!$I$4:$I$29,S4670,"Cubic","Extrapolate=Linear","MultiX=Average","Skip=True","Sort=True")</f>
        <v>14.660875512995895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50418</v>
      </c>
      <c r="T4671" s="43">
        <f ca="1">_xll.BInterpol('Base CDI'!$H$4:$H$28,'Base CDI'!$J$4:$J$29,S4671,"Cubic","Extrapolate=Linear","MultiX=Average","Skip=True","Sort=True")</f>
        <v>14.741974008207933</v>
      </c>
      <c r="U4671" s="43">
        <f ca="1">_xll.BInterpol('Base CDI'!$H$4:$H$28,'Base CDI'!$I$4:$I$29,S4671,"Cubic","Extrapolate=Linear","MultiX=Average","Skip=True","Sort=True")</f>
        <v>14.660704514363884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50419</v>
      </c>
      <c r="T4672" s="43">
        <f ca="1">_xll.BInterpol('Base CDI'!$H$4:$H$28,'Base CDI'!$J$4:$J$29,S4672,"Cubic","Extrapolate=Linear","MultiX=Average","Skip=True","Sort=True")</f>
        <v>14.742019151846785</v>
      </c>
      <c r="U4672" s="43">
        <f ca="1">_xll.BInterpol('Base CDI'!$H$4:$H$28,'Base CDI'!$I$4:$I$29,S4672,"Cubic","Extrapolate=Linear","MultiX=Average","Skip=True","Sort=True")</f>
        <v>14.660533515731874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50420</v>
      </c>
      <c r="T4673" s="43">
        <f ca="1">_xll.BInterpol('Base CDI'!$H$4:$H$28,'Base CDI'!$J$4:$J$29,S4673,"Cubic","Extrapolate=Linear","MultiX=Average","Skip=True","Sort=True")</f>
        <v>14.742064295485635</v>
      </c>
      <c r="U4673" s="43">
        <f ca="1">_xll.BInterpol('Base CDI'!$H$4:$H$28,'Base CDI'!$I$4:$I$29,S4673,"Cubic","Extrapolate=Linear","MultiX=Average","Skip=True","Sort=True")</f>
        <v>14.660362517099863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50421</v>
      </c>
      <c r="T4674" s="43">
        <f ca="1">_xll.BInterpol('Base CDI'!$H$4:$H$28,'Base CDI'!$J$4:$J$29,S4674,"Cubic","Extrapolate=Linear","MultiX=Average","Skip=True","Sort=True")</f>
        <v>14.742109439124487</v>
      </c>
      <c r="U4674" s="43">
        <f ca="1">_xll.BInterpol('Base CDI'!$H$4:$H$28,'Base CDI'!$I$4:$I$29,S4674,"Cubic","Extrapolate=Linear","MultiX=Average","Skip=True","Sort=True")</f>
        <v>14.660191518467851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50422</v>
      </c>
      <c r="T4675" s="43">
        <f ca="1">_xll.BInterpol('Base CDI'!$H$4:$H$28,'Base CDI'!$J$4:$J$29,S4675,"Cubic","Extrapolate=Linear","MultiX=Average","Skip=True","Sort=True")</f>
        <v>14.742154582763337</v>
      </c>
      <c r="U4675" s="43">
        <f ca="1">_xll.BInterpol('Base CDI'!$H$4:$H$28,'Base CDI'!$I$4:$I$29,S4675,"Cubic","Extrapolate=Linear","MultiX=Average","Skip=True","Sort=True")</f>
        <v>14.660020519835841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50423</v>
      </c>
      <c r="T4676" s="43">
        <f ca="1">_xll.BInterpol('Base CDI'!$H$4:$H$28,'Base CDI'!$J$4:$J$29,S4676,"Cubic","Extrapolate=Linear","MultiX=Average","Skip=True","Sort=True")</f>
        <v>14.742199726402188</v>
      </c>
      <c r="U4676" s="43">
        <f ca="1">_xll.BInterpol('Base CDI'!$H$4:$H$28,'Base CDI'!$I$4:$I$29,S4676,"Cubic","Extrapolate=Linear","MultiX=Average","Skip=True","Sort=True")</f>
        <v>14.65984952120383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50424</v>
      </c>
      <c r="T4677" s="43">
        <f ca="1">_xll.BInterpol('Base CDI'!$H$4:$H$28,'Base CDI'!$J$4:$J$29,S4677,"Cubic","Extrapolate=Linear","MultiX=Average","Skip=True","Sort=True")</f>
        <v>14.74224487004104</v>
      </c>
      <c r="U4677" s="43">
        <f ca="1">_xll.BInterpol('Base CDI'!$H$4:$H$28,'Base CDI'!$I$4:$I$29,S4677,"Cubic","Extrapolate=Linear","MultiX=Average","Skip=True","Sort=True")</f>
        <v>14.659678522571818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50425</v>
      </c>
      <c r="T4678" s="43">
        <f ca="1">_xll.BInterpol('Base CDI'!$H$4:$H$28,'Base CDI'!$J$4:$J$29,S4678,"Cubic","Extrapolate=Linear","MultiX=Average","Skip=True","Sort=True")</f>
        <v>14.74229001367989</v>
      </c>
      <c r="U4678" s="43">
        <f ca="1">_xll.BInterpol('Base CDI'!$H$4:$H$28,'Base CDI'!$I$4:$I$29,S4678,"Cubic","Extrapolate=Linear","MultiX=Average","Skip=True","Sort=True")</f>
        <v>14.659507523939808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50426</v>
      </c>
      <c r="T4679" s="43">
        <f ca="1">_xll.BInterpol('Base CDI'!$H$4:$H$28,'Base CDI'!$J$4:$J$29,S4679,"Cubic","Extrapolate=Linear","MultiX=Average","Skip=True","Sort=True")</f>
        <v>14.74233515731874</v>
      </c>
      <c r="U4679" s="43">
        <f ca="1">_xll.BInterpol('Base CDI'!$H$4:$H$28,'Base CDI'!$I$4:$I$29,S4679,"Cubic","Extrapolate=Linear","MultiX=Average","Skip=True","Sort=True")</f>
        <v>14.659336525307797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50427</v>
      </c>
      <c r="T4680" s="43">
        <f ca="1">_xll.BInterpol('Base CDI'!$H$4:$H$28,'Base CDI'!$J$4:$J$29,S4680,"Cubic","Extrapolate=Linear","MultiX=Average","Skip=True","Sort=True")</f>
        <v>14.742380300957592</v>
      </c>
      <c r="U4680" s="43">
        <f ca="1">_xll.BInterpol('Base CDI'!$H$4:$H$28,'Base CDI'!$I$4:$I$29,S4680,"Cubic","Extrapolate=Linear","MultiX=Average","Skip=True","Sort=True")</f>
        <v>14.659165526675785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50428</v>
      </c>
      <c r="T4681" s="43">
        <f ca="1">_xll.BInterpol('Base CDI'!$H$4:$H$28,'Base CDI'!$J$4:$J$29,S4681,"Cubic","Extrapolate=Linear","MultiX=Average","Skip=True","Sort=True")</f>
        <v>14.742425444596442</v>
      </c>
      <c r="U4681" s="43">
        <f ca="1">_xll.BInterpol('Base CDI'!$H$4:$H$28,'Base CDI'!$I$4:$I$29,S4681,"Cubic","Extrapolate=Linear","MultiX=Average","Skip=True","Sort=True")</f>
        <v>14.658994528043776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50429</v>
      </c>
      <c r="T4682" s="43">
        <f ca="1">_xll.BInterpol('Base CDI'!$H$4:$H$28,'Base CDI'!$J$4:$J$29,S4682,"Cubic","Extrapolate=Linear","MultiX=Average","Skip=True","Sort=True")</f>
        <v>14.742470588235294</v>
      </c>
      <c r="U4682" s="43">
        <f ca="1">_xll.BInterpol('Base CDI'!$H$4:$H$28,'Base CDI'!$I$4:$I$29,S4682,"Cubic","Extrapolate=Linear","MultiX=Average","Skip=True","Sort=True")</f>
        <v>14.658823529411764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50430</v>
      </c>
      <c r="T4683" s="43">
        <f ca="1">_xll.BInterpol('Base CDI'!$H$4:$H$28,'Base CDI'!$J$4:$J$29,S4683,"Cubic","Extrapolate=Linear","MultiX=Average","Skip=True","Sort=True")</f>
        <v>14.742515731874144</v>
      </c>
      <c r="U4683" s="43">
        <f ca="1">_xll.BInterpol('Base CDI'!$H$4:$H$28,'Base CDI'!$I$4:$I$29,S4683,"Cubic","Extrapolate=Linear","MultiX=Average","Skip=True","Sort=True")</f>
        <v>14.658652530779753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50431</v>
      </c>
      <c r="T4684" s="43">
        <f ca="1">_xll.BInterpol('Base CDI'!$H$4:$H$28,'Base CDI'!$J$4:$J$29,S4684,"Cubic","Extrapolate=Linear","MultiX=Average","Skip=True","Sort=True")</f>
        <v>14.742560875512995</v>
      </c>
      <c r="U4684" s="43">
        <f ca="1">_xll.BInterpol('Base CDI'!$H$4:$H$28,'Base CDI'!$I$4:$I$29,S4684,"Cubic","Extrapolate=Linear","MultiX=Average","Skip=True","Sort=True")</f>
        <v>14.658481532147743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50432</v>
      </c>
      <c r="T4685" s="43">
        <f ca="1">_xll.BInterpol('Base CDI'!$H$4:$H$28,'Base CDI'!$J$4:$J$29,S4685,"Cubic","Extrapolate=Linear","MultiX=Average","Skip=True","Sort=True")</f>
        <v>14.742606019151847</v>
      </c>
      <c r="U4685" s="43">
        <f ca="1">_xll.BInterpol('Base CDI'!$H$4:$H$28,'Base CDI'!$I$4:$I$29,S4685,"Cubic","Extrapolate=Linear","MultiX=Average","Skip=True","Sort=True")</f>
        <v>14.658310533515731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50433</v>
      </c>
      <c r="T4686" s="43">
        <f ca="1">_xll.BInterpol('Base CDI'!$H$4:$H$28,'Base CDI'!$J$4:$J$29,S4686,"Cubic","Extrapolate=Linear","MultiX=Average","Skip=True","Sort=True")</f>
        <v>14.742651162790697</v>
      </c>
      <c r="U4686" s="43">
        <f ca="1">_xll.BInterpol('Base CDI'!$H$4:$H$28,'Base CDI'!$I$4:$I$29,S4686,"Cubic","Extrapolate=Linear","MultiX=Average","Skip=True","Sort=True")</f>
        <v>14.65813953488372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50434</v>
      </c>
      <c r="T4687" s="43">
        <f ca="1">_xll.BInterpol('Base CDI'!$H$4:$H$28,'Base CDI'!$J$4:$J$29,S4687,"Cubic","Extrapolate=Linear","MultiX=Average","Skip=True","Sort=True")</f>
        <v>14.742696306429547</v>
      </c>
      <c r="U4687" s="43">
        <f ca="1">_xll.BInterpol('Base CDI'!$H$4:$H$28,'Base CDI'!$I$4:$I$29,S4687,"Cubic","Extrapolate=Linear","MultiX=Average","Skip=True","Sort=True")</f>
        <v>14.65796853625171</v>
      </c>
    </row>
    <row r="4688" spans="16:21" x14ac:dyDescent="0.25">
      <c r="P4688" s="10">
        <v>41332</v>
      </c>
      <c r="Q4688">
        <v>29.99363</v>
      </c>
      <c r="S4688" s="42">
        <f t="shared" ca="1" si="78"/>
        <v>50435</v>
      </c>
      <c r="T4688" s="43">
        <f ca="1">_xll.BInterpol('Base CDI'!$H$4:$H$28,'Base CDI'!$J$4:$J$29,S4688,"Cubic","Extrapolate=Linear","MultiX=Average","Skip=True","Sort=True")</f>
        <v>14.742741450068399</v>
      </c>
      <c r="U4688" s="43">
        <f ca="1">_xll.BInterpol('Base CDI'!$H$4:$H$28,'Base CDI'!$I$4:$I$29,S4688,"Cubic","Extrapolate=Linear","MultiX=Average","Skip=True","Sort=True")</f>
        <v>14.657797537619699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50436</v>
      </c>
      <c r="T4689" s="43">
        <f ca="1">_xll.BInterpol('Base CDI'!$H$4:$H$28,'Base CDI'!$J$4:$J$29,S4689,"Cubic","Extrapolate=Linear","MultiX=Average","Skip=True","Sort=True")</f>
        <v>14.742786593707249</v>
      </c>
      <c r="U4689" s="43">
        <f ca="1">_xll.BInterpol('Base CDI'!$H$4:$H$28,'Base CDI'!$I$4:$I$29,S4689,"Cubic","Extrapolate=Linear","MultiX=Average","Skip=True","Sort=True")</f>
        <v>14.657626538987687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50437</v>
      </c>
      <c r="T4690" s="43">
        <f ca="1">_xll.BInterpol('Base CDI'!$H$4:$H$28,'Base CDI'!$J$4:$J$29,S4690,"Cubic","Extrapolate=Linear","MultiX=Average","Skip=True","Sort=True")</f>
        <v>14.742831737346101</v>
      </c>
      <c r="U4690" s="43">
        <f ca="1">_xll.BInterpol('Base CDI'!$H$4:$H$28,'Base CDI'!$I$4:$I$29,S4690,"Cubic","Extrapolate=Linear","MultiX=Average","Skip=True","Sort=True")</f>
        <v>14.657455540355677</v>
      </c>
    </row>
    <row r="4691" spans="16:21" x14ac:dyDescent="0.25">
      <c r="P4691" s="10">
        <v>41337</v>
      </c>
      <c r="Q4691">
        <v>30.01773</v>
      </c>
      <c r="S4691" s="42">
        <f t="shared" ca="1" si="78"/>
        <v>50438</v>
      </c>
      <c r="T4691" s="43">
        <f ca="1">_xll.BInterpol('Base CDI'!$H$4:$H$28,'Base CDI'!$J$4:$J$29,S4691,"Cubic","Extrapolate=Linear","MultiX=Average","Skip=True","Sort=True")</f>
        <v>14.742876880984952</v>
      </c>
      <c r="U4691" s="43">
        <f ca="1">_xll.BInterpol('Base CDI'!$H$4:$H$28,'Base CDI'!$I$4:$I$29,S4691,"Cubic","Extrapolate=Linear","MultiX=Average","Skip=True","Sort=True")</f>
        <v>14.657284541723666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50439</v>
      </c>
      <c r="T4692" s="43">
        <f ca="1">_xll.BInterpol('Base CDI'!$H$4:$H$28,'Base CDI'!$J$4:$J$29,S4692,"Cubic","Extrapolate=Linear","MultiX=Average","Skip=True","Sort=True")</f>
        <v>14.742922024623802</v>
      </c>
      <c r="U4692" s="43">
        <f ca="1">_xll.BInterpol('Base CDI'!$H$4:$H$28,'Base CDI'!$I$4:$I$29,S4692,"Cubic","Extrapolate=Linear","MultiX=Average","Skip=True","Sort=True")</f>
        <v>14.657113543091654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50440</v>
      </c>
      <c r="T4693" s="43">
        <f ca="1">_xll.BInterpol('Base CDI'!$H$4:$H$28,'Base CDI'!$J$4:$J$29,S4693,"Cubic","Extrapolate=Linear","MultiX=Average","Skip=True","Sort=True")</f>
        <v>14.742967168262654</v>
      </c>
      <c r="U4693" s="43">
        <f ca="1">_xll.BInterpol('Base CDI'!$H$4:$H$28,'Base CDI'!$I$4:$I$29,S4693,"Cubic","Extrapolate=Linear","MultiX=Average","Skip=True","Sort=True")</f>
        <v>14.656942544459644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50441</v>
      </c>
      <c r="T4694" s="43">
        <f ca="1">_xll.BInterpol('Base CDI'!$H$4:$H$28,'Base CDI'!$J$4:$J$29,S4694,"Cubic","Extrapolate=Linear","MultiX=Average","Skip=True","Sort=True")</f>
        <v>14.743012311901504</v>
      </c>
      <c r="U4694" s="43">
        <f ca="1">_xll.BInterpol('Base CDI'!$H$4:$H$28,'Base CDI'!$I$4:$I$29,S4694,"Cubic","Extrapolate=Linear","MultiX=Average","Skip=True","Sort=True")</f>
        <v>14.656771545827633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50442</v>
      </c>
      <c r="T4695" s="43">
        <f ca="1">_xll.BInterpol('Base CDI'!$H$4:$H$28,'Base CDI'!$J$4:$J$29,S4695,"Cubic","Extrapolate=Linear","MultiX=Average","Skip=True","Sort=True")</f>
        <v>14.743057455540354</v>
      </c>
      <c r="U4695" s="43">
        <f ca="1">_xll.BInterpol('Base CDI'!$H$4:$H$28,'Base CDI'!$I$4:$I$29,S4695,"Cubic","Extrapolate=Linear","MultiX=Average","Skip=True","Sort=True")</f>
        <v>14.656600547195621</v>
      </c>
    </row>
    <row r="4696" spans="16:21" x14ac:dyDescent="0.25">
      <c r="P4696" s="10">
        <v>41344</v>
      </c>
      <c r="Q4696">
        <v>30.05799</v>
      </c>
      <c r="S4696" s="42">
        <f t="shared" ca="1" si="78"/>
        <v>50443</v>
      </c>
      <c r="T4696" s="43">
        <f ca="1">_xll.BInterpol('Base CDI'!$H$4:$H$28,'Base CDI'!$J$4:$J$29,S4696,"Cubic","Extrapolate=Linear","MultiX=Average","Skip=True","Sort=True")</f>
        <v>14.743102599179206</v>
      </c>
      <c r="U4696" s="43">
        <f ca="1">_xll.BInterpol('Base CDI'!$H$4:$H$28,'Base CDI'!$I$4:$I$29,S4696,"Cubic","Extrapolate=Linear","MultiX=Average","Skip=True","Sort=True")</f>
        <v>14.656429548563612</v>
      </c>
    </row>
    <row r="4697" spans="16:21" x14ac:dyDescent="0.25">
      <c r="P4697" s="10">
        <v>41345</v>
      </c>
      <c r="Q4697">
        <v>30.06606</v>
      </c>
      <c r="S4697" s="42">
        <f t="shared" ca="1" si="78"/>
        <v>50444</v>
      </c>
      <c r="T4697" s="43">
        <f ca="1">_xll.BInterpol('Base CDI'!$H$4:$H$28,'Base CDI'!$J$4:$J$29,S4697,"Cubic","Extrapolate=Linear","MultiX=Average","Skip=True","Sort=True")</f>
        <v>14.743147742818056</v>
      </c>
      <c r="U4697" s="43">
        <f ca="1">_xll.BInterpol('Base CDI'!$H$4:$H$28,'Base CDI'!$I$4:$I$29,S4697,"Cubic","Extrapolate=Linear","MultiX=Average","Skip=True","Sort=True")</f>
        <v>14.6562585499316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50445</v>
      </c>
      <c r="T4698" s="43">
        <f ca="1">_xll.BInterpol('Base CDI'!$H$4:$H$28,'Base CDI'!$J$4:$J$29,S4698,"Cubic","Extrapolate=Linear","MultiX=Average","Skip=True","Sort=True")</f>
        <v>14.743192886456908</v>
      </c>
      <c r="U4698" s="43">
        <f ca="1">_xll.BInterpol('Base CDI'!$H$4:$H$28,'Base CDI'!$I$4:$I$29,S4698,"Cubic","Extrapolate=Linear","MultiX=Average","Skip=True","Sort=True")</f>
        <v>14.656087551299589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50446</v>
      </c>
      <c r="T4699" s="43">
        <f ca="1">_xll.BInterpol('Base CDI'!$H$4:$H$28,'Base CDI'!$J$4:$J$29,S4699,"Cubic","Extrapolate=Linear","MultiX=Average","Skip=True","Sort=True")</f>
        <v>14.743238030095759</v>
      </c>
      <c r="U4699" s="43">
        <f ca="1">_xll.BInterpol('Base CDI'!$H$4:$H$28,'Base CDI'!$I$4:$I$29,S4699,"Cubic","Extrapolate=Linear","MultiX=Average","Skip=True","Sort=True")</f>
        <v>14.655916552667579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50447</v>
      </c>
      <c r="T4700" s="43">
        <f ca="1">_xll.BInterpol('Base CDI'!$H$4:$H$28,'Base CDI'!$J$4:$J$29,S4700,"Cubic","Extrapolate=Linear","MultiX=Average","Skip=True","Sort=True")</f>
        <v>14.743283173734609</v>
      </c>
      <c r="U4700" s="43">
        <f ca="1">_xll.BInterpol('Base CDI'!$H$4:$H$28,'Base CDI'!$I$4:$I$29,S4700,"Cubic","Extrapolate=Linear","MultiX=Average","Skip=True","Sort=True")</f>
        <v>14.655745554035567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50448</v>
      </c>
      <c r="T4701" s="43">
        <f ca="1">_xll.BInterpol('Base CDI'!$H$4:$H$28,'Base CDI'!$J$4:$J$29,S4701,"Cubic","Extrapolate=Linear","MultiX=Average","Skip=True","Sort=True")</f>
        <v>14.743328317373461</v>
      </c>
      <c r="U4701" s="43">
        <f ca="1">_xll.BInterpol('Base CDI'!$H$4:$H$28,'Base CDI'!$I$4:$I$29,S4701,"Cubic","Extrapolate=Linear","MultiX=Average","Skip=True","Sort=True")</f>
        <v>14.655574555403556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50449</v>
      </c>
      <c r="T4702" s="43">
        <f ca="1">_xll.BInterpol('Base CDI'!$H$4:$H$28,'Base CDI'!$J$4:$J$29,S4702,"Cubic","Extrapolate=Linear","MultiX=Average","Skip=True","Sort=True")</f>
        <v>14.743373461012311</v>
      </c>
      <c r="U4702" s="43">
        <f ca="1">_xll.BInterpol('Base CDI'!$H$4:$H$28,'Base CDI'!$I$4:$I$29,S4702,"Cubic","Extrapolate=Linear","MultiX=Average","Skip=True","Sort=True")</f>
        <v>14.655403556771546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50450</v>
      </c>
      <c r="T4703" s="43">
        <f ca="1">_xll.BInterpol('Base CDI'!$H$4:$H$28,'Base CDI'!$J$4:$J$29,S4703,"Cubic","Extrapolate=Linear","MultiX=Average","Skip=True","Sort=True")</f>
        <v>14.743418604651161</v>
      </c>
      <c r="U4703" s="43">
        <f ca="1">_xll.BInterpol('Base CDI'!$H$4:$H$28,'Base CDI'!$I$4:$I$29,S4703,"Cubic","Extrapolate=Linear","MultiX=Average","Skip=True","Sort=True")</f>
        <v>14.655232558139534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50451</v>
      </c>
      <c r="T4704" s="43">
        <f ca="1">_xll.BInterpol('Base CDI'!$H$4:$H$28,'Base CDI'!$J$4:$J$29,S4704,"Cubic","Extrapolate=Linear","MultiX=Average","Skip=True","Sort=True")</f>
        <v>14.743463748290013</v>
      </c>
      <c r="U4704" s="43">
        <f ca="1">_xll.BInterpol('Base CDI'!$H$4:$H$28,'Base CDI'!$I$4:$I$29,S4704,"Cubic","Extrapolate=Linear","MultiX=Average","Skip=True","Sort=True")</f>
        <v>14.655061559507523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50452</v>
      </c>
      <c r="T4705" s="43">
        <f ca="1">_xll.BInterpol('Base CDI'!$H$4:$H$28,'Base CDI'!$J$4:$J$29,S4705,"Cubic","Extrapolate=Linear","MultiX=Average","Skip=True","Sort=True")</f>
        <v>14.743508891928863</v>
      </c>
      <c r="U4705" s="43">
        <f ca="1">_xll.BInterpol('Base CDI'!$H$4:$H$28,'Base CDI'!$I$4:$I$29,S4705,"Cubic","Extrapolate=Linear","MultiX=Average","Skip=True","Sort=True")</f>
        <v>14.654890560875513</v>
      </c>
    </row>
    <row r="4706" spans="16:21" x14ac:dyDescent="0.25">
      <c r="P4706" s="10">
        <v>41358</v>
      </c>
      <c r="Q4706">
        <v>30.13869</v>
      </c>
      <c r="S4706" s="42">
        <f t="shared" ca="1" si="78"/>
        <v>50453</v>
      </c>
      <c r="T4706" s="43">
        <f ca="1">_xll.BInterpol('Base CDI'!$H$4:$H$28,'Base CDI'!$J$4:$J$29,S4706,"Cubic","Extrapolate=Linear","MultiX=Average","Skip=True","Sort=True")</f>
        <v>14.743554035567715</v>
      </c>
      <c r="U4706" s="43">
        <f ca="1">_xll.BInterpol('Base CDI'!$H$4:$H$28,'Base CDI'!$I$4:$I$29,S4706,"Cubic","Extrapolate=Linear","MultiX=Average","Skip=True","Sort=True")</f>
        <v>14.654719562243502</v>
      </c>
    </row>
    <row r="4707" spans="16:21" x14ac:dyDescent="0.25">
      <c r="P4707" s="10">
        <v>41359</v>
      </c>
      <c r="Q4707">
        <v>30.14677</v>
      </c>
      <c r="S4707" s="42">
        <f t="shared" ca="1" si="78"/>
        <v>50454</v>
      </c>
      <c r="T4707" s="43">
        <f ca="1">_xll.BInterpol('Base CDI'!$H$4:$H$28,'Base CDI'!$J$4:$J$29,S4707,"Cubic","Extrapolate=Linear","MultiX=Average","Skip=True","Sort=True")</f>
        <v>14.743599179206566</v>
      </c>
      <c r="U4707" s="43">
        <f ca="1">_xll.BInterpol('Base CDI'!$H$4:$H$28,'Base CDI'!$I$4:$I$29,S4707,"Cubic","Extrapolate=Linear","MultiX=Average","Skip=True","Sort=True")</f>
        <v>14.65454856361149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50455</v>
      </c>
      <c r="T4708" s="43">
        <f ca="1">_xll.BInterpol('Base CDI'!$H$4:$H$28,'Base CDI'!$J$4:$J$29,S4708,"Cubic","Extrapolate=Linear","MultiX=Average","Skip=True","Sort=True")</f>
        <v>14.743644322845416</v>
      </c>
      <c r="U4708" s="43">
        <f ca="1">_xll.BInterpol('Base CDI'!$H$4:$H$28,'Base CDI'!$I$4:$I$29,S4708,"Cubic","Extrapolate=Linear","MultiX=Average","Skip=True","Sort=True")</f>
        <v>14.65437756497948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50456</v>
      </c>
      <c r="T4709" s="43">
        <f ca="1">_xll.BInterpol('Base CDI'!$H$4:$H$28,'Base CDI'!$J$4:$J$29,S4709,"Cubic","Extrapolate=Linear","MultiX=Average","Skip=True","Sort=True")</f>
        <v>14.743689466484268</v>
      </c>
      <c r="U4709" s="43">
        <f ca="1">_xll.BInterpol('Base CDI'!$H$4:$H$28,'Base CDI'!$I$4:$I$29,S4709,"Cubic","Extrapolate=Linear","MultiX=Average","Skip=True","Sort=True")</f>
        <v>14.654206566347469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50457</v>
      </c>
      <c r="T4710" s="43">
        <f ca="1">_xll.BInterpol('Base CDI'!$H$4:$H$28,'Base CDI'!$J$4:$J$29,S4710,"Cubic","Extrapolate=Linear","MultiX=Average","Skip=True","Sort=True")</f>
        <v>14.743734610123118</v>
      </c>
      <c r="U4710" s="43">
        <f ca="1">_xll.BInterpol('Base CDI'!$H$4:$H$28,'Base CDI'!$I$4:$I$29,S4710,"Cubic","Extrapolate=Linear","MultiX=Average","Skip=True","Sort=True")</f>
        <v>14.654035567715457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50458</v>
      </c>
      <c r="T4711" s="43">
        <f ca="1">_xll.BInterpol('Base CDI'!$H$4:$H$28,'Base CDI'!$J$4:$J$29,S4711,"Cubic","Extrapolate=Linear","MultiX=Average","Skip=True","Sort=True")</f>
        <v>14.743779753761968</v>
      </c>
      <c r="U4711" s="43">
        <f ca="1">_xll.BInterpol('Base CDI'!$H$4:$H$28,'Base CDI'!$I$4:$I$29,S4711,"Cubic","Extrapolate=Linear","MultiX=Average","Skip=True","Sort=True")</f>
        <v>14.653864569083447</v>
      </c>
    </row>
    <row r="4712" spans="16:21" x14ac:dyDescent="0.25">
      <c r="P4712" s="10">
        <v>41367</v>
      </c>
      <c r="Q4712">
        <v>30.18731</v>
      </c>
      <c r="S4712" s="42">
        <f t="shared" ca="1" si="78"/>
        <v>50459</v>
      </c>
      <c r="T4712" s="43">
        <f ca="1">_xll.BInterpol('Base CDI'!$H$4:$H$28,'Base CDI'!$J$4:$J$29,S4712,"Cubic","Extrapolate=Linear","MultiX=Average","Skip=True","Sort=True")</f>
        <v>14.74382489740082</v>
      </c>
      <c r="U4712" s="43">
        <f ca="1">_xll.BInterpol('Base CDI'!$H$4:$H$28,'Base CDI'!$I$4:$I$29,S4712,"Cubic","Extrapolate=Linear","MultiX=Average","Skip=True","Sort=True")</f>
        <v>14.653693570451436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50460</v>
      </c>
      <c r="T4713" s="43">
        <f ca="1">_xll.BInterpol('Base CDI'!$H$4:$H$28,'Base CDI'!$J$4:$J$29,S4713,"Cubic","Extrapolate=Linear","MultiX=Average","Skip=True","Sort=True")</f>
        <v>14.743870041039671</v>
      </c>
      <c r="U4713" s="43">
        <f ca="1">_xll.BInterpol('Base CDI'!$H$4:$H$28,'Base CDI'!$I$4:$I$29,S4713,"Cubic","Extrapolate=Linear","MultiX=Average","Skip=True","Sort=True")</f>
        <v>14.653522571819424</v>
      </c>
    </row>
    <row r="4714" spans="16:21" x14ac:dyDescent="0.25">
      <c r="P4714" s="10">
        <v>41369</v>
      </c>
      <c r="Q4714">
        <v>30.20354</v>
      </c>
      <c r="S4714" s="42">
        <f t="shared" ca="1" si="78"/>
        <v>50461</v>
      </c>
      <c r="T4714" s="43">
        <f ca="1">_xll.BInterpol('Base CDI'!$H$4:$H$28,'Base CDI'!$J$4:$J$29,S4714,"Cubic","Extrapolate=Linear","MultiX=Average","Skip=True","Sort=True")</f>
        <v>14.743915184678523</v>
      </c>
      <c r="U4714" s="43">
        <f ca="1">_xll.BInterpol('Base CDI'!$H$4:$H$28,'Base CDI'!$I$4:$I$29,S4714,"Cubic","Extrapolate=Linear","MultiX=Average","Skip=True","Sort=True")</f>
        <v>14.653351573187415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50462</v>
      </c>
      <c r="T4715" s="43">
        <f ca="1">_xll.BInterpol('Base CDI'!$H$4:$H$28,'Base CDI'!$J$4:$J$29,S4715,"Cubic","Extrapolate=Linear","MultiX=Average","Skip=True","Sort=True")</f>
        <v>14.743960328317373</v>
      </c>
      <c r="U4715" s="43">
        <f ca="1">_xll.BInterpol('Base CDI'!$H$4:$H$28,'Base CDI'!$I$4:$I$29,S4715,"Cubic","Extrapolate=Linear","MultiX=Average","Skip=True","Sort=True")</f>
        <v>14.653180574555403</v>
      </c>
    </row>
    <row r="4716" spans="16:21" x14ac:dyDescent="0.25">
      <c r="P4716" s="10">
        <v>41373</v>
      </c>
      <c r="Q4716">
        <v>30.21979</v>
      </c>
      <c r="S4716" s="42">
        <f t="shared" ca="1" si="78"/>
        <v>50463</v>
      </c>
      <c r="T4716" s="43">
        <f ca="1">_xll.BInterpol('Base CDI'!$H$4:$H$28,'Base CDI'!$J$4:$J$29,S4716,"Cubic","Extrapolate=Linear","MultiX=Average","Skip=True","Sort=True")</f>
        <v>14.744005471956223</v>
      </c>
      <c r="U4716" s="43">
        <f ca="1">_xll.BInterpol('Base CDI'!$H$4:$H$28,'Base CDI'!$I$4:$I$29,S4716,"Cubic","Extrapolate=Linear","MultiX=Average","Skip=True","Sort=True")</f>
        <v>14.653009575923392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50464</v>
      </c>
      <c r="T4717" s="43">
        <f ca="1">_xll.BInterpol('Base CDI'!$H$4:$H$28,'Base CDI'!$J$4:$J$29,S4717,"Cubic","Extrapolate=Linear","MultiX=Average","Skip=True","Sort=True")</f>
        <v>14.744050615595075</v>
      </c>
      <c r="U4717" s="43">
        <f ca="1">_xll.BInterpol('Base CDI'!$H$4:$H$28,'Base CDI'!$I$4:$I$29,S4717,"Cubic","Extrapolate=Linear","MultiX=Average","Skip=True","Sort=True")</f>
        <v>14.652838577291382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50465</v>
      </c>
      <c r="T4718" s="43">
        <f ca="1">_xll.BInterpol('Base CDI'!$H$4:$H$28,'Base CDI'!$J$4:$J$29,S4718,"Cubic","Extrapolate=Linear","MultiX=Average","Skip=True","Sort=True")</f>
        <v>14.744095759233925</v>
      </c>
      <c r="U4718" s="43">
        <f ca="1">_xll.BInterpol('Base CDI'!$H$4:$H$28,'Base CDI'!$I$4:$I$29,S4718,"Cubic","Extrapolate=Linear","MultiX=Average","Skip=True","Sort=True")</f>
        <v>14.65266757865937</v>
      </c>
    </row>
    <row r="4719" spans="16:21" x14ac:dyDescent="0.25">
      <c r="P4719" s="10">
        <v>41376</v>
      </c>
      <c r="Q4719">
        <v>30.24417</v>
      </c>
      <c r="S4719" s="42">
        <f t="shared" ca="1" si="78"/>
        <v>50466</v>
      </c>
      <c r="T4719" s="43">
        <f ca="1">_xll.BInterpol('Base CDI'!$H$4:$H$28,'Base CDI'!$J$4:$J$29,S4719,"Cubic","Extrapolate=Linear","MultiX=Average","Skip=True","Sort=True")</f>
        <v>14.744140902872777</v>
      </c>
      <c r="U4719" s="43">
        <f ca="1">_xll.BInterpol('Base CDI'!$H$4:$H$28,'Base CDI'!$I$4:$I$29,S4719,"Cubic","Extrapolate=Linear","MultiX=Average","Skip=True","Sort=True")</f>
        <v>14.652496580027359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50467</v>
      </c>
      <c r="T4720" s="43">
        <f ca="1">_xll.BInterpol('Base CDI'!$H$4:$H$28,'Base CDI'!$J$4:$J$29,S4720,"Cubic","Extrapolate=Linear","MultiX=Average","Skip=True","Sort=True")</f>
        <v>14.744186046511627</v>
      </c>
      <c r="U4720" s="43">
        <f ca="1">_xll.BInterpol('Base CDI'!$H$4:$H$28,'Base CDI'!$I$4:$I$29,S4720,"Cubic","Extrapolate=Linear","MultiX=Average","Skip=True","Sort=True")</f>
        <v>14.652325581395349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50468</v>
      </c>
      <c r="T4721" s="43">
        <f ca="1">_xll.BInterpol('Base CDI'!$H$4:$H$28,'Base CDI'!$J$4:$J$29,S4721,"Cubic","Extrapolate=Linear","MultiX=Average","Skip=True","Sort=True")</f>
        <v>14.744231190150478</v>
      </c>
      <c r="U4721" s="43">
        <f ca="1">_xll.BInterpol('Base CDI'!$H$4:$H$28,'Base CDI'!$I$4:$I$29,S4721,"Cubic","Extrapolate=Linear","MultiX=Average","Skip=True","Sort=True")</f>
        <v>14.652154582763337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50469</v>
      </c>
      <c r="T4722" s="43">
        <f ca="1">_xll.BInterpol('Base CDI'!$H$4:$H$28,'Base CDI'!$J$4:$J$29,S4722,"Cubic","Extrapolate=Linear","MultiX=Average","Skip=True","Sort=True")</f>
        <v>14.74427633378933</v>
      </c>
      <c r="U4722" s="43">
        <f ca="1">_xll.BInterpol('Base CDI'!$H$4:$H$28,'Base CDI'!$I$4:$I$29,S4722,"Cubic","Extrapolate=Linear","MultiX=Average","Skip=True","Sort=True")</f>
        <v>14.651983584131326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50470</v>
      </c>
      <c r="T4723" s="43">
        <f ca="1">_xll.BInterpol('Base CDI'!$H$4:$H$28,'Base CDI'!$J$4:$J$29,S4723,"Cubic","Extrapolate=Linear","MultiX=Average","Skip=True","Sort=True")</f>
        <v>14.74432147742818</v>
      </c>
      <c r="U4723" s="43">
        <f ca="1">_xll.BInterpol('Base CDI'!$H$4:$H$28,'Base CDI'!$I$4:$I$29,S4723,"Cubic","Extrapolate=Linear","MultiX=Average","Skip=True","Sort=True")</f>
        <v>14.651812585499316</v>
      </c>
    </row>
    <row r="4724" spans="16:21" x14ac:dyDescent="0.25">
      <c r="P4724" s="10">
        <v>41383</v>
      </c>
      <c r="Q4724">
        <v>30.28509</v>
      </c>
      <c r="S4724" s="42">
        <f t="shared" ca="1" si="78"/>
        <v>50471</v>
      </c>
      <c r="T4724" s="43">
        <f ca="1">_xll.BInterpol('Base CDI'!$H$4:$H$28,'Base CDI'!$J$4:$J$29,S4724,"Cubic","Extrapolate=Linear","MultiX=Average","Skip=True","Sort=True")</f>
        <v>14.74436662106703</v>
      </c>
      <c r="U4724" s="43">
        <f ca="1">_xll.BInterpol('Base CDI'!$H$4:$H$28,'Base CDI'!$I$4:$I$29,S4724,"Cubic","Extrapolate=Linear","MultiX=Average","Skip=True","Sort=True")</f>
        <v>14.651641586867305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50472</v>
      </c>
      <c r="T4725" s="43">
        <f ca="1">_xll.BInterpol('Base CDI'!$H$4:$H$28,'Base CDI'!$J$4:$J$29,S4725,"Cubic","Extrapolate=Linear","MultiX=Average","Skip=True","Sort=True")</f>
        <v>14.744411764705882</v>
      </c>
      <c r="U4725" s="43">
        <f ca="1">_xll.BInterpol('Base CDI'!$H$4:$H$28,'Base CDI'!$I$4:$I$29,S4725,"Cubic","Extrapolate=Linear","MultiX=Average","Skip=True","Sort=True")</f>
        <v>14.651470588235293</v>
      </c>
    </row>
    <row r="4726" spans="16:21" x14ac:dyDescent="0.25">
      <c r="P4726" s="10">
        <v>41387</v>
      </c>
      <c r="Q4726">
        <v>30.3019</v>
      </c>
      <c r="S4726" s="42">
        <f t="shared" ca="1" si="78"/>
        <v>50473</v>
      </c>
      <c r="T4726" s="43">
        <f ca="1">_xll.BInterpol('Base CDI'!$H$4:$H$28,'Base CDI'!$J$4:$J$29,S4726,"Cubic","Extrapolate=Linear","MultiX=Average","Skip=True","Sort=True")</f>
        <v>14.744456908344732</v>
      </c>
      <c r="U4726" s="43">
        <f ca="1">_xll.BInterpol('Base CDI'!$H$4:$H$28,'Base CDI'!$I$4:$I$29,S4726,"Cubic","Extrapolate=Linear","MultiX=Average","Skip=True","Sort=True")</f>
        <v>14.651299589603283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50474</v>
      </c>
      <c r="T4727" s="43">
        <f ca="1">_xll.BInterpol('Base CDI'!$H$4:$H$28,'Base CDI'!$J$4:$J$29,S4727,"Cubic","Extrapolate=Linear","MultiX=Average","Skip=True","Sort=True")</f>
        <v>14.744502051983584</v>
      </c>
      <c r="U4727" s="43">
        <f ca="1">_xll.BInterpol('Base CDI'!$H$4:$H$28,'Base CDI'!$I$4:$I$29,S4727,"Cubic","Extrapolate=Linear","MultiX=Average","Skip=True","Sort=True")</f>
        <v>14.651128590971272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50475</v>
      </c>
      <c r="T4728" s="43">
        <f ca="1">_xll.BInterpol('Base CDI'!$H$4:$H$28,'Base CDI'!$J$4:$J$29,S4728,"Cubic","Extrapolate=Linear","MultiX=Average","Skip=True","Sort=True")</f>
        <v>14.744547195622435</v>
      </c>
      <c r="U4728" s="43">
        <f ca="1">_xll.BInterpol('Base CDI'!$H$4:$H$28,'Base CDI'!$I$4:$I$29,S4728,"Cubic","Extrapolate=Linear","MultiX=Average","Skip=True","Sort=True")</f>
        <v>14.65095759233926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50476</v>
      </c>
      <c r="T4729" s="43">
        <f ca="1">_xll.BInterpol('Base CDI'!$H$4:$H$28,'Base CDI'!$J$4:$J$29,S4729,"Cubic","Extrapolate=Linear","MultiX=Average","Skip=True","Sort=True")</f>
        <v>14.744592339261285</v>
      </c>
      <c r="U4729" s="43">
        <f ca="1">_xll.BInterpol('Base CDI'!$H$4:$H$28,'Base CDI'!$I$4:$I$29,S4729,"Cubic","Extrapolate=Linear","MultiX=Average","Skip=True","Sort=True")</f>
        <v>14.650786593707251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50477</v>
      </c>
      <c r="T4730" s="43">
        <f ca="1">_xll.BInterpol('Base CDI'!$H$4:$H$28,'Base CDI'!$J$4:$J$29,S4730,"Cubic","Extrapolate=Linear","MultiX=Average","Skip=True","Sort=True")</f>
        <v>14.744637482900137</v>
      </c>
      <c r="U4730" s="43">
        <f ca="1">_xll.BInterpol('Base CDI'!$H$4:$H$28,'Base CDI'!$I$4:$I$29,S4730,"Cubic","Extrapolate=Linear","MultiX=Average","Skip=True","Sort=True")</f>
        <v>14.650615595075239</v>
      </c>
    </row>
    <row r="4731" spans="16:21" x14ac:dyDescent="0.25">
      <c r="P4731" s="10">
        <v>41394</v>
      </c>
      <c r="Q4731">
        <v>30.34393</v>
      </c>
      <c r="S4731" s="42">
        <f t="shared" ca="1" si="78"/>
        <v>50478</v>
      </c>
      <c r="T4731" s="43">
        <f ca="1">_xll.BInterpol('Base CDI'!$H$4:$H$28,'Base CDI'!$J$4:$J$29,S4731,"Cubic","Extrapolate=Linear","MultiX=Average","Skip=True","Sort=True")</f>
        <v>14.744682626538987</v>
      </c>
      <c r="U4731" s="43">
        <f ca="1">_xll.BInterpol('Base CDI'!$H$4:$H$28,'Base CDI'!$I$4:$I$29,S4731,"Cubic","Extrapolate=Linear","MultiX=Average","Skip=True","Sort=True")</f>
        <v>14.650444596443227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50479</v>
      </c>
      <c r="T4732" s="43">
        <f ca="1">_xll.BInterpol('Base CDI'!$H$4:$H$28,'Base CDI'!$J$4:$J$29,S4732,"Cubic","Extrapolate=Linear","MultiX=Average","Skip=True","Sort=True")</f>
        <v>14.744727770177837</v>
      </c>
      <c r="U4732" s="43">
        <f ca="1">_xll.BInterpol('Base CDI'!$H$4:$H$28,'Base CDI'!$I$4:$I$29,S4732,"Cubic","Extrapolate=Linear","MultiX=Average","Skip=True","Sort=True")</f>
        <v>14.650273597811218</v>
      </c>
    </row>
    <row r="4733" spans="16:21" x14ac:dyDescent="0.25">
      <c r="P4733" s="10">
        <v>41397</v>
      </c>
      <c r="Q4733">
        <v>30.36074</v>
      </c>
      <c r="S4733" s="42">
        <f t="shared" ca="1" si="78"/>
        <v>50480</v>
      </c>
      <c r="T4733" s="43">
        <f ca="1">_xll.BInterpol('Base CDI'!$H$4:$H$28,'Base CDI'!$J$4:$J$29,S4733,"Cubic","Extrapolate=Linear","MultiX=Average","Skip=True","Sort=True")</f>
        <v>14.744772913816689</v>
      </c>
      <c r="U4733" s="43">
        <f ca="1">_xll.BInterpol('Base CDI'!$H$4:$H$28,'Base CDI'!$I$4:$I$29,S4733,"Cubic","Extrapolate=Linear","MultiX=Average","Skip=True","Sort=True")</f>
        <v>14.650102599179206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50481</v>
      </c>
      <c r="T4734" s="43">
        <f ca="1">_xll.BInterpol('Base CDI'!$H$4:$H$28,'Base CDI'!$J$4:$J$29,S4734,"Cubic","Extrapolate=Linear","MultiX=Average","Skip=True","Sort=True")</f>
        <v>14.744818057455539</v>
      </c>
      <c r="U4734" s="43">
        <f ca="1">_xll.BInterpol('Base CDI'!$H$4:$H$28,'Base CDI'!$I$4:$I$29,S4734,"Cubic","Extrapolate=Linear","MultiX=Average","Skip=True","Sort=True")</f>
        <v>14.649931600547195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50482</v>
      </c>
      <c r="T4735" s="43">
        <f ca="1">_xll.BInterpol('Base CDI'!$H$4:$H$28,'Base CDI'!$J$4:$J$29,S4735,"Cubic","Extrapolate=Linear","MultiX=Average","Skip=True","Sort=True")</f>
        <v>14.744863201094391</v>
      </c>
      <c r="U4735" s="43">
        <f ca="1">_xll.BInterpol('Base CDI'!$H$4:$H$28,'Base CDI'!$I$4:$I$29,S4735,"Cubic","Extrapolate=Linear","MultiX=Average","Skip=True","Sort=True")</f>
        <v>14.649760601915185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50483</v>
      </c>
      <c r="T4736" s="43">
        <f ca="1">_xll.BInterpol('Base CDI'!$H$4:$H$28,'Base CDI'!$J$4:$J$29,S4736,"Cubic","Extrapolate=Linear","MultiX=Average","Skip=True","Sort=True")</f>
        <v>14.744908344733242</v>
      </c>
      <c r="U4736" s="43">
        <f ca="1">_xll.BInterpol('Base CDI'!$H$4:$H$28,'Base CDI'!$I$4:$I$29,S4736,"Cubic","Extrapolate=Linear","MultiX=Average","Skip=True","Sort=True")</f>
        <v>14.649589603283173</v>
      </c>
    </row>
    <row r="4737" spans="16:21" x14ac:dyDescent="0.25">
      <c r="P4737" s="10">
        <v>41403</v>
      </c>
      <c r="Q4737">
        <v>30.39443</v>
      </c>
      <c r="S4737" s="42">
        <f t="shared" ca="1" si="78"/>
        <v>50484</v>
      </c>
      <c r="T4737" s="43">
        <f ca="1">_xll.BInterpol('Base CDI'!$H$4:$H$28,'Base CDI'!$J$4:$J$29,S4737,"Cubic","Extrapolate=Linear","MultiX=Average","Skip=True","Sort=True")</f>
        <v>14.744953488372092</v>
      </c>
      <c r="U4737" s="43">
        <f ca="1">_xll.BInterpol('Base CDI'!$H$4:$H$28,'Base CDI'!$I$4:$I$29,S4737,"Cubic","Extrapolate=Linear","MultiX=Average","Skip=True","Sort=True")</f>
        <v>14.649418604651162</v>
      </c>
    </row>
    <row r="4738" spans="16:21" x14ac:dyDescent="0.25">
      <c r="P4738" s="10">
        <v>41404</v>
      </c>
      <c r="Q4738">
        <v>30.40286</v>
      </c>
      <c r="S4738" s="42">
        <f t="shared" ca="1" si="78"/>
        <v>50485</v>
      </c>
      <c r="T4738" s="43">
        <f ca="1">_xll.BInterpol('Base CDI'!$H$4:$H$28,'Base CDI'!$J$4:$J$29,S4738,"Cubic","Extrapolate=Linear","MultiX=Average","Skip=True","Sort=True")</f>
        <v>14.744998632010944</v>
      </c>
      <c r="U4738" s="43">
        <f ca="1">_xll.BInterpol('Base CDI'!$H$4:$H$28,'Base CDI'!$I$4:$I$29,S4738,"Cubic","Extrapolate=Linear","MultiX=Average","Skip=True","Sort=True")</f>
        <v>14.649247606019152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50486</v>
      </c>
      <c r="T4739" s="43">
        <f ca="1">_xll.BInterpol('Base CDI'!$H$4:$H$28,'Base CDI'!$J$4:$J$29,S4739,"Cubic","Extrapolate=Linear","MultiX=Average","Skip=True","Sort=True")</f>
        <v>14.745043775649794</v>
      </c>
      <c r="U4739" s="43">
        <f ca="1">_xll.BInterpol('Base CDI'!$H$4:$H$28,'Base CDI'!$I$4:$I$29,S4739,"Cubic","Extrapolate=Linear","MultiX=Average","Skip=True","Sort=True")</f>
        <v>14.649076607387141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50487</v>
      </c>
      <c r="T4740" s="43">
        <f ca="1">_xll.BInterpol('Base CDI'!$H$4:$H$28,'Base CDI'!$J$4:$J$29,S4740,"Cubic","Extrapolate=Linear","MultiX=Average","Skip=True","Sort=True")</f>
        <v>14.745088919288644</v>
      </c>
      <c r="U4740" s="43">
        <f ca="1">_xll.BInterpol('Base CDI'!$H$4:$H$28,'Base CDI'!$I$4:$I$29,S4740,"Cubic","Extrapolate=Linear","MultiX=Average","Skip=True","Sort=True")</f>
        <v>14.648905608755129</v>
      </c>
    </row>
    <row r="4741" spans="16:21" x14ac:dyDescent="0.25">
      <c r="P4741" s="10">
        <v>41409</v>
      </c>
      <c r="Q4741">
        <v>30.42811</v>
      </c>
      <c r="S4741" s="42">
        <f t="shared" ca="1" si="78"/>
        <v>50488</v>
      </c>
      <c r="T4741" s="43">
        <f ca="1">_xll.BInterpol('Base CDI'!$H$4:$H$28,'Base CDI'!$J$4:$J$29,S4741,"Cubic","Extrapolate=Linear","MultiX=Average","Skip=True","Sort=True")</f>
        <v>14.745134062927496</v>
      </c>
      <c r="U4741" s="43">
        <f ca="1">_xll.BInterpol('Base CDI'!$H$4:$H$28,'Base CDI'!$I$4:$I$29,S4741,"Cubic","Extrapolate=Linear","MultiX=Average","Skip=True","Sort=True")</f>
        <v>14.648734610123119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50489</v>
      </c>
      <c r="T4742" s="43">
        <f ca="1">_xll.BInterpol('Base CDI'!$H$4:$H$28,'Base CDI'!$J$4:$J$29,S4742,"Cubic","Extrapolate=Linear","MultiX=Average","Skip=True","Sort=True")</f>
        <v>14.745179206566347</v>
      </c>
      <c r="U4742" s="43">
        <f ca="1">_xll.BInterpol('Base CDI'!$H$4:$H$28,'Base CDI'!$I$4:$I$29,S4742,"Cubic","Extrapolate=Linear","MultiX=Average","Skip=True","Sort=True")</f>
        <v>14.648563611491108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50490</v>
      </c>
      <c r="T4743" s="43">
        <f ca="1">_xll.BInterpol('Base CDI'!$H$4:$H$28,'Base CDI'!$J$4:$J$29,S4743,"Cubic","Extrapolate=Linear","MultiX=Average","Skip=True","Sort=True")</f>
        <v>14.745224350205199</v>
      </c>
      <c r="U4743" s="43">
        <f ca="1">_xll.BInterpol('Base CDI'!$H$4:$H$28,'Base CDI'!$I$4:$I$29,S4743,"Cubic","Extrapolate=Linear","MultiX=Average","Skip=True","Sort=True")</f>
        <v>14.648392612859096</v>
      </c>
    </row>
    <row r="4744" spans="16:21" x14ac:dyDescent="0.25">
      <c r="P4744" s="10">
        <v>41414</v>
      </c>
      <c r="Q4744">
        <v>30.45337</v>
      </c>
      <c r="S4744" s="42">
        <f t="shared" ca="1" si="78"/>
        <v>50491</v>
      </c>
      <c r="T4744" s="43">
        <f ca="1">_xll.BInterpol('Base CDI'!$H$4:$H$28,'Base CDI'!$J$4:$J$29,S4744,"Cubic","Extrapolate=Linear","MultiX=Average","Skip=True","Sort=True")</f>
        <v>14.745269493844049</v>
      </c>
      <c r="U4744" s="43">
        <f ca="1">_xll.BInterpol('Base CDI'!$H$4:$H$28,'Base CDI'!$I$4:$I$29,S4744,"Cubic","Extrapolate=Linear","MultiX=Average","Skip=True","Sort=True")</f>
        <v>14.648221614227086</v>
      </c>
    </row>
    <row r="4745" spans="16:21" x14ac:dyDescent="0.25">
      <c r="P4745" s="10">
        <v>41415</v>
      </c>
      <c r="Q4745">
        <v>30.4618</v>
      </c>
      <c r="S4745" s="42">
        <f t="shared" ca="1" si="78"/>
        <v>50492</v>
      </c>
      <c r="T4745" s="43">
        <f ca="1">_xll.BInterpol('Base CDI'!$H$4:$H$28,'Base CDI'!$J$4:$J$29,S4745,"Cubic","Extrapolate=Linear","MultiX=Average","Skip=True","Sort=True")</f>
        <v>14.745314637482899</v>
      </c>
      <c r="U4745" s="43">
        <f ca="1">_xll.BInterpol('Base CDI'!$H$4:$H$28,'Base CDI'!$I$4:$I$29,S4745,"Cubic","Extrapolate=Linear","MultiX=Average","Skip=True","Sort=True")</f>
        <v>14.648050615595075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50493</v>
      </c>
      <c r="T4746" s="43">
        <f ca="1">_xll.BInterpol('Base CDI'!$H$4:$H$28,'Base CDI'!$J$4:$J$29,S4746,"Cubic","Extrapolate=Linear","MultiX=Average","Skip=True","Sort=True")</f>
        <v>14.745359781121751</v>
      </c>
      <c r="U4746" s="43">
        <f ca="1">_xll.BInterpol('Base CDI'!$H$4:$H$28,'Base CDI'!$I$4:$I$29,S4746,"Cubic","Extrapolate=Linear","MultiX=Average","Skip=True","Sort=True")</f>
        <v>14.647879616963063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50494</v>
      </c>
      <c r="T4747" s="43">
        <f ca="1">_xll.BInterpol('Base CDI'!$H$4:$H$28,'Base CDI'!$J$4:$J$29,S4747,"Cubic","Extrapolate=Linear","MultiX=Average","Skip=True","Sort=True")</f>
        <v>14.745404924760601</v>
      </c>
      <c r="U4747" s="43">
        <f ca="1">_xll.BInterpol('Base CDI'!$H$4:$H$28,'Base CDI'!$I$4:$I$29,S4747,"Cubic","Extrapolate=Linear","MultiX=Average","Skip=True","Sort=True")</f>
        <v>14.647708618331054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50495</v>
      </c>
      <c r="T4748" s="43">
        <f ca="1">_xll.BInterpol('Base CDI'!$H$4:$H$28,'Base CDI'!$J$4:$J$29,S4748,"Cubic","Extrapolate=Linear","MultiX=Average","Skip=True","Sort=True")</f>
        <v>14.745450068399451</v>
      </c>
      <c r="U4748" s="43">
        <f ca="1">_xll.BInterpol('Base CDI'!$H$4:$H$28,'Base CDI'!$I$4:$I$29,S4748,"Cubic","Extrapolate=Linear","MultiX=Average","Skip=True","Sort=True")</f>
        <v>14.647537619699042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50496</v>
      </c>
      <c r="T4749" s="43">
        <f ca="1">_xll.BInterpol('Base CDI'!$H$4:$H$28,'Base CDI'!$J$4:$J$29,S4749,"Cubic","Extrapolate=Linear","MultiX=Average","Skip=True","Sort=True")</f>
        <v>14.745495212038303</v>
      </c>
      <c r="U4749" s="43">
        <f ca="1">_xll.BInterpol('Base CDI'!$H$4:$H$28,'Base CDI'!$I$4:$I$29,S4749,"Cubic","Extrapolate=Linear","MultiX=Average","Skip=True","Sort=True")</f>
        <v>14.647366621067031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50497</v>
      </c>
      <c r="T4750" s="43">
        <f ca="1">_xll.BInterpol('Base CDI'!$H$4:$H$28,'Base CDI'!$J$4:$J$29,S4750,"Cubic","Extrapolate=Linear","MultiX=Average","Skip=True","Sort=True")</f>
        <v>14.745540355677154</v>
      </c>
      <c r="U4750" s="43">
        <f ca="1">_xll.BInterpol('Base CDI'!$H$4:$H$28,'Base CDI'!$I$4:$I$29,S4750,"Cubic","Extrapolate=Linear","MultiX=Average","Skip=True","Sort=True")</f>
        <v>14.647195622435021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50498</v>
      </c>
      <c r="T4751" s="43">
        <f ca="1">_xll.BInterpol('Base CDI'!$H$4:$H$28,'Base CDI'!$J$4:$J$29,S4751,"Cubic","Extrapolate=Linear","MultiX=Average","Skip=True","Sort=True")</f>
        <v>14.745585499316006</v>
      </c>
      <c r="U4751" s="43">
        <f ca="1">_xll.BInterpol('Base CDI'!$H$4:$H$28,'Base CDI'!$I$4:$I$29,S4751,"Cubic","Extrapolate=Linear","MultiX=Average","Skip=True","Sort=True")</f>
        <v>14.647024623803009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50499</v>
      </c>
      <c r="T4752" s="43">
        <f ca="1">_xll.BInterpol('Base CDI'!$H$4:$H$28,'Base CDI'!$J$4:$J$29,S4752,"Cubic","Extrapolate=Linear","MultiX=Average","Skip=True","Sort=True")</f>
        <v>14.745630642954856</v>
      </c>
      <c r="U4752" s="43">
        <f ca="1">_xll.BInterpol('Base CDI'!$H$4:$H$28,'Base CDI'!$I$4:$I$29,S4752,"Cubic","Extrapolate=Linear","MultiX=Average","Skip=True","Sort=True")</f>
        <v>14.646853625170998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50500</v>
      </c>
      <c r="T4753" s="43">
        <f ca="1">_xll.BInterpol('Base CDI'!$H$4:$H$28,'Base CDI'!$J$4:$J$29,S4753,"Cubic","Extrapolate=Linear","MultiX=Average","Skip=True","Sort=True")</f>
        <v>14.745675786593706</v>
      </c>
      <c r="U4753" s="43">
        <f ca="1">_xll.BInterpol('Base CDI'!$H$4:$H$28,'Base CDI'!$I$4:$I$29,S4753,"Cubic","Extrapolate=Linear","MultiX=Average","Skip=True","Sort=True")</f>
        <v>14.646682626538988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50501</v>
      </c>
      <c r="T4754" s="43">
        <f ca="1">_xll.BInterpol('Base CDI'!$H$4:$H$28,'Base CDI'!$J$4:$J$29,S4754,"Cubic","Extrapolate=Linear","MultiX=Average","Skip=True","Sort=True")</f>
        <v>14.745720930232558</v>
      </c>
      <c r="U4754" s="43">
        <f ca="1">_xll.BInterpol('Base CDI'!$H$4:$H$28,'Base CDI'!$I$4:$I$29,S4754,"Cubic","Extrapolate=Linear","MultiX=Average","Skip=True","Sort=True")</f>
        <v>14.646511627906976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50502</v>
      </c>
      <c r="T4755" s="43">
        <f ca="1">_xll.BInterpol('Base CDI'!$H$4:$H$28,'Base CDI'!$J$4:$J$29,S4755,"Cubic","Extrapolate=Linear","MultiX=Average","Skip=True","Sort=True")</f>
        <v>14.745766073871408</v>
      </c>
      <c r="U4755" s="43">
        <f ca="1">_xll.BInterpol('Base CDI'!$H$4:$H$28,'Base CDI'!$I$4:$I$29,S4755,"Cubic","Extrapolate=Linear","MultiX=Average","Skip=True","Sort=True")</f>
        <v>14.646340629274965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50503</v>
      </c>
      <c r="T4756" s="43">
        <f ca="1">_xll.BInterpol('Base CDI'!$H$4:$H$28,'Base CDI'!$J$4:$J$29,S4756,"Cubic","Extrapolate=Linear","MultiX=Average","Skip=True","Sort=True")</f>
        <v>14.745811217510258</v>
      </c>
      <c r="U4756" s="43">
        <f ca="1">_xll.BInterpol('Base CDI'!$H$4:$H$28,'Base CDI'!$I$4:$I$29,S4756,"Cubic","Extrapolate=Linear","MultiX=Average","Skip=True","Sort=True")</f>
        <v>14.646169630642955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50504</v>
      </c>
      <c r="T4757" s="43">
        <f ca="1">_xll.BInterpol('Base CDI'!$H$4:$H$28,'Base CDI'!$J$4:$J$29,S4757,"Cubic","Extrapolate=Linear","MultiX=Average","Skip=True","Sort=True")</f>
        <v>14.74585636114911</v>
      </c>
      <c r="U4757" s="43">
        <f ca="1">_xll.BInterpol('Base CDI'!$H$4:$H$28,'Base CDI'!$I$4:$I$29,S4757,"Cubic","Extrapolate=Linear","MultiX=Average","Skip=True","Sort=True")</f>
        <v>14.645998632010944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50505</v>
      </c>
      <c r="T4758" s="43">
        <f ca="1">_xll.BInterpol('Base CDI'!$H$4:$H$28,'Base CDI'!$J$4:$J$29,S4758,"Cubic","Extrapolate=Linear","MultiX=Average","Skip=True","Sort=True")</f>
        <v>14.745901504787961</v>
      </c>
      <c r="U4758" s="43">
        <f ca="1">_xll.BInterpol('Base CDI'!$H$4:$H$28,'Base CDI'!$I$4:$I$29,S4758,"Cubic","Extrapolate=Linear","MultiX=Average","Skip=True","Sort=True")</f>
        <v>14.645827633378932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50506</v>
      </c>
      <c r="T4759" s="43">
        <f ca="1">_xll.BInterpol('Base CDI'!$H$4:$H$28,'Base CDI'!$J$4:$J$29,S4759,"Cubic","Extrapolate=Linear","MultiX=Average","Skip=True","Sort=True")</f>
        <v>14.745946648426813</v>
      </c>
      <c r="U4759" s="43">
        <f ca="1">_xll.BInterpol('Base CDI'!$H$4:$H$28,'Base CDI'!$I$4:$I$29,S4759,"Cubic","Extrapolate=Linear","MultiX=Average","Skip=True","Sort=True")</f>
        <v>14.645656634746922</v>
      </c>
    </row>
    <row r="4760" spans="16:21" x14ac:dyDescent="0.25">
      <c r="P4760" s="10">
        <v>41437</v>
      </c>
      <c r="Q4760">
        <v>30.59299</v>
      </c>
      <c r="S4760" s="42">
        <f t="shared" ca="1" si="79"/>
        <v>50507</v>
      </c>
      <c r="T4760" s="43">
        <f ca="1">_xll.BInterpol('Base CDI'!$H$4:$H$28,'Base CDI'!$J$4:$J$29,S4760,"Cubic","Extrapolate=Linear","MultiX=Average","Skip=True","Sort=True")</f>
        <v>14.745991792065663</v>
      </c>
      <c r="U4760" s="43">
        <f ca="1">_xll.BInterpol('Base CDI'!$H$4:$H$28,'Base CDI'!$I$4:$I$29,S4760,"Cubic","Extrapolate=Linear","MultiX=Average","Skip=True","Sort=True")</f>
        <v>14.645485636114911</v>
      </c>
    </row>
    <row r="4761" spans="16:21" x14ac:dyDescent="0.25">
      <c r="P4761" s="10">
        <v>41438</v>
      </c>
      <c r="Q4761">
        <v>30.60201</v>
      </c>
      <c r="S4761" s="42">
        <f t="shared" ca="1" si="79"/>
        <v>50508</v>
      </c>
      <c r="T4761" s="43">
        <f ca="1">_xll.BInterpol('Base CDI'!$H$4:$H$28,'Base CDI'!$J$4:$J$29,S4761,"Cubic","Extrapolate=Linear","MultiX=Average","Skip=True","Sort=True")</f>
        <v>14.746036935704513</v>
      </c>
      <c r="U4761" s="43">
        <f ca="1">_xll.BInterpol('Base CDI'!$H$4:$H$28,'Base CDI'!$I$4:$I$29,S4761,"Cubic","Extrapolate=Linear","MultiX=Average","Skip=True","Sort=True")</f>
        <v>14.645314637482899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50509</v>
      </c>
      <c r="T4762" s="43">
        <f ca="1">_xll.BInterpol('Base CDI'!$H$4:$H$28,'Base CDI'!$J$4:$J$29,S4762,"Cubic","Extrapolate=Linear","MultiX=Average","Skip=True","Sort=True")</f>
        <v>14.746082079343365</v>
      </c>
      <c r="U4762" s="43">
        <f ca="1">_xll.BInterpol('Base CDI'!$H$4:$H$28,'Base CDI'!$I$4:$I$29,S4762,"Cubic","Extrapolate=Linear","MultiX=Average","Skip=True","Sort=True")</f>
        <v>14.64514363885089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50510</v>
      </c>
      <c r="T4763" s="43">
        <f ca="1">_xll.BInterpol('Base CDI'!$H$4:$H$28,'Base CDI'!$J$4:$J$29,S4763,"Cubic","Extrapolate=Linear","MultiX=Average","Skip=True","Sort=True")</f>
        <v>14.746127222982215</v>
      </c>
      <c r="U4763" s="43">
        <f ca="1">_xll.BInterpol('Base CDI'!$H$4:$H$28,'Base CDI'!$I$4:$I$29,S4763,"Cubic","Extrapolate=Linear","MultiX=Average","Skip=True","Sort=True")</f>
        <v>14.644972640218878</v>
      </c>
    </row>
    <row r="4764" spans="16:21" x14ac:dyDescent="0.25">
      <c r="P4764" s="10">
        <v>41443</v>
      </c>
      <c r="Q4764">
        <v>30.62912</v>
      </c>
      <c r="S4764" s="42">
        <f t="shared" ca="1" si="79"/>
        <v>50511</v>
      </c>
      <c r="T4764" s="43">
        <f ca="1">_xll.BInterpol('Base CDI'!$H$4:$H$28,'Base CDI'!$J$4:$J$29,S4764,"Cubic","Extrapolate=Linear","MultiX=Average","Skip=True","Sort=True")</f>
        <v>14.746172366621066</v>
      </c>
      <c r="U4764" s="43">
        <f ca="1">_xll.BInterpol('Base CDI'!$H$4:$H$28,'Base CDI'!$I$4:$I$29,S4764,"Cubic","Extrapolate=Linear","MultiX=Average","Skip=True","Sort=True")</f>
        <v>14.644801641586866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50512</v>
      </c>
      <c r="T4765" s="43">
        <f ca="1">_xll.BInterpol('Base CDI'!$H$4:$H$28,'Base CDI'!$J$4:$J$29,S4765,"Cubic","Extrapolate=Linear","MultiX=Average","Skip=True","Sort=True")</f>
        <v>14.746217510259918</v>
      </c>
      <c r="U4765" s="43">
        <f ca="1">_xll.BInterpol('Base CDI'!$H$4:$H$28,'Base CDI'!$I$4:$I$29,S4765,"Cubic","Extrapolate=Linear","MultiX=Average","Skip=True","Sort=True")</f>
        <v>14.644630642954857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50513</v>
      </c>
      <c r="T4766" s="43">
        <f ca="1">_xll.BInterpol('Base CDI'!$H$4:$H$28,'Base CDI'!$J$4:$J$29,S4766,"Cubic","Extrapolate=Linear","MultiX=Average","Skip=True","Sort=True")</f>
        <v>14.746262653898768</v>
      </c>
      <c r="U4766" s="43">
        <f ca="1">_xll.BInterpol('Base CDI'!$H$4:$H$28,'Base CDI'!$I$4:$I$29,S4766,"Cubic","Extrapolate=Linear","MultiX=Average","Skip=True","Sort=True")</f>
        <v>14.644459644322845</v>
      </c>
    </row>
    <row r="4767" spans="16:21" x14ac:dyDescent="0.25">
      <c r="P4767" s="10">
        <v>41446</v>
      </c>
      <c r="Q4767">
        <v>30.65625</v>
      </c>
      <c r="S4767" s="42">
        <f t="shared" ca="1" si="79"/>
        <v>50514</v>
      </c>
      <c r="T4767" s="43">
        <f ca="1">_xll.BInterpol('Base CDI'!$H$4:$H$28,'Base CDI'!$J$4:$J$29,S4767,"Cubic","Extrapolate=Linear","MultiX=Average","Skip=True","Sort=True")</f>
        <v>14.74630779753762</v>
      </c>
      <c r="U4767" s="43">
        <f ca="1">_xll.BInterpol('Base CDI'!$H$4:$H$28,'Base CDI'!$I$4:$I$29,S4767,"Cubic","Extrapolate=Linear","MultiX=Average","Skip=True","Sort=True")</f>
        <v>14.644288645690834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50515</v>
      </c>
      <c r="T4768" s="43">
        <f ca="1">_xll.BInterpol('Base CDI'!$H$4:$H$28,'Base CDI'!$J$4:$J$29,S4768,"Cubic","Extrapolate=Linear","MultiX=Average","Skip=True","Sort=True")</f>
        <v>14.74635294117647</v>
      </c>
      <c r="U4768" s="43">
        <f ca="1">_xll.BInterpol('Base CDI'!$H$4:$H$28,'Base CDI'!$I$4:$I$29,S4768,"Cubic","Extrapolate=Linear","MultiX=Average","Skip=True","Sort=True")</f>
        <v>14.644117647058824</v>
      </c>
    </row>
    <row r="4769" spans="16:21" x14ac:dyDescent="0.25">
      <c r="P4769" s="10">
        <v>41450</v>
      </c>
      <c r="Q4769">
        <v>30.67435</v>
      </c>
      <c r="S4769" s="42">
        <f t="shared" ca="1" si="79"/>
        <v>50516</v>
      </c>
      <c r="T4769" s="43">
        <f ca="1">_xll.BInterpol('Base CDI'!$H$4:$H$28,'Base CDI'!$J$4:$J$29,S4769,"Cubic","Extrapolate=Linear","MultiX=Average","Skip=True","Sort=True")</f>
        <v>14.74639808481532</v>
      </c>
      <c r="U4769" s="43">
        <f ca="1">_xll.BInterpol('Base CDI'!$H$4:$H$28,'Base CDI'!$I$4:$I$29,S4769,"Cubic","Extrapolate=Linear","MultiX=Average","Skip=True","Sort=True")</f>
        <v>14.643946648426812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50517</v>
      </c>
      <c r="T4770" s="43">
        <f ca="1">_xll.BInterpol('Base CDI'!$H$4:$H$28,'Base CDI'!$J$4:$J$29,S4770,"Cubic","Extrapolate=Linear","MultiX=Average","Skip=True","Sort=True")</f>
        <v>14.746443228454172</v>
      </c>
      <c r="U4770" s="43">
        <f ca="1">_xll.BInterpol('Base CDI'!$H$4:$H$28,'Base CDI'!$I$4:$I$29,S4770,"Cubic","Extrapolate=Linear","MultiX=Average","Skip=True","Sort=True")</f>
        <v>14.643775649794801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50518</v>
      </c>
      <c r="T4771" s="43">
        <f ca="1">_xll.BInterpol('Base CDI'!$H$4:$H$28,'Base CDI'!$J$4:$J$29,S4771,"Cubic","Extrapolate=Linear","MultiX=Average","Skip=True","Sort=True")</f>
        <v>14.746488372093022</v>
      </c>
      <c r="U4771" s="43">
        <f ca="1">_xll.BInterpol('Base CDI'!$H$4:$H$28,'Base CDI'!$I$4:$I$29,S4771,"Cubic","Extrapolate=Linear","MultiX=Average","Skip=True","Sort=True")</f>
        <v>14.643604651162791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50519</v>
      </c>
      <c r="T4772" s="43">
        <f ca="1">_xll.BInterpol('Base CDI'!$H$4:$H$28,'Base CDI'!$J$4:$J$29,S4772,"Cubic","Extrapolate=Linear","MultiX=Average","Skip=True","Sort=True")</f>
        <v>14.746533515731873</v>
      </c>
      <c r="U4772" s="43">
        <f ca="1">_xll.BInterpol('Base CDI'!$H$4:$H$28,'Base CDI'!$I$4:$I$29,S4772,"Cubic","Extrapolate=Linear","MultiX=Average","Skip=True","Sort=True")</f>
        <v>14.64343365253078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50520</v>
      </c>
      <c r="T4773" s="43">
        <f ca="1">_xll.BInterpol('Base CDI'!$H$4:$H$28,'Base CDI'!$J$4:$J$29,S4773,"Cubic","Extrapolate=Linear","MultiX=Average","Skip=True","Sort=True")</f>
        <v>14.746578659370725</v>
      </c>
      <c r="U4773" s="43">
        <f ca="1">_xll.BInterpol('Base CDI'!$H$4:$H$28,'Base CDI'!$I$4:$I$29,S4773,"Cubic","Extrapolate=Linear","MultiX=Average","Skip=True","Sort=True")</f>
        <v>14.643262653898768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50521</v>
      </c>
      <c r="T4774" s="43">
        <f ca="1">_xll.BInterpol('Base CDI'!$H$4:$H$28,'Base CDI'!$J$4:$J$29,S4774,"Cubic","Extrapolate=Linear","MultiX=Average","Skip=True","Sort=True")</f>
        <v>14.746623803009575</v>
      </c>
      <c r="U4774" s="43">
        <f ca="1">_xll.BInterpol('Base CDI'!$H$4:$H$28,'Base CDI'!$I$4:$I$29,S4774,"Cubic","Extrapolate=Linear","MultiX=Average","Skip=True","Sort=True")</f>
        <v>14.643091655266758</v>
      </c>
    </row>
    <row r="4775" spans="16:21" x14ac:dyDescent="0.25">
      <c r="P4775" s="10">
        <v>41458</v>
      </c>
      <c r="Q4775">
        <v>30.7287</v>
      </c>
      <c r="S4775" s="42">
        <f t="shared" ca="1" si="79"/>
        <v>50522</v>
      </c>
      <c r="T4775" s="43">
        <f ca="1">_xll.BInterpol('Base CDI'!$H$4:$H$28,'Base CDI'!$J$4:$J$29,S4775,"Cubic","Extrapolate=Linear","MultiX=Average","Skip=True","Sort=True")</f>
        <v>14.746668946648427</v>
      </c>
      <c r="U4775" s="43">
        <f ca="1">_xll.BInterpol('Base CDI'!$H$4:$H$28,'Base CDI'!$I$4:$I$29,S4775,"Cubic","Extrapolate=Linear","MultiX=Average","Skip=True","Sort=True")</f>
        <v>14.642920656634747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50523</v>
      </c>
      <c r="T4776" s="43">
        <f ca="1">_xll.BInterpol('Base CDI'!$H$4:$H$28,'Base CDI'!$J$4:$J$29,S4776,"Cubic","Extrapolate=Linear","MultiX=Average","Skip=True","Sort=True")</f>
        <v>14.746714090287277</v>
      </c>
      <c r="U4776" s="43">
        <f ca="1">_xll.BInterpol('Base CDI'!$H$4:$H$28,'Base CDI'!$I$4:$I$29,S4776,"Cubic","Extrapolate=Linear","MultiX=Average","Skip=True","Sort=True")</f>
        <v>14.642749658002735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50524</v>
      </c>
      <c r="T4777" s="43">
        <f ca="1">_xll.BInterpol('Base CDI'!$H$4:$H$28,'Base CDI'!$J$4:$J$29,S4777,"Cubic","Extrapolate=Linear","MultiX=Average","Skip=True","Sort=True")</f>
        <v>14.746759233926127</v>
      </c>
      <c r="U4777" s="43">
        <f ca="1">_xll.BInterpol('Base CDI'!$H$4:$H$28,'Base CDI'!$I$4:$I$29,S4777,"Cubic","Extrapolate=Linear","MultiX=Average","Skip=True","Sort=True")</f>
        <v>14.642578659370725</v>
      </c>
    </row>
    <row r="4778" spans="16:21" x14ac:dyDescent="0.25">
      <c r="P4778" s="10">
        <v>41463</v>
      </c>
      <c r="Q4778">
        <v>30.75592</v>
      </c>
      <c r="S4778" s="42">
        <f t="shared" ca="1" si="79"/>
        <v>50525</v>
      </c>
      <c r="T4778" s="43">
        <f ca="1">_xll.BInterpol('Base CDI'!$H$4:$H$28,'Base CDI'!$J$4:$J$29,S4778,"Cubic","Extrapolate=Linear","MultiX=Average","Skip=True","Sort=True")</f>
        <v>14.746804377564979</v>
      </c>
      <c r="U4778" s="43">
        <f ca="1">_xll.BInterpol('Base CDI'!$H$4:$H$28,'Base CDI'!$I$4:$I$29,S4778,"Cubic","Extrapolate=Linear","MultiX=Average","Skip=True","Sort=True")</f>
        <v>14.642407660738714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50526</v>
      </c>
      <c r="T4779" s="43">
        <f ca="1">_xll.BInterpol('Base CDI'!$H$4:$H$28,'Base CDI'!$J$4:$J$29,S4779,"Cubic","Extrapolate=Linear","MultiX=Average","Skip=True","Sort=True")</f>
        <v>14.74684952120383</v>
      </c>
      <c r="U4779" s="43">
        <f ca="1">_xll.BInterpol('Base CDI'!$H$4:$H$28,'Base CDI'!$I$4:$I$29,S4779,"Cubic","Extrapolate=Linear","MultiX=Average","Skip=True","Sort=True")</f>
        <v>14.642236662106702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50527</v>
      </c>
      <c r="T4780" s="43">
        <f ca="1">_xll.BInterpol('Base CDI'!$H$4:$H$28,'Base CDI'!$J$4:$J$29,S4780,"Cubic","Extrapolate=Linear","MultiX=Average","Skip=True","Sort=True")</f>
        <v>14.74689466484268</v>
      </c>
      <c r="U4780" s="43">
        <f ca="1">_xll.BInterpol('Base CDI'!$H$4:$H$28,'Base CDI'!$I$4:$I$29,S4780,"Cubic","Extrapolate=Linear","MultiX=Average","Skip=True","Sort=True")</f>
        <v>14.642065663474693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50528</v>
      </c>
      <c r="T4781" s="43">
        <f ca="1">_xll.BInterpol('Base CDI'!$H$4:$H$28,'Base CDI'!$J$4:$J$29,S4781,"Cubic","Extrapolate=Linear","MultiX=Average","Skip=True","Sort=True")</f>
        <v>14.746939808481532</v>
      </c>
      <c r="U4781" s="43">
        <f ca="1">_xll.BInterpol('Base CDI'!$H$4:$H$28,'Base CDI'!$I$4:$I$29,S4781,"Cubic","Extrapolate=Linear","MultiX=Average","Skip=True","Sort=True")</f>
        <v>14.641894664842681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50529</v>
      </c>
      <c r="T4782" s="43">
        <f ca="1">_xll.BInterpol('Base CDI'!$H$4:$H$28,'Base CDI'!$J$4:$J$29,S4782,"Cubic","Extrapolate=Linear","MultiX=Average","Skip=True","Sort=True")</f>
        <v>14.746984952120382</v>
      </c>
      <c r="U4782" s="43">
        <f ca="1">_xll.BInterpol('Base CDI'!$H$4:$H$28,'Base CDI'!$I$4:$I$29,S4782,"Cubic","Extrapolate=Linear","MultiX=Average","Skip=True","Sort=True")</f>
        <v>14.64172366621067</v>
      </c>
    </row>
    <row r="4783" spans="16:21" x14ac:dyDescent="0.25">
      <c r="P4783" s="10">
        <v>41470</v>
      </c>
      <c r="Q4783">
        <v>30.80247</v>
      </c>
      <c r="S4783" s="42">
        <f t="shared" ca="1" si="79"/>
        <v>50530</v>
      </c>
      <c r="T4783" s="43">
        <f ca="1">_xll.BInterpol('Base CDI'!$H$4:$H$28,'Base CDI'!$J$4:$J$29,S4783,"Cubic","Extrapolate=Linear","MultiX=Average","Skip=True","Sort=True")</f>
        <v>14.747030095759234</v>
      </c>
      <c r="U4783" s="43">
        <f ca="1">_xll.BInterpol('Base CDI'!$H$4:$H$28,'Base CDI'!$I$4:$I$29,S4783,"Cubic","Extrapolate=Linear","MultiX=Average","Skip=True","Sort=True")</f>
        <v>14.64155266757866</v>
      </c>
    </row>
    <row r="4784" spans="16:21" x14ac:dyDescent="0.25">
      <c r="P4784" s="10">
        <v>41471</v>
      </c>
      <c r="Q4784">
        <v>30.81212</v>
      </c>
      <c r="S4784" s="42">
        <f t="shared" ca="1" si="79"/>
        <v>50531</v>
      </c>
      <c r="T4784" s="43">
        <f ca="1">_xll.BInterpol('Base CDI'!$H$4:$H$28,'Base CDI'!$J$4:$J$29,S4784,"Cubic","Extrapolate=Linear","MultiX=Average","Skip=True","Sort=True")</f>
        <v>14.747075239398084</v>
      </c>
      <c r="U4784" s="43">
        <f ca="1">_xll.BInterpol('Base CDI'!$H$4:$H$28,'Base CDI'!$I$4:$I$29,S4784,"Cubic","Extrapolate=Linear","MultiX=Average","Skip=True","Sort=True")</f>
        <v>14.641381668946648</v>
      </c>
    </row>
    <row r="4785" spans="16:21" x14ac:dyDescent="0.25">
      <c r="P4785" s="10">
        <v>41472</v>
      </c>
      <c r="Q4785">
        <v>30.82178</v>
      </c>
      <c r="S4785" s="42">
        <f t="shared" ca="1" si="79"/>
        <v>50532</v>
      </c>
      <c r="T4785" s="43">
        <f ca="1">_xll.BInterpol('Base CDI'!$H$4:$H$28,'Base CDI'!$J$4:$J$29,S4785,"Cubic","Extrapolate=Linear","MultiX=Average","Skip=True","Sort=True")</f>
        <v>14.747120383036934</v>
      </c>
      <c r="U4785" s="43">
        <f ca="1">_xll.BInterpol('Base CDI'!$H$4:$H$28,'Base CDI'!$I$4:$I$29,S4785,"Cubic","Extrapolate=Linear","MultiX=Average","Skip=True","Sort=True")</f>
        <v>14.641210670314637</v>
      </c>
    </row>
    <row r="4786" spans="16:21" x14ac:dyDescent="0.25">
      <c r="P4786" s="10">
        <v>41473</v>
      </c>
      <c r="Q4786">
        <v>30.83145</v>
      </c>
      <c r="S4786" s="42">
        <f t="shared" ca="1" si="79"/>
        <v>50533</v>
      </c>
      <c r="T4786" s="43">
        <f ca="1">_xll.BInterpol('Base CDI'!$H$4:$H$28,'Base CDI'!$J$4:$J$29,S4786,"Cubic","Extrapolate=Linear","MultiX=Average","Skip=True","Sort=True")</f>
        <v>14.747165526675786</v>
      </c>
      <c r="U4786" s="43">
        <f ca="1">_xll.BInterpol('Base CDI'!$H$4:$H$28,'Base CDI'!$I$4:$I$29,S4786,"Cubic","Extrapolate=Linear","MultiX=Average","Skip=True","Sort=True")</f>
        <v>14.641039671682627</v>
      </c>
    </row>
    <row r="4787" spans="16:21" x14ac:dyDescent="0.25">
      <c r="P4787" s="10">
        <v>41474</v>
      </c>
      <c r="Q4787">
        <v>30.84111</v>
      </c>
      <c r="S4787" s="42">
        <f t="shared" ca="1" si="79"/>
        <v>50534</v>
      </c>
      <c r="T4787" s="43">
        <f ca="1">_xll.BInterpol('Base CDI'!$H$4:$H$28,'Base CDI'!$J$4:$J$29,S4787,"Cubic","Extrapolate=Linear","MultiX=Average","Skip=True","Sort=True")</f>
        <v>14.747210670314637</v>
      </c>
      <c r="U4787" s="43">
        <f ca="1">_xll.BInterpol('Base CDI'!$H$4:$H$28,'Base CDI'!$I$4:$I$29,S4787,"Cubic","Extrapolate=Linear","MultiX=Average","Skip=True","Sort=True")</f>
        <v>14.640868673050615</v>
      </c>
    </row>
    <row r="4788" spans="16:21" x14ac:dyDescent="0.25">
      <c r="P4788" s="10">
        <v>41477</v>
      </c>
      <c r="Q4788">
        <v>30.85078</v>
      </c>
      <c r="S4788" s="42">
        <f t="shared" ca="1" si="79"/>
        <v>50535</v>
      </c>
      <c r="T4788" s="43">
        <f ca="1">_xll.BInterpol('Base CDI'!$H$4:$H$28,'Base CDI'!$J$4:$J$29,S4788,"Cubic","Extrapolate=Linear","MultiX=Average","Skip=True","Sort=True")</f>
        <v>14.747255813953487</v>
      </c>
      <c r="U4788" s="43">
        <f ca="1">_xll.BInterpol('Base CDI'!$H$4:$H$28,'Base CDI'!$I$4:$I$29,S4788,"Cubic","Extrapolate=Linear","MultiX=Average","Skip=True","Sort=True")</f>
        <v>14.640697674418604</v>
      </c>
    </row>
    <row r="4789" spans="16:21" x14ac:dyDescent="0.25">
      <c r="P4789" s="10">
        <v>41478</v>
      </c>
      <c r="Q4789">
        <v>30.86046</v>
      </c>
      <c r="S4789" s="42">
        <f t="shared" ca="1" si="79"/>
        <v>50536</v>
      </c>
      <c r="T4789" s="43">
        <f ca="1">_xll.BInterpol('Base CDI'!$H$4:$H$28,'Base CDI'!$J$4:$J$29,S4789,"Cubic","Extrapolate=Linear","MultiX=Average","Skip=True","Sort=True")</f>
        <v>14.747300957592339</v>
      </c>
      <c r="U4789" s="43">
        <f ca="1">_xll.BInterpol('Base CDI'!$H$4:$H$28,'Base CDI'!$I$4:$I$29,S4789,"Cubic","Extrapolate=Linear","MultiX=Average","Skip=True","Sort=True")</f>
        <v>14.640526675786594</v>
      </c>
    </row>
    <row r="4790" spans="16:21" x14ac:dyDescent="0.25">
      <c r="P4790" s="10">
        <v>41479</v>
      </c>
      <c r="Q4790">
        <v>30.87013</v>
      </c>
      <c r="S4790" s="42">
        <f t="shared" ca="1" si="79"/>
        <v>50537</v>
      </c>
      <c r="T4790" s="43">
        <f ca="1">_xll.BInterpol('Base CDI'!$H$4:$H$28,'Base CDI'!$J$4:$J$29,S4790,"Cubic","Extrapolate=Linear","MultiX=Average","Skip=True","Sort=True")</f>
        <v>14.747346101231189</v>
      </c>
      <c r="U4790" s="43">
        <f ca="1">_xll.BInterpol('Base CDI'!$H$4:$H$28,'Base CDI'!$I$4:$I$29,S4790,"Cubic","Extrapolate=Linear","MultiX=Average","Skip=True","Sort=True")</f>
        <v>14.640355677154583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50538</v>
      </c>
      <c r="T4791" s="43">
        <f ca="1">_xll.BInterpol('Base CDI'!$H$4:$H$28,'Base CDI'!$J$4:$J$29,S4791,"Cubic","Extrapolate=Linear","MultiX=Average","Skip=True","Sort=True")</f>
        <v>14.747391244870041</v>
      </c>
      <c r="U4791" s="43">
        <f ca="1">_xll.BInterpol('Base CDI'!$H$4:$H$28,'Base CDI'!$I$4:$I$29,S4791,"Cubic","Extrapolate=Linear","MultiX=Average","Skip=True","Sort=True")</f>
        <v>14.640184678522571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50539</v>
      </c>
      <c r="T4792" s="43">
        <f ca="1">_xll.BInterpol('Base CDI'!$H$4:$H$28,'Base CDI'!$J$4:$J$29,S4792,"Cubic","Extrapolate=Linear","MultiX=Average","Skip=True","Sort=True")</f>
        <v>14.747436388508891</v>
      </c>
      <c r="U4792" s="43">
        <f ca="1">_xll.BInterpol('Base CDI'!$H$4:$H$28,'Base CDI'!$I$4:$I$29,S4792,"Cubic","Extrapolate=Linear","MultiX=Average","Skip=True","Sort=True")</f>
        <v>14.640013679890561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50540</v>
      </c>
      <c r="T4793" s="43">
        <f ca="1">_xll.BInterpol('Base CDI'!$H$4:$H$28,'Base CDI'!$J$4:$J$29,S4793,"Cubic","Extrapolate=Linear","MultiX=Average","Skip=True","Sort=True")</f>
        <v>14.747481532147741</v>
      </c>
      <c r="U4793" s="43">
        <f ca="1">_xll.BInterpol('Base CDI'!$H$4:$H$28,'Base CDI'!$I$4:$I$29,S4793,"Cubic","Extrapolate=Linear","MultiX=Average","Skip=True","Sort=True")</f>
        <v>14.63984268125855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50541</v>
      </c>
      <c r="T4794" s="43">
        <f ca="1">_xll.BInterpol('Base CDI'!$H$4:$H$28,'Base CDI'!$J$4:$J$29,S4794,"Cubic","Extrapolate=Linear","MultiX=Average","Skip=True","Sort=True")</f>
        <v>14.747526675786593</v>
      </c>
      <c r="U4794" s="43">
        <f ca="1">_xll.BInterpol('Base CDI'!$H$4:$H$28,'Base CDI'!$I$4:$I$29,S4794,"Cubic","Extrapolate=Linear","MultiX=Average","Skip=True","Sort=True")</f>
        <v>14.639671682626538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50542</v>
      </c>
      <c r="T4795" s="43">
        <f ca="1">_xll.BInterpol('Base CDI'!$H$4:$H$28,'Base CDI'!$J$4:$J$29,S4795,"Cubic","Extrapolate=Linear","MultiX=Average","Skip=True","Sort=True")</f>
        <v>14.747571819425444</v>
      </c>
      <c r="U4795" s="43">
        <f ca="1">_xll.BInterpol('Base CDI'!$H$4:$H$28,'Base CDI'!$I$4:$I$29,S4795,"Cubic","Extrapolate=Linear","MultiX=Average","Skip=True","Sort=True")</f>
        <v>14.639500683994529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50543</v>
      </c>
      <c r="T4796" s="43">
        <f ca="1">_xll.BInterpol('Base CDI'!$H$4:$H$28,'Base CDI'!$J$4:$J$29,S4796,"Cubic","Extrapolate=Linear","MultiX=Average","Skip=True","Sort=True")</f>
        <v>14.747616963064294</v>
      </c>
      <c r="U4796" s="43">
        <f ca="1">_xll.BInterpol('Base CDI'!$H$4:$H$28,'Base CDI'!$I$4:$I$29,S4796,"Cubic","Extrapolate=Linear","MultiX=Average","Skip=True","Sort=True")</f>
        <v>14.639329685362517</v>
      </c>
    </row>
    <row r="4797" spans="16:21" x14ac:dyDescent="0.25">
      <c r="P4797" s="10">
        <v>41488</v>
      </c>
      <c r="Q4797">
        <v>30.93796</v>
      </c>
      <c r="S4797" s="42">
        <f t="shared" ca="1" si="79"/>
        <v>50544</v>
      </c>
      <c r="T4797" s="43">
        <f ca="1">_xll.BInterpol('Base CDI'!$H$4:$H$28,'Base CDI'!$J$4:$J$29,S4797,"Cubic","Extrapolate=Linear","MultiX=Average","Skip=True","Sort=True")</f>
        <v>14.747662106703146</v>
      </c>
      <c r="U4797" s="43">
        <f ca="1">_xll.BInterpol('Base CDI'!$H$4:$H$28,'Base CDI'!$I$4:$I$29,S4797,"Cubic","Extrapolate=Linear","MultiX=Average","Skip=True","Sort=True")</f>
        <v>14.639158686730505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50545</v>
      </c>
      <c r="T4798" s="43">
        <f ca="1">_xll.BInterpol('Base CDI'!$H$4:$H$28,'Base CDI'!$J$4:$J$29,S4798,"Cubic","Extrapolate=Linear","MultiX=Average","Skip=True","Sort=True")</f>
        <v>14.747707250341996</v>
      </c>
      <c r="U4798" s="43">
        <f ca="1">_xll.BInterpol('Base CDI'!$H$4:$H$28,'Base CDI'!$I$4:$I$29,S4798,"Cubic","Extrapolate=Linear","MultiX=Average","Skip=True","Sort=True")</f>
        <v>14.638987688098496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50546</v>
      </c>
      <c r="T4799" s="43">
        <f ca="1">_xll.BInterpol('Base CDI'!$H$4:$H$28,'Base CDI'!$J$4:$J$29,S4799,"Cubic","Extrapolate=Linear","MultiX=Average","Skip=True","Sort=True")</f>
        <v>14.747752393980848</v>
      </c>
      <c r="U4799" s="43">
        <f ca="1">_xll.BInterpol('Base CDI'!$H$4:$H$28,'Base CDI'!$I$4:$I$29,S4799,"Cubic","Extrapolate=Linear","MultiX=Average","Skip=True","Sort=True")</f>
        <v>14.638816689466484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50547</v>
      </c>
      <c r="T4800" s="43">
        <f ca="1">_xll.BInterpol('Base CDI'!$H$4:$H$28,'Base CDI'!$J$4:$J$29,S4800,"Cubic","Extrapolate=Linear","MultiX=Average","Skip=True","Sort=True")</f>
        <v>14.747797537619698</v>
      </c>
      <c r="U4800" s="43">
        <f ca="1">_xll.BInterpol('Base CDI'!$H$4:$H$28,'Base CDI'!$I$4:$I$29,S4800,"Cubic","Extrapolate=Linear","MultiX=Average","Skip=True","Sort=True")</f>
        <v>14.638645690834473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50548</v>
      </c>
      <c r="T4801" s="43">
        <f ca="1">_xll.BInterpol('Base CDI'!$H$4:$H$28,'Base CDI'!$J$4:$J$29,S4801,"Cubic","Extrapolate=Linear","MultiX=Average","Skip=True","Sort=True")</f>
        <v>14.747842681258549</v>
      </c>
      <c r="U4801" s="43">
        <f ca="1">_xll.BInterpol('Base CDI'!$H$4:$H$28,'Base CDI'!$I$4:$I$29,S4801,"Cubic","Extrapolate=Linear","MultiX=Average","Skip=True","Sort=True")</f>
        <v>14.638474692202463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50549</v>
      </c>
      <c r="T4802" s="43">
        <f ca="1">_xll.BInterpol('Base CDI'!$H$4:$H$28,'Base CDI'!$J$4:$J$29,S4802,"Cubic","Extrapolate=Linear","MultiX=Average","Skip=True","Sort=True")</f>
        <v>14.747887824897401</v>
      </c>
      <c r="U4802" s="43">
        <f ca="1">_xll.BInterpol('Base CDI'!$H$4:$H$28,'Base CDI'!$I$4:$I$29,S4802,"Cubic","Extrapolate=Linear","MultiX=Average","Skip=True","Sort=True")</f>
        <v>14.638303693570451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50550</v>
      </c>
      <c r="T4803" s="43">
        <f ca="1">_xll.BInterpol('Base CDI'!$H$4:$H$28,'Base CDI'!$J$4:$J$29,S4803,"Cubic","Extrapolate=Linear","MultiX=Average","Skip=True","Sort=True")</f>
        <v>14.747932968536251</v>
      </c>
      <c r="U4803" s="43">
        <f ca="1">_xll.BInterpol('Base CDI'!$H$4:$H$28,'Base CDI'!$I$4:$I$29,S4803,"Cubic","Extrapolate=Linear","MultiX=Average","Skip=True","Sort=True")</f>
        <v>14.63813269493844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50551</v>
      </c>
      <c r="T4804" s="43">
        <f ca="1">_xll.BInterpol('Base CDI'!$H$4:$H$28,'Base CDI'!$J$4:$J$29,S4804,"Cubic","Extrapolate=Linear","MultiX=Average","Skip=True","Sort=True")</f>
        <v>14.747978112175101</v>
      </c>
      <c r="U4804" s="43">
        <f ca="1">_xll.BInterpol('Base CDI'!$H$4:$H$28,'Base CDI'!$I$4:$I$29,S4804,"Cubic","Extrapolate=Linear","MultiX=Average","Skip=True","Sort=True")</f>
        <v>14.63796169630643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50552</v>
      </c>
      <c r="T4805" s="43">
        <f ca="1">_xll.BInterpol('Base CDI'!$H$4:$H$28,'Base CDI'!$J$4:$J$29,S4805,"Cubic","Extrapolate=Linear","MultiX=Average","Skip=True","Sort=True")</f>
        <v>14.748023255813953</v>
      </c>
      <c r="U4805" s="43">
        <f ca="1">_xll.BInterpol('Base CDI'!$H$4:$H$28,'Base CDI'!$I$4:$I$29,S4805,"Cubic","Extrapolate=Linear","MultiX=Average","Skip=True","Sort=True")</f>
        <v>14.637790697674419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50553</v>
      </c>
      <c r="T4806" s="43">
        <f ca="1">_xll.BInterpol('Base CDI'!$H$4:$H$28,'Base CDI'!$J$4:$J$29,S4806,"Cubic","Extrapolate=Linear","MultiX=Average","Skip=True","Sort=True")</f>
        <v>14.748068399452803</v>
      </c>
      <c r="U4806" s="43">
        <f ca="1">_xll.BInterpol('Base CDI'!$H$4:$H$28,'Base CDI'!$I$4:$I$29,S4806,"Cubic","Extrapolate=Linear","MultiX=Average","Skip=True","Sort=True")</f>
        <v>14.637619699042407</v>
      </c>
    </row>
    <row r="4807" spans="16:21" x14ac:dyDescent="0.25">
      <c r="P4807" s="10">
        <v>41502</v>
      </c>
      <c r="Q4807">
        <v>31.0351</v>
      </c>
      <c r="S4807" s="42">
        <f t="shared" ca="1" si="79"/>
        <v>50554</v>
      </c>
      <c r="T4807" s="43">
        <f ca="1">_xll.BInterpol('Base CDI'!$H$4:$H$28,'Base CDI'!$J$4:$J$29,S4807,"Cubic","Extrapolate=Linear","MultiX=Average","Skip=True","Sort=True")</f>
        <v>14.748113543091655</v>
      </c>
      <c r="U4807" s="43">
        <f ca="1">_xll.BInterpol('Base CDI'!$H$4:$H$28,'Base CDI'!$I$4:$I$29,S4807,"Cubic","Extrapolate=Linear","MultiX=Average","Skip=True","Sort=True")</f>
        <v>14.637448700410395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50555</v>
      </c>
      <c r="T4808" s="43">
        <f ca="1">_xll.BInterpol('Base CDI'!$H$4:$H$28,'Base CDI'!$J$4:$J$29,S4808,"Cubic","Extrapolate=Linear","MultiX=Average","Skip=True","Sort=True")</f>
        <v>14.748158686730505</v>
      </c>
      <c r="U4808" s="43">
        <f ca="1">_xll.BInterpol('Base CDI'!$H$4:$H$28,'Base CDI'!$I$4:$I$29,S4808,"Cubic","Extrapolate=Linear","MultiX=Average","Skip=True","Sort=True")</f>
        <v>14.637277701778386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50556</v>
      </c>
      <c r="T4809" s="43">
        <f ca="1">_xll.BInterpol('Base CDI'!$H$4:$H$28,'Base CDI'!$J$4:$J$29,S4809,"Cubic","Extrapolate=Linear","MultiX=Average","Skip=True","Sort=True")</f>
        <v>14.748203830369356</v>
      </c>
      <c r="U4809" s="43">
        <f ca="1">_xll.BInterpol('Base CDI'!$H$4:$H$28,'Base CDI'!$I$4:$I$29,S4809,"Cubic","Extrapolate=Linear","MultiX=Average","Skip=True","Sort=True")</f>
        <v>14.637106703146374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50557</v>
      </c>
      <c r="T4810" s="43">
        <f ca="1">_xll.BInterpol('Base CDI'!$H$4:$H$28,'Base CDI'!$J$4:$J$29,S4810,"Cubic","Extrapolate=Linear","MultiX=Average","Skip=True","Sort=True")</f>
        <v>14.748248974008208</v>
      </c>
      <c r="U4810" s="43">
        <f ca="1">_xll.BInterpol('Base CDI'!$H$4:$H$28,'Base CDI'!$I$4:$I$29,S4810,"Cubic","Extrapolate=Linear","MultiX=Average","Skip=True","Sort=True")</f>
        <v>14.636935704514364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50558</v>
      </c>
      <c r="T4811" s="43">
        <f ca="1">_xll.BInterpol('Base CDI'!$H$4:$H$28,'Base CDI'!$J$4:$J$29,S4811,"Cubic","Extrapolate=Linear","MultiX=Average","Skip=True","Sort=True")</f>
        <v>14.748294117647058</v>
      </c>
      <c r="U4811" s="43">
        <f ca="1">_xll.BInterpol('Base CDI'!$H$4:$H$28,'Base CDI'!$I$4:$I$29,S4811,"Cubic","Extrapolate=Linear","MultiX=Average","Skip=True","Sort=True")</f>
        <v>14.636764705882353</v>
      </c>
    </row>
    <row r="4812" spans="16:21" x14ac:dyDescent="0.25">
      <c r="P4812" s="10">
        <v>41509</v>
      </c>
      <c r="Q4812">
        <v>31.08379</v>
      </c>
      <c r="S4812" s="42">
        <f t="shared" ca="1" si="80"/>
        <v>50559</v>
      </c>
      <c r="T4812" s="43">
        <f ca="1">_xll.BInterpol('Base CDI'!$H$4:$H$28,'Base CDI'!$J$4:$J$29,S4812,"Cubic","Extrapolate=Linear","MultiX=Average","Skip=True","Sort=True")</f>
        <v>14.748339261285908</v>
      </c>
      <c r="U4812" s="43">
        <f ca="1">_xll.BInterpol('Base CDI'!$H$4:$H$28,'Base CDI'!$I$4:$I$29,S4812,"Cubic","Extrapolate=Linear","MultiX=Average","Skip=True","Sort=True")</f>
        <v>14.636593707250341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50560</v>
      </c>
      <c r="T4813" s="43">
        <f ca="1">_xll.BInterpol('Base CDI'!$H$4:$H$28,'Base CDI'!$J$4:$J$29,S4813,"Cubic","Extrapolate=Linear","MultiX=Average","Skip=True","Sort=True")</f>
        <v>14.74838440492476</v>
      </c>
      <c r="U4813" s="43">
        <f ca="1">_xll.BInterpol('Base CDI'!$H$4:$H$28,'Base CDI'!$I$4:$I$29,S4813,"Cubic","Extrapolate=Linear","MultiX=Average","Skip=True","Sort=True")</f>
        <v>14.63642270861833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50561</v>
      </c>
      <c r="T4814" s="43">
        <f ca="1">_xll.BInterpol('Base CDI'!$H$4:$H$28,'Base CDI'!$J$4:$J$29,S4814,"Cubic","Extrapolate=Linear","MultiX=Average","Skip=True","Sort=True")</f>
        <v>14.74842954856361</v>
      </c>
      <c r="U4814" s="43">
        <f ca="1">_xll.BInterpol('Base CDI'!$H$4:$H$28,'Base CDI'!$I$4:$I$29,S4814,"Cubic","Extrapolate=Linear","MultiX=Average","Skip=True","Sort=True")</f>
        <v>14.63625170998632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50562</v>
      </c>
      <c r="T4815" s="43">
        <f ca="1">_xll.BInterpol('Base CDI'!$H$4:$H$28,'Base CDI'!$J$4:$J$29,S4815,"Cubic","Extrapolate=Linear","MultiX=Average","Skip=True","Sort=True")</f>
        <v>14.748474692202462</v>
      </c>
      <c r="U4815" s="43">
        <f ca="1">_xll.BInterpol('Base CDI'!$H$4:$H$28,'Base CDI'!$I$4:$I$29,S4815,"Cubic","Extrapolate=Linear","MultiX=Average","Skip=True","Sort=True")</f>
        <v>14.636080711354309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50563</v>
      </c>
      <c r="T4816" s="43">
        <f ca="1">_xll.BInterpol('Base CDI'!$H$4:$H$28,'Base CDI'!$J$4:$J$29,S4816,"Cubic","Extrapolate=Linear","MultiX=Average","Skip=True","Sort=True")</f>
        <v>14.748519835841313</v>
      </c>
      <c r="U4816" s="43">
        <f ca="1">_xll.BInterpol('Base CDI'!$H$4:$H$28,'Base CDI'!$I$4:$I$29,S4816,"Cubic","Extrapolate=Linear","MultiX=Average","Skip=True","Sort=True")</f>
        <v>14.635909712722297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50564</v>
      </c>
      <c r="T4817" s="43">
        <f ca="1">_xll.BInterpol('Base CDI'!$H$4:$H$28,'Base CDI'!$J$4:$J$29,S4817,"Cubic","Extrapolate=Linear","MultiX=Average","Skip=True","Sort=True")</f>
        <v>14.748564979480163</v>
      </c>
      <c r="U4817" s="43">
        <f ca="1">_xll.BInterpol('Base CDI'!$H$4:$H$28,'Base CDI'!$I$4:$I$29,S4817,"Cubic","Extrapolate=Linear","MultiX=Average","Skip=True","Sort=True")</f>
        <v>14.635738714090287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50565</v>
      </c>
      <c r="T4818" s="43">
        <f ca="1">_xll.BInterpol('Base CDI'!$H$4:$H$28,'Base CDI'!$J$4:$J$29,S4818,"Cubic","Extrapolate=Linear","MultiX=Average","Skip=True","Sort=True")</f>
        <v>14.748610123119015</v>
      </c>
      <c r="U4818" s="43">
        <f ca="1">_xll.BInterpol('Base CDI'!$H$4:$H$28,'Base CDI'!$I$4:$I$29,S4818,"Cubic","Extrapolate=Linear","MultiX=Average","Skip=True","Sort=True")</f>
        <v>14.635567715458276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50566</v>
      </c>
      <c r="T4819" s="43">
        <f ca="1">_xll.BInterpol('Base CDI'!$H$4:$H$28,'Base CDI'!$J$4:$J$29,S4819,"Cubic","Extrapolate=Linear","MultiX=Average","Skip=True","Sort=True")</f>
        <v>14.748655266757865</v>
      </c>
      <c r="U4819" s="43">
        <f ca="1">_xll.BInterpol('Base CDI'!$H$4:$H$28,'Base CDI'!$I$4:$I$29,S4819,"Cubic","Extrapolate=Linear","MultiX=Average","Skip=True","Sort=True")</f>
        <v>14.635396716826264</v>
      </c>
    </row>
    <row r="4820" spans="16:21" x14ac:dyDescent="0.25">
      <c r="P4820" s="10">
        <v>41521</v>
      </c>
      <c r="Q4820">
        <v>31.16412</v>
      </c>
      <c r="S4820" s="42">
        <f t="shared" ca="1" si="80"/>
        <v>50567</v>
      </c>
      <c r="T4820" s="43">
        <f ca="1">_xll.BInterpol('Base CDI'!$H$4:$H$28,'Base CDI'!$J$4:$J$29,S4820,"Cubic","Extrapolate=Linear","MultiX=Average","Skip=True","Sort=True")</f>
        <v>14.748700410396717</v>
      </c>
      <c r="U4820" s="43">
        <f ca="1">_xll.BInterpol('Base CDI'!$H$4:$H$28,'Base CDI'!$I$4:$I$29,S4820,"Cubic","Extrapolate=Linear","MultiX=Average","Skip=True","Sort=True")</f>
        <v>14.635225718194254</v>
      </c>
    </row>
    <row r="4821" spans="16:21" x14ac:dyDescent="0.25">
      <c r="P4821" s="10">
        <v>41522</v>
      </c>
      <c r="Q4821">
        <v>31.17446</v>
      </c>
      <c r="S4821" s="42">
        <f t="shared" ca="1" si="80"/>
        <v>50568</v>
      </c>
      <c r="T4821" s="43">
        <f ca="1">_xll.BInterpol('Base CDI'!$H$4:$H$28,'Base CDI'!$J$4:$J$29,S4821,"Cubic","Extrapolate=Linear","MultiX=Average","Skip=True","Sort=True")</f>
        <v>14.748745554035567</v>
      </c>
      <c r="U4821" s="43">
        <f ca="1">_xll.BInterpol('Base CDI'!$H$4:$H$28,'Base CDI'!$I$4:$I$29,S4821,"Cubic","Extrapolate=Linear","MultiX=Average","Skip=True","Sort=True")</f>
        <v>14.635054719562243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50569</v>
      </c>
      <c r="T4822" s="43">
        <f ca="1">_xll.BInterpol('Base CDI'!$H$4:$H$28,'Base CDI'!$J$4:$J$29,S4822,"Cubic","Extrapolate=Linear","MultiX=Average","Skip=True","Sort=True")</f>
        <v>14.748790697674417</v>
      </c>
      <c r="U4822" s="43">
        <f ca="1">_xll.BInterpol('Base CDI'!$H$4:$H$28,'Base CDI'!$I$4:$I$29,S4822,"Cubic","Extrapolate=Linear","MultiX=Average","Skip=True","Sort=True")</f>
        <v>14.634883720930231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50570</v>
      </c>
      <c r="T4823" s="43">
        <f ca="1">_xll.BInterpol('Base CDI'!$H$4:$H$28,'Base CDI'!$J$4:$J$29,S4823,"Cubic","Extrapolate=Linear","MultiX=Average","Skip=True","Sort=True")</f>
        <v>14.748835841313269</v>
      </c>
      <c r="U4823" s="43">
        <f ca="1">_xll.BInterpol('Base CDI'!$H$4:$H$28,'Base CDI'!$I$4:$I$29,S4823,"Cubic","Extrapolate=Linear","MultiX=Average","Skip=True","Sort=True")</f>
        <v>14.634712722298222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50571</v>
      </c>
      <c r="T4824" s="43">
        <f ca="1">_xll.BInterpol('Base CDI'!$H$4:$H$28,'Base CDI'!$J$4:$J$29,S4824,"Cubic","Extrapolate=Linear","MultiX=Average","Skip=True","Sort=True")</f>
        <v>14.74888098495212</v>
      </c>
      <c r="U4824" s="43">
        <f ca="1">_xll.BInterpol('Base CDI'!$H$4:$H$28,'Base CDI'!$I$4:$I$29,S4824,"Cubic","Extrapolate=Linear","MultiX=Average","Skip=True","Sort=True")</f>
        <v>14.63454172366621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50572</v>
      </c>
      <c r="T4825" s="43">
        <f ca="1">_xll.BInterpol('Base CDI'!$H$4:$H$28,'Base CDI'!$J$4:$J$29,S4825,"Cubic","Extrapolate=Linear","MultiX=Average","Skip=True","Sort=True")</f>
        <v>14.74892612859097</v>
      </c>
      <c r="U4825" s="43">
        <f ca="1">_xll.BInterpol('Base CDI'!$H$4:$H$28,'Base CDI'!$I$4:$I$29,S4825,"Cubic","Extrapolate=Linear","MultiX=Average","Skip=True","Sort=True")</f>
        <v>14.634370725034199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50573</v>
      </c>
      <c r="T4826" s="43">
        <f ca="1">_xll.BInterpol('Base CDI'!$H$4:$H$28,'Base CDI'!$J$4:$J$29,S4826,"Cubic","Extrapolate=Linear","MultiX=Average","Skip=True","Sort=True")</f>
        <v>14.748971272229822</v>
      </c>
      <c r="U4826" s="43">
        <f ca="1">_xll.BInterpol('Base CDI'!$H$4:$H$28,'Base CDI'!$I$4:$I$29,S4826,"Cubic","Extrapolate=Linear","MultiX=Average","Skip=True","Sort=True")</f>
        <v>14.634199726402189</v>
      </c>
    </row>
    <row r="4827" spans="16:21" x14ac:dyDescent="0.25">
      <c r="P4827" s="10">
        <v>41530</v>
      </c>
      <c r="Q4827">
        <v>31.23658</v>
      </c>
      <c r="S4827" s="42">
        <f t="shared" ca="1" si="80"/>
        <v>50574</v>
      </c>
      <c r="T4827" s="43">
        <f ca="1">_xll.BInterpol('Base CDI'!$H$4:$H$28,'Base CDI'!$J$4:$J$29,S4827,"Cubic","Extrapolate=Linear","MultiX=Average","Skip=True","Sort=True")</f>
        <v>14.749016415868672</v>
      </c>
      <c r="U4827" s="43">
        <f ca="1">_xll.BInterpol('Base CDI'!$H$4:$H$28,'Base CDI'!$I$4:$I$29,S4827,"Cubic","Extrapolate=Linear","MultiX=Average","Skip=True","Sort=True")</f>
        <v>14.634028727770177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50575</v>
      </c>
      <c r="T4828" s="43">
        <f ca="1">_xll.BInterpol('Base CDI'!$H$4:$H$28,'Base CDI'!$J$4:$J$29,S4828,"Cubic","Extrapolate=Linear","MultiX=Average","Skip=True","Sort=True")</f>
        <v>14.749061559507524</v>
      </c>
      <c r="U4828" s="43">
        <f ca="1">_xll.BInterpol('Base CDI'!$H$4:$H$28,'Base CDI'!$I$4:$I$29,S4828,"Cubic","Extrapolate=Linear","MultiX=Average","Skip=True","Sort=True")</f>
        <v>14.633857729138166</v>
      </c>
    </row>
    <row r="4829" spans="16:21" x14ac:dyDescent="0.25">
      <c r="P4829" s="10">
        <v>41534</v>
      </c>
      <c r="Q4829">
        <v>31.25731</v>
      </c>
      <c r="S4829" s="42">
        <f t="shared" ca="1" si="80"/>
        <v>50576</v>
      </c>
      <c r="T4829" s="43">
        <f ca="1">_xll.BInterpol('Base CDI'!$H$4:$H$28,'Base CDI'!$J$4:$J$29,S4829,"Cubic","Extrapolate=Linear","MultiX=Average","Skip=True","Sort=True")</f>
        <v>14.749106703146374</v>
      </c>
      <c r="U4829" s="43">
        <f ca="1">_xll.BInterpol('Base CDI'!$H$4:$H$28,'Base CDI'!$I$4:$I$29,S4829,"Cubic","Extrapolate=Linear","MultiX=Average","Skip=True","Sort=True")</f>
        <v>14.633686730506156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50577</v>
      </c>
      <c r="T4830" s="43">
        <f ca="1">_xll.BInterpol('Base CDI'!$H$4:$H$28,'Base CDI'!$J$4:$J$29,S4830,"Cubic","Extrapolate=Linear","MultiX=Average","Skip=True","Sort=True")</f>
        <v>14.749151846785225</v>
      </c>
      <c r="U4830" s="43">
        <f ca="1">_xll.BInterpol('Base CDI'!$H$4:$H$28,'Base CDI'!$I$4:$I$29,S4830,"Cubic","Extrapolate=Linear","MultiX=Average","Skip=True","Sort=True")</f>
        <v>14.633515731874144</v>
      </c>
    </row>
    <row r="4831" spans="16:21" x14ac:dyDescent="0.25">
      <c r="P4831" s="10">
        <v>41536</v>
      </c>
      <c r="Q4831">
        <v>31.27806</v>
      </c>
      <c r="S4831" s="42">
        <f t="shared" ca="1" si="80"/>
        <v>50578</v>
      </c>
      <c r="T4831" s="43">
        <f ca="1">_xll.BInterpol('Base CDI'!$H$4:$H$28,'Base CDI'!$J$4:$J$29,S4831,"Cubic","Extrapolate=Linear","MultiX=Average","Skip=True","Sort=True")</f>
        <v>14.749196990424077</v>
      </c>
      <c r="U4831" s="43">
        <f ca="1">_xll.BInterpol('Base CDI'!$H$4:$H$28,'Base CDI'!$I$4:$I$29,S4831,"Cubic","Extrapolate=Linear","MultiX=Average","Skip=True","Sort=True")</f>
        <v>14.633344733242133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50579</v>
      </c>
      <c r="T4832" s="43">
        <f ca="1">_xll.BInterpol('Base CDI'!$H$4:$H$28,'Base CDI'!$J$4:$J$29,S4832,"Cubic","Extrapolate=Linear","MultiX=Average","Skip=True","Sort=True")</f>
        <v>14.749242134062927</v>
      </c>
      <c r="U4832" s="43">
        <f ca="1">_xll.BInterpol('Base CDI'!$H$4:$H$28,'Base CDI'!$I$4:$I$29,S4832,"Cubic","Extrapolate=Linear","MultiX=Average","Skip=True","Sort=True")</f>
        <v>14.633173734610123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50580</v>
      </c>
      <c r="T4833" s="43">
        <f ca="1">_xll.BInterpol('Base CDI'!$H$4:$H$28,'Base CDI'!$J$4:$J$29,S4833,"Cubic","Extrapolate=Linear","MultiX=Average","Skip=True","Sort=True")</f>
        <v>14.749287277701777</v>
      </c>
      <c r="U4833" s="43">
        <f ca="1">_xll.BInterpol('Base CDI'!$H$4:$H$28,'Base CDI'!$I$4:$I$29,S4833,"Cubic","Extrapolate=Linear","MultiX=Average","Skip=True","Sort=True")</f>
        <v>14.633002735978112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50581</v>
      </c>
      <c r="T4834" s="43">
        <f ca="1">_xll.BInterpol('Base CDI'!$H$4:$H$28,'Base CDI'!$J$4:$J$29,S4834,"Cubic","Extrapolate=Linear","MultiX=Average","Skip=True","Sort=True")</f>
        <v>14.749332421340629</v>
      </c>
      <c r="U4834" s="43">
        <f ca="1">_xll.BInterpol('Base CDI'!$H$4:$H$28,'Base CDI'!$I$4:$I$29,S4834,"Cubic","Extrapolate=Linear","MultiX=Average","Skip=True","Sort=True")</f>
        <v>14.6328317373461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50582</v>
      </c>
      <c r="T4835" s="43">
        <f ca="1">_xll.BInterpol('Base CDI'!$H$4:$H$28,'Base CDI'!$J$4:$J$29,S4835,"Cubic","Extrapolate=Linear","MultiX=Average","Skip=True","Sort=True")</f>
        <v>14.749377564979479</v>
      </c>
      <c r="U4835" s="43">
        <f ca="1">_xll.BInterpol('Base CDI'!$H$4:$H$28,'Base CDI'!$I$4:$I$29,S4835,"Cubic","Extrapolate=Linear","MultiX=Average","Skip=True","Sort=True")</f>
        <v>14.63266073871409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50583</v>
      </c>
      <c r="T4836" s="43">
        <f ca="1">_xll.BInterpol('Base CDI'!$H$4:$H$28,'Base CDI'!$J$4:$J$29,S4836,"Cubic","Extrapolate=Linear","MultiX=Average","Skip=True","Sort=True")</f>
        <v>14.749422708618331</v>
      </c>
      <c r="U4836" s="43">
        <f ca="1">_xll.BInterpol('Base CDI'!$H$4:$H$28,'Base CDI'!$I$4:$I$29,S4836,"Cubic","Extrapolate=Linear","MultiX=Average","Skip=True","Sort=True")</f>
        <v>14.632489740082079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50584</v>
      </c>
      <c r="T4837" s="43">
        <f ca="1">_xll.BInterpol('Base CDI'!$H$4:$H$28,'Base CDI'!$J$4:$J$29,S4837,"Cubic","Extrapolate=Linear","MultiX=Average","Skip=True","Sort=True")</f>
        <v>14.749467852257181</v>
      </c>
      <c r="U4837" s="43">
        <f ca="1">_xll.BInterpol('Base CDI'!$H$4:$H$28,'Base CDI'!$I$4:$I$29,S4837,"Cubic","Extrapolate=Linear","MultiX=Average","Skip=True","Sort=True")</f>
        <v>14.632318741450067</v>
      </c>
    </row>
    <row r="4838" spans="16:21" x14ac:dyDescent="0.25">
      <c r="P4838" s="10">
        <v>41547</v>
      </c>
      <c r="Q4838">
        <v>31.35079</v>
      </c>
      <c r="S4838" s="42">
        <f t="shared" ca="1" si="80"/>
        <v>50585</v>
      </c>
      <c r="T4838" s="43">
        <f ca="1">_xll.BInterpol('Base CDI'!$H$4:$H$28,'Base CDI'!$J$4:$J$29,S4838,"Cubic","Extrapolate=Linear","MultiX=Average","Skip=True","Sort=True")</f>
        <v>14.749512995896032</v>
      </c>
      <c r="U4838" s="43">
        <f ca="1">_xll.BInterpol('Base CDI'!$H$4:$H$28,'Base CDI'!$I$4:$I$29,S4838,"Cubic","Extrapolate=Linear","MultiX=Average","Skip=True","Sort=True")</f>
        <v>14.632147742818058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50586</v>
      </c>
      <c r="T4839" s="43">
        <f ca="1">_xll.BInterpol('Base CDI'!$H$4:$H$28,'Base CDI'!$J$4:$J$29,S4839,"Cubic","Extrapolate=Linear","MultiX=Average","Skip=True","Sort=True")</f>
        <v>14.749558139534884</v>
      </c>
      <c r="U4839" s="43">
        <f ca="1">_xll.BInterpol('Base CDI'!$H$4:$H$28,'Base CDI'!$I$4:$I$29,S4839,"Cubic","Extrapolate=Linear","MultiX=Average","Skip=True","Sort=True")</f>
        <v>14.631976744186046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50587</v>
      </c>
      <c r="T4840" s="43">
        <f ca="1">_xll.BInterpol('Base CDI'!$H$4:$H$28,'Base CDI'!$J$4:$J$29,S4840,"Cubic","Extrapolate=Linear","MultiX=Average","Skip=True","Sort=True")</f>
        <v>14.749603283173734</v>
      </c>
      <c r="U4840" s="43">
        <f ca="1">_xll.BInterpol('Base CDI'!$H$4:$H$28,'Base CDI'!$I$4:$I$29,S4840,"Cubic","Extrapolate=Linear","MultiX=Average","Skip=True","Sort=True")</f>
        <v>14.631805745554034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50588</v>
      </c>
      <c r="T4841" s="43">
        <f ca="1">_xll.BInterpol('Base CDI'!$H$4:$H$28,'Base CDI'!$J$4:$J$29,S4841,"Cubic","Extrapolate=Linear","MultiX=Average","Skip=True","Sort=True")</f>
        <v>14.749648426812584</v>
      </c>
      <c r="U4841" s="43">
        <f ca="1">_xll.BInterpol('Base CDI'!$H$4:$H$28,'Base CDI'!$I$4:$I$29,S4841,"Cubic","Extrapolate=Linear","MultiX=Average","Skip=True","Sort=True")</f>
        <v>14.631634746922025</v>
      </c>
    </row>
    <row r="4842" spans="16:21" x14ac:dyDescent="0.25">
      <c r="P4842" s="10">
        <v>41551</v>
      </c>
      <c r="Q4842">
        <v>31.39235</v>
      </c>
      <c r="S4842" s="42">
        <f t="shared" ca="1" si="80"/>
        <v>50589</v>
      </c>
      <c r="T4842" s="43">
        <f ca="1">_xll.BInterpol('Base CDI'!$H$4:$H$28,'Base CDI'!$J$4:$J$29,S4842,"Cubic","Extrapolate=Linear","MultiX=Average","Skip=True","Sort=True")</f>
        <v>14.749693570451436</v>
      </c>
      <c r="U4842" s="43">
        <f ca="1">_xll.BInterpol('Base CDI'!$H$4:$H$28,'Base CDI'!$I$4:$I$29,S4842,"Cubic","Extrapolate=Linear","MultiX=Average","Skip=True","Sort=True")</f>
        <v>14.631463748290013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50590</v>
      </c>
      <c r="T4843" s="43">
        <f ca="1">_xll.BInterpol('Base CDI'!$H$4:$H$28,'Base CDI'!$J$4:$J$29,S4843,"Cubic","Extrapolate=Linear","MultiX=Average","Skip=True","Sort=True")</f>
        <v>14.749738714090286</v>
      </c>
      <c r="U4843" s="43">
        <f ca="1">_xll.BInterpol('Base CDI'!$H$4:$H$28,'Base CDI'!$I$4:$I$29,S4843,"Cubic","Extrapolate=Linear","MultiX=Average","Skip=True","Sort=True")</f>
        <v>14.631292749658002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50591</v>
      </c>
      <c r="T4844" s="43">
        <f ca="1">_xll.BInterpol('Base CDI'!$H$4:$H$28,'Base CDI'!$J$4:$J$29,S4844,"Cubic","Extrapolate=Linear","MultiX=Average","Skip=True","Sort=True")</f>
        <v>14.749783857729138</v>
      </c>
      <c r="U4844" s="43">
        <f ca="1">_xll.BInterpol('Base CDI'!$H$4:$H$28,'Base CDI'!$I$4:$I$29,S4844,"Cubic","Extrapolate=Linear","MultiX=Average","Skip=True","Sort=True")</f>
        <v>14.631121751025992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50592</v>
      </c>
      <c r="T4845" s="43">
        <f ca="1">_xll.BInterpol('Base CDI'!$H$4:$H$28,'Base CDI'!$J$4:$J$29,S4845,"Cubic","Extrapolate=Linear","MultiX=Average","Skip=True","Sort=True")</f>
        <v>14.749829001367988</v>
      </c>
      <c r="U4845" s="43">
        <f ca="1">_xll.BInterpol('Base CDI'!$H$4:$H$28,'Base CDI'!$I$4:$I$29,S4845,"Cubic","Extrapolate=Linear","MultiX=Average","Skip=True","Sort=True")</f>
        <v>14.63095075239398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50593</v>
      </c>
      <c r="T4846" s="43">
        <f ca="1">_xll.BInterpol('Base CDI'!$H$4:$H$28,'Base CDI'!$J$4:$J$29,S4846,"Cubic","Extrapolate=Linear","MultiX=Average","Skip=True","Sort=True")</f>
        <v>14.749874145006839</v>
      </c>
      <c r="U4846" s="43">
        <f ca="1">_xll.BInterpol('Base CDI'!$H$4:$H$28,'Base CDI'!$I$4:$I$29,S4846,"Cubic","Extrapolate=Linear","MultiX=Average","Skip=True","Sort=True")</f>
        <v>14.630779753761969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50594</v>
      </c>
      <c r="T4847" s="43">
        <f ca="1">_xll.BInterpol('Base CDI'!$H$4:$H$28,'Base CDI'!$J$4:$J$29,S4847,"Cubic","Extrapolate=Linear","MultiX=Average","Skip=True","Sort=True")</f>
        <v>14.749919288645691</v>
      </c>
      <c r="U4847" s="43">
        <f ca="1">_xll.BInterpol('Base CDI'!$H$4:$H$28,'Base CDI'!$I$4:$I$29,S4847,"Cubic","Extrapolate=Linear","MultiX=Average","Skip=True","Sort=True")</f>
        <v>14.630608755129959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50595</v>
      </c>
      <c r="T4848" s="43">
        <f ca="1">_xll.BInterpol('Base CDI'!$H$4:$H$28,'Base CDI'!$J$4:$J$29,S4848,"Cubic","Extrapolate=Linear","MultiX=Average","Skip=True","Sort=True")</f>
        <v>14.749964432284541</v>
      </c>
      <c r="U4848" s="43">
        <f ca="1">_xll.BInterpol('Base CDI'!$H$4:$H$28,'Base CDI'!$I$4:$I$29,S4848,"Cubic","Extrapolate=Linear","MultiX=Average","Skip=True","Sort=True")</f>
        <v>14.630437756497948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50596</v>
      </c>
      <c r="T4849" s="43">
        <f ca="1">_xll.BInterpol('Base CDI'!$H$4:$H$28,'Base CDI'!$J$4:$J$29,S4849,"Cubic","Extrapolate=Linear","MultiX=Average","Skip=True","Sort=True")</f>
        <v>14.750009575923391</v>
      </c>
      <c r="U4849" s="43">
        <f ca="1">_xll.BInterpol('Base CDI'!$H$4:$H$28,'Base CDI'!$I$4:$I$29,S4849,"Cubic","Extrapolate=Linear","MultiX=Average","Skip=True","Sort=True")</f>
        <v>14.630266757865936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50597</v>
      </c>
      <c r="T4850" s="43">
        <f ca="1">_xll.BInterpol('Base CDI'!$H$4:$H$28,'Base CDI'!$J$4:$J$29,S4850,"Cubic","Extrapolate=Linear","MultiX=Average","Skip=True","Sort=True")</f>
        <v>14.750054719562243</v>
      </c>
      <c r="U4850" s="43">
        <f ca="1">_xll.BInterpol('Base CDI'!$H$4:$H$28,'Base CDI'!$I$4:$I$29,S4850,"Cubic","Extrapolate=Linear","MultiX=Average","Skip=True","Sort=True")</f>
        <v>14.630095759233926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50598</v>
      </c>
      <c r="T4851" s="43">
        <f ca="1">_xll.BInterpol('Base CDI'!$H$4:$H$28,'Base CDI'!$J$4:$J$29,S4851,"Cubic","Extrapolate=Linear","MultiX=Average","Skip=True","Sort=True")</f>
        <v>14.750099863201093</v>
      </c>
      <c r="U4851" s="43">
        <f ca="1">_xll.BInterpol('Base CDI'!$H$4:$H$28,'Base CDI'!$I$4:$I$29,S4851,"Cubic","Extrapolate=Linear","MultiX=Average","Skip=True","Sort=True")</f>
        <v>14.629924760601915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50599</v>
      </c>
      <c r="T4852" s="43">
        <f ca="1">_xll.BInterpol('Base CDI'!$H$4:$H$28,'Base CDI'!$J$4:$J$29,S4852,"Cubic","Extrapolate=Linear","MultiX=Average","Skip=True","Sort=True")</f>
        <v>14.750145006839945</v>
      </c>
      <c r="U4852" s="43">
        <f ca="1">_xll.BInterpol('Base CDI'!$H$4:$H$28,'Base CDI'!$I$4:$I$29,S4852,"Cubic","Extrapolate=Linear","MultiX=Average","Skip=True","Sort=True")</f>
        <v>14.629753761969903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50600</v>
      </c>
      <c r="T4853" s="43">
        <f ca="1">_xll.BInterpol('Base CDI'!$H$4:$H$28,'Base CDI'!$J$4:$J$29,S4853,"Cubic","Extrapolate=Linear","MultiX=Average","Skip=True","Sort=True")</f>
        <v>14.750190150478796</v>
      </c>
      <c r="U4853" s="43">
        <f ca="1">_xll.BInterpol('Base CDI'!$H$4:$H$28,'Base CDI'!$I$4:$I$29,S4853,"Cubic","Extrapolate=Linear","MultiX=Average","Skip=True","Sort=True")</f>
        <v>14.629582763337893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50601</v>
      </c>
      <c r="T4854" s="43">
        <f ca="1">_xll.BInterpol('Base CDI'!$H$4:$H$28,'Base CDI'!$J$4:$J$29,S4854,"Cubic","Extrapolate=Linear","MultiX=Average","Skip=True","Sort=True")</f>
        <v>14.750235294117646</v>
      </c>
      <c r="U4854" s="43">
        <f ca="1">_xll.BInterpol('Base CDI'!$H$4:$H$28,'Base CDI'!$I$4:$I$29,S4854,"Cubic","Extrapolate=Linear","MultiX=Average","Skip=True","Sort=True")</f>
        <v>14.629411764705882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50602</v>
      </c>
      <c r="T4855" s="43">
        <f ca="1">_xll.BInterpol('Base CDI'!$H$4:$H$28,'Base CDI'!$J$4:$J$29,S4855,"Cubic","Extrapolate=Linear","MultiX=Average","Skip=True","Sort=True")</f>
        <v>14.750280437756498</v>
      </c>
      <c r="U4855" s="43">
        <f ca="1">_xll.BInterpol('Base CDI'!$H$4:$H$28,'Base CDI'!$I$4:$I$29,S4855,"Cubic","Extrapolate=Linear","MultiX=Average","Skip=True","Sort=True")</f>
        <v>14.62924076607387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50603</v>
      </c>
      <c r="T4856" s="43">
        <f ca="1">_xll.BInterpol('Base CDI'!$H$4:$H$28,'Base CDI'!$J$4:$J$29,S4856,"Cubic","Extrapolate=Linear","MultiX=Average","Skip=True","Sort=True")</f>
        <v>14.750325581395348</v>
      </c>
      <c r="U4856" s="43">
        <f ca="1">_xll.BInterpol('Base CDI'!$H$4:$H$28,'Base CDI'!$I$4:$I$29,S4856,"Cubic","Extrapolate=Linear","MultiX=Average","Skip=True","Sort=True")</f>
        <v>14.629069767441861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50604</v>
      </c>
      <c r="T4857" s="43">
        <f ca="1">_xll.BInterpol('Base CDI'!$H$4:$H$28,'Base CDI'!$J$4:$J$29,S4857,"Cubic","Extrapolate=Linear","MultiX=Average","Skip=True","Sort=True")</f>
        <v>14.750370725034198</v>
      </c>
      <c r="U4857" s="43">
        <f ca="1">_xll.BInterpol('Base CDI'!$H$4:$H$28,'Base CDI'!$I$4:$I$29,S4857,"Cubic","Extrapolate=Linear","MultiX=Average","Skip=True","Sort=True")</f>
        <v>14.628898768809849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50605</v>
      </c>
      <c r="T4858" s="43">
        <f ca="1">_xll.BInterpol('Base CDI'!$H$4:$H$28,'Base CDI'!$J$4:$J$29,S4858,"Cubic","Extrapolate=Linear","MultiX=Average","Skip=True","Sort=True")</f>
        <v>14.75041586867305</v>
      </c>
      <c r="U4858" s="43">
        <f ca="1">_xll.BInterpol('Base CDI'!$H$4:$H$28,'Base CDI'!$I$4:$I$29,S4858,"Cubic","Extrapolate=Linear","MultiX=Average","Skip=True","Sort=True")</f>
        <v>14.628727770177838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50606</v>
      </c>
      <c r="T4859" s="43">
        <f ca="1">_xll.BInterpol('Base CDI'!$H$4:$H$28,'Base CDI'!$J$4:$J$29,S4859,"Cubic","Extrapolate=Linear","MultiX=Average","Skip=True","Sort=True")</f>
        <v>14.7504610123119</v>
      </c>
      <c r="U4859" s="43">
        <f ca="1">_xll.BInterpol('Base CDI'!$H$4:$H$28,'Base CDI'!$I$4:$I$29,S4859,"Cubic","Extrapolate=Linear","MultiX=Average","Skip=True","Sort=True")</f>
        <v>14.628556771545828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50607</v>
      </c>
      <c r="T4860" s="43">
        <f ca="1">_xll.BInterpol('Base CDI'!$H$4:$H$28,'Base CDI'!$J$4:$J$29,S4860,"Cubic","Extrapolate=Linear","MultiX=Average","Skip=True","Sort=True")</f>
        <v>14.750506155950752</v>
      </c>
      <c r="U4860" s="43">
        <f ca="1">_xll.BInterpol('Base CDI'!$H$4:$H$28,'Base CDI'!$I$4:$I$29,S4860,"Cubic","Extrapolate=Linear","MultiX=Average","Skip=True","Sort=True")</f>
        <v>14.628385772913816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50608</v>
      </c>
      <c r="T4861" s="43">
        <f ca="1">_xll.BInterpol('Base CDI'!$H$4:$H$28,'Base CDI'!$J$4:$J$29,S4861,"Cubic","Extrapolate=Linear","MultiX=Average","Skip=True","Sort=True")</f>
        <v>14.750551299589603</v>
      </c>
      <c r="U4861" s="43">
        <f ca="1">_xll.BInterpol('Base CDI'!$H$4:$H$28,'Base CDI'!$I$4:$I$29,S4861,"Cubic","Extrapolate=Linear","MultiX=Average","Skip=True","Sort=True")</f>
        <v>14.628214774281805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50609</v>
      </c>
      <c r="T4862" s="43">
        <f ca="1">_xll.BInterpol('Base CDI'!$H$4:$H$28,'Base CDI'!$J$4:$J$29,S4862,"Cubic","Extrapolate=Linear","MultiX=Average","Skip=True","Sort=True")</f>
        <v>14.750596443228453</v>
      </c>
      <c r="U4862" s="43">
        <f ca="1">_xll.BInterpol('Base CDI'!$H$4:$H$28,'Base CDI'!$I$4:$I$29,S4862,"Cubic","Extrapolate=Linear","MultiX=Average","Skip=True","Sort=True")</f>
        <v>14.628043775649795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50610</v>
      </c>
      <c r="T4863" s="43">
        <f ca="1">_xll.BInterpol('Base CDI'!$H$4:$H$28,'Base CDI'!$J$4:$J$29,S4863,"Cubic","Extrapolate=Linear","MultiX=Average","Skip=True","Sort=True")</f>
        <v>14.750641586867305</v>
      </c>
      <c r="U4863" s="43">
        <f ca="1">_xll.BInterpol('Base CDI'!$H$4:$H$28,'Base CDI'!$I$4:$I$29,S4863,"Cubic","Extrapolate=Linear","MultiX=Average","Skip=True","Sort=True")</f>
        <v>14.627872777017783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50611</v>
      </c>
      <c r="T4864" s="43">
        <f ca="1">_xll.BInterpol('Base CDI'!$H$4:$H$28,'Base CDI'!$J$4:$J$29,S4864,"Cubic","Extrapolate=Linear","MultiX=Average","Skip=True","Sort=True")</f>
        <v>14.750686730506155</v>
      </c>
      <c r="U4864" s="43">
        <f ca="1">_xll.BInterpol('Base CDI'!$H$4:$H$28,'Base CDI'!$I$4:$I$29,S4864,"Cubic","Extrapolate=Linear","MultiX=Average","Skip=True","Sort=True")</f>
        <v>14.627701778385772</v>
      </c>
    </row>
    <row r="4865" spans="16:21" x14ac:dyDescent="0.25">
      <c r="P4865" s="10">
        <v>41584</v>
      </c>
      <c r="Q4865">
        <v>31.64659</v>
      </c>
      <c r="S4865" s="42">
        <f t="shared" ca="1" si="80"/>
        <v>50612</v>
      </c>
      <c r="T4865" s="43">
        <f ca="1">_xll.BInterpol('Base CDI'!$H$4:$H$28,'Base CDI'!$J$4:$J$29,S4865,"Cubic","Extrapolate=Linear","MultiX=Average","Skip=True","Sort=True")</f>
        <v>14.750731874145005</v>
      </c>
      <c r="U4865" s="43">
        <f ca="1">_xll.BInterpol('Base CDI'!$H$4:$H$28,'Base CDI'!$I$4:$I$29,S4865,"Cubic","Extrapolate=Linear","MultiX=Average","Skip=True","Sort=True")</f>
        <v>14.627530779753762</v>
      </c>
    </row>
    <row r="4866" spans="16:21" x14ac:dyDescent="0.25">
      <c r="P4866" s="10">
        <v>41585</v>
      </c>
      <c r="Q4866">
        <v>31.65774</v>
      </c>
      <c r="S4866" s="42">
        <f t="shared" ca="1" si="80"/>
        <v>50613</v>
      </c>
      <c r="T4866" s="43">
        <f ca="1">_xll.BInterpol('Base CDI'!$H$4:$H$28,'Base CDI'!$J$4:$J$29,S4866,"Cubic","Extrapolate=Linear","MultiX=Average","Skip=True","Sort=True")</f>
        <v>14.750777017783857</v>
      </c>
      <c r="U4866" s="43">
        <f ca="1">_xll.BInterpol('Base CDI'!$H$4:$H$28,'Base CDI'!$I$4:$I$29,S4866,"Cubic","Extrapolate=Linear","MultiX=Average","Skip=True","Sort=True")</f>
        <v>14.627359781121751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50614</v>
      </c>
      <c r="T4867" s="43">
        <f ca="1">_xll.BInterpol('Base CDI'!$H$4:$H$28,'Base CDI'!$J$4:$J$29,S4867,"Cubic","Extrapolate=Linear","MultiX=Average","Skip=True","Sort=True")</f>
        <v>14.750822161422708</v>
      </c>
      <c r="U4867" s="43">
        <f ca="1">_xll.BInterpol('Base CDI'!$H$4:$H$28,'Base CDI'!$I$4:$I$29,S4867,"Cubic","Extrapolate=Linear","MultiX=Average","Skip=True","Sort=True")</f>
        <v>14.627188782489739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50615</v>
      </c>
      <c r="T4868" s="43">
        <f ca="1">_xll.BInterpol('Base CDI'!$H$4:$H$28,'Base CDI'!$J$4:$J$29,S4868,"Cubic","Extrapolate=Linear","MultiX=Average","Skip=True","Sort=True")</f>
        <v>14.75086730506156</v>
      </c>
      <c r="U4868" s="43">
        <f ca="1">_xll.BInterpol('Base CDI'!$H$4:$H$28,'Base CDI'!$I$4:$I$29,S4868,"Cubic","Extrapolate=Linear","MultiX=Average","Skip=True","Sort=True")</f>
        <v>14.627017783857729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50616</v>
      </c>
      <c r="T4869" s="43">
        <f ca="1">_xll.BInterpol('Base CDI'!$H$4:$H$28,'Base CDI'!$J$4:$J$29,S4869,"Cubic","Extrapolate=Linear","MultiX=Average","Skip=True","Sort=True")</f>
        <v>14.75091244870041</v>
      </c>
      <c r="U4869" s="43">
        <f ca="1">_xll.BInterpol('Base CDI'!$H$4:$H$28,'Base CDI'!$I$4:$I$29,S4869,"Cubic","Extrapolate=Linear","MultiX=Average","Skip=True","Sort=True")</f>
        <v>14.626846785225718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50617</v>
      </c>
      <c r="T4870" s="43">
        <f ca="1">_xll.BInterpol('Base CDI'!$H$4:$H$28,'Base CDI'!$J$4:$J$29,S4870,"Cubic","Extrapolate=Linear","MultiX=Average","Skip=True","Sort=True")</f>
        <v>14.75095759233926</v>
      </c>
      <c r="U4870" s="43">
        <f ca="1">_xll.BInterpol('Base CDI'!$H$4:$H$28,'Base CDI'!$I$4:$I$29,S4870,"Cubic","Extrapolate=Linear","MultiX=Average","Skip=True","Sort=True")</f>
        <v>14.626675786593706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50618</v>
      </c>
      <c r="T4871" s="43">
        <f ca="1">_xll.BInterpol('Base CDI'!$H$4:$H$28,'Base CDI'!$J$4:$J$29,S4871,"Cubic","Extrapolate=Linear","MultiX=Average","Skip=True","Sort=True")</f>
        <v>14.751002735978112</v>
      </c>
      <c r="U4871" s="43">
        <f ca="1">_xll.BInterpol('Base CDI'!$H$4:$H$28,'Base CDI'!$I$4:$I$29,S4871,"Cubic","Extrapolate=Linear","MultiX=Average","Skip=True","Sort=True")</f>
        <v>14.626504787961697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50619</v>
      </c>
      <c r="T4872" s="43">
        <f ca="1">_xll.BInterpol('Base CDI'!$H$4:$H$28,'Base CDI'!$J$4:$J$29,S4872,"Cubic","Extrapolate=Linear","MultiX=Average","Skip=True","Sort=True")</f>
        <v>14.751047879616962</v>
      </c>
      <c r="U4872" s="43">
        <f ca="1">_xll.BInterpol('Base CDI'!$H$4:$H$28,'Base CDI'!$I$4:$I$29,S4872,"Cubic","Extrapolate=Linear","MultiX=Average","Skip=True","Sort=True")</f>
        <v>14.626333789329685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50620</v>
      </c>
      <c r="T4873" s="43">
        <f ca="1">_xll.BInterpol('Base CDI'!$H$4:$H$28,'Base CDI'!$J$4:$J$29,S4873,"Cubic","Extrapolate=Linear","MultiX=Average","Skip=True","Sort=True")</f>
        <v>14.751093023255812</v>
      </c>
      <c r="U4873" s="43">
        <f ca="1">_xll.BInterpol('Base CDI'!$H$4:$H$28,'Base CDI'!$I$4:$I$29,S4873,"Cubic","Extrapolate=Linear","MultiX=Average","Skip=True","Sort=True")</f>
        <v>14.626162790697673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50621</v>
      </c>
      <c r="T4874" s="43">
        <f ca="1">_xll.BInterpol('Base CDI'!$H$4:$H$28,'Base CDI'!$J$4:$J$29,S4874,"Cubic","Extrapolate=Linear","MultiX=Average","Skip=True","Sort=True")</f>
        <v>14.751138166894664</v>
      </c>
      <c r="U4874" s="43">
        <f ca="1">_xll.BInterpol('Base CDI'!$H$4:$H$28,'Base CDI'!$I$4:$I$29,S4874,"Cubic","Extrapolate=Linear","MultiX=Average","Skip=True","Sort=True")</f>
        <v>14.625991792065664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50622</v>
      </c>
      <c r="T4875" s="43">
        <f ca="1">_xll.BInterpol('Base CDI'!$H$4:$H$28,'Base CDI'!$J$4:$J$29,S4875,"Cubic","Extrapolate=Linear","MultiX=Average","Skip=True","Sort=True")</f>
        <v>14.751183310533515</v>
      </c>
      <c r="U4875" s="43">
        <f ca="1">_xll.BInterpol('Base CDI'!$H$4:$H$28,'Base CDI'!$I$4:$I$29,S4875,"Cubic","Extrapolate=Linear","MultiX=Average","Skip=True","Sort=True")</f>
        <v>14.625820793433652</v>
      </c>
    </row>
    <row r="4876" spans="16:21" x14ac:dyDescent="0.25">
      <c r="P4876" s="10">
        <v>41600</v>
      </c>
      <c r="Q4876">
        <v>31.76942</v>
      </c>
      <c r="S4876" s="42">
        <f t="shared" ca="1" si="81"/>
        <v>50623</v>
      </c>
      <c r="T4876" s="43">
        <f ca="1">_xll.BInterpol('Base CDI'!$H$4:$H$28,'Base CDI'!$J$4:$J$29,S4876,"Cubic","Extrapolate=Linear","MultiX=Average","Skip=True","Sort=True")</f>
        <v>14.751228454172367</v>
      </c>
      <c r="U4876" s="43">
        <f ca="1">_xll.BInterpol('Base CDI'!$H$4:$H$28,'Base CDI'!$I$4:$I$29,S4876,"Cubic","Extrapolate=Linear","MultiX=Average","Skip=True","Sort=True")</f>
        <v>14.625649794801641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50624</v>
      </c>
      <c r="T4877" s="43">
        <f ca="1">_xll.BInterpol('Base CDI'!$H$4:$H$28,'Base CDI'!$J$4:$J$29,S4877,"Cubic","Extrapolate=Linear","MultiX=Average","Skip=True","Sort=True")</f>
        <v>14.751273597811217</v>
      </c>
      <c r="U4877" s="43">
        <f ca="1">_xll.BInterpol('Base CDI'!$H$4:$H$28,'Base CDI'!$I$4:$I$29,S4877,"Cubic","Extrapolate=Linear","MultiX=Average","Skip=True","Sort=True")</f>
        <v>14.625478796169631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50625</v>
      </c>
      <c r="T4878" s="43">
        <f ca="1">_xll.BInterpol('Base CDI'!$H$4:$H$28,'Base CDI'!$J$4:$J$29,S4878,"Cubic","Extrapolate=Linear","MultiX=Average","Skip=True","Sort=True")</f>
        <v>14.751318741450067</v>
      </c>
      <c r="U4878" s="43">
        <f ca="1">_xll.BInterpol('Base CDI'!$H$4:$H$28,'Base CDI'!$I$4:$I$29,S4878,"Cubic","Extrapolate=Linear","MultiX=Average","Skip=True","Sort=True")</f>
        <v>14.625307797537619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50626</v>
      </c>
      <c r="T4879" s="43">
        <f ca="1">_xll.BInterpol('Base CDI'!$H$4:$H$28,'Base CDI'!$J$4:$J$29,S4879,"Cubic","Extrapolate=Linear","MultiX=Average","Skip=True","Sort=True")</f>
        <v>14.751363885088919</v>
      </c>
      <c r="U4879" s="43">
        <f ca="1">_xll.BInterpol('Base CDI'!$H$4:$H$28,'Base CDI'!$I$4:$I$29,S4879,"Cubic","Extrapolate=Linear","MultiX=Average","Skip=True","Sort=True")</f>
        <v>14.625136798905608</v>
      </c>
    </row>
    <row r="4880" spans="16:21" x14ac:dyDescent="0.25">
      <c r="P4880" s="10">
        <v>41606</v>
      </c>
      <c r="Q4880">
        <v>31.8142</v>
      </c>
      <c r="S4880" s="42">
        <f t="shared" ca="1" si="81"/>
        <v>50627</v>
      </c>
      <c r="T4880" s="43">
        <f ca="1">_xll.BInterpol('Base CDI'!$H$4:$H$28,'Base CDI'!$J$4:$J$29,S4880,"Cubic","Extrapolate=Linear","MultiX=Average","Skip=True","Sort=True")</f>
        <v>14.751409028727769</v>
      </c>
      <c r="U4880" s="43">
        <f ca="1">_xll.BInterpol('Base CDI'!$H$4:$H$28,'Base CDI'!$I$4:$I$29,S4880,"Cubic","Extrapolate=Linear","MultiX=Average","Skip=True","Sort=True")</f>
        <v>14.624965800273598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50628</v>
      </c>
      <c r="T4881" s="43">
        <f ca="1">_xll.BInterpol('Base CDI'!$H$4:$H$28,'Base CDI'!$J$4:$J$29,S4881,"Cubic","Extrapolate=Linear","MultiX=Average","Skip=True","Sort=True")</f>
        <v>14.751454172366619</v>
      </c>
      <c r="U4881" s="43">
        <f ca="1">_xll.BInterpol('Base CDI'!$H$4:$H$28,'Base CDI'!$I$4:$I$29,S4881,"Cubic","Extrapolate=Linear","MultiX=Average","Skip=True","Sort=True")</f>
        <v>14.624794801641587</v>
      </c>
    </row>
    <row r="4882" spans="16:21" x14ac:dyDescent="0.25">
      <c r="P4882" s="10">
        <v>41610</v>
      </c>
      <c r="Q4882">
        <v>31.83775</v>
      </c>
      <c r="S4882" s="42">
        <f t="shared" ca="1" si="81"/>
        <v>50629</v>
      </c>
      <c r="T4882" s="43">
        <f ca="1">_xll.BInterpol('Base CDI'!$H$4:$H$28,'Base CDI'!$J$4:$J$29,S4882,"Cubic","Extrapolate=Linear","MultiX=Average","Skip=True","Sort=True")</f>
        <v>14.751499316005471</v>
      </c>
      <c r="U4882" s="43">
        <f ca="1">_xll.BInterpol('Base CDI'!$H$4:$H$28,'Base CDI'!$I$4:$I$29,S4882,"Cubic","Extrapolate=Linear","MultiX=Average","Skip=True","Sort=True")</f>
        <v>14.624623803009575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50630</v>
      </c>
      <c r="T4883" s="43">
        <f ca="1">_xll.BInterpol('Base CDI'!$H$4:$H$28,'Base CDI'!$J$4:$J$29,S4883,"Cubic","Extrapolate=Linear","MultiX=Average","Skip=True","Sort=True")</f>
        <v>14.751544459644322</v>
      </c>
      <c r="U4883" s="43">
        <f ca="1">_xll.BInterpol('Base CDI'!$H$4:$H$28,'Base CDI'!$I$4:$I$29,S4883,"Cubic","Extrapolate=Linear","MultiX=Average","Skip=True","Sort=True")</f>
        <v>14.624452804377565</v>
      </c>
    </row>
    <row r="4884" spans="16:21" x14ac:dyDescent="0.25">
      <c r="P4884" s="10">
        <v>41612</v>
      </c>
      <c r="Q4884">
        <v>31.86131</v>
      </c>
      <c r="S4884" s="42">
        <f t="shared" ca="1" si="81"/>
        <v>50631</v>
      </c>
      <c r="T4884" s="43">
        <f ca="1">_xll.BInterpol('Base CDI'!$H$4:$H$28,'Base CDI'!$J$4:$J$29,S4884,"Cubic","Extrapolate=Linear","MultiX=Average","Skip=True","Sort=True")</f>
        <v>14.751589603283174</v>
      </c>
      <c r="U4884" s="43">
        <f ca="1">_xll.BInterpol('Base CDI'!$H$4:$H$28,'Base CDI'!$I$4:$I$29,S4884,"Cubic","Extrapolate=Linear","MultiX=Average","Skip=True","Sort=True")</f>
        <v>14.624281805745554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50632</v>
      </c>
      <c r="T4885" s="43">
        <f ca="1">_xll.BInterpol('Base CDI'!$H$4:$H$28,'Base CDI'!$J$4:$J$29,S4885,"Cubic","Extrapolate=Linear","MultiX=Average","Skip=True","Sort=True")</f>
        <v>14.751634746922024</v>
      </c>
      <c r="U4885" s="43">
        <f ca="1">_xll.BInterpol('Base CDI'!$H$4:$H$28,'Base CDI'!$I$4:$I$29,S4885,"Cubic","Extrapolate=Linear","MultiX=Average","Skip=True","Sort=True")</f>
        <v>14.624110807113542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50633</v>
      </c>
      <c r="T4886" s="43">
        <f ca="1">_xll.BInterpol('Base CDI'!$H$4:$H$28,'Base CDI'!$J$4:$J$29,S4886,"Cubic","Extrapolate=Linear","MultiX=Average","Skip=True","Sort=True")</f>
        <v>14.751679890560874</v>
      </c>
      <c r="U4886" s="43">
        <f ca="1">_xll.BInterpol('Base CDI'!$H$4:$H$28,'Base CDI'!$I$4:$I$29,S4886,"Cubic","Extrapolate=Linear","MultiX=Average","Skip=True","Sort=True")</f>
        <v>14.623939808481532</v>
      </c>
    </row>
    <row r="4887" spans="16:21" x14ac:dyDescent="0.25">
      <c r="P4887" s="10">
        <v>41617</v>
      </c>
      <c r="Q4887">
        <v>31.89668</v>
      </c>
      <c r="S4887" s="42">
        <f t="shared" ca="1" si="81"/>
        <v>50634</v>
      </c>
      <c r="T4887" s="43">
        <f ca="1">_xll.BInterpol('Base CDI'!$H$4:$H$28,'Base CDI'!$J$4:$J$29,S4887,"Cubic","Extrapolate=Linear","MultiX=Average","Skip=True","Sort=True")</f>
        <v>14.751725034199726</v>
      </c>
      <c r="U4887" s="43">
        <f ca="1">_xll.BInterpol('Base CDI'!$H$4:$H$28,'Base CDI'!$I$4:$I$29,S4887,"Cubic","Extrapolate=Linear","MultiX=Average","Skip=True","Sort=True")</f>
        <v>14.623768809849521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50635</v>
      </c>
      <c r="T4888" s="43">
        <f ca="1">_xll.BInterpol('Base CDI'!$H$4:$H$28,'Base CDI'!$J$4:$J$29,S4888,"Cubic","Extrapolate=Linear","MultiX=Average","Skip=True","Sort=True")</f>
        <v>14.751770177838576</v>
      </c>
      <c r="U4888" s="43">
        <f ca="1">_xll.BInterpol('Base CDI'!$H$4:$H$28,'Base CDI'!$I$4:$I$29,S4888,"Cubic","Extrapolate=Linear","MultiX=Average","Skip=True","Sort=True")</f>
        <v>14.623597811217509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50636</v>
      </c>
      <c r="T4889" s="43">
        <f ca="1">_xll.BInterpol('Base CDI'!$H$4:$H$28,'Base CDI'!$J$4:$J$29,S4889,"Cubic","Extrapolate=Linear","MultiX=Average","Skip=True","Sort=True")</f>
        <v>14.751815321477427</v>
      </c>
      <c r="U4889" s="43">
        <f ca="1">_xll.BInterpol('Base CDI'!$H$4:$H$28,'Base CDI'!$I$4:$I$29,S4889,"Cubic","Extrapolate=Linear","MultiX=Average","Skip=True","Sort=True")</f>
        <v>14.6234268125855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50637</v>
      </c>
      <c r="T4890" s="43">
        <f ca="1">_xll.BInterpol('Base CDI'!$H$4:$H$28,'Base CDI'!$J$4:$J$29,S4890,"Cubic","Extrapolate=Linear","MultiX=Average","Skip=True","Sort=True")</f>
        <v>14.751860465116279</v>
      </c>
      <c r="U4890" s="43">
        <f ca="1">_xll.BInterpol('Base CDI'!$H$4:$H$28,'Base CDI'!$I$4:$I$29,S4890,"Cubic","Extrapolate=Linear","MultiX=Average","Skip=True","Sort=True")</f>
        <v>14.623255813953488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50638</v>
      </c>
      <c r="T4891" s="43">
        <f ca="1">_xll.BInterpol('Base CDI'!$H$4:$H$28,'Base CDI'!$J$4:$J$29,S4891,"Cubic","Extrapolate=Linear","MultiX=Average","Skip=True","Sort=True")</f>
        <v>14.751905608755129</v>
      </c>
      <c r="U4891" s="43">
        <f ca="1">_xll.BInterpol('Base CDI'!$H$4:$H$28,'Base CDI'!$I$4:$I$29,S4891,"Cubic","Extrapolate=Linear","MultiX=Average","Skip=True","Sort=True")</f>
        <v>14.623084815321477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50639</v>
      </c>
      <c r="T4892" s="43">
        <f ca="1">_xll.BInterpol('Base CDI'!$H$4:$H$28,'Base CDI'!$J$4:$J$29,S4892,"Cubic","Extrapolate=Linear","MultiX=Average","Skip=True","Sort=True")</f>
        <v>14.751950752393981</v>
      </c>
      <c r="U4892" s="43">
        <f ca="1">_xll.BInterpol('Base CDI'!$H$4:$H$28,'Base CDI'!$I$4:$I$29,S4892,"Cubic","Extrapolate=Linear","MultiX=Average","Skip=True","Sort=True")</f>
        <v>14.622913816689467</v>
      </c>
    </row>
    <row r="4893" spans="16:21" x14ac:dyDescent="0.25">
      <c r="P4893" s="10">
        <v>41625</v>
      </c>
      <c r="Q4893">
        <v>31.96773</v>
      </c>
      <c r="S4893" s="42">
        <f t="shared" ca="1" si="81"/>
        <v>50640</v>
      </c>
      <c r="T4893" s="43">
        <f ca="1">_xll.BInterpol('Base CDI'!$H$4:$H$28,'Base CDI'!$J$4:$J$29,S4893,"Cubic","Extrapolate=Linear","MultiX=Average","Skip=True","Sort=True")</f>
        <v>14.751995896032831</v>
      </c>
      <c r="U4893" s="43">
        <f ca="1">_xll.BInterpol('Base CDI'!$H$4:$H$28,'Base CDI'!$I$4:$I$29,S4893,"Cubic","Extrapolate=Linear","MultiX=Average","Skip=True","Sort=True")</f>
        <v>14.622742818057455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50641</v>
      </c>
      <c r="T4894" s="43">
        <f ca="1">_xll.BInterpol('Base CDI'!$H$4:$H$28,'Base CDI'!$J$4:$J$29,S4894,"Cubic","Extrapolate=Linear","MultiX=Average","Skip=True","Sort=True")</f>
        <v>14.752041039671681</v>
      </c>
      <c r="U4894" s="43">
        <f ca="1">_xll.BInterpol('Base CDI'!$H$4:$H$28,'Base CDI'!$I$4:$I$29,S4894,"Cubic","Extrapolate=Linear","MultiX=Average","Skip=True","Sort=True")</f>
        <v>14.622571819425444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50642</v>
      </c>
      <c r="T4895" s="43">
        <f ca="1">_xll.BInterpol('Base CDI'!$H$4:$H$28,'Base CDI'!$J$4:$J$29,S4895,"Cubic","Extrapolate=Linear","MultiX=Average","Skip=True","Sort=True")</f>
        <v>14.752086183310533</v>
      </c>
      <c r="U4895" s="43">
        <f ca="1">_xll.BInterpol('Base CDI'!$H$4:$H$28,'Base CDI'!$I$4:$I$29,S4895,"Cubic","Extrapolate=Linear","MultiX=Average","Skip=True","Sort=True")</f>
        <v>14.622400820793434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50643</v>
      </c>
      <c r="T4896" s="43">
        <f ca="1">_xll.BInterpol('Base CDI'!$H$4:$H$28,'Base CDI'!$J$4:$J$29,S4896,"Cubic","Extrapolate=Linear","MultiX=Average","Skip=True","Sort=True")</f>
        <v>14.752131326949383</v>
      </c>
      <c r="U4896" s="43">
        <f ca="1">_xll.BInterpol('Base CDI'!$H$4:$H$28,'Base CDI'!$I$4:$I$29,S4896,"Cubic","Extrapolate=Linear","MultiX=Average","Skip=True","Sort=True")</f>
        <v>14.622229822161422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50644</v>
      </c>
      <c r="T4897" s="43">
        <f ca="1">_xll.BInterpol('Base CDI'!$H$4:$H$28,'Base CDI'!$J$4:$J$29,S4897,"Cubic","Extrapolate=Linear","MultiX=Average","Skip=True","Sort=True")</f>
        <v>14.752176470588234</v>
      </c>
      <c r="U4897" s="43">
        <f ca="1">_xll.BInterpol('Base CDI'!$H$4:$H$28,'Base CDI'!$I$4:$I$29,S4897,"Cubic","Extrapolate=Linear","MultiX=Average","Skip=True","Sort=True")</f>
        <v>14.622058823529411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50645</v>
      </c>
      <c r="T4898" s="43">
        <f ca="1">_xll.BInterpol('Base CDI'!$H$4:$H$28,'Base CDI'!$J$4:$J$29,S4898,"Cubic","Extrapolate=Linear","MultiX=Average","Skip=True","Sort=True")</f>
        <v>14.752221614227086</v>
      </c>
      <c r="U4898" s="43">
        <f ca="1">_xll.BInterpol('Base CDI'!$H$4:$H$28,'Base CDI'!$I$4:$I$29,S4898,"Cubic","Extrapolate=Linear","MultiX=Average","Skip=True","Sort=True")</f>
        <v>14.621887824897401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50646</v>
      </c>
      <c r="T4899" s="43">
        <f ca="1">_xll.BInterpol('Base CDI'!$H$4:$H$28,'Base CDI'!$J$4:$J$29,S4899,"Cubic","Extrapolate=Linear","MultiX=Average","Skip=True","Sort=True")</f>
        <v>14.752266757865936</v>
      </c>
      <c r="U4899" s="43">
        <f ca="1">_xll.BInterpol('Base CDI'!$H$4:$H$28,'Base CDI'!$I$4:$I$29,S4899,"Cubic","Extrapolate=Linear","MultiX=Average","Skip=True","Sort=True")</f>
        <v>14.62171682626539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50647</v>
      </c>
      <c r="T4900" s="43">
        <f ca="1">_xll.BInterpol('Base CDI'!$H$4:$H$28,'Base CDI'!$J$4:$J$29,S4900,"Cubic","Extrapolate=Linear","MultiX=Average","Skip=True","Sort=True")</f>
        <v>14.752311901504788</v>
      </c>
      <c r="U4900" s="43">
        <f ca="1">_xll.BInterpol('Base CDI'!$H$4:$H$28,'Base CDI'!$I$4:$I$29,S4900,"Cubic","Extrapolate=Linear","MultiX=Average","Skip=True","Sort=True")</f>
        <v>14.621545827633378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50648</v>
      </c>
      <c r="T4901" s="43">
        <f ca="1">_xll.BInterpol('Base CDI'!$H$4:$H$28,'Base CDI'!$J$4:$J$29,S4901,"Cubic","Extrapolate=Linear","MultiX=Average","Skip=True","Sort=True")</f>
        <v>14.752357045143638</v>
      </c>
      <c r="U4901" s="43">
        <f ca="1">_xll.BInterpol('Base CDI'!$H$4:$H$28,'Base CDI'!$I$4:$I$29,S4901,"Cubic","Extrapolate=Linear","MultiX=Average","Skip=True","Sort=True")</f>
        <v>14.621374829001368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50649</v>
      </c>
      <c r="T4902" s="43">
        <f ca="1">_xll.BInterpol('Base CDI'!$H$4:$H$28,'Base CDI'!$J$4:$J$29,S4902,"Cubic","Extrapolate=Linear","MultiX=Average","Skip=True","Sort=True")</f>
        <v>14.752402188782488</v>
      </c>
      <c r="U4902" s="43">
        <f ca="1">_xll.BInterpol('Base CDI'!$H$4:$H$28,'Base CDI'!$I$4:$I$29,S4902,"Cubic","Extrapolate=Linear","MultiX=Average","Skip=True","Sort=True")</f>
        <v>14.621203830369357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50650</v>
      </c>
      <c r="T4903" s="43">
        <f ca="1">_xll.BInterpol('Base CDI'!$H$4:$H$28,'Base CDI'!$J$4:$J$29,S4903,"Cubic","Extrapolate=Linear","MultiX=Average","Skip=True","Sort=True")</f>
        <v>14.75244733242134</v>
      </c>
      <c r="U4903" s="43">
        <f ca="1">_xll.BInterpol('Base CDI'!$H$4:$H$28,'Base CDI'!$I$4:$I$29,S4903,"Cubic","Extrapolate=Linear","MultiX=Average","Skip=True","Sort=True")</f>
        <v>14.621032831737345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50651</v>
      </c>
      <c r="T4904" s="43">
        <f ca="1">_xll.BInterpol('Base CDI'!$H$4:$H$28,'Base CDI'!$J$4:$J$29,S4904,"Cubic","Extrapolate=Linear","MultiX=Average","Skip=True","Sort=True")</f>
        <v>14.752492476060191</v>
      </c>
      <c r="U4904" s="43">
        <f ca="1">_xll.BInterpol('Base CDI'!$H$4:$H$28,'Base CDI'!$I$4:$I$29,S4904,"Cubic","Extrapolate=Linear","MultiX=Average","Skip=True","Sort=True")</f>
        <v>14.620861833105335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50652</v>
      </c>
      <c r="T4905" s="43">
        <f ca="1">_xll.BInterpol('Base CDI'!$H$4:$H$28,'Base CDI'!$J$4:$J$29,S4905,"Cubic","Extrapolate=Linear","MultiX=Average","Skip=True","Sort=True")</f>
        <v>14.752537619699041</v>
      </c>
      <c r="U4905" s="43">
        <f ca="1">_xll.BInterpol('Base CDI'!$H$4:$H$28,'Base CDI'!$I$4:$I$29,S4905,"Cubic","Extrapolate=Linear","MultiX=Average","Skip=True","Sort=True")</f>
        <v>14.620690834473324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50653</v>
      </c>
      <c r="T4906" s="43">
        <f ca="1">_xll.BInterpol('Base CDI'!$H$4:$H$28,'Base CDI'!$J$4:$J$29,S4906,"Cubic","Extrapolate=Linear","MultiX=Average","Skip=True","Sort=True")</f>
        <v>14.752582763337893</v>
      </c>
      <c r="U4906" s="43">
        <f ca="1">_xll.BInterpol('Base CDI'!$H$4:$H$28,'Base CDI'!$I$4:$I$29,S4906,"Cubic","Extrapolate=Linear","MultiX=Average","Skip=True","Sort=True")</f>
        <v>14.620519835841312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50654</v>
      </c>
      <c r="T4907" s="43">
        <f ca="1">_xll.BInterpol('Base CDI'!$H$4:$H$28,'Base CDI'!$J$4:$J$29,S4907,"Cubic","Extrapolate=Linear","MultiX=Average","Skip=True","Sort=True")</f>
        <v>14.752627906976743</v>
      </c>
      <c r="U4907" s="43">
        <f ca="1">_xll.BInterpol('Base CDI'!$H$4:$H$28,'Base CDI'!$I$4:$I$29,S4907,"Cubic","Extrapolate=Linear","MultiX=Average","Skip=True","Sort=True")</f>
        <v>14.620348837209303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50655</v>
      </c>
      <c r="T4908" s="43">
        <f ca="1">_xll.BInterpol('Base CDI'!$H$4:$H$28,'Base CDI'!$J$4:$J$29,S4908,"Cubic","Extrapolate=Linear","MultiX=Average","Skip=True","Sort=True")</f>
        <v>14.752673050615595</v>
      </c>
      <c r="U4908" s="43">
        <f ca="1">_xll.BInterpol('Base CDI'!$H$4:$H$28,'Base CDI'!$I$4:$I$29,S4908,"Cubic","Extrapolate=Linear","MultiX=Average","Skip=True","Sort=True")</f>
        <v>14.620177838577291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50656</v>
      </c>
      <c r="T4909" s="43">
        <f ca="1">_xll.BInterpol('Base CDI'!$H$4:$H$28,'Base CDI'!$J$4:$J$29,S4909,"Cubic","Extrapolate=Linear","MultiX=Average","Skip=True","Sort=True")</f>
        <v>14.752718194254445</v>
      </c>
      <c r="U4909" s="43">
        <f ca="1">_xll.BInterpol('Base CDI'!$H$4:$H$28,'Base CDI'!$I$4:$I$29,S4909,"Cubic","Extrapolate=Linear","MultiX=Average","Skip=True","Sort=True")</f>
        <v>14.62000683994528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50657</v>
      </c>
      <c r="T4910" s="43">
        <f ca="1">_xll.BInterpol('Base CDI'!$H$4:$H$28,'Base CDI'!$J$4:$J$29,S4910,"Cubic","Extrapolate=Linear","MultiX=Average","Skip=True","Sort=True")</f>
        <v>14.752763337893295</v>
      </c>
      <c r="U4910" s="43">
        <f ca="1">_xll.BInterpol('Base CDI'!$H$4:$H$28,'Base CDI'!$I$4:$I$29,S4910,"Cubic","Extrapolate=Linear","MultiX=Average","Skip=True","Sort=True")</f>
        <v>14.61983584131327</v>
      </c>
    </row>
    <row r="4911" spans="16:21" x14ac:dyDescent="0.25">
      <c r="P4911" s="10">
        <v>41653</v>
      </c>
      <c r="Q4911">
        <v>32.1813</v>
      </c>
      <c r="S4911" s="42">
        <f t="shared" ca="1" si="81"/>
        <v>50658</v>
      </c>
      <c r="T4911" s="43">
        <f ca="1">_xll.BInterpol('Base CDI'!$H$4:$H$28,'Base CDI'!$J$4:$J$29,S4911,"Cubic","Extrapolate=Linear","MultiX=Average","Skip=True","Sort=True")</f>
        <v>14.752808481532147</v>
      </c>
      <c r="U4911" s="43">
        <f ca="1">_xll.BInterpol('Base CDI'!$H$4:$H$28,'Base CDI'!$I$4:$I$29,S4911,"Cubic","Extrapolate=Linear","MultiX=Average","Skip=True","Sort=True")</f>
        <v>14.619664842681258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50659</v>
      </c>
      <c r="T4912" s="43">
        <f ca="1">_xll.BInterpol('Base CDI'!$H$4:$H$28,'Base CDI'!$J$4:$J$29,S4912,"Cubic","Extrapolate=Linear","MultiX=Average","Skip=True","Sort=True")</f>
        <v>14.752853625170998</v>
      </c>
      <c r="U4912" s="43">
        <f ca="1">_xll.BInterpol('Base CDI'!$H$4:$H$28,'Base CDI'!$I$4:$I$29,S4912,"Cubic","Extrapolate=Linear","MultiX=Average","Skip=True","Sort=True")</f>
        <v>14.619493844049247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50660</v>
      </c>
      <c r="T4913" s="43">
        <f ca="1">_xll.BInterpol('Base CDI'!$H$4:$H$28,'Base CDI'!$J$4:$J$29,S4913,"Cubic","Extrapolate=Linear","MultiX=Average","Skip=True","Sort=True")</f>
        <v>14.752898768809848</v>
      </c>
      <c r="U4913" s="43">
        <f ca="1">_xll.BInterpol('Base CDI'!$H$4:$H$28,'Base CDI'!$I$4:$I$29,S4913,"Cubic","Extrapolate=Linear","MultiX=Average","Skip=True","Sort=True")</f>
        <v>14.619322845417237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50661</v>
      </c>
      <c r="T4914" s="43">
        <f ca="1">_xll.BInterpol('Base CDI'!$H$4:$H$28,'Base CDI'!$J$4:$J$29,S4914,"Cubic","Extrapolate=Linear","MultiX=Average","Skip=True","Sort=True")</f>
        <v>14.7529439124487</v>
      </c>
      <c r="U4914" s="43">
        <f ca="1">_xll.BInterpol('Base CDI'!$H$4:$H$28,'Base CDI'!$I$4:$I$29,S4914,"Cubic","Extrapolate=Linear","MultiX=Average","Skip=True","Sort=True")</f>
        <v>14.619151846785226</v>
      </c>
    </row>
    <row r="4915" spans="16:21" x14ac:dyDescent="0.25">
      <c r="P4915" s="10">
        <v>41659</v>
      </c>
      <c r="Q4915">
        <v>32.23019</v>
      </c>
      <c r="S4915" s="42">
        <f t="shared" ca="1" si="81"/>
        <v>50662</v>
      </c>
      <c r="T4915" s="43">
        <f ca="1">_xll.BInterpol('Base CDI'!$H$4:$H$28,'Base CDI'!$J$4:$J$29,S4915,"Cubic","Extrapolate=Linear","MultiX=Average","Skip=True","Sort=True")</f>
        <v>14.75298905608755</v>
      </c>
      <c r="U4915" s="43">
        <f ca="1">_xll.BInterpol('Base CDI'!$H$4:$H$28,'Base CDI'!$I$4:$I$29,S4915,"Cubic","Extrapolate=Linear","MultiX=Average","Skip=True","Sort=True")</f>
        <v>14.618980848153214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50663</v>
      </c>
      <c r="T4916" s="43">
        <f ca="1">_xll.BInterpol('Base CDI'!$H$4:$H$28,'Base CDI'!$J$4:$J$29,S4916,"Cubic","Extrapolate=Linear","MultiX=Average","Skip=True","Sort=True")</f>
        <v>14.753034199726402</v>
      </c>
      <c r="U4916" s="43">
        <f ca="1">_xll.BInterpol('Base CDI'!$H$4:$H$28,'Base CDI'!$I$4:$I$29,S4916,"Cubic","Extrapolate=Linear","MultiX=Average","Skip=True","Sort=True")</f>
        <v>14.618809849521204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50664</v>
      </c>
      <c r="T4917" s="43">
        <f ca="1">_xll.BInterpol('Base CDI'!$H$4:$H$28,'Base CDI'!$J$4:$J$29,S4917,"Cubic","Extrapolate=Linear","MultiX=Average","Skip=True","Sort=True")</f>
        <v>14.753079343365252</v>
      </c>
      <c r="U4917" s="43">
        <f ca="1">_xll.BInterpol('Base CDI'!$H$4:$H$28,'Base CDI'!$I$4:$I$29,S4917,"Cubic","Extrapolate=Linear","MultiX=Average","Skip=True","Sort=True")</f>
        <v>14.618638850889193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50665</v>
      </c>
      <c r="T4918" s="43">
        <f ca="1">_xll.BInterpol('Base CDI'!$H$4:$H$28,'Base CDI'!$J$4:$J$29,S4918,"Cubic","Extrapolate=Linear","MultiX=Average","Skip=True","Sort=True")</f>
        <v>14.753124487004103</v>
      </c>
      <c r="U4918" s="43">
        <f ca="1">_xll.BInterpol('Base CDI'!$H$4:$H$28,'Base CDI'!$I$4:$I$29,S4918,"Cubic","Extrapolate=Linear","MultiX=Average","Skip=True","Sort=True")</f>
        <v>14.618467852257181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50666</v>
      </c>
      <c r="T4919" s="43">
        <f ca="1">_xll.BInterpol('Base CDI'!$H$4:$H$28,'Base CDI'!$J$4:$J$29,S4919,"Cubic","Extrapolate=Linear","MultiX=Average","Skip=True","Sort=True")</f>
        <v>14.753169630642955</v>
      </c>
      <c r="U4919" s="43">
        <f ca="1">_xll.BInterpol('Base CDI'!$H$4:$H$28,'Base CDI'!$I$4:$I$29,S4919,"Cubic","Extrapolate=Linear","MultiX=Average","Skip=True","Sort=True")</f>
        <v>14.618296853625171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50667</v>
      </c>
      <c r="T4920" s="43">
        <f ca="1">_xll.BInterpol('Base CDI'!$H$4:$H$28,'Base CDI'!$J$4:$J$29,S4920,"Cubic","Extrapolate=Linear","MultiX=Average","Skip=True","Sort=True")</f>
        <v>14.753214774281805</v>
      </c>
      <c r="U4920" s="43">
        <f ca="1">_xll.BInterpol('Base CDI'!$H$4:$H$28,'Base CDI'!$I$4:$I$29,S4920,"Cubic","Extrapolate=Linear","MultiX=Average","Skip=True","Sort=True")</f>
        <v>14.61812585499316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50668</v>
      </c>
      <c r="T4921" s="43">
        <f ca="1">_xll.BInterpol('Base CDI'!$H$4:$H$28,'Base CDI'!$J$4:$J$29,S4921,"Cubic","Extrapolate=Linear","MultiX=Average","Skip=True","Sort=True")</f>
        <v>14.753259917920655</v>
      </c>
      <c r="U4921" s="43">
        <f ca="1">_xll.BInterpol('Base CDI'!$H$4:$H$28,'Base CDI'!$I$4:$I$29,S4921,"Cubic","Extrapolate=Linear","MultiX=Average","Skip=True","Sort=True")</f>
        <v>14.617954856361148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50669</v>
      </c>
      <c r="T4922" s="43">
        <f ca="1">_xll.BInterpol('Base CDI'!$H$4:$H$28,'Base CDI'!$J$4:$J$29,S4922,"Cubic","Extrapolate=Linear","MultiX=Average","Skip=True","Sort=True")</f>
        <v>14.753305061559507</v>
      </c>
      <c r="U4922" s="43">
        <f ca="1">_xll.BInterpol('Base CDI'!$H$4:$H$28,'Base CDI'!$I$4:$I$29,S4922,"Cubic","Extrapolate=Linear","MultiX=Average","Skip=True","Sort=True")</f>
        <v>14.617783857729139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50670</v>
      </c>
      <c r="T4923" s="43">
        <f ca="1">_xll.BInterpol('Base CDI'!$H$4:$H$28,'Base CDI'!$J$4:$J$29,S4923,"Cubic","Extrapolate=Linear","MultiX=Average","Skip=True","Sort=True")</f>
        <v>14.753350205198357</v>
      </c>
      <c r="U4923" s="43">
        <f ca="1">_xll.BInterpol('Base CDI'!$H$4:$H$28,'Base CDI'!$I$4:$I$29,S4923,"Cubic","Extrapolate=Linear","MultiX=Average","Skip=True","Sort=True")</f>
        <v>14.617612859097127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50671</v>
      </c>
      <c r="T4924" s="43">
        <f ca="1">_xll.BInterpol('Base CDI'!$H$4:$H$28,'Base CDI'!$J$4:$J$29,S4924,"Cubic","Extrapolate=Linear","MultiX=Average","Skip=True","Sort=True")</f>
        <v>14.753395348837209</v>
      </c>
      <c r="U4924" s="43">
        <f ca="1">_xll.BInterpol('Base CDI'!$H$4:$H$28,'Base CDI'!$I$4:$I$29,S4924,"Cubic","Extrapolate=Linear","MultiX=Average","Skip=True","Sort=True")</f>
        <v>14.617441860465116</v>
      </c>
    </row>
    <row r="4925" spans="16:21" x14ac:dyDescent="0.25">
      <c r="P4925" s="10">
        <v>41673</v>
      </c>
      <c r="Q4925">
        <v>32.35566</v>
      </c>
      <c r="S4925" s="42">
        <f t="shared" ca="1" si="81"/>
        <v>50672</v>
      </c>
      <c r="T4925" s="43">
        <f ca="1">_xll.BInterpol('Base CDI'!$H$4:$H$28,'Base CDI'!$J$4:$J$29,S4925,"Cubic","Extrapolate=Linear","MultiX=Average","Skip=True","Sort=True")</f>
        <v>14.753440492476059</v>
      </c>
      <c r="U4925" s="43">
        <f ca="1">_xll.BInterpol('Base CDI'!$H$4:$H$28,'Base CDI'!$I$4:$I$29,S4925,"Cubic","Extrapolate=Linear","MultiX=Average","Skip=True","Sort=True")</f>
        <v>14.617270861833106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50673</v>
      </c>
      <c r="T4926" s="43">
        <f ca="1">_xll.BInterpol('Base CDI'!$H$4:$H$28,'Base CDI'!$J$4:$J$29,S4926,"Cubic","Extrapolate=Linear","MultiX=Average","Skip=True","Sort=True")</f>
        <v>14.75348563611491</v>
      </c>
      <c r="U4926" s="43">
        <f ca="1">_xll.BInterpol('Base CDI'!$H$4:$H$28,'Base CDI'!$I$4:$I$29,S4926,"Cubic","Extrapolate=Linear","MultiX=Average","Skip=True","Sort=True")</f>
        <v>14.617099863201094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50674</v>
      </c>
      <c r="T4927" s="43">
        <f ca="1">_xll.BInterpol('Base CDI'!$H$4:$H$28,'Base CDI'!$J$4:$J$29,S4927,"Cubic","Extrapolate=Linear","MultiX=Average","Skip=True","Sort=True")</f>
        <v>14.753530779753762</v>
      </c>
      <c r="U4927" s="43">
        <f ca="1">_xll.BInterpol('Base CDI'!$H$4:$H$28,'Base CDI'!$I$4:$I$29,S4927,"Cubic","Extrapolate=Linear","MultiX=Average","Skip=True","Sort=True")</f>
        <v>14.616928864569083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50675</v>
      </c>
      <c r="T4928" s="43">
        <f ca="1">_xll.BInterpol('Base CDI'!$H$4:$H$28,'Base CDI'!$J$4:$J$29,S4928,"Cubic","Extrapolate=Linear","MultiX=Average","Skip=True","Sort=True")</f>
        <v>14.753575923392612</v>
      </c>
      <c r="U4928" s="43">
        <f ca="1">_xll.BInterpol('Base CDI'!$H$4:$H$28,'Base CDI'!$I$4:$I$29,S4928,"Cubic","Extrapolate=Linear","MultiX=Average","Skip=True","Sort=True")</f>
        <v>14.616757865937073</v>
      </c>
    </row>
    <row r="4929" spans="16:21" x14ac:dyDescent="0.25">
      <c r="P4929" s="10">
        <v>41677</v>
      </c>
      <c r="Q4929">
        <v>32.40598</v>
      </c>
      <c r="S4929" s="42">
        <f t="shared" ca="1" si="81"/>
        <v>50676</v>
      </c>
      <c r="T4929" s="43">
        <f ca="1">_xll.BInterpol('Base CDI'!$H$4:$H$28,'Base CDI'!$J$4:$J$29,S4929,"Cubic","Extrapolate=Linear","MultiX=Average","Skip=True","Sort=True")</f>
        <v>14.753621067031464</v>
      </c>
      <c r="U4929" s="43">
        <f ca="1">_xll.BInterpol('Base CDI'!$H$4:$H$28,'Base CDI'!$I$4:$I$29,S4929,"Cubic","Extrapolate=Linear","MultiX=Average","Skip=True","Sort=True")</f>
        <v>14.616586867305061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50677</v>
      </c>
      <c r="T4930" s="43">
        <f ca="1">_xll.BInterpol('Base CDI'!$H$4:$H$28,'Base CDI'!$J$4:$J$29,S4930,"Cubic","Extrapolate=Linear","MultiX=Average","Skip=True","Sort=True")</f>
        <v>14.753666210670314</v>
      </c>
      <c r="U4930" s="43">
        <f ca="1">_xll.BInterpol('Base CDI'!$H$4:$H$28,'Base CDI'!$I$4:$I$29,S4930,"Cubic","Extrapolate=Linear","MultiX=Average","Skip=True","Sort=True")</f>
        <v>14.61641586867305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50678</v>
      </c>
      <c r="T4931" s="43">
        <f ca="1">_xll.BInterpol('Base CDI'!$H$4:$H$28,'Base CDI'!$J$4:$J$29,S4931,"Cubic","Extrapolate=Linear","MultiX=Average","Skip=True","Sort=True")</f>
        <v>14.753711354309164</v>
      </c>
      <c r="U4931" s="43">
        <f ca="1">_xll.BInterpol('Base CDI'!$H$4:$H$28,'Base CDI'!$I$4:$I$29,S4931,"Cubic","Extrapolate=Linear","MultiX=Average","Skip=True","Sort=True")</f>
        <v>14.61624487004104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50679</v>
      </c>
      <c r="T4932" s="43">
        <f ca="1">_xll.BInterpol('Base CDI'!$H$4:$H$28,'Base CDI'!$J$4:$J$29,S4932,"Cubic","Extrapolate=Linear","MultiX=Average","Skip=True","Sort=True")</f>
        <v>14.753756497948016</v>
      </c>
      <c r="U4932" s="43">
        <f ca="1">_xll.BInterpol('Base CDI'!$H$4:$H$28,'Base CDI'!$I$4:$I$29,S4932,"Cubic","Extrapolate=Linear","MultiX=Average","Skip=True","Sort=True")</f>
        <v>14.616073871409029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50680</v>
      </c>
      <c r="T4933" s="43">
        <f ca="1">_xll.BInterpol('Base CDI'!$H$4:$H$28,'Base CDI'!$J$4:$J$29,S4933,"Cubic","Extrapolate=Linear","MultiX=Average","Skip=True","Sort=True")</f>
        <v>14.753801641586866</v>
      </c>
      <c r="U4933" s="43">
        <f ca="1">_xll.BInterpol('Base CDI'!$H$4:$H$28,'Base CDI'!$I$4:$I$29,S4933,"Cubic","Extrapolate=Linear","MultiX=Average","Skip=True","Sort=True")</f>
        <v>14.615902872777017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50681</v>
      </c>
      <c r="T4934" s="43">
        <f ca="1">_xll.BInterpol('Base CDI'!$H$4:$H$28,'Base CDI'!$J$4:$J$29,S4934,"Cubic","Extrapolate=Linear","MultiX=Average","Skip=True","Sort=True")</f>
        <v>14.753846785225717</v>
      </c>
      <c r="U4934" s="43">
        <f ca="1">_xll.BInterpol('Base CDI'!$H$4:$H$28,'Base CDI'!$I$4:$I$29,S4934,"Cubic","Extrapolate=Linear","MultiX=Average","Skip=True","Sort=True")</f>
        <v>14.615731874145007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50682</v>
      </c>
      <c r="T4935" s="43">
        <f ca="1">_xll.BInterpol('Base CDI'!$H$4:$H$28,'Base CDI'!$J$4:$J$29,S4935,"Cubic","Extrapolate=Linear","MultiX=Average","Skip=True","Sort=True")</f>
        <v>14.753891928864569</v>
      </c>
      <c r="U4935" s="43">
        <f ca="1">_xll.BInterpol('Base CDI'!$H$4:$H$28,'Base CDI'!$I$4:$I$29,S4935,"Cubic","Extrapolate=Linear","MultiX=Average","Skip=True","Sort=True")</f>
        <v>14.615560875512996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50683</v>
      </c>
      <c r="T4936" s="43">
        <f ca="1">_xll.BInterpol('Base CDI'!$H$4:$H$28,'Base CDI'!$J$4:$J$29,S4936,"Cubic","Extrapolate=Linear","MultiX=Average","Skip=True","Sort=True")</f>
        <v>14.753937072503419</v>
      </c>
      <c r="U4936" s="43">
        <f ca="1">_xll.BInterpol('Base CDI'!$H$4:$H$28,'Base CDI'!$I$4:$I$29,S4936,"Cubic","Extrapolate=Linear","MultiX=Average","Skip=True","Sort=True")</f>
        <v>14.615389876880984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50684</v>
      </c>
      <c r="T4937" s="43">
        <f ca="1">_xll.BInterpol('Base CDI'!$H$4:$H$28,'Base CDI'!$J$4:$J$29,S4937,"Cubic","Extrapolate=Linear","MultiX=Average","Skip=True","Sort=True")</f>
        <v>14.753982216142271</v>
      </c>
      <c r="U4937" s="43">
        <f ca="1">_xll.BInterpol('Base CDI'!$H$4:$H$28,'Base CDI'!$I$4:$I$29,S4937,"Cubic","Extrapolate=Linear","MultiX=Average","Skip=True","Sort=True")</f>
        <v>14.615218878248974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50685</v>
      </c>
      <c r="T4938" s="43">
        <f ca="1">_xll.BInterpol('Base CDI'!$H$4:$H$28,'Base CDI'!$J$4:$J$29,S4938,"Cubic","Extrapolate=Linear","MultiX=Average","Skip=True","Sort=True")</f>
        <v>14.754027359781121</v>
      </c>
      <c r="U4938" s="43">
        <f ca="1">_xll.BInterpol('Base CDI'!$H$4:$H$28,'Base CDI'!$I$4:$I$29,S4938,"Cubic","Extrapolate=Linear","MultiX=Average","Skip=True","Sort=True")</f>
        <v>14.615047879616963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50686</v>
      </c>
      <c r="T4939" s="43">
        <f ca="1">_xll.BInterpol('Base CDI'!$H$4:$H$28,'Base CDI'!$J$4:$J$29,S4939,"Cubic","Extrapolate=Linear","MultiX=Average","Skip=True","Sort=True")</f>
        <v>14.754072503419971</v>
      </c>
      <c r="U4939" s="43">
        <f ca="1">_xll.BInterpol('Base CDI'!$H$4:$H$28,'Base CDI'!$I$4:$I$29,S4939,"Cubic","Extrapolate=Linear","MultiX=Average","Skip=True","Sort=True")</f>
        <v>14.614876880984951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50687</v>
      </c>
      <c r="T4940" s="43">
        <f ca="1">_xll.BInterpol('Base CDI'!$H$4:$H$28,'Base CDI'!$J$4:$J$29,S4940,"Cubic","Extrapolate=Linear","MultiX=Average","Skip=True","Sort=True")</f>
        <v>14.754117647058823</v>
      </c>
      <c r="U4940" s="43">
        <f ca="1">_xll.BInterpol('Base CDI'!$H$4:$H$28,'Base CDI'!$I$4:$I$29,S4940,"Cubic","Extrapolate=Linear","MultiX=Average","Skip=True","Sort=True")</f>
        <v>14.614705882352942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50688</v>
      </c>
      <c r="T4941" s="43">
        <f ca="1">_xll.BInterpol('Base CDI'!$H$4:$H$28,'Base CDI'!$J$4:$J$29,S4941,"Cubic","Extrapolate=Linear","MultiX=Average","Skip=True","Sort=True")</f>
        <v>14.754162790697674</v>
      </c>
      <c r="U4941" s="43">
        <f ca="1">_xll.BInterpol('Base CDI'!$H$4:$H$28,'Base CDI'!$I$4:$I$29,S4941,"Cubic","Extrapolate=Linear","MultiX=Average","Skip=True","Sort=True")</f>
        <v>14.61453488372093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50689</v>
      </c>
      <c r="T4942" s="43">
        <f ca="1">_xll.BInterpol('Base CDI'!$H$4:$H$28,'Base CDI'!$J$4:$J$29,S4942,"Cubic","Extrapolate=Linear","MultiX=Average","Skip=True","Sort=True")</f>
        <v>14.754207934336524</v>
      </c>
      <c r="U4942" s="43">
        <f ca="1">_xll.BInterpol('Base CDI'!$H$4:$H$28,'Base CDI'!$I$4:$I$29,S4942,"Cubic","Extrapolate=Linear","MultiX=Average","Skip=True","Sort=True")</f>
        <v>14.614363885088919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50690</v>
      </c>
      <c r="T4943" s="43">
        <f ca="1">_xll.BInterpol('Base CDI'!$H$4:$H$28,'Base CDI'!$J$4:$J$29,S4943,"Cubic","Extrapolate=Linear","MultiX=Average","Skip=True","Sort=True")</f>
        <v>14.754253077975376</v>
      </c>
      <c r="U4943" s="43">
        <f ca="1">_xll.BInterpol('Base CDI'!$H$4:$H$28,'Base CDI'!$I$4:$I$29,S4943,"Cubic","Extrapolate=Linear","MultiX=Average","Skip=True","Sort=True")</f>
        <v>14.614192886456909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50691</v>
      </c>
      <c r="T4944" s="43">
        <f ca="1">_xll.BInterpol('Base CDI'!$H$4:$H$28,'Base CDI'!$J$4:$J$29,S4944,"Cubic","Extrapolate=Linear","MultiX=Average","Skip=True","Sort=True")</f>
        <v>14.754298221614226</v>
      </c>
      <c r="U4944" s="43">
        <f ca="1">_xll.BInterpol('Base CDI'!$H$4:$H$28,'Base CDI'!$I$4:$I$29,S4944,"Cubic","Extrapolate=Linear","MultiX=Average","Skip=True","Sort=True")</f>
        <v>14.614021887824897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50692</v>
      </c>
      <c r="T4945" s="43">
        <f ca="1">_xll.BInterpol('Base CDI'!$H$4:$H$28,'Base CDI'!$J$4:$J$29,S4945,"Cubic","Extrapolate=Linear","MultiX=Average","Skip=True","Sort=True")</f>
        <v>14.754343365253078</v>
      </c>
      <c r="U4945" s="43">
        <f ca="1">_xll.BInterpol('Base CDI'!$H$4:$H$28,'Base CDI'!$I$4:$I$29,S4945,"Cubic","Extrapolate=Linear","MultiX=Average","Skip=True","Sort=True")</f>
        <v>14.613850889192886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50693</v>
      </c>
      <c r="T4946" s="43">
        <f ca="1">_xll.BInterpol('Base CDI'!$H$4:$H$28,'Base CDI'!$J$4:$J$29,S4946,"Cubic","Extrapolate=Linear","MultiX=Average","Skip=True","Sort=True")</f>
        <v>14.754388508891928</v>
      </c>
      <c r="U4946" s="43">
        <f ca="1">_xll.BInterpol('Base CDI'!$H$4:$H$28,'Base CDI'!$I$4:$I$29,S4946,"Cubic","Extrapolate=Linear","MultiX=Average","Skip=True","Sort=True")</f>
        <v>14.613679890560876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50694</v>
      </c>
      <c r="T4947" s="43">
        <f ca="1">_xll.BInterpol('Base CDI'!$H$4:$H$28,'Base CDI'!$J$4:$J$29,S4947,"Cubic","Extrapolate=Linear","MultiX=Average","Skip=True","Sort=True")</f>
        <v>14.754433652530778</v>
      </c>
      <c r="U4947" s="43">
        <f ca="1">_xll.BInterpol('Base CDI'!$H$4:$H$28,'Base CDI'!$I$4:$I$29,S4947,"Cubic","Extrapolate=Linear","MultiX=Average","Skip=True","Sort=True")</f>
        <v>14.613508891928864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50695</v>
      </c>
      <c r="T4948" s="43">
        <f ca="1">_xll.BInterpol('Base CDI'!$H$4:$H$28,'Base CDI'!$J$4:$J$29,S4948,"Cubic","Extrapolate=Linear","MultiX=Average","Skip=True","Sort=True")</f>
        <v>14.75447879616963</v>
      </c>
      <c r="U4948" s="43">
        <f ca="1">_xll.BInterpol('Base CDI'!$H$4:$H$28,'Base CDI'!$I$4:$I$29,S4948,"Cubic","Extrapolate=Linear","MultiX=Average","Skip=True","Sort=True")</f>
        <v>14.613337893296853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50696</v>
      </c>
      <c r="T4949" s="43">
        <f ca="1">_xll.BInterpol('Base CDI'!$H$4:$H$28,'Base CDI'!$J$4:$J$29,S4949,"Cubic","Extrapolate=Linear","MultiX=Average","Skip=True","Sort=True")</f>
        <v>14.754523939808481</v>
      </c>
      <c r="U4949" s="43">
        <f ca="1">_xll.BInterpol('Base CDI'!$H$4:$H$28,'Base CDI'!$I$4:$I$29,S4949,"Cubic","Extrapolate=Linear","MultiX=Average","Skip=True","Sort=True")</f>
        <v>14.613166894664843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50697</v>
      </c>
      <c r="T4950" s="43">
        <f ca="1">_xll.BInterpol('Base CDI'!$H$4:$H$28,'Base CDI'!$J$4:$J$29,S4950,"Cubic","Extrapolate=Linear","MultiX=Average","Skip=True","Sort=True")</f>
        <v>14.754569083447331</v>
      </c>
      <c r="U4950" s="43">
        <f ca="1">_xll.BInterpol('Base CDI'!$H$4:$H$28,'Base CDI'!$I$4:$I$29,S4950,"Cubic","Extrapolate=Linear","MultiX=Average","Skip=True","Sort=True")</f>
        <v>14.612995896032832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50698</v>
      </c>
      <c r="T4951" s="43">
        <f ca="1">_xll.BInterpol('Base CDI'!$H$4:$H$28,'Base CDI'!$J$4:$J$29,S4951,"Cubic","Extrapolate=Linear","MultiX=Average","Skip=True","Sort=True")</f>
        <v>14.754614227086183</v>
      </c>
      <c r="U4951" s="43">
        <f ca="1">_xll.BInterpol('Base CDI'!$H$4:$H$28,'Base CDI'!$I$4:$I$29,S4951,"Cubic","Extrapolate=Linear","MultiX=Average","Skip=True","Sort=True")</f>
        <v>14.61282489740082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50699</v>
      </c>
      <c r="T4952" s="43">
        <f ca="1">_xll.BInterpol('Base CDI'!$H$4:$H$28,'Base CDI'!$J$4:$J$29,S4952,"Cubic","Extrapolate=Linear","MultiX=Average","Skip=True","Sort=True")</f>
        <v>14.754659370725033</v>
      </c>
      <c r="U4952" s="43">
        <f ca="1">_xll.BInterpol('Base CDI'!$H$4:$H$28,'Base CDI'!$I$4:$I$29,S4952,"Cubic","Extrapolate=Linear","MultiX=Average","Skip=True","Sort=True")</f>
        <v>14.612653898768809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50700</v>
      </c>
      <c r="T4953" s="43">
        <f ca="1">_xll.BInterpol('Base CDI'!$H$4:$H$28,'Base CDI'!$J$4:$J$29,S4953,"Cubic","Extrapolate=Linear","MultiX=Average","Skip=True","Sort=True")</f>
        <v>14.754704514363885</v>
      </c>
      <c r="U4953" s="43">
        <f ca="1">_xll.BInterpol('Base CDI'!$H$4:$H$28,'Base CDI'!$I$4:$I$29,S4953,"Cubic","Extrapolate=Linear","MultiX=Average","Skip=True","Sort=True")</f>
        <v>14.612482900136799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50701</v>
      </c>
      <c r="T4954" s="43">
        <f ca="1">_xll.BInterpol('Base CDI'!$H$4:$H$28,'Base CDI'!$J$4:$J$29,S4954,"Cubic","Extrapolate=Linear","MultiX=Average","Skip=True","Sort=True")</f>
        <v>14.754749658002735</v>
      </c>
      <c r="U4954" s="43">
        <f ca="1">_xll.BInterpol('Base CDI'!$H$4:$H$28,'Base CDI'!$I$4:$I$29,S4954,"Cubic","Extrapolate=Linear","MultiX=Average","Skip=True","Sort=True")</f>
        <v>14.612311901504787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50702</v>
      </c>
      <c r="T4955" s="43">
        <f ca="1">_xll.BInterpol('Base CDI'!$H$4:$H$28,'Base CDI'!$J$4:$J$29,S4955,"Cubic","Extrapolate=Linear","MultiX=Average","Skip=True","Sort=True")</f>
        <v>14.754794801641586</v>
      </c>
      <c r="U4955" s="43">
        <f ca="1">_xll.BInterpol('Base CDI'!$H$4:$H$28,'Base CDI'!$I$4:$I$29,S4955,"Cubic","Extrapolate=Linear","MultiX=Average","Skip=True","Sort=True")</f>
        <v>14.612140902872778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50703</v>
      </c>
      <c r="T4956" s="43">
        <f ca="1">_xll.BInterpol('Base CDI'!$H$4:$H$28,'Base CDI'!$J$4:$J$29,S4956,"Cubic","Extrapolate=Linear","MultiX=Average","Skip=True","Sort=True")</f>
        <v>14.754839945280438</v>
      </c>
      <c r="U4956" s="43">
        <f ca="1">_xll.BInterpol('Base CDI'!$H$4:$H$28,'Base CDI'!$I$4:$I$29,S4956,"Cubic","Extrapolate=Linear","MultiX=Average","Skip=True","Sort=True")</f>
        <v>14.611969904240766</v>
      </c>
    </row>
    <row r="4957" spans="16:21" x14ac:dyDescent="0.25">
      <c r="P4957" s="10">
        <v>41719</v>
      </c>
      <c r="Q4957">
        <v>32.76511</v>
      </c>
      <c r="S4957" s="42">
        <f t="shared" ca="1" si="82"/>
        <v>50704</v>
      </c>
      <c r="T4957" s="43">
        <f ca="1">_xll.BInterpol('Base CDI'!$H$4:$H$28,'Base CDI'!$J$4:$J$29,S4957,"Cubic","Extrapolate=Linear","MultiX=Average","Skip=True","Sort=True")</f>
        <v>14.754885088919288</v>
      </c>
      <c r="U4957" s="43">
        <f ca="1">_xll.BInterpol('Base CDI'!$H$4:$H$28,'Base CDI'!$I$4:$I$29,S4957,"Cubic","Extrapolate=Linear","MultiX=Average","Skip=True","Sort=True")</f>
        <v>14.611798905608754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50705</v>
      </c>
      <c r="T4958" s="43">
        <f ca="1">_xll.BInterpol('Base CDI'!$H$4:$H$28,'Base CDI'!$J$4:$J$29,S4958,"Cubic","Extrapolate=Linear","MultiX=Average","Skip=True","Sort=True")</f>
        <v>14.754930232558138</v>
      </c>
      <c r="U4958" s="43">
        <f ca="1">_xll.BInterpol('Base CDI'!$H$4:$H$28,'Base CDI'!$I$4:$I$29,S4958,"Cubic","Extrapolate=Linear","MultiX=Average","Skip=True","Sort=True")</f>
        <v>14.611627906976743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50706</v>
      </c>
      <c r="T4959" s="43">
        <f ca="1">_xll.BInterpol('Base CDI'!$H$4:$H$28,'Base CDI'!$J$4:$J$29,S4959,"Cubic","Extrapolate=Linear","MultiX=Average","Skip=True","Sort=True")</f>
        <v>14.75497537619699</v>
      </c>
      <c r="U4959" s="43">
        <f ca="1">_xll.BInterpol('Base CDI'!$H$4:$H$28,'Base CDI'!$I$4:$I$29,S4959,"Cubic","Extrapolate=Linear","MultiX=Average","Skip=True","Sort=True")</f>
        <v>14.611456908344733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50707</v>
      </c>
      <c r="T4960" s="43">
        <f ca="1">_xll.BInterpol('Base CDI'!$H$4:$H$28,'Base CDI'!$J$4:$J$29,S4960,"Cubic","Extrapolate=Linear","MultiX=Average","Skip=True","Sort=True")</f>
        <v>14.75502051983584</v>
      </c>
      <c r="U4960" s="43">
        <f ca="1">_xll.BInterpol('Base CDI'!$H$4:$H$28,'Base CDI'!$I$4:$I$29,S4960,"Cubic","Extrapolate=Linear","MultiX=Average","Skip=True","Sort=True")</f>
        <v>14.611285909712722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50708</v>
      </c>
      <c r="T4961" s="43">
        <f ca="1">_xll.BInterpol('Base CDI'!$H$4:$H$28,'Base CDI'!$J$4:$J$29,S4961,"Cubic","Extrapolate=Linear","MultiX=Average","Skip=True","Sort=True")</f>
        <v>14.755065663474692</v>
      </c>
      <c r="U4961" s="43">
        <f ca="1">_xll.BInterpol('Base CDI'!$H$4:$H$28,'Base CDI'!$I$4:$I$29,S4961,"Cubic","Extrapolate=Linear","MultiX=Average","Skip=True","Sort=True")</f>
        <v>14.61111491108071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50709</v>
      </c>
      <c r="T4962" s="43">
        <f ca="1">_xll.BInterpol('Base CDI'!$H$4:$H$28,'Base CDI'!$J$4:$J$29,S4962,"Cubic","Extrapolate=Linear","MultiX=Average","Skip=True","Sort=True")</f>
        <v>14.755110807113542</v>
      </c>
      <c r="U4962" s="43">
        <f ca="1">_xll.BInterpol('Base CDI'!$H$4:$H$28,'Base CDI'!$I$4:$I$29,S4962,"Cubic","Extrapolate=Linear","MultiX=Average","Skip=True","Sort=True")</f>
        <v>14.6109439124487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50710</v>
      </c>
      <c r="T4963" s="43">
        <f ca="1">_xll.BInterpol('Base CDI'!$H$4:$H$28,'Base CDI'!$J$4:$J$29,S4963,"Cubic","Extrapolate=Linear","MultiX=Average","Skip=True","Sort=True")</f>
        <v>14.755155950752393</v>
      </c>
      <c r="U4963" s="43">
        <f ca="1">_xll.BInterpol('Base CDI'!$H$4:$H$28,'Base CDI'!$I$4:$I$29,S4963,"Cubic","Extrapolate=Linear","MultiX=Average","Skip=True","Sort=True")</f>
        <v>14.610772913816689</v>
      </c>
    </row>
    <row r="4964" spans="16:21" x14ac:dyDescent="0.25">
      <c r="P4964" s="10">
        <v>41730</v>
      </c>
      <c r="Q4964">
        <v>32.85671</v>
      </c>
      <c r="S4964" s="42">
        <f t="shared" ca="1" si="82"/>
        <v>50711</v>
      </c>
      <c r="T4964" s="43">
        <f ca="1">_xll.BInterpol('Base CDI'!$H$4:$H$28,'Base CDI'!$J$4:$J$29,S4964,"Cubic","Extrapolate=Linear","MultiX=Average","Skip=True","Sort=True")</f>
        <v>14.755201094391245</v>
      </c>
      <c r="U4964" s="43">
        <f ca="1">_xll.BInterpol('Base CDI'!$H$4:$H$28,'Base CDI'!$I$4:$I$29,S4964,"Cubic","Extrapolate=Linear","MultiX=Average","Skip=True","Sort=True")</f>
        <v>14.610601915184677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50712</v>
      </c>
      <c r="T4965" s="43">
        <f ca="1">_xll.BInterpol('Base CDI'!$H$4:$H$28,'Base CDI'!$J$4:$J$29,S4965,"Cubic","Extrapolate=Linear","MultiX=Average","Skip=True","Sort=True")</f>
        <v>14.755246238030095</v>
      </c>
      <c r="U4965" s="43">
        <f ca="1">_xll.BInterpol('Base CDI'!$H$4:$H$28,'Base CDI'!$I$4:$I$29,S4965,"Cubic","Extrapolate=Linear","MultiX=Average","Skip=True","Sort=True")</f>
        <v>14.610430916552668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50713</v>
      </c>
      <c r="T4966" s="43">
        <f ca="1">_xll.BInterpol('Base CDI'!$H$4:$H$28,'Base CDI'!$J$4:$J$29,S4966,"Cubic","Extrapolate=Linear","MultiX=Average","Skip=True","Sort=True")</f>
        <v>14.755291381668945</v>
      </c>
      <c r="U4966" s="43">
        <f ca="1">_xll.BInterpol('Base CDI'!$H$4:$H$28,'Base CDI'!$I$4:$I$29,S4966,"Cubic","Extrapolate=Linear","MultiX=Average","Skip=True","Sort=True")</f>
        <v>14.610259917920656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50714</v>
      </c>
      <c r="T4967" s="43">
        <f ca="1">_xll.BInterpol('Base CDI'!$H$4:$H$28,'Base CDI'!$J$4:$J$29,S4967,"Cubic","Extrapolate=Linear","MultiX=Average","Skip=True","Sort=True")</f>
        <v>14.755336525307797</v>
      </c>
      <c r="U4967" s="43">
        <f ca="1">_xll.BInterpol('Base CDI'!$H$4:$H$28,'Base CDI'!$I$4:$I$29,S4967,"Cubic","Extrapolate=Linear","MultiX=Average","Skip=True","Sort=True")</f>
        <v>14.610088919288645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50715</v>
      </c>
      <c r="T4968" s="43">
        <f ca="1">_xll.BInterpol('Base CDI'!$H$4:$H$28,'Base CDI'!$J$4:$J$29,S4968,"Cubic","Extrapolate=Linear","MultiX=Average","Skip=True","Sort=True")</f>
        <v>14.755381668946647</v>
      </c>
      <c r="U4968" s="43">
        <f ca="1">_xll.BInterpol('Base CDI'!$H$4:$H$28,'Base CDI'!$I$4:$I$29,S4968,"Cubic","Extrapolate=Linear","MultiX=Average","Skip=True","Sort=True")</f>
        <v>14.609917920656635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50716</v>
      </c>
      <c r="T4969" s="43">
        <f ca="1">_xll.BInterpol('Base CDI'!$H$4:$H$28,'Base CDI'!$J$4:$J$29,S4969,"Cubic","Extrapolate=Linear","MultiX=Average","Skip=True","Sort=True")</f>
        <v>14.755426812585499</v>
      </c>
      <c r="U4969" s="43">
        <f ca="1">_xll.BInterpol('Base CDI'!$H$4:$H$28,'Base CDI'!$I$4:$I$29,S4969,"Cubic","Extrapolate=Linear","MultiX=Average","Skip=True","Sort=True")</f>
        <v>14.609746922024623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50717</v>
      </c>
      <c r="T4970" s="43">
        <f ca="1">_xll.BInterpol('Base CDI'!$H$4:$H$28,'Base CDI'!$J$4:$J$29,S4970,"Cubic","Extrapolate=Linear","MultiX=Average","Skip=True","Sort=True")</f>
        <v>14.755471956224349</v>
      </c>
      <c r="U4970" s="43">
        <f ca="1">_xll.BInterpol('Base CDI'!$H$4:$H$28,'Base CDI'!$I$4:$I$29,S4970,"Cubic","Extrapolate=Linear","MultiX=Average","Skip=True","Sort=True")</f>
        <v>14.609575923392612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50718</v>
      </c>
      <c r="T4971" s="43">
        <f ca="1">_xll.BInterpol('Base CDI'!$H$4:$H$28,'Base CDI'!$J$4:$J$29,S4971,"Cubic","Extrapolate=Linear","MultiX=Average","Skip=True","Sort=True")</f>
        <v>14.7555170998632</v>
      </c>
      <c r="U4971" s="43">
        <f ca="1">_xll.BInterpol('Base CDI'!$H$4:$H$28,'Base CDI'!$I$4:$I$29,S4971,"Cubic","Extrapolate=Linear","MultiX=Average","Skip=True","Sort=True")</f>
        <v>14.609404924760602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50719</v>
      </c>
      <c r="T4972" s="43">
        <f ca="1">_xll.BInterpol('Base CDI'!$H$4:$H$28,'Base CDI'!$J$4:$J$29,S4972,"Cubic","Extrapolate=Linear","MultiX=Average","Skip=True","Sort=True")</f>
        <v>14.755562243502052</v>
      </c>
      <c r="U4972" s="43">
        <f ca="1">_xll.BInterpol('Base CDI'!$H$4:$H$28,'Base CDI'!$I$4:$I$29,S4972,"Cubic","Extrapolate=Linear","MultiX=Average","Skip=True","Sort=True")</f>
        <v>14.60923392612859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50720</v>
      </c>
      <c r="T4973" s="43">
        <f ca="1">_xll.BInterpol('Base CDI'!$H$4:$H$28,'Base CDI'!$J$4:$J$29,S4973,"Cubic","Extrapolate=Linear","MultiX=Average","Skip=True","Sort=True")</f>
        <v>14.755607387140902</v>
      </c>
      <c r="U4973" s="43">
        <f ca="1">_xll.BInterpol('Base CDI'!$H$4:$H$28,'Base CDI'!$I$4:$I$29,S4973,"Cubic","Extrapolate=Linear","MultiX=Average","Skip=True","Sort=True")</f>
        <v>14.609062927496579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50721</v>
      </c>
      <c r="T4974" s="43">
        <f ca="1">_xll.BInterpol('Base CDI'!$H$4:$H$28,'Base CDI'!$J$4:$J$29,S4974,"Cubic","Extrapolate=Linear","MultiX=Average","Skip=True","Sort=True")</f>
        <v>14.755652530779752</v>
      </c>
      <c r="U4974" s="43">
        <f ca="1">_xll.BInterpol('Base CDI'!$H$4:$H$28,'Base CDI'!$I$4:$I$29,S4974,"Cubic","Extrapolate=Linear","MultiX=Average","Skip=True","Sort=True")</f>
        <v>14.608891928864569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50722</v>
      </c>
      <c r="T4975" s="43">
        <f ca="1">_xll.BInterpol('Base CDI'!$H$4:$H$28,'Base CDI'!$J$4:$J$29,S4975,"Cubic","Extrapolate=Linear","MultiX=Average","Skip=True","Sort=True")</f>
        <v>14.755697674418604</v>
      </c>
      <c r="U4975" s="43">
        <f ca="1">_xll.BInterpol('Base CDI'!$H$4:$H$28,'Base CDI'!$I$4:$I$29,S4975,"Cubic","Extrapolate=Linear","MultiX=Average","Skip=True","Sort=True")</f>
        <v>14.608720930232558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50723</v>
      </c>
      <c r="T4976" s="43">
        <f ca="1">_xll.BInterpol('Base CDI'!$H$4:$H$28,'Base CDI'!$J$4:$J$29,S4976,"Cubic","Extrapolate=Linear","MultiX=Average","Skip=True","Sort=True")</f>
        <v>14.755742818057454</v>
      </c>
      <c r="U4976" s="43">
        <f ca="1">_xll.BInterpol('Base CDI'!$H$4:$H$28,'Base CDI'!$I$4:$I$29,S4976,"Cubic","Extrapolate=Linear","MultiX=Average","Skip=True","Sort=True")</f>
        <v>14.608549931600546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50724</v>
      </c>
      <c r="T4977" s="43">
        <f ca="1">_xll.BInterpol('Base CDI'!$H$4:$H$28,'Base CDI'!$J$4:$J$29,S4977,"Cubic","Extrapolate=Linear","MultiX=Average","Skip=True","Sort=True")</f>
        <v>14.755787961696306</v>
      </c>
      <c r="U4977" s="43">
        <f ca="1">_xll.BInterpol('Base CDI'!$H$4:$H$28,'Base CDI'!$I$4:$I$29,S4977,"Cubic","Extrapolate=Linear","MultiX=Average","Skip=True","Sort=True")</f>
        <v>14.608378932968536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50725</v>
      </c>
      <c r="T4978" s="43">
        <f ca="1">_xll.BInterpol('Base CDI'!$H$4:$H$28,'Base CDI'!$J$4:$J$29,S4978,"Cubic","Extrapolate=Linear","MultiX=Average","Skip=True","Sort=True")</f>
        <v>14.755833105335157</v>
      </c>
      <c r="U4978" s="43">
        <f ca="1">_xll.BInterpol('Base CDI'!$H$4:$H$28,'Base CDI'!$I$4:$I$29,S4978,"Cubic","Extrapolate=Linear","MultiX=Average","Skip=True","Sort=True")</f>
        <v>14.608207934336525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50726</v>
      </c>
      <c r="T4979" s="43">
        <f ca="1">_xll.BInterpol('Base CDI'!$H$4:$H$28,'Base CDI'!$J$4:$J$29,S4979,"Cubic","Extrapolate=Linear","MultiX=Average","Skip=True","Sort=True")</f>
        <v>14.755878248974007</v>
      </c>
      <c r="U4979" s="43">
        <f ca="1">_xll.BInterpol('Base CDI'!$H$4:$H$28,'Base CDI'!$I$4:$I$29,S4979,"Cubic","Extrapolate=Linear","MultiX=Average","Skip=True","Sort=True")</f>
        <v>14.608036935704513</v>
      </c>
    </row>
    <row r="4980" spans="16:21" x14ac:dyDescent="0.25">
      <c r="P4980" s="10">
        <v>41754</v>
      </c>
      <c r="Q4980">
        <v>33.07076</v>
      </c>
      <c r="S4980" s="42">
        <f t="shared" ca="1" si="82"/>
        <v>50727</v>
      </c>
      <c r="T4980" s="43">
        <f ca="1">_xll.BInterpol('Base CDI'!$H$4:$H$28,'Base CDI'!$J$4:$J$29,S4980,"Cubic","Extrapolate=Linear","MultiX=Average","Skip=True","Sort=True")</f>
        <v>14.755923392612859</v>
      </c>
      <c r="U4980" s="43">
        <f ca="1">_xll.BInterpol('Base CDI'!$H$4:$H$28,'Base CDI'!$I$4:$I$29,S4980,"Cubic","Extrapolate=Linear","MultiX=Average","Skip=True","Sort=True")</f>
        <v>14.607865937072503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50728</v>
      </c>
      <c r="T4981" s="43">
        <f ca="1">_xll.BInterpol('Base CDI'!$H$4:$H$28,'Base CDI'!$J$4:$J$29,S4981,"Cubic","Extrapolate=Linear","MultiX=Average","Skip=True","Sort=True")</f>
        <v>14.755968536251709</v>
      </c>
      <c r="U4981" s="43">
        <f ca="1">_xll.BInterpol('Base CDI'!$H$4:$H$28,'Base CDI'!$I$4:$I$29,S4981,"Cubic","Extrapolate=Linear","MultiX=Average","Skip=True","Sort=True")</f>
        <v>14.607694938440492</v>
      </c>
    </row>
    <row r="4982" spans="16:21" x14ac:dyDescent="0.25">
      <c r="P4982" s="10">
        <v>41758</v>
      </c>
      <c r="Q4982">
        <v>33.09769</v>
      </c>
      <c r="S4982" s="42">
        <f t="shared" ca="1" si="82"/>
        <v>50729</v>
      </c>
      <c r="T4982" s="43">
        <f ca="1">_xll.BInterpol('Base CDI'!$H$4:$H$28,'Base CDI'!$J$4:$J$29,S4982,"Cubic","Extrapolate=Linear","MultiX=Average","Skip=True","Sort=True")</f>
        <v>14.756013679890559</v>
      </c>
      <c r="U4982" s="43">
        <f ca="1">_xll.BInterpol('Base CDI'!$H$4:$H$28,'Base CDI'!$I$4:$I$29,S4982,"Cubic","Extrapolate=Linear","MultiX=Average","Skip=True","Sort=True")</f>
        <v>14.60752393980848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50730</v>
      </c>
      <c r="T4983" s="43">
        <f ca="1">_xll.BInterpol('Base CDI'!$H$4:$H$28,'Base CDI'!$J$4:$J$29,S4983,"Cubic","Extrapolate=Linear","MultiX=Average","Skip=True","Sort=True")</f>
        <v>14.756058823529411</v>
      </c>
      <c r="U4983" s="43">
        <f ca="1">_xll.BInterpol('Base CDI'!$H$4:$H$28,'Base CDI'!$I$4:$I$29,S4983,"Cubic","Extrapolate=Linear","MultiX=Average","Skip=True","Sort=True")</f>
        <v>14.607352941176471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50731</v>
      </c>
      <c r="T4984" s="43">
        <f ca="1">_xll.BInterpol('Base CDI'!$H$4:$H$28,'Base CDI'!$J$4:$J$29,S4984,"Cubic","Extrapolate=Linear","MultiX=Average","Skip=True","Sort=True")</f>
        <v>14.756103967168261</v>
      </c>
      <c r="U4984" s="43">
        <f ca="1">_xll.BInterpol('Base CDI'!$H$4:$H$28,'Base CDI'!$I$4:$I$29,S4984,"Cubic","Extrapolate=Linear","MultiX=Average","Skip=True","Sort=True")</f>
        <v>14.607181942544459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50732</v>
      </c>
      <c r="T4985" s="43">
        <f ca="1">_xll.BInterpol('Base CDI'!$H$4:$H$28,'Base CDI'!$J$4:$J$29,S4985,"Cubic","Extrapolate=Linear","MultiX=Average","Skip=True","Sort=True")</f>
        <v>14.756149110807113</v>
      </c>
      <c r="U4985" s="43">
        <f ca="1">_xll.BInterpol('Base CDI'!$H$4:$H$28,'Base CDI'!$I$4:$I$29,S4985,"Cubic","Extrapolate=Linear","MultiX=Average","Skip=True","Sort=True")</f>
        <v>14.607010943912448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50733</v>
      </c>
      <c r="T4986" s="43">
        <f ca="1">_xll.BInterpol('Base CDI'!$H$4:$H$28,'Base CDI'!$J$4:$J$29,S4986,"Cubic","Extrapolate=Linear","MultiX=Average","Skip=True","Sort=True")</f>
        <v>14.756194254445964</v>
      </c>
      <c r="U4986" s="43">
        <f ca="1">_xll.BInterpol('Base CDI'!$H$4:$H$28,'Base CDI'!$I$4:$I$29,S4986,"Cubic","Extrapolate=Linear","MultiX=Average","Skip=True","Sort=True")</f>
        <v>14.606839945280438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50734</v>
      </c>
      <c r="T4987" s="43">
        <f ca="1">_xll.BInterpol('Base CDI'!$H$4:$H$28,'Base CDI'!$J$4:$J$29,S4987,"Cubic","Extrapolate=Linear","MultiX=Average","Skip=True","Sort=True")</f>
        <v>14.756239398084814</v>
      </c>
      <c r="U4987" s="43">
        <f ca="1">_xll.BInterpol('Base CDI'!$H$4:$H$28,'Base CDI'!$I$4:$I$29,S4987,"Cubic","Extrapolate=Linear","MultiX=Average","Skip=True","Sort=True")</f>
        <v>14.606668946648426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50735</v>
      </c>
      <c r="T4988" s="43">
        <f ca="1">_xll.BInterpol('Base CDI'!$H$4:$H$28,'Base CDI'!$J$4:$J$29,S4988,"Cubic","Extrapolate=Linear","MultiX=Average","Skip=True","Sort=True")</f>
        <v>14.756284541723666</v>
      </c>
      <c r="U4988" s="43">
        <f ca="1">_xll.BInterpol('Base CDI'!$H$4:$H$28,'Base CDI'!$I$4:$I$29,S4988,"Cubic","Extrapolate=Linear","MultiX=Average","Skip=True","Sort=True")</f>
        <v>14.606497948016415</v>
      </c>
    </row>
    <row r="4989" spans="16:21" x14ac:dyDescent="0.25">
      <c r="P4989" s="10">
        <v>41768</v>
      </c>
      <c r="Q4989">
        <v>33.19211</v>
      </c>
      <c r="S4989" s="42">
        <f t="shared" ca="1" si="82"/>
        <v>50736</v>
      </c>
      <c r="T4989" s="43">
        <f ca="1">_xll.BInterpol('Base CDI'!$H$4:$H$28,'Base CDI'!$J$4:$J$29,S4989,"Cubic","Extrapolate=Linear","MultiX=Average","Skip=True","Sort=True")</f>
        <v>14.756329685362516</v>
      </c>
      <c r="U4989" s="43">
        <f ca="1">_xll.BInterpol('Base CDI'!$H$4:$H$28,'Base CDI'!$I$4:$I$29,S4989,"Cubic","Extrapolate=Linear","MultiX=Average","Skip=True","Sort=True")</f>
        <v>14.606326949384405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50737</v>
      </c>
      <c r="T4990" s="43">
        <f ca="1">_xll.BInterpol('Base CDI'!$H$4:$H$28,'Base CDI'!$J$4:$J$29,S4990,"Cubic","Extrapolate=Linear","MultiX=Average","Skip=True","Sort=True")</f>
        <v>14.756374829001366</v>
      </c>
      <c r="U4990" s="43">
        <f ca="1">_xll.BInterpol('Base CDI'!$H$4:$H$28,'Base CDI'!$I$4:$I$29,S4990,"Cubic","Extrapolate=Linear","MultiX=Average","Skip=True","Sort=True")</f>
        <v>14.606155950752393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50738</v>
      </c>
      <c r="T4991" s="43">
        <f ca="1">_xll.BInterpol('Base CDI'!$H$4:$H$28,'Base CDI'!$J$4:$J$29,S4991,"Cubic","Extrapolate=Linear","MultiX=Average","Skip=True","Sort=True")</f>
        <v>14.756419972640218</v>
      </c>
      <c r="U4991" s="43">
        <f ca="1">_xll.BInterpol('Base CDI'!$H$4:$H$28,'Base CDI'!$I$4:$I$29,S4991,"Cubic","Extrapolate=Linear","MultiX=Average","Skip=True","Sort=True")</f>
        <v>14.605984952120382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50739</v>
      </c>
      <c r="T4992" s="43">
        <f ca="1">_xll.BInterpol('Base CDI'!$H$4:$H$28,'Base CDI'!$J$4:$J$29,S4992,"Cubic","Extrapolate=Linear","MultiX=Average","Skip=True","Sort=True")</f>
        <v>14.756465116279069</v>
      </c>
      <c r="U4992" s="43">
        <f ca="1">_xll.BInterpol('Base CDI'!$H$4:$H$28,'Base CDI'!$I$4:$I$29,S4992,"Cubic","Extrapolate=Linear","MultiX=Average","Skip=True","Sort=True")</f>
        <v>14.605813953488372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50740</v>
      </c>
      <c r="T4993" s="43">
        <f ca="1">_xll.BInterpol('Base CDI'!$H$4:$H$28,'Base CDI'!$J$4:$J$29,S4993,"Cubic","Extrapolate=Linear","MultiX=Average","Skip=True","Sort=True")</f>
        <v>14.756510259917921</v>
      </c>
      <c r="U4993" s="43">
        <f ca="1">_xll.BInterpol('Base CDI'!$H$4:$H$28,'Base CDI'!$I$4:$I$29,S4993,"Cubic","Extrapolate=Linear","MultiX=Average","Skip=True","Sort=True")</f>
        <v>14.605642954856361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50741</v>
      </c>
      <c r="T4994" s="43">
        <f ca="1">_xll.BInterpol('Base CDI'!$H$4:$H$28,'Base CDI'!$J$4:$J$29,S4994,"Cubic","Extrapolate=Linear","MultiX=Average","Skip=True","Sort=True")</f>
        <v>14.756555403556771</v>
      </c>
      <c r="U4994" s="43">
        <f ca="1">_xll.BInterpol('Base CDI'!$H$4:$H$28,'Base CDI'!$I$4:$I$29,S4994,"Cubic","Extrapolate=Linear","MultiX=Average","Skip=True","Sort=True")</f>
        <v>14.605471956224349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50742</v>
      </c>
      <c r="T4995" s="43">
        <f ca="1">_xll.BInterpol('Base CDI'!$H$4:$H$28,'Base CDI'!$J$4:$J$29,S4995,"Cubic","Extrapolate=Linear","MultiX=Average","Skip=True","Sort=True")</f>
        <v>14.756600547195621</v>
      </c>
      <c r="U4995" s="43">
        <f ca="1">_xll.BInterpol('Base CDI'!$H$4:$H$28,'Base CDI'!$I$4:$I$29,S4995,"Cubic","Extrapolate=Linear","MultiX=Average","Skip=True","Sort=True")</f>
        <v>14.605300957592339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50743</v>
      </c>
      <c r="T4996" s="43">
        <f ca="1">_xll.BInterpol('Base CDI'!$H$4:$H$28,'Base CDI'!$J$4:$J$29,S4996,"Cubic","Extrapolate=Linear","MultiX=Average","Skip=True","Sort=True")</f>
        <v>14.756645690834473</v>
      </c>
      <c r="U4996" s="43">
        <f ca="1">_xll.BInterpol('Base CDI'!$H$4:$H$28,'Base CDI'!$I$4:$I$29,S4996,"Cubic","Extrapolate=Linear","MultiX=Average","Skip=True","Sort=True")</f>
        <v>14.605129958960328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50744</v>
      </c>
      <c r="T4997" s="43">
        <f ca="1">_xll.BInterpol('Base CDI'!$H$4:$H$28,'Base CDI'!$J$4:$J$29,S4997,"Cubic","Extrapolate=Linear","MultiX=Average","Skip=True","Sort=True")</f>
        <v>14.756690834473323</v>
      </c>
      <c r="U4997" s="43">
        <f ca="1">_xll.BInterpol('Base CDI'!$H$4:$H$28,'Base CDI'!$I$4:$I$29,S4997,"Cubic","Extrapolate=Linear","MultiX=Average","Skip=True","Sort=True")</f>
        <v>14.604958960328316</v>
      </c>
    </row>
    <row r="4998" spans="16:21" x14ac:dyDescent="0.25">
      <c r="P4998" s="10">
        <v>41781</v>
      </c>
      <c r="Q4998">
        <v>33.31391</v>
      </c>
      <c r="S4998" s="42">
        <f t="shared" ca="1" si="82"/>
        <v>50745</v>
      </c>
      <c r="T4998" s="43">
        <f ca="1">_xll.BInterpol('Base CDI'!$H$4:$H$28,'Base CDI'!$J$4:$J$29,S4998,"Cubic","Extrapolate=Linear","MultiX=Average","Skip=True","Sort=True")</f>
        <v>14.756735978112173</v>
      </c>
      <c r="U4998" s="43">
        <f ca="1">_xll.BInterpol('Base CDI'!$H$4:$H$28,'Base CDI'!$I$4:$I$29,S4998,"Cubic","Extrapolate=Linear","MultiX=Average","Skip=True","Sort=True")</f>
        <v>14.604787961696307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50746</v>
      </c>
      <c r="T4999" s="43">
        <f ca="1">_xll.BInterpol('Base CDI'!$H$4:$H$28,'Base CDI'!$J$4:$J$29,S4999,"Cubic","Extrapolate=Linear","MultiX=Average","Skip=True","Sort=True")</f>
        <v>14.756781121751025</v>
      </c>
      <c r="U4999" s="43">
        <f ca="1">_xll.BInterpol('Base CDI'!$H$4:$H$28,'Base CDI'!$I$4:$I$29,S4999,"Cubic","Extrapolate=Linear","MultiX=Average","Skip=True","Sort=True")</f>
        <v>14.604616963064295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50747</v>
      </c>
      <c r="T5000" s="43">
        <f ca="1">_xll.BInterpol('Base CDI'!$H$4:$H$28,'Base CDI'!$J$4:$J$29,S5000,"Cubic","Extrapolate=Linear","MultiX=Average","Skip=True","Sort=True")</f>
        <v>14.756826265389876</v>
      </c>
      <c r="U5000" s="43">
        <f ca="1">_xll.BInterpol('Base CDI'!$H$4:$H$28,'Base CDI'!$I$4:$I$29,S5000,"Cubic","Extrapolate=Linear","MultiX=Average","Skip=True","Sort=True")</f>
        <v>14.604445964432283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50748</v>
      </c>
      <c r="T5001" s="43">
        <f ca="1">_xll.BInterpol('Base CDI'!$H$4:$H$28,'Base CDI'!$J$4:$J$29,S5001,"Cubic","Extrapolate=Linear","MultiX=Average","Skip=True","Sort=True")</f>
        <v>14.756871409028728</v>
      </c>
      <c r="U5001" s="43">
        <f ca="1">_xll.BInterpol('Base CDI'!$H$4:$H$28,'Base CDI'!$I$4:$I$29,S5001,"Cubic","Extrapolate=Linear","MultiX=Average","Skip=True","Sort=True")</f>
        <v>14.604274965800274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50749</v>
      </c>
      <c r="T5002" s="43">
        <f ca="1">_xll.BInterpol('Base CDI'!$H$4:$H$28,'Base CDI'!$J$4:$J$29,S5002,"Cubic","Extrapolate=Linear","MultiX=Average","Skip=True","Sort=True")</f>
        <v>14.756916552667578</v>
      </c>
      <c r="U5002" s="43">
        <f ca="1">_xll.BInterpol('Base CDI'!$H$4:$H$28,'Base CDI'!$I$4:$I$29,S5002,"Cubic","Extrapolate=Linear","MultiX=Average","Skip=True","Sort=True")</f>
        <v>14.604103967168262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50750</v>
      </c>
      <c r="T5003" s="43">
        <f ca="1">_xll.BInterpol('Base CDI'!$H$4:$H$28,'Base CDI'!$J$4:$J$29,S5003,"Cubic","Extrapolate=Linear","MultiX=Average","Skip=True","Sort=True")</f>
        <v>14.756961696306428</v>
      </c>
      <c r="U5003" s="43">
        <f ca="1">_xll.BInterpol('Base CDI'!$H$4:$H$28,'Base CDI'!$I$4:$I$29,S5003,"Cubic","Extrapolate=Linear","MultiX=Average","Skip=True","Sort=True")</f>
        <v>14.603932968536251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50751</v>
      </c>
      <c r="T5004" s="43">
        <f ca="1">_xll.BInterpol('Base CDI'!$H$4:$H$28,'Base CDI'!$J$4:$J$29,S5004,"Cubic","Extrapolate=Linear","MultiX=Average","Skip=True","Sort=True")</f>
        <v>14.75700683994528</v>
      </c>
      <c r="U5004" s="43">
        <f ca="1">_xll.BInterpol('Base CDI'!$H$4:$H$28,'Base CDI'!$I$4:$I$29,S5004,"Cubic","Extrapolate=Linear","MultiX=Average","Skip=True","Sort=True")</f>
        <v>14.603761969904241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50752</v>
      </c>
      <c r="T5005" s="43">
        <f ca="1">_xll.BInterpol('Base CDI'!$H$4:$H$28,'Base CDI'!$J$4:$J$29,S5005,"Cubic","Extrapolate=Linear","MultiX=Average","Skip=True","Sort=True")</f>
        <v>14.75705198358413</v>
      </c>
      <c r="U5005" s="43">
        <f ca="1">_xll.BInterpol('Base CDI'!$H$4:$H$28,'Base CDI'!$I$4:$I$29,S5005,"Cubic","Extrapolate=Linear","MultiX=Average","Skip=True","Sort=True")</f>
        <v>14.603590971272229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50753</v>
      </c>
      <c r="T5006" s="43">
        <f ca="1">_xll.BInterpol('Base CDI'!$H$4:$H$28,'Base CDI'!$J$4:$J$29,S5006,"Cubic","Extrapolate=Linear","MultiX=Average","Skip=True","Sort=True")</f>
        <v>14.757097127222981</v>
      </c>
      <c r="U5006" s="43">
        <f ca="1">_xll.BInterpol('Base CDI'!$H$4:$H$28,'Base CDI'!$I$4:$I$29,S5006,"Cubic","Extrapolate=Linear","MultiX=Average","Skip=True","Sort=True")</f>
        <v>14.603419972640218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50754</v>
      </c>
      <c r="T5007" s="43">
        <f ca="1">_xll.BInterpol('Base CDI'!$H$4:$H$28,'Base CDI'!$J$4:$J$29,S5007,"Cubic","Extrapolate=Linear","MultiX=Average","Skip=True","Sort=True")</f>
        <v>14.757142270861833</v>
      </c>
      <c r="U5007" s="43">
        <f ca="1">_xll.BInterpol('Base CDI'!$H$4:$H$28,'Base CDI'!$I$4:$I$29,S5007,"Cubic","Extrapolate=Linear","MultiX=Average","Skip=True","Sort=True")</f>
        <v>14.603248974008208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50755</v>
      </c>
      <c r="T5008" s="43">
        <f ca="1">_xll.BInterpol('Base CDI'!$H$4:$H$28,'Base CDI'!$J$4:$J$29,S5008,"Cubic","Extrapolate=Linear","MultiX=Average","Skip=True","Sort=True")</f>
        <v>14.757187414500683</v>
      </c>
      <c r="U5008" s="43">
        <f ca="1">_xll.BInterpol('Base CDI'!$H$4:$H$28,'Base CDI'!$I$4:$I$29,S5008,"Cubic","Extrapolate=Linear","MultiX=Average","Skip=True","Sort=True")</f>
        <v>14.603077975376197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50756</v>
      </c>
      <c r="T5009" s="43">
        <f ca="1">_xll.BInterpol('Base CDI'!$H$4:$H$28,'Base CDI'!$J$4:$J$29,S5009,"Cubic","Extrapolate=Linear","MultiX=Average","Skip=True","Sort=True")</f>
        <v>14.757232558139535</v>
      </c>
      <c r="U5009" s="43">
        <f ca="1">_xll.BInterpol('Base CDI'!$H$4:$H$28,'Base CDI'!$I$4:$I$29,S5009,"Cubic","Extrapolate=Linear","MultiX=Average","Skip=True","Sort=True")</f>
        <v>14.602906976744185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50757</v>
      </c>
      <c r="T5010" s="43">
        <f ca="1">_xll.BInterpol('Base CDI'!$H$4:$H$28,'Base CDI'!$J$4:$J$29,S5010,"Cubic","Extrapolate=Linear","MultiX=Average","Skip=True","Sort=True")</f>
        <v>14.757277701778385</v>
      </c>
      <c r="U5010" s="43">
        <f ca="1">_xll.BInterpol('Base CDI'!$H$4:$H$28,'Base CDI'!$I$4:$I$29,S5010,"Cubic","Extrapolate=Linear","MultiX=Average","Skip=True","Sort=True")</f>
        <v>14.602735978112175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50758</v>
      </c>
      <c r="T5011" s="43">
        <f ca="1">_xll.BInterpol('Base CDI'!$H$4:$H$28,'Base CDI'!$J$4:$J$29,S5011,"Cubic","Extrapolate=Linear","MultiX=Average","Skip=True","Sort=True")</f>
        <v>14.757322845417235</v>
      </c>
      <c r="U5011" s="43">
        <f ca="1">_xll.BInterpol('Base CDI'!$H$4:$H$28,'Base CDI'!$I$4:$I$29,S5011,"Cubic","Extrapolate=Linear","MultiX=Average","Skip=True","Sort=True")</f>
        <v>14.602564979480164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50759</v>
      </c>
      <c r="T5012" s="43">
        <f ca="1">_xll.BInterpol('Base CDI'!$H$4:$H$28,'Base CDI'!$J$4:$J$29,S5012,"Cubic","Extrapolate=Linear","MultiX=Average","Skip=True","Sort=True")</f>
        <v>14.757367989056087</v>
      </c>
      <c r="U5012" s="43">
        <f ca="1">_xll.BInterpol('Base CDI'!$H$4:$H$28,'Base CDI'!$I$4:$I$29,S5012,"Cubic","Extrapolate=Linear","MultiX=Average","Skip=True","Sort=True")</f>
        <v>14.602393980848152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50760</v>
      </c>
      <c r="T5013" s="43">
        <f ca="1">_xll.BInterpol('Base CDI'!$H$4:$H$28,'Base CDI'!$J$4:$J$29,S5013,"Cubic","Extrapolate=Linear","MultiX=Average","Skip=True","Sort=True")</f>
        <v>14.757413132694937</v>
      </c>
      <c r="U5013" s="43">
        <f ca="1">_xll.BInterpol('Base CDI'!$H$4:$H$28,'Base CDI'!$I$4:$I$29,S5013,"Cubic","Extrapolate=Linear","MultiX=Average","Skip=True","Sort=True")</f>
        <v>14.602222982216142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50761</v>
      </c>
      <c r="T5014" s="43">
        <f ca="1">_xll.BInterpol('Base CDI'!$H$4:$H$28,'Base CDI'!$J$4:$J$29,S5014,"Cubic","Extrapolate=Linear","MultiX=Average","Skip=True","Sort=True")</f>
        <v>14.757458276333788</v>
      </c>
      <c r="U5014" s="43">
        <f ca="1">_xll.BInterpol('Base CDI'!$H$4:$H$28,'Base CDI'!$I$4:$I$29,S5014,"Cubic","Extrapolate=Linear","MultiX=Average","Skip=True","Sort=True")</f>
        <v>14.602051983584131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50762</v>
      </c>
      <c r="T5015" s="43">
        <f ca="1">_xll.BInterpol('Base CDI'!$H$4:$H$28,'Base CDI'!$J$4:$J$29,S5015,"Cubic","Extrapolate=Linear","MultiX=Average","Skip=True","Sort=True")</f>
        <v>14.75750341997264</v>
      </c>
      <c r="U5015" s="43">
        <f ca="1">_xll.BInterpol('Base CDI'!$H$4:$H$28,'Base CDI'!$I$4:$I$29,S5015,"Cubic","Extrapolate=Linear","MultiX=Average","Skip=True","Sort=True")</f>
        <v>14.601880984952119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50763</v>
      </c>
      <c r="T5016" s="43">
        <f ca="1">_xll.BInterpol('Base CDI'!$H$4:$H$28,'Base CDI'!$J$4:$J$29,S5016,"Cubic","Extrapolate=Linear","MultiX=Average","Skip=True","Sort=True")</f>
        <v>14.75754856361149</v>
      </c>
      <c r="U5016" s="43">
        <f ca="1">_xll.BInterpol('Base CDI'!$H$4:$H$28,'Base CDI'!$I$4:$I$29,S5016,"Cubic","Extrapolate=Linear","MultiX=Average","Skip=True","Sort=True")</f>
        <v>14.60170998632011</v>
      </c>
    </row>
    <row r="5017" spans="16:21" x14ac:dyDescent="0.25">
      <c r="P5017" s="10">
        <v>41808</v>
      </c>
      <c r="Q5017">
        <v>33.57255</v>
      </c>
      <c r="S5017" s="42">
        <f t="shared" ca="1" si="83"/>
        <v>50764</v>
      </c>
      <c r="T5017" s="43">
        <f ca="1">_xll.BInterpol('Base CDI'!$H$4:$H$28,'Base CDI'!$J$4:$J$29,S5017,"Cubic","Extrapolate=Linear","MultiX=Average","Skip=True","Sort=True")</f>
        <v>14.757593707250342</v>
      </c>
      <c r="U5017" s="43">
        <f ca="1">_xll.BInterpol('Base CDI'!$H$4:$H$28,'Base CDI'!$I$4:$I$29,S5017,"Cubic","Extrapolate=Linear","MultiX=Average","Skip=True","Sort=True")</f>
        <v>14.601538987688098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50765</v>
      </c>
      <c r="T5018" s="43">
        <f ca="1">_xll.BInterpol('Base CDI'!$H$4:$H$28,'Base CDI'!$J$4:$J$29,S5018,"Cubic","Extrapolate=Linear","MultiX=Average","Skip=True","Sort=True")</f>
        <v>14.757638850889192</v>
      </c>
      <c r="U5018" s="43">
        <f ca="1">_xll.BInterpol('Base CDI'!$H$4:$H$28,'Base CDI'!$I$4:$I$29,S5018,"Cubic","Extrapolate=Linear","MultiX=Average","Skip=True","Sort=True")</f>
        <v>14.601367989056087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50766</v>
      </c>
      <c r="T5019" s="43">
        <f ca="1">_xll.BInterpol('Base CDI'!$H$4:$H$28,'Base CDI'!$J$4:$J$29,S5019,"Cubic","Extrapolate=Linear","MultiX=Average","Skip=True","Sort=True")</f>
        <v>14.757683994528042</v>
      </c>
      <c r="U5019" s="43">
        <f ca="1">_xll.BInterpol('Base CDI'!$H$4:$H$28,'Base CDI'!$I$4:$I$29,S5019,"Cubic","Extrapolate=Linear","MultiX=Average","Skip=True","Sort=True")</f>
        <v>14.601196990424077</v>
      </c>
    </row>
    <row r="5020" spans="16:21" x14ac:dyDescent="0.25">
      <c r="P5020" s="10">
        <v>41814</v>
      </c>
      <c r="Q5020">
        <v>33.61356</v>
      </c>
      <c r="S5020" s="42">
        <f t="shared" ca="1" si="83"/>
        <v>50767</v>
      </c>
      <c r="T5020" s="43">
        <f ca="1">_xll.BInterpol('Base CDI'!$H$4:$H$28,'Base CDI'!$J$4:$J$29,S5020,"Cubic","Extrapolate=Linear","MultiX=Average","Skip=True","Sort=True")</f>
        <v>14.757729138166894</v>
      </c>
      <c r="U5020" s="43">
        <f ca="1">_xll.BInterpol('Base CDI'!$H$4:$H$28,'Base CDI'!$I$4:$I$29,S5020,"Cubic","Extrapolate=Linear","MultiX=Average","Skip=True","Sort=True")</f>
        <v>14.601025991792065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50768</v>
      </c>
      <c r="T5021" s="43">
        <f ca="1">_xll.BInterpol('Base CDI'!$H$4:$H$28,'Base CDI'!$J$4:$J$29,S5021,"Cubic","Extrapolate=Linear","MultiX=Average","Skip=True","Sort=True")</f>
        <v>14.757774281805744</v>
      </c>
      <c r="U5021" s="43">
        <f ca="1">_xll.BInterpol('Base CDI'!$H$4:$H$28,'Base CDI'!$I$4:$I$29,S5021,"Cubic","Extrapolate=Linear","MultiX=Average","Skip=True","Sort=True")</f>
        <v>14.600854993160054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50769</v>
      </c>
      <c r="T5022" s="43">
        <f ca="1">_xll.BInterpol('Base CDI'!$H$4:$H$28,'Base CDI'!$J$4:$J$29,S5022,"Cubic","Extrapolate=Linear","MultiX=Average","Skip=True","Sort=True")</f>
        <v>14.757819425444595</v>
      </c>
      <c r="U5022" s="43">
        <f ca="1">_xll.BInterpol('Base CDI'!$H$4:$H$28,'Base CDI'!$I$4:$I$29,S5022,"Cubic","Extrapolate=Linear","MultiX=Average","Skip=True","Sort=True")</f>
        <v>14.600683994528044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50770</v>
      </c>
      <c r="T5023" s="43">
        <f ca="1">_xll.BInterpol('Base CDI'!$H$4:$H$28,'Base CDI'!$J$4:$J$29,S5023,"Cubic","Extrapolate=Linear","MultiX=Average","Skip=True","Sort=True")</f>
        <v>14.757864569083447</v>
      </c>
      <c r="U5023" s="43">
        <f ca="1">_xll.BInterpol('Base CDI'!$H$4:$H$28,'Base CDI'!$I$4:$I$29,S5023,"Cubic","Extrapolate=Linear","MultiX=Average","Skip=True","Sort=True")</f>
        <v>14.600512995896032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50771</v>
      </c>
      <c r="T5024" s="43">
        <f ca="1">_xll.BInterpol('Base CDI'!$H$4:$H$28,'Base CDI'!$J$4:$J$29,S5024,"Cubic","Extrapolate=Linear","MultiX=Average","Skip=True","Sort=True")</f>
        <v>14.757909712722297</v>
      </c>
      <c r="U5024" s="43">
        <f ca="1">_xll.BInterpol('Base CDI'!$H$4:$H$28,'Base CDI'!$I$4:$I$29,S5024,"Cubic","Extrapolate=Linear","MultiX=Average","Skip=True","Sort=True")</f>
        <v>14.600341997264021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50772</v>
      </c>
      <c r="T5025" s="43">
        <f ca="1">_xll.BInterpol('Base CDI'!$H$4:$H$28,'Base CDI'!$J$4:$J$29,S5025,"Cubic","Extrapolate=Linear","MultiX=Average","Skip=True","Sort=True")</f>
        <v>14.757954856361149</v>
      </c>
      <c r="U5025" s="43">
        <f ca="1">_xll.BInterpol('Base CDI'!$H$4:$H$28,'Base CDI'!$I$4:$I$29,S5025,"Cubic","Extrapolate=Linear","MultiX=Average","Skip=True","Sort=True")</f>
        <v>14.600170998632011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50773</v>
      </c>
      <c r="T5026" s="43">
        <f ca="1">_xll.BInterpol('Base CDI'!$H$4:$H$28,'Base CDI'!$J$4:$J$29,S5026,"Cubic","Extrapolate=Linear","MultiX=Average","Skip=True","Sort=True")</f>
        <v>14.757999999999999</v>
      </c>
      <c r="U5026" s="43">
        <f ca="1">_xll.BInterpol('Base CDI'!$H$4:$H$28,'Base CDI'!$I$4:$I$29,S5026,"Cubic","Extrapolate=Linear","MultiX=Average","Skip=True","Sort=True")</f>
        <v>14.6</v>
      </c>
    </row>
    <row r="5027" spans="16:21" x14ac:dyDescent="0.25">
      <c r="P5027" s="10">
        <v>41823</v>
      </c>
      <c r="Q5027">
        <v>33.70946</v>
      </c>
      <c r="S5027" s="42">
        <f t="shared" ca="1" si="83"/>
        <v>50774</v>
      </c>
      <c r="T5027" s="43">
        <f ca="1">_xll.BInterpol('Base CDI'!$H$4:$H$28,'Base CDI'!$J$4:$J$29,S5027,"Cubic","Extrapolate=Linear","MultiX=Average","Skip=True","Sort=True")</f>
        <v>14.758045143638849</v>
      </c>
      <c r="U5027" s="43">
        <f ca="1">_xll.BInterpol('Base CDI'!$H$4:$H$28,'Base CDI'!$I$4:$I$29,S5027,"Cubic","Extrapolate=Linear","MultiX=Average","Skip=True","Sort=True")</f>
        <v>14.599829001367988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50775</v>
      </c>
      <c r="T5028" s="43">
        <f ca="1">_xll.BInterpol('Base CDI'!$H$4:$H$28,'Base CDI'!$J$4:$J$29,S5028,"Cubic","Extrapolate=Linear","MultiX=Average","Skip=True","Sort=True")</f>
        <v>14.758090287277701</v>
      </c>
      <c r="U5028" s="43">
        <f ca="1">_xll.BInterpol('Base CDI'!$H$4:$H$28,'Base CDI'!$I$4:$I$29,S5028,"Cubic","Extrapolate=Linear","MultiX=Average","Skip=True","Sort=True")</f>
        <v>14.599658002735978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50776</v>
      </c>
      <c r="T5029" s="43">
        <f ca="1">_xll.BInterpol('Base CDI'!$H$4:$H$28,'Base CDI'!$J$4:$J$29,S5029,"Cubic","Extrapolate=Linear","MultiX=Average","Skip=True","Sort=True")</f>
        <v>14.758135430916552</v>
      </c>
      <c r="U5029" s="43">
        <f ca="1">_xll.BInterpol('Base CDI'!$H$4:$H$28,'Base CDI'!$I$4:$I$29,S5029,"Cubic","Extrapolate=Linear","MultiX=Average","Skip=True","Sort=True")</f>
        <v>14.599487004103967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50777</v>
      </c>
      <c r="T5030" s="43">
        <f ca="1">_xll.BInterpol('Base CDI'!$H$4:$H$28,'Base CDI'!$J$4:$J$29,S5030,"Cubic","Extrapolate=Linear","MultiX=Average","Skip=True","Sort=True")</f>
        <v>14.758180574555404</v>
      </c>
      <c r="U5030" s="43">
        <f ca="1">_xll.BInterpol('Base CDI'!$H$4:$H$28,'Base CDI'!$I$4:$I$29,S5030,"Cubic","Extrapolate=Linear","MultiX=Average","Skip=True","Sort=True")</f>
        <v>14.599316005471955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50778</v>
      </c>
      <c r="T5031" s="43">
        <f ca="1">_xll.BInterpol('Base CDI'!$H$4:$H$28,'Base CDI'!$J$4:$J$29,S5031,"Cubic","Extrapolate=Linear","MultiX=Average","Skip=True","Sort=True")</f>
        <v>14.758225718194254</v>
      </c>
      <c r="U5031" s="43">
        <f ca="1">_xll.BInterpol('Base CDI'!$H$4:$H$28,'Base CDI'!$I$4:$I$29,S5031,"Cubic","Extrapolate=Linear","MultiX=Average","Skip=True","Sort=True")</f>
        <v>14.599145006839946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50779</v>
      </c>
      <c r="T5032" s="43">
        <f ca="1">_xll.BInterpol('Base CDI'!$H$4:$H$28,'Base CDI'!$J$4:$J$29,S5032,"Cubic","Extrapolate=Linear","MultiX=Average","Skip=True","Sort=True")</f>
        <v>14.758270861833104</v>
      </c>
      <c r="U5032" s="43">
        <f ca="1">_xll.BInterpol('Base CDI'!$H$4:$H$28,'Base CDI'!$I$4:$I$29,S5032,"Cubic","Extrapolate=Linear","MultiX=Average","Skip=True","Sort=True")</f>
        <v>14.598974008207934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50780</v>
      </c>
      <c r="T5033" s="43">
        <f ca="1">_xll.BInterpol('Base CDI'!$H$4:$H$28,'Base CDI'!$J$4:$J$29,S5033,"Cubic","Extrapolate=Linear","MultiX=Average","Skip=True","Sort=True")</f>
        <v>14.758316005471956</v>
      </c>
      <c r="U5033" s="43">
        <f ca="1">_xll.BInterpol('Base CDI'!$H$4:$H$28,'Base CDI'!$I$4:$I$29,S5033,"Cubic","Extrapolate=Linear","MultiX=Average","Skip=True","Sort=True")</f>
        <v>14.598803009575922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50781</v>
      </c>
      <c r="T5034" s="43">
        <f ca="1">_xll.BInterpol('Base CDI'!$H$4:$H$28,'Base CDI'!$J$4:$J$29,S5034,"Cubic","Extrapolate=Linear","MultiX=Average","Skip=True","Sort=True")</f>
        <v>14.758361149110806</v>
      </c>
      <c r="U5034" s="43">
        <f ca="1">_xll.BInterpol('Base CDI'!$H$4:$H$28,'Base CDI'!$I$4:$I$29,S5034,"Cubic","Extrapolate=Linear","MultiX=Average","Skip=True","Sort=True")</f>
        <v>14.598632010943913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50782</v>
      </c>
      <c r="T5035" s="43">
        <f ca="1">_xll.BInterpol('Base CDI'!$H$4:$H$28,'Base CDI'!$J$4:$J$29,S5035,"Cubic","Extrapolate=Linear","MultiX=Average","Skip=True","Sort=True")</f>
        <v>14.758406292749656</v>
      </c>
      <c r="U5035" s="43">
        <f ca="1">_xll.BInterpol('Base CDI'!$H$4:$H$28,'Base CDI'!$I$4:$I$29,S5035,"Cubic","Extrapolate=Linear","MultiX=Average","Skip=True","Sort=True")</f>
        <v>14.598461012311901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50783</v>
      </c>
      <c r="T5036" s="43">
        <f ca="1">_xll.BInterpol('Base CDI'!$H$4:$H$28,'Base CDI'!$J$4:$J$29,S5036,"Cubic","Extrapolate=Linear","MultiX=Average","Skip=True","Sort=True")</f>
        <v>14.758451436388508</v>
      </c>
      <c r="U5036" s="43">
        <f ca="1">_xll.BInterpol('Base CDI'!$H$4:$H$28,'Base CDI'!$I$4:$I$29,S5036,"Cubic","Extrapolate=Linear","MultiX=Average","Skip=True","Sort=True")</f>
        <v>14.59829001367989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50784</v>
      </c>
      <c r="T5037" s="43">
        <f ca="1">_xll.BInterpol('Base CDI'!$H$4:$H$28,'Base CDI'!$J$4:$J$29,S5037,"Cubic","Extrapolate=Linear","MultiX=Average","Skip=True","Sort=True")</f>
        <v>14.758496580027359</v>
      </c>
      <c r="U5037" s="43">
        <f ca="1">_xll.BInterpol('Base CDI'!$H$4:$H$28,'Base CDI'!$I$4:$I$29,S5037,"Cubic","Extrapolate=Linear","MultiX=Average","Skip=True","Sort=True")</f>
        <v>14.59811901504788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50785</v>
      </c>
      <c r="T5038" s="43">
        <f ca="1">_xll.BInterpol('Base CDI'!$H$4:$H$28,'Base CDI'!$J$4:$J$29,S5038,"Cubic","Extrapolate=Linear","MultiX=Average","Skip=True","Sort=True")</f>
        <v>14.758541723666211</v>
      </c>
      <c r="U5038" s="43">
        <f ca="1">_xll.BInterpol('Base CDI'!$H$4:$H$28,'Base CDI'!$I$4:$I$29,S5038,"Cubic","Extrapolate=Linear","MultiX=Average","Skip=True","Sort=True")</f>
        <v>14.597948016415868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50786</v>
      </c>
      <c r="T5039" s="43">
        <f ca="1">_xll.BInterpol('Base CDI'!$H$4:$H$28,'Base CDI'!$J$4:$J$29,S5039,"Cubic","Extrapolate=Linear","MultiX=Average","Skip=True","Sort=True")</f>
        <v>14.758586867305061</v>
      </c>
      <c r="U5039" s="43">
        <f ca="1">_xll.BInterpol('Base CDI'!$H$4:$H$28,'Base CDI'!$I$4:$I$29,S5039,"Cubic","Extrapolate=Linear","MultiX=Average","Skip=True","Sort=True")</f>
        <v>14.597777017783857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50787</v>
      </c>
      <c r="T5040" s="43">
        <f ca="1">_xll.BInterpol('Base CDI'!$H$4:$H$28,'Base CDI'!$J$4:$J$29,S5040,"Cubic","Extrapolate=Linear","MultiX=Average","Skip=True","Sort=True")</f>
        <v>14.758632010943911</v>
      </c>
      <c r="U5040" s="43">
        <f ca="1">_xll.BInterpol('Base CDI'!$H$4:$H$28,'Base CDI'!$I$4:$I$29,S5040,"Cubic","Extrapolate=Linear","MultiX=Average","Skip=True","Sort=True")</f>
        <v>14.597606019151847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50788</v>
      </c>
      <c r="T5041" s="43">
        <f ca="1">_xll.BInterpol('Base CDI'!$H$4:$H$28,'Base CDI'!$J$4:$J$29,S5041,"Cubic","Extrapolate=Linear","MultiX=Average","Skip=True","Sort=True")</f>
        <v>14.758677154582763</v>
      </c>
      <c r="U5041" s="43">
        <f ca="1">_xll.BInterpol('Base CDI'!$H$4:$H$28,'Base CDI'!$I$4:$I$29,S5041,"Cubic","Extrapolate=Linear","MultiX=Average","Skip=True","Sort=True")</f>
        <v>14.597435020519836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50789</v>
      </c>
      <c r="T5042" s="43">
        <f ca="1">_xll.BInterpol('Base CDI'!$H$4:$H$28,'Base CDI'!$J$4:$J$29,S5042,"Cubic","Extrapolate=Linear","MultiX=Average","Skip=True","Sort=True")</f>
        <v>14.758722298221613</v>
      </c>
      <c r="U5042" s="43">
        <f ca="1">_xll.BInterpol('Base CDI'!$H$4:$H$28,'Base CDI'!$I$4:$I$29,S5042,"Cubic","Extrapolate=Linear","MultiX=Average","Skip=True","Sort=True")</f>
        <v>14.597264021887824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50790</v>
      </c>
      <c r="T5043" s="43">
        <f ca="1">_xll.BInterpol('Base CDI'!$H$4:$H$28,'Base CDI'!$J$4:$J$29,S5043,"Cubic","Extrapolate=Linear","MultiX=Average","Skip=True","Sort=True")</f>
        <v>14.758767441860464</v>
      </c>
      <c r="U5043" s="43">
        <f ca="1">_xll.BInterpol('Base CDI'!$H$4:$H$28,'Base CDI'!$I$4:$I$29,S5043,"Cubic","Extrapolate=Linear","MultiX=Average","Skip=True","Sort=True")</f>
        <v>14.597093023255814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50791</v>
      </c>
      <c r="T5044" s="43">
        <f ca="1">_xll.BInterpol('Base CDI'!$H$4:$H$28,'Base CDI'!$J$4:$J$29,S5044,"Cubic","Extrapolate=Linear","MultiX=Average","Skip=True","Sort=True")</f>
        <v>14.758812585499316</v>
      </c>
      <c r="U5044" s="43">
        <f ca="1">_xll.BInterpol('Base CDI'!$H$4:$H$28,'Base CDI'!$I$4:$I$29,S5044,"Cubic","Extrapolate=Linear","MultiX=Average","Skip=True","Sort=True")</f>
        <v>14.596922024623803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50792</v>
      </c>
      <c r="T5045" s="43">
        <f ca="1">_xll.BInterpol('Base CDI'!$H$4:$H$28,'Base CDI'!$J$4:$J$29,S5045,"Cubic","Extrapolate=Linear","MultiX=Average","Skip=True","Sort=True")</f>
        <v>14.758857729138166</v>
      </c>
      <c r="U5045" s="43">
        <f ca="1">_xll.BInterpol('Base CDI'!$H$4:$H$28,'Base CDI'!$I$4:$I$29,S5045,"Cubic","Extrapolate=Linear","MultiX=Average","Skip=True","Sort=True")</f>
        <v>14.596751025991791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50793</v>
      </c>
      <c r="T5046" s="43">
        <f ca="1">_xll.BInterpol('Base CDI'!$H$4:$H$28,'Base CDI'!$J$4:$J$29,S5046,"Cubic","Extrapolate=Linear","MultiX=Average","Skip=True","Sort=True")</f>
        <v>14.758902872777018</v>
      </c>
      <c r="U5046" s="43">
        <f ca="1">_xll.BInterpol('Base CDI'!$H$4:$H$28,'Base CDI'!$I$4:$I$29,S5046,"Cubic","Extrapolate=Linear","MultiX=Average","Skip=True","Sort=True")</f>
        <v>14.596580027359781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50794</v>
      </c>
      <c r="T5047" s="43">
        <f ca="1">_xll.BInterpol('Base CDI'!$H$4:$H$28,'Base CDI'!$J$4:$J$29,S5047,"Cubic","Extrapolate=Linear","MultiX=Average","Skip=True","Sort=True")</f>
        <v>14.758948016415868</v>
      </c>
      <c r="U5047" s="43">
        <f ca="1">_xll.BInterpol('Base CDI'!$H$4:$H$28,'Base CDI'!$I$4:$I$29,S5047,"Cubic","Extrapolate=Linear","MultiX=Average","Skip=True","Sort=True")</f>
        <v>14.59640902872777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50795</v>
      </c>
      <c r="T5048" s="43">
        <f ca="1">_xll.BInterpol('Base CDI'!$H$4:$H$28,'Base CDI'!$J$4:$J$29,S5048,"Cubic","Extrapolate=Linear","MultiX=Average","Skip=True","Sort=True")</f>
        <v>14.758993160054718</v>
      </c>
      <c r="U5048" s="43">
        <f ca="1">_xll.BInterpol('Base CDI'!$H$4:$H$28,'Base CDI'!$I$4:$I$29,S5048,"Cubic","Extrapolate=Linear","MultiX=Average","Skip=True","Sort=True")</f>
        <v>14.596238030095758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50796</v>
      </c>
      <c r="T5049" s="43">
        <f ca="1">_xll.BInterpol('Base CDI'!$H$4:$H$28,'Base CDI'!$J$4:$J$29,S5049,"Cubic","Extrapolate=Linear","MultiX=Average","Skip=True","Sort=True")</f>
        <v>14.75903830369357</v>
      </c>
      <c r="U5049" s="43">
        <f ca="1">_xll.BInterpol('Base CDI'!$H$4:$H$28,'Base CDI'!$I$4:$I$29,S5049,"Cubic","Extrapolate=Linear","MultiX=Average","Skip=True","Sort=True")</f>
        <v>14.596067031463749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50797</v>
      </c>
      <c r="T5050" s="43">
        <f ca="1">_xll.BInterpol('Base CDI'!$H$4:$H$28,'Base CDI'!$J$4:$J$29,S5050,"Cubic","Extrapolate=Linear","MultiX=Average","Skip=True","Sort=True")</f>
        <v>14.75908344733242</v>
      </c>
      <c r="U5050" s="43">
        <f ca="1">_xll.BInterpol('Base CDI'!$H$4:$H$28,'Base CDI'!$I$4:$I$29,S5050,"Cubic","Extrapolate=Linear","MultiX=Average","Skip=True","Sort=True")</f>
        <v>14.595896032831737</v>
      </c>
    </row>
    <row r="5051" spans="16:21" x14ac:dyDescent="0.25">
      <c r="P5051" s="10">
        <v>41857</v>
      </c>
      <c r="Q5051">
        <v>34.04034</v>
      </c>
      <c r="S5051" s="42">
        <f t="shared" ca="1" si="83"/>
        <v>50798</v>
      </c>
      <c r="T5051" s="43">
        <f ca="1">_xll.BInterpol('Base CDI'!$H$4:$H$28,'Base CDI'!$J$4:$J$29,S5051,"Cubic","Extrapolate=Linear","MultiX=Average","Skip=True","Sort=True")</f>
        <v>14.759128590971271</v>
      </c>
      <c r="U5051" s="43">
        <f ca="1">_xll.BInterpol('Base CDI'!$H$4:$H$28,'Base CDI'!$I$4:$I$29,S5051,"Cubic","Extrapolate=Linear","MultiX=Average","Skip=True","Sort=True")</f>
        <v>14.595725034199726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50799</v>
      </c>
      <c r="T5052" s="43">
        <f ca="1">_xll.BInterpol('Base CDI'!$H$4:$H$28,'Base CDI'!$J$4:$J$29,S5052,"Cubic","Extrapolate=Linear","MultiX=Average","Skip=True","Sort=True")</f>
        <v>14.759173734610123</v>
      </c>
      <c r="U5052" s="43">
        <f ca="1">_xll.BInterpol('Base CDI'!$H$4:$H$28,'Base CDI'!$I$4:$I$29,S5052,"Cubic","Extrapolate=Linear","MultiX=Average","Skip=True","Sort=True")</f>
        <v>14.595554035567716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50800</v>
      </c>
      <c r="T5053" s="43">
        <f ca="1">_xll.BInterpol('Base CDI'!$H$4:$H$28,'Base CDI'!$J$4:$J$29,S5053,"Cubic","Extrapolate=Linear","MultiX=Average","Skip=True","Sort=True")</f>
        <v>14.759218878248973</v>
      </c>
      <c r="U5053" s="43">
        <f ca="1">_xll.BInterpol('Base CDI'!$H$4:$H$28,'Base CDI'!$I$4:$I$29,S5053,"Cubic","Extrapolate=Linear","MultiX=Average","Skip=True","Sort=True")</f>
        <v>14.595383036935704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50801</v>
      </c>
      <c r="T5054" s="43">
        <f ca="1">_xll.BInterpol('Base CDI'!$H$4:$H$28,'Base CDI'!$J$4:$J$29,S5054,"Cubic","Extrapolate=Linear","MultiX=Average","Skip=True","Sort=True")</f>
        <v>14.759264021887825</v>
      </c>
      <c r="U5054" s="43">
        <f ca="1">_xll.BInterpol('Base CDI'!$H$4:$H$28,'Base CDI'!$I$4:$I$29,S5054,"Cubic","Extrapolate=Linear","MultiX=Average","Skip=True","Sort=True")</f>
        <v>14.595212038303693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50802</v>
      </c>
      <c r="T5055" s="43">
        <f ca="1">_xll.BInterpol('Base CDI'!$H$4:$H$28,'Base CDI'!$J$4:$J$29,S5055,"Cubic","Extrapolate=Linear","MultiX=Average","Skip=True","Sort=True")</f>
        <v>14.759309165526675</v>
      </c>
      <c r="U5055" s="43">
        <f ca="1">_xll.BInterpol('Base CDI'!$H$4:$H$28,'Base CDI'!$I$4:$I$29,S5055,"Cubic","Extrapolate=Linear","MultiX=Average","Skip=True","Sort=True")</f>
        <v>14.595041039671683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50803</v>
      </c>
      <c r="T5056" s="43">
        <f ca="1">_xll.BInterpol('Base CDI'!$H$4:$H$28,'Base CDI'!$J$4:$J$29,S5056,"Cubic","Extrapolate=Linear","MultiX=Average","Skip=True","Sort=True")</f>
        <v>14.759354309165525</v>
      </c>
      <c r="U5056" s="43">
        <f ca="1">_xll.BInterpol('Base CDI'!$H$4:$H$28,'Base CDI'!$I$4:$I$29,S5056,"Cubic","Extrapolate=Linear","MultiX=Average","Skip=True","Sort=True")</f>
        <v>14.594870041039671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50804</v>
      </c>
      <c r="T5057" s="43">
        <f ca="1">_xll.BInterpol('Base CDI'!$H$4:$H$28,'Base CDI'!$J$4:$J$29,S5057,"Cubic","Extrapolate=Linear","MultiX=Average","Skip=True","Sort=True")</f>
        <v>14.759399452804377</v>
      </c>
      <c r="U5057" s="43">
        <f ca="1">_xll.BInterpol('Base CDI'!$H$4:$H$28,'Base CDI'!$I$4:$I$29,S5057,"Cubic","Extrapolate=Linear","MultiX=Average","Skip=True","Sort=True")</f>
        <v>14.59469904240766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50805</v>
      </c>
      <c r="T5058" s="43">
        <f ca="1">_xll.BInterpol('Base CDI'!$H$4:$H$28,'Base CDI'!$J$4:$J$29,S5058,"Cubic","Extrapolate=Linear","MultiX=Average","Skip=True","Sort=True")</f>
        <v>14.759444596443227</v>
      </c>
      <c r="U5058" s="43">
        <f ca="1">_xll.BInterpol('Base CDI'!$H$4:$H$28,'Base CDI'!$I$4:$I$29,S5058,"Cubic","Extrapolate=Linear","MultiX=Average","Skip=True","Sort=True")</f>
        <v>14.59452804377565</v>
      </c>
    </row>
    <row r="5059" spans="16:21" x14ac:dyDescent="0.25">
      <c r="P5059" s="10">
        <v>41869</v>
      </c>
      <c r="Q5059">
        <v>34.15146</v>
      </c>
      <c r="S5059" s="42">
        <f t="shared" ca="1" si="83"/>
        <v>50806</v>
      </c>
      <c r="T5059" s="43">
        <f ca="1">_xll.BInterpol('Base CDI'!$H$4:$H$28,'Base CDI'!$J$4:$J$29,S5059,"Cubic","Extrapolate=Linear","MultiX=Average","Skip=True","Sort=True")</f>
        <v>14.759489740082078</v>
      </c>
      <c r="U5059" s="43">
        <f ca="1">_xll.BInterpol('Base CDI'!$H$4:$H$28,'Base CDI'!$I$4:$I$29,S5059,"Cubic","Extrapolate=Linear","MultiX=Average","Skip=True","Sort=True")</f>
        <v>14.594357045143639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50807</v>
      </c>
      <c r="T5060" s="43">
        <f ca="1">_xll.BInterpol('Base CDI'!$H$4:$H$28,'Base CDI'!$J$4:$J$29,S5060,"Cubic","Extrapolate=Linear","MultiX=Average","Skip=True","Sort=True")</f>
        <v>14.75953488372093</v>
      </c>
      <c r="U5060" s="43">
        <f ca="1">_xll.BInterpol('Base CDI'!$H$4:$H$28,'Base CDI'!$I$4:$I$29,S5060,"Cubic","Extrapolate=Linear","MultiX=Average","Skip=True","Sort=True")</f>
        <v>14.594186046511627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50808</v>
      </c>
      <c r="T5061" s="43">
        <f ca="1">_xll.BInterpol('Base CDI'!$H$4:$H$28,'Base CDI'!$J$4:$J$29,S5061,"Cubic","Extrapolate=Linear","MultiX=Average","Skip=True","Sort=True")</f>
        <v>14.75958002735978</v>
      </c>
      <c r="U5061" s="43">
        <f ca="1">_xll.BInterpol('Base CDI'!$H$4:$H$28,'Base CDI'!$I$4:$I$29,S5061,"Cubic","Extrapolate=Linear","MultiX=Average","Skip=True","Sort=True")</f>
        <v>14.594015047879617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50809</v>
      </c>
      <c r="T5062" s="43">
        <f ca="1">_xll.BInterpol('Base CDI'!$H$4:$H$28,'Base CDI'!$J$4:$J$29,S5062,"Cubic","Extrapolate=Linear","MultiX=Average","Skip=True","Sort=True")</f>
        <v>14.759625170998632</v>
      </c>
      <c r="U5062" s="43">
        <f ca="1">_xll.BInterpol('Base CDI'!$H$4:$H$28,'Base CDI'!$I$4:$I$29,S5062,"Cubic","Extrapolate=Linear","MultiX=Average","Skip=True","Sort=True")</f>
        <v>14.593844049247606</v>
      </c>
    </row>
    <row r="5063" spans="16:21" x14ac:dyDescent="0.25">
      <c r="P5063" s="10">
        <v>41873</v>
      </c>
      <c r="Q5063">
        <v>34.2072</v>
      </c>
      <c r="S5063" s="42">
        <f t="shared" ca="1" si="83"/>
        <v>50810</v>
      </c>
      <c r="T5063" s="43">
        <f ca="1">_xll.BInterpol('Base CDI'!$H$4:$H$28,'Base CDI'!$J$4:$J$29,S5063,"Cubic","Extrapolate=Linear","MultiX=Average","Skip=True","Sort=True")</f>
        <v>14.759670314637482</v>
      </c>
      <c r="U5063" s="43">
        <f ca="1">_xll.BInterpol('Base CDI'!$H$4:$H$28,'Base CDI'!$I$4:$I$29,S5063,"Cubic","Extrapolate=Linear","MultiX=Average","Skip=True","Sort=True")</f>
        <v>14.593673050615594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50811</v>
      </c>
      <c r="T5064" s="43">
        <f ca="1">_xll.BInterpol('Base CDI'!$H$4:$H$28,'Base CDI'!$J$4:$J$29,S5064,"Cubic","Extrapolate=Linear","MultiX=Average","Skip=True","Sort=True")</f>
        <v>14.759715458276332</v>
      </c>
      <c r="U5064" s="43">
        <f ca="1">_xll.BInterpol('Base CDI'!$H$4:$H$28,'Base CDI'!$I$4:$I$29,S5064,"Cubic","Extrapolate=Linear","MultiX=Average","Skip=True","Sort=True")</f>
        <v>14.593502051983585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50812</v>
      </c>
      <c r="T5065" s="43">
        <f ca="1">_xll.BInterpol('Base CDI'!$H$4:$H$28,'Base CDI'!$J$4:$J$29,S5065,"Cubic","Extrapolate=Linear","MultiX=Average","Skip=True","Sort=True")</f>
        <v>14.759760601915184</v>
      </c>
      <c r="U5065" s="43">
        <f ca="1">_xll.BInterpol('Base CDI'!$H$4:$H$28,'Base CDI'!$I$4:$I$29,S5065,"Cubic","Extrapolate=Linear","MultiX=Average","Skip=True","Sort=True")</f>
        <v>14.593331053351573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50813</v>
      </c>
      <c r="T5066" s="43">
        <f ca="1">_xll.BInterpol('Base CDI'!$H$4:$H$28,'Base CDI'!$J$4:$J$29,S5066,"Cubic","Extrapolate=Linear","MultiX=Average","Skip=True","Sort=True")</f>
        <v>14.759805745554035</v>
      </c>
      <c r="U5066" s="43">
        <f ca="1">_xll.BInterpol('Base CDI'!$H$4:$H$28,'Base CDI'!$I$4:$I$29,S5066,"Cubic","Extrapolate=Linear","MultiX=Average","Skip=True","Sort=True")</f>
        <v>14.593160054719561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50814</v>
      </c>
      <c r="T5067" s="43">
        <f ca="1">_xll.BInterpol('Base CDI'!$H$4:$H$28,'Base CDI'!$J$4:$J$29,S5067,"Cubic","Extrapolate=Linear","MultiX=Average","Skip=True","Sort=True")</f>
        <v>14.759850889192885</v>
      </c>
      <c r="U5067" s="43">
        <f ca="1">_xll.BInterpol('Base CDI'!$H$4:$H$28,'Base CDI'!$I$4:$I$29,S5067,"Cubic","Extrapolate=Linear","MultiX=Average","Skip=True","Sort=True")</f>
        <v>14.592989056087552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50815</v>
      </c>
      <c r="T5068" s="43">
        <f ca="1">_xll.BInterpol('Base CDI'!$H$4:$H$28,'Base CDI'!$J$4:$J$29,S5068,"Cubic","Extrapolate=Linear","MultiX=Average","Skip=True","Sort=True")</f>
        <v>14.759896032831737</v>
      </c>
      <c r="U5068" s="43">
        <f ca="1">_xll.BInterpol('Base CDI'!$H$4:$H$28,'Base CDI'!$I$4:$I$29,S5068,"Cubic","Extrapolate=Linear","MultiX=Average","Skip=True","Sort=True")</f>
        <v>14.59281805745554</v>
      </c>
    </row>
    <row r="5069" spans="16:21" x14ac:dyDescent="0.25">
      <c r="P5069" s="10">
        <v>41883</v>
      </c>
      <c r="Q5069">
        <v>34.29101</v>
      </c>
      <c r="S5069" s="42">
        <f t="shared" ca="1" si="84"/>
        <v>50816</v>
      </c>
      <c r="T5069" s="43">
        <f ca="1">_xll.BInterpol('Base CDI'!$H$4:$H$28,'Base CDI'!$J$4:$J$29,S5069,"Cubic","Extrapolate=Linear","MultiX=Average","Skip=True","Sort=True")</f>
        <v>14.759941176470587</v>
      </c>
      <c r="U5069" s="43">
        <f ca="1">_xll.BInterpol('Base CDI'!$H$4:$H$28,'Base CDI'!$I$4:$I$29,S5069,"Cubic","Extrapolate=Linear","MultiX=Average","Skip=True","Sort=True")</f>
        <v>14.592647058823529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50817</v>
      </c>
      <c r="T5070" s="43">
        <f ca="1">_xll.BInterpol('Base CDI'!$H$4:$H$28,'Base CDI'!$J$4:$J$29,S5070,"Cubic","Extrapolate=Linear","MultiX=Average","Skip=True","Sort=True")</f>
        <v>14.759986320109439</v>
      </c>
      <c r="U5070" s="43">
        <f ca="1">_xll.BInterpol('Base CDI'!$H$4:$H$28,'Base CDI'!$I$4:$I$29,S5070,"Cubic","Extrapolate=Linear","MultiX=Average","Skip=True","Sort=True")</f>
        <v>14.592476060191519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50818</v>
      </c>
      <c r="T5071" s="43">
        <f ca="1">_xll.BInterpol('Base CDI'!$H$4:$H$28,'Base CDI'!$J$4:$J$29,S5071,"Cubic","Extrapolate=Linear","MultiX=Average","Skip=True","Sort=True")</f>
        <v>14.760031463748289</v>
      </c>
      <c r="U5071" s="43">
        <f ca="1">_xll.BInterpol('Base CDI'!$H$4:$H$28,'Base CDI'!$I$4:$I$29,S5071,"Cubic","Extrapolate=Linear","MultiX=Average","Skip=True","Sort=True")</f>
        <v>14.592305061559507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50819</v>
      </c>
      <c r="T5072" s="43">
        <f ca="1">_xll.BInterpol('Base CDI'!$H$4:$H$28,'Base CDI'!$J$4:$J$29,S5072,"Cubic","Extrapolate=Linear","MultiX=Average","Skip=True","Sort=True")</f>
        <v>14.760076607387139</v>
      </c>
      <c r="U5072" s="43">
        <f ca="1">_xll.BInterpol('Base CDI'!$H$4:$H$28,'Base CDI'!$I$4:$I$29,S5072,"Cubic","Extrapolate=Linear","MultiX=Average","Skip=True","Sort=True")</f>
        <v>14.592134062927496</v>
      </c>
    </row>
    <row r="5073" spans="16:21" x14ac:dyDescent="0.25">
      <c r="P5073" s="10">
        <v>41887</v>
      </c>
      <c r="Q5073">
        <v>34.34693</v>
      </c>
      <c r="S5073" s="42">
        <f t="shared" ca="1" si="84"/>
        <v>50820</v>
      </c>
      <c r="T5073" s="43">
        <f ca="1">_xll.BInterpol('Base CDI'!$H$4:$H$28,'Base CDI'!$J$4:$J$29,S5073,"Cubic","Extrapolate=Linear","MultiX=Average","Skip=True","Sort=True")</f>
        <v>14.760121751025991</v>
      </c>
      <c r="U5073" s="43">
        <f ca="1">_xll.BInterpol('Base CDI'!$H$4:$H$28,'Base CDI'!$I$4:$I$29,S5073,"Cubic","Extrapolate=Linear","MultiX=Average","Skip=True","Sort=True")</f>
        <v>14.591963064295486</v>
      </c>
    </row>
    <row r="5074" spans="16:21" x14ac:dyDescent="0.25">
      <c r="P5074" s="10">
        <v>41890</v>
      </c>
      <c r="Q5074">
        <v>34.36092</v>
      </c>
      <c r="S5074" s="42">
        <f t="shared" ca="1" si="84"/>
        <v>50821</v>
      </c>
      <c r="T5074" s="43">
        <f ca="1">_xll.BInterpol('Base CDI'!$H$4:$H$28,'Base CDI'!$J$4:$J$29,S5074,"Cubic","Extrapolate=Linear","MultiX=Average","Skip=True","Sort=True")</f>
        <v>14.760166894664842</v>
      </c>
      <c r="U5074" s="43">
        <f ca="1">_xll.BInterpol('Base CDI'!$H$4:$H$28,'Base CDI'!$I$4:$I$29,S5074,"Cubic","Extrapolate=Linear","MultiX=Average","Skip=True","Sort=True")</f>
        <v>14.591792065663475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50822</v>
      </c>
      <c r="T5075" s="43">
        <f ca="1">_xll.BInterpol('Base CDI'!$H$4:$H$28,'Base CDI'!$J$4:$J$29,S5075,"Cubic","Extrapolate=Linear","MultiX=Average","Skip=True","Sort=True")</f>
        <v>14.760212038303692</v>
      </c>
      <c r="U5075" s="43">
        <f ca="1">_xll.BInterpol('Base CDI'!$H$4:$H$28,'Base CDI'!$I$4:$I$29,S5075,"Cubic","Extrapolate=Linear","MultiX=Average","Skip=True","Sort=True")</f>
        <v>14.591621067031463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50823</v>
      </c>
      <c r="T5076" s="43">
        <f ca="1">_xll.BInterpol('Base CDI'!$H$4:$H$28,'Base CDI'!$J$4:$J$29,S5076,"Cubic","Extrapolate=Linear","MultiX=Average","Skip=True","Sort=True")</f>
        <v>14.760257181942544</v>
      </c>
      <c r="U5076" s="43">
        <f ca="1">_xll.BInterpol('Base CDI'!$H$4:$H$28,'Base CDI'!$I$4:$I$29,S5076,"Cubic","Extrapolate=Linear","MultiX=Average","Skip=True","Sort=True")</f>
        <v>14.591450068399453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50824</v>
      </c>
      <c r="T5077" s="43">
        <f ca="1">_xll.BInterpol('Base CDI'!$H$4:$H$28,'Base CDI'!$J$4:$J$29,S5077,"Cubic","Extrapolate=Linear","MultiX=Average","Skip=True","Sort=True")</f>
        <v>14.760302325581394</v>
      </c>
      <c r="U5077" s="43">
        <f ca="1">_xll.BInterpol('Base CDI'!$H$4:$H$28,'Base CDI'!$I$4:$I$29,S5077,"Cubic","Extrapolate=Linear","MultiX=Average","Skip=True","Sort=True")</f>
        <v>14.591279069767442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50825</v>
      </c>
      <c r="T5078" s="43">
        <f ca="1">_xll.BInterpol('Base CDI'!$H$4:$H$28,'Base CDI'!$J$4:$J$29,S5078,"Cubic","Extrapolate=Linear","MultiX=Average","Skip=True","Sort=True")</f>
        <v>14.760347469220246</v>
      </c>
      <c r="U5078" s="43">
        <f ca="1">_xll.BInterpol('Base CDI'!$H$4:$H$28,'Base CDI'!$I$4:$I$29,S5078,"Cubic","Extrapolate=Linear","MultiX=Average","Skip=True","Sort=True")</f>
        <v>14.59110807113543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50826</v>
      </c>
      <c r="T5079" s="43">
        <f ca="1">_xll.BInterpol('Base CDI'!$H$4:$H$28,'Base CDI'!$J$4:$J$29,S5079,"Cubic","Extrapolate=Linear","MultiX=Average","Skip=True","Sort=True")</f>
        <v>14.760392612859096</v>
      </c>
      <c r="U5079" s="43">
        <f ca="1">_xll.BInterpol('Base CDI'!$H$4:$H$28,'Base CDI'!$I$4:$I$29,S5079,"Cubic","Extrapolate=Linear","MultiX=Average","Skip=True","Sort=True")</f>
        <v>14.59093707250342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50827</v>
      </c>
      <c r="T5080" s="43">
        <f ca="1">_xll.BInterpol('Base CDI'!$H$4:$H$28,'Base CDI'!$J$4:$J$29,S5080,"Cubic","Extrapolate=Linear","MultiX=Average","Skip=True","Sort=True")</f>
        <v>14.760437756497947</v>
      </c>
      <c r="U5080" s="43">
        <f ca="1">_xll.BInterpol('Base CDI'!$H$4:$H$28,'Base CDI'!$I$4:$I$29,S5080,"Cubic","Extrapolate=Linear","MultiX=Average","Skip=True","Sort=True")</f>
        <v>14.590766073871409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50828</v>
      </c>
      <c r="T5081" s="43">
        <f ca="1">_xll.BInterpol('Base CDI'!$H$4:$H$28,'Base CDI'!$J$4:$J$29,S5081,"Cubic","Extrapolate=Linear","MultiX=Average","Skip=True","Sort=True")</f>
        <v>14.760482900136799</v>
      </c>
      <c r="U5081" s="43">
        <f ca="1">_xll.BInterpol('Base CDI'!$H$4:$H$28,'Base CDI'!$I$4:$I$29,S5081,"Cubic","Extrapolate=Linear","MultiX=Average","Skip=True","Sort=True")</f>
        <v>14.590595075239397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50829</v>
      </c>
      <c r="T5082" s="43">
        <f ca="1">_xll.BInterpol('Base CDI'!$H$4:$H$28,'Base CDI'!$J$4:$J$29,S5082,"Cubic","Extrapolate=Linear","MultiX=Average","Skip=True","Sort=True")</f>
        <v>14.760528043775649</v>
      </c>
      <c r="U5082" s="43">
        <f ca="1">_xll.BInterpol('Base CDI'!$H$4:$H$28,'Base CDI'!$I$4:$I$29,S5082,"Cubic","Extrapolate=Linear","MultiX=Average","Skip=True","Sort=True")</f>
        <v>14.590424076607388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50830</v>
      </c>
      <c r="T5083" s="43">
        <f ca="1">_xll.BInterpol('Base CDI'!$H$4:$H$28,'Base CDI'!$J$4:$J$29,S5083,"Cubic","Extrapolate=Linear","MultiX=Average","Skip=True","Sort=True")</f>
        <v>14.760573187414499</v>
      </c>
      <c r="U5083" s="43">
        <f ca="1">_xll.BInterpol('Base CDI'!$H$4:$H$28,'Base CDI'!$I$4:$I$29,S5083,"Cubic","Extrapolate=Linear","MultiX=Average","Skip=True","Sort=True")</f>
        <v>14.590253077975376</v>
      </c>
    </row>
    <row r="5084" spans="16:21" x14ac:dyDescent="0.25">
      <c r="P5084" s="10">
        <v>41904</v>
      </c>
      <c r="Q5084">
        <v>34.50121</v>
      </c>
      <c r="S5084" s="42">
        <f t="shared" ca="1" si="84"/>
        <v>50831</v>
      </c>
      <c r="T5084" s="43">
        <f ca="1">_xll.BInterpol('Base CDI'!$H$4:$H$28,'Base CDI'!$J$4:$J$29,S5084,"Cubic","Extrapolate=Linear","MultiX=Average","Skip=True","Sort=True")</f>
        <v>14.760618331053351</v>
      </c>
      <c r="U5084" s="43">
        <f ca="1">_xll.BInterpol('Base CDI'!$H$4:$H$28,'Base CDI'!$I$4:$I$29,S5084,"Cubic","Extrapolate=Linear","MultiX=Average","Skip=True","Sort=True")</f>
        <v>14.590082079343365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50832</v>
      </c>
      <c r="T5085" s="43">
        <f ca="1">_xll.BInterpol('Base CDI'!$H$4:$H$28,'Base CDI'!$J$4:$J$29,S5085,"Cubic","Extrapolate=Linear","MultiX=Average","Skip=True","Sort=True")</f>
        <v>14.760663474692201</v>
      </c>
      <c r="U5085" s="43">
        <f ca="1">_xll.BInterpol('Base CDI'!$H$4:$H$28,'Base CDI'!$I$4:$I$29,S5085,"Cubic","Extrapolate=Linear","MultiX=Average","Skip=True","Sort=True")</f>
        <v>14.589911080711355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50833</v>
      </c>
      <c r="T5086" s="43">
        <f ca="1">_xll.BInterpol('Base CDI'!$H$4:$H$28,'Base CDI'!$J$4:$J$29,S5086,"Cubic","Extrapolate=Linear","MultiX=Average","Skip=True","Sort=True")</f>
        <v>14.760708618331053</v>
      </c>
      <c r="U5086" s="43">
        <f ca="1">_xll.BInterpol('Base CDI'!$H$4:$H$28,'Base CDI'!$I$4:$I$29,S5086,"Cubic","Extrapolate=Linear","MultiX=Average","Skip=True","Sort=True")</f>
        <v>14.589740082079343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50834</v>
      </c>
      <c r="T5087" s="43">
        <f ca="1">_xll.BInterpol('Base CDI'!$H$4:$H$28,'Base CDI'!$J$4:$J$29,S5087,"Cubic","Extrapolate=Linear","MultiX=Average","Skip=True","Sort=True")</f>
        <v>14.760753761969903</v>
      </c>
      <c r="U5087" s="43">
        <f ca="1">_xll.BInterpol('Base CDI'!$H$4:$H$28,'Base CDI'!$I$4:$I$29,S5087,"Cubic","Extrapolate=Linear","MultiX=Average","Skip=True","Sort=True")</f>
        <v>14.589569083447332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50835</v>
      </c>
      <c r="T5088" s="43">
        <f ca="1">_xll.BInterpol('Base CDI'!$H$4:$H$28,'Base CDI'!$J$4:$J$29,S5088,"Cubic","Extrapolate=Linear","MultiX=Average","Skip=True","Sort=True")</f>
        <v>14.760798905608754</v>
      </c>
      <c r="U5088" s="43">
        <f ca="1">_xll.BInterpol('Base CDI'!$H$4:$H$28,'Base CDI'!$I$4:$I$29,S5088,"Cubic","Extrapolate=Linear","MultiX=Average","Skip=True","Sort=True")</f>
        <v>14.589398084815322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50836</v>
      </c>
      <c r="T5089" s="43">
        <f ca="1">_xll.BInterpol('Base CDI'!$H$4:$H$28,'Base CDI'!$J$4:$J$29,S5089,"Cubic","Extrapolate=Linear","MultiX=Average","Skip=True","Sort=True")</f>
        <v>14.760844049247606</v>
      </c>
      <c r="U5089" s="43">
        <f ca="1">_xll.BInterpol('Base CDI'!$H$4:$H$28,'Base CDI'!$I$4:$I$29,S5089,"Cubic","Extrapolate=Linear","MultiX=Average","Skip=True","Sort=True")</f>
        <v>14.58922708618331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50837</v>
      </c>
      <c r="T5090" s="43">
        <f ca="1">_xll.BInterpol('Base CDI'!$H$4:$H$28,'Base CDI'!$J$4:$J$29,S5090,"Cubic","Extrapolate=Linear","MultiX=Average","Skip=True","Sort=True")</f>
        <v>14.760889192886456</v>
      </c>
      <c r="U5090" s="43">
        <f ca="1">_xll.BInterpol('Base CDI'!$H$4:$H$28,'Base CDI'!$I$4:$I$29,S5090,"Cubic","Extrapolate=Linear","MultiX=Average","Skip=True","Sort=True")</f>
        <v>14.589056087551299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50838</v>
      </c>
      <c r="T5091" s="43">
        <f ca="1">_xll.BInterpol('Base CDI'!$H$4:$H$28,'Base CDI'!$J$4:$J$29,S5091,"Cubic","Extrapolate=Linear","MultiX=Average","Skip=True","Sort=True")</f>
        <v>14.760934336525306</v>
      </c>
      <c r="U5091" s="43">
        <f ca="1">_xll.BInterpol('Base CDI'!$H$4:$H$28,'Base CDI'!$I$4:$I$29,S5091,"Cubic","Extrapolate=Linear","MultiX=Average","Skip=True","Sort=True")</f>
        <v>14.588885088919289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50839</v>
      </c>
      <c r="T5092" s="43">
        <f ca="1">_xll.BInterpol('Base CDI'!$H$4:$H$28,'Base CDI'!$J$4:$J$29,S5092,"Cubic","Extrapolate=Linear","MultiX=Average","Skip=True","Sort=True")</f>
        <v>14.760979480164158</v>
      </c>
      <c r="U5092" s="43">
        <f ca="1">_xll.BInterpol('Base CDI'!$H$4:$H$28,'Base CDI'!$I$4:$I$29,S5092,"Cubic","Extrapolate=Linear","MultiX=Average","Skip=True","Sort=True")</f>
        <v>14.588714090287278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50840</v>
      </c>
      <c r="T5093" s="43">
        <f ca="1">_xll.BInterpol('Base CDI'!$H$4:$H$28,'Base CDI'!$J$4:$J$29,S5093,"Cubic","Extrapolate=Linear","MultiX=Average","Skip=True","Sort=True")</f>
        <v>14.761024623803008</v>
      </c>
      <c r="U5093" s="43">
        <f ca="1">_xll.BInterpol('Base CDI'!$H$4:$H$28,'Base CDI'!$I$4:$I$29,S5093,"Cubic","Extrapolate=Linear","MultiX=Average","Skip=True","Sort=True")</f>
        <v>14.588543091655266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50841</v>
      </c>
      <c r="T5094" s="43">
        <f ca="1">_xll.BInterpol('Base CDI'!$H$4:$H$28,'Base CDI'!$J$4:$J$29,S5094,"Cubic","Extrapolate=Linear","MultiX=Average","Skip=True","Sort=True")</f>
        <v>14.76106976744186</v>
      </c>
      <c r="U5094" s="43">
        <f ca="1">_xll.BInterpol('Base CDI'!$H$4:$H$28,'Base CDI'!$I$4:$I$29,S5094,"Cubic","Extrapolate=Linear","MultiX=Average","Skip=True","Sort=True")</f>
        <v>14.588372093023256</v>
      </c>
    </row>
    <row r="5095" spans="16:21" x14ac:dyDescent="0.25">
      <c r="P5095" s="10">
        <v>41919</v>
      </c>
      <c r="Q5095">
        <v>34.65625</v>
      </c>
      <c r="S5095" s="42">
        <f t="shared" ca="1" si="84"/>
        <v>50842</v>
      </c>
      <c r="T5095" s="43">
        <f ca="1">_xll.BInterpol('Base CDI'!$H$4:$H$28,'Base CDI'!$J$4:$J$29,S5095,"Cubic","Extrapolate=Linear","MultiX=Average","Skip=True","Sort=True")</f>
        <v>14.76111491108071</v>
      </c>
      <c r="U5095" s="43">
        <f ca="1">_xll.BInterpol('Base CDI'!$H$4:$H$28,'Base CDI'!$I$4:$I$29,S5095,"Cubic","Extrapolate=Linear","MultiX=Average","Skip=True","Sort=True")</f>
        <v>14.588201094391245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50843</v>
      </c>
      <c r="T5096" s="43">
        <f ca="1">_xll.BInterpol('Base CDI'!$H$4:$H$28,'Base CDI'!$J$4:$J$29,S5096,"Cubic","Extrapolate=Linear","MultiX=Average","Skip=True","Sort=True")</f>
        <v>14.761160054719561</v>
      </c>
      <c r="U5096" s="43">
        <f ca="1">_xll.BInterpol('Base CDI'!$H$4:$H$28,'Base CDI'!$I$4:$I$29,S5096,"Cubic","Extrapolate=Linear","MultiX=Average","Skip=True","Sort=True")</f>
        <v>14.588030095759233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50844</v>
      </c>
      <c r="T5097" s="43">
        <f ca="1">_xll.BInterpol('Base CDI'!$H$4:$H$28,'Base CDI'!$J$4:$J$29,S5097,"Cubic","Extrapolate=Linear","MultiX=Average","Skip=True","Sort=True")</f>
        <v>14.761205198358413</v>
      </c>
      <c r="U5097" s="43">
        <f ca="1">_xll.BInterpol('Base CDI'!$H$4:$H$28,'Base CDI'!$I$4:$I$29,S5097,"Cubic","Extrapolate=Linear","MultiX=Average","Skip=True","Sort=True")</f>
        <v>14.587859097127222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50845</v>
      </c>
      <c r="T5098" s="43">
        <f ca="1">_xll.BInterpol('Base CDI'!$H$4:$H$28,'Base CDI'!$J$4:$J$29,S5098,"Cubic","Extrapolate=Linear","MultiX=Average","Skip=True","Sort=True")</f>
        <v>14.761250341997263</v>
      </c>
      <c r="U5098" s="43">
        <f ca="1">_xll.BInterpol('Base CDI'!$H$4:$H$28,'Base CDI'!$I$4:$I$29,S5098,"Cubic","Extrapolate=Linear","MultiX=Average","Skip=True","Sort=True")</f>
        <v>14.587688098495212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50846</v>
      </c>
      <c r="T5099" s="43">
        <f ca="1">_xll.BInterpol('Base CDI'!$H$4:$H$28,'Base CDI'!$J$4:$J$29,S5099,"Cubic","Extrapolate=Linear","MultiX=Average","Skip=True","Sort=True")</f>
        <v>14.761295485636113</v>
      </c>
      <c r="U5099" s="43">
        <f ca="1">_xll.BInterpol('Base CDI'!$H$4:$H$28,'Base CDI'!$I$4:$I$29,S5099,"Cubic","Extrapolate=Linear","MultiX=Average","Skip=True","Sort=True")</f>
        <v>14.5875170998632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50847</v>
      </c>
      <c r="T5100" s="43">
        <f ca="1">_xll.BInterpol('Base CDI'!$H$4:$H$28,'Base CDI'!$J$4:$J$29,S5100,"Cubic","Extrapolate=Linear","MultiX=Average","Skip=True","Sort=True")</f>
        <v>14.761340629274965</v>
      </c>
      <c r="U5100" s="43">
        <f ca="1">_xll.BInterpol('Base CDI'!$H$4:$H$28,'Base CDI'!$I$4:$I$29,S5100,"Cubic","Extrapolate=Linear","MultiX=Average","Skip=True","Sort=True")</f>
        <v>14.587346101231191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50848</v>
      </c>
      <c r="T5101" s="43">
        <f ca="1">_xll.BInterpol('Base CDI'!$H$4:$H$28,'Base CDI'!$J$4:$J$29,S5101,"Cubic","Extrapolate=Linear","MultiX=Average","Skip=True","Sort=True")</f>
        <v>14.761385772913815</v>
      </c>
      <c r="U5101" s="43">
        <f ca="1">_xll.BInterpol('Base CDI'!$H$4:$H$28,'Base CDI'!$I$4:$I$29,S5101,"Cubic","Extrapolate=Linear","MultiX=Average","Skip=True","Sort=True")</f>
        <v>14.587175102599179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50849</v>
      </c>
      <c r="T5102" s="43">
        <f ca="1">_xll.BInterpol('Base CDI'!$H$4:$H$28,'Base CDI'!$J$4:$J$29,S5102,"Cubic","Extrapolate=Linear","MultiX=Average","Skip=True","Sort=True")</f>
        <v>14.761430916552667</v>
      </c>
      <c r="U5102" s="43">
        <f ca="1">_xll.BInterpol('Base CDI'!$H$4:$H$28,'Base CDI'!$I$4:$I$29,S5102,"Cubic","Extrapolate=Linear","MultiX=Average","Skip=True","Sort=True")</f>
        <v>14.587004103967168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50850</v>
      </c>
      <c r="T5103" s="43">
        <f ca="1">_xll.BInterpol('Base CDI'!$H$4:$H$28,'Base CDI'!$J$4:$J$29,S5103,"Cubic","Extrapolate=Linear","MultiX=Average","Skip=True","Sort=True")</f>
        <v>14.761476060191518</v>
      </c>
      <c r="U5103" s="43">
        <f ca="1">_xll.BInterpol('Base CDI'!$H$4:$H$28,'Base CDI'!$I$4:$I$29,S5103,"Cubic","Extrapolate=Linear","MultiX=Average","Skip=True","Sort=True")</f>
        <v>14.586833105335156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50851</v>
      </c>
      <c r="T5104" s="43">
        <f ca="1">_xll.BInterpol('Base CDI'!$H$4:$H$28,'Base CDI'!$J$4:$J$29,S5104,"Cubic","Extrapolate=Linear","MultiX=Average","Skip=True","Sort=True")</f>
        <v>14.761521203830368</v>
      </c>
      <c r="U5104" s="43">
        <f ca="1">_xll.BInterpol('Base CDI'!$H$4:$H$28,'Base CDI'!$I$4:$I$29,S5104,"Cubic","Extrapolate=Linear","MultiX=Average","Skip=True","Sort=True")</f>
        <v>14.586662106703146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50852</v>
      </c>
      <c r="T5105" s="43">
        <f ca="1">_xll.BInterpol('Base CDI'!$H$4:$H$28,'Base CDI'!$J$4:$J$29,S5105,"Cubic","Extrapolate=Linear","MultiX=Average","Skip=True","Sort=True")</f>
        <v>14.76156634746922</v>
      </c>
      <c r="U5105" s="43">
        <f ca="1">_xll.BInterpol('Base CDI'!$H$4:$H$28,'Base CDI'!$I$4:$I$29,S5105,"Cubic","Extrapolate=Linear","MultiX=Average","Skip=True","Sort=True")</f>
        <v>14.586491108071135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50853</v>
      </c>
      <c r="T5106" s="43">
        <f ca="1">_xll.BInterpol('Base CDI'!$H$4:$H$28,'Base CDI'!$J$4:$J$29,S5106,"Cubic","Extrapolate=Linear","MultiX=Average","Skip=True","Sort=True")</f>
        <v>14.76161149110807</v>
      </c>
      <c r="U5106" s="43">
        <f ca="1">_xll.BInterpol('Base CDI'!$H$4:$H$28,'Base CDI'!$I$4:$I$29,S5106,"Cubic","Extrapolate=Linear","MultiX=Average","Skip=True","Sort=True")</f>
        <v>14.586320109439123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50854</v>
      </c>
      <c r="T5107" s="43">
        <f ca="1">_xll.BInterpol('Base CDI'!$H$4:$H$28,'Base CDI'!$J$4:$J$29,S5107,"Cubic","Extrapolate=Linear","MultiX=Average","Skip=True","Sort=True")</f>
        <v>14.76165663474692</v>
      </c>
      <c r="U5107" s="43">
        <f ca="1">_xll.BInterpol('Base CDI'!$H$4:$H$28,'Base CDI'!$I$4:$I$29,S5107,"Cubic","Extrapolate=Linear","MultiX=Average","Skip=True","Sort=True")</f>
        <v>14.586149110807114</v>
      </c>
    </row>
    <row r="5108" spans="16:21" x14ac:dyDescent="0.25">
      <c r="P5108" s="10">
        <v>41936</v>
      </c>
      <c r="Q5108">
        <v>34.84066</v>
      </c>
      <c r="S5108" s="42">
        <f t="shared" ca="1" si="84"/>
        <v>50855</v>
      </c>
      <c r="T5108" s="43">
        <f ca="1">_xll.BInterpol('Base CDI'!$H$4:$H$28,'Base CDI'!$J$4:$J$29,S5108,"Cubic","Extrapolate=Linear","MultiX=Average","Skip=True","Sort=True")</f>
        <v>14.761701778385772</v>
      </c>
      <c r="U5108" s="43">
        <f ca="1">_xll.BInterpol('Base CDI'!$H$4:$H$28,'Base CDI'!$I$4:$I$29,S5108,"Cubic","Extrapolate=Linear","MultiX=Average","Skip=True","Sort=True")</f>
        <v>14.585978112175102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50856</v>
      </c>
      <c r="T5109" s="43">
        <f ca="1">_xll.BInterpol('Base CDI'!$H$4:$H$28,'Base CDI'!$J$4:$J$29,S5109,"Cubic","Extrapolate=Linear","MultiX=Average","Skip=True","Sort=True")</f>
        <v>14.761746922024622</v>
      </c>
      <c r="U5109" s="43">
        <f ca="1">_xll.BInterpol('Base CDI'!$H$4:$H$28,'Base CDI'!$I$4:$I$29,S5109,"Cubic","Extrapolate=Linear","MultiX=Average","Skip=True","Sort=True")</f>
        <v>14.58580711354309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50857</v>
      </c>
      <c r="T5110" s="43">
        <f ca="1">_xll.BInterpol('Base CDI'!$H$4:$H$28,'Base CDI'!$J$4:$J$29,S5110,"Cubic","Extrapolate=Linear","MultiX=Average","Skip=True","Sort=True")</f>
        <v>14.761792065663474</v>
      </c>
      <c r="U5110" s="43">
        <f ca="1">_xll.BInterpol('Base CDI'!$H$4:$H$28,'Base CDI'!$I$4:$I$29,S5110,"Cubic","Extrapolate=Linear","MultiX=Average","Skip=True","Sort=True")</f>
        <v>14.585636114911081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50858</v>
      </c>
      <c r="T5111" s="43">
        <f ca="1">_xll.BInterpol('Base CDI'!$H$4:$H$28,'Base CDI'!$J$4:$J$29,S5111,"Cubic","Extrapolate=Linear","MultiX=Average","Skip=True","Sort=True")</f>
        <v>14.761837209302325</v>
      </c>
      <c r="U5111" s="43">
        <f ca="1">_xll.BInterpol('Base CDI'!$H$4:$H$28,'Base CDI'!$I$4:$I$29,S5111,"Cubic","Extrapolate=Linear","MultiX=Average","Skip=True","Sort=True")</f>
        <v>14.585465116279069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50859</v>
      </c>
      <c r="T5112" s="43">
        <f ca="1">_xll.BInterpol('Base CDI'!$H$4:$H$28,'Base CDI'!$J$4:$J$29,S5112,"Cubic","Extrapolate=Linear","MultiX=Average","Skip=True","Sort=True")</f>
        <v>14.761882352941175</v>
      </c>
      <c r="U5112" s="43">
        <f ca="1">_xll.BInterpol('Base CDI'!$H$4:$H$28,'Base CDI'!$I$4:$I$29,S5112,"Cubic","Extrapolate=Linear","MultiX=Average","Skip=True","Sort=True")</f>
        <v>14.585294117647058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50860</v>
      </c>
      <c r="T5113" s="43">
        <f ca="1">_xll.BInterpol('Base CDI'!$H$4:$H$28,'Base CDI'!$J$4:$J$29,S5113,"Cubic","Extrapolate=Linear","MultiX=Average","Skip=True","Sort=True")</f>
        <v>14.761927496580027</v>
      </c>
      <c r="U5113" s="43">
        <f ca="1">_xll.BInterpol('Base CDI'!$H$4:$H$28,'Base CDI'!$I$4:$I$29,S5113,"Cubic","Extrapolate=Linear","MultiX=Average","Skip=True","Sort=True")</f>
        <v>14.585123119015048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50861</v>
      </c>
      <c r="T5114" s="43">
        <f ca="1">_xll.BInterpol('Base CDI'!$H$4:$H$28,'Base CDI'!$J$4:$J$29,S5114,"Cubic","Extrapolate=Linear","MultiX=Average","Skip=True","Sort=True")</f>
        <v>14.761972640218877</v>
      </c>
      <c r="U5114" s="43">
        <f ca="1">_xll.BInterpol('Base CDI'!$H$4:$H$28,'Base CDI'!$I$4:$I$29,S5114,"Cubic","Extrapolate=Linear","MultiX=Average","Skip=True","Sort=True")</f>
        <v>14.584952120383036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50862</v>
      </c>
      <c r="T5115" s="43">
        <f ca="1">_xll.BInterpol('Base CDI'!$H$4:$H$28,'Base CDI'!$J$4:$J$29,S5115,"Cubic","Extrapolate=Linear","MultiX=Average","Skip=True","Sort=True")</f>
        <v>14.762017783857727</v>
      </c>
      <c r="U5115" s="43">
        <f ca="1">_xll.BInterpol('Base CDI'!$H$4:$H$28,'Base CDI'!$I$4:$I$29,S5115,"Cubic","Extrapolate=Linear","MultiX=Average","Skip=True","Sort=True")</f>
        <v>14.584781121751025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50863</v>
      </c>
      <c r="T5116" s="43">
        <f ca="1">_xll.BInterpol('Base CDI'!$H$4:$H$28,'Base CDI'!$J$4:$J$29,S5116,"Cubic","Extrapolate=Linear","MultiX=Average","Skip=True","Sort=True")</f>
        <v>14.762062927496579</v>
      </c>
      <c r="U5116" s="43">
        <f ca="1">_xll.BInterpol('Base CDI'!$H$4:$H$28,'Base CDI'!$I$4:$I$29,S5116,"Cubic","Extrapolate=Linear","MultiX=Average","Skip=True","Sort=True")</f>
        <v>14.584610123119015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50864</v>
      </c>
      <c r="T5117" s="43">
        <f ca="1">_xll.BInterpol('Base CDI'!$H$4:$H$28,'Base CDI'!$J$4:$J$29,S5117,"Cubic","Extrapolate=Linear","MultiX=Average","Skip=True","Sort=True")</f>
        <v>14.76210807113543</v>
      </c>
      <c r="U5117" s="43">
        <f ca="1">_xll.BInterpol('Base CDI'!$H$4:$H$28,'Base CDI'!$I$4:$I$29,S5117,"Cubic","Extrapolate=Linear","MultiX=Average","Skip=True","Sort=True")</f>
        <v>14.584439124487004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50865</v>
      </c>
      <c r="T5118" s="43">
        <f ca="1">_xll.BInterpol('Base CDI'!$H$4:$H$28,'Base CDI'!$J$4:$J$29,S5118,"Cubic","Extrapolate=Linear","MultiX=Average","Skip=True","Sort=True")</f>
        <v>14.762153214774282</v>
      </c>
      <c r="U5118" s="43">
        <f ca="1">_xll.BInterpol('Base CDI'!$H$4:$H$28,'Base CDI'!$I$4:$I$29,S5118,"Cubic","Extrapolate=Linear","MultiX=Average","Skip=True","Sort=True")</f>
        <v>14.584268125854992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50866</v>
      </c>
      <c r="T5119" s="43">
        <f ca="1">_xll.BInterpol('Base CDI'!$H$4:$H$28,'Base CDI'!$J$4:$J$29,S5119,"Cubic","Extrapolate=Linear","MultiX=Average","Skip=True","Sort=True")</f>
        <v>14.762198358413132</v>
      </c>
      <c r="U5119" s="43">
        <f ca="1">_xll.BInterpol('Base CDI'!$H$4:$H$28,'Base CDI'!$I$4:$I$29,S5119,"Cubic","Extrapolate=Linear","MultiX=Average","Skip=True","Sort=True")</f>
        <v>14.584097127222982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50867</v>
      </c>
      <c r="T5120" s="43">
        <f ca="1">_xll.BInterpol('Base CDI'!$H$4:$H$28,'Base CDI'!$J$4:$J$29,S5120,"Cubic","Extrapolate=Linear","MultiX=Average","Skip=True","Sort=True")</f>
        <v>14.762243502051982</v>
      </c>
      <c r="U5120" s="43">
        <f ca="1">_xll.BInterpol('Base CDI'!$H$4:$H$28,'Base CDI'!$I$4:$I$29,S5120,"Cubic","Extrapolate=Linear","MultiX=Average","Skip=True","Sort=True")</f>
        <v>14.583926128590971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50868</v>
      </c>
      <c r="T5121" s="43">
        <f ca="1">_xll.BInterpol('Base CDI'!$H$4:$H$28,'Base CDI'!$J$4:$J$29,S5121,"Cubic","Extrapolate=Linear","MultiX=Average","Skip=True","Sort=True")</f>
        <v>14.762288645690834</v>
      </c>
      <c r="U5121" s="43">
        <f ca="1">_xll.BInterpol('Base CDI'!$H$4:$H$28,'Base CDI'!$I$4:$I$29,S5121,"Cubic","Extrapolate=Linear","MultiX=Average","Skip=True","Sort=True")</f>
        <v>14.583755129958959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50869</v>
      </c>
      <c r="T5122" s="43">
        <f ca="1">_xll.BInterpol('Base CDI'!$H$4:$H$28,'Base CDI'!$J$4:$J$29,S5122,"Cubic","Extrapolate=Linear","MultiX=Average","Skip=True","Sort=True")</f>
        <v>14.762333789329684</v>
      </c>
      <c r="U5122" s="43">
        <f ca="1">_xll.BInterpol('Base CDI'!$H$4:$H$28,'Base CDI'!$I$4:$I$29,S5122,"Cubic","Extrapolate=Linear","MultiX=Average","Skip=True","Sort=True")</f>
        <v>14.583584131326949</v>
      </c>
    </row>
    <row r="5123" spans="16:21" x14ac:dyDescent="0.25">
      <c r="P5123" s="10">
        <v>41957</v>
      </c>
      <c r="Q5123">
        <v>35.05809</v>
      </c>
      <c r="S5123" s="42">
        <f t="shared" ca="1" si="84"/>
        <v>50870</v>
      </c>
      <c r="T5123" s="43">
        <f ca="1">_xll.BInterpol('Base CDI'!$H$4:$H$28,'Base CDI'!$J$4:$J$29,S5123,"Cubic","Extrapolate=Linear","MultiX=Average","Skip=True","Sort=True")</f>
        <v>14.762378932968534</v>
      </c>
      <c r="U5123" s="43">
        <f ca="1">_xll.BInterpol('Base CDI'!$H$4:$H$28,'Base CDI'!$I$4:$I$29,S5123,"Cubic","Extrapolate=Linear","MultiX=Average","Skip=True","Sort=True")</f>
        <v>14.583413132694938</v>
      </c>
    </row>
    <row r="5124" spans="16:21" x14ac:dyDescent="0.25">
      <c r="P5124" s="10">
        <v>41960</v>
      </c>
      <c r="Q5124">
        <v>35.07273</v>
      </c>
      <c r="S5124" s="42">
        <f t="shared" ca="1" si="84"/>
        <v>50871</v>
      </c>
      <c r="T5124" s="43">
        <f ca="1">_xll.BInterpol('Base CDI'!$H$4:$H$28,'Base CDI'!$J$4:$J$29,S5124,"Cubic","Extrapolate=Linear","MultiX=Average","Skip=True","Sort=True")</f>
        <v>14.762424076607386</v>
      </c>
      <c r="U5124" s="43">
        <f ca="1">_xll.BInterpol('Base CDI'!$H$4:$H$28,'Base CDI'!$I$4:$I$29,S5124,"Cubic","Extrapolate=Linear","MultiX=Average","Skip=True","Sort=True")</f>
        <v>14.583242134062926</v>
      </c>
    </row>
    <row r="5125" spans="16:21" x14ac:dyDescent="0.25">
      <c r="P5125" s="10">
        <v>41961</v>
      </c>
      <c r="Q5125">
        <v>35.08737</v>
      </c>
      <c r="S5125" s="42">
        <f t="shared" ca="1" si="84"/>
        <v>50872</v>
      </c>
      <c r="T5125" s="43">
        <f ca="1">_xll.BInterpol('Base CDI'!$H$4:$H$28,'Base CDI'!$J$4:$J$29,S5125,"Cubic","Extrapolate=Linear","MultiX=Average","Skip=True","Sort=True")</f>
        <v>14.762469220246237</v>
      </c>
      <c r="U5125" s="43">
        <f ca="1">_xll.BInterpol('Base CDI'!$H$4:$H$28,'Base CDI'!$I$4:$I$29,S5125,"Cubic","Extrapolate=Linear","MultiX=Average","Skip=True","Sort=True")</f>
        <v>14.583071135430917</v>
      </c>
    </row>
    <row r="5126" spans="16:21" x14ac:dyDescent="0.25">
      <c r="P5126" s="10">
        <v>41962</v>
      </c>
      <c r="Q5126">
        <v>35.10201</v>
      </c>
      <c r="S5126" s="42">
        <f t="shared" ca="1" si="84"/>
        <v>50873</v>
      </c>
      <c r="T5126" s="43">
        <f ca="1">_xll.BInterpol('Base CDI'!$H$4:$H$28,'Base CDI'!$J$4:$J$29,S5126,"Cubic","Extrapolate=Linear","MultiX=Average","Skip=True","Sort=True")</f>
        <v>14.762514363885089</v>
      </c>
      <c r="U5126" s="43">
        <f ca="1">_xll.BInterpol('Base CDI'!$H$4:$H$28,'Base CDI'!$I$4:$I$29,S5126,"Cubic","Extrapolate=Linear","MultiX=Average","Skip=True","Sort=True")</f>
        <v>14.582900136798905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50874</v>
      </c>
      <c r="T5127" s="43">
        <f ca="1">_xll.BInterpol('Base CDI'!$H$4:$H$28,'Base CDI'!$J$4:$J$29,S5127,"Cubic","Extrapolate=Linear","MultiX=Average","Skip=True","Sort=True")</f>
        <v>14.762559507523939</v>
      </c>
      <c r="U5127" s="43">
        <f ca="1">_xll.BInterpol('Base CDI'!$H$4:$H$28,'Base CDI'!$I$4:$I$29,S5127,"Cubic","Extrapolate=Linear","MultiX=Average","Skip=True","Sort=True")</f>
        <v>14.582729138166894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50875</v>
      </c>
      <c r="T5128" s="43">
        <f ca="1">_xll.BInterpol('Base CDI'!$H$4:$H$28,'Base CDI'!$J$4:$J$29,S5128,"Cubic","Extrapolate=Linear","MultiX=Average","Skip=True","Sort=True")</f>
        <v>14.762604651162789</v>
      </c>
      <c r="U5128" s="43">
        <f ca="1">_xll.BInterpol('Base CDI'!$H$4:$H$28,'Base CDI'!$I$4:$I$29,S5128,"Cubic","Extrapolate=Linear","MultiX=Average","Skip=True","Sort=True")</f>
        <v>14.582558139534884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50876</v>
      </c>
      <c r="T5129" s="43">
        <f ca="1">_xll.BInterpol('Base CDI'!$H$4:$H$28,'Base CDI'!$J$4:$J$29,S5129,"Cubic","Extrapolate=Linear","MultiX=Average","Skip=True","Sort=True")</f>
        <v>14.762649794801641</v>
      </c>
      <c r="U5129" s="43">
        <f ca="1">_xll.BInterpol('Base CDI'!$H$4:$H$28,'Base CDI'!$I$4:$I$29,S5129,"Cubic","Extrapolate=Linear","MultiX=Average","Skip=True","Sort=True")</f>
        <v>14.582387140902872</v>
      </c>
    </row>
    <row r="5130" spans="16:21" x14ac:dyDescent="0.25">
      <c r="P5130" s="10">
        <v>41968</v>
      </c>
      <c r="Q5130">
        <v>35.16066</v>
      </c>
      <c r="S5130" s="42">
        <f t="shared" ca="1" si="84"/>
        <v>50877</v>
      </c>
      <c r="T5130" s="43">
        <f ca="1">_xll.BInterpol('Base CDI'!$H$4:$H$28,'Base CDI'!$J$4:$J$29,S5130,"Cubic","Extrapolate=Linear","MultiX=Average","Skip=True","Sort=True")</f>
        <v>14.762694938440491</v>
      </c>
      <c r="U5130" s="43">
        <f ca="1">_xll.BInterpol('Base CDI'!$H$4:$H$28,'Base CDI'!$I$4:$I$29,S5130,"Cubic","Extrapolate=Linear","MultiX=Average","Skip=True","Sort=True")</f>
        <v>14.582216142270861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50878</v>
      </c>
      <c r="T5131" s="43">
        <f ca="1">_xll.BInterpol('Base CDI'!$H$4:$H$28,'Base CDI'!$J$4:$J$29,S5131,"Cubic","Extrapolate=Linear","MultiX=Average","Skip=True","Sort=True")</f>
        <v>14.762740082079343</v>
      </c>
      <c r="U5131" s="43">
        <f ca="1">_xll.BInterpol('Base CDI'!$H$4:$H$28,'Base CDI'!$I$4:$I$29,S5131,"Cubic","Extrapolate=Linear","MultiX=Average","Skip=True","Sort=True")</f>
        <v>14.582045143638851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50879</v>
      </c>
      <c r="T5132" s="43">
        <f ca="1">_xll.BInterpol('Base CDI'!$H$4:$H$28,'Base CDI'!$J$4:$J$29,S5132,"Cubic","Extrapolate=Linear","MultiX=Average","Skip=True","Sort=True")</f>
        <v>14.762785225718194</v>
      </c>
      <c r="U5132" s="43">
        <f ca="1">_xll.BInterpol('Base CDI'!$H$4:$H$28,'Base CDI'!$I$4:$I$29,S5132,"Cubic","Extrapolate=Linear","MultiX=Average","Skip=True","Sort=True")</f>
        <v>14.581874145006839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50880</v>
      </c>
      <c r="T5133" s="43">
        <f ca="1">_xll.BInterpol('Base CDI'!$H$4:$H$28,'Base CDI'!$J$4:$J$29,S5133,"Cubic","Extrapolate=Linear","MultiX=Average","Skip=True","Sort=True")</f>
        <v>14.762830369357044</v>
      </c>
      <c r="U5133" s="43">
        <f ca="1">_xll.BInterpol('Base CDI'!$H$4:$H$28,'Base CDI'!$I$4:$I$29,S5133,"Cubic","Extrapolate=Linear","MultiX=Average","Skip=True","Sort=True")</f>
        <v>14.581703146374828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50881</v>
      </c>
      <c r="T5134" s="43">
        <f ca="1">_xll.BInterpol('Base CDI'!$H$4:$H$28,'Base CDI'!$J$4:$J$29,S5134,"Cubic","Extrapolate=Linear","MultiX=Average","Skip=True","Sort=True")</f>
        <v>14.762875512995896</v>
      </c>
      <c r="U5134" s="43">
        <f ca="1">_xll.BInterpol('Base CDI'!$H$4:$H$28,'Base CDI'!$I$4:$I$29,S5134,"Cubic","Extrapolate=Linear","MultiX=Average","Skip=True","Sort=True")</f>
        <v>14.581532147742818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50882</v>
      </c>
      <c r="T5135" s="43">
        <f ca="1">_xll.BInterpol('Base CDI'!$H$4:$H$28,'Base CDI'!$J$4:$J$29,S5135,"Cubic","Extrapolate=Linear","MultiX=Average","Skip=True","Sort=True")</f>
        <v>14.762920656634746</v>
      </c>
      <c r="U5135" s="43">
        <f ca="1">_xll.BInterpol('Base CDI'!$H$4:$H$28,'Base CDI'!$I$4:$I$29,S5135,"Cubic","Extrapolate=Linear","MultiX=Average","Skip=True","Sort=True")</f>
        <v>14.581361149110807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50883</v>
      </c>
      <c r="T5136" s="43">
        <f ca="1">_xll.BInterpol('Base CDI'!$H$4:$H$28,'Base CDI'!$J$4:$J$29,S5136,"Cubic","Extrapolate=Linear","MultiX=Average","Skip=True","Sort=True")</f>
        <v>14.762965800273596</v>
      </c>
      <c r="U5136" s="43">
        <f ca="1">_xll.BInterpol('Base CDI'!$H$4:$H$28,'Base CDI'!$I$4:$I$29,S5136,"Cubic","Extrapolate=Linear","MultiX=Average","Skip=True","Sort=True")</f>
        <v>14.581190150478795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50884</v>
      </c>
      <c r="T5137" s="43">
        <f ca="1">_xll.BInterpol('Base CDI'!$H$4:$H$28,'Base CDI'!$J$4:$J$29,S5137,"Cubic","Extrapolate=Linear","MultiX=Average","Skip=True","Sort=True")</f>
        <v>14.763010943912448</v>
      </c>
      <c r="U5137" s="43">
        <f ca="1">_xll.BInterpol('Base CDI'!$H$4:$H$28,'Base CDI'!$I$4:$I$29,S5137,"Cubic","Extrapolate=Linear","MultiX=Average","Skip=True","Sort=True")</f>
        <v>14.581019151846785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50885</v>
      </c>
      <c r="T5138" s="43">
        <f ca="1">_xll.BInterpol('Base CDI'!$H$4:$H$28,'Base CDI'!$J$4:$J$29,S5138,"Cubic","Extrapolate=Linear","MultiX=Average","Skip=True","Sort=True")</f>
        <v>14.763056087551298</v>
      </c>
      <c r="U5138" s="43">
        <f ca="1">_xll.BInterpol('Base CDI'!$H$4:$H$28,'Base CDI'!$I$4:$I$29,S5138,"Cubic","Extrapolate=Linear","MultiX=Average","Skip=True","Sort=True")</f>
        <v>14.580848153214774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50886</v>
      </c>
      <c r="T5139" s="43">
        <f ca="1">_xll.BInterpol('Base CDI'!$H$4:$H$28,'Base CDI'!$J$4:$J$29,S5139,"Cubic","Extrapolate=Linear","MultiX=Average","Skip=True","Sort=True")</f>
        <v>14.76310123119015</v>
      </c>
      <c r="U5139" s="43">
        <f ca="1">_xll.BInterpol('Base CDI'!$H$4:$H$28,'Base CDI'!$I$4:$I$29,S5139,"Cubic","Extrapolate=Linear","MultiX=Average","Skip=True","Sort=True")</f>
        <v>14.580677154582762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50887</v>
      </c>
      <c r="T5140" s="43">
        <f ca="1">_xll.BInterpol('Base CDI'!$H$4:$H$28,'Base CDI'!$J$4:$J$29,S5140,"Cubic","Extrapolate=Linear","MultiX=Average","Skip=True","Sort=True")</f>
        <v>14.763146374829001</v>
      </c>
      <c r="U5140" s="43">
        <f ca="1">_xll.BInterpol('Base CDI'!$H$4:$H$28,'Base CDI'!$I$4:$I$29,S5140,"Cubic","Extrapolate=Linear","MultiX=Average","Skip=True","Sort=True")</f>
        <v>14.580506155950753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50888</v>
      </c>
      <c r="T5141" s="43">
        <f ca="1">_xll.BInterpol('Base CDI'!$H$4:$H$28,'Base CDI'!$J$4:$J$29,S5141,"Cubic","Extrapolate=Linear","MultiX=Average","Skip=True","Sort=True")</f>
        <v>14.763191518467851</v>
      </c>
      <c r="U5141" s="43">
        <f ca="1">_xll.BInterpol('Base CDI'!$H$4:$H$28,'Base CDI'!$I$4:$I$29,S5141,"Cubic","Extrapolate=Linear","MultiX=Average","Skip=True","Sort=True")</f>
        <v>14.580335157318741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50889</v>
      </c>
      <c r="T5142" s="43">
        <f ca="1">_xll.BInterpol('Base CDI'!$H$4:$H$28,'Base CDI'!$J$4:$J$29,S5142,"Cubic","Extrapolate=Linear","MultiX=Average","Skip=True","Sort=True")</f>
        <v>14.763236662106703</v>
      </c>
      <c r="U5142" s="43">
        <f ca="1">_xll.BInterpol('Base CDI'!$H$4:$H$28,'Base CDI'!$I$4:$I$29,S5142,"Cubic","Extrapolate=Linear","MultiX=Average","Skip=True","Sort=True")</f>
        <v>14.580164158686729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50890</v>
      </c>
      <c r="T5143" s="43">
        <f ca="1">_xll.BInterpol('Base CDI'!$H$4:$H$28,'Base CDI'!$J$4:$J$29,S5143,"Cubic","Extrapolate=Linear","MultiX=Average","Skip=True","Sort=True")</f>
        <v>14.763281805745553</v>
      </c>
      <c r="U5143" s="43">
        <f ca="1">_xll.BInterpol('Base CDI'!$H$4:$H$28,'Base CDI'!$I$4:$I$29,S5143,"Cubic","Extrapolate=Linear","MultiX=Average","Skip=True","Sort=True")</f>
        <v>14.57999316005472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50891</v>
      </c>
      <c r="T5144" s="43">
        <f ca="1">_xll.BInterpol('Base CDI'!$H$4:$H$28,'Base CDI'!$J$4:$J$29,S5144,"Cubic","Extrapolate=Linear","MultiX=Average","Skip=True","Sort=True")</f>
        <v>14.763326949384403</v>
      </c>
      <c r="U5144" s="43">
        <f ca="1">_xll.BInterpol('Base CDI'!$H$4:$H$28,'Base CDI'!$I$4:$I$29,S5144,"Cubic","Extrapolate=Linear","MultiX=Average","Skip=True","Sort=True")</f>
        <v>14.579822161422708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50892</v>
      </c>
      <c r="T5145" s="43">
        <f ca="1">_xll.BInterpol('Base CDI'!$H$4:$H$28,'Base CDI'!$J$4:$J$29,S5145,"Cubic","Extrapolate=Linear","MultiX=Average","Skip=True","Sort=True")</f>
        <v>14.763372093023255</v>
      </c>
      <c r="U5145" s="43">
        <f ca="1">_xll.BInterpol('Base CDI'!$H$4:$H$28,'Base CDI'!$I$4:$I$29,S5145,"Cubic","Extrapolate=Linear","MultiX=Average","Skip=True","Sort=True")</f>
        <v>14.579651162790697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50893</v>
      </c>
      <c r="T5146" s="43">
        <f ca="1">_xll.BInterpol('Base CDI'!$H$4:$H$28,'Base CDI'!$J$4:$J$29,S5146,"Cubic","Extrapolate=Linear","MultiX=Average","Skip=True","Sort=True")</f>
        <v>14.763417236662105</v>
      </c>
      <c r="U5146" s="43">
        <f ca="1">_xll.BInterpol('Base CDI'!$H$4:$H$28,'Base CDI'!$I$4:$I$29,S5146,"Cubic","Extrapolate=Linear","MultiX=Average","Skip=True","Sort=True")</f>
        <v>14.579480164158687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50894</v>
      </c>
      <c r="T5147" s="43">
        <f ca="1">_xll.BInterpol('Base CDI'!$H$4:$H$28,'Base CDI'!$J$4:$J$29,S5147,"Cubic","Extrapolate=Linear","MultiX=Average","Skip=True","Sort=True")</f>
        <v>14.763462380300957</v>
      </c>
      <c r="U5147" s="43">
        <f ca="1">_xll.BInterpol('Base CDI'!$H$4:$H$28,'Base CDI'!$I$4:$I$29,S5147,"Cubic","Extrapolate=Linear","MultiX=Average","Skip=True","Sort=True")</f>
        <v>14.579309165526675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50895</v>
      </c>
      <c r="T5148" s="43">
        <f ca="1">_xll.BInterpol('Base CDI'!$H$4:$H$28,'Base CDI'!$J$4:$J$29,S5148,"Cubic","Extrapolate=Linear","MultiX=Average","Skip=True","Sort=True")</f>
        <v>14.763507523939808</v>
      </c>
      <c r="U5148" s="43">
        <f ca="1">_xll.BInterpol('Base CDI'!$H$4:$H$28,'Base CDI'!$I$4:$I$29,S5148,"Cubic","Extrapolate=Linear","MultiX=Average","Skip=True","Sort=True")</f>
        <v>14.579138166894664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50896</v>
      </c>
      <c r="T5149" s="43">
        <f ca="1">_xll.BInterpol('Base CDI'!$H$4:$H$28,'Base CDI'!$J$4:$J$29,S5149,"Cubic","Extrapolate=Linear","MultiX=Average","Skip=True","Sort=True")</f>
        <v>14.763552667578658</v>
      </c>
      <c r="U5149" s="43">
        <f ca="1">_xll.BInterpol('Base CDI'!$H$4:$H$28,'Base CDI'!$I$4:$I$29,S5149,"Cubic","Extrapolate=Linear","MultiX=Average","Skip=True","Sort=True")</f>
        <v>14.578967168262654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50897</v>
      </c>
      <c r="T5150" s="43">
        <f ca="1">_xll.BInterpol('Base CDI'!$H$4:$H$28,'Base CDI'!$J$4:$J$29,S5150,"Cubic","Extrapolate=Linear","MultiX=Average","Skip=True","Sort=True")</f>
        <v>14.76359781121751</v>
      </c>
      <c r="U5150" s="43">
        <f ca="1">_xll.BInterpol('Base CDI'!$H$4:$H$28,'Base CDI'!$I$4:$I$29,S5150,"Cubic","Extrapolate=Linear","MultiX=Average","Skip=True","Sort=True")</f>
        <v>14.578796169630643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50898</v>
      </c>
      <c r="T5151" s="43">
        <f ca="1">_xll.BInterpol('Base CDI'!$H$4:$H$28,'Base CDI'!$J$4:$J$29,S5151,"Cubic","Extrapolate=Linear","MultiX=Average","Skip=True","Sort=True")</f>
        <v>14.76364295485636</v>
      </c>
      <c r="U5151" s="43">
        <f ca="1">_xll.BInterpol('Base CDI'!$H$4:$H$28,'Base CDI'!$I$4:$I$29,S5151,"Cubic","Extrapolate=Linear","MultiX=Average","Skip=True","Sort=True")</f>
        <v>14.578625170998631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50899</v>
      </c>
      <c r="T5152" s="43">
        <f ca="1">_xll.BInterpol('Base CDI'!$H$4:$H$28,'Base CDI'!$J$4:$J$29,S5152,"Cubic","Extrapolate=Linear","MultiX=Average","Skip=True","Sort=True")</f>
        <v>14.76368809849521</v>
      </c>
      <c r="U5152" s="43">
        <f ca="1">_xll.BInterpol('Base CDI'!$H$4:$H$28,'Base CDI'!$I$4:$I$29,S5152,"Cubic","Extrapolate=Linear","MultiX=Average","Skip=True","Sort=True")</f>
        <v>14.578454172366621</v>
      </c>
    </row>
    <row r="5153" spans="16:21" x14ac:dyDescent="0.25">
      <c r="P5153" s="10">
        <v>42002</v>
      </c>
      <c r="Q5153">
        <v>35.50967</v>
      </c>
      <c r="S5153" s="42">
        <f t="shared" ca="1" si="85"/>
        <v>50900</v>
      </c>
      <c r="T5153" s="43">
        <f ca="1">_xll.BInterpol('Base CDI'!$H$4:$H$28,'Base CDI'!$J$4:$J$29,S5153,"Cubic","Extrapolate=Linear","MultiX=Average","Skip=True","Sort=True")</f>
        <v>14.763733242134062</v>
      </c>
      <c r="U5153" s="43">
        <f ca="1">_xll.BInterpol('Base CDI'!$H$4:$H$28,'Base CDI'!$I$4:$I$29,S5153,"Cubic","Extrapolate=Linear","MultiX=Average","Skip=True","Sort=True")</f>
        <v>14.57828317373461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50901</v>
      </c>
      <c r="T5154" s="43">
        <f ca="1">_xll.BInterpol('Base CDI'!$H$4:$H$28,'Base CDI'!$J$4:$J$29,S5154,"Cubic","Extrapolate=Linear","MultiX=Average","Skip=True","Sort=True")</f>
        <v>14.763778385772913</v>
      </c>
      <c r="U5154" s="43">
        <f ca="1">_xll.BInterpol('Base CDI'!$H$4:$H$28,'Base CDI'!$I$4:$I$29,S5154,"Cubic","Extrapolate=Linear","MultiX=Average","Skip=True","Sort=True")</f>
        <v>14.578112175102598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50902</v>
      </c>
      <c r="T5155" s="43">
        <f ca="1">_xll.BInterpol('Base CDI'!$H$4:$H$28,'Base CDI'!$J$4:$J$29,S5155,"Cubic","Extrapolate=Linear","MultiX=Average","Skip=True","Sort=True")</f>
        <v>14.763823529411765</v>
      </c>
      <c r="U5155" s="43">
        <f ca="1">_xll.BInterpol('Base CDI'!$H$4:$H$28,'Base CDI'!$I$4:$I$29,S5155,"Cubic","Extrapolate=Linear","MultiX=Average","Skip=True","Sort=True")</f>
        <v>14.577941176470588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50903</v>
      </c>
      <c r="T5156" s="43">
        <f ca="1">_xll.BInterpol('Base CDI'!$H$4:$H$28,'Base CDI'!$J$4:$J$29,S5156,"Cubic","Extrapolate=Linear","MultiX=Average","Skip=True","Sort=True")</f>
        <v>14.763868673050615</v>
      </c>
      <c r="U5156" s="43">
        <f ca="1">_xll.BInterpol('Base CDI'!$H$4:$H$28,'Base CDI'!$I$4:$I$29,S5156,"Cubic","Extrapolate=Linear","MultiX=Average","Skip=True","Sort=True")</f>
        <v>14.577770177838577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50904</v>
      </c>
      <c r="T5157" s="43">
        <f ca="1">_xll.BInterpol('Base CDI'!$H$4:$H$28,'Base CDI'!$J$4:$J$29,S5157,"Cubic","Extrapolate=Linear","MultiX=Average","Skip=True","Sort=True")</f>
        <v>14.763913816689465</v>
      </c>
      <c r="U5157" s="43">
        <f ca="1">_xll.BInterpol('Base CDI'!$H$4:$H$28,'Base CDI'!$I$4:$I$29,S5157,"Cubic","Extrapolate=Linear","MultiX=Average","Skip=True","Sort=True")</f>
        <v>14.577599179206565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50905</v>
      </c>
      <c r="T5158" s="43">
        <f ca="1">_xll.BInterpol('Base CDI'!$H$4:$H$28,'Base CDI'!$J$4:$J$29,S5158,"Cubic","Extrapolate=Linear","MultiX=Average","Skip=True","Sort=True")</f>
        <v>14.763958960328317</v>
      </c>
      <c r="U5158" s="43">
        <f ca="1">_xll.BInterpol('Base CDI'!$H$4:$H$28,'Base CDI'!$I$4:$I$29,S5158,"Cubic","Extrapolate=Linear","MultiX=Average","Skip=True","Sort=True")</f>
        <v>14.577428180574556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50906</v>
      </c>
      <c r="T5159" s="43">
        <f ca="1">_xll.BInterpol('Base CDI'!$H$4:$H$28,'Base CDI'!$J$4:$J$29,S5159,"Cubic","Extrapolate=Linear","MultiX=Average","Skip=True","Sort=True")</f>
        <v>14.764004103967167</v>
      </c>
      <c r="U5159" s="43">
        <f ca="1">_xll.BInterpol('Base CDI'!$H$4:$H$28,'Base CDI'!$I$4:$I$29,S5159,"Cubic","Extrapolate=Linear","MultiX=Average","Skip=True","Sort=True")</f>
        <v>14.577257181942544</v>
      </c>
    </row>
    <row r="5160" spans="16:21" x14ac:dyDescent="0.25">
      <c r="P5160" s="10">
        <v>42012</v>
      </c>
      <c r="Q5160">
        <v>35.61786</v>
      </c>
      <c r="S5160" s="42">
        <f t="shared" ca="1" si="85"/>
        <v>50907</v>
      </c>
      <c r="T5160" s="43">
        <f ca="1">_xll.BInterpol('Base CDI'!$H$4:$H$28,'Base CDI'!$J$4:$J$29,S5160,"Cubic","Extrapolate=Linear","MultiX=Average","Skip=True","Sort=True")</f>
        <v>14.764049247606017</v>
      </c>
      <c r="U5160" s="43">
        <f ca="1">_xll.BInterpol('Base CDI'!$H$4:$H$28,'Base CDI'!$I$4:$I$29,S5160,"Cubic","Extrapolate=Linear","MultiX=Average","Skip=True","Sort=True")</f>
        <v>14.577086183310533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50908</v>
      </c>
      <c r="T5161" s="43">
        <f ca="1">_xll.BInterpol('Base CDI'!$H$4:$H$28,'Base CDI'!$J$4:$J$29,S5161,"Cubic","Extrapolate=Linear","MultiX=Average","Skip=True","Sort=True")</f>
        <v>14.764094391244869</v>
      </c>
      <c r="U5161" s="43">
        <f ca="1">_xll.BInterpol('Base CDI'!$H$4:$H$28,'Base CDI'!$I$4:$I$29,S5161,"Cubic","Extrapolate=Linear","MultiX=Average","Skip=True","Sort=True")</f>
        <v>14.576915184678523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50909</v>
      </c>
      <c r="T5162" s="43">
        <f ca="1">_xll.BInterpol('Base CDI'!$H$4:$H$28,'Base CDI'!$J$4:$J$29,S5162,"Cubic","Extrapolate=Linear","MultiX=Average","Skip=True","Sort=True")</f>
        <v>14.76413953488372</v>
      </c>
      <c r="U5162" s="43">
        <f ca="1">_xll.BInterpol('Base CDI'!$H$4:$H$28,'Base CDI'!$I$4:$I$29,S5162,"Cubic","Extrapolate=Linear","MultiX=Average","Skip=True","Sort=True")</f>
        <v>14.576744186046511</v>
      </c>
    </row>
    <row r="5163" spans="16:21" x14ac:dyDescent="0.25">
      <c r="P5163" s="10">
        <v>42017</v>
      </c>
      <c r="Q5163">
        <v>35.66431</v>
      </c>
      <c r="S5163" s="42">
        <f t="shared" ca="1" si="85"/>
        <v>50910</v>
      </c>
      <c r="T5163" s="43">
        <f ca="1">_xll.BInterpol('Base CDI'!$H$4:$H$28,'Base CDI'!$J$4:$J$29,S5163,"Cubic","Extrapolate=Linear","MultiX=Average","Skip=True","Sort=True")</f>
        <v>14.764184678522572</v>
      </c>
      <c r="U5163" s="43">
        <f ca="1">_xll.BInterpol('Base CDI'!$H$4:$H$28,'Base CDI'!$I$4:$I$29,S5163,"Cubic","Extrapolate=Linear","MultiX=Average","Skip=True","Sort=True")</f>
        <v>14.5765731874145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50911</v>
      </c>
      <c r="T5164" s="43">
        <f ca="1">_xll.BInterpol('Base CDI'!$H$4:$H$28,'Base CDI'!$J$4:$J$29,S5164,"Cubic","Extrapolate=Linear","MultiX=Average","Skip=True","Sort=True")</f>
        <v>14.764229822161422</v>
      </c>
      <c r="U5164" s="43">
        <f ca="1">_xll.BInterpol('Base CDI'!$H$4:$H$28,'Base CDI'!$I$4:$I$29,S5164,"Cubic","Extrapolate=Linear","MultiX=Average","Skip=True","Sort=True")</f>
        <v>14.57640218878249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50912</v>
      </c>
      <c r="T5165" s="43">
        <f ca="1">_xll.BInterpol('Base CDI'!$H$4:$H$28,'Base CDI'!$J$4:$J$29,S5165,"Cubic","Extrapolate=Linear","MultiX=Average","Skip=True","Sort=True")</f>
        <v>14.764274965800272</v>
      </c>
      <c r="U5165" s="43">
        <f ca="1">_xll.BInterpol('Base CDI'!$H$4:$H$28,'Base CDI'!$I$4:$I$29,S5165,"Cubic","Extrapolate=Linear","MultiX=Average","Skip=True","Sort=True")</f>
        <v>14.576231190150478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50913</v>
      </c>
      <c r="T5166" s="43">
        <f ca="1">_xll.BInterpol('Base CDI'!$H$4:$H$28,'Base CDI'!$J$4:$J$29,S5166,"Cubic","Extrapolate=Linear","MultiX=Average","Skip=True","Sort=True")</f>
        <v>14.764320109439124</v>
      </c>
      <c r="U5166" s="43">
        <f ca="1">_xll.BInterpol('Base CDI'!$H$4:$H$28,'Base CDI'!$I$4:$I$29,S5166,"Cubic","Extrapolate=Linear","MultiX=Average","Skip=True","Sort=True")</f>
        <v>14.576060191518467</v>
      </c>
    </row>
    <row r="5167" spans="16:21" x14ac:dyDescent="0.25">
      <c r="P5167" s="10">
        <v>42023</v>
      </c>
      <c r="Q5167">
        <v>35.72634</v>
      </c>
      <c r="S5167" s="42">
        <f t="shared" ca="1" si="85"/>
        <v>50914</v>
      </c>
      <c r="T5167" s="43">
        <f ca="1">_xll.BInterpol('Base CDI'!$H$4:$H$28,'Base CDI'!$J$4:$J$29,S5167,"Cubic","Extrapolate=Linear","MultiX=Average","Skip=True","Sort=True")</f>
        <v>14.764365253077974</v>
      </c>
      <c r="U5167" s="43">
        <f ca="1">_xll.BInterpol('Base CDI'!$H$4:$H$28,'Base CDI'!$I$4:$I$29,S5167,"Cubic","Extrapolate=Linear","MultiX=Average","Skip=True","Sort=True")</f>
        <v>14.575889192886457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50915</v>
      </c>
      <c r="T5168" s="43">
        <f ca="1">_xll.BInterpol('Base CDI'!$H$4:$H$28,'Base CDI'!$J$4:$J$29,S5168,"Cubic","Extrapolate=Linear","MultiX=Average","Skip=True","Sort=True")</f>
        <v>14.764410396716825</v>
      </c>
      <c r="U5168" s="43">
        <f ca="1">_xll.BInterpol('Base CDI'!$H$4:$H$28,'Base CDI'!$I$4:$I$29,S5168,"Cubic","Extrapolate=Linear","MultiX=Average","Skip=True","Sort=True")</f>
        <v>14.575718194254446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50916</v>
      </c>
      <c r="T5169" s="43">
        <f ca="1">_xll.BInterpol('Base CDI'!$H$4:$H$28,'Base CDI'!$J$4:$J$29,S5169,"Cubic","Extrapolate=Linear","MultiX=Average","Skip=True","Sort=True")</f>
        <v>14.764455540355677</v>
      </c>
      <c r="U5169" s="43">
        <f ca="1">_xll.BInterpol('Base CDI'!$H$4:$H$28,'Base CDI'!$I$4:$I$29,S5169,"Cubic","Extrapolate=Linear","MultiX=Average","Skip=True","Sort=True")</f>
        <v>14.575547195622434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50917</v>
      </c>
      <c r="T5170" s="43">
        <f ca="1">_xll.BInterpol('Base CDI'!$H$4:$H$28,'Base CDI'!$J$4:$J$29,S5170,"Cubic","Extrapolate=Linear","MultiX=Average","Skip=True","Sort=True")</f>
        <v>14.764500683994527</v>
      </c>
      <c r="U5170" s="43">
        <f ca="1">_xll.BInterpol('Base CDI'!$H$4:$H$28,'Base CDI'!$I$4:$I$29,S5170,"Cubic","Extrapolate=Linear","MultiX=Average","Skip=True","Sort=True")</f>
        <v>14.575376196990424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50918</v>
      </c>
      <c r="T5171" s="43">
        <f ca="1">_xll.BInterpol('Base CDI'!$H$4:$H$28,'Base CDI'!$J$4:$J$29,S5171,"Cubic","Extrapolate=Linear","MultiX=Average","Skip=True","Sort=True")</f>
        <v>14.764545827633379</v>
      </c>
      <c r="U5171" s="43">
        <f ca="1">_xll.BInterpol('Base CDI'!$H$4:$H$28,'Base CDI'!$I$4:$I$29,S5171,"Cubic","Extrapolate=Linear","MultiX=Average","Skip=True","Sort=True")</f>
        <v>14.575205198358413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50919</v>
      </c>
      <c r="T5172" s="43">
        <f ca="1">_xll.BInterpol('Base CDI'!$H$4:$H$28,'Base CDI'!$J$4:$J$29,S5172,"Cubic","Extrapolate=Linear","MultiX=Average","Skip=True","Sort=True")</f>
        <v>14.764590971272229</v>
      </c>
      <c r="U5172" s="43">
        <f ca="1">_xll.BInterpol('Base CDI'!$H$4:$H$28,'Base CDI'!$I$4:$I$29,S5172,"Cubic","Extrapolate=Linear","MultiX=Average","Skip=True","Sort=True")</f>
        <v>14.575034199726401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50920</v>
      </c>
      <c r="T5173" s="43">
        <f ca="1">_xll.BInterpol('Base CDI'!$H$4:$H$28,'Base CDI'!$J$4:$J$29,S5173,"Cubic","Extrapolate=Linear","MultiX=Average","Skip=True","Sort=True")</f>
        <v>14.764636114911079</v>
      </c>
      <c r="U5173" s="43">
        <f ca="1">_xll.BInterpol('Base CDI'!$H$4:$H$28,'Base CDI'!$I$4:$I$29,S5173,"Cubic","Extrapolate=Linear","MultiX=Average","Skip=True","Sort=True")</f>
        <v>14.574863201094391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50921</v>
      </c>
      <c r="T5174" s="43">
        <f ca="1">_xll.BInterpol('Base CDI'!$H$4:$H$28,'Base CDI'!$J$4:$J$29,S5174,"Cubic","Extrapolate=Linear","MultiX=Average","Skip=True","Sort=True")</f>
        <v>14.764681258549931</v>
      </c>
      <c r="U5174" s="43">
        <f ca="1">_xll.BInterpol('Base CDI'!$H$4:$H$28,'Base CDI'!$I$4:$I$29,S5174,"Cubic","Extrapolate=Linear","MultiX=Average","Skip=True","Sort=True")</f>
        <v>14.57469220246238</v>
      </c>
    </row>
    <row r="5175" spans="16:21" x14ac:dyDescent="0.25">
      <c r="P5175" s="10">
        <v>42033</v>
      </c>
      <c r="Q5175">
        <v>35.85398</v>
      </c>
      <c r="S5175" s="42">
        <f t="shared" ca="1" si="85"/>
        <v>50922</v>
      </c>
      <c r="T5175" s="43">
        <f ca="1">_xll.BInterpol('Base CDI'!$H$4:$H$28,'Base CDI'!$J$4:$J$29,S5175,"Cubic","Extrapolate=Linear","MultiX=Average","Skip=True","Sort=True")</f>
        <v>14.764726402188781</v>
      </c>
      <c r="U5175" s="43">
        <f ca="1">_xll.BInterpol('Base CDI'!$H$4:$H$28,'Base CDI'!$I$4:$I$29,S5175,"Cubic","Extrapolate=Linear","MultiX=Average","Skip=True","Sort=True")</f>
        <v>14.574521203830368</v>
      </c>
    </row>
    <row r="5176" spans="16:21" x14ac:dyDescent="0.25">
      <c r="P5176" s="10">
        <v>42034</v>
      </c>
      <c r="Q5176">
        <v>35.87021</v>
      </c>
      <c r="S5176" s="42">
        <f t="shared" ca="1" si="85"/>
        <v>50923</v>
      </c>
      <c r="T5176" s="43">
        <f ca="1">_xll.BInterpol('Base CDI'!$H$4:$H$28,'Base CDI'!$J$4:$J$29,S5176,"Cubic","Extrapolate=Linear","MultiX=Average","Skip=True","Sort=True")</f>
        <v>14.764771545827632</v>
      </c>
      <c r="U5176" s="43">
        <f ca="1">_xll.BInterpol('Base CDI'!$H$4:$H$28,'Base CDI'!$I$4:$I$29,S5176,"Cubic","Extrapolate=Linear","MultiX=Average","Skip=True","Sort=True")</f>
        <v>14.574350205198359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50924</v>
      </c>
      <c r="T5177" s="43">
        <f ca="1">_xll.BInterpol('Base CDI'!$H$4:$H$28,'Base CDI'!$J$4:$J$29,S5177,"Cubic","Extrapolate=Linear","MultiX=Average","Skip=True","Sort=True")</f>
        <v>14.764816689466484</v>
      </c>
      <c r="U5177" s="43">
        <f ca="1">_xll.BInterpol('Base CDI'!$H$4:$H$28,'Base CDI'!$I$4:$I$29,S5177,"Cubic","Extrapolate=Linear","MultiX=Average","Skip=True","Sort=True")</f>
        <v>14.574179206566347</v>
      </c>
    </row>
    <row r="5178" spans="16:21" x14ac:dyDescent="0.25">
      <c r="P5178" s="10">
        <v>42038</v>
      </c>
      <c r="Q5178">
        <v>35.90269</v>
      </c>
      <c r="S5178" s="42">
        <f t="shared" ca="1" si="85"/>
        <v>50925</v>
      </c>
      <c r="T5178" s="43">
        <f ca="1">_xll.BInterpol('Base CDI'!$H$4:$H$28,'Base CDI'!$J$4:$J$29,S5178,"Cubic","Extrapolate=Linear","MultiX=Average","Skip=True","Sort=True")</f>
        <v>14.764861833105334</v>
      </c>
      <c r="U5178" s="43">
        <f ca="1">_xll.BInterpol('Base CDI'!$H$4:$H$28,'Base CDI'!$I$4:$I$29,S5178,"Cubic","Extrapolate=Linear","MultiX=Average","Skip=True","Sort=True")</f>
        <v>14.574008207934336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50926</v>
      </c>
      <c r="T5179" s="43">
        <f ca="1">_xll.BInterpol('Base CDI'!$H$4:$H$28,'Base CDI'!$J$4:$J$29,S5179,"Cubic","Extrapolate=Linear","MultiX=Average","Skip=True","Sort=True")</f>
        <v>14.764906976744186</v>
      </c>
      <c r="U5179" s="43">
        <f ca="1">_xll.BInterpol('Base CDI'!$H$4:$H$28,'Base CDI'!$I$4:$I$29,S5179,"Cubic","Extrapolate=Linear","MultiX=Average","Skip=True","Sort=True")</f>
        <v>14.573837209302326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50927</v>
      </c>
      <c r="T5180" s="43">
        <f ca="1">_xll.BInterpol('Base CDI'!$H$4:$H$28,'Base CDI'!$J$4:$J$29,S5180,"Cubic","Extrapolate=Linear","MultiX=Average","Skip=True","Sort=True")</f>
        <v>14.764952120383036</v>
      </c>
      <c r="U5180" s="43">
        <f ca="1">_xll.BInterpol('Base CDI'!$H$4:$H$28,'Base CDI'!$I$4:$I$29,S5180,"Cubic","Extrapolate=Linear","MultiX=Average","Skip=True","Sort=True")</f>
        <v>14.573666210670314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50928</v>
      </c>
      <c r="T5181" s="43">
        <f ca="1">_xll.BInterpol('Base CDI'!$H$4:$H$28,'Base CDI'!$J$4:$J$29,S5181,"Cubic","Extrapolate=Linear","MultiX=Average","Skip=True","Sort=True")</f>
        <v>14.764997264021886</v>
      </c>
      <c r="U5181" s="43">
        <f ca="1">_xll.BInterpol('Base CDI'!$H$4:$H$28,'Base CDI'!$I$4:$I$29,S5181,"Cubic","Extrapolate=Linear","MultiX=Average","Skip=True","Sort=True")</f>
        <v>14.573495212038303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50929</v>
      </c>
      <c r="T5182" s="43">
        <f ca="1">_xll.BInterpol('Base CDI'!$H$4:$H$28,'Base CDI'!$J$4:$J$29,S5182,"Cubic","Extrapolate=Linear","MultiX=Average","Skip=True","Sort=True")</f>
        <v>14.765042407660738</v>
      </c>
      <c r="U5182" s="43">
        <f ca="1">_xll.BInterpol('Base CDI'!$H$4:$H$28,'Base CDI'!$I$4:$I$29,S5182,"Cubic","Extrapolate=Linear","MultiX=Average","Skip=True","Sort=True")</f>
        <v>14.573324213406293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50930</v>
      </c>
      <c r="T5183" s="43">
        <f ca="1">_xll.BInterpol('Base CDI'!$H$4:$H$28,'Base CDI'!$J$4:$J$29,S5183,"Cubic","Extrapolate=Linear","MultiX=Average","Skip=True","Sort=True")</f>
        <v>14.765087551299588</v>
      </c>
      <c r="U5183" s="43">
        <f ca="1">_xll.BInterpol('Base CDI'!$H$4:$H$28,'Base CDI'!$I$4:$I$29,S5183,"Cubic","Extrapolate=Linear","MultiX=Average","Skip=True","Sort=True")</f>
        <v>14.573153214774281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50931</v>
      </c>
      <c r="T5184" s="43">
        <f ca="1">_xll.BInterpol('Base CDI'!$H$4:$H$28,'Base CDI'!$J$4:$J$29,S5184,"Cubic","Extrapolate=Linear","MultiX=Average","Skip=True","Sort=True")</f>
        <v>14.765132694938439</v>
      </c>
      <c r="U5184" s="43">
        <f ca="1">_xll.BInterpol('Base CDI'!$H$4:$H$28,'Base CDI'!$I$4:$I$29,S5184,"Cubic","Extrapolate=Linear","MultiX=Average","Skip=True","Sort=True")</f>
        <v>14.57298221614227</v>
      </c>
    </row>
    <row r="5185" spans="16:21" x14ac:dyDescent="0.25">
      <c r="P5185" s="10">
        <v>42047</v>
      </c>
      <c r="Q5185">
        <v>36.0167</v>
      </c>
      <c r="S5185" s="42">
        <f t="shared" ca="1" si="85"/>
        <v>50932</v>
      </c>
      <c r="T5185" s="43">
        <f ca="1">_xll.BInterpol('Base CDI'!$H$4:$H$28,'Base CDI'!$J$4:$J$29,S5185,"Cubic","Extrapolate=Linear","MultiX=Average","Skip=True","Sort=True")</f>
        <v>14.765177838577291</v>
      </c>
      <c r="U5185" s="43">
        <f ca="1">_xll.BInterpol('Base CDI'!$H$4:$H$28,'Base CDI'!$I$4:$I$29,S5185,"Cubic","Extrapolate=Linear","MultiX=Average","Skip=True","Sort=True")</f>
        <v>14.57281121751026</v>
      </c>
    </row>
    <row r="5186" spans="16:21" x14ac:dyDescent="0.25">
      <c r="P5186" s="10">
        <v>42048</v>
      </c>
      <c r="Q5186">
        <v>36.03302</v>
      </c>
      <c r="S5186" s="42">
        <f t="shared" ca="1" si="85"/>
        <v>50933</v>
      </c>
      <c r="T5186" s="43">
        <f ca="1">_xll.BInterpol('Base CDI'!$H$4:$H$28,'Base CDI'!$J$4:$J$29,S5186,"Cubic","Extrapolate=Linear","MultiX=Average","Skip=True","Sort=True")</f>
        <v>14.765222982216141</v>
      </c>
      <c r="U5186" s="43">
        <f ca="1">_xll.BInterpol('Base CDI'!$H$4:$H$28,'Base CDI'!$I$4:$I$29,S5186,"Cubic","Extrapolate=Linear","MultiX=Average","Skip=True","Sort=True")</f>
        <v>14.572640218878249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50934</v>
      </c>
      <c r="T5187" s="43">
        <f ca="1">_xll.BInterpol('Base CDI'!$H$4:$H$28,'Base CDI'!$J$4:$J$29,S5187,"Cubic","Extrapolate=Linear","MultiX=Average","Skip=True","Sort=True")</f>
        <v>14.765268125854993</v>
      </c>
      <c r="U5187" s="43">
        <f ca="1">_xll.BInterpol('Base CDI'!$H$4:$H$28,'Base CDI'!$I$4:$I$29,S5187,"Cubic","Extrapolate=Linear","MultiX=Average","Skip=True","Sort=True")</f>
        <v>14.572469220246237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50935</v>
      </c>
      <c r="T5188" s="43">
        <f ca="1">_xll.BInterpol('Base CDI'!$H$4:$H$28,'Base CDI'!$J$4:$J$29,S5188,"Cubic","Extrapolate=Linear","MultiX=Average","Skip=True","Sort=True")</f>
        <v>14.765313269493843</v>
      </c>
      <c r="U5188" s="43">
        <f ca="1">_xll.BInterpol('Base CDI'!$H$4:$H$28,'Base CDI'!$I$4:$I$29,S5188,"Cubic","Extrapolate=Linear","MultiX=Average","Skip=True","Sort=True")</f>
        <v>14.572298221614227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50936</v>
      </c>
      <c r="T5189" s="43">
        <f ca="1">_xll.BInterpol('Base CDI'!$H$4:$H$28,'Base CDI'!$J$4:$J$29,S5189,"Cubic","Extrapolate=Linear","MultiX=Average","Skip=True","Sort=True")</f>
        <v>14.765358413132693</v>
      </c>
      <c r="U5189" s="43">
        <f ca="1">_xll.BInterpol('Base CDI'!$H$4:$H$28,'Base CDI'!$I$4:$I$29,S5189,"Cubic","Extrapolate=Linear","MultiX=Average","Skip=True","Sort=True")</f>
        <v>14.572127222982216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50937</v>
      </c>
      <c r="T5190" s="43">
        <f ca="1">_xll.BInterpol('Base CDI'!$H$4:$H$28,'Base CDI'!$J$4:$J$29,S5190,"Cubic","Extrapolate=Linear","MultiX=Average","Skip=True","Sort=True")</f>
        <v>14.765403556771545</v>
      </c>
      <c r="U5190" s="43">
        <f ca="1">_xll.BInterpol('Base CDI'!$H$4:$H$28,'Base CDI'!$I$4:$I$29,S5190,"Cubic","Extrapolate=Linear","MultiX=Average","Skip=True","Sort=True")</f>
        <v>14.571956224350204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50938</v>
      </c>
      <c r="T5191" s="43">
        <f ca="1">_xll.BInterpol('Base CDI'!$H$4:$H$28,'Base CDI'!$J$4:$J$29,S5191,"Cubic","Extrapolate=Linear","MultiX=Average","Skip=True","Sort=True")</f>
        <v>14.765448700410396</v>
      </c>
      <c r="U5191" s="43">
        <f ca="1">_xll.BInterpol('Base CDI'!$H$4:$H$28,'Base CDI'!$I$4:$I$29,S5191,"Cubic","Extrapolate=Linear","MultiX=Average","Skip=True","Sort=True")</f>
        <v>14.571785225718195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50939</v>
      </c>
      <c r="T5192" s="43">
        <f ca="1">_xll.BInterpol('Base CDI'!$H$4:$H$28,'Base CDI'!$J$4:$J$29,S5192,"Cubic","Extrapolate=Linear","MultiX=Average","Skip=True","Sort=True")</f>
        <v>14.765493844049246</v>
      </c>
      <c r="U5192" s="43">
        <f ca="1">_xll.BInterpol('Base CDI'!$H$4:$H$28,'Base CDI'!$I$4:$I$29,S5192,"Cubic","Extrapolate=Linear","MultiX=Average","Skip=True","Sort=True")</f>
        <v>14.571614227086183</v>
      </c>
    </row>
    <row r="5193" spans="16:21" x14ac:dyDescent="0.25">
      <c r="P5193" s="10">
        <v>42061</v>
      </c>
      <c r="Q5193">
        <v>36.14743</v>
      </c>
      <c r="S5193" s="42">
        <f t="shared" ca="1" si="85"/>
        <v>50940</v>
      </c>
      <c r="T5193" s="43">
        <f ca="1">_xll.BInterpol('Base CDI'!$H$4:$H$28,'Base CDI'!$J$4:$J$29,S5193,"Cubic","Extrapolate=Linear","MultiX=Average","Skip=True","Sort=True")</f>
        <v>14.765538987688098</v>
      </c>
      <c r="U5193" s="43">
        <f ca="1">_xll.BInterpol('Base CDI'!$H$4:$H$28,'Base CDI'!$I$4:$I$29,S5193,"Cubic","Extrapolate=Linear","MultiX=Average","Skip=True","Sort=True")</f>
        <v>14.571443228454172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50941</v>
      </c>
      <c r="T5194" s="43">
        <f ca="1">_xll.BInterpol('Base CDI'!$H$4:$H$28,'Base CDI'!$J$4:$J$29,S5194,"Cubic","Extrapolate=Linear","MultiX=Average","Skip=True","Sort=True")</f>
        <v>14.765584131326948</v>
      </c>
      <c r="U5194" s="43">
        <f ca="1">_xll.BInterpol('Base CDI'!$H$4:$H$28,'Base CDI'!$I$4:$I$29,S5194,"Cubic","Extrapolate=Linear","MultiX=Average","Skip=True","Sort=True")</f>
        <v>14.571272229822162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50942</v>
      </c>
      <c r="T5195" s="43">
        <f ca="1">_xll.BInterpol('Base CDI'!$H$4:$H$28,'Base CDI'!$J$4:$J$29,S5195,"Cubic","Extrapolate=Linear","MultiX=Average","Skip=True","Sort=True")</f>
        <v>14.7656292749658</v>
      </c>
      <c r="U5195" s="43">
        <f ca="1">_xll.BInterpol('Base CDI'!$H$4:$H$28,'Base CDI'!$I$4:$I$29,S5195,"Cubic","Extrapolate=Linear","MultiX=Average","Skip=True","Sort=True")</f>
        <v>14.57110123119015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50943</v>
      </c>
      <c r="T5196" s="43">
        <f ca="1">_xll.BInterpol('Base CDI'!$H$4:$H$28,'Base CDI'!$J$4:$J$29,S5196,"Cubic","Extrapolate=Linear","MultiX=Average","Skip=True","Sort=True")</f>
        <v>14.76567441860465</v>
      </c>
      <c r="U5196" s="43">
        <f ca="1">_xll.BInterpol('Base CDI'!$H$4:$H$28,'Base CDI'!$I$4:$I$29,S5196,"Cubic","Extrapolate=Linear","MultiX=Average","Skip=True","Sort=True")</f>
        <v>14.570930232558139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50944</v>
      </c>
      <c r="T5197" s="43">
        <f ca="1">_xll.BInterpol('Base CDI'!$H$4:$H$28,'Base CDI'!$J$4:$J$29,S5197,"Cubic","Extrapolate=Linear","MultiX=Average","Skip=True","Sort=True")</f>
        <v>14.7657195622435</v>
      </c>
      <c r="U5197" s="43">
        <f ca="1">_xll.BInterpol('Base CDI'!$H$4:$H$28,'Base CDI'!$I$4:$I$29,S5197,"Cubic","Extrapolate=Linear","MultiX=Average","Skip=True","Sort=True")</f>
        <v>14.570759233926129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50945</v>
      </c>
      <c r="T5198" s="43">
        <f ca="1">_xll.BInterpol('Base CDI'!$H$4:$H$28,'Base CDI'!$J$4:$J$29,S5198,"Cubic","Extrapolate=Linear","MultiX=Average","Skip=True","Sort=True")</f>
        <v>14.765764705882352</v>
      </c>
      <c r="U5198" s="43">
        <f ca="1">_xll.BInterpol('Base CDI'!$H$4:$H$28,'Base CDI'!$I$4:$I$29,S5198,"Cubic","Extrapolate=Linear","MultiX=Average","Skip=True","Sort=True")</f>
        <v>14.570588235294117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50946</v>
      </c>
      <c r="T5199" s="43">
        <f ca="1">_xll.BInterpol('Base CDI'!$H$4:$H$28,'Base CDI'!$J$4:$J$29,S5199,"Cubic","Extrapolate=Linear","MultiX=Average","Skip=True","Sort=True")</f>
        <v>14.765809849521203</v>
      </c>
      <c r="U5199" s="43">
        <f ca="1">_xll.BInterpol('Base CDI'!$H$4:$H$28,'Base CDI'!$I$4:$I$29,S5199,"Cubic","Extrapolate=Linear","MultiX=Average","Skip=True","Sort=True")</f>
        <v>14.570417236662106</v>
      </c>
    </row>
    <row r="5200" spans="16:21" x14ac:dyDescent="0.25">
      <c r="P5200" s="10">
        <v>42072</v>
      </c>
      <c r="Q5200">
        <v>36.26352</v>
      </c>
      <c r="S5200" s="42">
        <f t="shared" ca="1" si="86"/>
        <v>50947</v>
      </c>
      <c r="T5200" s="43">
        <f ca="1">_xll.BInterpol('Base CDI'!$H$4:$H$28,'Base CDI'!$J$4:$J$29,S5200,"Cubic","Extrapolate=Linear","MultiX=Average","Skip=True","Sort=True")</f>
        <v>14.765854993160053</v>
      </c>
      <c r="U5200" s="43">
        <f ca="1">_xll.BInterpol('Base CDI'!$H$4:$H$28,'Base CDI'!$I$4:$I$29,S5200,"Cubic","Extrapolate=Linear","MultiX=Average","Skip=True","Sort=True")</f>
        <v>14.570246238030096</v>
      </c>
    </row>
    <row r="5201" spans="16:21" x14ac:dyDescent="0.25">
      <c r="P5201" s="10">
        <v>42073</v>
      </c>
      <c r="Q5201">
        <v>36.2806</v>
      </c>
      <c r="S5201" s="42">
        <f t="shared" ca="1" si="86"/>
        <v>50948</v>
      </c>
      <c r="T5201" s="43">
        <f ca="1">_xll.BInterpol('Base CDI'!$H$4:$H$28,'Base CDI'!$J$4:$J$29,S5201,"Cubic","Extrapolate=Linear","MultiX=Average","Skip=True","Sort=True")</f>
        <v>14.765900136798905</v>
      </c>
      <c r="U5201" s="43">
        <f ca="1">_xll.BInterpol('Base CDI'!$H$4:$H$28,'Base CDI'!$I$4:$I$29,S5201,"Cubic","Extrapolate=Linear","MultiX=Average","Skip=True","Sort=True")</f>
        <v>14.570075239398085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50949</v>
      </c>
      <c r="T5202" s="43">
        <f ca="1">_xll.BInterpol('Base CDI'!$H$4:$H$28,'Base CDI'!$J$4:$J$29,S5202,"Cubic","Extrapolate=Linear","MultiX=Average","Skip=True","Sort=True")</f>
        <v>14.765945280437755</v>
      </c>
      <c r="U5202" s="43">
        <f ca="1">_xll.BInterpol('Base CDI'!$H$4:$H$28,'Base CDI'!$I$4:$I$29,S5202,"Cubic","Extrapolate=Linear","MultiX=Average","Skip=True","Sort=True")</f>
        <v>14.569904240766073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50950</v>
      </c>
      <c r="T5203" s="43">
        <f ca="1">_xll.BInterpol('Base CDI'!$H$4:$H$28,'Base CDI'!$J$4:$J$29,S5203,"Cubic","Extrapolate=Linear","MultiX=Average","Skip=True","Sort=True")</f>
        <v>14.765990424076607</v>
      </c>
      <c r="U5203" s="43">
        <f ca="1">_xll.BInterpol('Base CDI'!$H$4:$H$28,'Base CDI'!$I$4:$I$29,S5203,"Cubic","Extrapolate=Linear","MultiX=Average","Skip=True","Sort=True")</f>
        <v>14.569733242134063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50951</v>
      </c>
      <c r="T5204" s="43">
        <f ca="1">_xll.BInterpol('Base CDI'!$H$4:$H$28,'Base CDI'!$J$4:$J$29,S5204,"Cubic","Extrapolate=Linear","MultiX=Average","Skip=True","Sort=True")</f>
        <v>14.766035567715457</v>
      </c>
      <c r="U5204" s="43">
        <f ca="1">_xll.BInterpol('Base CDI'!$H$4:$H$28,'Base CDI'!$I$4:$I$29,S5204,"Cubic","Extrapolate=Linear","MultiX=Average","Skip=True","Sort=True")</f>
        <v>14.569562243502052</v>
      </c>
    </row>
    <row r="5205" spans="16:21" x14ac:dyDescent="0.25">
      <c r="P5205" s="10">
        <v>42079</v>
      </c>
      <c r="Q5205">
        <v>36.34901</v>
      </c>
      <c r="S5205" s="42">
        <f t="shared" ca="1" si="86"/>
        <v>50952</v>
      </c>
      <c r="T5205" s="43">
        <f ca="1">_xll.BInterpol('Base CDI'!$H$4:$H$28,'Base CDI'!$J$4:$J$29,S5205,"Cubic","Extrapolate=Linear","MultiX=Average","Skip=True","Sort=True")</f>
        <v>14.766080711354308</v>
      </c>
      <c r="U5205" s="43">
        <f ca="1">_xll.BInterpol('Base CDI'!$H$4:$H$28,'Base CDI'!$I$4:$I$29,S5205,"Cubic","Extrapolate=Linear","MultiX=Average","Skip=True","Sort=True")</f>
        <v>14.56939124487004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50953</v>
      </c>
      <c r="T5206" s="43">
        <f ca="1">_xll.BInterpol('Base CDI'!$H$4:$H$28,'Base CDI'!$J$4:$J$29,S5206,"Cubic","Extrapolate=Linear","MultiX=Average","Skip=True","Sort=True")</f>
        <v>14.76612585499316</v>
      </c>
      <c r="U5206" s="43">
        <f ca="1">_xll.BInterpol('Base CDI'!$H$4:$H$28,'Base CDI'!$I$4:$I$29,S5206,"Cubic","Extrapolate=Linear","MultiX=Average","Skip=True","Sort=True")</f>
        <v>14.56922024623803</v>
      </c>
    </row>
    <row r="5207" spans="16:21" x14ac:dyDescent="0.25">
      <c r="P5207" s="10">
        <v>42081</v>
      </c>
      <c r="Q5207">
        <v>36.38326</v>
      </c>
      <c r="S5207" s="42">
        <f t="shared" ca="1" si="86"/>
        <v>50954</v>
      </c>
      <c r="T5207" s="43">
        <f ca="1">_xll.BInterpol('Base CDI'!$H$4:$H$28,'Base CDI'!$J$4:$J$29,S5207,"Cubic","Extrapolate=Linear","MultiX=Average","Skip=True","Sort=True")</f>
        <v>14.76617099863201</v>
      </c>
      <c r="U5207" s="43">
        <f ca="1">_xll.BInterpol('Base CDI'!$H$4:$H$28,'Base CDI'!$I$4:$I$29,S5207,"Cubic","Extrapolate=Linear","MultiX=Average","Skip=True","Sort=True")</f>
        <v>14.569049247606019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50955</v>
      </c>
      <c r="T5208" s="43">
        <f ca="1">_xll.BInterpol('Base CDI'!$H$4:$H$28,'Base CDI'!$J$4:$J$29,S5208,"Cubic","Extrapolate=Linear","MultiX=Average","Skip=True","Sort=True")</f>
        <v>14.76621614227086</v>
      </c>
      <c r="U5208" s="43">
        <f ca="1">_xll.BInterpol('Base CDI'!$H$4:$H$28,'Base CDI'!$I$4:$I$29,S5208,"Cubic","Extrapolate=Linear","MultiX=Average","Skip=True","Sort=True")</f>
        <v>14.568878248974007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50956</v>
      </c>
      <c r="T5209" s="43">
        <f ca="1">_xll.BInterpol('Base CDI'!$H$4:$H$28,'Base CDI'!$J$4:$J$29,S5209,"Cubic","Extrapolate=Linear","MultiX=Average","Skip=True","Sort=True")</f>
        <v>14.766261285909712</v>
      </c>
      <c r="U5209" s="43">
        <f ca="1">_xll.BInterpol('Base CDI'!$H$4:$H$28,'Base CDI'!$I$4:$I$29,S5209,"Cubic","Extrapolate=Linear","MultiX=Average","Skip=True","Sort=True")</f>
        <v>14.568707250341998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50957</v>
      </c>
      <c r="T5210" s="43">
        <f ca="1">_xll.BInterpol('Base CDI'!$H$4:$H$28,'Base CDI'!$J$4:$J$29,S5210,"Cubic","Extrapolate=Linear","MultiX=Average","Skip=True","Sort=True")</f>
        <v>14.766306429548562</v>
      </c>
      <c r="U5210" s="43">
        <f ca="1">_xll.BInterpol('Base CDI'!$H$4:$H$28,'Base CDI'!$I$4:$I$29,S5210,"Cubic","Extrapolate=Linear","MultiX=Average","Skip=True","Sort=True")</f>
        <v>14.568536251709986</v>
      </c>
    </row>
    <row r="5211" spans="16:21" x14ac:dyDescent="0.25">
      <c r="P5211" s="10">
        <v>42087</v>
      </c>
      <c r="Q5211">
        <v>36.45187</v>
      </c>
      <c r="S5211" s="42">
        <f t="shared" ca="1" si="86"/>
        <v>50958</v>
      </c>
      <c r="T5211" s="43">
        <f ca="1">_xll.BInterpol('Base CDI'!$H$4:$H$28,'Base CDI'!$J$4:$J$29,S5211,"Cubic","Extrapolate=Linear","MultiX=Average","Skip=True","Sort=True")</f>
        <v>14.766351573187414</v>
      </c>
      <c r="U5211" s="43">
        <f ca="1">_xll.BInterpol('Base CDI'!$H$4:$H$28,'Base CDI'!$I$4:$I$29,S5211,"Cubic","Extrapolate=Linear","MultiX=Average","Skip=True","Sort=True")</f>
        <v>14.568365253077975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50959</v>
      </c>
      <c r="T5212" s="43">
        <f ca="1">_xll.BInterpol('Base CDI'!$H$4:$H$28,'Base CDI'!$J$4:$J$29,S5212,"Cubic","Extrapolate=Linear","MultiX=Average","Skip=True","Sort=True")</f>
        <v>14.766396716826264</v>
      </c>
      <c r="U5212" s="43">
        <f ca="1">_xll.BInterpol('Base CDI'!$H$4:$H$28,'Base CDI'!$I$4:$I$29,S5212,"Cubic","Extrapolate=Linear","MultiX=Average","Skip=True","Sort=True")</f>
        <v>14.568194254445965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50960</v>
      </c>
      <c r="T5213" s="43">
        <f ca="1">_xll.BInterpol('Base CDI'!$H$4:$H$28,'Base CDI'!$J$4:$J$29,S5213,"Cubic","Extrapolate=Linear","MultiX=Average","Skip=True","Sort=True")</f>
        <v>14.766441860465115</v>
      </c>
      <c r="U5213" s="43">
        <f ca="1">_xll.BInterpol('Base CDI'!$H$4:$H$28,'Base CDI'!$I$4:$I$29,S5213,"Cubic","Extrapolate=Linear","MultiX=Average","Skip=True","Sort=True")</f>
        <v>14.568023255813953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50961</v>
      </c>
      <c r="T5214" s="43">
        <f ca="1">_xll.BInterpol('Base CDI'!$H$4:$H$28,'Base CDI'!$J$4:$J$29,S5214,"Cubic","Extrapolate=Linear","MultiX=Average","Skip=True","Sort=True")</f>
        <v>14.766487004103967</v>
      </c>
      <c r="U5214" s="43">
        <f ca="1">_xll.BInterpol('Base CDI'!$H$4:$H$28,'Base CDI'!$I$4:$I$29,S5214,"Cubic","Extrapolate=Linear","MultiX=Average","Skip=True","Sort=True")</f>
        <v>14.567852257181942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50962</v>
      </c>
      <c r="T5215" s="43">
        <f ca="1">_xll.BInterpol('Base CDI'!$H$4:$H$28,'Base CDI'!$J$4:$J$29,S5215,"Cubic","Extrapolate=Linear","MultiX=Average","Skip=True","Sort=True")</f>
        <v>14.766532147742817</v>
      </c>
      <c r="U5215" s="43">
        <f ca="1">_xll.BInterpol('Base CDI'!$H$4:$H$28,'Base CDI'!$I$4:$I$29,S5215,"Cubic","Extrapolate=Linear","MultiX=Average","Skip=True","Sort=True")</f>
        <v>14.567681258549932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50963</v>
      </c>
      <c r="T5216" s="43">
        <f ca="1">_xll.BInterpol('Base CDI'!$H$4:$H$28,'Base CDI'!$J$4:$J$29,S5216,"Cubic","Extrapolate=Linear","MultiX=Average","Skip=True","Sort=True")</f>
        <v>14.766577291381667</v>
      </c>
      <c r="U5216" s="43">
        <f ca="1">_xll.BInterpol('Base CDI'!$H$4:$H$28,'Base CDI'!$I$4:$I$29,S5216,"Cubic","Extrapolate=Linear","MultiX=Average","Skip=True","Sort=True")</f>
        <v>14.56751025991792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50964</v>
      </c>
      <c r="T5217" s="43">
        <f ca="1">_xll.BInterpol('Base CDI'!$H$4:$H$28,'Base CDI'!$J$4:$J$29,S5217,"Cubic","Extrapolate=Linear","MultiX=Average","Skip=True","Sort=True")</f>
        <v>14.766622435020519</v>
      </c>
      <c r="U5217" s="43">
        <f ca="1">_xll.BInterpol('Base CDI'!$H$4:$H$28,'Base CDI'!$I$4:$I$29,S5217,"Cubic","Extrapolate=Linear","MultiX=Average","Skip=True","Sort=True")</f>
        <v>14.567339261285909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50965</v>
      </c>
      <c r="T5218" s="43">
        <f ca="1">_xll.BInterpol('Base CDI'!$H$4:$H$28,'Base CDI'!$J$4:$J$29,S5218,"Cubic","Extrapolate=Linear","MultiX=Average","Skip=True","Sort=True")</f>
        <v>14.766667578659369</v>
      </c>
      <c r="U5218" s="43">
        <f ca="1">_xll.BInterpol('Base CDI'!$H$4:$H$28,'Base CDI'!$I$4:$I$29,S5218,"Cubic","Extrapolate=Linear","MultiX=Average","Skip=True","Sort=True")</f>
        <v>14.567168262653899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50966</v>
      </c>
      <c r="T5219" s="43">
        <f ca="1">_xll.BInterpol('Base CDI'!$H$4:$H$28,'Base CDI'!$J$4:$J$29,S5219,"Cubic","Extrapolate=Linear","MultiX=Average","Skip=True","Sort=True")</f>
        <v>14.766712722298221</v>
      </c>
      <c r="U5219" s="43">
        <f ca="1">_xll.BInterpol('Base CDI'!$H$4:$H$28,'Base CDI'!$I$4:$I$29,S5219,"Cubic","Extrapolate=Linear","MultiX=Average","Skip=True","Sort=True")</f>
        <v>14.566997264021888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50967</v>
      </c>
      <c r="T5220" s="43">
        <f ca="1">_xll.BInterpol('Base CDI'!$H$4:$H$28,'Base CDI'!$J$4:$J$29,S5220,"Cubic","Extrapolate=Linear","MultiX=Average","Skip=True","Sort=True")</f>
        <v>14.766757865937072</v>
      </c>
      <c r="U5220" s="43">
        <f ca="1">_xll.BInterpol('Base CDI'!$H$4:$H$28,'Base CDI'!$I$4:$I$29,S5220,"Cubic","Extrapolate=Linear","MultiX=Average","Skip=True","Sort=True")</f>
        <v>14.566826265389876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50968</v>
      </c>
      <c r="T5221" s="43">
        <f ca="1">_xll.BInterpol('Base CDI'!$H$4:$H$28,'Base CDI'!$J$4:$J$29,S5221,"Cubic","Extrapolate=Linear","MultiX=Average","Skip=True","Sort=True")</f>
        <v>14.766803009575922</v>
      </c>
      <c r="U5221" s="43">
        <f ca="1">_xll.BInterpol('Base CDI'!$H$4:$H$28,'Base CDI'!$I$4:$I$29,S5221,"Cubic","Extrapolate=Linear","MultiX=Average","Skip=True","Sort=True")</f>
        <v>14.566655266757866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50969</v>
      </c>
      <c r="T5222" s="43">
        <f ca="1">_xll.BInterpol('Base CDI'!$H$4:$H$28,'Base CDI'!$J$4:$J$29,S5222,"Cubic","Extrapolate=Linear","MultiX=Average","Skip=True","Sort=True")</f>
        <v>14.766848153214774</v>
      </c>
      <c r="U5222" s="43">
        <f ca="1">_xll.BInterpol('Base CDI'!$H$4:$H$28,'Base CDI'!$I$4:$I$29,S5222,"Cubic","Extrapolate=Linear","MultiX=Average","Skip=True","Sort=True")</f>
        <v>14.566484268125855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50970</v>
      </c>
      <c r="T5223" s="43">
        <f ca="1">_xll.BInterpol('Base CDI'!$H$4:$H$28,'Base CDI'!$J$4:$J$29,S5223,"Cubic","Extrapolate=Linear","MultiX=Average","Skip=True","Sort=True")</f>
        <v>14.766893296853624</v>
      </c>
      <c r="U5223" s="43">
        <f ca="1">_xll.BInterpol('Base CDI'!$H$4:$H$28,'Base CDI'!$I$4:$I$29,S5223,"Cubic","Extrapolate=Linear","MultiX=Average","Skip=True","Sort=True")</f>
        <v>14.566313269493843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50971</v>
      </c>
      <c r="T5224" s="43">
        <f ca="1">_xll.BInterpol('Base CDI'!$H$4:$H$28,'Base CDI'!$J$4:$J$29,S5224,"Cubic","Extrapolate=Linear","MultiX=Average","Skip=True","Sort=True")</f>
        <v>14.766938440492474</v>
      </c>
      <c r="U5224" s="43">
        <f ca="1">_xll.BInterpol('Base CDI'!$H$4:$H$28,'Base CDI'!$I$4:$I$29,S5224,"Cubic","Extrapolate=Linear","MultiX=Average","Skip=True","Sort=True")</f>
        <v>14.566142270861834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50972</v>
      </c>
      <c r="T5225" s="43">
        <f ca="1">_xll.BInterpol('Base CDI'!$H$4:$H$28,'Base CDI'!$J$4:$J$29,S5225,"Cubic","Extrapolate=Linear","MultiX=Average","Skip=True","Sort=True")</f>
        <v>14.766983584131326</v>
      </c>
      <c r="U5225" s="43">
        <f ca="1">_xll.BInterpol('Base CDI'!$H$4:$H$28,'Base CDI'!$I$4:$I$29,S5225,"Cubic","Extrapolate=Linear","MultiX=Average","Skip=True","Sort=True")</f>
        <v>14.565971272229822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50973</v>
      </c>
      <c r="T5226" s="43">
        <f ca="1">_xll.BInterpol('Base CDI'!$H$4:$H$28,'Base CDI'!$J$4:$J$29,S5226,"Cubic","Extrapolate=Linear","MultiX=Average","Skip=True","Sort=True")</f>
        <v>14.767028727770176</v>
      </c>
      <c r="U5226" s="43">
        <f ca="1">_xll.BInterpol('Base CDI'!$H$4:$H$28,'Base CDI'!$I$4:$I$29,S5226,"Cubic","Extrapolate=Linear","MultiX=Average","Skip=True","Sort=True")</f>
        <v>14.56580027359781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50974</v>
      </c>
      <c r="T5227" s="43">
        <f ca="1">_xll.BInterpol('Base CDI'!$H$4:$H$28,'Base CDI'!$J$4:$J$29,S5227,"Cubic","Extrapolate=Linear","MultiX=Average","Skip=True","Sort=True")</f>
        <v>14.767073871409028</v>
      </c>
      <c r="U5227" s="43">
        <f ca="1">_xll.BInterpol('Base CDI'!$H$4:$H$28,'Base CDI'!$I$4:$I$29,S5227,"Cubic","Extrapolate=Linear","MultiX=Average","Skip=True","Sort=True")</f>
        <v>14.565629274965801</v>
      </c>
    </row>
    <row r="5228" spans="16:21" x14ac:dyDescent="0.25">
      <c r="P5228" s="10">
        <v>42111</v>
      </c>
      <c r="Q5228">
        <v>36.74492</v>
      </c>
      <c r="S5228" s="42">
        <f t="shared" ca="1" si="86"/>
        <v>50975</v>
      </c>
      <c r="T5228" s="43">
        <f ca="1">_xll.BInterpol('Base CDI'!$H$4:$H$28,'Base CDI'!$J$4:$J$29,S5228,"Cubic","Extrapolate=Linear","MultiX=Average","Skip=True","Sort=True")</f>
        <v>14.767119015047879</v>
      </c>
      <c r="U5228" s="43">
        <f ca="1">_xll.BInterpol('Base CDI'!$H$4:$H$28,'Base CDI'!$I$4:$I$29,S5228,"Cubic","Extrapolate=Linear","MultiX=Average","Skip=True","Sort=True")</f>
        <v>14.565458276333789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50976</v>
      </c>
      <c r="T5229" s="43">
        <f ca="1">_xll.BInterpol('Base CDI'!$H$4:$H$28,'Base CDI'!$J$4:$J$29,S5229,"Cubic","Extrapolate=Linear","MultiX=Average","Skip=True","Sort=True")</f>
        <v>14.767164158686729</v>
      </c>
      <c r="U5229" s="43">
        <f ca="1">_xll.BInterpol('Base CDI'!$H$4:$H$28,'Base CDI'!$I$4:$I$29,S5229,"Cubic","Extrapolate=Linear","MultiX=Average","Skip=True","Sort=True")</f>
        <v>14.565287277701778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50977</v>
      </c>
      <c r="T5230" s="43">
        <f ca="1">_xll.BInterpol('Base CDI'!$H$4:$H$28,'Base CDI'!$J$4:$J$29,S5230,"Cubic","Extrapolate=Linear","MultiX=Average","Skip=True","Sort=True")</f>
        <v>14.767209302325581</v>
      </c>
      <c r="U5230" s="43">
        <f ca="1">_xll.BInterpol('Base CDI'!$H$4:$H$28,'Base CDI'!$I$4:$I$29,S5230,"Cubic","Extrapolate=Linear","MultiX=Average","Skip=True","Sort=True")</f>
        <v>14.565116279069768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50978</v>
      </c>
      <c r="T5231" s="43">
        <f ca="1">_xll.BInterpol('Base CDI'!$H$4:$H$28,'Base CDI'!$J$4:$J$29,S5231,"Cubic","Extrapolate=Linear","MultiX=Average","Skip=True","Sort=True")</f>
        <v>14.767254445964431</v>
      </c>
      <c r="U5231" s="43">
        <f ca="1">_xll.BInterpol('Base CDI'!$H$4:$H$28,'Base CDI'!$I$4:$I$29,S5231,"Cubic","Extrapolate=Linear","MultiX=Average","Skip=True","Sort=True")</f>
        <v>14.564945280437756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50979</v>
      </c>
      <c r="T5232" s="43">
        <f ca="1">_xll.BInterpol('Base CDI'!$H$4:$H$28,'Base CDI'!$J$4:$J$29,S5232,"Cubic","Extrapolate=Linear","MultiX=Average","Skip=True","Sort=True")</f>
        <v>14.767299589603283</v>
      </c>
      <c r="U5232" s="43">
        <f ca="1">_xll.BInterpol('Base CDI'!$H$4:$H$28,'Base CDI'!$I$4:$I$29,S5232,"Cubic","Extrapolate=Linear","MultiX=Average","Skip=True","Sort=True")</f>
        <v>14.564774281805745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50980</v>
      </c>
      <c r="T5233" s="43">
        <f ca="1">_xll.BInterpol('Base CDI'!$H$4:$H$28,'Base CDI'!$J$4:$J$29,S5233,"Cubic","Extrapolate=Linear","MultiX=Average","Skip=True","Sort=True")</f>
        <v>14.767344733242133</v>
      </c>
      <c r="U5233" s="43">
        <f ca="1">_xll.BInterpol('Base CDI'!$H$4:$H$28,'Base CDI'!$I$4:$I$29,S5233,"Cubic","Extrapolate=Linear","MultiX=Average","Skip=True","Sort=True")</f>
        <v>14.564603283173735</v>
      </c>
    </row>
    <row r="5234" spans="16:21" x14ac:dyDescent="0.25">
      <c r="P5234" s="10">
        <v>42122</v>
      </c>
      <c r="Q5234">
        <v>36.8489</v>
      </c>
      <c r="S5234" s="42">
        <f t="shared" ca="1" si="86"/>
        <v>50981</v>
      </c>
      <c r="T5234" s="43">
        <f ca="1">_xll.BInterpol('Base CDI'!$H$4:$H$28,'Base CDI'!$J$4:$J$29,S5234,"Cubic","Extrapolate=Linear","MultiX=Average","Skip=True","Sort=True")</f>
        <v>14.767389876880983</v>
      </c>
      <c r="U5234" s="43">
        <f ca="1">_xll.BInterpol('Base CDI'!$H$4:$H$28,'Base CDI'!$I$4:$I$29,S5234,"Cubic","Extrapolate=Linear","MultiX=Average","Skip=True","Sort=True")</f>
        <v>14.564432284541724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50982</v>
      </c>
      <c r="T5235" s="43">
        <f ca="1">_xll.BInterpol('Base CDI'!$H$4:$H$28,'Base CDI'!$J$4:$J$29,S5235,"Cubic","Extrapolate=Linear","MultiX=Average","Skip=True","Sort=True")</f>
        <v>14.767435020519835</v>
      </c>
      <c r="U5235" s="43">
        <f ca="1">_xll.BInterpol('Base CDI'!$H$4:$H$28,'Base CDI'!$I$4:$I$29,S5235,"Cubic","Extrapolate=Linear","MultiX=Average","Skip=True","Sort=True")</f>
        <v>14.564261285909712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50983</v>
      </c>
      <c r="T5236" s="43">
        <f ca="1">_xll.BInterpol('Base CDI'!$H$4:$H$28,'Base CDI'!$J$4:$J$29,S5236,"Cubic","Extrapolate=Linear","MultiX=Average","Skip=True","Sort=True")</f>
        <v>14.767480164158686</v>
      </c>
      <c r="U5236" s="43">
        <f ca="1">_xll.BInterpol('Base CDI'!$H$4:$H$28,'Base CDI'!$I$4:$I$29,S5236,"Cubic","Extrapolate=Linear","MultiX=Average","Skip=True","Sort=True")</f>
        <v>14.564090287277702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50984</v>
      </c>
      <c r="T5237" s="43">
        <f ca="1">_xll.BInterpol('Base CDI'!$H$4:$H$28,'Base CDI'!$J$4:$J$29,S5237,"Cubic","Extrapolate=Linear","MultiX=Average","Skip=True","Sort=True")</f>
        <v>14.767525307797536</v>
      </c>
      <c r="U5237" s="43">
        <f ca="1">_xll.BInterpol('Base CDI'!$H$4:$H$28,'Base CDI'!$I$4:$I$29,S5237,"Cubic","Extrapolate=Linear","MultiX=Average","Skip=True","Sort=True")</f>
        <v>14.563919288645691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50985</v>
      </c>
      <c r="T5238" s="43">
        <f ca="1">_xll.BInterpol('Base CDI'!$H$4:$H$28,'Base CDI'!$J$4:$J$29,S5238,"Cubic","Extrapolate=Linear","MultiX=Average","Skip=True","Sort=True")</f>
        <v>14.767570451436388</v>
      </c>
      <c r="U5238" s="43">
        <f ca="1">_xll.BInterpol('Base CDI'!$H$4:$H$28,'Base CDI'!$I$4:$I$29,S5238,"Cubic","Extrapolate=Linear","MultiX=Average","Skip=True","Sort=True")</f>
        <v>14.563748290013679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50986</v>
      </c>
      <c r="T5239" s="43">
        <f ca="1">_xll.BInterpol('Base CDI'!$H$4:$H$28,'Base CDI'!$J$4:$J$29,S5239,"Cubic","Extrapolate=Linear","MultiX=Average","Skip=True","Sort=True")</f>
        <v>14.767615595075238</v>
      </c>
      <c r="U5239" s="43">
        <f ca="1">_xll.BInterpol('Base CDI'!$H$4:$H$28,'Base CDI'!$I$4:$I$29,S5239,"Cubic","Extrapolate=Linear","MultiX=Average","Skip=True","Sort=True")</f>
        <v>14.563577291381669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50987</v>
      </c>
      <c r="T5240" s="43">
        <f ca="1">_xll.BInterpol('Base CDI'!$H$4:$H$28,'Base CDI'!$J$4:$J$29,S5240,"Cubic","Extrapolate=Linear","MultiX=Average","Skip=True","Sort=True")</f>
        <v>14.76766073871409</v>
      </c>
      <c r="U5240" s="43">
        <f ca="1">_xll.BInterpol('Base CDI'!$H$4:$H$28,'Base CDI'!$I$4:$I$29,S5240,"Cubic","Extrapolate=Linear","MultiX=Average","Skip=True","Sort=True")</f>
        <v>14.563406292749658</v>
      </c>
    </row>
    <row r="5241" spans="16:21" x14ac:dyDescent="0.25">
      <c r="P5241" s="10">
        <v>42132</v>
      </c>
      <c r="Q5241">
        <v>36.97401</v>
      </c>
      <c r="S5241" s="42">
        <f t="shared" ca="1" si="86"/>
        <v>50988</v>
      </c>
      <c r="T5241" s="43">
        <f ca="1">_xll.BInterpol('Base CDI'!$H$4:$H$28,'Base CDI'!$J$4:$J$29,S5241,"Cubic","Extrapolate=Linear","MultiX=Average","Skip=True","Sort=True")</f>
        <v>14.76770588235294</v>
      </c>
      <c r="U5241" s="43">
        <f ca="1">_xll.BInterpol('Base CDI'!$H$4:$H$28,'Base CDI'!$I$4:$I$29,S5241,"Cubic","Extrapolate=Linear","MultiX=Average","Skip=True","Sort=True")</f>
        <v>14.563235294117646</v>
      </c>
    </row>
    <row r="5242" spans="16:21" x14ac:dyDescent="0.25">
      <c r="P5242" s="10">
        <v>42135</v>
      </c>
      <c r="Q5242">
        <v>36.99212</v>
      </c>
      <c r="S5242" s="42">
        <f t="shared" ca="1" si="86"/>
        <v>50989</v>
      </c>
      <c r="T5242" s="43">
        <f ca="1">_xll.BInterpol('Base CDI'!$H$4:$H$28,'Base CDI'!$J$4:$J$29,S5242,"Cubic","Extrapolate=Linear","MultiX=Average","Skip=True","Sort=True")</f>
        <v>14.767751025991791</v>
      </c>
      <c r="U5242" s="43">
        <f ca="1">_xll.BInterpol('Base CDI'!$H$4:$H$28,'Base CDI'!$I$4:$I$29,S5242,"Cubic","Extrapolate=Linear","MultiX=Average","Skip=True","Sort=True")</f>
        <v>14.563064295485635</v>
      </c>
    </row>
    <row r="5243" spans="16:21" x14ac:dyDescent="0.25">
      <c r="P5243" s="10">
        <v>42136</v>
      </c>
      <c r="Q5243">
        <v>37.01023</v>
      </c>
      <c r="S5243" s="42">
        <f t="shared" ca="1" si="86"/>
        <v>50990</v>
      </c>
      <c r="T5243" s="43">
        <f ca="1">_xll.BInterpol('Base CDI'!$H$4:$H$28,'Base CDI'!$J$4:$J$29,S5243,"Cubic","Extrapolate=Linear","MultiX=Average","Skip=True","Sort=True")</f>
        <v>14.767796169630643</v>
      </c>
      <c r="U5243" s="43">
        <f ca="1">_xll.BInterpol('Base CDI'!$H$4:$H$28,'Base CDI'!$I$4:$I$29,S5243,"Cubic","Extrapolate=Linear","MultiX=Average","Skip=True","Sort=True")</f>
        <v>14.562893296853625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50991</v>
      </c>
      <c r="T5244" s="43">
        <f ca="1">_xll.BInterpol('Base CDI'!$H$4:$H$28,'Base CDI'!$J$4:$J$29,S5244,"Cubic","Extrapolate=Linear","MultiX=Average","Skip=True","Sort=True")</f>
        <v>14.767841313269493</v>
      </c>
      <c r="U5244" s="43">
        <f ca="1">_xll.BInterpol('Base CDI'!$H$4:$H$28,'Base CDI'!$I$4:$I$29,S5244,"Cubic","Extrapolate=Linear","MultiX=Average","Skip=True","Sort=True")</f>
        <v>14.562722298221614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50992</v>
      </c>
      <c r="T5245" s="43">
        <f ca="1">_xll.BInterpol('Base CDI'!$H$4:$H$28,'Base CDI'!$J$4:$J$29,S5245,"Cubic","Extrapolate=Linear","MultiX=Average","Skip=True","Sort=True")</f>
        <v>14.767886456908343</v>
      </c>
      <c r="U5245" s="43">
        <f ca="1">_xll.BInterpol('Base CDI'!$H$4:$H$28,'Base CDI'!$I$4:$I$29,S5245,"Cubic","Extrapolate=Linear","MultiX=Average","Skip=True","Sort=True")</f>
        <v>14.562551299589604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50993</v>
      </c>
      <c r="T5246" s="43">
        <f ca="1">_xll.BInterpol('Base CDI'!$H$4:$H$28,'Base CDI'!$J$4:$J$29,S5246,"Cubic","Extrapolate=Linear","MultiX=Average","Skip=True","Sort=True")</f>
        <v>14.767931600547195</v>
      </c>
      <c r="U5246" s="43">
        <f ca="1">_xll.BInterpol('Base CDI'!$H$4:$H$28,'Base CDI'!$I$4:$I$29,S5246,"Cubic","Extrapolate=Linear","MultiX=Average","Skip=True","Sort=True")</f>
        <v>14.562380300957592</v>
      </c>
    </row>
    <row r="5247" spans="16:21" x14ac:dyDescent="0.25">
      <c r="P5247" s="10">
        <v>42142</v>
      </c>
      <c r="Q5247">
        <v>37.08278</v>
      </c>
      <c r="S5247" s="42">
        <f t="shared" ca="1" si="86"/>
        <v>50994</v>
      </c>
      <c r="T5247" s="43">
        <f ca="1">_xll.BInterpol('Base CDI'!$H$4:$H$28,'Base CDI'!$J$4:$J$29,S5247,"Cubic","Extrapolate=Linear","MultiX=Average","Skip=True","Sort=True")</f>
        <v>14.767976744186045</v>
      </c>
      <c r="U5247" s="43">
        <f ca="1">_xll.BInterpol('Base CDI'!$H$4:$H$28,'Base CDI'!$I$4:$I$29,S5247,"Cubic","Extrapolate=Linear","MultiX=Average","Skip=True","Sort=True")</f>
        <v>14.562209302325581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50995</v>
      </c>
      <c r="T5248" s="43">
        <f ca="1">_xll.BInterpol('Base CDI'!$H$4:$H$28,'Base CDI'!$J$4:$J$29,S5248,"Cubic","Extrapolate=Linear","MultiX=Average","Skip=True","Sort=True")</f>
        <v>14.768021887824897</v>
      </c>
      <c r="U5248" s="43">
        <f ca="1">_xll.BInterpol('Base CDI'!$H$4:$H$28,'Base CDI'!$I$4:$I$29,S5248,"Cubic","Extrapolate=Linear","MultiX=Average","Skip=True","Sort=True")</f>
        <v>14.562038303693569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50996</v>
      </c>
      <c r="T5249" s="43">
        <f ca="1">_xll.BInterpol('Base CDI'!$H$4:$H$28,'Base CDI'!$J$4:$J$29,S5249,"Cubic","Extrapolate=Linear","MultiX=Average","Skip=True","Sort=True")</f>
        <v>14.768067031463747</v>
      </c>
      <c r="U5249" s="43">
        <f ca="1">_xll.BInterpol('Base CDI'!$H$4:$H$28,'Base CDI'!$I$4:$I$29,S5249,"Cubic","Extrapolate=Linear","MultiX=Average","Skip=True","Sort=True")</f>
        <v>14.561867305061559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50997</v>
      </c>
      <c r="T5250" s="43">
        <f ca="1">_xll.BInterpol('Base CDI'!$H$4:$H$28,'Base CDI'!$J$4:$J$29,S5250,"Cubic","Extrapolate=Linear","MultiX=Average","Skip=True","Sort=True")</f>
        <v>14.768112175102598</v>
      </c>
      <c r="U5250" s="43">
        <f ca="1">_xll.BInterpol('Base CDI'!$H$4:$H$28,'Base CDI'!$I$4:$I$29,S5250,"Cubic","Extrapolate=Linear","MultiX=Average","Skip=True","Sort=True")</f>
        <v>14.561696306429548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50998</v>
      </c>
      <c r="T5251" s="43">
        <f ca="1">_xll.BInterpol('Base CDI'!$H$4:$H$28,'Base CDI'!$J$4:$J$29,S5251,"Cubic","Extrapolate=Linear","MultiX=Average","Skip=True","Sort=True")</f>
        <v>14.76815731874145</v>
      </c>
      <c r="U5251" s="43">
        <f ca="1">_xll.BInterpol('Base CDI'!$H$4:$H$28,'Base CDI'!$I$4:$I$29,S5251,"Cubic","Extrapolate=Linear","MultiX=Average","Skip=True","Sort=True")</f>
        <v>14.561525307797538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50999</v>
      </c>
      <c r="T5252" s="43">
        <f ca="1">_xll.BInterpol('Base CDI'!$H$4:$H$28,'Base CDI'!$J$4:$J$29,S5252,"Cubic","Extrapolate=Linear","MultiX=Average","Skip=True","Sort=True")</f>
        <v>14.7682024623803</v>
      </c>
      <c r="U5252" s="43">
        <f ca="1">_xll.BInterpol('Base CDI'!$H$4:$H$28,'Base CDI'!$I$4:$I$29,S5252,"Cubic","Extrapolate=Linear","MultiX=Average","Skip=True","Sort=True")</f>
        <v>14.561354309165527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51000</v>
      </c>
      <c r="T5253" s="43">
        <f ca="1">_xll.BInterpol('Base CDI'!$H$4:$H$28,'Base CDI'!$J$4:$J$29,S5253,"Cubic","Extrapolate=Linear","MultiX=Average","Skip=True","Sort=True")</f>
        <v>14.76824760601915</v>
      </c>
      <c r="U5253" s="43">
        <f ca="1">_xll.BInterpol('Base CDI'!$H$4:$H$28,'Base CDI'!$I$4:$I$29,S5253,"Cubic","Extrapolate=Linear","MultiX=Average","Skip=True","Sort=True")</f>
        <v>14.561183310533515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51001</v>
      </c>
      <c r="T5254" s="43">
        <f ca="1">_xll.BInterpol('Base CDI'!$H$4:$H$28,'Base CDI'!$J$4:$J$29,S5254,"Cubic","Extrapolate=Linear","MultiX=Average","Skip=True","Sort=True")</f>
        <v>14.768292749658002</v>
      </c>
      <c r="U5254" s="43">
        <f ca="1">_xll.BInterpol('Base CDI'!$H$4:$H$28,'Base CDI'!$I$4:$I$29,S5254,"Cubic","Extrapolate=Linear","MultiX=Average","Skip=True","Sort=True")</f>
        <v>14.561012311901504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51002</v>
      </c>
      <c r="T5255" s="43">
        <f ca="1">_xll.BInterpol('Base CDI'!$H$4:$H$28,'Base CDI'!$J$4:$J$29,S5255,"Cubic","Extrapolate=Linear","MultiX=Average","Skip=True","Sort=True")</f>
        <v>14.768337893296852</v>
      </c>
      <c r="U5255" s="43">
        <f ca="1">_xll.BInterpol('Base CDI'!$H$4:$H$28,'Base CDI'!$I$4:$I$29,S5255,"Cubic","Extrapolate=Linear","MultiX=Average","Skip=True","Sort=True")</f>
        <v>14.560841313269494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51003</v>
      </c>
      <c r="T5256" s="43">
        <f ca="1">_xll.BInterpol('Base CDI'!$H$4:$H$28,'Base CDI'!$J$4:$J$29,S5256,"Cubic","Extrapolate=Linear","MultiX=Average","Skip=True","Sort=True")</f>
        <v>14.768383036935704</v>
      </c>
      <c r="U5256" s="43">
        <f ca="1">_xll.BInterpol('Base CDI'!$H$4:$H$28,'Base CDI'!$I$4:$I$29,S5256,"Cubic","Extrapolate=Linear","MultiX=Average","Skip=True","Sort=True")</f>
        <v>14.560670314637482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51004</v>
      </c>
      <c r="T5257" s="43">
        <f ca="1">_xll.BInterpol('Base CDI'!$H$4:$H$28,'Base CDI'!$J$4:$J$29,S5257,"Cubic","Extrapolate=Linear","MultiX=Average","Skip=True","Sort=True")</f>
        <v>14.768428180574555</v>
      </c>
      <c r="U5257" s="43">
        <f ca="1">_xll.BInterpol('Base CDI'!$H$4:$H$28,'Base CDI'!$I$4:$I$29,S5257,"Cubic","Extrapolate=Linear","MultiX=Average","Skip=True","Sort=True")</f>
        <v>14.560499316005471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51005</v>
      </c>
      <c r="T5258" s="43">
        <f ca="1">_xll.BInterpol('Base CDI'!$H$4:$H$28,'Base CDI'!$J$4:$J$29,S5258,"Cubic","Extrapolate=Linear","MultiX=Average","Skip=True","Sort=True")</f>
        <v>14.768473324213405</v>
      </c>
      <c r="U5258" s="43">
        <f ca="1">_xll.BInterpol('Base CDI'!$H$4:$H$28,'Base CDI'!$I$4:$I$29,S5258,"Cubic","Extrapolate=Linear","MultiX=Average","Skip=True","Sort=True")</f>
        <v>14.560328317373461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51006</v>
      </c>
      <c r="T5259" s="43">
        <f ca="1">_xll.BInterpol('Base CDI'!$H$4:$H$28,'Base CDI'!$J$4:$J$29,S5259,"Cubic","Extrapolate=Linear","MultiX=Average","Skip=True","Sort=True")</f>
        <v>14.768518467852257</v>
      </c>
      <c r="U5259" s="43">
        <f ca="1">_xll.BInterpol('Base CDI'!$H$4:$H$28,'Base CDI'!$I$4:$I$29,S5259,"Cubic","Extrapolate=Linear","MultiX=Average","Skip=True","Sort=True")</f>
        <v>14.560157318741449</v>
      </c>
    </row>
    <row r="5260" spans="16:21" x14ac:dyDescent="0.25">
      <c r="P5260" s="10">
        <v>42160</v>
      </c>
      <c r="Q5260">
        <v>37.31953</v>
      </c>
      <c r="S5260" s="42">
        <f t="shared" ca="1" si="87"/>
        <v>51007</v>
      </c>
      <c r="T5260" s="43">
        <f ca="1">_xll.BInterpol('Base CDI'!$H$4:$H$28,'Base CDI'!$J$4:$J$29,S5260,"Cubic","Extrapolate=Linear","MultiX=Average","Skip=True","Sort=True")</f>
        <v>14.768563611491107</v>
      </c>
      <c r="U5260" s="43">
        <f ca="1">_xll.BInterpol('Base CDI'!$H$4:$H$28,'Base CDI'!$I$4:$I$29,S5260,"Cubic","Extrapolate=Linear","MultiX=Average","Skip=True","Sort=True")</f>
        <v>14.559986320109438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51008</v>
      </c>
      <c r="T5261" s="43">
        <f ca="1">_xll.BInterpol('Base CDI'!$H$4:$H$28,'Base CDI'!$J$4:$J$29,S5261,"Cubic","Extrapolate=Linear","MultiX=Average","Skip=True","Sort=True")</f>
        <v>14.768608755129957</v>
      </c>
      <c r="U5261" s="43">
        <f ca="1">_xll.BInterpol('Base CDI'!$H$4:$H$28,'Base CDI'!$I$4:$I$29,S5261,"Cubic","Extrapolate=Linear","MultiX=Average","Skip=True","Sort=True")</f>
        <v>14.559815321477428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51009</v>
      </c>
      <c r="T5262" s="43">
        <f ca="1">_xll.BInterpol('Base CDI'!$H$4:$H$28,'Base CDI'!$J$4:$J$29,S5262,"Cubic","Extrapolate=Linear","MultiX=Average","Skip=True","Sort=True")</f>
        <v>14.768653898768809</v>
      </c>
      <c r="U5262" s="43">
        <f ca="1">_xll.BInterpol('Base CDI'!$H$4:$H$28,'Base CDI'!$I$4:$I$29,S5262,"Cubic","Extrapolate=Linear","MultiX=Average","Skip=True","Sort=True")</f>
        <v>14.559644322845417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51010</v>
      </c>
      <c r="T5263" s="43">
        <f ca="1">_xll.BInterpol('Base CDI'!$H$4:$H$28,'Base CDI'!$J$4:$J$29,S5263,"Cubic","Extrapolate=Linear","MultiX=Average","Skip=True","Sort=True")</f>
        <v>14.768699042407659</v>
      </c>
      <c r="U5263" s="43">
        <f ca="1">_xll.BInterpol('Base CDI'!$H$4:$H$28,'Base CDI'!$I$4:$I$29,S5263,"Cubic","Extrapolate=Linear","MultiX=Average","Skip=True","Sort=True")</f>
        <v>14.559473324213405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51011</v>
      </c>
      <c r="T5264" s="43">
        <f ca="1">_xll.BInterpol('Base CDI'!$H$4:$H$28,'Base CDI'!$J$4:$J$29,S5264,"Cubic","Extrapolate=Linear","MultiX=Average","Skip=True","Sort=True")</f>
        <v>14.768744186046511</v>
      </c>
      <c r="U5264" s="43">
        <f ca="1">_xll.BInterpol('Base CDI'!$H$4:$H$28,'Base CDI'!$I$4:$I$29,S5264,"Cubic","Extrapolate=Linear","MultiX=Average","Skip=True","Sort=True")</f>
        <v>14.559302325581395</v>
      </c>
    </row>
    <row r="5265" spans="16:21" x14ac:dyDescent="0.25">
      <c r="P5265" s="10">
        <v>42167</v>
      </c>
      <c r="Q5265">
        <v>37.41433</v>
      </c>
      <c r="S5265" s="42">
        <f t="shared" ca="1" si="87"/>
        <v>51012</v>
      </c>
      <c r="T5265" s="43">
        <f ca="1">_xll.BInterpol('Base CDI'!$H$4:$H$28,'Base CDI'!$J$4:$J$29,S5265,"Cubic","Extrapolate=Linear","MultiX=Average","Skip=True","Sort=True")</f>
        <v>14.768789329685362</v>
      </c>
      <c r="U5265" s="43">
        <f ca="1">_xll.BInterpol('Base CDI'!$H$4:$H$28,'Base CDI'!$I$4:$I$29,S5265,"Cubic","Extrapolate=Linear","MultiX=Average","Skip=True","Sort=True")</f>
        <v>14.559131326949384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51013</v>
      </c>
      <c r="T5266" s="43">
        <f ca="1">_xll.BInterpol('Base CDI'!$H$4:$H$28,'Base CDI'!$J$4:$J$29,S5266,"Cubic","Extrapolate=Linear","MultiX=Average","Skip=True","Sort=True")</f>
        <v>14.768834473324212</v>
      </c>
      <c r="U5266" s="43">
        <f ca="1">_xll.BInterpol('Base CDI'!$H$4:$H$28,'Base CDI'!$I$4:$I$29,S5266,"Cubic","Extrapolate=Linear","MultiX=Average","Skip=True","Sort=True")</f>
        <v>14.558960328317372</v>
      </c>
    </row>
    <row r="5267" spans="16:21" x14ac:dyDescent="0.25">
      <c r="P5267" s="10">
        <v>42171</v>
      </c>
      <c r="Q5267">
        <v>37.45232</v>
      </c>
      <c r="S5267" s="42">
        <f t="shared" ca="1" si="87"/>
        <v>51014</v>
      </c>
      <c r="T5267" s="43">
        <f ca="1">_xll.BInterpol('Base CDI'!$H$4:$H$28,'Base CDI'!$J$4:$J$29,S5267,"Cubic","Extrapolate=Linear","MultiX=Average","Skip=True","Sort=True")</f>
        <v>14.768879616963064</v>
      </c>
      <c r="U5267" s="43">
        <f ca="1">_xll.BInterpol('Base CDI'!$H$4:$H$28,'Base CDI'!$I$4:$I$29,S5267,"Cubic","Extrapolate=Linear","MultiX=Average","Skip=True","Sort=True")</f>
        <v>14.558789329685363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51015</v>
      </c>
      <c r="T5268" s="43">
        <f ca="1">_xll.BInterpol('Base CDI'!$H$4:$H$28,'Base CDI'!$J$4:$J$29,S5268,"Cubic","Extrapolate=Linear","MultiX=Average","Skip=True","Sort=True")</f>
        <v>14.768924760601914</v>
      </c>
      <c r="U5268" s="43">
        <f ca="1">_xll.BInterpol('Base CDI'!$H$4:$H$28,'Base CDI'!$I$4:$I$29,S5268,"Cubic","Extrapolate=Linear","MultiX=Average","Skip=True","Sort=True")</f>
        <v>14.558618331053351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51016</v>
      </c>
      <c r="T5269" s="43">
        <f ca="1">_xll.BInterpol('Base CDI'!$H$4:$H$28,'Base CDI'!$J$4:$J$29,S5269,"Cubic","Extrapolate=Linear","MultiX=Average","Skip=True","Sort=True")</f>
        <v>14.768969904240764</v>
      </c>
      <c r="U5269" s="43">
        <f ca="1">_xll.BInterpol('Base CDI'!$H$4:$H$28,'Base CDI'!$I$4:$I$29,S5269,"Cubic","Extrapolate=Linear","MultiX=Average","Skip=True","Sort=True")</f>
        <v>14.558447332421339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51017</v>
      </c>
      <c r="T5270" s="43">
        <f ca="1">_xll.BInterpol('Base CDI'!$H$4:$H$28,'Base CDI'!$J$4:$J$29,S5270,"Cubic","Extrapolate=Linear","MultiX=Average","Skip=True","Sort=True")</f>
        <v>14.769015047879616</v>
      </c>
      <c r="U5270" s="43">
        <f ca="1">_xll.BInterpol('Base CDI'!$H$4:$H$28,'Base CDI'!$I$4:$I$29,S5270,"Cubic","Extrapolate=Linear","MultiX=Average","Skip=True","Sort=True")</f>
        <v>14.55827633378933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51018</v>
      </c>
      <c r="T5271" s="43">
        <f ca="1">_xll.BInterpol('Base CDI'!$H$4:$H$28,'Base CDI'!$J$4:$J$29,S5271,"Cubic","Extrapolate=Linear","MultiX=Average","Skip=True","Sort=True")</f>
        <v>14.769060191518466</v>
      </c>
      <c r="U5271" s="43">
        <f ca="1">_xll.BInterpol('Base CDI'!$H$4:$H$28,'Base CDI'!$I$4:$I$29,S5271,"Cubic","Extrapolate=Linear","MultiX=Average","Skip=True","Sort=True")</f>
        <v>14.558105335157318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51019</v>
      </c>
      <c r="T5272" s="43">
        <f ca="1">_xll.BInterpol('Base CDI'!$H$4:$H$28,'Base CDI'!$J$4:$J$29,S5272,"Cubic","Extrapolate=Linear","MultiX=Average","Skip=True","Sort=True")</f>
        <v>14.769105335157318</v>
      </c>
      <c r="U5272" s="43">
        <f ca="1">_xll.BInterpol('Base CDI'!$H$4:$H$28,'Base CDI'!$I$4:$I$29,S5272,"Cubic","Extrapolate=Linear","MultiX=Average","Skip=True","Sort=True")</f>
        <v>14.557934336525307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51020</v>
      </c>
      <c r="T5273" s="43">
        <f ca="1">_xll.BInterpol('Base CDI'!$H$4:$H$28,'Base CDI'!$J$4:$J$29,S5273,"Cubic","Extrapolate=Linear","MultiX=Average","Skip=True","Sort=True")</f>
        <v>14.769150478796169</v>
      </c>
      <c r="U5273" s="43">
        <f ca="1">_xll.BInterpol('Base CDI'!$H$4:$H$28,'Base CDI'!$I$4:$I$29,S5273,"Cubic","Extrapolate=Linear","MultiX=Average","Skip=True","Sort=True")</f>
        <v>14.557763337893297</v>
      </c>
    </row>
    <row r="5274" spans="16:21" x14ac:dyDescent="0.25">
      <c r="P5274" s="10">
        <v>42180</v>
      </c>
      <c r="Q5274">
        <v>37.58558</v>
      </c>
      <c r="S5274" s="42">
        <f t="shared" ca="1" si="87"/>
        <v>51021</v>
      </c>
      <c r="T5274" s="43">
        <f ca="1">_xll.BInterpol('Base CDI'!$H$4:$H$28,'Base CDI'!$J$4:$J$29,S5274,"Cubic","Extrapolate=Linear","MultiX=Average","Skip=True","Sort=True")</f>
        <v>14.769195622435019</v>
      </c>
      <c r="U5274" s="43">
        <f ca="1">_xll.BInterpol('Base CDI'!$H$4:$H$28,'Base CDI'!$I$4:$I$29,S5274,"Cubic","Extrapolate=Linear","MultiX=Average","Skip=True","Sort=True")</f>
        <v>14.557592339261285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51022</v>
      </c>
      <c r="T5275" s="43">
        <f ca="1">_xll.BInterpol('Base CDI'!$H$4:$H$28,'Base CDI'!$J$4:$J$29,S5275,"Cubic","Extrapolate=Linear","MultiX=Average","Skip=True","Sort=True")</f>
        <v>14.769240766073871</v>
      </c>
      <c r="U5275" s="43">
        <f ca="1">_xll.BInterpol('Base CDI'!$H$4:$H$28,'Base CDI'!$I$4:$I$29,S5275,"Cubic","Extrapolate=Linear","MultiX=Average","Skip=True","Sort=True")</f>
        <v>14.557421340629274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51023</v>
      </c>
      <c r="T5276" s="43">
        <f ca="1">_xll.BInterpol('Base CDI'!$H$4:$H$28,'Base CDI'!$J$4:$J$29,S5276,"Cubic","Extrapolate=Linear","MultiX=Average","Skip=True","Sort=True")</f>
        <v>14.769285909712721</v>
      </c>
      <c r="U5276" s="43">
        <f ca="1">_xll.BInterpol('Base CDI'!$H$4:$H$28,'Base CDI'!$I$4:$I$29,S5276,"Cubic","Extrapolate=Linear","MultiX=Average","Skip=True","Sort=True")</f>
        <v>14.557250341997264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51024</v>
      </c>
      <c r="T5277" s="43">
        <f ca="1">_xll.BInterpol('Base CDI'!$H$4:$H$28,'Base CDI'!$J$4:$J$29,S5277,"Cubic","Extrapolate=Linear","MultiX=Average","Skip=True","Sort=True")</f>
        <v>14.769331053351571</v>
      </c>
      <c r="U5277" s="43">
        <f ca="1">_xll.BInterpol('Base CDI'!$H$4:$H$28,'Base CDI'!$I$4:$I$29,S5277,"Cubic","Extrapolate=Linear","MultiX=Average","Skip=True","Sort=True")</f>
        <v>14.557079343365253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51025</v>
      </c>
      <c r="T5278" s="43">
        <f ca="1">_xll.BInterpol('Base CDI'!$H$4:$H$28,'Base CDI'!$J$4:$J$29,S5278,"Cubic","Extrapolate=Linear","MultiX=Average","Skip=True","Sort=True")</f>
        <v>14.769376196990423</v>
      </c>
      <c r="U5278" s="43">
        <f ca="1">_xll.BInterpol('Base CDI'!$H$4:$H$28,'Base CDI'!$I$4:$I$29,S5278,"Cubic","Extrapolate=Linear","MultiX=Average","Skip=True","Sort=True")</f>
        <v>14.556908344733241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51026</v>
      </c>
      <c r="T5279" s="43">
        <f ca="1">_xll.BInterpol('Base CDI'!$H$4:$H$28,'Base CDI'!$J$4:$J$29,S5279,"Cubic","Extrapolate=Linear","MultiX=Average","Skip=True","Sort=True")</f>
        <v>14.769421340629274</v>
      </c>
      <c r="U5279" s="43">
        <f ca="1">_xll.BInterpol('Base CDI'!$H$4:$H$28,'Base CDI'!$I$4:$I$29,S5279,"Cubic","Extrapolate=Linear","MultiX=Average","Skip=True","Sort=True")</f>
        <v>14.556737346101231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51027</v>
      </c>
      <c r="T5280" s="43">
        <f ca="1">_xll.BInterpol('Base CDI'!$H$4:$H$28,'Base CDI'!$J$4:$J$29,S5280,"Cubic","Extrapolate=Linear","MultiX=Average","Skip=True","Sort=True")</f>
        <v>14.769466484268126</v>
      </c>
      <c r="U5280" s="43">
        <f ca="1">_xll.BInterpol('Base CDI'!$H$4:$H$28,'Base CDI'!$I$4:$I$29,S5280,"Cubic","Extrapolate=Linear","MultiX=Average","Skip=True","Sort=True")</f>
        <v>14.55656634746922</v>
      </c>
    </row>
    <row r="5281" spans="16:21" x14ac:dyDescent="0.25">
      <c r="P5281" s="10">
        <v>42191</v>
      </c>
      <c r="Q5281">
        <v>37.71931</v>
      </c>
      <c r="S5281" s="42">
        <f t="shared" ca="1" si="87"/>
        <v>51028</v>
      </c>
      <c r="T5281" s="43">
        <f ca="1">_xll.BInterpol('Base CDI'!$H$4:$H$28,'Base CDI'!$J$4:$J$29,S5281,"Cubic","Extrapolate=Linear","MultiX=Average","Skip=True","Sort=True")</f>
        <v>14.769511627906976</v>
      </c>
      <c r="U5281" s="43">
        <f ca="1">_xll.BInterpol('Base CDI'!$H$4:$H$28,'Base CDI'!$I$4:$I$29,S5281,"Cubic","Extrapolate=Linear","MultiX=Average","Skip=True","Sort=True")</f>
        <v>14.556395348837208</v>
      </c>
    </row>
    <row r="5282" spans="16:21" x14ac:dyDescent="0.25">
      <c r="P5282" s="10">
        <v>42192</v>
      </c>
      <c r="Q5282">
        <v>37.73845</v>
      </c>
      <c r="S5282" s="42">
        <f t="shared" ca="1" si="87"/>
        <v>51029</v>
      </c>
      <c r="T5282" s="43">
        <f ca="1">_xll.BInterpol('Base CDI'!$H$4:$H$28,'Base CDI'!$J$4:$J$29,S5282,"Cubic","Extrapolate=Linear","MultiX=Average","Skip=True","Sort=True")</f>
        <v>14.769556771545826</v>
      </c>
      <c r="U5282" s="43">
        <f ca="1">_xll.BInterpol('Base CDI'!$H$4:$H$28,'Base CDI'!$I$4:$I$29,S5282,"Cubic","Extrapolate=Linear","MultiX=Average","Skip=True","Sort=True")</f>
        <v>14.556224350205198</v>
      </c>
    </row>
    <row r="5283" spans="16:21" x14ac:dyDescent="0.25">
      <c r="P5283" s="10">
        <v>42193</v>
      </c>
      <c r="Q5283">
        <v>37.75761</v>
      </c>
      <c r="S5283" s="42">
        <f t="shared" ca="1" si="87"/>
        <v>51030</v>
      </c>
      <c r="T5283" s="43">
        <f ca="1">_xll.BInterpol('Base CDI'!$H$4:$H$28,'Base CDI'!$J$4:$J$29,S5283,"Cubic","Extrapolate=Linear","MultiX=Average","Skip=True","Sort=True")</f>
        <v>14.769601915184678</v>
      </c>
      <c r="U5283" s="43">
        <f ca="1">_xll.BInterpol('Base CDI'!$H$4:$H$28,'Base CDI'!$I$4:$I$29,S5283,"Cubic","Extrapolate=Linear","MultiX=Average","Skip=True","Sort=True")</f>
        <v>14.556053351573187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51031</v>
      </c>
      <c r="T5284" s="43">
        <f ca="1">_xll.BInterpol('Base CDI'!$H$4:$H$28,'Base CDI'!$J$4:$J$29,S5284,"Cubic","Extrapolate=Linear","MultiX=Average","Skip=True","Sort=True")</f>
        <v>14.769647058823528</v>
      </c>
      <c r="U5284" s="43">
        <f ca="1">_xll.BInterpol('Base CDI'!$H$4:$H$28,'Base CDI'!$I$4:$I$29,S5284,"Cubic","Extrapolate=Linear","MultiX=Average","Skip=True","Sort=True")</f>
        <v>14.555882352941175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51032</v>
      </c>
      <c r="T5285" s="43">
        <f ca="1">_xll.BInterpol('Base CDI'!$H$4:$H$28,'Base CDI'!$J$4:$J$29,S5285,"Cubic","Extrapolate=Linear","MultiX=Average","Skip=True","Sort=True")</f>
        <v>14.769692202462378</v>
      </c>
      <c r="U5285" s="43">
        <f ca="1">_xll.BInterpol('Base CDI'!$H$4:$H$28,'Base CDI'!$I$4:$I$29,S5285,"Cubic","Extrapolate=Linear","MultiX=Average","Skip=True","Sort=True")</f>
        <v>14.555711354309166</v>
      </c>
    </row>
    <row r="5286" spans="16:21" x14ac:dyDescent="0.25">
      <c r="P5286" s="10">
        <v>42198</v>
      </c>
      <c r="Q5286">
        <v>37.81512</v>
      </c>
      <c r="S5286" s="42">
        <f t="shared" ca="1" si="87"/>
        <v>51033</v>
      </c>
      <c r="T5286" s="43">
        <f ca="1">_xll.BInterpol('Base CDI'!$H$4:$H$28,'Base CDI'!$J$4:$J$29,S5286,"Cubic","Extrapolate=Linear","MultiX=Average","Skip=True","Sort=True")</f>
        <v>14.76973734610123</v>
      </c>
      <c r="U5286" s="43">
        <f ca="1">_xll.BInterpol('Base CDI'!$H$4:$H$28,'Base CDI'!$I$4:$I$29,S5286,"Cubic","Extrapolate=Linear","MultiX=Average","Skip=True","Sort=True")</f>
        <v>14.555540355677154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51034</v>
      </c>
      <c r="T5287" s="43">
        <f ca="1">_xll.BInterpol('Base CDI'!$H$4:$H$28,'Base CDI'!$J$4:$J$29,S5287,"Cubic","Extrapolate=Linear","MultiX=Average","Skip=True","Sort=True")</f>
        <v>14.769782489740081</v>
      </c>
      <c r="U5287" s="43">
        <f ca="1">_xll.BInterpol('Base CDI'!$H$4:$H$28,'Base CDI'!$I$4:$I$29,S5287,"Cubic","Extrapolate=Linear","MultiX=Average","Skip=True","Sort=True")</f>
        <v>14.555369357045143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51035</v>
      </c>
      <c r="T5288" s="43">
        <f ca="1">_xll.BInterpol('Base CDI'!$H$4:$H$28,'Base CDI'!$J$4:$J$29,S5288,"Cubic","Extrapolate=Linear","MultiX=Average","Skip=True","Sort=True")</f>
        <v>14.769827633378933</v>
      </c>
      <c r="U5288" s="43">
        <f ca="1">_xll.BInterpol('Base CDI'!$H$4:$H$28,'Base CDI'!$I$4:$I$29,S5288,"Cubic","Extrapolate=Linear","MultiX=Average","Skip=True","Sort=True")</f>
        <v>14.555198358413133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51036</v>
      </c>
      <c r="T5289" s="43">
        <f ca="1">_xll.BInterpol('Base CDI'!$H$4:$H$28,'Base CDI'!$J$4:$J$29,S5289,"Cubic","Extrapolate=Linear","MultiX=Average","Skip=True","Sort=True")</f>
        <v>14.769872777017783</v>
      </c>
      <c r="U5289" s="43">
        <f ca="1">_xll.BInterpol('Base CDI'!$H$4:$H$28,'Base CDI'!$I$4:$I$29,S5289,"Cubic","Extrapolate=Linear","MultiX=Average","Skip=True","Sort=True")</f>
        <v>14.555027359781121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51037</v>
      </c>
      <c r="T5290" s="43">
        <f ca="1">_xll.BInterpol('Base CDI'!$H$4:$H$28,'Base CDI'!$J$4:$J$29,S5290,"Cubic","Extrapolate=Linear","MultiX=Average","Skip=True","Sort=True")</f>
        <v>14.769917920656633</v>
      </c>
      <c r="U5290" s="43">
        <f ca="1">_xll.BInterpol('Base CDI'!$H$4:$H$28,'Base CDI'!$I$4:$I$29,S5290,"Cubic","Extrapolate=Linear","MultiX=Average","Skip=True","Sort=True")</f>
        <v>14.55485636114911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51038</v>
      </c>
      <c r="T5291" s="43">
        <f ca="1">_xll.BInterpol('Base CDI'!$H$4:$H$28,'Base CDI'!$J$4:$J$29,S5291,"Cubic","Extrapolate=Linear","MultiX=Average","Skip=True","Sort=True")</f>
        <v>14.769963064295485</v>
      </c>
      <c r="U5291" s="43">
        <f ca="1">_xll.BInterpol('Base CDI'!$H$4:$H$28,'Base CDI'!$I$4:$I$29,S5291,"Cubic","Extrapolate=Linear","MultiX=Average","Skip=True","Sort=True")</f>
        <v>14.5546853625171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51039</v>
      </c>
      <c r="T5292" s="43">
        <f ca="1">_xll.BInterpol('Base CDI'!$H$4:$H$28,'Base CDI'!$J$4:$J$29,S5292,"Cubic","Extrapolate=Linear","MultiX=Average","Skip=True","Sort=True")</f>
        <v>14.770008207934335</v>
      </c>
      <c r="U5292" s="43">
        <f ca="1">_xll.BInterpol('Base CDI'!$H$4:$H$28,'Base CDI'!$I$4:$I$29,S5292,"Cubic","Extrapolate=Linear","MultiX=Average","Skip=True","Sort=True")</f>
        <v>14.554514363885088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51040</v>
      </c>
      <c r="T5293" s="43">
        <f ca="1">_xll.BInterpol('Base CDI'!$H$4:$H$28,'Base CDI'!$J$4:$J$29,S5293,"Cubic","Extrapolate=Linear","MultiX=Average","Skip=True","Sort=True")</f>
        <v>14.770053351573186</v>
      </c>
      <c r="U5293" s="43">
        <f ca="1">_xll.BInterpol('Base CDI'!$H$4:$H$28,'Base CDI'!$I$4:$I$29,S5293,"Cubic","Extrapolate=Linear","MultiX=Average","Skip=True","Sort=True")</f>
        <v>14.554343365253077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51041</v>
      </c>
      <c r="T5294" s="43">
        <f ca="1">_xll.BInterpol('Base CDI'!$H$4:$H$28,'Base CDI'!$J$4:$J$29,S5294,"Cubic","Extrapolate=Linear","MultiX=Average","Skip=True","Sort=True")</f>
        <v>14.770098495212038</v>
      </c>
      <c r="U5294" s="43">
        <f ca="1">_xll.BInterpol('Base CDI'!$H$4:$H$28,'Base CDI'!$I$4:$I$29,S5294,"Cubic","Extrapolate=Linear","MultiX=Average","Skip=True","Sort=True")</f>
        <v>14.554172366621067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51042</v>
      </c>
      <c r="T5295" s="43">
        <f ca="1">_xll.BInterpol('Base CDI'!$H$4:$H$28,'Base CDI'!$J$4:$J$29,S5295,"Cubic","Extrapolate=Linear","MultiX=Average","Skip=True","Sort=True")</f>
        <v>14.770143638850888</v>
      </c>
      <c r="U5295" s="43">
        <f ca="1">_xll.BInterpol('Base CDI'!$H$4:$H$28,'Base CDI'!$I$4:$I$29,S5295,"Cubic","Extrapolate=Linear","MultiX=Average","Skip=True","Sort=True")</f>
        <v>14.554001367989056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51043</v>
      </c>
      <c r="T5296" s="43">
        <f ca="1">_xll.BInterpol('Base CDI'!$H$4:$H$28,'Base CDI'!$J$4:$J$29,S5296,"Cubic","Extrapolate=Linear","MultiX=Average","Skip=True","Sort=True")</f>
        <v>14.77018878248974</v>
      </c>
      <c r="U5296" s="43">
        <f ca="1">_xll.BInterpol('Base CDI'!$H$4:$H$28,'Base CDI'!$I$4:$I$29,S5296,"Cubic","Extrapolate=Linear","MultiX=Average","Skip=True","Sort=True")</f>
        <v>14.553830369357044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51044</v>
      </c>
      <c r="T5297" s="43">
        <f ca="1">_xll.BInterpol('Base CDI'!$H$4:$H$28,'Base CDI'!$J$4:$J$29,S5297,"Cubic","Extrapolate=Linear","MultiX=Average","Skip=True","Sort=True")</f>
        <v>14.77023392612859</v>
      </c>
      <c r="U5297" s="43">
        <f ca="1">_xll.BInterpol('Base CDI'!$H$4:$H$28,'Base CDI'!$I$4:$I$29,S5297,"Cubic","Extrapolate=Linear","MultiX=Average","Skip=True","Sort=True")</f>
        <v>14.553659370725034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51045</v>
      </c>
      <c r="T5298" s="43">
        <f ca="1">_xll.BInterpol('Base CDI'!$H$4:$H$28,'Base CDI'!$J$4:$J$29,S5298,"Cubic","Extrapolate=Linear","MultiX=Average","Skip=True","Sort=True")</f>
        <v>14.77027906976744</v>
      </c>
      <c r="U5298" s="43">
        <f ca="1">_xll.BInterpol('Base CDI'!$H$4:$H$28,'Base CDI'!$I$4:$I$29,S5298,"Cubic","Extrapolate=Linear","MultiX=Average","Skip=True","Sort=True")</f>
        <v>14.553488372093023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51046</v>
      </c>
      <c r="T5299" s="43">
        <f ca="1">_xll.BInterpol('Base CDI'!$H$4:$H$28,'Base CDI'!$J$4:$J$29,S5299,"Cubic","Extrapolate=Linear","MultiX=Average","Skip=True","Sort=True")</f>
        <v>14.770324213406292</v>
      </c>
      <c r="U5299" s="43">
        <f ca="1">_xll.BInterpol('Base CDI'!$H$4:$H$28,'Base CDI'!$I$4:$I$29,S5299,"Cubic","Extrapolate=Linear","MultiX=Average","Skip=True","Sort=True")</f>
        <v>14.553317373461011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51047</v>
      </c>
      <c r="T5300" s="43">
        <f ca="1">_xll.BInterpol('Base CDI'!$H$4:$H$28,'Base CDI'!$J$4:$J$29,S5300,"Cubic","Extrapolate=Linear","MultiX=Average","Skip=True","Sort=True")</f>
        <v>14.770369357045142</v>
      </c>
      <c r="U5300" s="43">
        <f ca="1">_xll.BInterpol('Base CDI'!$H$4:$H$28,'Base CDI'!$I$4:$I$29,S5300,"Cubic","Extrapolate=Linear","MultiX=Average","Skip=True","Sort=True")</f>
        <v>14.553146374829002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51048</v>
      </c>
      <c r="T5301" s="43">
        <f ca="1">_xll.BInterpol('Base CDI'!$H$4:$H$28,'Base CDI'!$J$4:$J$29,S5301,"Cubic","Extrapolate=Linear","MultiX=Average","Skip=True","Sort=True")</f>
        <v>14.770414500683993</v>
      </c>
      <c r="U5301" s="43">
        <f ca="1">_xll.BInterpol('Base CDI'!$H$4:$H$28,'Base CDI'!$I$4:$I$29,S5301,"Cubic","Extrapolate=Linear","MultiX=Average","Skip=True","Sort=True")</f>
        <v>14.55297537619699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51049</v>
      </c>
      <c r="T5302" s="43">
        <f ca="1">_xll.BInterpol('Base CDI'!$H$4:$H$28,'Base CDI'!$J$4:$J$29,S5302,"Cubic","Extrapolate=Linear","MultiX=Average","Skip=True","Sort=True")</f>
        <v>14.770459644322845</v>
      </c>
      <c r="U5302" s="43">
        <f ca="1">_xll.BInterpol('Base CDI'!$H$4:$H$28,'Base CDI'!$I$4:$I$29,S5302,"Cubic","Extrapolate=Linear","MultiX=Average","Skip=True","Sort=True")</f>
        <v>14.552804377564978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51050</v>
      </c>
      <c r="T5303" s="43">
        <f ca="1">_xll.BInterpol('Base CDI'!$H$4:$H$28,'Base CDI'!$J$4:$J$29,S5303,"Cubic","Extrapolate=Linear","MultiX=Average","Skip=True","Sort=True")</f>
        <v>14.770504787961695</v>
      </c>
      <c r="U5303" s="43">
        <f ca="1">_xll.BInterpol('Base CDI'!$H$4:$H$28,'Base CDI'!$I$4:$I$29,S5303,"Cubic","Extrapolate=Linear","MultiX=Average","Skip=True","Sort=True")</f>
        <v>14.552633378932969</v>
      </c>
    </row>
    <row r="5304" spans="16:21" x14ac:dyDescent="0.25">
      <c r="P5304" s="10">
        <v>42222</v>
      </c>
      <c r="Q5304">
        <v>38.16534</v>
      </c>
      <c r="S5304" s="42">
        <f t="shared" ca="1" si="87"/>
        <v>51051</v>
      </c>
      <c r="T5304" s="43">
        <f ca="1">_xll.BInterpol('Base CDI'!$H$4:$H$28,'Base CDI'!$J$4:$J$29,S5304,"Cubic","Extrapolate=Linear","MultiX=Average","Skip=True","Sort=True")</f>
        <v>14.770549931600547</v>
      </c>
      <c r="U5304" s="43">
        <f ca="1">_xll.BInterpol('Base CDI'!$H$4:$H$28,'Base CDI'!$I$4:$I$29,S5304,"Cubic","Extrapolate=Linear","MultiX=Average","Skip=True","Sort=True")</f>
        <v>14.552462380300957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51052</v>
      </c>
      <c r="T5305" s="43">
        <f ca="1">_xll.BInterpol('Base CDI'!$H$4:$H$28,'Base CDI'!$J$4:$J$29,S5305,"Cubic","Extrapolate=Linear","MultiX=Average","Skip=True","Sort=True")</f>
        <v>14.770595075239397</v>
      </c>
      <c r="U5305" s="43">
        <f ca="1">_xll.BInterpol('Base CDI'!$H$4:$H$28,'Base CDI'!$I$4:$I$29,S5305,"Cubic","Extrapolate=Linear","MultiX=Average","Skip=True","Sort=True")</f>
        <v>14.552291381668946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51053</v>
      </c>
      <c r="T5306" s="43">
        <f ca="1">_xll.BInterpol('Base CDI'!$H$4:$H$28,'Base CDI'!$J$4:$J$29,S5306,"Cubic","Extrapolate=Linear","MultiX=Average","Skip=True","Sort=True")</f>
        <v>14.770640218878247</v>
      </c>
      <c r="U5306" s="43">
        <f ca="1">_xll.BInterpol('Base CDI'!$H$4:$H$28,'Base CDI'!$I$4:$I$29,S5306,"Cubic","Extrapolate=Linear","MultiX=Average","Skip=True","Sort=True")</f>
        <v>14.552120383036936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51054</v>
      </c>
      <c r="T5307" s="43">
        <f ca="1">_xll.BInterpol('Base CDI'!$H$4:$H$28,'Base CDI'!$J$4:$J$29,S5307,"Cubic","Extrapolate=Linear","MultiX=Average","Skip=True","Sort=True")</f>
        <v>14.770685362517099</v>
      </c>
      <c r="U5307" s="43">
        <f ca="1">_xll.BInterpol('Base CDI'!$H$4:$H$28,'Base CDI'!$I$4:$I$29,S5307,"Cubic","Extrapolate=Linear","MultiX=Average","Skip=True","Sort=True")</f>
        <v>14.551949384404924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51055</v>
      </c>
      <c r="T5308" s="43">
        <f ca="1">_xll.BInterpol('Base CDI'!$H$4:$H$28,'Base CDI'!$J$4:$J$29,S5308,"Cubic","Extrapolate=Linear","MultiX=Average","Skip=True","Sort=True")</f>
        <v>14.77073050615595</v>
      </c>
      <c r="U5308" s="43">
        <f ca="1">_xll.BInterpol('Base CDI'!$H$4:$H$28,'Base CDI'!$I$4:$I$29,S5308,"Cubic","Extrapolate=Linear","MultiX=Average","Skip=True","Sort=True")</f>
        <v>14.551778385772913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51056</v>
      </c>
      <c r="T5309" s="43">
        <f ca="1">_xll.BInterpol('Base CDI'!$H$4:$H$28,'Base CDI'!$J$4:$J$29,S5309,"Cubic","Extrapolate=Linear","MultiX=Average","Skip=True","Sort=True")</f>
        <v>14.7707756497948</v>
      </c>
      <c r="U5309" s="43">
        <f ca="1">_xll.BInterpol('Base CDI'!$H$4:$H$28,'Base CDI'!$I$4:$I$29,S5309,"Cubic","Extrapolate=Linear","MultiX=Average","Skip=True","Sort=True")</f>
        <v>14.551607387140903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51057</v>
      </c>
      <c r="T5310" s="43">
        <f ca="1">_xll.BInterpol('Base CDI'!$H$4:$H$28,'Base CDI'!$J$4:$J$29,S5310,"Cubic","Extrapolate=Linear","MultiX=Average","Skip=True","Sort=True")</f>
        <v>14.770820793433652</v>
      </c>
      <c r="U5310" s="43">
        <f ca="1">_xll.BInterpol('Base CDI'!$H$4:$H$28,'Base CDI'!$I$4:$I$29,S5310,"Cubic","Extrapolate=Linear","MultiX=Average","Skip=True","Sort=True")</f>
        <v>14.551436388508892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51058</v>
      </c>
      <c r="T5311" s="43">
        <f ca="1">_xll.BInterpol('Base CDI'!$H$4:$H$28,'Base CDI'!$J$4:$J$29,S5311,"Cubic","Extrapolate=Linear","MultiX=Average","Skip=True","Sort=True")</f>
        <v>14.770865937072502</v>
      </c>
      <c r="U5311" s="43">
        <f ca="1">_xll.BInterpol('Base CDI'!$H$4:$H$28,'Base CDI'!$I$4:$I$29,S5311,"Cubic","Extrapolate=Linear","MultiX=Average","Skip=True","Sort=True")</f>
        <v>14.55126538987688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51059</v>
      </c>
      <c r="T5312" s="43">
        <f ca="1">_xll.BInterpol('Base CDI'!$H$4:$H$28,'Base CDI'!$J$4:$J$29,S5312,"Cubic","Extrapolate=Linear","MultiX=Average","Skip=True","Sort=True")</f>
        <v>14.770911080711354</v>
      </c>
      <c r="U5312" s="43">
        <f ca="1">_xll.BInterpol('Base CDI'!$H$4:$H$28,'Base CDI'!$I$4:$I$29,S5312,"Cubic","Extrapolate=Linear","MultiX=Average","Skip=True","Sort=True")</f>
        <v>14.55109439124487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51060</v>
      </c>
      <c r="T5313" s="43">
        <f ca="1">_xll.BInterpol('Base CDI'!$H$4:$H$28,'Base CDI'!$J$4:$J$29,S5313,"Cubic","Extrapolate=Linear","MultiX=Average","Skip=True","Sort=True")</f>
        <v>14.770956224350204</v>
      </c>
      <c r="U5313" s="43">
        <f ca="1">_xll.BInterpol('Base CDI'!$H$4:$H$28,'Base CDI'!$I$4:$I$29,S5313,"Cubic","Extrapolate=Linear","MultiX=Average","Skip=True","Sort=True")</f>
        <v>14.550923392612859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51061</v>
      </c>
      <c r="T5314" s="43">
        <f ca="1">_xll.BInterpol('Base CDI'!$H$4:$H$28,'Base CDI'!$J$4:$J$29,S5314,"Cubic","Extrapolate=Linear","MultiX=Average","Skip=True","Sort=True")</f>
        <v>14.771001367989054</v>
      </c>
      <c r="U5314" s="43">
        <f ca="1">_xll.BInterpol('Base CDI'!$H$4:$H$28,'Base CDI'!$I$4:$I$29,S5314,"Cubic","Extrapolate=Linear","MultiX=Average","Skip=True","Sort=True")</f>
        <v>14.550752393980847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51062</v>
      </c>
      <c r="T5315" s="43">
        <f ca="1">_xll.BInterpol('Base CDI'!$H$4:$H$28,'Base CDI'!$J$4:$J$29,S5315,"Cubic","Extrapolate=Linear","MultiX=Average","Skip=True","Sort=True")</f>
        <v>14.771046511627906</v>
      </c>
      <c r="U5315" s="43">
        <f ca="1">_xll.BInterpol('Base CDI'!$H$4:$H$28,'Base CDI'!$I$4:$I$29,S5315,"Cubic","Extrapolate=Linear","MultiX=Average","Skip=True","Sort=True")</f>
        <v>14.550581395348837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51063</v>
      </c>
      <c r="T5316" s="43">
        <f ca="1">_xll.BInterpol('Base CDI'!$H$4:$H$28,'Base CDI'!$J$4:$J$29,S5316,"Cubic","Extrapolate=Linear","MultiX=Average","Skip=True","Sort=True")</f>
        <v>14.771091655266757</v>
      </c>
      <c r="U5316" s="43">
        <f ca="1">_xll.BInterpol('Base CDI'!$H$4:$H$28,'Base CDI'!$I$4:$I$29,S5316,"Cubic","Extrapolate=Linear","MultiX=Average","Skip=True","Sort=True")</f>
        <v>14.550410396716826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51064</v>
      </c>
      <c r="T5317" s="43">
        <f ca="1">_xll.BInterpol('Base CDI'!$H$4:$H$28,'Base CDI'!$J$4:$J$29,S5317,"Cubic","Extrapolate=Linear","MultiX=Average","Skip=True","Sort=True")</f>
        <v>14.771136798905607</v>
      </c>
      <c r="U5317" s="43">
        <f ca="1">_xll.BInterpol('Base CDI'!$H$4:$H$28,'Base CDI'!$I$4:$I$29,S5317,"Cubic","Extrapolate=Linear","MultiX=Average","Skip=True","Sort=True")</f>
        <v>14.550239398084814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51065</v>
      </c>
      <c r="T5318" s="43">
        <f ca="1">_xll.BInterpol('Base CDI'!$H$4:$H$28,'Base CDI'!$J$4:$J$29,S5318,"Cubic","Extrapolate=Linear","MultiX=Average","Skip=True","Sort=True")</f>
        <v>14.771181942544459</v>
      </c>
      <c r="U5318" s="43">
        <f ca="1">_xll.BInterpol('Base CDI'!$H$4:$H$28,'Base CDI'!$I$4:$I$29,S5318,"Cubic","Extrapolate=Linear","MultiX=Average","Skip=True","Sort=True")</f>
        <v>14.550068399452805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51066</v>
      </c>
      <c r="T5319" s="43">
        <f ca="1">_xll.BInterpol('Base CDI'!$H$4:$H$28,'Base CDI'!$J$4:$J$29,S5319,"Cubic","Extrapolate=Linear","MultiX=Average","Skip=True","Sort=True")</f>
        <v>14.771227086183309</v>
      </c>
      <c r="U5319" s="43">
        <f ca="1">_xll.BInterpol('Base CDI'!$H$4:$H$28,'Base CDI'!$I$4:$I$29,S5319,"Cubic","Extrapolate=Linear","MultiX=Average","Skip=True","Sort=True")</f>
        <v>14.549897400820793</v>
      </c>
    </row>
    <row r="5320" spans="16:21" x14ac:dyDescent="0.25">
      <c r="P5320" s="10">
        <v>42244</v>
      </c>
      <c r="Q5320">
        <v>38.48695</v>
      </c>
      <c r="S5320" s="42">
        <f t="shared" ca="1" si="87"/>
        <v>51067</v>
      </c>
      <c r="T5320" s="43">
        <f ca="1">_xll.BInterpol('Base CDI'!$H$4:$H$28,'Base CDI'!$J$4:$J$29,S5320,"Cubic","Extrapolate=Linear","MultiX=Average","Skip=True","Sort=True")</f>
        <v>14.771272229822161</v>
      </c>
      <c r="U5320" s="43">
        <f ca="1">_xll.BInterpol('Base CDI'!$H$4:$H$28,'Base CDI'!$I$4:$I$29,S5320,"Cubic","Extrapolate=Linear","MultiX=Average","Skip=True","Sort=True")</f>
        <v>14.549726402188782</v>
      </c>
    </row>
    <row r="5321" spans="16:21" x14ac:dyDescent="0.25">
      <c r="P5321" s="10">
        <v>42247</v>
      </c>
      <c r="Q5321">
        <v>38.50714</v>
      </c>
      <c r="S5321" s="42">
        <f t="shared" ca="1" si="87"/>
        <v>51068</v>
      </c>
      <c r="T5321" s="43">
        <f ca="1">_xll.BInterpol('Base CDI'!$H$4:$H$28,'Base CDI'!$J$4:$J$29,S5321,"Cubic","Extrapolate=Linear","MultiX=Average","Skip=True","Sort=True")</f>
        <v>14.771317373461011</v>
      </c>
      <c r="U5321" s="43">
        <f ca="1">_xll.BInterpol('Base CDI'!$H$4:$H$28,'Base CDI'!$I$4:$I$29,S5321,"Cubic","Extrapolate=Linear","MultiX=Average","Skip=True","Sort=True")</f>
        <v>14.549555403556772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51069</v>
      </c>
      <c r="T5322" s="43">
        <f ca="1">_xll.BInterpol('Base CDI'!$H$4:$H$28,'Base CDI'!$J$4:$J$29,S5322,"Cubic","Extrapolate=Linear","MultiX=Average","Skip=True","Sort=True")</f>
        <v>14.771362517099861</v>
      </c>
      <c r="U5322" s="43">
        <f ca="1">_xll.BInterpol('Base CDI'!$H$4:$H$28,'Base CDI'!$I$4:$I$29,S5322,"Cubic","Extrapolate=Linear","MultiX=Average","Skip=True","Sort=True")</f>
        <v>14.54938440492476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51070</v>
      </c>
      <c r="T5323" s="43">
        <f ca="1">_xll.BInterpol('Base CDI'!$H$4:$H$28,'Base CDI'!$J$4:$J$29,S5323,"Cubic","Extrapolate=Linear","MultiX=Average","Skip=True","Sort=True")</f>
        <v>14.771407660738713</v>
      </c>
      <c r="U5323" s="43">
        <f ca="1">_xll.BInterpol('Base CDI'!$H$4:$H$28,'Base CDI'!$I$4:$I$29,S5323,"Cubic","Extrapolate=Linear","MultiX=Average","Skip=True","Sort=True")</f>
        <v>14.549213406292749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51071</v>
      </c>
      <c r="T5324" s="43">
        <f ca="1">_xll.BInterpol('Base CDI'!$H$4:$H$28,'Base CDI'!$J$4:$J$29,S5324,"Cubic","Extrapolate=Linear","MultiX=Average","Skip=True","Sort=True")</f>
        <v>14.771452804377564</v>
      </c>
      <c r="U5324" s="43">
        <f ca="1">_xll.BInterpol('Base CDI'!$H$4:$H$28,'Base CDI'!$I$4:$I$29,S5324,"Cubic","Extrapolate=Linear","MultiX=Average","Skip=True","Sort=True")</f>
        <v>14.549042407660739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51072</v>
      </c>
      <c r="T5325" s="43">
        <f ca="1">_xll.BInterpol('Base CDI'!$H$4:$H$28,'Base CDI'!$J$4:$J$29,S5325,"Cubic","Extrapolate=Linear","MultiX=Average","Skip=True","Sort=True")</f>
        <v>14.771497948016414</v>
      </c>
      <c r="U5325" s="43">
        <f ca="1">_xll.BInterpol('Base CDI'!$H$4:$H$28,'Base CDI'!$I$4:$I$29,S5325,"Cubic","Extrapolate=Linear","MultiX=Average","Skip=True","Sort=True")</f>
        <v>14.548871409028727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51073</v>
      </c>
      <c r="T5326" s="43">
        <f ca="1">_xll.BInterpol('Base CDI'!$H$4:$H$28,'Base CDI'!$J$4:$J$29,S5326,"Cubic","Extrapolate=Linear","MultiX=Average","Skip=True","Sort=True")</f>
        <v>14.771543091655266</v>
      </c>
      <c r="U5326" s="43">
        <f ca="1">_xll.BInterpol('Base CDI'!$H$4:$H$28,'Base CDI'!$I$4:$I$29,S5326,"Cubic","Extrapolate=Linear","MultiX=Average","Skip=True","Sort=True")</f>
        <v>14.548700410396716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51074</v>
      </c>
      <c r="T5327" s="43">
        <f ca="1">_xll.BInterpol('Base CDI'!$H$4:$H$28,'Base CDI'!$J$4:$J$29,S5327,"Cubic","Extrapolate=Linear","MultiX=Average","Skip=True","Sort=True")</f>
        <v>14.771588235294116</v>
      </c>
      <c r="U5327" s="43">
        <f ca="1">_xll.BInterpol('Base CDI'!$H$4:$H$28,'Base CDI'!$I$4:$I$29,S5327,"Cubic","Extrapolate=Linear","MultiX=Average","Skip=True","Sort=True")</f>
        <v>14.548529411764706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51075</v>
      </c>
      <c r="T5328" s="43">
        <f ca="1">_xll.BInterpol('Base CDI'!$H$4:$H$28,'Base CDI'!$J$4:$J$29,S5328,"Cubic","Extrapolate=Linear","MultiX=Average","Skip=True","Sort=True")</f>
        <v>14.771633378932968</v>
      </c>
      <c r="U5328" s="43">
        <f ca="1">_xll.BInterpol('Base CDI'!$H$4:$H$28,'Base CDI'!$I$4:$I$29,S5328,"Cubic","Extrapolate=Linear","MultiX=Average","Skip=True","Sort=True")</f>
        <v>14.548358413132695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51076</v>
      </c>
      <c r="T5329" s="43">
        <f ca="1">_xll.BInterpol('Base CDI'!$H$4:$H$28,'Base CDI'!$J$4:$J$29,S5329,"Cubic","Extrapolate=Linear","MultiX=Average","Skip=True","Sort=True")</f>
        <v>14.771678522571818</v>
      </c>
      <c r="U5329" s="43">
        <f ca="1">_xll.BInterpol('Base CDI'!$H$4:$H$28,'Base CDI'!$I$4:$I$29,S5329,"Cubic","Extrapolate=Linear","MultiX=Average","Skip=True","Sort=True")</f>
        <v>14.548187414500683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51077</v>
      </c>
      <c r="T5330" s="43">
        <f ca="1">_xll.BInterpol('Base CDI'!$H$4:$H$28,'Base CDI'!$J$4:$J$29,S5330,"Cubic","Extrapolate=Linear","MultiX=Average","Skip=True","Sort=True")</f>
        <v>14.771723666210669</v>
      </c>
      <c r="U5330" s="43">
        <f ca="1">_xll.BInterpol('Base CDI'!$H$4:$H$28,'Base CDI'!$I$4:$I$29,S5330,"Cubic","Extrapolate=Linear","MultiX=Average","Skip=True","Sort=True")</f>
        <v>14.548016415868673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51078</v>
      </c>
      <c r="T5331" s="43">
        <f ca="1">_xll.BInterpol('Base CDI'!$H$4:$H$28,'Base CDI'!$J$4:$J$29,S5331,"Cubic","Extrapolate=Linear","MultiX=Average","Skip=True","Sort=True")</f>
        <v>14.771768809849521</v>
      </c>
      <c r="U5331" s="43">
        <f ca="1">_xll.BInterpol('Base CDI'!$H$4:$H$28,'Base CDI'!$I$4:$I$29,S5331,"Cubic","Extrapolate=Linear","MultiX=Average","Skip=True","Sort=True")</f>
        <v>14.547845417236662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51079</v>
      </c>
      <c r="T5332" s="43">
        <f ca="1">_xll.BInterpol('Base CDI'!$H$4:$H$28,'Base CDI'!$J$4:$J$29,S5332,"Cubic","Extrapolate=Linear","MultiX=Average","Skip=True","Sort=True")</f>
        <v>14.771813953488371</v>
      </c>
      <c r="U5332" s="43">
        <f ca="1">_xll.BInterpol('Base CDI'!$H$4:$H$28,'Base CDI'!$I$4:$I$29,S5332,"Cubic","Extrapolate=Linear","MultiX=Average","Skip=True","Sort=True")</f>
        <v>14.54767441860465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51080</v>
      </c>
      <c r="T5333" s="43">
        <f ca="1">_xll.BInterpol('Base CDI'!$H$4:$H$28,'Base CDI'!$J$4:$J$29,S5333,"Cubic","Extrapolate=Linear","MultiX=Average","Skip=True","Sort=True")</f>
        <v>14.771859097127221</v>
      </c>
      <c r="U5333" s="43">
        <f ca="1">_xll.BInterpol('Base CDI'!$H$4:$H$28,'Base CDI'!$I$4:$I$29,S5333,"Cubic","Extrapolate=Linear","MultiX=Average","Skip=True","Sort=True")</f>
        <v>14.547503419972641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51081</v>
      </c>
      <c r="T5334" s="43">
        <f ca="1">_xll.BInterpol('Base CDI'!$H$4:$H$28,'Base CDI'!$J$4:$J$29,S5334,"Cubic","Extrapolate=Linear","MultiX=Average","Skip=True","Sort=True")</f>
        <v>14.771904240766073</v>
      </c>
      <c r="U5334" s="43">
        <f ca="1">_xll.BInterpol('Base CDI'!$H$4:$H$28,'Base CDI'!$I$4:$I$29,S5334,"Cubic","Extrapolate=Linear","MultiX=Average","Skip=True","Sort=True")</f>
        <v>14.547332421340629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51082</v>
      </c>
      <c r="T5335" s="43">
        <f ca="1">_xll.BInterpol('Base CDI'!$H$4:$H$28,'Base CDI'!$J$4:$J$29,S5335,"Cubic","Extrapolate=Linear","MultiX=Average","Skip=True","Sort=True")</f>
        <v>14.771949384404923</v>
      </c>
      <c r="U5335" s="43">
        <f ca="1">_xll.BInterpol('Base CDI'!$H$4:$H$28,'Base CDI'!$I$4:$I$29,S5335,"Cubic","Extrapolate=Linear","MultiX=Average","Skip=True","Sort=True")</f>
        <v>14.547161422708617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51083</v>
      </c>
      <c r="T5336" s="43">
        <f ca="1">_xll.BInterpol('Base CDI'!$H$4:$H$28,'Base CDI'!$J$4:$J$29,S5336,"Cubic","Extrapolate=Linear","MultiX=Average","Skip=True","Sort=True")</f>
        <v>14.771994528043775</v>
      </c>
      <c r="U5336" s="43">
        <f ca="1">_xll.BInterpol('Base CDI'!$H$4:$H$28,'Base CDI'!$I$4:$I$29,S5336,"Cubic","Extrapolate=Linear","MultiX=Average","Skip=True","Sort=True")</f>
        <v>14.546990424076608</v>
      </c>
    </row>
    <row r="5337" spans="16:21" x14ac:dyDescent="0.25">
      <c r="P5337" s="10">
        <v>42270</v>
      </c>
      <c r="Q5337">
        <v>38.83164</v>
      </c>
      <c r="S5337" s="42">
        <f t="shared" ca="1" si="88"/>
        <v>51084</v>
      </c>
      <c r="T5337" s="43">
        <f ca="1">_xll.BInterpol('Base CDI'!$H$4:$H$28,'Base CDI'!$J$4:$J$29,S5337,"Cubic","Extrapolate=Linear","MultiX=Average","Skip=True","Sort=True")</f>
        <v>14.772039671682625</v>
      </c>
      <c r="U5337" s="43">
        <f ca="1">_xll.BInterpol('Base CDI'!$H$4:$H$28,'Base CDI'!$I$4:$I$29,S5337,"Cubic","Extrapolate=Linear","MultiX=Average","Skip=True","Sort=True")</f>
        <v>14.546819425444596</v>
      </c>
    </row>
    <row r="5338" spans="16:21" x14ac:dyDescent="0.25">
      <c r="P5338" s="10">
        <v>42271</v>
      </c>
      <c r="Q5338">
        <v>38.85201</v>
      </c>
      <c r="S5338" s="42">
        <f t="shared" ca="1" si="88"/>
        <v>51085</v>
      </c>
      <c r="T5338" s="43">
        <f ca="1">_xll.BInterpol('Base CDI'!$H$4:$H$28,'Base CDI'!$J$4:$J$29,S5338,"Cubic","Extrapolate=Linear","MultiX=Average","Skip=True","Sort=True")</f>
        <v>14.772084815321476</v>
      </c>
      <c r="U5338" s="43">
        <f ca="1">_xll.BInterpol('Base CDI'!$H$4:$H$28,'Base CDI'!$I$4:$I$29,S5338,"Cubic","Extrapolate=Linear","MultiX=Average","Skip=True","Sort=True")</f>
        <v>14.546648426812585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51086</v>
      </c>
      <c r="T5339" s="43">
        <f ca="1">_xll.BInterpol('Base CDI'!$H$4:$H$28,'Base CDI'!$J$4:$J$29,S5339,"Cubic","Extrapolate=Linear","MultiX=Average","Skip=True","Sort=True")</f>
        <v>14.772129958960328</v>
      </c>
      <c r="U5339" s="43">
        <f ca="1">_xll.BInterpol('Base CDI'!$H$4:$H$28,'Base CDI'!$I$4:$I$29,S5339,"Cubic","Extrapolate=Linear","MultiX=Average","Skip=True","Sort=True")</f>
        <v>14.546477428180575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51087</v>
      </c>
      <c r="T5340" s="43">
        <f ca="1">_xll.BInterpol('Base CDI'!$H$4:$H$28,'Base CDI'!$J$4:$J$29,S5340,"Cubic","Extrapolate=Linear","MultiX=Average","Skip=True","Sort=True")</f>
        <v>14.772175102599178</v>
      </c>
      <c r="U5340" s="43">
        <f ca="1">_xll.BInterpol('Base CDI'!$H$4:$H$28,'Base CDI'!$I$4:$I$29,S5340,"Cubic","Extrapolate=Linear","MultiX=Average","Skip=True","Sort=True")</f>
        <v>14.546306429548563</v>
      </c>
    </row>
    <row r="5341" spans="16:21" x14ac:dyDescent="0.25">
      <c r="P5341" s="10">
        <v>42276</v>
      </c>
      <c r="Q5341">
        <v>38.91319</v>
      </c>
      <c r="S5341" s="42">
        <f t="shared" ca="1" si="88"/>
        <v>51088</v>
      </c>
      <c r="T5341" s="43">
        <f ca="1">_xll.BInterpol('Base CDI'!$H$4:$H$28,'Base CDI'!$J$4:$J$29,S5341,"Cubic","Extrapolate=Linear","MultiX=Average","Skip=True","Sort=True")</f>
        <v>14.772220246238028</v>
      </c>
      <c r="U5341" s="43">
        <f ca="1">_xll.BInterpol('Base CDI'!$H$4:$H$28,'Base CDI'!$I$4:$I$29,S5341,"Cubic","Extrapolate=Linear","MultiX=Average","Skip=True","Sort=True")</f>
        <v>14.546135430916552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51089</v>
      </c>
      <c r="T5342" s="43">
        <f ca="1">_xll.BInterpol('Base CDI'!$H$4:$H$28,'Base CDI'!$J$4:$J$29,S5342,"Cubic","Extrapolate=Linear","MultiX=Average","Skip=True","Sort=True")</f>
        <v>14.77226538987688</v>
      </c>
      <c r="U5342" s="43">
        <f ca="1">_xll.BInterpol('Base CDI'!$H$4:$H$28,'Base CDI'!$I$4:$I$29,S5342,"Cubic","Extrapolate=Linear","MultiX=Average","Skip=True","Sort=True")</f>
        <v>14.545964432284542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51090</v>
      </c>
      <c r="T5343" s="43">
        <f ca="1">_xll.BInterpol('Base CDI'!$H$4:$H$28,'Base CDI'!$J$4:$J$29,S5343,"Cubic","Extrapolate=Linear","MultiX=Average","Skip=True","Sort=True")</f>
        <v>14.77231053351573</v>
      </c>
      <c r="U5343" s="43">
        <f ca="1">_xll.BInterpol('Base CDI'!$H$4:$H$28,'Base CDI'!$I$4:$I$29,S5343,"Cubic","Extrapolate=Linear","MultiX=Average","Skip=True","Sort=True")</f>
        <v>14.545793433652531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51091</v>
      </c>
      <c r="T5344" s="43">
        <f ca="1">_xll.BInterpol('Base CDI'!$H$4:$H$28,'Base CDI'!$J$4:$J$29,S5344,"Cubic","Extrapolate=Linear","MultiX=Average","Skip=True","Sort=True")</f>
        <v>14.772355677154582</v>
      </c>
      <c r="U5344" s="43">
        <f ca="1">_xll.BInterpol('Base CDI'!$H$4:$H$28,'Base CDI'!$I$4:$I$29,S5344,"Cubic","Extrapolate=Linear","MultiX=Average","Skip=True","Sort=True")</f>
        <v>14.545622435020519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51092</v>
      </c>
      <c r="T5345" s="43">
        <f ca="1">_xll.BInterpol('Base CDI'!$H$4:$H$28,'Base CDI'!$J$4:$J$29,S5345,"Cubic","Extrapolate=Linear","MultiX=Average","Skip=True","Sort=True")</f>
        <v>14.772400820793433</v>
      </c>
      <c r="U5345" s="43">
        <f ca="1">_xll.BInterpol('Base CDI'!$H$4:$H$28,'Base CDI'!$I$4:$I$29,S5345,"Cubic","Extrapolate=Linear","MultiX=Average","Skip=True","Sort=True")</f>
        <v>14.545451436388509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51093</v>
      </c>
      <c r="T5346" s="43">
        <f ca="1">_xll.BInterpol('Base CDI'!$H$4:$H$28,'Base CDI'!$J$4:$J$29,S5346,"Cubic","Extrapolate=Linear","MultiX=Average","Skip=True","Sort=True")</f>
        <v>14.772445964432283</v>
      </c>
      <c r="U5346" s="43">
        <f ca="1">_xll.BInterpol('Base CDI'!$H$4:$H$28,'Base CDI'!$I$4:$I$29,S5346,"Cubic","Extrapolate=Linear","MultiX=Average","Skip=True","Sort=True")</f>
        <v>14.545280437756498</v>
      </c>
    </row>
    <row r="5347" spans="16:21" x14ac:dyDescent="0.25">
      <c r="P5347" s="10">
        <v>42284</v>
      </c>
      <c r="Q5347">
        <v>39.03584</v>
      </c>
      <c r="S5347" s="42">
        <f t="shared" ca="1" si="88"/>
        <v>51094</v>
      </c>
      <c r="T5347" s="43">
        <f ca="1">_xll.BInterpol('Base CDI'!$H$4:$H$28,'Base CDI'!$J$4:$J$29,S5347,"Cubic","Extrapolate=Linear","MultiX=Average","Skip=True","Sort=True")</f>
        <v>14.772491108071135</v>
      </c>
      <c r="U5347" s="43">
        <f ca="1">_xll.BInterpol('Base CDI'!$H$4:$H$28,'Base CDI'!$I$4:$I$29,S5347,"Cubic","Extrapolate=Linear","MultiX=Average","Skip=True","Sort=True")</f>
        <v>14.545109439124486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51095</v>
      </c>
      <c r="T5348" s="43">
        <f ca="1">_xll.BInterpol('Base CDI'!$H$4:$H$28,'Base CDI'!$J$4:$J$29,S5348,"Cubic","Extrapolate=Linear","MultiX=Average","Skip=True","Sort=True")</f>
        <v>14.772536251709985</v>
      </c>
      <c r="U5348" s="43">
        <f ca="1">_xll.BInterpol('Base CDI'!$H$4:$H$28,'Base CDI'!$I$4:$I$29,S5348,"Cubic","Extrapolate=Linear","MultiX=Average","Skip=True","Sort=True")</f>
        <v>14.544938440492476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51096</v>
      </c>
      <c r="T5349" s="43">
        <f ca="1">_xll.BInterpol('Base CDI'!$H$4:$H$28,'Base CDI'!$J$4:$J$29,S5349,"Cubic","Extrapolate=Linear","MultiX=Average","Skip=True","Sort=True")</f>
        <v>14.772581395348837</v>
      </c>
      <c r="U5349" s="43">
        <f ca="1">_xll.BInterpol('Base CDI'!$H$4:$H$28,'Base CDI'!$I$4:$I$29,S5349,"Cubic","Extrapolate=Linear","MultiX=Average","Skip=True","Sort=True")</f>
        <v>14.544767441860465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51097</v>
      </c>
      <c r="T5350" s="43">
        <f ca="1">_xll.BInterpol('Base CDI'!$H$4:$H$28,'Base CDI'!$J$4:$J$29,S5350,"Cubic","Extrapolate=Linear","MultiX=Average","Skip=True","Sort=True")</f>
        <v>14.772626538987687</v>
      </c>
      <c r="U5350" s="43">
        <f ca="1">_xll.BInterpol('Base CDI'!$H$4:$H$28,'Base CDI'!$I$4:$I$29,S5350,"Cubic","Extrapolate=Linear","MultiX=Average","Skip=True","Sort=True")</f>
        <v>14.544596443228453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51098</v>
      </c>
      <c r="T5351" s="43">
        <f ca="1">_xll.BInterpol('Base CDI'!$H$4:$H$28,'Base CDI'!$J$4:$J$29,S5351,"Cubic","Extrapolate=Linear","MultiX=Average","Skip=True","Sort=True")</f>
        <v>14.772671682626537</v>
      </c>
      <c r="U5351" s="43">
        <f ca="1">_xll.BInterpol('Base CDI'!$H$4:$H$28,'Base CDI'!$I$4:$I$29,S5351,"Cubic","Extrapolate=Linear","MultiX=Average","Skip=True","Sort=True")</f>
        <v>14.544425444596444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51099</v>
      </c>
      <c r="T5352" s="43">
        <f ca="1">_xll.BInterpol('Base CDI'!$H$4:$H$28,'Base CDI'!$J$4:$J$29,S5352,"Cubic","Extrapolate=Linear","MultiX=Average","Skip=True","Sort=True")</f>
        <v>14.772716826265389</v>
      </c>
      <c r="U5352" s="43">
        <f ca="1">_xll.BInterpol('Base CDI'!$H$4:$H$28,'Base CDI'!$I$4:$I$29,S5352,"Cubic","Extrapolate=Linear","MultiX=Average","Skip=True","Sort=True")</f>
        <v>14.544254445964432</v>
      </c>
    </row>
    <row r="5353" spans="16:21" x14ac:dyDescent="0.25">
      <c r="P5353" s="10">
        <v>42293</v>
      </c>
      <c r="Q5353">
        <v>39.15887</v>
      </c>
      <c r="S5353" s="42">
        <f t="shared" ca="1" si="88"/>
        <v>51100</v>
      </c>
      <c r="T5353" s="43">
        <f ca="1">_xll.BInterpol('Base CDI'!$H$4:$H$28,'Base CDI'!$J$4:$J$29,S5353,"Cubic","Extrapolate=Linear","MultiX=Average","Skip=True","Sort=True")</f>
        <v>14.77276196990424</v>
      </c>
      <c r="U5353" s="43">
        <f ca="1">_xll.BInterpol('Base CDI'!$H$4:$H$28,'Base CDI'!$I$4:$I$29,S5353,"Cubic","Extrapolate=Linear","MultiX=Average","Skip=True","Sort=True")</f>
        <v>14.544083447332421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51101</v>
      </c>
      <c r="T5354" s="43">
        <f ca="1">_xll.BInterpol('Base CDI'!$H$4:$H$28,'Base CDI'!$J$4:$J$29,S5354,"Cubic","Extrapolate=Linear","MultiX=Average","Skip=True","Sort=True")</f>
        <v>14.77280711354309</v>
      </c>
      <c r="U5354" s="43">
        <f ca="1">_xll.BInterpol('Base CDI'!$H$4:$H$28,'Base CDI'!$I$4:$I$29,S5354,"Cubic","Extrapolate=Linear","MultiX=Average","Skip=True","Sort=True")</f>
        <v>14.543912448700411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51102</v>
      </c>
      <c r="T5355" s="43">
        <f ca="1">_xll.BInterpol('Base CDI'!$H$4:$H$28,'Base CDI'!$J$4:$J$29,S5355,"Cubic","Extrapolate=Linear","MultiX=Average","Skip=True","Sort=True")</f>
        <v>14.772852257181942</v>
      </c>
      <c r="U5355" s="43">
        <f ca="1">_xll.BInterpol('Base CDI'!$H$4:$H$28,'Base CDI'!$I$4:$I$29,S5355,"Cubic","Extrapolate=Linear","MultiX=Average","Skip=True","Sort=True")</f>
        <v>14.543741450068399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51103</v>
      </c>
      <c r="T5356" s="43">
        <f ca="1">_xll.BInterpol('Base CDI'!$H$4:$H$28,'Base CDI'!$J$4:$J$29,S5356,"Cubic","Extrapolate=Linear","MultiX=Average","Skip=True","Sort=True")</f>
        <v>14.772897400820792</v>
      </c>
      <c r="U5356" s="43">
        <f ca="1">_xll.BInterpol('Base CDI'!$H$4:$H$28,'Base CDI'!$I$4:$I$29,S5356,"Cubic","Extrapolate=Linear","MultiX=Average","Skip=True","Sort=True")</f>
        <v>14.543570451436388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51104</v>
      </c>
      <c r="T5357" s="43">
        <f ca="1">_xll.BInterpol('Base CDI'!$H$4:$H$28,'Base CDI'!$J$4:$J$29,S5357,"Cubic","Extrapolate=Linear","MultiX=Average","Skip=True","Sort=True")</f>
        <v>14.772942544459644</v>
      </c>
      <c r="U5357" s="43">
        <f ca="1">_xll.BInterpol('Base CDI'!$H$4:$H$28,'Base CDI'!$I$4:$I$29,S5357,"Cubic","Extrapolate=Linear","MultiX=Average","Skip=True","Sort=True")</f>
        <v>14.543399452804378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51105</v>
      </c>
      <c r="T5358" s="43">
        <f ca="1">_xll.BInterpol('Base CDI'!$H$4:$H$28,'Base CDI'!$J$4:$J$29,S5358,"Cubic","Extrapolate=Linear","MultiX=Average","Skip=True","Sort=True")</f>
        <v>14.772987688098494</v>
      </c>
      <c r="U5358" s="43">
        <f ca="1">_xll.BInterpol('Base CDI'!$H$4:$H$28,'Base CDI'!$I$4:$I$29,S5358,"Cubic","Extrapolate=Linear","MultiX=Average","Skip=True","Sort=True")</f>
        <v>14.543228454172366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51106</v>
      </c>
      <c r="T5359" s="43">
        <f ca="1">_xll.BInterpol('Base CDI'!$H$4:$H$28,'Base CDI'!$J$4:$J$29,S5359,"Cubic","Extrapolate=Linear","MultiX=Average","Skip=True","Sort=True")</f>
        <v>14.773032831737344</v>
      </c>
      <c r="U5359" s="43">
        <f ca="1">_xll.BInterpol('Base CDI'!$H$4:$H$28,'Base CDI'!$I$4:$I$29,S5359,"Cubic","Extrapolate=Linear","MultiX=Average","Skip=True","Sort=True")</f>
        <v>14.543057455540355</v>
      </c>
    </row>
    <row r="5360" spans="16:21" x14ac:dyDescent="0.25">
      <c r="P5360" s="10">
        <v>42304</v>
      </c>
      <c r="Q5360">
        <v>39.30294</v>
      </c>
      <c r="S5360" s="42">
        <f t="shared" ca="1" si="88"/>
        <v>51107</v>
      </c>
      <c r="T5360" s="43">
        <f ca="1">_xll.BInterpol('Base CDI'!$H$4:$H$28,'Base CDI'!$J$4:$J$29,S5360,"Cubic","Extrapolate=Linear","MultiX=Average","Skip=True","Sort=True")</f>
        <v>14.773077975376196</v>
      </c>
      <c r="U5360" s="43">
        <f ca="1">_xll.BInterpol('Base CDI'!$H$4:$H$28,'Base CDI'!$I$4:$I$29,S5360,"Cubic","Extrapolate=Linear","MultiX=Average","Skip=True","Sort=True")</f>
        <v>14.542886456908345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51108</v>
      </c>
      <c r="T5361" s="43">
        <f ca="1">_xll.BInterpol('Base CDI'!$H$4:$H$28,'Base CDI'!$J$4:$J$29,S5361,"Cubic","Extrapolate=Linear","MultiX=Average","Skip=True","Sort=True")</f>
        <v>14.773123119015047</v>
      </c>
      <c r="U5361" s="43">
        <f ca="1">_xll.BInterpol('Base CDI'!$H$4:$H$28,'Base CDI'!$I$4:$I$29,S5361,"Cubic","Extrapolate=Linear","MultiX=Average","Skip=True","Sort=True")</f>
        <v>14.542715458276334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51109</v>
      </c>
      <c r="T5362" s="43">
        <f ca="1">_xll.BInterpol('Base CDI'!$H$4:$H$28,'Base CDI'!$J$4:$J$29,S5362,"Cubic","Extrapolate=Linear","MultiX=Average","Skip=True","Sort=True")</f>
        <v>14.773168262653897</v>
      </c>
      <c r="U5362" s="43">
        <f ca="1">_xll.BInterpol('Base CDI'!$H$4:$H$28,'Base CDI'!$I$4:$I$29,S5362,"Cubic","Extrapolate=Linear","MultiX=Average","Skip=True","Sort=True")</f>
        <v>14.542544459644322</v>
      </c>
    </row>
    <row r="5363" spans="16:21" x14ac:dyDescent="0.25">
      <c r="P5363" s="10">
        <v>42307</v>
      </c>
      <c r="Q5363">
        <v>39.36486</v>
      </c>
      <c r="S5363" s="42">
        <f t="shared" ca="1" si="88"/>
        <v>51110</v>
      </c>
      <c r="T5363" s="43">
        <f ca="1">_xll.BInterpol('Base CDI'!$H$4:$H$28,'Base CDI'!$J$4:$J$29,S5363,"Cubic","Extrapolate=Linear","MultiX=Average","Skip=True","Sort=True")</f>
        <v>14.773213406292749</v>
      </c>
      <c r="U5363" s="43">
        <f ca="1">_xll.BInterpol('Base CDI'!$H$4:$H$28,'Base CDI'!$I$4:$I$29,S5363,"Cubic","Extrapolate=Linear","MultiX=Average","Skip=True","Sort=True")</f>
        <v>14.542373461012312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51111</v>
      </c>
      <c r="T5364" s="43">
        <f ca="1">_xll.BInterpol('Base CDI'!$H$4:$H$28,'Base CDI'!$J$4:$J$29,S5364,"Cubic","Extrapolate=Linear","MultiX=Average","Skip=True","Sort=True")</f>
        <v>14.773258549931599</v>
      </c>
      <c r="U5364" s="43">
        <f ca="1">_xll.BInterpol('Base CDI'!$H$4:$H$28,'Base CDI'!$I$4:$I$29,S5364,"Cubic","Extrapolate=Linear","MultiX=Average","Skip=True","Sort=True")</f>
        <v>14.542202462380301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51112</v>
      </c>
      <c r="T5365" s="43">
        <f ca="1">_xll.BInterpol('Base CDI'!$H$4:$H$28,'Base CDI'!$J$4:$J$29,S5365,"Cubic","Extrapolate=Linear","MultiX=Average","Skip=True","Sort=True")</f>
        <v>14.773303693570451</v>
      </c>
      <c r="U5365" s="43">
        <f ca="1">_xll.BInterpol('Base CDI'!$H$4:$H$28,'Base CDI'!$I$4:$I$29,S5365,"Cubic","Extrapolate=Linear","MultiX=Average","Skip=True","Sort=True")</f>
        <v>14.542031463748289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51113</v>
      </c>
      <c r="T5366" s="43">
        <f ca="1">_xll.BInterpol('Base CDI'!$H$4:$H$28,'Base CDI'!$J$4:$J$29,S5366,"Cubic","Extrapolate=Linear","MultiX=Average","Skip=True","Sort=True")</f>
        <v>14.773348837209301</v>
      </c>
      <c r="U5366" s="43">
        <f ca="1">_xll.BInterpol('Base CDI'!$H$4:$H$28,'Base CDI'!$I$4:$I$29,S5366,"Cubic","Extrapolate=Linear","MultiX=Average","Skip=True","Sort=True")</f>
        <v>14.541860465116279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51114</v>
      </c>
      <c r="T5367" s="43">
        <f ca="1">_xll.BInterpol('Base CDI'!$H$4:$H$28,'Base CDI'!$J$4:$J$29,S5367,"Cubic","Extrapolate=Linear","MultiX=Average","Skip=True","Sort=True")</f>
        <v>14.773393980848152</v>
      </c>
      <c r="U5367" s="43">
        <f ca="1">_xll.BInterpol('Base CDI'!$H$4:$H$28,'Base CDI'!$I$4:$I$29,S5367,"Cubic","Extrapolate=Linear","MultiX=Average","Skip=True","Sort=True")</f>
        <v>14.541689466484268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51115</v>
      </c>
      <c r="T5368" s="43">
        <f ca="1">_xll.BInterpol('Base CDI'!$H$4:$H$28,'Base CDI'!$J$4:$J$29,S5368,"Cubic","Extrapolate=Linear","MultiX=Average","Skip=True","Sort=True")</f>
        <v>14.773439124487004</v>
      </c>
      <c r="U5368" s="43">
        <f ca="1">_xll.BInterpol('Base CDI'!$H$4:$H$28,'Base CDI'!$I$4:$I$29,S5368,"Cubic","Extrapolate=Linear","MultiX=Average","Skip=True","Sort=True")</f>
        <v>14.541518467852256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51116</v>
      </c>
      <c r="T5369" s="43">
        <f ca="1">_xll.BInterpol('Base CDI'!$H$4:$H$28,'Base CDI'!$J$4:$J$29,S5369,"Cubic","Extrapolate=Linear","MultiX=Average","Skip=True","Sort=True")</f>
        <v>14.773484268125854</v>
      </c>
      <c r="U5369" s="43">
        <f ca="1">_xll.BInterpol('Base CDI'!$H$4:$H$28,'Base CDI'!$I$4:$I$29,S5369,"Cubic","Extrapolate=Linear","MultiX=Average","Skip=True","Sort=True")</f>
        <v>14.541347469220247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51117</v>
      </c>
      <c r="T5370" s="43">
        <f ca="1">_xll.BInterpol('Base CDI'!$H$4:$H$28,'Base CDI'!$J$4:$J$29,S5370,"Cubic","Extrapolate=Linear","MultiX=Average","Skip=True","Sort=True")</f>
        <v>14.773529411764704</v>
      </c>
      <c r="U5370" s="43">
        <f ca="1">_xll.BInterpol('Base CDI'!$H$4:$H$28,'Base CDI'!$I$4:$I$29,S5370,"Cubic","Extrapolate=Linear","MultiX=Average","Skip=True","Sort=True")</f>
        <v>14.541176470588235</v>
      </c>
    </row>
    <row r="5371" spans="16:21" x14ac:dyDescent="0.25">
      <c r="P5371" s="10">
        <v>42320</v>
      </c>
      <c r="Q5371">
        <v>39.53049</v>
      </c>
      <c r="S5371" s="42">
        <f t="shared" ca="1" si="88"/>
        <v>51118</v>
      </c>
      <c r="T5371" s="43">
        <f ca="1">_xll.BInterpol('Base CDI'!$H$4:$H$28,'Base CDI'!$J$4:$J$29,S5371,"Cubic","Extrapolate=Linear","MultiX=Average","Skip=True","Sort=True")</f>
        <v>14.773574555403556</v>
      </c>
      <c r="U5371" s="43">
        <f ca="1">_xll.BInterpol('Base CDI'!$H$4:$H$28,'Base CDI'!$I$4:$I$29,S5371,"Cubic","Extrapolate=Linear","MultiX=Average","Skip=True","Sort=True")</f>
        <v>14.541005471956224</v>
      </c>
    </row>
    <row r="5372" spans="16:21" x14ac:dyDescent="0.25">
      <c r="P5372" s="10">
        <v>42321</v>
      </c>
      <c r="Q5372">
        <v>39.55124</v>
      </c>
      <c r="S5372" s="42">
        <f t="shared" ca="1" si="88"/>
        <v>51119</v>
      </c>
      <c r="T5372" s="43">
        <f ca="1">_xll.BInterpol('Base CDI'!$H$4:$H$28,'Base CDI'!$J$4:$J$29,S5372,"Cubic","Extrapolate=Linear","MultiX=Average","Skip=True","Sort=True")</f>
        <v>14.773619699042406</v>
      </c>
      <c r="U5372" s="43">
        <f ca="1">_xll.BInterpol('Base CDI'!$H$4:$H$28,'Base CDI'!$I$4:$I$29,S5372,"Cubic","Extrapolate=Linear","MultiX=Average","Skip=True","Sort=True")</f>
        <v>14.540834473324214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51120</v>
      </c>
      <c r="T5373" s="43">
        <f ca="1">_xll.BInterpol('Base CDI'!$H$4:$H$28,'Base CDI'!$J$4:$J$29,S5373,"Cubic","Extrapolate=Linear","MultiX=Average","Skip=True","Sort=True")</f>
        <v>14.773664842681258</v>
      </c>
      <c r="U5373" s="43">
        <f ca="1">_xll.BInterpol('Base CDI'!$H$4:$H$28,'Base CDI'!$I$4:$I$29,S5373,"Cubic","Extrapolate=Linear","MultiX=Average","Skip=True","Sort=True")</f>
        <v>14.540663474692202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51121</v>
      </c>
      <c r="T5374" s="43">
        <f ca="1">_xll.BInterpol('Base CDI'!$H$4:$H$28,'Base CDI'!$J$4:$J$29,S5374,"Cubic","Extrapolate=Linear","MultiX=Average","Skip=True","Sort=True")</f>
        <v>14.773709986320108</v>
      </c>
      <c r="U5374" s="43">
        <f ca="1">_xll.BInterpol('Base CDI'!$H$4:$H$28,'Base CDI'!$I$4:$I$29,S5374,"Cubic","Extrapolate=Linear","MultiX=Average","Skip=True","Sort=True")</f>
        <v>14.540492476060191</v>
      </c>
    </row>
    <row r="5375" spans="16:21" x14ac:dyDescent="0.25">
      <c r="P5375" s="10">
        <v>42326</v>
      </c>
      <c r="Q5375">
        <v>39.61356</v>
      </c>
      <c r="S5375" s="42">
        <f t="shared" ca="1" si="88"/>
        <v>51122</v>
      </c>
      <c r="T5375" s="43">
        <f ca="1">_xll.BInterpol('Base CDI'!$H$4:$H$28,'Base CDI'!$J$4:$J$29,S5375,"Cubic","Extrapolate=Linear","MultiX=Average","Skip=True","Sort=True")</f>
        <v>14.773755129958959</v>
      </c>
      <c r="U5375" s="43">
        <f ca="1">_xll.BInterpol('Base CDI'!$H$4:$H$28,'Base CDI'!$I$4:$I$29,S5375,"Cubic","Extrapolate=Linear","MultiX=Average","Skip=True","Sort=True")</f>
        <v>14.540321477428181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51123</v>
      </c>
      <c r="T5376" s="43">
        <f ca="1">_xll.BInterpol('Base CDI'!$H$4:$H$28,'Base CDI'!$J$4:$J$29,S5376,"Cubic","Extrapolate=Linear","MultiX=Average","Skip=True","Sort=True")</f>
        <v>14.773800273597811</v>
      </c>
      <c r="U5376" s="43">
        <f ca="1">_xll.BInterpol('Base CDI'!$H$4:$H$28,'Base CDI'!$I$4:$I$29,S5376,"Cubic","Extrapolate=Linear","MultiX=Average","Skip=True","Sort=True")</f>
        <v>14.54015047879617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51124</v>
      </c>
      <c r="T5377" s="43">
        <f ca="1">_xll.BInterpol('Base CDI'!$H$4:$H$28,'Base CDI'!$J$4:$J$29,S5377,"Cubic","Extrapolate=Linear","MultiX=Average","Skip=True","Sort=True")</f>
        <v>14.773845417236661</v>
      </c>
      <c r="U5377" s="43">
        <f ca="1">_xll.BInterpol('Base CDI'!$H$4:$H$28,'Base CDI'!$I$4:$I$29,S5377,"Cubic","Extrapolate=Linear","MultiX=Average","Skip=True","Sort=True")</f>
        <v>14.539979480164158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51125</v>
      </c>
      <c r="T5378" s="43">
        <f ca="1">_xll.BInterpol('Base CDI'!$H$4:$H$28,'Base CDI'!$J$4:$J$29,S5378,"Cubic","Extrapolate=Linear","MultiX=Average","Skip=True","Sort=True")</f>
        <v>14.773890560875511</v>
      </c>
      <c r="U5378" s="43">
        <f ca="1">_xll.BInterpol('Base CDI'!$H$4:$H$28,'Base CDI'!$I$4:$I$29,S5378,"Cubic","Extrapolate=Linear","MultiX=Average","Skip=True","Sort=True")</f>
        <v>14.539808481532148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51126</v>
      </c>
      <c r="T5379" s="43">
        <f ca="1">_xll.BInterpol('Base CDI'!$H$4:$H$28,'Base CDI'!$J$4:$J$29,S5379,"Cubic","Extrapolate=Linear","MultiX=Average","Skip=True","Sort=True")</f>
        <v>14.773935704514363</v>
      </c>
      <c r="U5379" s="43">
        <f ca="1">_xll.BInterpol('Base CDI'!$H$4:$H$28,'Base CDI'!$I$4:$I$29,S5379,"Cubic","Extrapolate=Linear","MultiX=Average","Skip=True","Sort=True")</f>
        <v>14.539637482900137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51127</v>
      </c>
      <c r="T5380" s="43">
        <f ca="1">_xll.BInterpol('Base CDI'!$H$4:$H$28,'Base CDI'!$J$4:$J$29,S5380,"Cubic","Extrapolate=Linear","MultiX=Average","Skip=True","Sort=True")</f>
        <v>14.773980848153213</v>
      </c>
      <c r="U5380" s="43">
        <f ca="1">_xll.BInterpol('Base CDI'!$H$4:$H$28,'Base CDI'!$I$4:$I$29,S5380,"Cubic","Extrapolate=Linear","MultiX=Average","Skip=True","Sort=True")</f>
        <v>14.539466484268125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51128</v>
      </c>
      <c r="T5381" s="43">
        <f ca="1">_xll.BInterpol('Base CDI'!$H$4:$H$28,'Base CDI'!$J$4:$J$29,S5381,"Cubic","Extrapolate=Linear","MultiX=Average","Skip=True","Sort=True")</f>
        <v>14.774025991792065</v>
      </c>
      <c r="U5381" s="43">
        <f ca="1">_xll.BInterpol('Base CDI'!$H$4:$H$28,'Base CDI'!$I$4:$I$29,S5381,"Cubic","Extrapolate=Linear","MultiX=Average","Skip=True","Sort=True")</f>
        <v>14.539295485636115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51129</v>
      </c>
      <c r="T5382" s="43">
        <f ca="1">_xll.BInterpol('Base CDI'!$H$4:$H$28,'Base CDI'!$J$4:$J$29,S5382,"Cubic","Extrapolate=Linear","MultiX=Average","Skip=True","Sort=True")</f>
        <v>14.774071135430916</v>
      </c>
      <c r="U5382" s="43">
        <f ca="1">_xll.BInterpol('Base CDI'!$H$4:$H$28,'Base CDI'!$I$4:$I$29,S5382,"Cubic","Extrapolate=Linear","MultiX=Average","Skip=True","Sort=True")</f>
        <v>14.539124487004104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51130</v>
      </c>
      <c r="T5383" s="43">
        <f ca="1">_xll.BInterpol('Base CDI'!$H$4:$H$28,'Base CDI'!$J$4:$J$29,S5383,"Cubic","Extrapolate=Linear","MultiX=Average","Skip=True","Sort=True")</f>
        <v>14.774116279069766</v>
      </c>
      <c r="U5383" s="43">
        <f ca="1">_xll.BInterpol('Base CDI'!$H$4:$H$28,'Base CDI'!$I$4:$I$29,S5383,"Cubic","Extrapolate=Linear","MultiX=Average","Skip=True","Sort=True")</f>
        <v>14.538953488372092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51131</v>
      </c>
      <c r="T5384" s="43">
        <f ca="1">_xll.BInterpol('Base CDI'!$H$4:$H$28,'Base CDI'!$J$4:$J$29,S5384,"Cubic","Extrapolate=Linear","MultiX=Average","Skip=True","Sort=True")</f>
        <v>14.774161422708618</v>
      </c>
      <c r="U5384" s="43">
        <f ca="1">_xll.BInterpol('Base CDI'!$H$4:$H$28,'Base CDI'!$I$4:$I$29,S5384,"Cubic","Extrapolate=Linear","MultiX=Average","Skip=True","Sort=True")</f>
        <v>14.538782489740083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51132</v>
      </c>
      <c r="T5385" s="43">
        <f ca="1">_xll.BInterpol('Base CDI'!$H$4:$H$28,'Base CDI'!$J$4:$J$29,S5385,"Cubic","Extrapolate=Linear","MultiX=Average","Skip=True","Sort=True")</f>
        <v>14.774206566347468</v>
      </c>
      <c r="U5385" s="43">
        <f ca="1">_xll.BInterpol('Base CDI'!$H$4:$H$28,'Base CDI'!$I$4:$I$29,S5385,"Cubic","Extrapolate=Linear","MultiX=Average","Skip=True","Sort=True")</f>
        <v>14.538611491108071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51133</v>
      </c>
      <c r="T5386" s="43">
        <f ca="1">_xll.BInterpol('Base CDI'!$H$4:$H$28,'Base CDI'!$J$4:$J$29,S5386,"Cubic","Extrapolate=Linear","MultiX=Average","Skip=True","Sort=True")</f>
        <v>14.774251709986318</v>
      </c>
      <c r="U5386" s="43">
        <f ca="1">_xll.BInterpol('Base CDI'!$H$4:$H$28,'Base CDI'!$I$4:$I$29,S5386,"Cubic","Extrapolate=Linear","MultiX=Average","Skip=True","Sort=True")</f>
        <v>14.53844049247606</v>
      </c>
    </row>
    <row r="5387" spans="16:21" x14ac:dyDescent="0.25">
      <c r="P5387" s="10">
        <v>42342</v>
      </c>
      <c r="Q5387">
        <v>39.86383</v>
      </c>
      <c r="S5387" s="42">
        <f ca="1">S5386+1</f>
        <v>51134</v>
      </c>
      <c r="T5387" s="43">
        <f ca="1">_xll.BInterpol('Base CDI'!$H$4:$H$28,'Base CDI'!$J$4:$J$29,S5387,"Cubic","Extrapolate=Linear","MultiX=Average","Skip=True","Sort=True")</f>
        <v>14.77429685362517</v>
      </c>
      <c r="U5387" s="43">
        <f ca="1">_xll.BInterpol('Base CDI'!$H$4:$H$28,'Base CDI'!$I$4:$I$29,S5387,"Cubic","Extrapolate=Linear","MultiX=Average","Skip=True","Sort=True")</f>
        <v>14.538269493844048</v>
      </c>
    </row>
    <row r="5388" spans="16:21" x14ac:dyDescent="0.25">
      <c r="P5388" s="10">
        <v>42345</v>
      </c>
      <c r="Q5388">
        <v>39.88476</v>
      </c>
      <c r="S5388" s="42">
        <f ca="1">S5387+1</f>
        <v>51135</v>
      </c>
      <c r="T5388" s="43">
        <f ca="1">_xll.BInterpol('Base CDI'!$H$4:$H$28,'Base CDI'!$J$4:$J$29,S5388,"Cubic","Extrapolate=Linear","MultiX=Average","Skip=True","Sort=True")</f>
        <v>14.77434199726402</v>
      </c>
      <c r="U5388" s="43">
        <f ca="1">_xll.BInterpol('Base CDI'!$H$4:$H$28,'Base CDI'!$I$4:$I$29,S5388,"Cubic","Extrapolate=Linear","MultiX=Average","Skip=True","Sort=True")</f>
        <v>14.538098495212038</v>
      </c>
    </row>
    <row r="5389" spans="16:21" x14ac:dyDescent="0.25">
      <c r="P5389" s="10">
        <v>42346</v>
      </c>
      <c r="Q5389">
        <v>39.905700000000003</v>
      </c>
      <c r="S5389" s="42">
        <f ca="1">S5388+1</f>
        <v>51136</v>
      </c>
      <c r="T5389" s="43">
        <f ca="1">_xll.BInterpol('Base CDI'!$H$4:$H$28,'Base CDI'!$J$4:$J$29,S5389,"Cubic","Extrapolate=Linear","MultiX=Average","Skip=True","Sort=True")</f>
        <v>14.774387140902872</v>
      </c>
      <c r="U5389" s="43">
        <f ca="1">_xll.BInterpol('Base CDI'!$H$4:$H$28,'Base CDI'!$I$4:$I$29,S5389,"Cubic","Extrapolate=Linear","MultiX=Average","Skip=True","Sort=True")</f>
        <v>14.537927496580027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/>
    </row>
    <row r="7733" spans="16:17" x14ac:dyDescent="0.25">
      <c r="P7733" s="10"/>
    </row>
    <row r="7734" spans="16:17" x14ac:dyDescent="0.25">
      <c r="P7734" s="10"/>
    </row>
    <row r="7735" spans="16:17" x14ac:dyDescent="0.25">
      <c r="P7735" s="10"/>
    </row>
    <row r="7736" spans="16:17" x14ac:dyDescent="0.25">
      <c r="P7736" s="10"/>
    </row>
    <row r="7737" spans="16:17" x14ac:dyDescent="0.25">
      <c r="P7737" s="10"/>
    </row>
    <row r="7738" spans="16:17" x14ac:dyDescent="0.25">
      <c r="P7738" s="10"/>
    </row>
    <row r="7739" spans="16:17" x14ac:dyDescent="0.25">
      <c r="P7739" s="10"/>
    </row>
    <row r="7740" spans="16:17" x14ac:dyDescent="0.25">
      <c r="P7740" s="10"/>
    </row>
    <row r="7741" spans="16:17" x14ac:dyDescent="0.25">
      <c r="P7741" s="10"/>
    </row>
    <row r="7742" spans="16:17" x14ac:dyDescent="0.25">
      <c r="P7742" s="10"/>
    </row>
    <row r="7743" spans="16:17" x14ac:dyDescent="0.25">
      <c r="P7743" s="10"/>
    </row>
    <row r="7744" spans="16:17" x14ac:dyDescent="0.25">
      <c r="P7744" s="10"/>
    </row>
    <row r="7745" spans="16:16" x14ac:dyDescent="0.25">
      <c r="P7745" s="10"/>
    </row>
    <row r="7746" spans="16:16" x14ac:dyDescent="0.25">
      <c r="P7746" s="10"/>
    </row>
    <row r="7747" spans="16:16" x14ac:dyDescent="0.25">
      <c r="P7747" s="10"/>
    </row>
    <row r="7748" spans="16:16" x14ac:dyDescent="0.25">
      <c r="P7748" s="10"/>
    </row>
    <row r="7749" spans="16:16" x14ac:dyDescent="0.25">
      <c r="P7749" s="10"/>
    </row>
    <row r="7750" spans="16:16" x14ac:dyDescent="0.25">
      <c r="P7750" s="10"/>
    </row>
    <row r="7751" spans="16:16" x14ac:dyDescent="0.25">
      <c r="P7751" s="10"/>
    </row>
    <row r="7752" spans="16:16" x14ac:dyDescent="0.25">
      <c r="P7752" s="10"/>
    </row>
    <row r="7753" spans="16:16" x14ac:dyDescent="0.25">
      <c r="P7753" s="10"/>
    </row>
    <row r="7754" spans="16:16" x14ac:dyDescent="0.25">
      <c r="P7754" s="10"/>
    </row>
    <row r="7755" spans="16:16" x14ac:dyDescent="0.25">
      <c r="P7755" s="10"/>
    </row>
    <row r="7756" spans="16:16" x14ac:dyDescent="0.25">
      <c r="P7756" s="10"/>
    </row>
    <row r="7757" spans="16:16" x14ac:dyDescent="0.25">
      <c r="P7757" s="10"/>
    </row>
    <row r="7758" spans="16:16" x14ac:dyDescent="0.25">
      <c r="P7758" s="10"/>
    </row>
    <row r="7759" spans="16:16" x14ac:dyDescent="0.25">
      <c r="P7759" s="10"/>
    </row>
    <row r="7760" spans="16:16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K8" sqref="K8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274</v>
      </c>
      <c r="J2" s="45" t="s">
        <v>275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352</v>
      </c>
      <c r="T2" s="49" t="s">
        <v>1079</v>
      </c>
      <c r="U2" s="49" t="s">
        <v>932</v>
      </c>
      <c r="V2" s="49" t="s">
        <v>353</v>
      </c>
      <c r="W2" s="49" t="s">
        <v>1314</v>
      </c>
      <c r="X2" s="49" t="s">
        <v>281</v>
      </c>
      <c r="Y2" s="49" t="s">
        <v>109</v>
      </c>
      <c r="Z2" s="49" t="s">
        <v>1011</v>
      </c>
      <c r="AA2" s="49" t="s">
        <v>455</v>
      </c>
      <c r="AB2" s="50" t="s">
        <v>1012</v>
      </c>
      <c r="AC2" s="45" t="s">
        <v>159</v>
      </c>
      <c r="AH2" s="327" t="s">
        <v>95</v>
      </c>
      <c r="AI2" s="328"/>
      <c r="AJ2" s="328"/>
    </row>
    <row r="3" spans="1:36" x14ac:dyDescent="0.25">
      <c r="A3" t="s">
        <v>168</v>
      </c>
      <c r="B3" t="s">
        <v>448</v>
      </c>
      <c r="C3" s="10">
        <v>45792</v>
      </c>
      <c r="D3" s="47">
        <f>_xll.BDP(A3,"YLD_CNV_MID",,)</f>
        <v>8.0858000000000008</v>
      </c>
      <c r="E3" s="47">
        <f>_xll.BDP(A3,"YLD_YTM_MID", "PRICING_SOURCE=ANDE")</f>
        <v>8.0884</v>
      </c>
      <c r="F3" s="4">
        <f t="shared" ref="F3" si="0">+D3-E3</f>
        <v>-2.5999999999992696E-3</v>
      </c>
      <c r="G3" s="12">
        <f>_xll.BDP(A3,"RISK_MID",,)/100</f>
        <v>3.1411514778028504E-2</v>
      </c>
      <c r="H3" s="12">
        <f>_xll.BDP(A3,"DUR_MID",,)</f>
        <v>7.3919710242699235E-2</v>
      </c>
      <c r="I3" s="12">
        <f>_xll.BDP(A3,"px_LAST",,)</f>
        <v>4593.0141599999997</v>
      </c>
      <c r="J3" s="3">
        <f>_xll.BDP(A3,"PX_LAST",,)/_xll.BDP(A3,"PX_YEST_CLOSE",,)-1</f>
        <v>6.1286205113897374E-4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49" si="1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169</v>
      </c>
      <c r="B4" t="s">
        <v>154</v>
      </c>
      <c r="C4" s="10">
        <v>46249</v>
      </c>
      <c r="D4" s="47">
        <f>_xll.BDP(A4,"YLD_CNV_MID",,)</f>
        <v>9.3641000000000005</v>
      </c>
      <c r="E4" s="47">
        <f>_xll.BDP(A4,"YLD_YTM_MID", "PRICING_SOURCE=ANDE")</f>
        <v>9.4456000000000007</v>
      </c>
      <c r="F4" s="4">
        <f>+D4-E4</f>
        <v>-8.1500000000000128E-2</v>
      </c>
      <c r="G4" s="12">
        <f>_xll.BDP(A4,"RISK_MID",,)/100</f>
        <v>0.51380263458304398</v>
      </c>
      <c r="H4" s="12">
        <f>_xll.BDP(A4,"DUR_MID",,)</f>
        <v>1.291152768502805</v>
      </c>
      <c r="I4" s="12">
        <f>_xll.BDP(A4,"px_LAST",,)</f>
        <v>4352.048828</v>
      </c>
      <c r="J4" s="3">
        <f>_xll.BDP(A4,"PX_LAST",,)/_xll.BDP(A4,"PX_YEST_CLOSE",,)-1</f>
        <v>1.7207279058262248E-3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1"/>
        <v>501</v>
      </c>
      <c r="AH4" s="42">
        <f ca="1">hoje</f>
        <v>45756</v>
      </c>
      <c r="AI4" s="43">
        <f ca="1">_xll.BInterpol('Base IPCA'!$C$3:$C$14,'Base IPCA'!$E$3:$E$14,AH4,"Cubic","Extrapolate=Linear","MultiX=Average","Skip=True","Sort=True")</f>
        <v>7.9814870897155359</v>
      </c>
      <c r="AJ4" s="43">
        <f ca="1">_xll.BInterpol('Base IPCA'!$C$3:$C$14,'Base IPCA'!$D$3:$D$14,AH4,"Cubic","Extrapolate=Linear","MultiX=Average","Skip=True","Sort=True")</f>
        <v>7.9851024070021888</v>
      </c>
    </row>
    <row r="5" spans="1:36" x14ac:dyDescent="0.25">
      <c r="A5" t="s">
        <v>310</v>
      </c>
      <c r="B5" t="s">
        <v>311</v>
      </c>
      <c r="C5" s="10">
        <v>46522</v>
      </c>
      <c r="D5" s="47">
        <f>_xll.BDP(A5,"YLD_CNV_MID",,)</f>
        <v>8.3501999999999992</v>
      </c>
      <c r="E5" s="47">
        <f>_xll.BDP(A5,"YLD_YTM_MID", "PRICING_SOURCE=ANDE")</f>
        <v>8.4688999999999997</v>
      </c>
      <c r="F5" s="4">
        <f t="shared" ref="F5:F14" si="2">+D5-E5</f>
        <v>-0.11870000000000047</v>
      </c>
      <c r="G5" s="12">
        <f>_xll.BDP(A5,"RISK_MID",,)/100</f>
        <v>0.78304418982361312</v>
      </c>
      <c r="H5" s="12">
        <f>_xll.BDP(A5,"DUR_MID",,)</f>
        <v>1.9234292330065064</v>
      </c>
      <c r="I5" s="12">
        <f>_xll.BDP(A5,"px_LAST",,)</f>
        <v>4411.0341799999997</v>
      </c>
      <c r="J5" s="3">
        <f>_xll.BDP(A5,"PX_LAST",,)/_xll.BDP(A5,"PX_YEST_CLOSE",,)-1</f>
        <v>2.8017714284414019E-3</v>
      </c>
      <c r="N5"/>
      <c r="O5" s="2"/>
      <c r="P5" s="209" t="s">
        <v>260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1"/>
        <v>272</v>
      </c>
      <c r="AH5" s="42">
        <f ca="1">AH4+1</f>
        <v>45757</v>
      </c>
      <c r="AI5" s="43">
        <f ca="1">_xll.BInterpol('Base IPCA'!$C$3:$C$14,'Base IPCA'!$E$3:$E$14,AH5,"Cubic","Extrapolate=Linear","MultiX=Average","Skip=True","Sort=True")</f>
        <v>7.9844568927789936</v>
      </c>
      <c r="AJ5" s="43">
        <f ca="1">_xll.BInterpol('Base IPCA'!$C$3:$C$14,'Base IPCA'!$D$3:$D$14,AH5,"Cubic","Extrapolate=Linear","MultiX=Average","Skip=True","Sort=True")</f>
        <v>7.9878995623632392</v>
      </c>
    </row>
    <row r="6" spans="1:36" x14ac:dyDescent="0.25">
      <c r="A6" t="s">
        <v>170</v>
      </c>
      <c r="B6" t="s">
        <v>181</v>
      </c>
      <c r="C6" s="10">
        <v>46980</v>
      </c>
      <c r="D6" s="47">
        <f>_xll.BDP(A6,"YLD_CNV_MID",,)</f>
        <v>7.9873000000000003</v>
      </c>
      <c r="E6" s="47">
        <f>_xll.BDP(A6,"YLD_YTM_MID", "PRICING_SOURCE=ANDE")</f>
        <v>8.07</v>
      </c>
      <c r="F6" s="4">
        <f t="shared" si="2"/>
        <v>-8.2699999999999996E-2</v>
      </c>
      <c r="G6" s="12">
        <f>_xll.BDP(A6,"RISK_MID",,)/100</f>
        <v>1.1981249208179179</v>
      </c>
      <c r="H6" s="12">
        <f>_xll.BDP(A6,"DUR_MID",,)</f>
        <v>3.018076910970124</v>
      </c>
      <c r="I6" s="12">
        <f>_xll.BDP(A6,"px_LAST",,)</f>
        <v>4286.9160160000001</v>
      </c>
      <c r="J6" s="3">
        <f>_xll.BDP(A6,"PX_LAST",,)/_xll.BDP(A6,"PX_YEST_CLOSE",,)-1</f>
        <v>3.182074444260774E-3</v>
      </c>
      <c r="N6"/>
      <c r="O6" s="2"/>
      <c r="P6" s="52" t="s">
        <v>400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1"/>
        <v>6503</v>
      </c>
      <c r="AH6" s="42">
        <f t="shared" ref="AH6:AH69" ca="1" si="3">AH5+1</f>
        <v>45758</v>
      </c>
      <c r="AI6" s="43">
        <f ca="1">_xll.BInterpol('Base IPCA'!$C$3:$C$14,'Base IPCA'!$E$3:$E$14,AH6,"Cubic","Extrapolate=Linear","MultiX=Average","Skip=True","Sort=True")</f>
        <v>7.9874266958424505</v>
      </c>
      <c r="AJ6" s="43">
        <f ca="1">_xll.BInterpol('Base IPCA'!$C$3:$C$14,'Base IPCA'!$D$3:$D$14,AH6,"Cubic","Extrapolate=Linear","MultiX=Average","Skip=True","Sort=True")</f>
        <v>7.9906967177242896</v>
      </c>
    </row>
    <row r="7" spans="1:36" x14ac:dyDescent="0.25">
      <c r="A7" t="s">
        <v>171</v>
      </c>
      <c r="B7" t="s">
        <v>182</v>
      </c>
      <c r="C7" s="10">
        <v>47710</v>
      </c>
      <c r="D7" s="47">
        <f>_xll.BDP(A7,"YLD_CNV_MID",,)</f>
        <v>7.7279</v>
      </c>
      <c r="E7" s="47">
        <f>_xll.BDP(A7,"YLD_YTM_MID", "PRICING_SOURCE=ANDE")</f>
        <v>7.8078000000000003</v>
      </c>
      <c r="F7" s="4">
        <f t="shared" si="2"/>
        <v>-7.9900000000000304E-2</v>
      </c>
      <c r="G7" s="12">
        <f>_xll.BDP(A7,"RISK_MID",,)/100</f>
        <v>1.7769942645841184</v>
      </c>
      <c r="H7" s="12">
        <f>_xll.BDP(A7,"DUR_MID",,)</f>
        <v>4.5393921932054493</v>
      </c>
      <c r="I7" s="12">
        <f>_xll.BDP(A7,"px_LAST",,)</f>
        <v>4217.1279299999997</v>
      </c>
      <c r="J7" s="3">
        <f>_xll.BDP(A7,"PX_LAST",,)/_xll.BDP(A7,"PX_YEST_CLOSE",,)-1</f>
        <v>4.0216621161286437E-3</v>
      </c>
      <c r="O7" s="206"/>
      <c r="P7" s="52" t="s">
        <v>717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1"/>
        <v>7426</v>
      </c>
      <c r="AH7" s="42">
        <f t="shared" ca="1" si="3"/>
        <v>45759</v>
      </c>
      <c r="AI7" s="43">
        <f ca="1">_xll.BInterpol('Base IPCA'!$C$3:$C$14,'Base IPCA'!$E$3:$E$14,AH7,"Cubic","Extrapolate=Linear","MultiX=Average","Skip=True","Sort=True")</f>
        <v>7.9903964989059082</v>
      </c>
      <c r="AJ7" s="43">
        <f ca="1">_xll.BInterpol('Base IPCA'!$C$3:$C$14,'Base IPCA'!$D$3:$D$14,AH7,"Cubic","Extrapolate=Linear","MultiX=Average","Skip=True","Sort=True")</f>
        <v>7.99349387308534</v>
      </c>
    </row>
    <row r="8" spans="1:36" x14ac:dyDescent="0.25">
      <c r="A8" t="s">
        <v>312</v>
      </c>
      <c r="B8" t="s">
        <v>313</v>
      </c>
      <c r="C8" s="10">
        <v>48441</v>
      </c>
      <c r="D8" s="47">
        <f>_xll.BDP(A8,"YLD_CNV_MID",,)</f>
        <v>7.6898999999999997</v>
      </c>
      <c r="E8" s="47">
        <f>_xll.BDP(A8,"YLD_YTM_MID", "PRICING_SOURCE=ANDE")</f>
        <v>7.77</v>
      </c>
      <c r="F8" s="4">
        <f t="shared" si="2"/>
        <v>-8.0099999999999838E-2</v>
      </c>
      <c r="G8" s="12">
        <f>_xll.BDP(A8,"RISK_MID",,)/100</f>
        <v>2.2616290640162333</v>
      </c>
      <c r="H8" s="12">
        <f>_xll.BDP(A8,"DUR_MID",,)</f>
        <v>5.8923145353198825</v>
      </c>
      <c r="I8" s="12">
        <f>_xll.BDP(A8,"px_LAST",,)</f>
        <v>4133.4340819999998</v>
      </c>
      <c r="J8" s="3">
        <f>_xll.BDP(A8,"PX_LAST",,)/_xll.BDP(A8,"PX_YEST_CLOSE",,)-1</f>
        <v>5.3169631184948329E-3</v>
      </c>
      <c r="O8" s="206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1"/>
        <v>582</v>
      </c>
      <c r="AH8" s="42">
        <f t="shared" ca="1" si="3"/>
        <v>45760</v>
      </c>
      <c r="AI8" s="43">
        <f ca="1">_xll.BInterpol('Base IPCA'!$C$3:$C$14,'Base IPCA'!$E$3:$E$14,AH8,"Cubic","Extrapolate=Linear","MultiX=Average","Skip=True","Sort=True")</f>
        <v>7.993366301969365</v>
      </c>
      <c r="AJ8" s="43">
        <f ca="1">_xll.BInterpol('Base IPCA'!$C$3:$C$14,'Base IPCA'!$D$3:$D$14,AH8,"Cubic","Extrapolate=Linear","MultiX=Average","Skip=True","Sort=True")</f>
        <v>7.9962910284463904</v>
      </c>
    </row>
    <row r="9" spans="1:36" x14ac:dyDescent="0.25">
      <c r="A9" t="s">
        <v>172</v>
      </c>
      <c r="B9" t="s">
        <v>449</v>
      </c>
      <c r="C9" s="10">
        <v>49444</v>
      </c>
      <c r="D9" s="47">
        <f>_xll.BDP(A9,"YLD_CNV_MID",,)</f>
        <v>7.6</v>
      </c>
      <c r="E9" s="47">
        <f>_xll.BDP(A9,"YLD_YTM_MID", "PRICING_SOURCE=ANDE")</f>
        <v>7.6899999999999995</v>
      </c>
      <c r="F9" s="4">
        <f t="shared" si="2"/>
        <v>-8.9999999999999858E-2</v>
      </c>
      <c r="G9" s="12">
        <f>_xll.BDP(A9,"RISK_MID",,)/100</f>
        <v>2.81133057263105</v>
      </c>
      <c r="H9" s="12">
        <f>_xll.BDP(A9,"DUR_MID",,)</f>
        <v>7.3319010963169928</v>
      </c>
      <c r="I9" s="12">
        <f>_xll.BDP(A9,"px_LAST",,)</f>
        <v>4125.796875</v>
      </c>
      <c r="J9" s="3">
        <f>_xll.BDP(A9,"PX_LAST",,)/_xll.BDP(A9,"PX_YEST_CLOSE",,)-1</f>
        <v>7.4453227670898681E-3</v>
      </c>
      <c r="O9" s="4"/>
      <c r="P9" s="52" t="s">
        <v>387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1"/>
        <v>1546</v>
      </c>
      <c r="AH9" s="42">
        <f t="shared" ca="1" si="3"/>
        <v>45761</v>
      </c>
      <c r="AI9" s="43">
        <f ca="1">_xll.BInterpol('Base IPCA'!$C$3:$C$14,'Base IPCA'!$E$3:$E$14,AH9,"Cubic","Extrapolate=Linear","MultiX=Average","Skip=True","Sort=True")</f>
        <v>7.9963361050328228</v>
      </c>
      <c r="AJ9" s="43">
        <f ca="1">_xll.BInterpol('Base IPCA'!$C$3:$C$14,'Base IPCA'!$D$3:$D$14,AH9,"Cubic","Extrapolate=Linear","MultiX=Average","Skip=True","Sort=True")</f>
        <v>7.9990881838074408</v>
      </c>
    </row>
    <row r="10" spans="1:36" x14ac:dyDescent="0.25">
      <c r="A10" t="s">
        <v>173</v>
      </c>
      <c r="B10" t="s">
        <v>450</v>
      </c>
      <c r="C10" s="10">
        <v>51363</v>
      </c>
      <c r="D10" s="47">
        <f>_xll.BDP(A10,"YLD_CNV_MID",,)</f>
        <v>7.3998999999999997</v>
      </c>
      <c r="E10" s="47">
        <f>_xll.BDP(A10,"YLD_YTM_MID", "PRICING_SOURCE=ANDE")</f>
        <v>7.4869000000000003</v>
      </c>
      <c r="F10" s="4">
        <f t="shared" si="2"/>
        <v>-8.7000000000000632E-2</v>
      </c>
      <c r="G10" s="12">
        <f>_xll.BDP(A10,"RISK_MID",,)/100</f>
        <v>3.62354259760491</v>
      </c>
      <c r="H10" s="12">
        <f>_xll.BDP(A10,"DUR_MID",,)</f>
        <v>9.7544508921299649</v>
      </c>
      <c r="I10" s="12">
        <f>_xll.BDP(A10,"px_LAST",,)</f>
        <v>3989.6508789999998</v>
      </c>
      <c r="J10" s="3">
        <f>_xll.BDP(A10,"PX_LAST",,)/_xll.BDP(A10,"PX_YEST_CLOSE",,)-1</f>
        <v>8.3943867199771649E-3</v>
      </c>
      <c r="O10" s="206"/>
      <c r="P10" s="52" t="s">
        <v>868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3"/>
        <v>45762</v>
      </c>
      <c r="AI10" s="43">
        <f ca="1">_xll.BInterpol('Base IPCA'!$C$3:$C$14,'Base IPCA'!$E$3:$E$14,AH10,"Cubic","Extrapolate=Linear","MultiX=Average","Skip=True","Sort=True")</f>
        <v>7.9993059080962805</v>
      </c>
      <c r="AJ10" s="43">
        <f ca="1">_xll.BInterpol('Base IPCA'!$C$3:$C$14,'Base IPCA'!$D$3:$D$14,AH10,"Cubic","Extrapolate=Linear","MultiX=Average","Skip=True","Sort=True")</f>
        <v>8.0018853391684903</v>
      </c>
    </row>
    <row r="11" spans="1:36" x14ac:dyDescent="0.25">
      <c r="A11" t="s">
        <v>174</v>
      </c>
      <c r="B11" t="s">
        <v>157</v>
      </c>
      <c r="C11" s="10">
        <v>53097</v>
      </c>
      <c r="D11" s="47">
        <f>_xll.BDP(A11,"YLD_CNV_MID",,)</f>
        <v>7.4199000000000002</v>
      </c>
      <c r="E11" s="47">
        <f>_xll.BDP(A11,"YLD_YTM_MID", "PRICING_SOURCE=ANDE")</f>
        <v>7.4777000000000005</v>
      </c>
      <c r="F11" s="4">
        <f t="shared" si="2"/>
        <v>-5.7800000000000296E-2</v>
      </c>
      <c r="G11" s="12">
        <f>_xll.BDP(A11,"RISK_MID",,)/100</f>
        <v>4.0543290859891385</v>
      </c>
      <c r="H11" s="12">
        <f>_xll.BDP(A11,"DUR_MID",,)</f>
        <v>10.966902513884712</v>
      </c>
      <c r="I11" s="12">
        <f>_xll.BDP(A11,"px_LAST",,)</f>
        <v>3971.1831050000001</v>
      </c>
      <c r="J11" s="3">
        <f>_xll.BDP(A11,"PX_LAST",,)/_xll.BDP(A11,"PX_YEST_CLOSE",,)-1</f>
        <v>1.0874766002572978E-2</v>
      </c>
      <c r="N11"/>
      <c r="O11" s="146"/>
      <c r="P11" s="52" t="s">
        <v>878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0" si="4">SUM(Q11:AB11)</f>
        <v>770</v>
      </c>
      <c r="AH11" s="42">
        <f t="shared" ca="1" si="3"/>
        <v>45763</v>
      </c>
      <c r="AI11" s="43">
        <f ca="1">_xll.BInterpol('Base IPCA'!$C$3:$C$14,'Base IPCA'!$E$3:$E$14,AH11,"Cubic","Extrapolate=Linear","MultiX=Average","Skip=True","Sort=True")</f>
        <v>8.0022757111597382</v>
      </c>
      <c r="AJ11" s="43">
        <f ca="1">_xll.BInterpol('Base IPCA'!$C$3:$C$14,'Base IPCA'!$D$3:$D$14,AH11,"Cubic","Extrapolate=Linear","MultiX=Average","Skip=True","Sort=True")</f>
        <v>8.0046824945295416</v>
      </c>
    </row>
    <row r="12" spans="1:36" x14ac:dyDescent="0.25">
      <c r="A12" t="s">
        <v>175</v>
      </c>
      <c r="B12" t="s">
        <v>290</v>
      </c>
      <c r="C12" s="10">
        <v>55015</v>
      </c>
      <c r="D12" s="47">
        <f>_xll.BDP(A12,"YLD_CNV_MID",,)</f>
        <v>7.2853000000000003</v>
      </c>
      <c r="E12" s="47">
        <f>_xll.BDP(A12,"YLD_YTM_MID", "PRICING_SOURCE=ANDE")</f>
        <v>7.3663999999999996</v>
      </c>
      <c r="F12" s="4">
        <f t="shared" si="2"/>
        <v>-8.1099999999999284E-2</v>
      </c>
      <c r="G12" s="12">
        <f>_xll.BDP(A12,"RISK_MID",,)/100</f>
        <v>4.4783845354916139</v>
      </c>
      <c r="H12" s="12">
        <f>_xll.BDP(A12,"DUR_MID",,)</f>
        <v>12.313506005055631</v>
      </c>
      <c r="I12" s="12">
        <f>_xll.BDP(A12,"px_LAST",,)</f>
        <v>3901.9350589999999</v>
      </c>
      <c r="J12" s="3">
        <f>_xll.BDP(A12,"PX_LAST",,)/_xll.BDP(A12,"PX_YEST_CLOSE",,)-1</f>
        <v>1.5022705462926389E-2</v>
      </c>
      <c r="N12"/>
      <c r="O12" s="4"/>
      <c r="P12" s="52" t="s">
        <v>962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5">SUM(Q12:AB12)</f>
        <v>4267</v>
      </c>
      <c r="AH12" s="42">
        <f t="shared" ca="1" si="3"/>
        <v>45764</v>
      </c>
      <c r="AI12" s="43">
        <f ca="1">_xll.BInterpol('Base IPCA'!$C$3:$C$14,'Base IPCA'!$E$3:$E$14,AH12,"Cubic","Extrapolate=Linear","MultiX=Average","Skip=True","Sort=True")</f>
        <v>8.0052455142231942</v>
      </c>
      <c r="AJ12" s="43">
        <f ca="1">_xll.BInterpol('Base IPCA'!$C$3:$C$14,'Base IPCA'!$D$3:$D$14,AH12,"Cubic","Extrapolate=Linear","MultiX=Average","Skip=True","Sort=True")</f>
        <v>8.0074796498905911</v>
      </c>
    </row>
    <row r="13" spans="1:36" x14ac:dyDescent="0.25">
      <c r="A13" t="s">
        <v>176</v>
      </c>
      <c r="B13" t="s">
        <v>451</v>
      </c>
      <c r="C13" s="10">
        <v>56749</v>
      </c>
      <c r="D13" s="47">
        <f>_xll.BDP(A13,"YLD_CNV_MID",,)</f>
        <v>7.2698999999999998</v>
      </c>
      <c r="E13" s="47">
        <f>_xll.BDP(A13,"YLD_YTM_MID", "PRICING_SOURCE=ANDE")</f>
        <v>7.3109999999999999</v>
      </c>
      <c r="F13" s="4">
        <f t="shared" si="2"/>
        <v>-4.1100000000000136E-2</v>
      </c>
      <c r="G13" s="12">
        <f>_xll.BDP(A13,"RISK_MID",,)/100</f>
        <v>4.6892904204300976</v>
      </c>
      <c r="H13" s="12">
        <f>_xll.BDP(A13,"DUR_MID",,)</f>
        <v>12.766772103421053</v>
      </c>
      <c r="I13" s="12">
        <f>_xll.BDP(A13,"px_LAST",,)</f>
        <v>3940.0720209999999</v>
      </c>
      <c r="J13" s="3">
        <f>_xll.BDP(A13,"PX_LAST",,)/_xll.BDP(A13,"PX_YEST_CLOSE",,)-1</f>
        <v>6.0070855818075142E-3</v>
      </c>
      <c r="N13"/>
      <c r="O13" s="4"/>
      <c r="P13" s="52" t="s">
        <v>481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1331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320">
        <f>SUMIFS(Extranet!$H:$H,Extranet!$C:$C,AB$2,Extranet!$D:$D,$P13)+213</f>
        <v>213</v>
      </c>
      <c r="AC13" s="55">
        <f t="shared" si="5"/>
        <v>1863</v>
      </c>
      <c r="AH13" s="42">
        <f t="shared" ca="1" si="3"/>
        <v>45765</v>
      </c>
      <c r="AI13" s="43">
        <f ca="1">_xll.BInterpol('Base IPCA'!$C$3:$C$14,'Base IPCA'!$E$3:$E$14,AH13,"Cubic","Extrapolate=Linear","MultiX=Average","Skip=True","Sort=True")</f>
        <v>8.0082153172866519</v>
      </c>
      <c r="AJ13" s="43">
        <f ca="1">_xll.BInterpol('Base IPCA'!$C$3:$C$14,'Base IPCA'!$D$3:$D$14,AH13,"Cubic","Extrapolate=Linear","MultiX=Average","Skip=True","Sort=True")</f>
        <v>8.0102768052516424</v>
      </c>
    </row>
    <row r="14" spans="1:36" x14ac:dyDescent="0.25">
      <c r="A14" t="s">
        <v>309</v>
      </c>
      <c r="B14" t="s">
        <v>452</v>
      </c>
      <c r="C14" s="10">
        <v>58668</v>
      </c>
      <c r="D14" s="47">
        <f>_xll.BDP(A14,"YLD_CNV_MID",,)</f>
        <v>7.2599</v>
      </c>
      <c r="E14" s="47">
        <f>_xll.BDP(A14,"YLD_YTM_MID", "PRICING_SOURCE=ANDE")</f>
        <v>7.32</v>
      </c>
      <c r="F14" s="4">
        <f t="shared" si="2"/>
        <v>-6.0100000000000264E-2</v>
      </c>
      <c r="G14" s="12">
        <f>_xll.BDP(A14,"RISK_MID",,)/100</f>
        <v>4.8441043146926859</v>
      </c>
      <c r="H14" s="12">
        <f>_xll.BDP(A14,"DUR_MID",,)</f>
        <v>13.498610471045128</v>
      </c>
      <c r="I14" s="12">
        <f>_xll.BDP(A14,"px_LAST",,)</f>
        <v>3849.1311040000001</v>
      </c>
      <c r="J14" s="3">
        <f>_xll.BDP(A14,"PX_LAST",,)/_xll.BDP(A14,"PX_YEST_CLOSE",,)-1</f>
        <v>9.452735801727119E-3</v>
      </c>
      <c r="N14"/>
      <c r="O14" s="4"/>
      <c r="P14" s="52" t="s">
        <v>805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5"/>
        <v>5000</v>
      </c>
      <c r="AH14" s="42">
        <f t="shared" ca="1" si="3"/>
        <v>45766</v>
      </c>
      <c r="AI14" s="43">
        <f ca="1">_xll.BInterpol('Base IPCA'!$C$3:$C$14,'Base IPCA'!$E$3:$E$14,AH14,"Cubic","Extrapolate=Linear","MultiX=Average","Skip=True","Sort=True")</f>
        <v>8.0111851203501097</v>
      </c>
      <c r="AJ14" s="43">
        <f ca="1">_xll.BInterpol('Base IPCA'!$C$3:$C$14,'Base IPCA'!$D$3:$D$14,AH14,"Cubic","Extrapolate=Linear","MultiX=Average","Skip=True","Sort=True")</f>
        <v>8.0130739606126919</v>
      </c>
    </row>
    <row r="15" spans="1:36" x14ac:dyDescent="0.25">
      <c r="N15"/>
      <c r="O15" s="4"/>
      <c r="P15" s="52" t="s">
        <v>804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5"/>
        <v>4800</v>
      </c>
      <c r="AH15" s="42">
        <f t="shared" ca="1" si="3"/>
        <v>45767</v>
      </c>
      <c r="AI15" s="43">
        <f ca="1">_xll.BInterpol('Base IPCA'!$C$3:$C$14,'Base IPCA'!$E$3:$E$14,AH15,"Cubic","Extrapolate=Linear","MultiX=Average","Skip=True","Sort=True")</f>
        <v>8.0141549234135674</v>
      </c>
      <c r="AJ15" s="43">
        <f ca="1">_xll.BInterpol('Base IPCA'!$C$3:$C$14,'Base IPCA'!$D$3:$D$14,AH15,"Cubic","Extrapolate=Linear","MultiX=Average","Skip=True","Sort=True")</f>
        <v>8.0158711159737432</v>
      </c>
    </row>
    <row r="16" spans="1:36" x14ac:dyDescent="0.25">
      <c r="N16"/>
      <c r="O16" s="4"/>
      <c r="P16" s="52" t="s">
        <v>1106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4"/>
        <v>2500</v>
      </c>
      <c r="AH16" s="42">
        <f t="shared" ca="1" si="3"/>
        <v>45768</v>
      </c>
      <c r="AI16" s="43">
        <f ca="1">_xll.BInterpol('Base IPCA'!$C$3:$C$14,'Base IPCA'!$E$3:$E$14,AH16,"Cubic","Extrapolate=Linear","MultiX=Average","Skip=True","Sort=True")</f>
        <v>8.0171247264770233</v>
      </c>
      <c r="AJ16" s="43">
        <f ca="1">_xll.BInterpol('Base IPCA'!$C$3:$C$14,'Base IPCA'!$D$3:$D$14,AH16,"Cubic","Extrapolate=Linear","MultiX=Average","Skip=True","Sort=True")</f>
        <v>8.0186682713347928</v>
      </c>
    </row>
    <row r="17" spans="1:36" x14ac:dyDescent="0.25">
      <c r="A17" s="265" t="s">
        <v>1132</v>
      </c>
      <c r="B17" s="265" t="s">
        <v>147</v>
      </c>
      <c r="C17" s="265" t="s">
        <v>64</v>
      </c>
      <c r="D17" s="265" t="s">
        <v>1108</v>
      </c>
      <c r="E17" s="265" t="s">
        <v>1109</v>
      </c>
      <c r="F17" s="265" t="s">
        <v>1110</v>
      </c>
      <c r="G17" s="265" t="s">
        <v>1111</v>
      </c>
      <c r="H17" s="265" t="s">
        <v>1112</v>
      </c>
      <c r="I17" s="265" t="s">
        <v>1113</v>
      </c>
      <c r="J17" s="265" t="s">
        <v>1114</v>
      </c>
      <c r="K17" s="265" t="s">
        <v>63</v>
      </c>
      <c r="L17" s="265" t="s">
        <v>61</v>
      </c>
      <c r="M17" s="265" t="s">
        <v>66</v>
      </c>
      <c r="N17"/>
      <c r="O17" s="4"/>
      <c r="P17" s="52" t="s">
        <v>1099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3875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320">
        <f>SUMIFS(Extranet!$H:$H,Extranet!$C:$C,AB$2,Extranet!$D:$D,$P17)+616</f>
        <v>616</v>
      </c>
      <c r="AC17" s="55">
        <f t="shared" si="4"/>
        <v>5416</v>
      </c>
      <c r="AH17" s="42">
        <f t="shared" ca="1" si="3"/>
        <v>45769</v>
      </c>
      <c r="AI17" s="43">
        <f ca="1">_xll.BInterpol('Base IPCA'!$C$3:$C$14,'Base IPCA'!$E$3:$E$14,AH17,"Cubic","Extrapolate=Linear","MultiX=Average","Skip=True","Sort=True")</f>
        <v>8.0200945295404811</v>
      </c>
      <c r="AJ17" s="43">
        <f ca="1">_xll.BInterpol('Base IPCA'!$C$3:$C$14,'Base IPCA'!$D$3:$D$14,AH17,"Cubic","Extrapolate=Linear","MultiX=Average","Skip=True","Sort=True")</f>
        <v>8.0214654266958441</v>
      </c>
    </row>
    <row r="18" spans="1:36" x14ac:dyDescent="0.25">
      <c r="A18" s="125" t="s">
        <v>148</v>
      </c>
      <c r="B18" s="125" t="s">
        <v>177</v>
      </c>
      <c r="C18" s="268" t="str">
        <f>_xll.BDP(A18,"FUT_DLV_DT_FIRST")</f>
        <v>15/05/2025</v>
      </c>
      <c r="D18" s="263">
        <f>_xll.BDP(A18,$D$17)</f>
        <v>8.1999999999999993</v>
      </c>
      <c r="E18" s="125">
        <f ca="1">NETWORKDAYS(TODAY(),C18,feriadosbr)</f>
        <v>21</v>
      </c>
      <c r="F18" s="269">
        <f t="shared" ref="F18:F26" ca="1" si="6">100000/((1+D18%)^(E18/252))</f>
        <v>99345.392116914256</v>
      </c>
      <c r="G18" s="133">
        <f t="shared" ref="G18:G26" ca="1" si="7">F18*$F$30*$F$32</f>
        <v>179853.15934409952</v>
      </c>
      <c r="H18" s="133">
        <f t="shared" ref="H18:H26" ca="1" si="8">F18*$F$37</f>
        <v>99371.232151518328</v>
      </c>
      <c r="I18" s="133">
        <f t="shared" ref="I18:I26" ca="1" si="9">H18*$F$34</f>
        <v>179947.63788197885</v>
      </c>
      <c r="J18" s="263">
        <f t="shared" ref="J18:J26" ca="1" si="10">(((100000/H18)^(252/(E18-1)))-1)*100</f>
        <v>8.271834807088819</v>
      </c>
      <c r="K18" s="263">
        <f>_xll.BDP(A18,"LAST_PRICE")</f>
        <v>7.8</v>
      </c>
      <c r="L18" s="263">
        <f t="shared" ref="L18:L26" si="11">+K18-D18</f>
        <v>-0.39999999999999947</v>
      </c>
      <c r="M18" s="263">
        <f t="shared" ref="M18:M26" ca="1" si="12">I18-((100000/((1+(J18+0.01)%)^((E18-1)/252)))*$F$34)</f>
        <v>1.3189807641902007</v>
      </c>
      <c r="N18"/>
      <c r="O18" s="4"/>
      <c r="P18" s="52" t="s">
        <v>1100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4"/>
        <v>6600</v>
      </c>
      <c r="AH18" s="42">
        <f t="shared" ca="1" si="3"/>
        <v>45770</v>
      </c>
      <c r="AI18" s="43">
        <f ca="1">_xll.BInterpol('Base IPCA'!$C$3:$C$14,'Base IPCA'!$E$3:$E$14,AH18,"Cubic","Extrapolate=Linear","MultiX=Average","Skip=True","Sort=True")</f>
        <v>8.0230643326039388</v>
      </c>
      <c r="AJ18" s="43">
        <f ca="1">_xll.BInterpol('Base IPCA'!$C$3:$C$14,'Base IPCA'!$D$3:$D$14,AH18,"Cubic","Extrapolate=Linear","MultiX=Average","Skip=True","Sort=True")</f>
        <v>8.0242625820568936</v>
      </c>
    </row>
    <row r="19" spans="1:36" x14ac:dyDescent="0.25">
      <c r="A19" s="264" t="s">
        <v>149</v>
      </c>
      <c r="B19" s="264" t="s">
        <v>116</v>
      </c>
      <c r="C19" s="266" t="str">
        <f>_xll.BDP(A19,"FUT_DLV_DT_FIRST")</f>
        <v>17/08/2026</v>
      </c>
      <c r="D19" s="264">
        <f>_xll.BDP(A19,$D$17)</f>
        <v>9.3849999999999998</v>
      </c>
      <c r="E19" s="264">
        <f t="shared" ref="E19:E26" ca="1" si="13">NETWORKDAYS(TODAY(),C19,feriadosbr)</f>
        <v>339</v>
      </c>
      <c r="F19" s="267">
        <f t="shared" ca="1" si="6"/>
        <v>88632.402614323102</v>
      </c>
      <c r="G19" s="267">
        <f t="shared" ca="1" si="7"/>
        <v>160458.55062592478</v>
      </c>
      <c r="H19" s="267">
        <f ca="1">F19*$F$37</f>
        <v>88655.456168210148</v>
      </c>
      <c r="I19" s="267">
        <f t="shared" ca="1" si="9"/>
        <v>160542.84099540545</v>
      </c>
      <c r="J19" s="262">
        <f t="shared" ca="1" si="10"/>
        <v>9.3928210319289107</v>
      </c>
      <c r="K19" s="262">
        <f>_xll.BDP(A19,"LAST_PRICE")</f>
        <v>9.3000000000000007</v>
      </c>
      <c r="L19" s="262">
        <f t="shared" si="11"/>
        <v>-8.4999999999999076E-2</v>
      </c>
      <c r="M19" s="262">
        <f t="shared" ca="1" si="12"/>
        <v>19.682116992218653</v>
      </c>
      <c r="N19"/>
      <c r="O19" s="4"/>
      <c r="P19" s="52" t="s">
        <v>1135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4"/>
        <v>5000</v>
      </c>
      <c r="AH19" s="42">
        <f t="shared" ca="1" si="3"/>
        <v>45771</v>
      </c>
      <c r="AI19" s="43">
        <f ca="1">_xll.BInterpol('Base IPCA'!$C$3:$C$14,'Base IPCA'!$E$3:$E$14,AH19,"Cubic","Extrapolate=Linear","MultiX=Average","Skip=True","Sort=True")</f>
        <v>8.0260341356673965</v>
      </c>
      <c r="AJ19" s="43">
        <f ca="1">_xll.BInterpol('Base IPCA'!$C$3:$C$14,'Base IPCA'!$D$3:$D$14,AH19,"Cubic","Extrapolate=Linear","MultiX=Average","Skip=True","Sort=True")</f>
        <v>8.0270597374179431</v>
      </c>
    </row>
    <row r="20" spans="1:36" x14ac:dyDescent="0.25">
      <c r="A20" s="125" t="s">
        <v>314</v>
      </c>
      <c r="B20" s="125" t="s">
        <v>315</v>
      </c>
      <c r="C20" s="268" t="str">
        <f>_xll.BDP(A20,"FUT_DLV_DT_FIRST")</f>
        <v>17/05/2027</v>
      </c>
      <c r="D20" s="263">
        <f>_xll.BDP(A20,$D$17)</f>
        <v>8.42</v>
      </c>
      <c r="E20" s="125">
        <f t="shared" ca="1" si="13"/>
        <v>525</v>
      </c>
      <c r="F20" s="269">
        <f t="shared" ca="1" si="6"/>
        <v>84499.747369298464</v>
      </c>
      <c r="G20" s="133">
        <f t="shared" ca="1" si="7"/>
        <v>152976.86389179897</v>
      </c>
      <c r="H20" s="133">
        <f t="shared" ca="1" si="8"/>
        <v>84521.726007155055</v>
      </c>
      <c r="I20" s="133">
        <f t="shared" ca="1" si="9"/>
        <v>153057.22406163183</v>
      </c>
      <c r="J20" s="263">
        <f t="shared" ca="1" si="10"/>
        <v>8.4231667698517541</v>
      </c>
      <c r="K20" s="263">
        <f>_xll.BDP(A20,"LAST_PRICE")</f>
        <v>8.34</v>
      </c>
      <c r="L20" s="263">
        <f t="shared" si="11"/>
        <v>-8.0000000000000071E-2</v>
      </c>
      <c r="M20" s="263">
        <f t="shared" ca="1" si="12"/>
        <v>29.349507735722</v>
      </c>
      <c r="N20"/>
      <c r="O20" s="4"/>
      <c r="P20" s="52" t="s">
        <v>1223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4"/>
        <v>4000</v>
      </c>
      <c r="AH20" s="42">
        <f t="shared" ca="1" si="3"/>
        <v>45772</v>
      </c>
      <c r="AI20" s="43">
        <f ca="1">_xll.BInterpol('Base IPCA'!$C$3:$C$14,'Base IPCA'!$E$3:$E$14,AH20,"Cubic","Extrapolate=Linear","MultiX=Average","Skip=True","Sort=True")</f>
        <v>8.0290039387308525</v>
      </c>
      <c r="AJ20" s="43">
        <f ca="1">_xll.BInterpol('Base IPCA'!$C$3:$C$14,'Base IPCA'!$D$3:$D$14,AH20,"Cubic","Extrapolate=Linear","MultiX=Average","Skip=True","Sort=True")</f>
        <v>8.0298568927789944</v>
      </c>
    </row>
    <row r="21" spans="1:36" x14ac:dyDescent="0.25">
      <c r="A21" s="264" t="s">
        <v>150</v>
      </c>
      <c r="B21" s="264" t="s">
        <v>179</v>
      </c>
      <c r="C21" s="266" t="str">
        <f>_xll.BDP(A21,"FUT_DLV_DT_FIRST")</f>
        <v>15/08/2028</v>
      </c>
      <c r="D21" s="264">
        <f>_xll.BDP(A21,$D$17)</f>
        <v>8.0350000000000001</v>
      </c>
      <c r="E21" s="264">
        <f t="shared" ref="E21" ca="1" si="14">NETWORKDAYS(TODAY(),C21,feriadosbr)</f>
        <v>840</v>
      </c>
      <c r="F21" s="267">
        <f t="shared" ref="F21" ca="1" si="15">100000/((1+D21%)^(E21/252))</f>
        <v>77289.128882523204</v>
      </c>
      <c r="G21" s="267">
        <f t="shared" ca="1" si="7"/>
        <v>139922.88636916457</v>
      </c>
      <c r="H21" s="267">
        <f t="shared" ca="1" si="8"/>
        <v>77309.232016873837</v>
      </c>
      <c r="I21" s="267">
        <f t="shared" ca="1" si="9"/>
        <v>139996.38916315621</v>
      </c>
      <c r="J21" s="262">
        <f t="shared" ref="J21" ca="1" si="16">(((100000/H21)^(252/(E21-1)))-1)*100</f>
        <v>8.0365127104001779</v>
      </c>
      <c r="K21" s="262">
        <f>_xll.BDP(A21,"LAST_PRICE")</f>
        <v>7.9450000000000003</v>
      </c>
      <c r="L21" s="262">
        <f t="shared" ref="L21" si="17">+K21-D21</f>
        <v>-8.9999999999999858E-2</v>
      </c>
      <c r="M21" s="262">
        <f t="shared" ca="1" si="12"/>
        <v>43.134094451001147</v>
      </c>
      <c r="N21"/>
      <c r="O21" s="4"/>
      <c r="P21" s="52" t="s">
        <v>1224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4"/>
        <v>254187</v>
      </c>
      <c r="AH21" s="42">
        <f t="shared" ca="1" si="3"/>
        <v>45773</v>
      </c>
      <c r="AI21" s="43">
        <f ca="1">_xll.BInterpol('Base IPCA'!$C$3:$C$14,'Base IPCA'!$E$3:$E$14,AH21,"Cubic","Extrapolate=Linear","MultiX=Average","Skip=True","Sort=True")</f>
        <v>8.0319737417943102</v>
      </c>
      <c r="AJ21" s="43">
        <f ca="1">_xll.BInterpol('Base IPCA'!$C$3:$C$14,'Base IPCA'!$D$3:$D$14,AH21,"Cubic","Extrapolate=Linear","MultiX=Average","Skip=True","Sort=True")</f>
        <v>8.0326540481400439</v>
      </c>
    </row>
    <row r="22" spans="1:36" x14ac:dyDescent="0.25">
      <c r="A22" s="264" t="s">
        <v>1235</v>
      </c>
      <c r="B22" s="125" t="s">
        <v>1236</v>
      </c>
      <c r="C22" s="268" t="str">
        <f>_xll.BDP(A22,"FUT_DLV_DT_FIRST")</f>
        <v>15/05/2029</v>
      </c>
      <c r="D22" s="263">
        <f>_xll.BDP(A22,$D$17)</f>
        <v>7.84</v>
      </c>
      <c r="E22" s="125">
        <f t="shared" ca="1" si="13"/>
        <v>1025</v>
      </c>
      <c r="F22" s="269">
        <f t="shared" ca="1" si="6"/>
        <v>73564.644768877391</v>
      </c>
      <c r="G22" s="133">
        <f t="shared" ca="1" si="7"/>
        <v>133180.14550829216</v>
      </c>
      <c r="H22" s="133">
        <f t="shared" ca="1" si="8"/>
        <v>73583.779153733689</v>
      </c>
      <c r="I22" s="133">
        <f t="shared" ca="1" si="9"/>
        <v>133250.10627777808</v>
      </c>
      <c r="J22" s="263">
        <f t="shared" ca="1" si="10"/>
        <v>7.8410469195771437</v>
      </c>
      <c r="K22" s="263">
        <f>_xll.BDP(A22,"LAST_PRICE")</f>
        <v>7.74</v>
      </c>
      <c r="L22" s="263">
        <f t="shared" si="11"/>
        <v>-9.9999999999999645E-2</v>
      </c>
      <c r="M22" s="263">
        <f t="shared" ca="1" si="12"/>
        <v>50.197366566950222</v>
      </c>
      <c r="N22"/>
      <c r="O22" s="4"/>
      <c r="P22" s="52" t="s">
        <v>1225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0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0</v>
      </c>
      <c r="AC22" s="55">
        <f t="shared" ref="AC22:AC23" si="18">SUM(Q22:AB22)</f>
        <v>2225</v>
      </c>
      <c r="AH22" s="42">
        <f t="shared" ca="1" si="3"/>
        <v>45774</v>
      </c>
      <c r="AI22" s="43">
        <f ca="1">_xll.BInterpol('Base IPCA'!$C$3:$C$14,'Base IPCA'!$E$3:$E$14,AH22,"Cubic","Extrapolate=Linear","MultiX=Average","Skip=True","Sort=True")</f>
        <v>8.034943544857768</v>
      </c>
      <c r="AJ22" s="43">
        <f ca="1">_xll.BInterpol('Base IPCA'!$C$3:$C$14,'Base IPCA'!$D$3:$D$14,AH22,"Cubic","Extrapolate=Linear","MultiX=Average","Skip=True","Sort=True")</f>
        <v>8.0354512035010952</v>
      </c>
    </row>
    <row r="23" spans="1:36" x14ac:dyDescent="0.25">
      <c r="A23" s="125" t="s">
        <v>151</v>
      </c>
      <c r="B23" s="264" t="s">
        <v>180</v>
      </c>
      <c r="C23" s="266" t="str">
        <f>_xll.BDP(A23,"FUT_DLV_DT_FIRST")</f>
        <v>15/08/2030</v>
      </c>
      <c r="D23" s="264">
        <f>_xll.BDP(A23,$D$17)</f>
        <v>7.77</v>
      </c>
      <c r="E23" s="264">
        <f ca="1">NETWORKDAYS(TODAY(),C23,feriadosbr)</f>
        <v>1346</v>
      </c>
      <c r="F23" s="267">
        <f t="shared" ca="1" si="6"/>
        <v>67053.281789940214</v>
      </c>
      <c r="G23" s="267">
        <f t="shared" ca="1" si="7"/>
        <v>121392.08792007643</v>
      </c>
      <c r="H23" s="267">
        <f t="shared" ca="1" si="8"/>
        <v>67070.722549746468</v>
      </c>
      <c r="I23" s="267">
        <f t="shared" ca="1" si="9"/>
        <v>121455.85631324026</v>
      </c>
      <c r="J23" s="262">
        <f t="shared" ca="1" si="10"/>
        <v>7.770744513571759</v>
      </c>
      <c r="K23" s="262">
        <f>_xll.BDP(A23,"LAST_PRICE")</f>
        <v>7.6749999999999998</v>
      </c>
      <c r="L23" s="262">
        <f t="shared" si="11"/>
        <v>-9.4999999999999751E-2</v>
      </c>
      <c r="M23" s="262">
        <f t="shared" ca="1" si="12"/>
        <v>60.132829637106624</v>
      </c>
      <c r="N23"/>
      <c r="O23" s="4"/>
      <c r="P23" s="52" t="s">
        <v>1234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8"/>
        <v>2070</v>
      </c>
      <c r="AH23" s="42">
        <f t="shared" ca="1" si="3"/>
        <v>45775</v>
      </c>
      <c r="AI23" s="43">
        <f ca="1">_xll.BInterpol('Base IPCA'!$C$3:$C$14,'Base IPCA'!$E$3:$E$14,AH23,"Cubic","Extrapolate=Linear","MultiX=Average","Skip=True","Sort=True")</f>
        <v>8.0379133479212257</v>
      </c>
      <c r="AJ23" s="43">
        <f ca="1">_xll.BInterpol('Base IPCA'!$C$3:$C$14,'Base IPCA'!$D$3:$D$14,AH23,"Cubic","Extrapolate=Linear","MultiX=Average","Skip=True","Sort=True")</f>
        <v>8.0382483588621447</v>
      </c>
    </row>
    <row r="24" spans="1:36" x14ac:dyDescent="0.25">
      <c r="A24" s="264" t="s">
        <v>447</v>
      </c>
      <c r="B24" s="125" t="s">
        <v>440</v>
      </c>
      <c r="C24" s="268" t="str">
        <f>_xll.BDP(A24,"FUT_DLV_DT_FIRST")</f>
        <v>16/08/2032</v>
      </c>
      <c r="D24" s="263">
        <f>_xll.BDP(A24,$D$17)</f>
        <v>7.72</v>
      </c>
      <c r="E24" s="125">
        <f t="shared" ca="1" si="13"/>
        <v>1868</v>
      </c>
      <c r="F24" s="269">
        <f t="shared" ca="1" si="6"/>
        <v>57623.142182717951</v>
      </c>
      <c r="G24" s="133">
        <f t="shared" ca="1" si="7"/>
        <v>104319.92820260438</v>
      </c>
      <c r="H24" s="133">
        <f t="shared" ca="1" si="8"/>
        <v>57638.130134914514</v>
      </c>
      <c r="I24" s="133">
        <f t="shared" ca="1" si="9"/>
        <v>104374.72843143664</v>
      </c>
      <c r="J24" s="263">
        <f t="shared" ca="1" si="10"/>
        <v>7.7205093286333071</v>
      </c>
      <c r="K24" s="263">
        <f>_xll.BDP(A24,"LAST_PRICE")</f>
        <v>7.62</v>
      </c>
      <c r="L24" s="263">
        <f t="shared" si="11"/>
        <v>-9.9999999999999645E-2</v>
      </c>
      <c r="M24" s="263">
        <f t="shared" ca="1" si="12"/>
        <v>71.758152256603353</v>
      </c>
      <c r="N24"/>
      <c r="O24" s="210"/>
      <c r="P24" s="52" t="s">
        <v>1237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4"/>
        <v>3204</v>
      </c>
      <c r="AH24" s="42">
        <f t="shared" ca="1" si="3"/>
        <v>45776</v>
      </c>
      <c r="AI24" s="43">
        <f ca="1">_xll.BInterpol('Base IPCA'!$C$3:$C$14,'Base IPCA'!$E$3:$E$14,AH24,"Cubic","Extrapolate=Linear","MultiX=Average","Skip=True","Sort=True")</f>
        <v>8.0408831509846834</v>
      </c>
      <c r="AJ24" s="43">
        <f ca="1">_xll.BInterpol('Base IPCA'!$C$3:$C$14,'Base IPCA'!$D$3:$D$14,AH24,"Cubic","Extrapolate=Linear","MultiX=Average","Skip=True","Sort=True")</f>
        <v>8.041045514223196</v>
      </c>
    </row>
    <row r="25" spans="1:36" x14ac:dyDescent="0.25">
      <c r="A25" s="125" t="s">
        <v>152</v>
      </c>
      <c r="B25" s="264" t="s">
        <v>183</v>
      </c>
      <c r="C25" s="266" t="str">
        <f>_xll.BDP(A25,"FUT_DLV_DT_FIRST")</f>
        <v>15/05/2035</v>
      </c>
      <c r="D25" s="264">
        <f>_xll.BDP(A25,$D$17)</f>
        <v>7.625</v>
      </c>
      <c r="E25" s="264">
        <f t="shared" ca="1" si="13"/>
        <v>2584</v>
      </c>
      <c r="F25" s="267">
        <f t="shared" ca="1" si="6"/>
        <v>47072.083856988225</v>
      </c>
      <c r="G25" s="267">
        <f t="shared" ca="1" si="7"/>
        <v>85218.476853223983</v>
      </c>
      <c r="H25" s="267">
        <f t="shared" ca="1" si="8"/>
        <v>47084.327447252777</v>
      </c>
      <c r="I25" s="267">
        <f t="shared" ca="1" si="9"/>
        <v>85263.242911950787</v>
      </c>
      <c r="J25" s="262">
        <f t="shared" ca="1" si="10"/>
        <v>7.6253310564855514</v>
      </c>
      <c r="K25" s="262">
        <f>_xll.BDP(A25,"LAST_PRICE")</f>
        <v>7.5</v>
      </c>
      <c r="L25" s="262">
        <f t="shared" si="11"/>
        <v>-0.125</v>
      </c>
      <c r="M25" s="262">
        <f t="shared" ca="1" si="12"/>
        <v>81.160414425699855</v>
      </c>
      <c r="N25"/>
      <c r="O25" s="146"/>
      <c r="P25" s="52" t="s">
        <v>1238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2424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320">
        <f>SUMIFS(Extranet!$H:$H,Extranet!$C:$C,AB$2,Extranet!$D:$D,$P25)+365</f>
        <v>365</v>
      </c>
      <c r="AC25" s="55">
        <f t="shared" ref="AC25:AC26" si="19">SUM(Q25:AB25)</f>
        <v>3370</v>
      </c>
      <c r="AH25" s="42">
        <f t="shared" ca="1" si="3"/>
        <v>45777</v>
      </c>
      <c r="AI25" s="43">
        <f ca="1">_xll.BInterpol('Base IPCA'!$C$3:$C$14,'Base IPCA'!$E$3:$E$14,AH25,"Cubic","Extrapolate=Linear","MultiX=Average","Skip=True","Sort=True")</f>
        <v>8.0438529540481394</v>
      </c>
      <c r="AJ25" s="43">
        <f ca="1">_xll.BInterpol('Base IPCA'!$C$3:$C$14,'Base IPCA'!$D$3:$D$14,AH25,"Cubic","Extrapolate=Linear","MultiX=Average","Skip=True","Sort=True")</f>
        <v>8.0438426695842455</v>
      </c>
    </row>
    <row r="26" spans="1:36" x14ac:dyDescent="0.25">
      <c r="A26" s="264" t="s">
        <v>153</v>
      </c>
      <c r="B26" s="125" t="s">
        <v>184</v>
      </c>
      <c r="C26" s="268" t="str">
        <f>_xll.BDP(A26,"FUT_DLV_DT_FIRST")</f>
        <v>15/08/2040</v>
      </c>
      <c r="D26" s="263">
        <f>_xll.BDP(A26,$D$17)</f>
        <v>7.4349999999999996</v>
      </c>
      <c r="E26" s="125">
        <f t="shared" ca="1" si="13"/>
        <v>3955</v>
      </c>
      <c r="F26" s="269">
        <f t="shared" ca="1" si="6"/>
        <v>32447.717926880323</v>
      </c>
      <c r="G26" s="133">
        <f t="shared" ca="1" si="7"/>
        <v>58742.780699760413</v>
      </c>
      <c r="H26" s="133">
        <f t="shared" ca="1" si="8"/>
        <v>32456.157675681829</v>
      </c>
      <c r="I26" s="133">
        <f t="shared" ca="1" si="9"/>
        <v>58773.638828979383</v>
      </c>
      <c r="J26" s="263">
        <f t="shared" ca="1" si="10"/>
        <v>7.4351678746335637</v>
      </c>
      <c r="K26" s="263">
        <f>_xll.BDP(A26,"LAST_PRICE")</f>
        <v>7.35</v>
      </c>
      <c r="L26" s="263">
        <f t="shared" si="11"/>
        <v>-8.4999999999999964E-2</v>
      </c>
      <c r="M26" s="263">
        <f t="shared" ca="1" si="12"/>
        <v>85.769908074355044</v>
      </c>
      <c r="N26"/>
      <c r="O26" s="2"/>
      <c r="P26" s="52" t="s">
        <v>1243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4350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320">
        <f>SUMIFS(Extranet!$H:$H,Extranet!$C:$C,AB$2,Extranet!$D:$D,$P26)+285</f>
        <v>285</v>
      </c>
      <c r="AC26" s="55">
        <f t="shared" si="19"/>
        <v>7115</v>
      </c>
      <c r="AH26" s="42">
        <f t="shared" ca="1" si="3"/>
        <v>45778</v>
      </c>
      <c r="AI26" s="43">
        <f ca="1">_xll.BInterpol('Base IPCA'!$C$3:$C$14,'Base IPCA'!$E$3:$E$14,AH26,"Cubic","Extrapolate=Linear","MultiX=Average","Skip=True","Sort=True")</f>
        <v>8.0468227571115971</v>
      </c>
      <c r="AJ26" s="43">
        <f ca="1">_xll.BInterpol('Base IPCA'!$C$3:$C$14,'Base IPCA'!$D$3:$D$14,AH26,"Cubic","Extrapolate=Linear","MultiX=Average","Skip=True","Sort=True")</f>
        <v>8.0466398249452968</v>
      </c>
    </row>
    <row r="27" spans="1:36" x14ac:dyDescent="0.25">
      <c r="N27"/>
      <c r="O27" s="146"/>
      <c r="P27" s="52" t="s">
        <v>341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2117</v>
      </c>
      <c r="AA27" s="16">
        <f>SUMIFS(Extranet!$H:$H,Extranet!$C:$C,AA$2,Extranet!$D:$D,$P27)</f>
        <v>0</v>
      </c>
      <c r="AB27" s="320">
        <f>SUMIFS(Extranet!$H:$H,Extranet!$C:$C,AB$2,Extranet!$D:$D,$P27)+463</f>
        <v>463</v>
      </c>
      <c r="AC27" s="55">
        <f t="shared" si="4"/>
        <v>4725</v>
      </c>
      <c r="AH27" s="42">
        <f t="shared" ca="1" si="3"/>
        <v>45779</v>
      </c>
      <c r="AI27" s="43">
        <f ca="1">_xll.BInterpol('Base IPCA'!$C$3:$C$14,'Base IPCA'!$E$3:$E$14,AH27,"Cubic","Extrapolate=Linear","MultiX=Average","Skip=True","Sort=True")</f>
        <v>8.0497925601750548</v>
      </c>
      <c r="AJ27" s="43">
        <f ca="1">_xll.BInterpol('Base IPCA'!$C$3:$C$14,'Base IPCA'!$D$3:$D$14,AH27,"Cubic","Extrapolate=Linear","MultiX=Average","Skip=True","Sort=True")</f>
        <v>8.0494369803063464</v>
      </c>
    </row>
    <row r="28" spans="1:36" x14ac:dyDescent="0.25">
      <c r="B28" s="270" t="s">
        <v>1115</v>
      </c>
      <c r="C28" s="271"/>
      <c r="E28" s="270" t="s">
        <v>1116</v>
      </c>
      <c r="H28" s="270" t="s">
        <v>1117</v>
      </c>
      <c r="N28"/>
      <c r="O28" s="2"/>
      <c r="P28" s="52" t="s">
        <v>1289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4"/>
        <v>4000</v>
      </c>
      <c r="AH28" s="42">
        <f t="shared" ca="1" si="3"/>
        <v>45780</v>
      </c>
      <c r="AI28" s="43">
        <f ca="1">_xll.BInterpol('Base IPCA'!$C$3:$C$14,'Base IPCA'!$E$3:$E$14,AH28,"Cubic","Extrapolate=Linear","MultiX=Average","Skip=True","Sort=True")</f>
        <v>8.0527623632385126</v>
      </c>
      <c r="AJ28" s="43">
        <f ca="1">_xll.BInterpol('Base IPCA'!$C$3:$C$14,'Base IPCA'!$D$3:$D$14,AH28,"Cubic","Extrapolate=Linear","MultiX=Average","Skip=True","Sort=True")</f>
        <v>8.0522341356673977</v>
      </c>
    </row>
    <row r="29" spans="1:36" x14ac:dyDescent="0.25">
      <c r="B29" s="272" t="s">
        <v>88</v>
      </c>
      <c r="C29" s="272" t="s">
        <v>89</v>
      </c>
      <c r="E29" s="272" t="s">
        <v>1118</v>
      </c>
      <c r="F29" s="125">
        <f>_xll.BDP("bzdiovra index","PX_LAST")</f>
        <v>14.15</v>
      </c>
      <c r="H29" s="272" t="s">
        <v>88</v>
      </c>
      <c r="I29" s="272">
        <v>15</v>
      </c>
      <c r="J29" s="272" t="s">
        <v>1119</v>
      </c>
      <c r="K29" s="271"/>
      <c r="L29" s="271"/>
      <c r="M29" s="144"/>
      <c r="N29"/>
      <c r="O29" s="2"/>
      <c r="P29" s="52" t="s">
        <v>276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3709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320">
        <f>SUMIFS(Extranet!$H:$H,Extranet!$C:$C,AB$2,Extranet!$D:$D,$P29)+438</f>
        <v>438</v>
      </c>
      <c r="AC29" s="55">
        <f t="shared" ref="AC29:AC31" si="20">SUM(Q29:AB29)</f>
        <v>5044</v>
      </c>
      <c r="AH29" s="42">
        <f t="shared" ca="1" si="3"/>
        <v>45781</v>
      </c>
      <c r="AI29" s="43">
        <f ca="1">_xll.BInterpol('Base IPCA'!$C$3:$C$14,'Base IPCA'!$E$3:$E$14,AH29,"Cubic","Extrapolate=Linear","MultiX=Average","Skip=True","Sort=True")</f>
        <v>8.0557321663019685</v>
      </c>
      <c r="AJ29" s="43">
        <f ca="1">_xll.BInterpol('Base IPCA'!$C$3:$C$14,'Base IPCA'!$D$3:$D$14,AH29,"Cubic","Extrapolate=Linear","MultiX=Average","Skip=True","Sort=True")</f>
        <v>8.0550312910284472</v>
      </c>
    </row>
    <row r="30" spans="1:36" x14ac:dyDescent="0.25">
      <c r="B30" s="273">
        <f ca="1">_xll.BDH(B28,C29,DATE(YEAR(H31)-1,MONTH(H31),DAY(H31)),H31,"Sort=d","cols=2;rows=12")</f>
        <v>45747</v>
      </c>
      <c r="C30" s="125">
        <v>7245.38</v>
      </c>
      <c r="D30" s="167"/>
      <c r="E30" s="272" t="s">
        <v>1120</v>
      </c>
      <c r="F30" s="274">
        <v>2.5000000000000001E-4</v>
      </c>
      <c r="H30" s="275">
        <f ca="1">TODAY()</f>
        <v>45761</v>
      </c>
      <c r="I30" s="272" t="s">
        <v>346</v>
      </c>
      <c r="J30" s="276">
        <f>+_xll.BDP("BRSTNCNTB3D4 Govt", "INFLATION_ASSUMPTION")</f>
        <v>0.56002542668108002</v>
      </c>
      <c r="K30" s="271"/>
      <c r="L30" s="271"/>
      <c r="M30" s="144"/>
      <c r="N30"/>
      <c r="O30" s="2"/>
      <c r="P30" s="52" t="s">
        <v>1443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2017</v>
      </c>
      <c r="AA30" s="16">
        <f>SUMIFS(Extranet!$H:$H,Extranet!$C:$C,AA$2,Extranet!$D:$D,$P30)</f>
        <v>0</v>
      </c>
      <c r="AB30" s="320">
        <f>SUMIFS(Extranet!$H:$H,Extranet!$C:$C,AB$2,Extranet!$D:$D,$P30)+402</f>
        <v>402</v>
      </c>
      <c r="AC30" s="55">
        <f t="shared" si="20"/>
        <v>4402</v>
      </c>
      <c r="AH30" s="42">
        <f t="shared" ca="1" si="3"/>
        <v>45782</v>
      </c>
      <c r="AI30" s="43">
        <f ca="1">_xll.BInterpol('Base IPCA'!$C$3:$C$14,'Base IPCA'!$E$3:$E$14,AH30,"Cubic","Extrapolate=Linear","MultiX=Average","Skip=True","Sort=True")</f>
        <v>8.0587019693654263</v>
      </c>
      <c r="AJ30" s="43">
        <f ca="1">_xll.BInterpol('Base IPCA'!$C$3:$C$14,'Base IPCA'!$D$3:$D$14,AH30,"Cubic","Extrapolate=Linear","MultiX=Average","Skip=True","Sort=True")</f>
        <v>8.0578284463894967</v>
      </c>
    </row>
    <row r="31" spans="1:36" x14ac:dyDescent="0.25">
      <c r="B31" s="273">
        <v>45716</v>
      </c>
      <c r="C31" s="125">
        <v>7205.03</v>
      </c>
      <c r="E31" s="272" t="s">
        <v>1121</v>
      </c>
      <c r="F31" s="277">
        <f ca="1">C30</f>
        <v>7205.03</v>
      </c>
      <c r="H31" s="273">
        <f ca="1">WORKDAY(WORKDAY(DATE(YEAR(EOMONTH(H32,1)),MONTH(EOMONTH(H32,1)),I29),-1,feriadosbr),1,feriadosbr)</f>
        <v>45762</v>
      </c>
      <c r="I31" s="125">
        <f ca="1">+NETWORKDAYS(H32,H31,feriadosbr)-1</f>
        <v>21</v>
      </c>
      <c r="J31" s="272" t="s">
        <v>1122</v>
      </c>
      <c r="K31" s="271"/>
      <c r="L31" s="271"/>
      <c r="M31" s="144"/>
      <c r="N31"/>
      <c r="O31" s="2"/>
      <c r="P31" s="52" t="s">
        <v>1472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0"/>
        <v>4200</v>
      </c>
      <c r="AH31" s="42">
        <f t="shared" ca="1" si="3"/>
        <v>45783</v>
      </c>
      <c r="AI31" s="43">
        <f ca="1">_xll.BInterpol('Base IPCA'!$C$3:$C$14,'Base IPCA'!$E$3:$E$14,AH31,"Cubic","Extrapolate=Linear","MultiX=Average","Skip=True","Sort=True")</f>
        <v>8.061671772428884</v>
      </c>
      <c r="AJ31" s="43">
        <f ca="1">_xll.BInterpol('Base IPCA'!$C$3:$C$14,'Base IPCA'!$D$3:$D$14,AH31,"Cubic","Extrapolate=Linear","MultiX=Average","Skip=True","Sort=True")</f>
        <v>8.060625601750548</v>
      </c>
    </row>
    <row r="32" spans="1:36" x14ac:dyDescent="0.25">
      <c r="B32" s="273">
        <v>45688</v>
      </c>
      <c r="C32" s="125">
        <v>7111.86</v>
      </c>
      <c r="D32" s="167"/>
      <c r="E32" s="272" t="s">
        <v>1123</v>
      </c>
      <c r="F32" s="277">
        <f ca="1">+IF(I32=0,F31/((1+J30%)^(1/I37)),ROUND(F31*J38,2))</f>
        <v>7241.53</v>
      </c>
      <c r="H32" s="273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45733</v>
      </c>
      <c r="I32" s="125">
        <f ca="1">+NETWORKDAYS(H32,H30,feriadosbr)-1</f>
        <v>20</v>
      </c>
      <c r="J32" s="278">
        <f ca="1">(1+J30%)^(I32/I31)</f>
        <v>1.0053328657033456</v>
      </c>
      <c r="K32" s="271"/>
      <c r="L32" s="271"/>
      <c r="M32" s="144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4"/>
        <v>440</v>
      </c>
      <c r="AH32" s="42">
        <f t="shared" ca="1" si="3"/>
        <v>45784</v>
      </c>
      <c r="AI32" s="43">
        <f ca="1">_xll.BInterpol('Base IPCA'!$C$3:$C$14,'Base IPCA'!$E$3:$E$14,AH32,"Cubic","Extrapolate=Linear","MultiX=Average","Skip=True","Sort=True")</f>
        <v>8.0646415754923417</v>
      </c>
      <c r="AJ32" s="43">
        <f ca="1">_xll.BInterpol('Base IPCA'!$C$3:$C$14,'Base IPCA'!$D$3:$D$14,AH32,"Cubic","Extrapolate=Linear","MultiX=Average","Skip=True","Sort=True")</f>
        <v>8.0634227571115975</v>
      </c>
    </row>
    <row r="33" spans="2:36" x14ac:dyDescent="0.25">
      <c r="B33" s="273">
        <v>45657</v>
      </c>
      <c r="C33" s="125">
        <v>7100.5</v>
      </c>
      <c r="E33" s="272" t="s">
        <v>1124</v>
      </c>
      <c r="F33" s="277">
        <f ca="1">ROUND(F31*J32,2)</f>
        <v>7243.45</v>
      </c>
      <c r="K33" s="271"/>
      <c r="L33" s="271"/>
      <c r="N33"/>
      <c r="O33" s="2"/>
      <c r="P33" s="52" t="s">
        <v>1322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1446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0</v>
      </c>
      <c r="AC33" s="55">
        <f t="shared" si="4"/>
        <v>2696</v>
      </c>
      <c r="AH33" s="42">
        <f t="shared" ca="1" si="3"/>
        <v>45785</v>
      </c>
      <c r="AI33" s="43">
        <f ca="1">_xll.BInterpol('Base IPCA'!$C$3:$C$14,'Base IPCA'!$E$3:$E$14,AH33,"Cubic","Extrapolate=Linear","MultiX=Average","Skip=True","Sort=True")</f>
        <v>8.0676113785557995</v>
      </c>
      <c r="AJ33" s="43">
        <f ca="1">_xll.BInterpol('Base IPCA'!$C$3:$C$14,'Base IPCA'!$D$3:$D$14,AH33,"Cubic","Extrapolate=Linear","MultiX=Average","Skip=True","Sort=True")</f>
        <v>8.0662199124726488</v>
      </c>
    </row>
    <row r="34" spans="2:36" x14ac:dyDescent="0.25">
      <c r="B34" s="273">
        <v>45626</v>
      </c>
      <c r="C34" s="125">
        <v>7063.77</v>
      </c>
      <c r="E34" s="272" t="s">
        <v>1125</v>
      </c>
      <c r="F34" s="274">
        <f ca="1">F33*F30</f>
        <v>1.8108625</v>
      </c>
      <c r="H34" s="270" t="s">
        <v>1126</v>
      </c>
      <c r="K34" s="271"/>
      <c r="L34" s="271"/>
      <c r="M34" s="144"/>
      <c r="N34"/>
      <c r="O34" s="2"/>
      <c r="P34" s="52" t="s">
        <v>762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1">SUM(Q34:AB34)</f>
        <v>660</v>
      </c>
      <c r="AH34" s="42">
        <f t="shared" ca="1" si="3"/>
        <v>45786</v>
      </c>
      <c r="AI34" s="43">
        <f ca="1">_xll.BInterpol('Base IPCA'!$C$3:$C$14,'Base IPCA'!$E$3:$E$14,AH34,"Cubic","Extrapolate=Linear","MultiX=Average","Skip=True","Sort=True")</f>
        <v>8.0705811816192554</v>
      </c>
      <c r="AJ34" s="43">
        <f ca="1">_xll.BInterpol('Base IPCA'!$C$3:$C$14,'Base IPCA'!$D$3:$D$14,AH34,"Cubic","Extrapolate=Linear","MultiX=Average","Skip=True","Sort=True")</f>
        <v>8.0690170678336983</v>
      </c>
    </row>
    <row r="35" spans="2:36" x14ac:dyDescent="0.25">
      <c r="B35" s="273">
        <v>45596</v>
      </c>
      <c r="C35" s="125">
        <v>7036.33</v>
      </c>
      <c r="E35" s="272" t="s">
        <v>1127</v>
      </c>
      <c r="F35" s="279">
        <f ca="1">1+cdi_diario</f>
        <v>1.0005253093035669</v>
      </c>
      <c r="H35" s="272" t="s">
        <v>88</v>
      </c>
      <c r="I35" s="272">
        <v>15</v>
      </c>
      <c r="J35" s="272" t="s">
        <v>1119</v>
      </c>
      <c r="K35" s="271"/>
      <c r="L35" s="271"/>
      <c r="M35" s="144"/>
      <c r="N35"/>
      <c r="O35" s="2"/>
      <c r="P35" s="52" t="s">
        <v>1440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4"/>
        <v>5000</v>
      </c>
      <c r="AH35" s="42">
        <f t="shared" ca="1" si="3"/>
        <v>45787</v>
      </c>
      <c r="AI35" s="43">
        <f ca="1">_xll.BInterpol('Base IPCA'!$C$3:$C$14,'Base IPCA'!$E$3:$E$14,AH35,"Cubic","Extrapolate=Linear","MultiX=Average","Skip=True","Sort=True")</f>
        <v>8.0735509846827131</v>
      </c>
      <c r="AJ35" s="43">
        <f ca="1">_xll.BInterpol('Base IPCA'!$C$3:$C$14,'Base IPCA'!$D$3:$D$14,AH35,"Cubic","Extrapolate=Linear","MultiX=Average","Skip=True","Sort=True")</f>
        <v>8.0718142231947496</v>
      </c>
    </row>
    <row r="36" spans="2:36" x14ac:dyDescent="0.25">
      <c r="B36" s="273">
        <v>45565</v>
      </c>
      <c r="C36" s="125">
        <v>6997.15</v>
      </c>
      <c r="E36" s="272" t="s">
        <v>1128</v>
      </c>
      <c r="F36" s="279">
        <f ca="1">F33/F32</f>
        <v>1.0002651373397611</v>
      </c>
      <c r="H36" s="273">
        <f ca="1">+WORKDAY(H30,-1,feriadosbr)</f>
        <v>45758</v>
      </c>
      <c r="I36" s="272" t="s">
        <v>346</v>
      </c>
      <c r="J36" s="280">
        <f>+_xll.BDP("BRSTNCNTB3D4 Govt", "INFLATION_ASSUMPTION")</f>
        <v>0.56002542668108002</v>
      </c>
      <c r="K36" s="271"/>
      <c r="L36" s="271"/>
      <c r="M36" s="144"/>
      <c r="N36"/>
      <c r="O36" s="2"/>
      <c r="P36" s="52" t="s">
        <v>1476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2">SUM(Q36:AB36)</f>
        <v>5200</v>
      </c>
      <c r="AH36" s="42">
        <f t="shared" ca="1" si="3"/>
        <v>45788</v>
      </c>
      <c r="AI36" s="43">
        <f ca="1">_xll.BInterpol('Base IPCA'!$C$3:$C$14,'Base IPCA'!$E$3:$E$14,AH36,"Cubic","Extrapolate=Linear","MultiX=Average","Skip=True","Sort=True")</f>
        <v>8.0765207877461709</v>
      </c>
      <c r="AJ36" s="43">
        <f ca="1">_xll.BInterpol('Base IPCA'!$C$3:$C$14,'Base IPCA'!$D$3:$D$14,AH36,"Cubic","Extrapolate=Linear","MultiX=Average","Skip=True","Sort=True")</f>
        <v>8.0746113785557991</v>
      </c>
    </row>
    <row r="37" spans="2:36" x14ac:dyDescent="0.25">
      <c r="B37" s="273">
        <v>45535</v>
      </c>
      <c r="C37" s="125">
        <v>6966.5</v>
      </c>
      <c r="E37" s="272" t="s">
        <v>1129</v>
      </c>
      <c r="F37" s="279">
        <f ca="1">F35/F36</f>
        <v>1.000260103000788</v>
      </c>
      <c r="H37" s="273">
        <f ca="1">WORKDAY(WORKDAY(DATE(YEAR(EOMONTH(H38,1)),MONTH(EOMONTH(H38,1)),I35),-1,feriadosbr),1,feriadosbr)</f>
        <v>45762</v>
      </c>
      <c r="I37" s="125">
        <f ca="1">+NETWORKDAYS(H38,H37,feriadosbr)-1</f>
        <v>21</v>
      </c>
      <c r="J37" s="272" t="s">
        <v>1122</v>
      </c>
      <c r="K37" s="271"/>
      <c r="L37" s="271"/>
      <c r="M37" s="144"/>
      <c r="N37"/>
      <c r="O37" s="2"/>
      <c r="P37" s="52" t="s">
        <v>1525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2"/>
        <v>1147</v>
      </c>
      <c r="AH37" s="42">
        <f t="shared" ca="1" si="3"/>
        <v>45789</v>
      </c>
      <c r="AI37" s="43">
        <f ca="1">_xll.BInterpol('Base IPCA'!$C$3:$C$14,'Base IPCA'!$E$3:$E$14,AH37,"Cubic","Extrapolate=Linear","MultiX=Average","Skip=True","Sort=True")</f>
        <v>8.0794905908096286</v>
      </c>
      <c r="AJ37" s="43">
        <f ca="1">_xll.BInterpol('Base IPCA'!$C$3:$C$14,'Base IPCA'!$D$3:$D$14,AH37,"Cubic","Extrapolate=Linear","MultiX=Average","Skip=True","Sort=True")</f>
        <v>8.0774085339168504</v>
      </c>
    </row>
    <row r="38" spans="2:36" x14ac:dyDescent="0.25">
      <c r="B38" s="273">
        <v>45504</v>
      </c>
      <c r="C38" s="125">
        <v>6967.89</v>
      </c>
      <c r="H38" s="273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45733</v>
      </c>
      <c r="I38" s="125">
        <f ca="1">+NETWORKDAYS(H38,H36,feriadosbr)-1</f>
        <v>19</v>
      </c>
      <c r="J38" s="281">
        <f ca="1">(1+J36%)^(I38/I37)</f>
        <v>1.0050655482383548</v>
      </c>
      <c r="K38" s="271"/>
      <c r="L38" s="271"/>
      <c r="M38" s="271"/>
      <c r="N38"/>
      <c r="O38" s="2"/>
      <c r="P38" s="52" t="s">
        <v>1526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4"/>
        <v>1768</v>
      </c>
      <c r="AH38" s="42">
        <f t="shared" ca="1" si="3"/>
        <v>45790</v>
      </c>
      <c r="AI38" s="43">
        <f ca="1">_xll.BInterpol('Base IPCA'!$C$3:$C$14,'Base IPCA'!$E$3:$E$14,AH38,"Cubic","Extrapolate=Linear","MultiX=Average","Skip=True","Sort=True")</f>
        <v>8.0824603938730846</v>
      </c>
      <c r="AJ38" s="43">
        <f ca="1">_xll.BInterpol('Base IPCA'!$C$3:$C$14,'Base IPCA'!$D$3:$D$14,AH38,"Cubic","Extrapolate=Linear","MultiX=Average","Skip=True","Sort=True")</f>
        <v>8.0802056892778999</v>
      </c>
    </row>
    <row r="39" spans="2:36" x14ac:dyDescent="0.25">
      <c r="B39" s="273">
        <v>45473</v>
      </c>
      <c r="C39" s="125">
        <v>6941.51</v>
      </c>
      <c r="E39" s="272" t="s">
        <v>1130</v>
      </c>
      <c r="F39" s="282">
        <f ca="1">((1+cdi)^(1/252)-1)*10000</f>
        <v>5.2530930356686767</v>
      </c>
      <c r="K39" s="271"/>
      <c r="L39" s="271"/>
      <c r="M39" s="271"/>
      <c r="N39"/>
      <c r="O39" s="2"/>
      <c r="P39" s="52" t="s">
        <v>1369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4"/>
        <v>716</v>
      </c>
      <c r="AH39" s="42">
        <f t="shared" ca="1" si="3"/>
        <v>45791</v>
      </c>
      <c r="AI39" s="43">
        <f ca="1">_xll.BInterpol('Base IPCA'!$C$3:$C$14,'Base IPCA'!$E$3:$E$14,AH39,"Cubic","Extrapolate=Linear","MultiX=Average","Skip=True","Sort=True")</f>
        <v>8.0854301969365423</v>
      </c>
      <c r="AJ39" s="43">
        <f ca="1">_xll.BInterpol('Base IPCA'!$C$3:$C$14,'Base IPCA'!$D$3:$D$14,AH39,"Cubic","Extrapolate=Linear","MultiX=Average","Skip=True","Sort=True")</f>
        <v>8.0830028446389512</v>
      </c>
    </row>
    <row r="40" spans="2:36" x14ac:dyDescent="0.25">
      <c r="B40" s="273">
        <v>45443</v>
      </c>
      <c r="C40" s="125">
        <v>6926.96</v>
      </c>
      <c r="E40" s="272" t="s">
        <v>1131</v>
      </c>
      <c r="F40" s="282">
        <f ca="1">F39*22</f>
        <v>115.56804678471089</v>
      </c>
      <c r="K40" s="271"/>
      <c r="L40" s="271"/>
      <c r="M40" s="271"/>
      <c r="N40"/>
      <c r="O40" s="2"/>
      <c r="P40" s="52" t="s">
        <v>1527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4"/>
        <v>1174</v>
      </c>
      <c r="AH40" s="42">
        <f t="shared" ca="1" si="3"/>
        <v>45792</v>
      </c>
      <c r="AI40" s="43">
        <f ca="1">_xll.BInterpol('Base IPCA'!$C$3:$C$14,'Base IPCA'!$E$3:$E$14,AH40,"Cubic","Extrapolate=Linear","MultiX=Average","Skip=True","Sort=True")</f>
        <v>8.0884</v>
      </c>
      <c r="AJ40" s="43">
        <f ca="1">_xll.BInterpol('Base IPCA'!$C$3:$C$14,'Base IPCA'!$D$3:$D$14,AH40,"Cubic","Extrapolate=Linear","MultiX=Average","Skip=True","Sort=True")</f>
        <v>8.0858000000000008</v>
      </c>
    </row>
    <row r="41" spans="2:36" x14ac:dyDescent="0.25">
      <c r="B41" s="273">
        <v>45412</v>
      </c>
      <c r="C41" s="125">
        <v>6895.24</v>
      </c>
      <c r="F41" s="283"/>
      <c r="K41" s="271"/>
      <c r="L41" s="271"/>
      <c r="M41" s="271"/>
      <c r="N41"/>
      <c r="O41" s="2"/>
      <c r="P41" s="52" t="s">
        <v>1823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320">
        <v>789</v>
      </c>
      <c r="U41" s="320">
        <v>2294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320">
        <v>890</v>
      </c>
      <c r="AA41" s="16">
        <f>SUMIFS(Extranet!$H:$H,Extranet!$C:$C,AA$2,Extranet!$D:$D,$P41)</f>
        <v>0</v>
      </c>
      <c r="AB41" s="320">
        <v>596</v>
      </c>
      <c r="AC41" s="55">
        <f t="shared" si="1"/>
        <v>4569</v>
      </c>
      <c r="AH41" s="42">
        <f t="shared" ca="1" si="3"/>
        <v>45793</v>
      </c>
      <c r="AI41" s="43">
        <f ca="1">_xll.BInterpol('Base IPCA'!$C$3:$C$14,'Base IPCA'!$E$3:$E$14,AH41,"Cubic","Extrapolate=Linear","MultiX=Average","Skip=True","Sort=True")</f>
        <v>8.0936688557185139</v>
      </c>
      <c r="AJ41" s="43">
        <f ca="1">_xll.BInterpol('Base IPCA'!$C$3:$C$14,'Base IPCA'!$D$3:$D$14,AH41,"Cubic","Extrapolate=Linear","MultiX=Average","Skip=True","Sort=True")</f>
        <v>8.0908993544392853</v>
      </c>
    </row>
    <row r="42" spans="2:36" x14ac:dyDescent="0.25">
      <c r="B42" s="273"/>
      <c r="C42" s="125"/>
      <c r="K42" s="271"/>
      <c r="L42" s="271"/>
      <c r="M42" s="271"/>
      <c r="N42"/>
      <c r="O42" s="205"/>
      <c r="P42" s="52" t="s">
        <v>268</v>
      </c>
      <c r="Q42" s="16">
        <f>SUMIFS(Extranet!$H:$H,Extranet!$C:$C,Q$2,Extranet!$D:$D,$P42)</f>
        <v>2730</v>
      </c>
      <c r="R42" s="16">
        <f>SUMIFS(Extranet!$H:$H,Extranet!$C:$C,R$2,Extranet!$D:$D,$P42)</f>
        <v>2466</v>
      </c>
      <c r="S42" s="16">
        <f>SUMIFS(Extranet!$H:$H,Extranet!$C:$C,S$2,Extranet!$D:$D,$P42)</f>
        <v>3549</v>
      </c>
      <c r="T42" s="16">
        <f>SUMIFS(Extranet!$H:$H,Extranet!$C:$C,T$2,Extranet!$D:$D,$P42)</f>
        <v>0</v>
      </c>
      <c r="U42" s="16">
        <f>SUMIFS(Extranet!$H:$H,Extranet!$C:$C,U$2,Extranet!$D:$D,$P42)</f>
        <v>1000</v>
      </c>
      <c r="V42" s="16">
        <f>SUMIFS(Extranet!$H:$H,Extranet!$C:$C,V$2,Extranet!$D:$D,$P42)</f>
        <v>185</v>
      </c>
      <c r="W42" s="16">
        <f>SUMIFS(Extranet!$H:$H,Extranet!$C:$C,W$2,Extranet!$D:$D,$P42)</f>
        <v>0</v>
      </c>
      <c r="X42" s="16">
        <f>SUMIFS(Extranet!$H:$H,Extranet!$C:$C,X$2,Extranet!$D:$D,$P42)</f>
        <v>258</v>
      </c>
      <c r="Y42" s="16">
        <f>SUMIFS(Extranet!$H:$H,Extranet!$C:$C,Y$2,Extranet!$D:$D,$P42)</f>
        <v>0</v>
      </c>
      <c r="Z42" s="16">
        <f>SUMIFS(Extranet!$H:$H,Extranet!$C:$C,Z$2,Extranet!$D:$D,$P42)</f>
        <v>0</v>
      </c>
      <c r="AA42" s="16">
        <f>SUMIFS(Extranet!$H:$H,Extranet!$C:$C,AA$2,Extranet!$D:$D,$P42)</f>
        <v>116</v>
      </c>
      <c r="AB42" s="16">
        <f>SUMIFS(Extranet!$H:$H,Extranet!$C:$C,AB$2,Extranet!$D:$D,$P42)</f>
        <v>245</v>
      </c>
      <c r="AC42" s="55">
        <f t="shared" si="1"/>
        <v>10549</v>
      </c>
      <c r="AH42" s="42">
        <f t="shared" ca="1" si="3"/>
        <v>45794</v>
      </c>
      <c r="AI42" s="43">
        <f ca="1">_xll.BInterpol('Base IPCA'!$C$3:$C$14,'Base IPCA'!$E$3:$E$14,AH42,"Cubic","Extrapolate=Linear","MultiX=Average","Skip=True","Sort=True")</f>
        <v>8.098937645387478</v>
      </c>
      <c r="AJ42" s="43">
        <f ca="1">_xll.BInterpol('Base IPCA'!$C$3:$C$14,'Base IPCA'!$D$3:$D$14,AH42,"Cubic","Extrapolate=Linear","MultiX=Average","Skip=True","Sort=True")</f>
        <v>8.0959986427386283</v>
      </c>
    </row>
    <row r="43" spans="2:36" x14ac:dyDescent="0.25">
      <c r="B43" s="273"/>
      <c r="C43" s="125"/>
      <c r="N43"/>
      <c r="O43" s="208"/>
      <c r="P43" s="52" t="s">
        <v>307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531</v>
      </c>
      <c r="V43" s="16">
        <f>SUMIFS(Extranet!$H:$H,Extranet!$C:$C,V$2,Extranet!$D:$D,$P43)</f>
        <v>249</v>
      </c>
      <c r="W43" s="16">
        <f>SUMIFS(Extranet!$H:$H,Extranet!$C:$C,W$2,Extranet!$D:$D,$P43)</f>
        <v>0</v>
      </c>
      <c r="X43" s="16">
        <f>SUMIFS(Extranet!$H:$H,Extranet!$C:$C,X$2,Extranet!$D:$D,$P43)</f>
        <v>313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214</v>
      </c>
      <c r="AC43" s="55">
        <f t="shared" si="1"/>
        <v>1307</v>
      </c>
      <c r="AH43" s="42">
        <f t="shared" ca="1" si="3"/>
        <v>45795</v>
      </c>
      <c r="AI43" s="43">
        <f ca="1">_xll.BInterpol('Base IPCA'!$C$3:$C$14,'Base IPCA'!$E$3:$E$14,AH43,"Cubic","Extrapolate=Linear","MultiX=Average","Skip=True","Sort=True")</f>
        <v>8.1042063029573495</v>
      </c>
      <c r="AJ43" s="43">
        <f ca="1">_xll.BInterpol('Base IPCA'!$C$3:$C$14,'Base IPCA'!$D$3:$D$14,AH43,"Cubic","Extrapolate=Linear","MultiX=Average","Skip=True","Sort=True")</f>
        <v>8.1010977987580883</v>
      </c>
    </row>
    <row r="44" spans="2:36" x14ac:dyDescent="0.25">
      <c r="E44" s="318"/>
      <c r="F44" s="318"/>
      <c r="G44" s="319"/>
      <c r="N44"/>
      <c r="O44" s="208"/>
      <c r="P44" s="52" t="s">
        <v>428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5344</v>
      </c>
      <c r="T44" s="16">
        <f>SUMIFS(Extranet!$H:$H,Extranet!$C:$C,T$2,Extranet!$D:$D,$P44)</f>
        <v>0</v>
      </c>
      <c r="U44" s="16">
        <f>SUMIFS(Extranet!$H:$H,Extranet!$C:$C,U$2,Extranet!$D:$D,$P44)</f>
        <v>911</v>
      </c>
      <c r="V44" s="16">
        <f>SUMIFS(Extranet!$H:$H,Extranet!$C:$C,V$2,Extranet!$D:$D,$P44)</f>
        <v>283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16">
        <f>SUMIFS(Extranet!$H:$H,Extranet!$C:$C,Z$2,Extranet!$D:$D,$P44)</f>
        <v>272</v>
      </c>
      <c r="AA44" s="16">
        <f>SUMIFS(Extranet!$H:$H,Extranet!$C:$C,AA$2,Extranet!$D:$D,$P44)</f>
        <v>82</v>
      </c>
      <c r="AB44" s="16">
        <f>SUMIFS(Extranet!$H:$H,Extranet!$C:$C,AB$2,Extranet!$D:$D,$P44)</f>
        <v>193</v>
      </c>
      <c r="AC44" s="55">
        <f t="shared" si="1"/>
        <v>7085</v>
      </c>
      <c r="AH44" s="42">
        <f t="shared" ca="1" si="3"/>
        <v>45796</v>
      </c>
      <c r="AI44" s="43">
        <f ca="1">_xll.BInterpol('Base IPCA'!$C$3:$C$14,'Base IPCA'!$E$3:$E$14,AH44,"Cubic","Extrapolate=Linear","MultiX=Average","Skip=True","Sort=True")</f>
        <v>8.109474762378575</v>
      </c>
      <c r="AJ44" s="43">
        <f ca="1">_xll.BInterpol('Base IPCA'!$C$3:$C$14,'Base IPCA'!$D$3:$D$14,AH44,"Cubic","Extrapolate=Linear","MultiX=Average","Skip=True","Sort=True")</f>
        <v>8.1061967563577237</v>
      </c>
    </row>
    <row r="45" spans="2:36" x14ac:dyDescent="0.25">
      <c r="E45" s="318"/>
      <c r="F45" s="318"/>
      <c r="G45" s="318"/>
      <c r="O45" s="205"/>
      <c r="P45" s="52" t="s">
        <v>316</v>
      </c>
      <c r="Q45" s="16">
        <f>SUMIFS(Extranet!$H:$H,Extranet!$C:$C,Q$2,Extranet!$D:$D,$P45)</f>
        <v>0</v>
      </c>
      <c r="R45" s="16">
        <f>SUMIFS(Extranet!$H:$H,Extranet!$C:$C,R$2,Extranet!$D:$D,$P45)</f>
        <v>0</v>
      </c>
      <c r="S45" s="16">
        <f>SUMIFS(Extranet!$H:$H,Extranet!$C:$C,S$2,Extranet!$D:$D,$P45)</f>
        <v>1</v>
      </c>
      <c r="T45" s="16">
        <f>SUMIFS(Extranet!$H:$H,Extranet!$C:$C,T$2,Extranet!$D:$D,$P45)</f>
        <v>0</v>
      </c>
      <c r="U45" s="16">
        <f>SUMIFS(Extranet!$H:$H,Extranet!$C:$C,U$2,Extranet!$D:$D,$P45)</f>
        <v>1</v>
      </c>
      <c r="V45" s="16">
        <f>SUMIFS(Extranet!$H:$H,Extranet!$C:$C,V$2,Extranet!$D:$D,$P45)</f>
        <v>0</v>
      </c>
      <c r="W45" s="16">
        <f>SUMIFS(Extranet!$H:$H,Extranet!$C:$C,W$2,Extranet!$D:$D,$P45)</f>
        <v>0</v>
      </c>
      <c r="X45" s="16">
        <f>SUMIFS(Extranet!$H:$H,Extranet!$C:$C,X$2,Extranet!$D:$D,$P45)</f>
        <v>0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1"/>
        <v>2</v>
      </c>
      <c r="AH45" s="42">
        <f t="shared" ca="1" si="3"/>
        <v>45797</v>
      </c>
      <c r="AI45" s="43">
        <f ca="1">_xll.BInterpol('Base IPCA'!$C$3:$C$14,'Base IPCA'!$E$3:$E$14,AH45,"Cubic","Extrapolate=Linear","MultiX=Average","Skip=True","Sort=True")</f>
        <v>8.1147429576016119</v>
      </c>
      <c r="AJ45" s="43">
        <f ca="1">_xll.BInterpol('Base IPCA'!$C$3:$C$14,'Base IPCA'!$D$3:$D$14,AH45,"Cubic","Extrapolate=Linear","MultiX=Average","Skip=True","Sort=True")</f>
        <v>8.1112954493975948</v>
      </c>
    </row>
    <row r="46" spans="2:36" x14ac:dyDescent="0.25">
      <c r="E46" s="318"/>
      <c r="F46" s="318"/>
      <c r="G46" s="318"/>
      <c r="O46" s="205"/>
      <c r="P46" s="52" t="s">
        <v>154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0</v>
      </c>
      <c r="V46" s="16">
        <f>SUMIFS(Extranet!$H:$H,Extranet!$C:$C,V$2,Extranet!$D:$D,$P46)</f>
        <v>0</v>
      </c>
      <c r="W46" s="16">
        <f>SUMIFS(Extranet!$H:$H,Extranet!$C:$C,W$2,Extranet!$D:$D,$P46)</f>
        <v>0</v>
      </c>
      <c r="X46" s="16">
        <f>SUMIFS(Extranet!$H:$H,Extranet!$C:$C,X$2,Extranet!$D:$D,$P46)</f>
        <v>0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48</v>
      </c>
      <c r="AC46" s="55">
        <f t="shared" si="1"/>
        <v>48</v>
      </c>
      <c r="AH46" s="42">
        <f t="shared" ca="1" si="3"/>
        <v>45798</v>
      </c>
      <c r="AI46" s="43">
        <f ca="1">_xll.BInterpol('Base IPCA'!$C$3:$C$14,'Base IPCA'!$E$3:$E$14,AH46,"Cubic","Extrapolate=Linear","MultiX=Average","Skip=True","Sort=True")</f>
        <v>8.1200108225769103</v>
      </c>
      <c r="AJ46" s="43">
        <f ca="1">_xll.BInterpol('Base IPCA'!$C$3:$C$14,'Base IPCA'!$D$3:$D$14,AH46,"Cubic","Extrapolate=Linear","MultiX=Average","Skip=True","Sort=True")</f>
        <v>8.1163938117377583</v>
      </c>
    </row>
    <row r="47" spans="2:36" x14ac:dyDescent="0.25">
      <c r="E47" s="318"/>
      <c r="F47" s="318"/>
      <c r="G47" s="318"/>
      <c r="O47" s="2"/>
      <c r="P47" s="52" t="s">
        <v>116</v>
      </c>
      <c r="Q47" s="99">
        <f>SUMIFS(Estratégia!$F:$F,Estratégia!$C:$C,Q$2,Estratégia!$D:$D,$P47,Estratégia!$E:$E,"Juros Reais")</f>
        <v>0</v>
      </c>
      <c r="R47" s="100">
        <f>SUMIFS(Estratégia!$F:$F,Estratégia!$C:$C,R$2,Estratégia!$D:$D,$P47,Estratégia!$E:$E,"Juros Reais")</f>
        <v>0</v>
      </c>
      <c r="S47" s="100">
        <f>SUMIFS(Estratégia!$F:$F,Estratégia!$C:$C,S$2,Estratégia!$D:$D,$P47,Estratégia!$E:$E,"Juros Reais")</f>
        <v>0</v>
      </c>
      <c r="T47" s="100">
        <f>SUMIFS(Estratégia!$F:$F,Estratégia!$C:$C,T$2,Estratégia!$D:$D,$P47,Estratégia!$E:$E,"Juros Reais")</f>
        <v>0</v>
      </c>
      <c r="U47" s="100">
        <f>SUMIFS(Estratégia!$F:$F,Estratégia!$C:$C,U$2,Estratégia!$D:$D,$P47,Estratégia!$E:$E,"Juros Reais")</f>
        <v>0</v>
      </c>
      <c r="V47" s="100">
        <f>SUMIFS(Estratégia!$F:$F,Estratégia!$C:$C,V$2,Estratégia!$D:$D,$P47,Estratégia!$E:$E,"Juros Reais")</f>
        <v>7</v>
      </c>
      <c r="W47" s="100">
        <f>SUMIFS(Estratégia!$F:$F,Estratégia!$C:$C,W$2,Estratégia!$D:$D,$P47,Estratégia!$E:$E,"Juros Reais")</f>
        <v>0</v>
      </c>
      <c r="X47" s="100">
        <f>SUMIFS(Estratégia!$F:$F,Estratégia!$C:$C,X$2,Estratégia!$D:$D,$P47,Estratégia!$E:$E,"Juros Reais")</f>
        <v>25</v>
      </c>
      <c r="Y47" s="100">
        <f>SUMIFS(Estratégia!$F:$F,Estratégia!$C:$C,Y$2,Estratégia!$D:$D,$P47,Estratégia!$E:$E,"Juros Reais")</f>
        <v>0</v>
      </c>
      <c r="Z47" s="100">
        <f>SUMIFS(Estratégia!$F:$F,Estratégia!$C:$C,Z$2,Estratégia!$D:$D,$P47,Estratégia!$E:$E,"Juros Reais")</f>
        <v>0</v>
      </c>
      <c r="AA47" s="100">
        <f>SUMIFS(Estratégia!$F:$F,Estratégia!$C:$C,AA$2,Estratégia!$D:$D,$P47,Estratégia!$E:$E,"Juros Reais")</f>
        <v>0</v>
      </c>
      <c r="AB47" s="100">
        <f>SUMIFS(Estratégia!$F:$F,Estratégia!$C:$C,AB$2,Estratégia!$D:$D,$P47,Estratégia!$E:$E,"Juros Reais")</f>
        <v>0</v>
      </c>
      <c r="AC47" s="55">
        <f>SUM(Q47:AB47)</f>
        <v>32</v>
      </c>
      <c r="AH47" s="42">
        <f t="shared" ca="1" si="3"/>
        <v>45799</v>
      </c>
      <c r="AI47" s="43">
        <f ca="1">_xll.BInterpol('Base IPCA'!$C$3:$C$14,'Base IPCA'!$E$3:$E$14,AH47,"Cubic","Extrapolate=Linear","MultiX=Average","Skip=True","Sort=True")</f>
        <v>8.1252782912549222</v>
      </c>
      <c r="AJ47" s="43">
        <f ca="1">_xll.BInterpol('Base IPCA'!$C$3:$C$14,'Base IPCA'!$D$3:$D$14,AH47,"Cubic","Extrapolate=Linear","MultiX=Average","Skip=True","Sort=True")</f>
        <v>8.1214917772382744</v>
      </c>
    </row>
    <row r="48" spans="2:36" x14ac:dyDescent="0.25">
      <c r="E48" s="318"/>
      <c r="F48" s="318"/>
      <c r="G48" s="318"/>
      <c r="O48" s="226"/>
      <c r="P48" s="52" t="s">
        <v>315</v>
      </c>
      <c r="Q48" s="99">
        <f>SUMIFS(Estratégia!$F:$F,Estratégia!$C:$C,Q$2,Estratégia!$D:$D,$P48,Estratégia!$E:$E,"Juros Reais")</f>
        <v>0</v>
      </c>
      <c r="R48" s="100">
        <f>SUMIFS(Estratégia!$F:$F,Estratégia!$C:$C,R$2,Estratégia!$D:$D,$P48,Estratégia!$E:$E,"Juros Reais")</f>
        <v>0</v>
      </c>
      <c r="S48" s="100">
        <f>SUMIFS(Estratégia!$F:$F,Estratégia!$C:$C,S$2,Estratégia!$D:$D,$P48,Estratégia!$E:$E,"Juros Reais")</f>
        <v>0</v>
      </c>
      <c r="T48" s="100">
        <f>SUMIFS(Estratégia!$F:$F,Estratégia!$C:$C,T$2,Estratégia!$D:$D,$P48,Estratégia!$E:$E,"Juros Reais")</f>
        <v>0</v>
      </c>
      <c r="U48" s="100">
        <f>SUMIFS(Estratégia!$F:$F,Estratégia!$C:$C,U$2,Estratégia!$D:$D,$P48,Estratégia!$E:$E,"Juros Reais")</f>
        <v>6</v>
      </c>
      <c r="V48" s="100">
        <f>SUMIFS(Estratégia!$F:$F,Estratégia!$C:$C,V$2,Estratégia!$D:$D,$P48,Estratégia!$E:$E,"Juros Reais")</f>
        <v>5</v>
      </c>
      <c r="W48" s="100">
        <f>SUMIFS(Estratégia!$F:$F,Estratégia!$C:$C,W$2,Estratégia!$D:$D,$P48,Estratégia!$E:$E,"Juros Reais")</f>
        <v>0</v>
      </c>
      <c r="X48" s="100">
        <f>SUMIFS(Estratégia!$F:$F,Estratégia!$C:$C,X$2,Estratégia!$D:$D,$P48,Estratégia!$E:$E,"Juros Reais")</f>
        <v>20</v>
      </c>
      <c r="Y48" s="100">
        <f>SUMIFS(Estratégia!$F:$F,Estratégia!$C:$C,Y$2,Estratégia!$D:$D,$P48,Estratégia!$E:$E,"Juros Reais")</f>
        <v>0</v>
      </c>
      <c r="Z48" s="100">
        <f>SUMIFS(Estratégia!$F:$F,Estratégia!$C:$C,Z$2,Estratégia!$D:$D,$P48,Estratégia!$E:$E,"Juros Reais")</f>
        <v>2</v>
      </c>
      <c r="AA48" s="100">
        <f>SUMIFS(Estratégia!$F:$F,Estratégia!$C:$C,AA$2,Estratégia!$D:$D,$P48,Estratégia!$E:$E,"Juros Reais")</f>
        <v>0</v>
      </c>
      <c r="AB48" s="100">
        <f>SUMIFS(Estratégia!$F:$F,Estratégia!$C:$C,AB$2,Estratégia!$D:$D,$P48,Estratégia!$E:$E,"Juros Reais")</f>
        <v>0</v>
      </c>
      <c r="AC48" s="55">
        <f t="shared" si="1"/>
        <v>33</v>
      </c>
      <c r="AH48" s="42">
        <f t="shared" ca="1" si="3"/>
        <v>45800</v>
      </c>
      <c r="AI48" s="43">
        <f ca="1">_xll.BInterpol('Base IPCA'!$C$3:$C$14,'Base IPCA'!$E$3:$E$14,AH48,"Cubic","Extrapolate=Linear","MultiX=Average","Skip=True","Sort=True")</f>
        <v>8.1305452975861012</v>
      </c>
      <c r="AJ48" s="43">
        <f ca="1">_xll.BInterpol('Base IPCA'!$C$3:$C$14,'Base IPCA'!$D$3:$D$14,AH48,"Cubic","Extrapolate=Linear","MultiX=Average","Skip=True","Sort=True")</f>
        <v>8.1265892797591999</v>
      </c>
    </row>
    <row r="49" spans="7:36" ht="15.75" thickBot="1" x14ac:dyDescent="0.3">
      <c r="G49" s="188"/>
      <c r="P49" s="53" t="s">
        <v>183</v>
      </c>
      <c r="Q49" s="102">
        <f>SUMIFS(Estratégia!$F:$F,Estratégia!$C:$C,Q$2,Estratégia!$D:$D,$P49,Estratégia!$E:$E,"Juros Reais")</f>
        <v>0</v>
      </c>
      <c r="R49" s="103">
        <f>SUMIFS(Estratégia!$F:$F,Estratégia!$C:$C,R$2,Estratégia!$D:$D,$P49,Estratégia!$E:$E,"Juros Reais")</f>
        <v>0</v>
      </c>
      <c r="S49" s="103">
        <f>SUMIFS(Estratégia!$F:$F,Estratégia!$C:$C,S$2,Estratégia!$D:$D,$P49,Estratégia!$E:$E,"Juros Reais")</f>
        <v>0</v>
      </c>
      <c r="T49" s="103">
        <f>SUMIFS(Estratégia!$F:$F,Estratégia!$C:$C,T$2,Estratégia!$D:$D,$P49,Estratégia!$E:$E,"Juros Reais")</f>
        <v>0</v>
      </c>
      <c r="U49" s="103">
        <f>SUMIFS(Estratégia!$F:$F,Estratégia!$C:$C,U$2,Estratégia!$D:$D,$P49,Estratégia!$E:$E,"Juros Reais")</f>
        <v>0</v>
      </c>
      <c r="V49" s="103">
        <f>SUMIFS(Estratégia!$F:$F,Estratégia!$C:$C,V$2,Estratégia!$D:$D,$P49,Estratégia!$E:$E,"Juros Reais")</f>
        <v>0</v>
      </c>
      <c r="W49" s="103">
        <f>SUMIFS(Estratégia!$F:$F,Estratégia!$C:$C,W$2,Estratégia!$D:$D,$P49,Estratégia!$E:$E,"Juros Reais")</f>
        <v>0</v>
      </c>
      <c r="X49" s="103">
        <f>SUMIFS(Estratégia!$F:$F,Estratégia!$C:$C,X$2,Estratégia!$D:$D,$P49,Estratégia!$E:$E,"Juros Reais")</f>
        <v>0</v>
      </c>
      <c r="Y49" s="103">
        <f>SUMIFS(Estratégia!$F:$F,Estratégia!$C:$C,Y$2,Estratégia!$D:$D,$P49,Estratégia!$E:$E,"Juros Reais")</f>
        <v>0</v>
      </c>
      <c r="Z49" s="103">
        <f>SUMIFS(Estratégia!$F:$F,Estratégia!$C:$C,Z$2,Estratégia!$D:$D,$P49,Estratégia!$E:$E,"Juros Reais")</f>
        <v>1</v>
      </c>
      <c r="AA49" s="103">
        <f>SUMIFS(Estratégia!$F:$F,Estratégia!$C:$C,AA$2,Estratégia!$D:$D,$P49,Estratégia!$E:$E,"Juros Reais")</f>
        <v>0</v>
      </c>
      <c r="AB49" s="103">
        <f>SUMIFS(Estratégia!$F:$F,Estratégia!$C:$C,AB$2,Estratégia!$D:$D,$P49,Estratégia!$E:$E,"Juros Reais")</f>
        <v>0</v>
      </c>
      <c r="AC49" s="56">
        <f t="shared" si="1"/>
        <v>1</v>
      </c>
      <c r="AH49" s="42">
        <f t="shared" ca="1" si="3"/>
        <v>45801</v>
      </c>
      <c r="AI49" s="43">
        <f ca="1">_xll.BInterpol('Base IPCA'!$C$3:$C$14,'Base IPCA'!$E$3:$E$14,AH49,"Cubic","Extrapolate=Linear","MultiX=Average","Skip=True","Sort=True")</f>
        <v>8.1358117755208976</v>
      </c>
      <c r="AJ49" s="43">
        <f ca="1">_xll.BInterpol('Base IPCA'!$C$3:$C$14,'Base IPCA'!$D$3:$D$14,AH49,"Cubic","Extrapolate=Linear","MultiX=Average","Skip=True","Sort=True")</f>
        <v>8.1316862531605967</v>
      </c>
    </row>
    <row r="50" spans="7:36" ht="15.75" thickBot="1" x14ac:dyDescent="0.3">
      <c r="G50" s="318"/>
      <c r="I50" s="144"/>
      <c r="AH50" s="42">
        <f t="shared" ca="1" si="3"/>
        <v>45802</v>
      </c>
      <c r="AI50" s="43">
        <f ca="1">_xll.BInterpol('Base IPCA'!$C$3:$C$14,'Base IPCA'!$E$3:$E$14,AH50,"Cubic","Extrapolate=Linear","MultiX=Average","Skip=True","Sort=True")</f>
        <v>8.1410776590097669</v>
      </c>
      <c r="AJ50" s="43">
        <f ca="1">_xll.BInterpol('Base IPCA'!$C$3:$C$14,'Base IPCA'!$D$3:$D$14,AH50,"Cubic","Extrapolate=Linear","MultiX=Average","Skip=True","Sort=True")</f>
        <v>8.1367826313025198</v>
      </c>
    </row>
    <row r="51" spans="7:36" ht="15.75" thickBot="1" x14ac:dyDescent="0.3">
      <c r="I51" s="1"/>
      <c r="J51" s="1"/>
      <c r="P51" s="45" t="s">
        <v>66</v>
      </c>
      <c r="Q51" s="48" t="str">
        <f t="shared" ref="Q51:AB51" si="23">Q2</f>
        <v>FIRF GERAES</v>
      </c>
      <c r="R51" s="49" t="str">
        <f t="shared" si="23"/>
        <v>FIRF GERAES 30</v>
      </c>
      <c r="S51" s="49" t="str">
        <f t="shared" si="23"/>
        <v>HORIZONTE</v>
      </c>
      <c r="T51" s="49" t="str">
        <f t="shared" si="23"/>
        <v>MANACA INFRA FIRF</v>
      </c>
      <c r="U51" s="49" t="str">
        <f t="shared" si="23"/>
        <v>BH FIRF INFRA</v>
      </c>
      <c r="V51" s="49" t="str">
        <f t="shared" si="23"/>
        <v>REAL FIM</v>
      </c>
      <c r="W51" s="49" t="str">
        <f t="shared" si="23"/>
        <v>RIO INFRA</v>
      </c>
      <c r="X51" s="49" t="str">
        <f t="shared" si="23"/>
        <v>JERA2026</v>
      </c>
      <c r="Y51" s="49" t="str">
        <f t="shared" si="23"/>
        <v>SANTANA</v>
      </c>
      <c r="Z51" s="49" t="str">
        <f t="shared" si="23"/>
        <v>BORDEAUX INFRA</v>
      </c>
      <c r="AA51" s="49" t="str">
        <f t="shared" si="23"/>
        <v>AF INVEST GERAES PREV</v>
      </c>
      <c r="AB51" s="50" t="str">
        <f t="shared" si="23"/>
        <v>TOPAZIO INFRA</v>
      </c>
      <c r="AC51" s="45" t="s">
        <v>159</v>
      </c>
      <c r="AH51" s="42">
        <f t="shared" ca="1" si="3"/>
        <v>45803</v>
      </c>
      <c r="AI51" s="43">
        <f ca="1">_xll.BInterpol('Base IPCA'!$C$3:$C$14,'Base IPCA'!$E$3:$E$14,AH51,"Cubic","Extrapolate=Linear","MultiX=Average","Skip=True","Sort=True")</f>
        <v>8.1463428820031574</v>
      </c>
      <c r="AJ51" s="43">
        <f ca="1">_xll.BInterpol('Base IPCA'!$C$3:$C$14,'Base IPCA'!$D$3:$D$14,AH51,"Cubic","Extrapolate=Linear","MultiX=Average","Skip=True","Sort=True")</f>
        <v>8.1418783480450294</v>
      </c>
    </row>
    <row r="52" spans="7:36" x14ac:dyDescent="0.25">
      <c r="I52" s="1"/>
      <c r="O52" t="s">
        <v>179</v>
      </c>
      <c r="P52" s="52" t="str">
        <f t="shared" ref="P52:P98" si="24">$P3</f>
        <v>VAMO33</v>
      </c>
      <c r="Q52" s="60">
        <f ca="1">Q3*_xll.BDP($P52&amp;" Corp","RISK_MTY_MID")/100</f>
        <v>0</v>
      </c>
      <c r="R52" s="16">
        <f ca="1">R3*_xll.BDP($P52&amp;" Corp","RISK_MTY_MID")/100</f>
        <v>0</v>
      </c>
      <c r="S52" s="16">
        <f ca="1">S3*_xll.BDP($P52&amp;" Corp","RISK_MTY_MID")/100</f>
        <v>0</v>
      </c>
      <c r="T52" s="16">
        <f ca="1">T3*_xll.BDP($P52&amp;" Corp","RISK_MTY_MID")/100</f>
        <v>0</v>
      </c>
      <c r="U52" s="16">
        <f ca="1">U3*_xll.BDP($P52&amp;" Corp","RISK_MTY_MID")/100</f>
        <v>288.92764600000737</v>
      </c>
      <c r="V52" s="16">
        <f ca="1">V3*_xll.BDP($P52&amp;" Corp","RISK_MTY_MID")/100</f>
        <v>0</v>
      </c>
      <c r="W52" s="16">
        <f ca="1">W3*_xll.BDP($P52&amp;" Corp","RISK_MTY_MID")/100</f>
        <v>0</v>
      </c>
      <c r="X52" s="16">
        <f ca="1">X3*_xll.BDP($P52&amp;" Corp","RISK_MTY_MID")/100</f>
        <v>0</v>
      </c>
      <c r="Y52" s="16">
        <f ca="1">Y3*_xll.BDP($P52&amp;" Corp","RISK_MTY_MID")/100</f>
        <v>0</v>
      </c>
      <c r="Z52" s="16">
        <f ca="1">Z3*_xll.BDP($P52&amp;" Corp","RISK_MTY_MID")/100</f>
        <v>98.118492500002503</v>
      </c>
      <c r="AA52" s="16">
        <f ca="1">AA3*_xll.BDP($P52&amp;" Corp","RISK_MTY_MID")/100</f>
        <v>0</v>
      </c>
      <c r="AB52" s="31">
        <f ca="1">AB3*_xll.BDP($P52&amp;" Corp","RISK_MTY_MID")/100</f>
        <v>0</v>
      </c>
      <c r="AC52" s="55" t="e">
        <f t="shared" ref="AC52:AC98" ca="1" si="25">SUM(Q52:AB52)</f>
        <v>#VALUE!</v>
      </c>
      <c r="AD52" s="5" t="e">
        <f t="shared" ref="AD52:AD98" ca="1" si="26">+AC52/$AC$99</f>
        <v>#VALUE!</v>
      </c>
      <c r="AH52" s="42">
        <f t="shared" ca="1" si="3"/>
        <v>45804</v>
      </c>
      <c r="AI52" s="43">
        <f ca="1">_xll.BInterpol('Base IPCA'!$C$3:$C$14,'Base IPCA'!$E$3:$E$14,AH52,"Cubic","Extrapolate=Linear","MultiX=Average","Skip=True","Sort=True")</f>
        <v>8.1516073784515246</v>
      </c>
      <c r="AJ52" s="43">
        <f ca="1">_xll.BInterpol('Base IPCA'!$C$3:$C$14,'Base IPCA'!$D$3:$D$14,AH52,"Cubic","Extrapolate=Linear","MultiX=Average","Skip=True","Sort=True")</f>
        <v>8.1469733372481858</v>
      </c>
    </row>
    <row r="53" spans="7:36" x14ac:dyDescent="0.25">
      <c r="I53" s="1"/>
      <c r="O53" t="s">
        <v>179</v>
      </c>
      <c r="P53" s="52" t="str">
        <f t="shared" si="24"/>
        <v>MOVI37</v>
      </c>
      <c r="Q53" s="16">
        <f ca="1">Q4*_xll.BDP($P53&amp;" Corp","RISK_MTY_MID")/100</f>
        <v>0</v>
      </c>
      <c r="R53" s="16">
        <f ca="1">R4*_xll.BDP($P53&amp;" Corp","RISK_MTY_MID")/100</f>
        <v>0</v>
      </c>
      <c r="S53" s="16">
        <f ca="1">S4*_xll.BDP($P53&amp;" Corp","RISK_MTY_MID")/100</f>
        <v>0</v>
      </c>
      <c r="T53" s="16">
        <f ca="1">T4*_xll.BDP($P53&amp;" Corp","RISK_MTY_MID")/100</f>
        <v>0</v>
      </c>
      <c r="U53" s="16">
        <f ca="1">U4*_xll.BDP($P53&amp;" Corp","RISK_MTY_MID")/100</f>
        <v>106.857125000005</v>
      </c>
      <c r="V53" s="16">
        <f ca="1">V4*_xll.BDP($P53&amp;" Corp","RISK_MTY_MID")/100</f>
        <v>0</v>
      </c>
      <c r="W53" s="16">
        <f ca="1">W4*_xll.BDP($P53&amp;" Corp","RISK_MTY_MID")/100</f>
        <v>0</v>
      </c>
      <c r="X53" s="16">
        <f ca="1">X4*_xll.BDP($P53&amp;" Corp","RISK_MTY_MID")/100</f>
        <v>0</v>
      </c>
      <c r="Y53" s="16">
        <f ca="1">Y4*_xll.BDP($P53&amp;" Corp","RISK_MTY_MID")/100</f>
        <v>0</v>
      </c>
      <c r="Z53" s="16">
        <f ca="1">Z4*_xll.BDP($P53&amp;" Corp","RISK_MTY_MID")/100</f>
        <v>72.326875000003383</v>
      </c>
      <c r="AA53" s="16">
        <f ca="1">AA4*_xll.BDP($P53&amp;" Corp","RISK_MTY_MID")/100</f>
        <v>0</v>
      </c>
      <c r="AB53" s="16">
        <f ca="1">AB4*_xll.BDP($P53&amp;" Corp","RISK_MTY_MID")/100</f>
        <v>54.595125000002554</v>
      </c>
      <c r="AC53" s="55" t="e">
        <f t="shared" ca="1" si="25"/>
        <v>#VALUE!</v>
      </c>
      <c r="AD53" s="5" t="e">
        <f t="shared" ca="1" si="26"/>
        <v>#VALUE!</v>
      </c>
      <c r="AH53" s="42">
        <f t="shared" ca="1" si="3"/>
        <v>45805</v>
      </c>
      <c r="AI53" s="43">
        <f ca="1">_xll.BInterpol('Base IPCA'!$C$3:$C$14,'Base IPCA'!$E$3:$E$14,AH53,"Cubic","Extrapolate=Linear","MultiX=Average","Skip=True","Sort=True")</f>
        <v>8.1568710823053205</v>
      </c>
      <c r="AJ53" s="43">
        <f ca="1">_xll.BInterpol('Base IPCA'!$C$3:$C$14,'Base IPCA'!$D$3:$D$14,AH53,"Cubic","Extrapolate=Linear","MultiX=Average","Skip=True","Sort=True")</f>
        <v>8.152067532772044</v>
      </c>
    </row>
    <row r="54" spans="7:36" x14ac:dyDescent="0.25">
      <c r="I54" s="1"/>
      <c r="O54" t="s">
        <v>315</v>
      </c>
      <c r="P54" s="52" t="str">
        <f t="shared" si="24"/>
        <v>MSGT13</v>
      </c>
      <c r="Q54" s="60">
        <f ca="1">Q5*_xll.BDP($P54&amp;" Corp","RISK_MTY_MID")/100</f>
        <v>0</v>
      </c>
      <c r="R54" s="16">
        <f ca="1">R5*_xll.BDP($P54&amp;" Corp","RISK_MTY_MID")/100</f>
        <v>0</v>
      </c>
      <c r="S54" s="16">
        <f ca="1">S5*_xll.BDP($P54&amp;" Corp","RISK_MTY_MID")/100</f>
        <v>0</v>
      </c>
      <c r="T54" s="16">
        <f ca="1">T5*_xll.BDP($P54&amp;" Corp","RISK_MTY_MID")/100</f>
        <v>0</v>
      </c>
      <c r="U54" s="16">
        <f ca="1">U5*_xll.BDP($P54&amp;" Corp","RISK_MTY_MID")/100</f>
        <v>136.7739760000095</v>
      </c>
      <c r="V54" s="16">
        <f ca="1">V5*_xll.BDP($P54&amp;" Corp","RISK_MTY_MID")/100</f>
        <v>0</v>
      </c>
      <c r="W54" s="16">
        <f ca="1">W5*_xll.BDP($P54&amp;" Corp","RISK_MTY_MID")/100</f>
        <v>0</v>
      </c>
      <c r="X54" s="16">
        <f ca="1">X5*_xll.BDP($P54&amp;" Corp","RISK_MTY_MID")/100</f>
        <v>0</v>
      </c>
      <c r="Y54" s="16">
        <f ca="1">Y5*_xll.BDP($P54&amp;" Corp","RISK_MTY_MID")/100</f>
        <v>0</v>
      </c>
      <c r="Z54" s="16">
        <f ca="1">Z5*_xll.BDP($P54&amp;" Corp","RISK_MTY_MID")/100</f>
        <v>0</v>
      </c>
      <c r="AA54" s="16">
        <f ca="1">AA5*_xll.BDP($P54&amp;" Corp","RISK_MTY_MID")/100</f>
        <v>0</v>
      </c>
      <c r="AB54" s="31">
        <f ca="1">AB5*_xll.BDP($P54&amp;" Corp","RISK_MTY_MID")/100</f>
        <v>0</v>
      </c>
      <c r="AC54" s="55" t="e">
        <f t="shared" ca="1" si="25"/>
        <v>#VALUE!</v>
      </c>
      <c r="AD54" s="5" t="e">
        <f t="shared" ca="1" si="26"/>
        <v>#VALUE!</v>
      </c>
      <c r="AH54" s="42">
        <f t="shared" ca="1" si="3"/>
        <v>45806</v>
      </c>
      <c r="AI54" s="43">
        <f ca="1">_xll.BInterpol('Base IPCA'!$C$3:$C$14,'Base IPCA'!$E$3:$E$14,AH54,"Cubic","Extrapolate=Linear","MultiX=Average","Skip=True","Sort=True")</f>
        <v>8.1621339275149953</v>
      </c>
      <c r="AJ54" s="43">
        <f ca="1">_xll.BInterpol('Base IPCA'!$C$3:$C$14,'Base IPCA'!$D$3:$D$14,AH54,"Cubic","Extrapolate=Linear","MultiX=Average","Skip=True","Sort=True")</f>
        <v>8.1571608684766659</v>
      </c>
    </row>
    <row r="55" spans="7:36" x14ac:dyDescent="0.25">
      <c r="O55" t="s">
        <v>179</v>
      </c>
      <c r="P55" s="52" t="str">
        <f t="shared" si="24"/>
        <v>PEJA11</v>
      </c>
      <c r="Q55" s="16">
        <f ca="1">Q6*_xll.BDP($P55&amp;" Corp","RISK_MTY_MID")/100</f>
        <v>0</v>
      </c>
      <c r="R55" s="16">
        <f ca="1">R6*_xll.BDP($P55&amp;" Corp","RISK_MTY_MID")/100</f>
        <v>0</v>
      </c>
      <c r="S55" s="16">
        <f ca="1">S6*_xll.BDP($P55&amp;" Corp","RISK_MTY_MID")/100</f>
        <v>0</v>
      </c>
      <c r="T55" s="16">
        <f ca="1">T6*_xll.BDP($P55&amp;" Corp","RISK_MTY_MID")/100</f>
        <v>0</v>
      </c>
      <c r="U55" s="16">
        <f ca="1">U6*_xll.BDP($P55&amp;" Corp","RISK_MTY_MID")/100</f>
        <v>2529.5996599998498</v>
      </c>
      <c r="V55" s="16">
        <f ca="1">V6*_xll.BDP($P55&amp;" Corp","RISK_MTY_MID")/100</f>
        <v>0</v>
      </c>
      <c r="W55" s="16">
        <f ca="1">W6*_xll.BDP($P55&amp;" Corp","RISK_MTY_MID")/100</f>
        <v>131.57013999999219</v>
      </c>
      <c r="X55" s="16">
        <f ca="1">X6*_xll.BDP($P55&amp;" Corp","RISK_MTY_MID")/100</f>
        <v>0</v>
      </c>
      <c r="Y55" s="16">
        <f ca="1">Y6*_xll.BDP($P55&amp;" Corp","RISK_MTY_MID")/100</f>
        <v>0</v>
      </c>
      <c r="Z55" s="16">
        <f ca="1">Z6*_xll.BDP($P55&amp;" Corp","RISK_MTY_MID")/100</f>
        <v>722.14741999995715</v>
      </c>
      <c r="AA55" s="16">
        <f ca="1">AA6*_xll.BDP($P55&amp;" Corp","RISK_MTY_MID")/100</f>
        <v>0</v>
      </c>
      <c r="AB55" s="16">
        <f ca="1">AB6*_xll.BDP($P55&amp;" Corp","RISK_MTY_MID")/100</f>
        <v>488.17879999997103</v>
      </c>
      <c r="AC55" s="55" t="e">
        <f t="shared" ca="1" si="25"/>
        <v>#VALUE!</v>
      </c>
      <c r="AD55" s="5" t="e">
        <f t="shared" ca="1" si="26"/>
        <v>#VALUE!</v>
      </c>
      <c r="AH55" s="42">
        <f t="shared" ca="1" si="3"/>
        <v>45807</v>
      </c>
      <c r="AI55" s="43">
        <f ca="1">_xll.BInterpol('Base IPCA'!$C$3:$C$14,'Base IPCA'!$E$3:$E$14,AH55,"Cubic","Extrapolate=Linear","MultiX=Average","Skip=True","Sort=True")</f>
        <v>8.1673958480310045</v>
      </c>
      <c r="AJ55" s="43">
        <f ca="1">_xll.BInterpol('Base IPCA'!$C$3:$C$14,'Base IPCA'!$D$3:$D$14,AH55,"Cubic","Extrapolate=Linear","MultiX=Average","Skip=True","Sort=True")</f>
        <v>8.16225327822211</v>
      </c>
    </row>
    <row r="56" spans="7:36" x14ac:dyDescent="0.25">
      <c r="O56" t="s">
        <v>177</v>
      </c>
      <c r="P56" s="52" t="str">
        <f t="shared" si="24"/>
        <v>BRFS31</v>
      </c>
      <c r="Q56" s="16">
        <f ca="1">Q7*_xll.BDP($P56&amp;" Corp","RISK_MTY_MID")/100</f>
        <v>155.54609000000755</v>
      </c>
      <c r="R56" s="16">
        <f ca="1">R7*_xll.BDP($P56&amp;" Corp","RISK_MTY_MID")/100</f>
        <v>141.62813000000688</v>
      </c>
      <c r="S56" s="16">
        <f ca="1">S7*_xll.BDP($P56&amp;" Corp","RISK_MTY_MID")/100</f>
        <v>368.05272000001787</v>
      </c>
      <c r="T56" s="16">
        <f ca="1">T7*_xll.BDP($P56&amp;" Corp","RISK_MTY_MID")/100</f>
        <v>0</v>
      </c>
      <c r="U56" s="16">
        <f ca="1">U7*_xll.BDP($P56&amp;" Corp","RISK_MTY_MID")/100</f>
        <v>0</v>
      </c>
      <c r="V56" s="16">
        <f ca="1">V7*_xll.BDP($P56&amp;" Corp","RISK_MTY_MID")/100</f>
        <v>22.165640000001076</v>
      </c>
      <c r="W56" s="16">
        <f ca="1">W7*_xll.BDP($P56&amp;" Corp","RISK_MTY_MID")/100</f>
        <v>0</v>
      </c>
      <c r="X56" s="16">
        <f ca="1">X7*_xll.BDP($P56&amp;" Corp","RISK_MTY_MID")/100</f>
        <v>245.49735000001195</v>
      </c>
      <c r="Y56" s="16">
        <f ca="1">Y7*_xll.BDP($P56&amp;" Corp","RISK_MTY_MID")/100</f>
        <v>0</v>
      </c>
      <c r="Z56" s="16">
        <f ca="1">Z7*_xll.BDP($P56&amp;" Corp","RISK_MTY_MID")/100</f>
        <v>0</v>
      </c>
      <c r="AA56" s="16">
        <f ca="1">AA7*_xll.BDP($P56&amp;" Corp","RISK_MTY_MID")/100</f>
        <v>3.2217500000001564</v>
      </c>
      <c r="AB56" s="16">
        <f ca="1">AB7*_xll.BDP($P56&amp;" Corp","RISK_MTY_MID")/100</f>
        <v>20.876940000001014</v>
      </c>
      <c r="AC56" s="55" t="e">
        <f t="shared" ca="1" si="25"/>
        <v>#VALUE!</v>
      </c>
      <c r="AD56" s="5" t="e">
        <f t="shared" ca="1" si="26"/>
        <v>#VALUE!</v>
      </c>
      <c r="AH56" s="42">
        <f t="shared" ca="1" si="3"/>
        <v>45808</v>
      </c>
      <c r="AI56" s="43">
        <f ca="1">_xll.BInterpol('Base IPCA'!$C$3:$C$14,'Base IPCA'!$E$3:$E$14,AH56,"Cubic","Extrapolate=Linear","MultiX=Average","Skip=True","Sort=True")</f>
        <v>8.1726567778037982</v>
      </c>
      <c r="AJ56" s="43">
        <f ca="1">_xll.BInterpol('Base IPCA'!$C$3:$C$14,'Base IPCA'!$D$3:$D$14,AH56,"Cubic","Extrapolate=Linear","MultiX=Average","Skip=True","Sort=True")</f>
        <v>8.167344695868433</v>
      </c>
    </row>
    <row r="57" spans="7:36" x14ac:dyDescent="0.25">
      <c r="N57" s="207"/>
      <c r="O57" t="s">
        <v>179</v>
      </c>
      <c r="P57" s="52" t="str">
        <f t="shared" si="24"/>
        <v>ENGIA5</v>
      </c>
      <c r="Q57" s="16">
        <f ca="1">Q8*_xll.BDP($P57&amp;" Corp","RISK_MTY_MID")/100</f>
        <v>0</v>
      </c>
      <c r="R57" s="16">
        <f ca="1">R8*_xll.BDP($P57&amp;" Corp","RISK_MTY_MID")/100</f>
        <v>0</v>
      </c>
      <c r="S57" s="16">
        <f ca="1">S8*_xll.BDP($P57&amp;" Corp","RISK_MTY_MID")/100</f>
        <v>0</v>
      </c>
      <c r="T57" s="16">
        <f ca="1">T8*_xll.BDP($P57&amp;" Corp","RISK_MTY_MID")/100</f>
        <v>0</v>
      </c>
      <c r="U57" s="16">
        <f ca="1">U8*_xll.BDP($P57&amp;" Corp","RISK_MTY_MID")/100</f>
        <v>322.43818499999202</v>
      </c>
      <c r="V57" s="16">
        <f ca="1">V8*_xll.BDP($P57&amp;" Corp","RISK_MTY_MID")/100</f>
        <v>0</v>
      </c>
      <c r="W57" s="16">
        <f ca="1">W8*_xll.BDP($P57&amp;" Corp","RISK_MTY_MID")/100</f>
        <v>0</v>
      </c>
      <c r="X57" s="16">
        <f ca="1">X8*_xll.BDP($P57&amp;" Corp","RISK_MTY_MID")/100</f>
        <v>0</v>
      </c>
      <c r="Y57" s="16">
        <f ca="1">Y8*_xll.BDP($P57&amp;" Corp","RISK_MTY_MID")/100</f>
        <v>0</v>
      </c>
      <c r="Z57" s="16">
        <f ca="1">Z8*_xll.BDP($P57&amp;" Corp","RISK_MTY_MID")/100</f>
        <v>0</v>
      </c>
      <c r="AA57" s="16">
        <f ca="1">AA8*_xll.BDP($P57&amp;" Corp","RISK_MTY_MID")/100</f>
        <v>0</v>
      </c>
      <c r="AB57" s="16">
        <f ca="1">AB8*_xll.BDP($P57&amp;" Corp","RISK_MTY_MID")/100</f>
        <v>0</v>
      </c>
      <c r="AC57" s="55" t="e">
        <f t="shared" ca="1" si="25"/>
        <v>#VALUE!</v>
      </c>
      <c r="AD57" s="5" t="e">
        <f t="shared" ca="1" si="26"/>
        <v>#VALUE!</v>
      </c>
      <c r="AH57" s="42">
        <f t="shared" ca="1" si="3"/>
        <v>45809</v>
      </c>
      <c r="AI57" s="43">
        <f ca="1">_xll.BInterpol('Base IPCA'!$C$3:$C$14,'Base IPCA'!$E$3:$E$14,AH57,"Cubic","Extrapolate=Linear","MultiX=Average","Skip=True","Sort=True")</f>
        <v>8.1779166507838283</v>
      </c>
      <c r="AJ57" s="43">
        <f ca="1">_xll.BInterpol('Base IPCA'!$C$3:$C$14,'Base IPCA'!$D$3:$D$14,AH57,"Cubic","Extrapolate=Linear","MultiX=Average","Skip=True","Sort=True")</f>
        <v>8.1724350552756935</v>
      </c>
    </row>
    <row r="58" spans="7:36" x14ac:dyDescent="0.25">
      <c r="O58" t="s">
        <v>179</v>
      </c>
      <c r="P58" s="52" t="str">
        <f t="shared" si="24"/>
        <v>TBCR18</v>
      </c>
      <c r="Q58" s="16">
        <f t="shared" ref="Q58:AB58" si="27">Q9*0.4340811</f>
        <v>0</v>
      </c>
      <c r="R58" s="16">
        <f t="shared" si="27"/>
        <v>0</v>
      </c>
      <c r="S58" s="16">
        <f t="shared" si="27"/>
        <v>0</v>
      </c>
      <c r="T58" s="16">
        <f t="shared" si="27"/>
        <v>0</v>
      </c>
      <c r="U58" s="16">
        <f t="shared" si="27"/>
        <v>540.86505060000002</v>
      </c>
      <c r="V58" s="16">
        <f t="shared" si="27"/>
        <v>0</v>
      </c>
      <c r="W58" s="16">
        <f t="shared" si="27"/>
        <v>0</v>
      </c>
      <c r="X58" s="16">
        <f t="shared" si="27"/>
        <v>0</v>
      </c>
      <c r="Y58" s="16">
        <f t="shared" si="27"/>
        <v>0</v>
      </c>
      <c r="Z58" s="16">
        <f t="shared" si="27"/>
        <v>130.22433000000001</v>
      </c>
      <c r="AA58" s="16">
        <f t="shared" si="27"/>
        <v>0</v>
      </c>
      <c r="AB58" s="16">
        <f t="shared" si="27"/>
        <v>0</v>
      </c>
      <c r="AC58" s="55">
        <f t="shared" si="25"/>
        <v>671.08938060000003</v>
      </c>
      <c r="AD58" s="5" t="e">
        <f t="shared" ca="1" si="26"/>
        <v>#VALUE!</v>
      </c>
      <c r="AH58" s="42">
        <f t="shared" ca="1" si="3"/>
        <v>45810</v>
      </c>
      <c r="AI58" s="43">
        <f ca="1">_xll.BInterpol('Base IPCA'!$C$3:$C$14,'Base IPCA'!$E$3:$E$14,AH58,"Cubic","Extrapolate=Linear","MultiX=Average","Skip=True","Sort=True")</f>
        <v>8.1831754009215505</v>
      </c>
      <c r="AJ58" s="43">
        <f ca="1">_xll.BInterpol('Base IPCA'!$C$3:$C$14,'Base IPCA'!$D$3:$D$14,AH58,"Cubic","Extrapolate=Linear","MultiX=Average","Skip=True","Sort=True")</f>
        <v>8.1775242903039533</v>
      </c>
    </row>
    <row r="59" spans="7:36" x14ac:dyDescent="0.25">
      <c r="O59" t="s">
        <v>180</v>
      </c>
      <c r="P59" s="52" t="str">
        <f t="shared" si="24"/>
        <v>VERO13</v>
      </c>
      <c r="Q59" s="16">
        <f ca="1">IFERROR(Q10*_xll.BDP($P59&amp;" Corp","RISK_MTY_MID")/100,(Q10*0.39103))</f>
        <v>0</v>
      </c>
      <c r="R59" s="16">
        <f ca="1">IFERROR(R10*_xll.BDP($P59&amp;" Corp","RISK_MTY_MID")/100,(R10*0.39103))</f>
        <v>0</v>
      </c>
      <c r="S59" s="16">
        <f ca="1">IFERROR(S10*_xll.BDP($P59&amp;" Corp","RISK_MTY_MID")/100,(S10*0.39103))</f>
        <v>0</v>
      </c>
      <c r="T59" s="16">
        <f ca="1">IFERROR(T10*_xll.BDP($P59&amp;" Corp","RISK_MTY_MID")/100,(T10*0.39103))</f>
        <v>0</v>
      </c>
      <c r="U59" s="16">
        <f ca="1">IFERROR(U10*_xll.BDP($P59&amp;" Corp","RISK_MTY_MID")/100,(U10*0.39103))</f>
        <v>945.90156999999999</v>
      </c>
      <c r="V59" s="16">
        <f ca="1">IFERROR(V10*_xll.BDP($P59&amp;" Corp","RISK_MTY_MID")/100,(V10*0.39103))</f>
        <v>0</v>
      </c>
      <c r="W59" s="16">
        <f ca="1">IFERROR(W10*_xll.BDP($P59&amp;" Corp","RISK_MTY_MID")/100,(W10*0.39103))</f>
        <v>0</v>
      </c>
      <c r="X59" s="16">
        <f ca="1">IFERROR(X10*_xll.BDP($P59&amp;" Corp","RISK_MTY_MID")/100,(X10*0.39103))</f>
        <v>0</v>
      </c>
      <c r="Y59" s="16">
        <f ca="1">IFERROR(Y10*_xll.BDP($P59&amp;" Corp","RISK_MTY_MID")/100,(Y10*0.39103))</f>
        <v>0</v>
      </c>
      <c r="Z59" s="16">
        <f ca="1">IFERROR(Z10*_xll.BDP($P59&amp;" Corp","RISK_MTY_MID")/100,(Z10*0.39103))</f>
        <v>261.99009999999998</v>
      </c>
      <c r="AA59" s="16">
        <f ca="1">IFERROR(AA10*_xll.BDP($P59&amp;" Corp","RISK_MTY_MID")/100,(AA10*0.39103))</f>
        <v>0</v>
      </c>
      <c r="AB59" s="16">
        <f ca="1">IFERROR(AB10*_xll.BDP($P59&amp;" Corp","RISK_MTY_MID")/100,(AB10*0.39103))</f>
        <v>147.80933999999999</v>
      </c>
      <c r="AC59" s="55">
        <f ca="1">SUM(Q59:AB59)</f>
        <v>1355.70101</v>
      </c>
      <c r="AD59" s="5" t="e">
        <f t="shared" ca="1" si="26"/>
        <v>#VALUE!</v>
      </c>
      <c r="AH59" s="42">
        <f t="shared" ca="1" si="3"/>
        <v>45811</v>
      </c>
      <c r="AI59" s="43">
        <f ca="1">_xll.BInterpol('Base IPCA'!$C$3:$C$14,'Base IPCA'!$E$3:$E$14,AH59,"Cubic","Extrapolate=Linear","MultiX=Average","Skip=True","Sort=True")</f>
        <v>8.188432962167413</v>
      </c>
      <c r="AJ59" s="43">
        <f ca="1">_xll.BInterpol('Base IPCA'!$C$3:$C$14,'Base IPCA'!$D$3:$D$14,AH59,"Cubic","Extrapolate=Linear","MultiX=Average","Skip=True","Sort=True")</f>
        <v>8.1826123348132676</v>
      </c>
    </row>
    <row r="60" spans="7:36" x14ac:dyDescent="0.25">
      <c r="O60" t="s">
        <v>440</v>
      </c>
      <c r="P60" s="52" t="str">
        <f t="shared" si="24"/>
        <v>BHSA11</v>
      </c>
      <c r="Q60" s="16">
        <f ca="1">IFERROR(Q11*_xll.BDP($P60&amp;" Corp","RISK_MTY_MID")/100,(Q11*0.7310661))</f>
        <v>0</v>
      </c>
      <c r="R60" s="16">
        <f ca="1">IFERROR(R11*_xll.BDP($P60&amp;" Corp","RISK_MTY_MID")/100,(R11*0.7310661))</f>
        <v>0</v>
      </c>
      <c r="S60" s="16">
        <f ca="1">IFERROR(S11*_xll.BDP($P60&amp;" Corp","RISK_MTY_MID")/100,(S11*0.7310661))</f>
        <v>0</v>
      </c>
      <c r="T60" s="16">
        <f ca="1">IFERROR(T11*_xll.BDP($P60&amp;" Corp","RISK_MTY_MID")/100,(T11*0.7310661))</f>
        <v>0</v>
      </c>
      <c r="U60" s="16">
        <f ca="1">IFERROR(U11*_xll.BDP($P60&amp;" Corp","RISK_MTY_MID")/100,(U11*0.7310661))</f>
        <v>453.99204810000003</v>
      </c>
      <c r="V60" s="16">
        <f ca="1">IFERROR(V11*_xll.BDP($P60&amp;" Corp","RISK_MTY_MID")/100,(V11*0.7310661))</f>
        <v>0</v>
      </c>
      <c r="W60" s="16">
        <f ca="1">IFERROR(W11*_xll.BDP($P60&amp;" Corp","RISK_MTY_MID")/100,(W11*0.7310661))</f>
        <v>0</v>
      </c>
      <c r="X60" s="16">
        <f ca="1">IFERROR(X11*_xll.BDP($P60&amp;" Corp","RISK_MTY_MID")/100,(X11*0.7310661))</f>
        <v>0</v>
      </c>
      <c r="Y60" s="16">
        <f ca="1">IFERROR(Y11*_xll.BDP($P60&amp;" Corp","RISK_MTY_MID")/100,(Y11*0.7310661))</f>
        <v>0</v>
      </c>
      <c r="Z60" s="16">
        <f ca="1">IFERROR(Z11*_xll.BDP($P60&amp;" Corp","RISK_MTY_MID")/100,(Z11*0.7310661))</f>
        <v>108.92884890000001</v>
      </c>
      <c r="AA60" s="16">
        <f ca="1">IFERROR(AA11*_xll.BDP($P60&amp;" Corp","RISK_MTY_MID")/100,(AA11*0.7310661))</f>
        <v>0</v>
      </c>
      <c r="AB60" s="16">
        <f ca="1">IFERROR(AB11*_xll.BDP($P60&amp;" Corp","RISK_MTY_MID")/100,(AB11*0.7310661))</f>
        <v>0</v>
      </c>
      <c r="AC60" s="55">
        <f t="shared" ref="AC60:AC89" ca="1" si="28">SUM(Q60:AB60)</f>
        <v>562.92089700000008</v>
      </c>
      <c r="AD60" s="5" t="e">
        <f t="shared" ca="1" si="26"/>
        <v>#VALUE!</v>
      </c>
      <c r="AH60" s="42">
        <f t="shared" ca="1" si="3"/>
        <v>45812</v>
      </c>
      <c r="AI60" s="43">
        <f ca="1">_xll.BInterpol('Base IPCA'!$C$3:$C$14,'Base IPCA'!$E$3:$E$14,AH60,"Cubic","Extrapolate=Linear","MultiX=Average","Skip=True","Sort=True")</f>
        <v>8.1936892684718696</v>
      </c>
      <c r="AJ60" s="43">
        <f ca="1">_xll.BInterpol('Base IPCA'!$C$3:$C$14,'Base IPCA'!$D$3:$D$14,AH60,"Cubic","Extrapolate=Linear","MultiX=Average","Skip=True","Sort=True")</f>
        <v>8.1876991226636964</v>
      </c>
    </row>
    <row r="61" spans="7:36" x14ac:dyDescent="0.25">
      <c r="O61" t="s">
        <v>180</v>
      </c>
      <c r="P61" s="52" t="str">
        <f t="shared" si="24"/>
        <v>ENAT14</v>
      </c>
      <c r="Q61" s="16">
        <f ca="1">IFERROR(Q12*_xll.BDP($P61&amp;" Corp","RISK_MTY_MID")/100,(Q12*0.42393))</f>
        <v>0</v>
      </c>
      <c r="R61" s="16">
        <f ca="1">IFERROR(R12*_xll.BDP($P61&amp;" Corp","RISK_MTY_MID")/100,(R12*0.42393))</f>
        <v>0</v>
      </c>
      <c r="S61" s="16">
        <f ca="1">IFERROR(S12*_xll.BDP($P61&amp;" Corp","RISK_MTY_MID")/100,(S12*0.42393))</f>
        <v>0</v>
      </c>
      <c r="T61" s="16">
        <f ca="1">IFERROR(T12*_xll.BDP($P61&amp;" Corp","RISK_MTY_MID")/100,(T12*0.42393))</f>
        <v>0</v>
      </c>
      <c r="U61" s="16">
        <f ca="1">IFERROR(U12*_xll.BDP($P61&amp;" Corp","RISK_MTY_MID")/100,(U12*0.42393))</f>
        <v>1153.56292249989</v>
      </c>
      <c r="V61" s="16">
        <f ca="1">IFERROR(V12*_xll.BDP($P61&amp;" Corp","RISK_MTY_MID")/100,(V12*0.42393))</f>
        <v>0</v>
      </c>
      <c r="W61" s="16">
        <f ca="1">IFERROR(W12*_xll.BDP($P61&amp;" Corp","RISK_MTY_MID")/100,(W12*0.42393))</f>
        <v>0</v>
      </c>
      <c r="X61" s="16">
        <f ca="1">IFERROR(X12*_xll.BDP($P61&amp;" Corp","RISK_MTY_MID")/100,(X12*0.42393))</f>
        <v>0</v>
      </c>
      <c r="Y61" s="16">
        <f ca="1">IFERROR(Y12*_xll.BDP($P61&amp;" Corp","RISK_MTY_MID")/100,(Y12*0.42393))</f>
        <v>0</v>
      </c>
      <c r="Z61" s="16">
        <f ca="1">IFERROR(Z12*_xll.BDP($P61&amp;" Corp","RISK_MTY_MID")/100,(Z12*0.42393))</f>
        <v>331.87425499996834</v>
      </c>
      <c r="AA61" s="16">
        <f ca="1">IFERROR(AA12*_xll.BDP($P61&amp;" Corp","RISK_MTY_MID")/100,(AA12*0.42393))</f>
        <v>0</v>
      </c>
      <c r="AB61" s="16">
        <f ca="1">IFERROR(AB12*_xll.BDP($P61&amp;" Corp","RISK_MTY_MID")/100,(AB12*0.42393))</f>
        <v>220.71637199997895</v>
      </c>
      <c r="AC61" s="55">
        <f t="shared" ref="AC61:AC64" ca="1" si="29">SUM(Q61:AB61)</f>
        <v>1808.90931</v>
      </c>
      <c r="AD61" s="5" t="e">
        <f t="shared" ca="1" si="26"/>
        <v>#VALUE!</v>
      </c>
      <c r="AH61" s="42">
        <f t="shared" ca="1" si="3"/>
        <v>45813</v>
      </c>
      <c r="AI61" s="43">
        <f ca="1">_xll.BInterpol('Base IPCA'!$C$3:$C$14,'Base IPCA'!$E$3:$E$14,AH61,"Cubic","Extrapolate=Linear","MultiX=Average","Skip=True","Sort=True")</f>
        <v>8.1989442537853741</v>
      </c>
      <c r="AJ61" s="43">
        <f ca="1">_xll.BInterpol('Base IPCA'!$C$3:$C$14,'Base IPCA'!$D$3:$D$14,AH61,"Cubic","Extrapolate=Linear","MultiX=Average","Skip=True","Sort=True")</f>
        <v>8.1927845877152983</v>
      </c>
    </row>
    <row r="62" spans="7:36" x14ac:dyDescent="0.25">
      <c r="O62" s="321" t="s">
        <v>183</v>
      </c>
      <c r="P62" s="322" t="str">
        <f t="shared" si="24"/>
        <v>RMSA12</v>
      </c>
      <c r="Q62" s="16">
        <f ca="1">IFERROR(Q13*_xll.BDP($P62&amp;" Corp","RISK_MTY_MID")/100,(Q13*0.894042))</f>
        <v>0</v>
      </c>
      <c r="R62" s="16">
        <f ca="1">IFERROR(R13*_xll.BDP($P62&amp;" Corp","RISK_MTY_MID")/100,(R13*0.894042))</f>
        <v>0</v>
      </c>
      <c r="S62" s="16">
        <f ca="1">IFERROR(S13*_xll.BDP($P62&amp;" Corp","RISK_MTY_MID")/100,(S13*0.894042))</f>
        <v>0</v>
      </c>
      <c r="T62" s="16">
        <f ca="1">IFERROR(T13*_xll.BDP($P62&amp;" Corp","RISK_MTY_MID")/100,(T13*0.894042))</f>
        <v>0</v>
      </c>
      <c r="U62" s="16">
        <f ca="1">IFERROR(U13*_xll.BDP($P62&amp;" Corp","RISK_MTY_MID")/100,(U13*0.894042))</f>
        <v>1189.969902</v>
      </c>
      <c r="V62" s="16">
        <f ca="1">IFERROR(V13*_xll.BDP($P62&amp;" Corp","RISK_MTY_MID")/100,(V13*0.894042))</f>
        <v>0</v>
      </c>
      <c r="W62" s="16">
        <f ca="1">IFERROR(W13*_xll.BDP($P62&amp;" Corp","RISK_MTY_MID")/100,(W13*0.894042))</f>
        <v>0</v>
      </c>
      <c r="X62" s="16">
        <f ca="1">IFERROR(X13*_xll.BDP($P62&amp;" Corp","RISK_MTY_MID")/100,(X13*0.894042))</f>
        <v>0</v>
      </c>
      <c r="Y62" s="16">
        <f ca="1">IFERROR(Y13*_xll.BDP($P62&amp;" Corp","RISK_MTY_MID")/100,(Y13*0.894042))</f>
        <v>0</v>
      </c>
      <c r="Z62" s="16">
        <f ca="1">IFERROR(Z13*_xll.BDP($P62&amp;" Corp","RISK_MTY_MID")/100,(Z13*0.894042))</f>
        <v>285.19939799999997</v>
      </c>
      <c r="AA62" s="16">
        <f ca="1">IFERROR(AA13*_xll.BDP($P62&amp;" Corp","RISK_MTY_MID")/100,(AA13*0.894042))</f>
        <v>0</v>
      </c>
      <c r="AB62" s="16">
        <f ca="1">IFERROR(AB13*_xll.BDP($P62&amp;" Corp","RISK_MTY_MID")/100,(AB13*0.894042))</f>
        <v>190.43094600000001</v>
      </c>
      <c r="AC62" s="55">
        <f t="shared" ca="1" si="29"/>
        <v>1665.600246</v>
      </c>
      <c r="AD62" s="5" t="e">
        <f t="shared" ca="1" si="26"/>
        <v>#VALUE!</v>
      </c>
      <c r="AH62" s="42">
        <f t="shared" ca="1" si="3"/>
        <v>45814</v>
      </c>
      <c r="AI62" s="43">
        <f ca="1">_xll.BInterpol('Base IPCA'!$C$3:$C$14,'Base IPCA'!$E$3:$E$14,AH62,"Cubic","Extrapolate=Linear","MultiX=Average","Skip=True","Sort=True")</f>
        <v>8.2041978520583765</v>
      </c>
      <c r="AJ62" s="43">
        <f ca="1">_xll.BInterpol('Base IPCA'!$C$3:$C$14,'Base IPCA'!$D$3:$D$14,AH62,"Cubic","Extrapolate=Linear","MultiX=Average","Skip=True","Sort=True")</f>
        <v>8.1978686638281317</v>
      </c>
    </row>
    <row r="63" spans="7:36" x14ac:dyDescent="0.25">
      <c r="O63" t="s">
        <v>180</v>
      </c>
      <c r="P63" s="52" t="str">
        <f t="shared" si="24"/>
        <v>ERDVC3</v>
      </c>
      <c r="Q63" s="16">
        <f ca="1">IFERROR(Q14*_xll.BDP($P63&amp;" Corp","RISK_MTY_MID")/100,(Q14*0.58201))</f>
        <v>0</v>
      </c>
      <c r="R63" s="16">
        <f ca="1">IFERROR(R14*_xll.BDP($P63&amp;" Corp","RISK_MTY_MID")/100,(R14*0.58201))</f>
        <v>0</v>
      </c>
      <c r="S63" s="16">
        <f ca="1">IFERROR(S14*_xll.BDP($P63&amp;" Corp","RISK_MTY_MID")/100,(S14*0.58201))</f>
        <v>0</v>
      </c>
      <c r="T63" s="16">
        <f ca="1">IFERROR(T14*_xll.BDP($P63&amp;" Corp","RISK_MTY_MID")/100,(T14*0.58201))</f>
        <v>0</v>
      </c>
      <c r="U63" s="16">
        <f ca="1">IFERROR(U14*_xll.BDP($P63&amp;" Corp","RISK_MTY_MID")/100,(U14*0.58201))</f>
        <v>2008.5928100000938</v>
      </c>
      <c r="V63" s="16">
        <f ca="1">IFERROR(V14*_xll.BDP($P63&amp;" Corp","RISK_MTY_MID")/100,(V14*0.58201))</f>
        <v>0</v>
      </c>
      <c r="W63" s="16">
        <f ca="1">IFERROR(W14*_xll.BDP($P63&amp;" Corp","RISK_MTY_MID")/100,(W14*0.58201))</f>
        <v>0</v>
      </c>
      <c r="X63" s="16">
        <f ca="1">IFERROR(X14*_xll.BDP($P63&amp;" Corp","RISK_MTY_MID")/100,(X14*0.58201))</f>
        <v>0</v>
      </c>
      <c r="Y63" s="16">
        <f ca="1">IFERROR(Y14*_xll.BDP($P63&amp;" Corp","RISK_MTY_MID")/100,(Y14*0.58201))</f>
        <v>0</v>
      </c>
      <c r="Z63" s="16">
        <f ca="1">IFERROR(Z14*_xll.BDP($P63&amp;" Corp","RISK_MTY_MID")/100,(Z14*0.58201))</f>
        <v>579.24149500002704</v>
      </c>
      <c r="AA63" s="16">
        <f ca="1">IFERROR(AA14*_xll.BDP($P63&amp;" Corp","RISK_MTY_MID")/100,(AA14*0.58201))</f>
        <v>0</v>
      </c>
      <c r="AB63" s="16">
        <f ca="1">IFERROR(AB14*_xll.BDP($P63&amp;" Corp","RISK_MTY_MID")/100,(AB14*0.58201))</f>
        <v>388.74069500001815</v>
      </c>
      <c r="AC63" s="55">
        <f t="shared" ca="1" si="29"/>
        <v>2910.05</v>
      </c>
      <c r="AD63" s="5" t="e">
        <f t="shared" ca="1" si="26"/>
        <v>#VALUE!</v>
      </c>
      <c r="AH63" s="42">
        <f t="shared" ca="1" si="3"/>
        <v>45815</v>
      </c>
      <c r="AI63" s="43">
        <f ca="1">_xll.BInterpol('Base IPCA'!$C$3:$C$14,'Base IPCA'!$E$3:$E$14,AH63,"Cubic","Extrapolate=Linear","MultiX=Average","Skip=True","Sort=True")</f>
        <v>8.2094499972413306</v>
      </c>
      <c r="AJ63" s="43">
        <f ca="1">_xll.BInterpol('Base IPCA'!$C$3:$C$14,'Base IPCA'!$D$3:$D$14,AH63,"Cubic","Extrapolate=Linear","MultiX=Average","Skip=True","Sort=True")</f>
        <v>8.202951284862257</v>
      </c>
    </row>
    <row r="64" spans="7:36" x14ac:dyDescent="0.25">
      <c r="O64" t="s">
        <v>180</v>
      </c>
      <c r="P64" s="52" t="str">
        <f t="shared" si="24"/>
        <v>COCE18</v>
      </c>
      <c r="Q64" s="16">
        <f ca="1">IFERROR(Q15*_xll.BDP($P64&amp;" Corp","RISK_MTY_MID")/100,(Q15*0.5088))</f>
        <v>0</v>
      </c>
      <c r="R64" s="16">
        <f ca="1">IFERROR(R15*_xll.BDP($P64&amp;" Corp","RISK_MTY_MID")/100,(R15*0.5088))</f>
        <v>0</v>
      </c>
      <c r="S64" s="16">
        <f ca="1">IFERROR(S15*_xll.BDP($P64&amp;" Corp","RISK_MTY_MID")/100,(S15*0.5088))</f>
        <v>0</v>
      </c>
      <c r="T64" s="16">
        <f ca="1">IFERROR(T15*_xll.BDP($P64&amp;" Corp","RISK_MTY_MID")/100,(T15*0.5088))</f>
        <v>0</v>
      </c>
      <c r="U64" s="16">
        <f ca="1">IFERROR(U15*_xll.BDP($P64&amp;" Corp","RISK_MTY_MID")/100,(U15*0.5088))</f>
        <v>1792.1423360001818</v>
      </c>
      <c r="V64" s="16">
        <f ca="1">IFERROR(V15*_xll.BDP($P64&amp;" Corp","RISK_MTY_MID")/100,(V15*0.5088))</f>
        <v>0</v>
      </c>
      <c r="W64" s="16">
        <f ca="1">IFERROR(W15*_xll.BDP($P64&amp;" Corp","RISK_MTY_MID")/100,(W15*0.5088))</f>
        <v>0</v>
      </c>
      <c r="X64" s="16">
        <f ca="1">IFERROR(X15*_xll.BDP($P64&amp;" Corp","RISK_MTY_MID")/100,(X15*0.5088))</f>
        <v>0</v>
      </c>
      <c r="Y64" s="16">
        <f ca="1">IFERROR(Y15*_xll.BDP($P64&amp;" Corp","RISK_MTY_MID")/100,(Y15*0.5088))</f>
        <v>0</v>
      </c>
      <c r="Z64" s="16">
        <f ca="1">IFERROR(Z15*_xll.BDP($P64&amp;" Corp","RISK_MTY_MID")/100,(Z15*0.5088))</f>
        <v>517.49632000005249</v>
      </c>
      <c r="AA64" s="16">
        <f ca="1">IFERROR(AA15*_xll.BDP($P64&amp;" Corp","RISK_MTY_MID")/100,(AA15*0.5088))</f>
        <v>0</v>
      </c>
      <c r="AB64" s="16">
        <f ca="1">IFERROR(AB15*_xll.BDP($P64&amp;" Corp","RISK_MTY_MID")/100,(AB15*0.5088))</f>
        <v>347.0269440000352</v>
      </c>
      <c r="AC64" s="55">
        <f t="shared" ca="1" si="29"/>
        <v>2442.2400000000002</v>
      </c>
      <c r="AD64" s="5" t="e">
        <f t="shared" ca="1" si="26"/>
        <v>#VALUE!</v>
      </c>
      <c r="AH64" s="42">
        <f t="shared" ca="1" si="3"/>
        <v>45816</v>
      </c>
      <c r="AI64" s="43">
        <f ca="1">_xll.BInterpol('Base IPCA'!$C$3:$C$14,'Base IPCA'!$E$3:$E$14,AH64,"Cubic","Extrapolate=Linear","MultiX=Average","Skip=True","Sort=True")</f>
        <v>8.2147006232846884</v>
      </c>
      <c r="AJ64" s="43">
        <f ca="1">_xll.BInterpol('Base IPCA'!$C$3:$C$14,'Base IPCA'!$D$3:$D$14,AH64,"Cubic","Extrapolate=Linear","MultiX=Average","Skip=True","Sort=True")</f>
        <v>8.2080323846777308</v>
      </c>
    </row>
    <row r="65" spans="10:36" x14ac:dyDescent="0.25">
      <c r="O65" t="s">
        <v>440</v>
      </c>
      <c r="P65" s="52" t="str">
        <f t="shared" si="24"/>
        <v>BRKP28</v>
      </c>
      <c r="Q65" s="16">
        <f ca="1">IFERROR(Q16*_xll.BDP($P65&amp;" Corp","RISK_MTY_MID")/100,(Q16*0.65223))</f>
        <v>0</v>
      </c>
      <c r="R65" s="16">
        <f ca="1">IFERROR(R16*_xll.BDP($P65&amp;" Corp","RISK_MTY_MID")/100,(R16*0.65223))</f>
        <v>0</v>
      </c>
      <c r="S65" s="16">
        <f ca="1">IFERROR(S16*_xll.BDP($P65&amp;" Corp","RISK_MTY_MID")/100,(S16*0.65223))</f>
        <v>0</v>
      </c>
      <c r="T65" s="16">
        <f ca="1">IFERROR(T16*_xll.BDP($P65&amp;" Corp","RISK_MTY_MID")/100,(T16*0.65223))</f>
        <v>0</v>
      </c>
      <c r="U65" s="16">
        <f ca="1">IFERROR(U16*_xll.BDP($P65&amp;" Corp","RISK_MTY_MID")/100,(U16*0.65223))</f>
        <v>1193.1216164999394</v>
      </c>
      <c r="V65" s="16">
        <f ca="1">IFERROR(V16*_xll.BDP($P65&amp;" Corp","RISK_MTY_MID")/100,(V16*0.65223))</f>
        <v>0</v>
      </c>
      <c r="W65" s="16">
        <f ca="1">IFERROR(W16*_xll.BDP($P65&amp;" Corp","RISK_MTY_MID")/100,(W16*0.65223))</f>
        <v>0</v>
      </c>
      <c r="X65" s="16">
        <f ca="1">IFERROR(X16*_xll.BDP($P65&amp;" Corp","RISK_MTY_MID")/100,(X16*0.65223))</f>
        <v>0</v>
      </c>
      <c r="Y65" s="16">
        <f ca="1">IFERROR(Y16*_xll.BDP($P65&amp;" Corp","RISK_MTY_MID")/100,(Y16*0.65223))</f>
        <v>0</v>
      </c>
      <c r="Z65" s="16">
        <f ca="1">IFERROR(Z16*_xll.BDP($P65&amp;" Corp","RISK_MTY_MID")/100,(Z16*0.65223))</f>
        <v>342.41101649998257</v>
      </c>
      <c r="AA65" s="16">
        <f ca="1">IFERROR(AA16*_xll.BDP($P65&amp;" Corp","RISK_MTY_MID")/100,(AA16*0.65223))</f>
        <v>0</v>
      </c>
      <c r="AB65" s="16">
        <f ca="1">IFERROR(AB16*_xll.BDP($P65&amp;" Corp","RISK_MTY_MID")/100,(AB16*0.65223))</f>
        <v>236.78111699998794</v>
      </c>
      <c r="AC65" s="55">
        <f t="shared" ca="1" si="28"/>
        <v>1630.575</v>
      </c>
      <c r="AD65" s="5" t="e">
        <f t="shared" ca="1" si="26"/>
        <v>#VALUE!</v>
      </c>
      <c r="AH65" s="42">
        <f t="shared" ca="1" si="3"/>
        <v>45817</v>
      </c>
      <c r="AI65" s="43">
        <f ca="1">_xll.BInterpol('Base IPCA'!$C$3:$C$14,'Base IPCA'!$E$3:$E$14,AH65,"Cubic","Extrapolate=Linear","MultiX=Average","Skip=True","Sort=True")</f>
        <v>8.2199496641389018</v>
      </c>
      <c r="AJ65" s="43">
        <f ca="1">_xll.BInterpol('Base IPCA'!$C$3:$C$14,'Base IPCA'!$D$3:$D$14,AH65,"Cubic","Extrapolate=Linear","MultiX=Average","Skip=True","Sort=True")</f>
        <v>8.2131118971346115</v>
      </c>
    </row>
    <row r="66" spans="10:36" x14ac:dyDescent="0.25">
      <c r="O66" s="321" t="s">
        <v>315</v>
      </c>
      <c r="P66" s="322" t="str">
        <f t="shared" si="24"/>
        <v>CAEC21</v>
      </c>
      <c r="Q66" s="16">
        <f ca="1">IFERROR(Q17*_xll.BDP($P66&amp;" Corp","RISK_MTY_MID")/100,(Q17*0.29806))</f>
        <v>0</v>
      </c>
      <c r="R66" s="16">
        <f ca="1">IFERROR(R17*_xll.BDP($P66&amp;" Corp","RISK_MTY_MID")/100,(R17*0.29806))</f>
        <v>0</v>
      </c>
      <c r="S66" s="16">
        <f ca="1">IFERROR(S17*_xll.BDP($P66&amp;" Corp","RISK_MTY_MID")/100,(S17*0.29806))</f>
        <v>0</v>
      </c>
      <c r="T66" s="16">
        <f ca="1">IFERROR(T17*_xll.BDP($P66&amp;" Corp","RISK_MTY_MID")/100,(T17*0.29806))</f>
        <v>0</v>
      </c>
      <c r="U66" s="16">
        <f ca="1">IFERROR(U17*_xll.BDP($P66&amp;" Corp","RISK_MTY_MID")/100,(U17*0.29806))</f>
        <v>1508.310812500099</v>
      </c>
      <c r="V66" s="16">
        <f ca="1">IFERROR(V17*_xll.BDP($P66&amp;" Corp","RISK_MTY_MID")/100,(V17*0.29806))</f>
        <v>0</v>
      </c>
      <c r="W66" s="16">
        <f ca="1">IFERROR(W17*_xll.BDP($P66&amp;" Corp","RISK_MTY_MID")/100,(W17*0.29806))</f>
        <v>0</v>
      </c>
      <c r="X66" s="16">
        <f ca="1">IFERROR(X17*_xll.BDP($P66&amp;" Corp","RISK_MTY_MID")/100,(X17*0.29806))</f>
        <v>0</v>
      </c>
      <c r="Y66" s="16">
        <f ca="1">IFERROR(Y17*_xll.BDP($P66&amp;" Corp","RISK_MTY_MID")/100,(Y17*0.29806))</f>
        <v>0</v>
      </c>
      <c r="Z66" s="16">
        <f ca="1">IFERROR(Z17*_xll.BDP($P66&amp;" Corp","RISK_MTY_MID")/100,(Z17*0.29806))</f>
        <v>360.04838750002369</v>
      </c>
      <c r="AA66" s="16">
        <f ca="1">IFERROR(AA17*_xll.BDP($P66&amp;" Corp","RISK_MTY_MID")/100,(AA17*0.29806))</f>
        <v>0</v>
      </c>
      <c r="AB66" s="16">
        <f ca="1">IFERROR(AB17*_xll.BDP($P66&amp;" Corp","RISK_MTY_MID")/100,(AB17*0.29806))</f>
        <v>239.77276400001574</v>
      </c>
      <c r="AC66" s="55">
        <f t="shared" ca="1" si="28"/>
        <v>1614.2929600000002</v>
      </c>
      <c r="AD66" s="5" t="e">
        <f t="shared" ca="1" si="26"/>
        <v>#VALUE!</v>
      </c>
      <c r="AH66" s="42">
        <f t="shared" ca="1" si="3"/>
        <v>45818</v>
      </c>
      <c r="AI66" s="43">
        <f ca="1">_xll.BInterpol('Base IPCA'!$C$3:$C$14,'Base IPCA'!$E$3:$E$14,AH66,"Cubic","Extrapolate=Linear","MultiX=Average","Skip=True","Sort=True")</f>
        <v>8.2251970537544246</v>
      </c>
      <c r="AJ66" s="43">
        <f ca="1">_xll.BInterpol('Base IPCA'!$C$3:$C$14,'Base IPCA'!$D$3:$D$14,AH66,"Cubic","Extrapolate=Linear","MultiX=Average","Skip=True","Sort=True")</f>
        <v>8.2181897560929595</v>
      </c>
    </row>
    <row r="67" spans="10:36" x14ac:dyDescent="0.25">
      <c r="O67" t="s">
        <v>180</v>
      </c>
      <c r="P67" s="52" t="str">
        <f t="shared" si="24"/>
        <v>CHSF13</v>
      </c>
      <c r="Q67" s="16">
        <f ca="1">IFERROR(Q18*_xll.BDP($P67&amp;" Corp","RISK_MTY_MID")/100,(Q18*0.49567))</f>
        <v>0</v>
      </c>
      <c r="R67" s="16">
        <f ca="1">IFERROR(R18*_xll.BDP($P67&amp;" Corp","RISK_MTY_MID")/100,(R18*0.49567))</f>
        <v>0</v>
      </c>
      <c r="S67" s="16">
        <f ca="1">IFERROR(S18*_xll.BDP($P67&amp;" Corp","RISK_MTY_MID")/100,(S18*0.49567))</f>
        <v>0</v>
      </c>
      <c r="T67" s="16">
        <f ca="1">IFERROR(T18*_xll.BDP($P67&amp;" Corp","RISK_MTY_MID")/100,(T18*0.49567))</f>
        <v>0</v>
      </c>
      <c r="U67" s="16">
        <f ca="1">IFERROR(U18*_xll.BDP($P67&amp;" Corp","RISK_MTY_MID")/100,(U18*0.49567))</f>
        <v>1636.5174609999385</v>
      </c>
      <c r="V67" s="16">
        <f ca="1">IFERROR(V18*_xll.BDP($P67&amp;" Corp","RISK_MTY_MID")/100,(V18*0.49567))</f>
        <v>0</v>
      </c>
      <c r="W67" s="16">
        <f ca="1">IFERROR(W18*_xll.BDP($P67&amp;" Corp","RISK_MTY_MID")/100,(W18*0.49567))</f>
        <v>712.35524999997313</v>
      </c>
      <c r="X67" s="16">
        <f ca="1">IFERROR(X18*_xll.BDP($P67&amp;" Corp","RISK_MTY_MID")/100,(X18*0.49567))</f>
        <v>0</v>
      </c>
      <c r="Y67" s="16">
        <f ca="1">IFERROR(Y18*_xll.BDP($P67&amp;" Corp","RISK_MTY_MID")/100,(Y18*0.49567))</f>
        <v>0</v>
      </c>
      <c r="Z67" s="16">
        <f ca="1">IFERROR(Z18*_xll.BDP($P67&amp;" Corp","RISK_MTY_MID")/100,(Z18*0.49567))</f>
        <v>470.15446499998228</v>
      </c>
      <c r="AA67" s="16">
        <f ca="1">IFERROR(AA18*_xll.BDP($P67&amp;" Corp","RISK_MTY_MID")/100,(AA18*0.49567))</f>
        <v>0</v>
      </c>
      <c r="AB67" s="16">
        <f ca="1">IFERROR(AB18*_xll.BDP($P67&amp;" Corp","RISK_MTY_MID")/100,(AB18*0.49567))</f>
        <v>315.33592399998815</v>
      </c>
      <c r="AC67" s="55">
        <f t="shared" ca="1" si="28"/>
        <v>3271.4219999999996</v>
      </c>
      <c r="AD67" s="5" t="e">
        <f t="shared" ca="1" si="26"/>
        <v>#VALUE!</v>
      </c>
      <c r="AH67" s="42">
        <f t="shared" ca="1" si="3"/>
        <v>45819</v>
      </c>
      <c r="AI67" s="43">
        <f ca="1">_xll.BInterpol('Base IPCA'!$C$3:$C$14,'Base IPCA'!$E$3:$E$14,AH67,"Cubic","Extrapolate=Linear","MultiX=Average","Skip=True","Sort=True")</f>
        <v>8.2304427260817086</v>
      </c>
      <c r="AJ67" s="43">
        <f ca="1">_xll.BInterpol('Base IPCA'!$C$3:$C$14,'Base IPCA'!$D$3:$D$14,AH67,"Cubic","Extrapolate=Linear","MultiX=Average","Skip=True","Sort=True")</f>
        <v>8.2232658954128333</v>
      </c>
    </row>
    <row r="68" spans="10:36" x14ac:dyDescent="0.25">
      <c r="O68" t="s">
        <v>183</v>
      </c>
      <c r="P68" s="52" t="str">
        <f t="shared" si="24"/>
        <v>EQPA18</v>
      </c>
      <c r="Q68" s="16">
        <f ca="1">IFERROR(Q19*_xll.BDP($P68&amp;" Corp","RISK_MTY_MID")/100,(Q19*0.68124))</f>
        <v>0</v>
      </c>
      <c r="R68" s="16">
        <f ca="1">IFERROR(R19*_xll.BDP($P68&amp;" Corp","RISK_MTY_MID")/100,(R19*0.68124))</f>
        <v>0</v>
      </c>
      <c r="S68" s="16">
        <f ca="1">IFERROR(S19*_xll.BDP($P68&amp;" Corp","RISK_MTY_MID")/100,(S19*0.68124))</f>
        <v>0</v>
      </c>
      <c r="T68" s="16">
        <f ca="1">IFERROR(T19*_xll.BDP($P68&amp;" Corp","RISK_MTY_MID")/100,(T19*0.68124))</f>
        <v>0</v>
      </c>
      <c r="U68" s="16">
        <f ca="1">IFERROR(U19*_xll.BDP($P68&amp;" Corp","RISK_MTY_MID")/100,(U19*0.68124))</f>
        <v>1776.6623684998842</v>
      </c>
      <c r="V68" s="16">
        <f ca="1">IFERROR(V19*_xll.BDP($P68&amp;" Corp","RISK_MTY_MID")/100,(V19*0.68124))</f>
        <v>0</v>
      </c>
      <c r="W68" s="16">
        <f ca="1">IFERROR(W19*_xll.BDP($P68&amp;" Corp","RISK_MTY_MID")/100,(W19*0.68124))</f>
        <v>367.23074999997613</v>
      </c>
      <c r="X68" s="16">
        <f ca="1">IFERROR(X19*_xll.BDP($P68&amp;" Corp","RISK_MTY_MID")/100,(X19*0.68124))</f>
        <v>0</v>
      </c>
      <c r="Y68" s="16">
        <f ca="1">IFERROR(Y19*_xll.BDP($P68&amp;" Corp","RISK_MTY_MID")/100,(Y19*0.68124))</f>
        <v>0</v>
      </c>
      <c r="Z68" s="16">
        <f ca="1">IFERROR(Z19*_xll.BDP($P68&amp;" Corp","RISK_MTY_MID")/100,(Z19*0.68124))</f>
        <v>1161.1836314999243</v>
      </c>
      <c r="AA68" s="16">
        <f ca="1">IFERROR(AA19*_xll.BDP($P68&amp;" Corp","RISK_MTY_MID")/100,(AA19*0.68124))</f>
        <v>0</v>
      </c>
      <c r="AB68" s="16">
        <f ca="1">IFERROR(AB19*_xll.BDP($P68&amp;" Corp","RISK_MTY_MID")/100,(AB19*0.68124))</f>
        <v>367.23074999997613</v>
      </c>
      <c r="AC68" s="55">
        <f t="shared" ca="1" si="28"/>
        <v>3406.2</v>
      </c>
      <c r="AD68" s="5" t="e">
        <f t="shared" ca="1" si="26"/>
        <v>#VALUE!</v>
      </c>
      <c r="AH68" s="42">
        <f t="shared" ca="1" si="3"/>
        <v>45820</v>
      </c>
      <c r="AI68" s="43">
        <f ca="1">_xll.BInterpol('Base IPCA'!$C$3:$C$14,'Base IPCA'!$E$3:$E$14,AH68,"Cubic","Extrapolate=Linear","MultiX=Average","Skip=True","Sort=True")</f>
        <v>8.2356866150712058</v>
      </c>
      <c r="AJ68" s="43">
        <f ca="1">_xll.BInterpol('Base IPCA'!$C$3:$C$14,'Base IPCA'!$D$3:$D$14,AH68,"Cubic","Extrapolate=Linear","MultiX=Average","Skip=True","Sort=True")</f>
        <v>8.2283402489542894</v>
      </c>
    </row>
    <row r="69" spans="10:36" x14ac:dyDescent="0.25">
      <c r="O69" t="s">
        <v>184</v>
      </c>
      <c r="P69" s="52" t="str">
        <f t="shared" si="24"/>
        <v>CRTA12</v>
      </c>
      <c r="Q69" s="16">
        <f ca="1">IFERROR(Q20*_xll.BDP($P69&amp;" Corp","RISK_MTY_MID")/100,(Q20*0.8157))</f>
        <v>0</v>
      </c>
      <c r="R69" s="16">
        <f ca="1">IFERROR(R20*_xll.BDP($P69&amp;" Corp","RISK_MTY_MID")/100,(R20*0.8157))</f>
        <v>0</v>
      </c>
      <c r="S69" s="16">
        <f ca="1">IFERROR(S20*_xll.BDP($P69&amp;" Corp","RISK_MTY_MID")/100,(S20*0.8157))</f>
        <v>0</v>
      </c>
      <c r="T69" s="16">
        <f ca="1">IFERROR(T20*_xll.BDP($P69&amp;" Corp","RISK_MTY_MID")/100,(T20*0.8157))</f>
        <v>0</v>
      </c>
      <c r="U69" s="16">
        <f ca="1">IFERROR(U20*_xll.BDP($P69&amp;" Corp","RISK_MTY_MID")/100,(U20*0.8157))</f>
        <v>2582.8542059999731</v>
      </c>
      <c r="V69" s="16">
        <f ca="1">IFERROR(V20*_xll.BDP($P69&amp;" Corp","RISK_MTY_MID")/100,(V20*0.8157))</f>
        <v>0</v>
      </c>
      <c r="W69" s="16">
        <f ca="1">IFERROR(W20*_xll.BDP($P69&amp;" Corp","RISK_MTY_MID")/100,(W20*0.8157))</f>
        <v>0</v>
      </c>
      <c r="X69" s="16">
        <f ca="1">IFERROR(X20*_xll.BDP($P69&amp;" Corp","RISK_MTY_MID")/100,(X20*0.8157))</f>
        <v>0</v>
      </c>
      <c r="Y69" s="16">
        <f ca="1">IFERROR(Y20*_xll.BDP($P69&amp;" Corp","RISK_MTY_MID")/100,(Y20*0.8157))</f>
        <v>0</v>
      </c>
      <c r="Z69" s="16">
        <f ca="1">IFERROR(Z20*_xll.BDP($P69&amp;" Corp","RISK_MTY_MID")/100,(Z20*0.8157))</f>
        <v>742.61855699999228</v>
      </c>
      <c r="AA69" s="16">
        <f ca="1">IFERROR(AA20*_xll.BDP($P69&amp;" Corp","RISK_MTY_MID")/100,(AA20*0.8157))</f>
        <v>0</v>
      </c>
      <c r="AB69" s="16">
        <f ca="1">IFERROR(AB20*_xll.BDP($P69&amp;" Corp","RISK_MTY_MID")/100,(AB20*0.8157))</f>
        <v>512.34923699999467</v>
      </c>
      <c r="AC69" s="55">
        <f t="shared" ca="1" si="28"/>
        <v>3262.7999999999997</v>
      </c>
      <c r="AD69" s="5" t="e">
        <f t="shared" ca="1" si="26"/>
        <v>#VALUE!</v>
      </c>
      <c r="AH69" s="42">
        <f t="shared" ca="1" si="3"/>
        <v>45821</v>
      </c>
      <c r="AI69" s="43">
        <f ca="1">_xll.BInterpol('Base IPCA'!$C$3:$C$14,'Base IPCA'!$E$3:$E$14,AH69,"Cubic","Extrapolate=Linear","MultiX=Average","Skip=True","Sort=True")</f>
        <v>8.2409286546733664</v>
      </c>
      <c r="AJ69" s="43">
        <f ca="1">_xll.BInterpol('Base IPCA'!$C$3:$C$14,'Base IPCA'!$D$3:$D$14,AH69,"Cubic","Extrapolate=Linear","MultiX=Average","Skip=True","Sort=True")</f>
        <v>8.2334127505773882</v>
      </c>
    </row>
    <row r="70" spans="10:36" x14ac:dyDescent="0.25">
      <c r="O70" t="s">
        <v>180</v>
      </c>
      <c r="P70" s="52" t="str">
        <f t="shared" si="24"/>
        <v>RISP12</v>
      </c>
      <c r="Q70" s="16">
        <f ca="1">IFERROR(Q21*_xll.BDP($P70&amp;" Corp","RISK_MTY_MID")/100,(Q21*0.00467))</f>
        <v>0</v>
      </c>
      <c r="R70" s="16">
        <f ca="1">IFERROR(R21*_xll.BDP($P70&amp;" Corp","RISK_MTY_MID")/100,(R21*0.00467))</f>
        <v>0</v>
      </c>
      <c r="S70" s="16">
        <f ca="1">IFERROR(S21*_xll.BDP($P70&amp;" Corp","RISK_MTY_MID")/100,(S21*0.00467))</f>
        <v>0</v>
      </c>
      <c r="T70" s="16">
        <f ca="1">IFERROR(T21*_xll.BDP($P70&amp;" Corp","RISK_MTY_MID")/100,(T21*0.00467))</f>
        <v>0</v>
      </c>
      <c r="U70" s="16">
        <f ca="1">IFERROR(U21*_xll.BDP($P70&amp;" Corp","RISK_MTY_MID")/100,(U21*0.00467))</f>
        <v>896.35984199990571</v>
      </c>
      <c r="V70" s="16">
        <f ca="1">IFERROR(V21*_xll.BDP($P70&amp;" Corp","RISK_MTY_MID")/100,(V21*0.00467))</f>
        <v>0</v>
      </c>
      <c r="W70" s="16">
        <f ca="1">IFERROR(W21*_xll.BDP($P70&amp;" Corp","RISK_MTY_MID")/100,(W21*0.00467))</f>
        <v>0</v>
      </c>
      <c r="X70" s="16">
        <f ca="1">IFERROR(X21*_xll.BDP($P70&amp;" Corp","RISK_MTY_MID")/100,(X21*0.00467))</f>
        <v>0</v>
      </c>
      <c r="Y70" s="16">
        <f ca="1">IFERROR(Y21*_xll.BDP($P70&amp;" Corp","RISK_MTY_MID")/100,(Y21*0.00467))</f>
        <v>0</v>
      </c>
      <c r="Z70" s="16">
        <f ca="1">IFERROR(Z21*_xll.BDP($P70&amp;" Corp","RISK_MTY_MID")/100,(Z21*0.00467))</f>
        <v>248.56565199997388</v>
      </c>
      <c r="AA70" s="16">
        <f ca="1">IFERROR(AA21*_xll.BDP($P70&amp;" Corp","RISK_MTY_MID")/100,(AA21*0.00467))</f>
        <v>0</v>
      </c>
      <c r="AB70" s="16">
        <f ca="1">IFERROR(AB21*_xll.BDP($P70&amp;" Corp","RISK_MTY_MID")/100,(AB21*0.00467))</f>
        <v>425.44179199995529</v>
      </c>
      <c r="AC70" s="55">
        <f t="shared" ca="1" si="28"/>
        <v>1187.0532899999998</v>
      </c>
      <c r="AD70" s="5" t="e">
        <f t="shared" ca="1" si="26"/>
        <v>#VALUE!</v>
      </c>
      <c r="AH70" s="42">
        <f t="shared" ref="AH70:AH133" ca="1" si="30">AH69+1</f>
        <v>45822</v>
      </c>
      <c r="AI70" s="43">
        <f ca="1">_xll.BInterpol('Base IPCA'!$C$3:$C$14,'Base IPCA'!$E$3:$E$14,AH70,"Cubic","Extrapolate=Linear","MultiX=Average","Skip=True","Sort=True")</f>
        <v>8.246168778838646</v>
      </c>
      <c r="AJ70" s="43">
        <f ca="1">_xll.BInterpol('Base IPCA'!$C$3:$C$14,'Base IPCA'!$D$3:$D$14,AH70,"Cubic","Extrapolate=Linear","MultiX=Average","Skip=True","Sort=True")</f>
        <v>8.2384833341421899</v>
      </c>
    </row>
    <row r="71" spans="10:36" x14ac:dyDescent="0.25">
      <c r="O71" t="s">
        <v>180</v>
      </c>
      <c r="P71" s="52" t="str">
        <f t="shared" si="24"/>
        <v>SUMI17</v>
      </c>
      <c r="Q71" s="16">
        <f ca="1">IFERROR(Q22*_xll.BDP($P71&amp;" Corp","RISK_MTY_MID")/100,(Q22*0.41467))</f>
        <v>0</v>
      </c>
      <c r="R71" s="16">
        <f ca="1">IFERROR(R22*_xll.BDP($P71&amp;" Corp","RISK_MTY_MID")/100,(R22*0.41467))</f>
        <v>0</v>
      </c>
      <c r="S71" s="16">
        <f ca="1">IFERROR(S22*_xll.BDP($P71&amp;" Corp","RISK_MTY_MID")/100,(S22*0.41467))</f>
        <v>0</v>
      </c>
      <c r="T71" s="320">
        <f ca="1">IFERROR(T22*_xll.BDP($P71&amp;" Corp","RISK_MTY_MID")/100,(T22*0.41467))+875</f>
        <v>875</v>
      </c>
      <c r="U71" s="16">
        <f ca="1">IFERROR(U22*_xll.BDP($P71&amp;" Corp","RISK_MTY_MID")/100,(U22*0.41467))</f>
        <v>671.07268999997314</v>
      </c>
      <c r="V71" s="16">
        <f ca="1">IFERROR(V22*_xll.BDP($P71&amp;" Corp","RISK_MTY_MID")/100,(V22*0.41467))</f>
        <v>0</v>
      </c>
      <c r="W71" s="16">
        <f ca="1">IFERROR(W22*_xll.BDP($P71&amp;" Corp","RISK_MTY_MID")/100,(W22*0.41467))</f>
        <v>0</v>
      </c>
      <c r="X71" s="16">
        <f ca="1">IFERROR(X22*_xll.BDP($P71&amp;" Corp","RISK_MTY_MID")/100,(X22*0.41467))</f>
        <v>0</v>
      </c>
      <c r="Y71" s="16">
        <f ca="1">IFERROR(Y22*_xll.BDP($P71&amp;" Corp","RISK_MTY_MID")/100,(Y22*0.41467))</f>
        <v>0</v>
      </c>
      <c r="Z71" s="16">
        <f ca="1">IFERROR(Z22*_xll.BDP($P71&amp;" Corp","RISK_MTY_MID")/100,(Z22*0.41467))</f>
        <v>317.75958499998723</v>
      </c>
      <c r="AA71" s="16">
        <f ca="1">IFERROR(AA22*_xll.BDP($P71&amp;" Corp","RISK_MTY_MID")/100,(AA22*0.41467))</f>
        <v>0</v>
      </c>
      <c r="AB71" s="320">
        <f ca="1">IFERROR(AB22*_xll.BDP($P71&amp;" Corp","RISK_MTY_MID")/100,(AB22*0.41467))+663</f>
        <v>663</v>
      </c>
      <c r="AC71" s="55">
        <f t="shared" ref="AC71:AC72" ca="1" si="31">SUM(Q71:AB71)</f>
        <v>2460.6407499999996</v>
      </c>
      <c r="AD71" s="5" t="e">
        <f t="shared" ca="1" si="26"/>
        <v>#VALUE!</v>
      </c>
      <c r="AH71" s="42">
        <f t="shared" ca="1" si="30"/>
        <v>45823</v>
      </c>
      <c r="AI71" s="43">
        <f ca="1">_xll.BInterpol('Base IPCA'!$C$3:$C$14,'Base IPCA'!$E$3:$E$14,AH71,"Cubic","Extrapolate=Linear","MultiX=Average","Skip=True","Sort=True")</f>
        <v>8.2514069215174963</v>
      </c>
      <c r="AJ71" s="43">
        <f ca="1">_xll.BInterpol('Base IPCA'!$C$3:$C$14,'Base IPCA'!$D$3:$D$14,AH71,"Cubic","Extrapolate=Linear","MultiX=Average","Skip=True","Sort=True")</f>
        <v>8.2435519335087495</v>
      </c>
    </row>
    <row r="72" spans="10:36" x14ac:dyDescent="0.25">
      <c r="O72" t="s">
        <v>440</v>
      </c>
      <c r="P72" s="52" t="str">
        <f t="shared" si="24"/>
        <v>AESOA1</v>
      </c>
      <c r="Q72" s="16">
        <f ca="1">IFERROR(Q23*_xll.BDP($P72&amp;" Corp","RISK_MTY_MID")/100,(Q23*0.53441))</f>
        <v>0</v>
      </c>
      <c r="R72" s="16">
        <f ca="1">IFERROR(R23*_xll.BDP($P72&amp;" Corp","RISK_MTY_MID")/100,(R23*0.53441))</f>
        <v>0</v>
      </c>
      <c r="S72" s="16">
        <f ca="1">IFERROR(S23*_xll.BDP($P72&amp;" Corp","RISK_MTY_MID")/100,(S23*0.53441))</f>
        <v>0</v>
      </c>
      <c r="T72" s="16">
        <f ca="1">IFERROR(T23*_xll.BDP($P72&amp;" Corp","RISK_MTY_MID")/100,(T23*0.53441))</f>
        <v>0</v>
      </c>
      <c r="U72" s="16">
        <f ca="1">IFERROR(U23*_xll.BDP($P72&amp;" Corp","RISK_MTY_MID")/100,(U23*0.53441))</f>
        <v>1304.5889699999641</v>
      </c>
      <c r="V72" s="16">
        <f ca="1">IFERROR(V23*_xll.BDP($P72&amp;" Corp","RISK_MTY_MID")/100,(V23*0.53441))</f>
        <v>0</v>
      </c>
      <c r="W72" s="16">
        <f ca="1">IFERROR(W23*_xll.BDP($P72&amp;" Corp","RISK_MTY_MID")/100,(W23*0.53441))</f>
        <v>0</v>
      </c>
      <c r="X72" s="16">
        <f ca="1">IFERROR(X23*_xll.BDP($P72&amp;" Corp","RISK_MTY_MID")/100,(X23*0.53441))</f>
        <v>0</v>
      </c>
      <c r="Y72" s="16">
        <f ca="1">IFERROR(Y23*_xll.BDP($P72&amp;" Corp","RISK_MTY_MID")/100,(Y23*0.53441))</f>
        <v>0</v>
      </c>
      <c r="Z72" s="16">
        <f ca="1">IFERROR(Z23*_xll.BDP($P72&amp;" Corp","RISK_MTY_MID")/100,(Z23*0.53441))</f>
        <v>312.47639999999137</v>
      </c>
      <c r="AA72" s="16">
        <f ca="1">IFERROR(AA23*_xll.BDP($P72&amp;" Corp","RISK_MTY_MID")/100,(AA23*0.53441))</f>
        <v>0</v>
      </c>
      <c r="AB72" s="16">
        <f ca="1">IFERROR(AB23*_xll.BDP($P72&amp;" Corp","RISK_MTY_MID")/100,(AB23*0.53441))</f>
        <v>0</v>
      </c>
      <c r="AC72" s="55">
        <f t="shared" ca="1" si="31"/>
        <v>1106.2287000000001</v>
      </c>
      <c r="AD72" s="5" t="e">
        <f t="shared" ca="1" si="26"/>
        <v>#VALUE!</v>
      </c>
      <c r="AH72" s="42">
        <f t="shared" ca="1" si="30"/>
        <v>45824</v>
      </c>
      <c r="AI72" s="43">
        <f ca="1">_xll.BInterpol('Base IPCA'!$C$3:$C$14,'Base IPCA'!$E$3:$E$14,AH72,"Cubic","Extrapolate=Linear","MultiX=Average","Skip=True","Sort=True")</f>
        <v>8.2566430166603677</v>
      </c>
      <c r="AJ72" s="43">
        <f ca="1">_xll.BInterpol('Base IPCA'!$C$3:$C$14,'Base IPCA'!$D$3:$D$14,AH72,"Cubic","Extrapolate=Linear","MultiX=Average","Skip=True","Sort=True")</f>
        <v>8.2486184825371272</v>
      </c>
    </row>
    <row r="73" spans="10:36" x14ac:dyDescent="0.25">
      <c r="J73" s="5"/>
      <c r="O73" t="s">
        <v>184</v>
      </c>
      <c r="P73" s="52" t="str">
        <f t="shared" si="24"/>
        <v>VALEC0</v>
      </c>
      <c r="Q73" s="16">
        <f ca="1">IFERROR(Q24*_xll.BDP($P73&amp;" Corp","RISK_MTY_MID")/100,(Q24*0.82523))</f>
        <v>0</v>
      </c>
      <c r="R73" s="16">
        <f ca="1">IFERROR(R24*_xll.BDP($P73&amp;" Corp","RISK_MTY_MID")/100,(R24*0.82523))</f>
        <v>0</v>
      </c>
      <c r="S73" s="16">
        <f ca="1">IFERROR(S24*_xll.BDP($P73&amp;" Corp","RISK_MTY_MID")/100,(S24*0.82523))</f>
        <v>0</v>
      </c>
      <c r="T73" s="16">
        <f ca="1">IFERROR(T24*_xll.BDP($P73&amp;" Corp","RISK_MTY_MID")/100,(T24*0.82523))</f>
        <v>0</v>
      </c>
      <c r="U73" s="16">
        <f ca="1">IFERROR(U24*_xll.BDP($P73&amp;" Corp","RISK_MTY_MID")/100,(U24*0.82523))</f>
        <v>1953.2598749999722</v>
      </c>
      <c r="V73" s="16">
        <f ca="1">IFERROR(V24*_xll.BDP($P73&amp;" Corp","RISK_MTY_MID")/100,(V24*0.82523))</f>
        <v>0</v>
      </c>
      <c r="W73" s="16">
        <f ca="1">IFERROR(W24*_xll.BDP($P73&amp;" Corp","RISK_MTY_MID")/100,(W24*0.82523))</f>
        <v>0</v>
      </c>
      <c r="X73" s="16">
        <f ca="1">IFERROR(X24*_xll.BDP($P73&amp;" Corp","RISK_MTY_MID")/100,(X24*0.82523))</f>
        <v>0</v>
      </c>
      <c r="Y73" s="16">
        <f ca="1">IFERROR(Y24*_xll.BDP($P73&amp;" Corp","RISK_MTY_MID")/100,(Y24*0.82523))</f>
        <v>0</v>
      </c>
      <c r="Z73" s="16">
        <f ca="1">IFERROR(Z24*_xll.BDP($P73&amp;" Corp","RISK_MTY_MID")/100,(Z24*0.82523))</f>
        <v>538.23160999999232</v>
      </c>
      <c r="AA73" s="16">
        <f ca="1">IFERROR(AA24*_xll.BDP($P73&amp;" Corp","RISK_MTY_MID")/100,(AA24*0.82523))</f>
        <v>0</v>
      </c>
      <c r="AB73" s="16">
        <f ca="1">IFERROR(AB24*_xll.BDP($P73&amp;" Corp","RISK_MTY_MID")/100,(AB24*0.82523))</f>
        <v>289.95057699999586</v>
      </c>
      <c r="AC73" s="55">
        <f t="shared" ca="1" si="28"/>
        <v>2644.03692</v>
      </c>
      <c r="AD73" s="5" t="e">
        <f t="shared" ca="1" si="26"/>
        <v>#VALUE!</v>
      </c>
      <c r="AH73" s="42">
        <f t="shared" ca="1" si="30"/>
        <v>45825</v>
      </c>
      <c r="AI73" s="43">
        <f ca="1">_xll.BInterpol('Base IPCA'!$C$3:$C$14,'Base IPCA'!$E$3:$E$14,AH73,"Cubic","Extrapolate=Linear","MultiX=Average","Skip=True","Sort=True")</f>
        <v>8.2618769982177156</v>
      </c>
      <c r="AJ73" s="43">
        <f ca="1">_xll.BInterpol('Base IPCA'!$C$3:$C$14,'Base IPCA'!$D$3:$D$14,AH73,"Cubic","Extrapolate=Linear","MultiX=Average","Skip=True","Sort=True")</f>
        <v>8.2536829150873832</v>
      </c>
    </row>
    <row r="74" spans="10:36" x14ac:dyDescent="0.25">
      <c r="J74" s="315"/>
      <c r="O74" s="321" t="s">
        <v>1236</v>
      </c>
      <c r="P74" s="322" t="str">
        <f t="shared" si="24"/>
        <v>PLSB1A</v>
      </c>
      <c r="Q74" s="16">
        <f ca="1">IFERROR(Q25*_xll.BDP($P74&amp;" Corp","RISK_MTY_MID")/100,(Q25*0.38543))</f>
        <v>0</v>
      </c>
      <c r="R74" s="16">
        <f ca="1">IFERROR(R25*_xll.BDP($P74&amp;" Corp","RISK_MTY_MID")/100,(R25*0.38543))</f>
        <v>0</v>
      </c>
      <c r="S74" s="16">
        <f ca="1">IFERROR(S25*_xll.BDP($P74&amp;" Corp","RISK_MTY_MID")/100,(S25*0.38543))</f>
        <v>0</v>
      </c>
      <c r="T74" s="16">
        <f ca="1">IFERROR(T25*_xll.BDP($P74&amp;" Corp","RISK_MTY_MID")/100,(T25*0.38543))</f>
        <v>0</v>
      </c>
      <c r="U74" s="16">
        <f ca="1">IFERROR(U25*_xll.BDP($P74&amp;" Corp","RISK_MTY_MID")/100,(U25*0.38543))</f>
        <v>1332.8303399998583</v>
      </c>
      <c r="V74" s="16">
        <f ca="1">IFERROR(V25*_xll.BDP($P74&amp;" Corp","RISK_MTY_MID")/100,(V25*0.38543))</f>
        <v>0</v>
      </c>
      <c r="W74" s="16">
        <f ca="1">IFERROR(W25*_xll.BDP($P74&amp;" Corp","RISK_MTY_MID")/100,(W25*0.38543))</f>
        <v>0</v>
      </c>
      <c r="X74" s="16">
        <f ca="1">IFERROR(X25*_xll.BDP($P74&amp;" Corp","RISK_MTY_MID")/100,(X25*0.38543))</f>
        <v>0</v>
      </c>
      <c r="Y74" s="16">
        <f ca="1">IFERROR(Y25*_xll.BDP($P74&amp;" Corp","RISK_MTY_MID")/100,(Y25*0.38543))</f>
        <v>0</v>
      </c>
      <c r="Z74" s="16">
        <f ca="1">IFERROR(Z25*_xll.BDP($P74&amp;" Corp","RISK_MTY_MID")/100,(Z25*0.38543))</f>
        <v>319.4613974999661</v>
      </c>
      <c r="AA74" s="16">
        <f ca="1">IFERROR(AA25*_xll.BDP($P74&amp;" Corp","RISK_MTY_MID")/100,(AA25*0.38543))</f>
        <v>0</v>
      </c>
      <c r="AB74" s="16">
        <f ca="1">IFERROR(AB25*_xll.BDP($P74&amp;" Corp","RISK_MTY_MID")/100,(AB25*0.38543))</f>
        <v>200.69433749997873</v>
      </c>
      <c r="AC74" s="55">
        <f t="shared" ref="AC74:AC75" ca="1" si="32">SUM(Q74:AB74)</f>
        <v>1298.8990999999999</v>
      </c>
      <c r="AD74" s="5" t="e">
        <f t="shared" ca="1" si="26"/>
        <v>#VALUE!</v>
      </c>
      <c r="AH74" s="42">
        <f t="shared" ca="1" si="30"/>
        <v>45826</v>
      </c>
      <c r="AI74" s="43">
        <f ca="1">_xll.BInterpol('Base IPCA'!$C$3:$C$14,'Base IPCA'!$E$3:$E$14,AH74,"Cubic","Extrapolate=Linear","MultiX=Average","Skip=True","Sort=True")</f>
        <v>8.2671088001399902</v>
      </c>
      <c r="AJ74" s="43">
        <f ca="1">_xll.BInterpol('Base IPCA'!$C$3:$C$14,'Base IPCA'!$D$3:$D$14,AH74,"Cubic","Extrapolate=Linear","MultiX=Average","Skip=True","Sort=True")</f>
        <v>8.2587451650195742</v>
      </c>
    </row>
    <row r="75" spans="10:36" x14ac:dyDescent="0.25">
      <c r="O75" s="321" t="s">
        <v>184</v>
      </c>
      <c r="P75" s="322" t="str">
        <f t="shared" si="24"/>
        <v>KLBNA5</v>
      </c>
      <c r="Q75" s="16">
        <f ca="1">IFERROR(Q26*_xll.BDP($P75&amp;" Corp","RISK_MTY_MID")/100,(Q26*0.79307))</f>
        <v>0</v>
      </c>
      <c r="R75" s="16">
        <f ca="1">IFERROR(R26*_xll.BDP($P75&amp;" Corp","RISK_MTY_MID")/100,(R26*0.79307))</f>
        <v>0</v>
      </c>
      <c r="S75" s="16">
        <f ca="1">IFERROR(S26*_xll.BDP($P75&amp;" Corp","RISK_MTY_MID")/100,(S26*0.79307))</f>
        <v>0</v>
      </c>
      <c r="T75" s="16">
        <f ca="1">IFERROR(T26*_xll.BDP($P75&amp;" Corp","RISK_MTY_MID")/100,(T26*0.79307))</f>
        <v>0</v>
      </c>
      <c r="U75" s="16">
        <f ca="1">IFERROR(U26*_xll.BDP($P75&amp;" Corp","RISK_MTY_MID")/100,(U26*0.79307))</f>
        <v>3632.0847000000813</v>
      </c>
      <c r="V75" s="16">
        <f ca="1">IFERROR(V26*_xll.BDP($P75&amp;" Corp","RISK_MTY_MID")/100,(V26*0.79307))</f>
        <v>0</v>
      </c>
      <c r="W75" s="16">
        <f ca="1">IFERROR(W26*_xll.BDP($P75&amp;" Corp","RISK_MTY_MID")/100,(W26*0.79307))</f>
        <v>718.06732000001603</v>
      </c>
      <c r="X75" s="16">
        <f ca="1">IFERROR(X26*_xll.BDP($P75&amp;" Corp","RISK_MTY_MID")/100,(X26*0.79307))</f>
        <v>0</v>
      </c>
      <c r="Y75" s="16">
        <f ca="1">IFERROR(Y26*_xll.BDP($P75&amp;" Corp","RISK_MTY_MID")/100,(Y26*0.79307))</f>
        <v>0</v>
      </c>
      <c r="Z75" s="16">
        <f ca="1">IFERROR(Z26*_xll.BDP($P75&amp;" Corp","RISK_MTY_MID")/100,(Z26*0.79307))</f>
        <v>1352.6384400000302</v>
      </c>
      <c r="AA75" s="16">
        <f ca="1">IFERROR(AA26*_xll.BDP($P75&amp;" Corp","RISK_MTY_MID")/100,(AA26*0.79307))</f>
        <v>0</v>
      </c>
      <c r="AB75" s="16">
        <f ca="1">IFERROR(AB26*_xll.BDP($P75&amp;" Corp","RISK_MTY_MID")/100,(AB26*0.79307))</f>
        <v>237.96417000000531</v>
      </c>
      <c r="AC75" s="55">
        <f t="shared" ca="1" si="32"/>
        <v>5642.6930500000008</v>
      </c>
      <c r="AD75" s="5" t="e">
        <f t="shared" ca="1" si="26"/>
        <v>#VALUE!</v>
      </c>
      <c r="AH75" s="42">
        <f t="shared" ca="1" si="30"/>
        <v>45827</v>
      </c>
      <c r="AI75" s="43">
        <f ca="1">_xll.BInterpol('Base IPCA'!$C$3:$C$14,'Base IPCA'!$E$3:$E$14,AH75,"Cubic","Extrapolate=Linear","MultiX=Average","Skip=True","Sort=True")</f>
        <v>8.2723383563776434</v>
      </c>
      <c r="AJ75" s="43">
        <f ca="1">_xll.BInterpol('Base IPCA'!$C$3:$C$14,'Base IPCA'!$D$3:$D$14,AH75,"Cubic","Extrapolate=Linear","MultiX=Average","Skip=True","Sort=True")</f>
        <v>8.2638051661937588</v>
      </c>
    </row>
    <row r="76" spans="10:36" x14ac:dyDescent="0.25">
      <c r="O76" s="321" t="s">
        <v>180</v>
      </c>
      <c r="P76" s="322" t="str">
        <f t="shared" si="24"/>
        <v>CPLD37</v>
      </c>
      <c r="Q76" s="16">
        <f ca="1">IFERROR(Q27*_xll.BDP($P76&amp;" Corp","RISK_MTY_MID")/100,(Q27*0.5276))</f>
        <v>0</v>
      </c>
      <c r="R76" s="16">
        <f ca="1">IFERROR(R27*_xll.BDP($P76&amp;" Corp","RISK_MTY_MID")/100,(R27*0.5276))</f>
        <v>0</v>
      </c>
      <c r="S76" s="16">
        <f ca="1">IFERROR(S27*_xll.BDP($P76&amp;" Corp","RISK_MTY_MID")/100,(S27*0.5276))</f>
        <v>0</v>
      </c>
      <c r="T76" s="16">
        <f ca="1">IFERROR(T27*_xll.BDP($P76&amp;" Corp","RISK_MTY_MID")/100,(T27*0.5276))</f>
        <v>0</v>
      </c>
      <c r="U76" s="16">
        <f ca="1">IFERROR(U27*_xll.BDP($P76&amp;" Corp","RISK_MTY_MID")/100,(U27*0.5276))</f>
        <v>1215.0298874999594</v>
      </c>
      <c r="V76" s="16">
        <f ca="1">IFERROR(V27*_xll.BDP($P76&amp;" Corp","RISK_MTY_MID")/100,(V27*0.5276))</f>
        <v>0</v>
      </c>
      <c r="W76" s="16">
        <f ca="1">IFERROR(W27*_xll.BDP($P76&amp;" Corp","RISK_MTY_MID")/100,(W27*0.5276))</f>
        <v>0</v>
      </c>
      <c r="X76" s="16">
        <f ca="1">IFERROR(X27*_xll.BDP($P76&amp;" Corp","RISK_MTY_MID")/100,(X27*0.5276))</f>
        <v>0</v>
      </c>
      <c r="Y76" s="16">
        <f ca="1">IFERROR(Y27*_xll.BDP($P76&amp;" Corp","RISK_MTY_MID")/100,(Y27*0.5276))</f>
        <v>0</v>
      </c>
      <c r="Z76" s="16">
        <f ca="1">IFERROR(Z27*_xll.BDP($P76&amp;" Corp","RISK_MTY_MID")/100,(Z27*0.5276))</f>
        <v>1199.1693574999599</v>
      </c>
      <c r="AA76" s="16">
        <f ca="1">IFERROR(AA27*_xll.BDP($P76&amp;" Corp","RISK_MTY_MID")/100,(AA27*0.5276))</f>
        <v>0</v>
      </c>
      <c r="AB76" s="16">
        <f ca="1">IFERROR(AB27*_xll.BDP($P76&amp;" Corp","RISK_MTY_MID")/100,(AB27*0.5276))</f>
        <v>262.26519249999126</v>
      </c>
      <c r="AC76" s="55">
        <f t="shared" ca="1" si="28"/>
        <v>2492.91</v>
      </c>
      <c r="AD76" s="5" t="e">
        <f t="shared" ca="1" si="26"/>
        <v>#VALUE!</v>
      </c>
      <c r="AH76" s="42">
        <f t="shared" ca="1" si="30"/>
        <v>45828</v>
      </c>
      <c r="AI76" s="43">
        <f ca="1">_xll.BInterpol('Base IPCA'!$C$3:$C$14,'Base IPCA'!$E$3:$E$14,AH76,"Cubic","Extrapolate=Linear","MultiX=Average","Skip=True","Sort=True")</f>
        <v>8.2775656008811289</v>
      </c>
      <c r="AJ76" s="43">
        <f ca="1">_xll.BInterpol('Base IPCA'!$C$3:$C$14,'Base IPCA'!$D$3:$D$14,AH76,"Cubic","Extrapolate=Linear","MultiX=Average","Skip=True","Sort=True")</f>
        <v>8.268862852469999</v>
      </c>
    </row>
    <row r="77" spans="10:36" x14ac:dyDescent="0.25">
      <c r="O77" t="s">
        <v>440</v>
      </c>
      <c r="P77" s="52" t="str">
        <f t="shared" si="24"/>
        <v>FBRI13</v>
      </c>
      <c r="Q77" s="16">
        <f ca="1">IFERROR(Q28*_xll.BDP($P77&amp;" Corp","RISK_MTY_MID")/100,(Q28*0.51479))</f>
        <v>0</v>
      </c>
      <c r="R77" s="16">
        <f ca="1">IFERROR(R28*_xll.BDP($P77&amp;" Corp","RISK_MTY_MID")/100,(R28*0.51479))</f>
        <v>0</v>
      </c>
      <c r="S77" s="16">
        <f ca="1">IFERROR(S28*_xll.BDP($P77&amp;" Corp","RISK_MTY_MID")/100,(S28*0.51479))</f>
        <v>0</v>
      </c>
      <c r="T77" s="16">
        <f ca="1">IFERROR(T28*_xll.BDP($P77&amp;" Corp","RISK_MTY_MID")/100,(T28*0.51479))</f>
        <v>0</v>
      </c>
      <c r="U77" s="16">
        <f ca="1">IFERROR(U28*_xll.BDP($P77&amp;" Corp","RISK_MTY_MID")/100,(U28*0.51479))</f>
        <v>1256.5608989998298</v>
      </c>
      <c r="V77" s="16">
        <f ca="1">IFERROR(V28*_xll.BDP($P77&amp;" Corp","RISK_MTY_MID")/100,(V28*0.51479))</f>
        <v>0</v>
      </c>
      <c r="W77" s="16">
        <f ca="1">IFERROR(W28*_xll.BDP($P77&amp;" Corp","RISK_MTY_MID")/100,(W28*0.51479))</f>
        <v>0</v>
      </c>
      <c r="X77" s="16">
        <f ca="1">IFERROR(X28*_xll.BDP($P77&amp;" Corp","RISK_MTY_MID")/100,(X28*0.51479))</f>
        <v>0</v>
      </c>
      <c r="Y77" s="16">
        <f ca="1">IFERROR(Y28*_xll.BDP($P77&amp;" Corp","RISK_MTY_MID")/100,(Y28*0.51479))</f>
        <v>0</v>
      </c>
      <c r="Z77" s="16">
        <f ca="1">IFERROR(Z28*_xll.BDP($P77&amp;" Corp","RISK_MTY_MID")/100,(Z28*0.51479))</f>
        <v>1240.3311009998317</v>
      </c>
      <c r="AA77" s="16">
        <f ca="1">IFERROR(AA28*_xll.BDP($P77&amp;" Corp","RISK_MTY_MID")/100,(AA28*0.51479))</f>
        <v>0</v>
      </c>
      <c r="AB77" s="16">
        <f ca="1">IFERROR(AB28*_xll.BDP($P77&amp;" Corp","RISK_MTY_MID")/100,(AB28*0.51479))</f>
        <v>0</v>
      </c>
      <c r="AC77" s="55">
        <f t="shared" ca="1" si="28"/>
        <v>2059.16</v>
      </c>
      <c r="AD77" s="5" t="e">
        <f t="shared" ca="1" si="26"/>
        <v>#VALUE!</v>
      </c>
      <c r="AH77" s="42">
        <f t="shared" ca="1" si="30"/>
        <v>45829</v>
      </c>
      <c r="AI77" s="43">
        <f ca="1">_xll.BInterpol('Base IPCA'!$C$3:$C$14,'Base IPCA'!$E$3:$E$14,AH77,"Cubic","Extrapolate=Linear","MultiX=Average","Skip=True","Sort=True")</f>
        <v>8.282790467600897</v>
      </c>
      <c r="AJ77" s="43">
        <f ca="1">_xll.BInterpol('Base IPCA'!$C$3:$C$14,'Base IPCA'!$D$3:$D$14,AH77,"Cubic","Extrapolate=Linear","MultiX=Average","Skip=True","Sort=True")</f>
        <v>8.2739181577083478</v>
      </c>
    </row>
    <row r="78" spans="10:36" x14ac:dyDescent="0.25">
      <c r="O78" s="321" t="s">
        <v>180</v>
      </c>
      <c r="P78" s="322" t="str">
        <f t="shared" si="24"/>
        <v>ALGAB1</v>
      </c>
      <c r="Q78" s="16">
        <f ca="1">IFERROR(Q29*_xll.BDP($P78&amp;" Corp","RISK_MTY_MID")/100,(Q29*0.51479))</f>
        <v>0</v>
      </c>
      <c r="R78" s="16">
        <f ca="1">IFERROR(R29*_xll.BDP($P78&amp;" Corp","RISK_MTY_MID")/100,(R29*0.51479))</f>
        <v>0</v>
      </c>
      <c r="S78" s="16">
        <f ca="1">IFERROR(S29*_xll.BDP($P78&amp;" Corp","RISK_MTY_MID")/100,(S29*0.51479))</f>
        <v>0</v>
      </c>
      <c r="T78" s="16">
        <f ca="1">IFERROR(T29*_xll.BDP($P78&amp;" Corp","RISK_MTY_MID")/100,(T29*0.51479))</f>
        <v>0</v>
      </c>
      <c r="U78" s="16">
        <f ca="1">IFERROR(U29*_xll.BDP($P78&amp;" Corp","RISK_MTY_MID")/100,(U29*0.51479))</f>
        <v>1975.3188205000361</v>
      </c>
      <c r="V78" s="16">
        <f ca="1">IFERROR(V29*_xll.BDP($P78&amp;" Corp","RISK_MTY_MID")/100,(V29*0.51479))</f>
        <v>0</v>
      </c>
      <c r="W78" s="16">
        <f ca="1">IFERROR(W29*_xll.BDP($P78&amp;" Corp","RISK_MTY_MID")/100,(W29*0.51479))</f>
        <v>0</v>
      </c>
      <c r="X78" s="16">
        <f ca="1">IFERROR(X29*_xll.BDP($P78&amp;" Corp","RISK_MTY_MID")/100,(X29*0.51479))</f>
        <v>0</v>
      </c>
      <c r="Y78" s="16">
        <f ca="1">IFERROR(Y29*_xll.BDP($P78&amp;" Corp","RISK_MTY_MID")/100,(Y29*0.51479))</f>
        <v>0</v>
      </c>
      <c r="Z78" s="16">
        <f ca="1">IFERROR(Z29*_xll.BDP($P78&amp;" Corp","RISK_MTY_MID")/100,(Z29*0.51479))</f>
        <v>477.71932650000878</v>
      </c>
      <c r="AA78" s="16">
        <f ca="1">IFERROR(AA29*_xll.BDP($P78&amp;" Corp","RISK_MTY_MID")/100,(AA29*0.51479))</f>
        <v>0</v>
      </c>
      <c r="AB78" s="16">
        <f ca="1">IFERROR(AB29*_xll.BDP($P78&amp;" Corp","RISK_MTY_MID")/100,(AB29*0.51479))</f>
        <v>233.26763100000426</v>
      </c>
      <c r="AC78" s="55">
        <f t="shared" ref="AC78:AC80" ca="1" si="33">SUM(Q78:AB78)</f>
        <v>2596.6007599999998</v>
      </c>
      <c r="AD78" s="5" t="e">
        <f t="shared" ca="1" si="26"/>
        <v>#VALUE!</v>
      </c>
      <c r="AH78" s="42">
        <f t="shared" ca="1" si="30"/>
        <v>45830</v>
      </c>
      <c r="AI78" s="43">
        <f ca="1">_xll.BInterpol('Base IPCA'!$C$3:$C$14,'Base IPCA'!$E$3:$E$14,AH78,"Cubic","Extrapolate=Linear","MultiX=Average","Skip=True","Sort=True")</f>
        <v>8.2880128904874031</v>
      </c>
      <c r="AJ78" s="43">
        <f ca="1">_xll.BInterpol('Base IPCA'!$C$3:$C$14,'Base IPCA'!$D$3:$D$14,AH78,"Cubic","Extrapolate=Linear","MultiX=Average","Skip=True","Sort=True")</f>
        <v>8.2789710157688692</v>
      </c>
    </row>
    <row r="79" spans="10:36" x14ac:dyDescent="0.25">
      <c r="O79" s="321" t="s">
        <v>180</v>
      </c>
      <c r="P79" s="322" t="str">
        <f t="shared" si="24"/>
        <v>CERT11</v>
      </c>
      <c r="Q79" s="16">
        <f ca="1">IFERROR(Q30*_xll.BDP($P79&amp;" Corp","RISK_MTY_MID")/100,(Q30*0.3708))</f>
        <v>0</v>
      </c>
      <c r="R79" s="16">
        <f ca="1">IFERROR(R30*_xll.BDP($P79&amp;" Corp","RISK_MTY_MID")/100,(R30*0.3708))</f>
        <v>0</v>
      </c>
      <c r="S79" s="16">
        <f ca="1">IFERROR(S30*_xll.BDP($P79&amp;" Corp","RISK_MTY_MID")/100,(S30*0.3708))</f>
        <v>0</v>
      </c>
      <c r="T79" s="16">
        <f ca="1">IFERROR(T30*_xll.BDP($P79&amp;" Corp","RISK_MTY_MID")/100,(T30*0.3708))</f>
        <v>0</v>
      </c>
      <c r="U79" s="16">
        <f ca="1">IFERROR(U30*_xll.BDP($P79&amp;" Corp","RISK_MTY_MID")/100,(U30*0.3708))</f>
        <v>733.92614699991418</v>
      </c>
      <c r="V79" s="16">
        <f ca="1">IFERROR(V30*_xll.BDP($P79&amp;" Corp","RISK_MTY_MID")/100,(V30*0.3708))</f>
        <v>0</v>
      </c>
      <c r="W79" s="16">
        <f ca="1">IFERROR(W30*_xll.BDP($P79&amp;" Corp","RISK_MTY_MID")/100,(W30*0.3708))</f>
        <v>0</v>
      </c>
      <c r="X79" s="16">
        <f ca="1">IFERROR(X30*_xll.BDP($P79&amp;" Corp","RISK_MTY_MID")/100,(X30*0.3708))</f>
        <v>0</v>
      </c>
      <c r="Y79" s="16">
        <f ca="1">IFERROR(Y30*_xll.BDP($P79&amp;" Corp","RISK_MTY_MID")/100,(Y30*0.3708))</f>
        <v>0</v>
      </c>
      <c r="Z79" s="16">
        <f ca="1">IFERROR(Z30*_xll.BDP($P79&amp;" Corp","RISK_MTY_MID")/100,(Z30*0.3708))</f>
        <v>746.50985299991271</v>
      </c>
      <c r="AA79" s="16">
        <f ca="1">IFERROR(AA30*_xll.BDP($P79&amp;" Corp","RISK_MTY_MID")/100,(AA30*0.3708))</f>
        <v>0</v>
      </c>
      <c r="AB79" s="16">
        <f ca="1">IFERROR(AB30*_xll.BDP($P79&amp;" Corp","RISK_MTY_MID")/100,(AB30*0.3708))</f>
        <v>148.7838179999826</v>
      </c>
      <c r="AC79" s="55">
        <f t="shared" ca="1" si="33"/>
        <v>1632.2616</v>
      </c>
      <c r="AD79" s="5" t="e">
        <f t="shared" ca="1" si="26"/>
        <v>#VALUE!</v>
      </c>
      <c r="AH79" s="42">
        <f t="shared" ca="1" si="30"/>
        <v>45831</v>
      </c>
      <c r="AI79" s="43">
        <f ca="1">_xll.BInterpol('Base IPCA'!$C$3:$C$14,'Base IPCA'!$E$3:$E$14,AH79,"Cubic","Extrapolate=Linear","MultiX=Average","Skip=True","Sort=True")</f>
        <v>8.2932328034910991</v>
      </c>
      <c r="AJ79" s="43">
        <f ca="1">_xll.BInterpol('Base IPCA'!$C$3:$C$14,'Base IPCA'!$D$3:$D$14,AH79,"Cubic","Extrapolate=Linear","MultiX=Average","Skip=True","Sort=True")</f>
        <v>8.284021360511618</v>
      </c>
    </row>
    <row r="80" spans="10:36" x14ac:dyDescent="0.25">
      <c r="O80" t="s">
        <v>183</v>
      </c>
      <c r="P80" s="52" t="str">
        <f t="shared" si="24"/>
        <v>CGOS16</v>
      </c>
      <c r="Q80" s="16">
        <f ca="1">IFERROR(Q31*_xll.BDP($P80&amp;" Corp","RISK_MTY_MID")/100,(Q31*0.62575))</f>
        <v>0</v>
      </c>
      <c r="R80" s="16">
        <f ca="1">IFERROR(R31*_xll.BDP($P80&amp;" Corp","RISK_MTY_MID")/100,(R31*0.62575))</f>
        <v>0</v>
      </c>
      <c r="S80" s="16">
        <f ca="1">IFERROR(S31*_xll.BDP($P80&amp;" Corp","RISK_MTY_MID")/100,(S31*0.62575))</f>
        <v>0</v>
      </c>
      <c r="T80" s="16">
        <f ca="1">IFERROR(T31*_xll.BDP($P80&amp;" Corp","RISK_MTY_MID")/100,(T31*0.62575))</f>
        <v>0</v>
      </c>
      <c r="U80" s="16">
        <f ca="1">IFERROR(U31*_xll.BDP($P80&amp;" Corp","RISK_MTY_MID")/100,(U31*0.62575))</f>
        <v>1840.847019000016</v>
      </c>
      <c r="V80" s="16">
        <f ca="1">IFERROR(V31*_xll.BDP($P80&amp;" Corp","RISK_MTY_MID")/100,(V31*0.62575))</f>
        <v>0</v>
      </c>
      <c r="W80" s="16">
        <f ca="1">IFERROR(W31*_xll.BDP($P80&amp;" Corp","RISK_MTY_MID")/100,(W31*0.62575))</f>
        <v>0</v>
      </c>
      <c r="X80" s="16">
        <f ca="1">IFERROR(X31*_xll.BDP($P80&amp;" Corp","RISK_MTY_MID")/100,(X31*0.62575))</f>
        <v>0</v>
      </c>
      <c r="Y80" s="16">
        <f ca="1">IFERROR(Y31*_xll.BDP($P80&amp;" Corp","RISK_MTY_MID")/100,(Y31*0.62575))</f>
        <v>0</v>
      </c>
      <c r="Z80" s="16">
        <f ca="1">IFERROR(Z31*_xll.BDP($P80&amp;" Corp","RISK_MTY_MID")/100,(Z31*0.62575))</f>
        <v>1124.8443810000097</v>
      </c>
      <c r="AA80" s="16">
        <f ca="1">IFERROR(AA31*_xll.BDP($P80&amp;" Corp","RISK_MTY_MID")/100,(AA31*0.62575))</f>
        <v>0</v>
      </c>
      <c r="AB80" s="16">
        <f ca="1">IFERROR(AB31*_xll.BDP($P80&amp;" Corp","RISK_MTY_MID")/100,(AB31*0.62575))</f>
        <v>0</v>
      </c>
      <c r="AC80" s="55">
        <f t="shared" ca="1" si="33"/>
        <v>2628.15</v>
      </c>
      <c r="AD80" s="5" t="e">
        <f t="shared" ca="1" si="26"/>
        <v>#VALUE!</v>
      </c>
      <c r="AH80" s="42">
        <f t="shared" ca="1" si="30"/>
        <v>45832</v>
      </c>
      <c r="AI80" s="43">
        <f ca="1">_xll.BInterpol('Base IPCA'!$C$3:$C$14,'Base IPCA'!$E$3:$E$14,AH80,"Cubic","Extrapolate=Linear","MultiX=Average","Skip=True","Sort=True")</f>
        <v>8.2984501405624336</v>
      </c>
      <c r="AJ80" s="43">
        <f ca="1">_xll.BInterpol('Base IPCA'!$C$3:$C$14,'Base IPCA'!$D$3:$D$14,AH80,"Cubic","Extrapolate=Linear","MultiX=Average","Skip=True","Sort=True")</f>
        <v>8.2890691257966562</v>
      </c>
    </row>
    <row r="81" spans="14:36" x14ac:dyDescent="0.25">
      <c r="O81" t="s">
        <v>180</v>
      </c>
      <c r="P81" s="52" t="str">
        <f t="shared" si="24"/>
        <v>IGSN15</v>
      </c>
      <c r="Q81" s="16">
        <f ca="1">IFERROR(Q32*_xll.BDP($P81&amp;" Corp","RISK_MTY_MID")/100,(Q32*0.43592))</f>
        <v>0</v>
      </c>
      <c r="R81" s="16">
        <f ca="1">IFERROR(R32*_xll.BDP($P81&amp;" Corp","RISK_MTY_MID")/100,(R32*0.43592))</f>
        <v>0</v>
      </c>
      <c r="S81" s="16">
        <f ca="1">IFERROR(S32*_xll.BDP($P81&amp;" Corp","RISK_MTY_MID")/100,(S32*0.43592))</f>
        <v>0</v>
      </c>
      <c r="T81" s="16">
        <f ca="1">IFERROR(T32*_xll.BDP($P81&amp;" Corp","RISK_MTY_MID")/100,(T32*0.43592))</f>
        <v>0</v>
      </c>
      <c r="U81" s="16">
        <f ca="1">IFERROR(U32*_xll.BDP($P81&amp;" Corp","RISK_MTY_MID")/100,(U32*0.43592))</f>
        <v>0</v>
      </c>
      <c r="V81" s="16">
        <f ca="1">IFERROR(V32*_xll.BDP($P81&amp;" Corp","RISK_MTY_MID")/100,(V32*0.43592))</f>
        <v>0</v>
      </c>
      <c r="W81" s="16">
        <f ca="1">IFERROR(W32*_xll.BDP($P81&amp;" Corp","RISK_MTY_MID")/100,(W32*0.43592))</f>
        <v>0</v>
      </c>
      <c r="X81" s="16">
        <f ca="1">IFERROR(X32*_xll.BDP($P81&amp;" Corp","RISK_MTY_MID")/100,(X32*0.43592))</f>
        <v>0</v>
      </c>
      <c r="Y81" s="16">
        <f ca="1">IFERROR(Y32*_xll.BDP($P81&amp;" Corp","RISK_MTY_MID")/100,(Y32*0.43592))</f>
        <v>0</v>
      </c>
      <c r="Z81" s="16">
        <f ca="1">IFERROR(Z32*_xll.BDP($P81&amp;" Corp","RISK_MTY_MID")/100,(Z32*0.43592))</f>
        <v>304.49055999997654</v>
      </c>
      <c r="AA81" s="16">
        <f ca="1">IFERROR(AA32*_xll.BDP($P81&amp;" Corp","RISK_MTY_MID")/100,(AA32*0.43592))</f>
        <v>0</v>
      </c>
      <c r="AB81" s="16">
        <f ca="1">IFERROR(AB32*_xll.BDP($P81&amp;" Corp","RISK_MTY_MID")/100,(AB32*0.43592))</f>
        <v>0</v>
      </c>
      <c r="AC81" s="55">
        <f t="shared" ca="1" si="28"/>
        <v>191.8048</v>
      </c>
      <c r="AD81" s="5" t="e">
        <f t="shared" ca="1" si="26"/>
        <v>#VALUE!</v>
      </c>
      <c r="AH81" s="42">
        <f t="shared" ca="1" si="30"/>
        <v>45833</v>
      </c>
      <c r="AI81" s="43">
        <f ca="1">_xll.BInterpol('Base IPCA'!$C$3:$C$14,'Base IPCA'!$E$3:$E$14,AH81,"Cubic","Extrapolate=Linear","MultiX=Average","Skip=True","Sort=True")</f>
        <v>8.3036648356518636</v>
      </c>
      <c r="AJ81" s="43">
        <f ca="1">_xll.BInterpol('Base IPCA'!$C$3:$C$14,'Base IPCA'!$D$3:$D$14,AH81,"Cubic","Extrapolate=Linear","MultiX=Average","Skip=True","Sort=True")</f>
        <v>8.2941142454840389</v>
      </c>
    </row>
    <row r="82" spans="14:36" x14ac:dyDescent="0.25">
      <c r="O82" t="s">
        <v>183</v>
      </c>
      <c r="P82" s="52" t="str">
        <f t="shared" si="24"/>
        <v>SUZBA0</v>
      </c>
      <c r="Q82" s="16">
        <f ca="1">IFERROR(Q33*_xll.BDP($P82&amp;" Corp","RISK_MTY_MID")/100,(Q33*0.78562))</f>
        <v>0</v>
      </c>
      <c r="R82" s="16">
        <f ca="1">IFERROR(R33*_xll.BDP($P82&amp;" Corp","RISK_MTY_MID")/100,(R33*0.78562))</f>
        <v>0</v>
      </c>
      <c r="S82" s="16">
        <f ca="1">IFERROR(S33*_xll.BDP($P82&amp;" Corp","RISK_MTY_MID")/100,(S33*0.78562))</f>
        <v>0</v>
      </c>
      <c r="T82" s="16">
        <f ca="1">IFERROR(T33*_xll.BDP($P82&amp;" Corp","RISK_MTY_MID")/100,(T33*0.78562))</f>
        <v>0</v>
      </c>
      <c r="U82" s="16">
        <f ca="1">IFERROR(U33*_xll.BDP($P82&amp;" Corp","RISK_MTY_MID")/100,(U33*0.78562))</f>
        <v>0</v>
      </c>
      <c r="V82" s="16">
        <f ca="1">IFERROR(V33*_xll.BDP($P82&amp;" Corp","RISK_MTY_MID")/100,(V33*0.78562))</f>
        <v>0</v>
      </c>
      <c r="W82" s="16">
        <f ca="1">IFERROR(W33*_xll.BDP($P82&amp;" Corp","RISK_MTY_MID")/100,(W33*0.78562))</f>
        <v>1234.6887899999781</v>
      </c>
      <c r="X82" s="16">
        <f ca="1">IFERROR(X33*_xll.BDP($P82&amp;" Corp","RISK_MTY_MID")/100,(X33*0.78562))</f>
        <v>0</v>
      </c>
      <c r="Y82" s="16">
        <f ca="1">IFERROR(Y33*_xll.BDP($P82&amp;" Corp","RISK_MTY_MID")/100,(Y33*0.78562))</f>
        <v>0</v>
      </c>
      <c r="Z82" s="16">
        <f ca="1">IFERROR(Z33*_xll.BDP($P82&amp;" Corp","RISK_MTY_MID")/100,(Z33*0.78562))</f>
        <v>1067.3312499999809</v>
      </c>
      <c r="AA82" s="16">
        <f ca="1">IFERROR(AA33*_xll.BDP($P82&amp;" Corp","RISK_MTY_MID")/100,(AA33*0.78562))</f>
        <v>0</v>
      </c>
      <c r="AB82" s="16">
        <f ca="1">IFERROR(AB33*_xll.BDP($P82&amp;" Corp","RISK_MTY_MID")/100,(AB33*0.78562))</f>
        <v>0</v>
      </c>
      <c r="AC82" s="55">
        <f t="shared" ca="1" si="28"/>
        <v>2118.03152</v>
      </c>
      <c r="AD82" s="5" t="e">
        <f t="shared" ca="1" si="26"/>
        <v>#VALUE!</v>
      </c>
      <c r="AH82" s="42">
        <f t="shared" ca="1" si="30"/>
        <v>45834</v>
      </c>
      <c r="AI82" s="43">
        <f ca="1">_xll.BInterpol('Base IPCA'!$C$3:$C$14,'Base IPCA'!$E$3:$E$14,AH82,"Cubic","Extrapolate=Linear","MultiX=Average","Skip=True","Sort=True")</f>
        <v>8.3088768227098395</v>
      </c>
      <c r="AJ82" s="43">
        <f ca="1">_xll.BInterpol('Base IPCA'!$C$3:$C$14,'Base IPCA'!$D$3:$D$14,AH82,"Cubic","Extrapolate=Linear","MultiX=Average","Skip=True","Sort=True")</f>
        <v>8.2991566534338279</v>
      </c>
    </row>
    <row r="83" spans="14:36" x14ac:dyDescent="0.25">
      <c r="O83" t="s">
        <v>180</v>
      </c>
      <c r="P83" s="52" t="str">
        <f t="shared" si="24"/>
        <v>ELET14</v>
      </c>
      <c r="Q83" s="16">
        <f ca="1">IFERROR(Q34*_xll.BDP($P83&amp;" Corp","RISK_MTY_MID")/100,(Q34*0.43989))</f>
        <v>0</v>
      </c>
      <c r="R83" s="16">
        <f ca="1">IFERROR(R34*_xll.BDP($P83&amp;" Corp","RISK_MTY_MID")/100,(R34*0.43989))</f>
        <v>0</v>
      </c>
      <c r="S83" s="16">
        <f ca="1">IFERROR(S34*_xll.BDP($P83&amp;" Corp","RISK_MTY_MID")/100,(S34*0.43989))</f>
        <v>0</v>
      </c>
      <c r="T83" s="16">
        <f ca="1">IFERROR(T34*_xll.BDP($P83&amp;" Corp","RISK_MTY_MID")/100,(T34*0.43989))</f>
        <v>0</v>
      </c>
      <c r="U83" s="16">
        <f ca="1">IFERROR(U34*_xll.BDP($P83&amp;" Corp","RISK_MTY_MID")/100,(U34*0.43989))</f>
        <v>0</v>
      </c>
      <c r="V83" s="16">
        <f ca="1">IFERROR(V34*_xll.BDP($P83&amp;" Corp","RISK_MTY_MID")/100,(V34*0.43989))</f>
        <v>0</v>
      </c>
      <c r="W83" s="16">
        <f ca="1">IFERROR(W34*_xll.BDP($P83&amp;" Corp","RISK_MTY_MID")/100,(W34*0.43989))</f>
        <v>0</v>
      </c>
      <c r="X83" s="16">
        <f ca="1">IFERROR(X34*_xll.BDP($P83&amp;" Corp","RISK_MTY_MID")/100,(X34*0.43989))</f>
        <v>0</v>
      </c>
      <c r="Y83" s="16">
        <f ca="1">IFERROR(Y34*_xll.BDP($P83&amp;" Corp","RISK_MTY_MID")/100,(Y34*0.43989))</f>
        <v>0</v>
      </c>
      <c r="Z83" s="16">
        <f ca="1">IFERROR(Z34*_xll.BDP($P83&amp;" Corp","RISK_MTY_MID")/100,(Z34*0.43989))</f>
        <v>333.44256000001224</v>
      </c>
      <c r="AA83" s="16">
        <f ca="1">IFERROR(AA34*_xll.BDP($P83&amp;" Corp","RISK_MTY_MID")/100,(AA34*0.43989))</f>
        <v>0</v>
      </c>
      <c r="AB83" s="16">
        <f ca="1">IFERROR(AB34*_xll.BDP($P83&amp;" Corp","RISK_MTY_MID")/100,(AB34*0.43989))</f>
        <v>0</v>
      </c>
      <c r="AC83" s="55">
        <f t="shared" ref="AC83:AC86" ca="1" si="34">SUM(Q83:AB83)</f>
        <v>290.32740000000001</v>
      </c>
      <c r="AD83" s="5" t="e">
        <f t="shared" ca="1" si="26"/>
        <v>#VALUE!</v>
      </c>
      <c r="AH83" s="42">
        <f t="shared" ca="1" si="30"/>
        <v>45835</v>
      </c>
      <c r="AI83" s="43">
        <f ca="1">_xll.BInterpol('Base IPCA'!$C$3:$C$14,'Base IPCA'!$E$3:$E$14,AH83,"Cubic","Extrapolate=Linear","MultiX=Average","Skip=True","Sort=True")</f>
        <v>8.3140860356868114</v>
      </c>
      <c r="AJ83" s="43">
        <f ca="1">_xll.BInterpol('Base IPCA'!$C$3:$C$14,'Base IPCA'!$D$3:$D$14,AH83,"Cubic","Extrapolate=Linear","MultiX=Average","Skip=True","Sort=True")</f>
        <v>8.3041962835060801</v>
      </c>
    </row>
    <row r="84" spans="14:36" x14ac:dyDescent="0.25">
      <c r="N84"/>
      <c r="O84" t="s">
        <v>180</v>
      </c>
      <c r="P84" s="52" t="str">
        <f t="shared" si="24"/>
        <v>DESK17</v>
      </c>
      <c r="Q84" s="16">
        <f ca="1">IFERROR(Q35*_xll.BDP($P84&amp;" Corp","RISK_MTY_MID")/100,(Q35*0.40341))</f>
        <v>0</v>
      </c>
      <c r="R84" s="16">
        <f ca="1">IFERROR(R35*_xll.BDP($P84&amp;" Corp","RISK_MTY_MID")/100,(R35*0.40341))</f>
        <v>0</v>
      </c>
      <c r="S84" s="16">
        <f ca="1">IFERROR(S35*_xll.BDP($P84&amp;" Corp","RISK_MTY_MID")/100,(S35*0.40341))</f>
        <v>0</v>
      </c>
      <c r="T84" s="16">
        <f ca="1">IFERROR(T35*_xll.BDP($P84&amp;" Corp","RISK_MTY_MID")/100,(T35*0.40341))</f>
        <v>297.94602499998746</v>
      </c>
      <c r="U84" s="16">
        <f ca="1">IFERROR(U35*_xll.BDP($P84&amp;" Corp","RISK_MTY_MID")/100,(U35*0.40341))</f>
        <v>687.56774999997117</v>
      </c>
      <c r="V84" s="16">
        <f ca="1">IFERROR(V35*_xll.BDP($P84&amp;" Corp","RISK_MTY_MID")/100,(V35*0.40341))</f>
        <v>0</v>
      </c>
      <c r="W84" s="16">
        <f ca="1">IFERROR(W35*_xll.BDP($P84&amp;" Corp","RISK_MTY_MID")/100,(W35*0.40341))</f>
        <v>389.62172499998354</v>
      </c>
      <c r="X84" s="16">
        <f ca="1">IFERROR(X35*_xll.BDP($P84&amp;" Corp","RISK_MTY_MID")/100,(X35*0.40341))</f>
        <v>0</v>
      </c>
      <c r="Y84" s="16">
        <f ca="1">IFERROR(Y35*_xll.BDP($P84&amp;" Corp","RISK_MTY_MID")/100,(Y35*0.40341))</f>
        <v>0</v>
      </c>
      <c r="Z84" s="16">
        <f ca="1">IFERROR(Z35*_xll.BDP($P84&amp;" Corp","RISK_MTY_MID")/100,(Z35*0.40341))</f>
        <v>687.56774999997117</v>
      </c>
      <c r="AA84" s="16">
        <f ca="1">IFERROR(AA35*_xll.BDP($P84&amp;" Corp","RISK_MTY_MID")/100,(AA35*0.40341))</f>
        <v>0</v>
      </c>
      <c r="AB84" s="16">
        <f ca="1">IFERROR(AB35*_xll.BDP($P84&amp;" Corp","RISK_MTY_MID")/100,(AB35*0.40341))</f>
        <v>229.18924999999035</v>
      </c>
      <c r="AC84" s="55">
        <f t="shared" ca="1" si="34"/>
        <v>2017.05</v>
      </c>
      <c r="AD84" s="5" t="e">
        <f t="shared" ca="1" si="26"/>
        <v>#VALUE!</v>
      </c>
      <c r="AH84" s="42">
        <f t="shared" ca="1" si="30"/>
        <v>45836</v>
      </c>
      <c r="AI84" s="43">
        <f ca="1">_xll.BInterpol('Base IPCA'!$C$3:$C$14,'Base IPCA'!$E$3:$E$14,AH84,"Cubic","Extrapolate=Linear","MultiX=Average","Skip=True","Sort=True")</f>
        <v>8.3192924085332365</v>
      </c>
      <c r="AJ84" s="43">
        <f ca="1">_xll.BInterpol('Base IPCA'!$C$3:$C$14,'Base IPCA'!$D$3:$D$14,AH84,"Cubic","Extrapolate=Linear","MultiX=Average","Skip=True","Sort=True")</f>
        <v>8.3092330695608538</v>
      </c>
    </row>
    <row r="85" spans="14:36" x14ac:dyDescent="0.25">
      <c r="N85"/>
      <c r="O85" t="s">
        <v>440</v>
      </c>
      <c r="P85" s="52" t="str">
        <f t="shared" si="24"/>
        <v>CMGDB0</v>
      </c>
      <c r="Q85" s="16">
        <f ca="1">IFERROR(Q36*_xll.BDP($P85&amp;" Corp","RISK_MTY_MID")/100,(Q36*0.56156))</f>
        <v>0</v>
      </c>
      <c r="R85" s="16">
        <f ca="1">IFERROR(R36*_xll.BDP($P85&amp;" Corp","RISK_MTY_MID")/100,(R36*0.56156))</f>
        <v>0</v>
      </c>
      <c r="S85" s="16">
        <f ca="1">IFERROR(S36*_xll.BDP($P85&amp;" Corp","RISK_MTY_MID")/100,(S36*0.56156))</f>
        <v>0</v>
      </c>
      <c r="T85" s="16">
        <f ca="1">IFERROR(T36*_xll.BDP($P85&amp;" Corp","RISK_MTY_MID")/100,(T36*0.56156))</f>
        <v>0</v>
      </c>
      <c r="U85" s="16">
        <f ca="1">IFERROR(U36*_xll.BDP($P85&amp;" Corp","RISK_MTY_MID")/100,(U36*0.56156))</f>
        <v>1293.7183600000378</v>
      </c>
      <c r="V85" s="16">
        <f ca="1">IFERROR(V36*_xll.BDP($P85&amp;" Corp","RISK_MTY_MID")/100,(V36*0.56156))</f>
        <v>0</v>
      </c>
      <c r="W85" s="16">
        <f ca="1">IFERROR(W36*_xll.BDP($P85&amp;" Corp","RISK_MTY_MID")/100,(W36*0.56156))</f>
        <v>642.52615200001878</v>
      </c>
      <c r="X85" s="16">
        <f ca="1">IFERROR(X36*_xll.BDP($P85&amp;" Corp","RISK_MTY_MID")/100,(X36*0.56156))</f>
        <v>0</v>
      </c>
      <c r="Y85" s="16">
        <f ca="1">IFERROR(Y36*_xll.BDP($P85&amp;" Corp","RISK_MTY_MID")/100,(Y36*0.56156))</f>
        <v>0</v>
      </c>
      <c r="Z85" s="16">
        <f ca="1">IFERROR(Z36*_xll.BDP($P85&amp;" Corp","RISK_MTY_MID")/100,(Z36*0.56156))</f>
        <v>940.88608000002739</v>
      </c>
      <c r="AA85" s="16">
        <f ca="1">IFERROR(AA36*_xll.BDP($P85&amp;" Corp","RISK_MTY_MID")/100,(AA36*0.56156))</f>
        <v>0</v>
      </c>
      <c r="AB85" s="16">
        <f ca="1">IFERROR(AB36*_xll.BDP($P85&amp;" Corp","RISK_MTY_MID")/100,(AB36*0.56156))</f>
        <v>341.69020800001005</v>
      </c>
      <c r="AC85" s="55">
        <f t="shared" ca="1" si="34"/>
        <v>2920.1119999999996</v>
      </c>
      <c r="AD85" s="5" t="e">
        <f t="shared" ca="1" si="26"/>
        <v>#VALUE!</v>
      </c>
      <c r="AH85" s="42">
        <f t="shared" ca="1" si="30"/>
        <v>45837</v>
      </c>
      <c r="AI85" s="43">
        <f ca="1">_xll.BInterpol('Base IPCA'!$C$3:$C$14,'Base IPCA'!$E$3:$E$14,AH85,"Cubic","Extrapolate=Linear","MultiX=Average","Skip=True","Sort=True")</f>
        <v>8.3244958751995632</v>
      </c>
      <c r="AJ85" s="43">
        <f ca="1">_xll.BInterpol('Base IPCA'!$C$3:$C$14,'Base IPCA'!$D$3:$D$14,AH85,"Cubic","Extrapolate=Linear","MultiX=Average","Skip=True","Sort=True")</f>
        <v>8.3142669454582094</v>
      </c>
    </row>
    <row r="86" spans="14:36" x14ac:dyDescent="0.25">
      <c r="N86"/>
      <c r="O86" t="s">
        <v>179</v>
      </c>
      <c r="P86" s="52" t="str">
        <f t="shared" si="24"/>
        <v>OMGE12</v>
      </c>
      <c r="Q86" s="16">
        <f ca="1">IFERROR(Q37*_xll.BDP($P86&amp;" Corp","RISK_MTY_MID")/100,(Q37*0.36363))</f>
        <v>0</v>
      </c>
      <c r="R86" s="16">
        <f ca="1">IFERROR(R37*_xll.BDP($P86&amp;" Corp","RISK_MTY_MID")/100,(R37*0.36363))</f>
        <v>0</v>
      </c>
      <c r="S86" s="16">
        <f ca="1">IFERROR(S37*_xll.BDP($P86&amp;" Corp","RISK_MTY_MID")/100,(S37*0.36363))</f>
        <v>0</v>
      </c>
      <c r="T86" s="16">
        <f ca="1">IFERROR(T37*_xll.BDP($P86&amp;" Corp","RISK_MTY_MID")/100,(T37*0.36363))</f>
        <v>0</v>
      </c>
      <c r="U86" s="16">
        <f ca="1">IFERROR(U37*_xll.BDP($P86&amp;" Corp","RISK_MTY_MID")/100,(U37*0.36363))</f>
        <v>0</v>
      </c>
      <c r="V86" s="16">
        <f ca="1">IFERROR(V37*_xll.BDP($P86&amp;" Corp","RISK_MTY_MID")/100,(V37*0.36363))</f>
        <v>0</v>
      </c>
      <c r="W86" s="16">
        <f ca="1">IFERROR(W37*_xll.BDP($P86&amp;" Corp","RISK_MTY_MID")/100,(W37*0.36363))</f>
        <v>0</v>
      </c>
      <c r="X86" s="16">
        <f ca="1">IFERROR(X37*_xll.BDP($P86&amp;" Corp","RISK_MTY_MID")/100,(X37*0.36363))</f>
        <v>0</v>
      </c>
      <c r="Y86" s="16">
        <f ca="1">IFERROR(Y37*_xll.BDP($P86&amp;" Corp","RISK_MTY_MID")/100,(Y37*0.36363))</f>
        <v>0</v>
      </c>
      <c r="Z86" s="16">
        <f ca="1">IFERROR(Z37*_xll.BDP($P86&amp;" Corp","RISK_MTY_MID")/100,(Z37*0.36363))</f>
        <v>242.30871000002026</v>
      </c>
      <c r="AA86" s="16">
        <f ca="1">IFERROR(AA37*_xll.BDP($P86&amp;" Corp","RISK_MTY_MID")/100,(AA37*0.36363))</f>
        <v>0</v>
      </c>
      <c r="AB86" s="16">
        <f ca="1">IFERROR(AB37*_xll.BDP($P86&amp;" Corp","RISK_MTY_MID")/100,(AB37*0.36363))</f>
        <v>164.01890750001371</v>
      </c>
      <c r="AC86" s="55">
        <f t="shared" ca="1" si="34"/>
        <v>417.08361000000002</v>
      </c>
      <c r="AD86" s="5" t="e">
        <f t="shared" ca="1" si="26"/>
        <v>#VALUE!</v>
      </c>
      <c r="AH86" s="42">
        <f t="shared" ca="1" si="30"/>
        <v>45838</v>
      </c>
      <c r="AI86" s="43">
        <f ca="1">_xll.BInterpol('Base IPCA'!$C$3:$C$14,'Base IPCA'!$E$3:$E$14,AH86,"Cubic","Extrapolate=Linear","MultiX=Average","Skip=True","Sort=True")</f>
        <v>8.3296963696362436</v>
      </c>
      <c r="AJ86" s="43">
        <f ca="1">_xll.BInterpol('Base IPCA'!$C$3:$C$14,'Base IPCA'!$D$3:$D$14,AH86,"Cubic","Extrapolate=Linear","MultiX=Average","Skip=True","Sort=True")</f>
        <v>8.3192978450582054</v>
      </c>
    </row>
    <row r="87" spans="14:36" x14ac:dyDescent="0.25">
      <c r="N87"/>
      <c r="O87" t="s">
        <v>180</v>
      </c>
      <c r="P87" s="52" t="str">
        <f t="shared" si="24"/>
        <v>CBAN12</v>
      </c>
      <c r="Q87" s="16">
        <f ca="1">IFERROR(Q38*_xll.BDP($P87&amp;" Corp","RISK_MTY_MID")/100,(Q38*0.5))</f>
        <v>0</v>
      </c>
      <c r="R87" s="16">
        <f ca="1">IFERROR(R38*_xll.BDP($P87&amp;" Corp","RISK_MTY_MID")/100,(R38*0.5))</f>
        <v>0</v>
      </c>
      <c r="S87" s="16">
        <f ca="1">IFERROR(S38*_xll.BDP($P87&amp;" Corp","RISK_MTY_MID")/100,(S38*0.5))</f>
        <v>0</v>
      </c>
      <c r="T87" s="16">
        <f ca="1">IFERROR(T38*_xll.BDP($P87&amp;" Corp","RISK_MTY_MID")/100,(T38*0.5))</f>
        <v>0</v>
      </c>
      <c r="U87" s="16">
        <f ca="1">IFERROR(U38*_xll.BDP($P87&amp;" Corp","RISK_MTY_MID")/100,(U38*0.5))</f>
        <v>678.5</v>
      </c>
      <c r="V87" s="16">
        <f ca="1">IFERROR(V38*_xll.BDP($P87&amp;" Corp","RISK_MTY_MID")/100,(V38*0.5))</f>
        <v>0</v>
      </c>
      <c r="W87" s="16">
        <f ca="1">IFERROR(W38*_xll.BDP($P87&amp;" Corp","RISK_MTY_MID")/100,(W38*0.5))</f>
        <v>148.5</v>
      </c>
      <c r="X87" s="16">
        <f ca="1">IFERROR(X38*_xll.BDP($P87&amp;" Corp","RISK_MTY_MID")/100,(X38*0.5))</f>
        <v>0</v>
      </c>
      <c r="Y87" s="16">
        <f ca="1">IFERROR(Y38*_xll.BDP($P87&amp;" Corp","RISK_MTY_MID")/100,(Y38*0.5))</f>
        <v>0</v>
      </c>
      <c r="Z87" s="16">
        <f ca="1">IFERROR(Z38*_xll.BDP($P87&amp;" Corp","RISK_MTY_MID")/100,(Z38*0.5))</f>
        <v>0</v>
      </c>
      <c r="AA87" s="16">
        <f ca="1">IFERROR(AA38*_xll.BDP($P87&amp;" Corp","RISK_MTY_MID")/100,(AA38*0.5))</f>
        <v>0</v>
      </c>
      <c r="AB87" s="16">
        <f ca="1">IFERROR(AB38*_xll.BDP($P87&amp;" Corp","RISK_MTY_MID")/100,(AB38*0.5))</f>
        <v>57</v>
      </c>
      <c r="AC87" s="55">
        <f t="shared" ca="1" si="28"/>
        <v>884</v>
      </c>
      <c r="AD87" s="5" t="e">
        <f t="shared" ca="1" si="26"/>
        <v>#VALUE!</v>
      </c>
      <c r="AH87" s="42">
        <f t="shared" ca="1" si="30"/>
        <v>45839</v>
      </c>
      <c r="AI87" s="43">
        <f ca="1">_xll.BInterpol('Base IPCA'!$C$3:$C$14,'Base IPCA'!$E$3:$E$14,AH87,"Cubic","Extrapolate=Linear","MultiX=Average","Skip=True","Sort=True")</f>
        <v>8.3348938257937331</v>
      </c>
      <c r="AJ87" s="43">
        <f ca="1">_xll.BInterpol('Base IPCA'!$C$3:$C$14,'Base IPCA'!$D$3:$D$14,AH87,"Cubic","Extrapolate=Linear","MultiX=Average","Skip=True","Sort=True")</f>
        <v>8.3243257022208983</v>
      </c>
    </row>
    <row r="88" spans="14:36" x14ac:dyDescent="0.25">
      <c r="N88"/>
      <c r="O88" t="s">
        <v>180</v>
      </c>
      <c r="P88" s="52" t="str">
        <f t="shared" si="24"/>
        <v>CBAN52</v>
      </c>
      <c r="Q88" s="16">
        <f ca="1">IFERROR(Q39*_xll.BDP($P88&amp;" Corp","RISK_MTY_MID")/100,(Q39*0.5))</f>
        <v>0</v>
      </c>
      <c r="R88" s="16">
        <f ca="1">IFERROR(R39*_xll.BDP($P88&amp;" Corp","RISK_MTY_MID")/100,(R39*0.5))</f>
        <v>0</v>
      </c>
      <c r="S88" s="16">
        <f ca="1">IFERROR(S39*_xll.BDP($P88&amp;" Corp","RISK_MTY_MID")/100,(S39*0.5))</f>
        <v>0</v>
      </c>
      <c r="T88" s="16">
        <f ca="1">IFERROR(T39*_xll.BDP($P88&amp;" Corp","RISK_MTY_MID")/100,(T39*0.5))</f>
        <v>74.5</v>
      </c>
      <c r="U88" s="16">
        <f ca="1">IFERROR(U39*_xll.BDP($P88&amp;" Corp","RISK_MTY_MID")/100,(U39*0.5))</f>
        <v>0</v>
      </c>
      <c r="V88" s="16">
        <f ca="1">IFERROR(V39*_xll.BDP($P88&amp;" Corp","RISK_MTY_MID")/100,(V39*0.5))</f>
        <v>0</v>
      </c>
      <c r="W88" s="16">
        <f ca="1">IFERROR(W39*_xll.BDP($P88&amp;" Corp","RISK_MTY_MID")/100,(W39*0.5))</f>
        <v>77.5</v>
      </c>
      <c r="X88" s="16">
        <f ca="1">IFERROR(X39*_xll.BDP($P88&amp;" Corp","RISK_MTY_MID")/100,(X39*0.5))</f>
        <v>0</v>
      </c>
      <c r="Y88" s="16">
        <f ca="1">IFERROR(Y39*_xll.BDP($P88&amp;" Corp","RISK_MTY_MID")/100,(Y39*0.5))</f>
        <v>0</v>
      </c>
      <c r="Z88" s="16">
        <f ca="1">IFERROR(Z39*_xll.BDP($P88&amp;" Corp","RISK_MTY_MID")/100,(Z39*0.5))</f>
        <v>206</v>
      </c>
      <c r="AA88" s="16">
        <f ca="1">IFERROR(AA39*_xll.BDP($P88&amp;" Corp","RISK_MTY_MID")/100,(AA39*0.5))</f>
        <v>0</v>
      </c>
      <c r="AB88" s="16">
        <f ca="1">IFERROR(AB39*_xll.BDP($P88&amp;" Corp","RISK_MTY_MID")/100,(AB39*0.5))</f>
        <v>0</v>
      </c>
      <c r="AC88" s="55">
        <f t="shared" ca="1" si="28"/>
        <v>358</v>
      </c>
      <c r="AD88" s="5" t="e">
        <f t="shared" ca="1" si="26"/>
        <v>#VALUE!</v>
      </c>
      <c r="AH88" s="42">
        <f t="shared" ca="1" si="30"/>
        <v>45840</v>
      </c>
      <c r="AI88" s="43">
        <f ca="1">_xll.BInterpol('Base IPCA'!$C$3:$C$14,'Base IPCA'!$E$3:$E$14,AH88,"Cubic","Extrapolate=Linear","MultiX=Average","Skip=True","Sort=True")</f>
        <v>8.3400881776224836</v>
      </c>
      <c r="AJ88" s="43">
        <f ca="1">_xll.BInterpol('Base IPCA'!$C$3:$C$14,'Base IPCA'!$D$3:$D$14,AH88,"Cubic","Extrapolate=Linear","MultiX=Average","Skip=True","Sort=True")</f>
        <v>8.3293504508063485</v>
      </c>
    </row>
    <row r="89" spans="14:36" x14ac:dyDescent="0.25">
      <c r="O89" t="s">
        <v>180</v>
      </c>
      <c r="P89" s="52" t="str">
        <f t="shared" si="24"/>
        <v>CBAN72</v>
      </c>
      <c r="Q89" s="16">
        <f ca="1">IFERROR(Q40*_xll.BDP($P89&amp;" Corp","RISK_MTY_MID")/100,(Q40*0.5))</f>
        <v>0</v>
      </c>
      <c r="R89" s="16">
        <f ca="1">IFERROR(R40*_xll.BDP($P89&amp;" Corp","RISK_MTY_MID")/100,(R40*0.5))</f>
        <v>0</v>
      </c>
      <c r="S89" s="16">
        <f ca="1">IFERROR(S40*_xll.BDP($P89&amp;" Corp","RISK_MTY_MID")/100,(S40*0.5))</f>
        <v>0</v>
      </c>
      <c r="T89" s="16">
        <f ca="1">IFERROR(T40*_xll.BDP($P89&amp;" Corp","RISK_MTY_MID")/100,(T40*0.5))</f>
        <v>194</v>
      </c>
      <c r="U89" s="16">
        <f ca="1">IFERROR(U40*_xll.BDP($P89&amp;" Corp","RISK_MTY_MID")/100,(U40*0.5))</f>
        <v>126</v>
      </c>
      <c r="V89" s="16">
        <f ca="1">IFERROR(V40*_xll.BDP($P89&amp;" Corp","RISK_MTY_MID")/100,(V40*0.5))</f>
        <v>0</v>
      </c>
      <c r="W89" s="16">
        <f ca="1">IFERROR(W40*_xll.BDP($P89&amp;" Corp","RISK_MTY_MID")/100,(W40*0.5))</f>
        <v>0</v>
      </c>
      <c r="X89" s="16">
        <f ca="1">IFERROR(X40*_xll.BDP($P89&amp;" Corp","RISK_MTY_MID")/100,(X40*0.5))</f>
        <v>0</v>
      </c>
      <c r="Y89" s="16">
        <f ca="1">IFERROR(Y40*_xll.BDP($P89&amp;" Corp","RISK_MTY_MID")/100,(Y40*0.5))</f>
        <v>0</v>
      </c>
      <c r="Z89" s="16">
        <f ca="1">IFERROR(Z40*_xll.BDP($P89&amp;" Corp","RISK_MTY_MID")/100,(Z40*0.5))</f>
        <v>107</v>
      </c>
      <c r="AA89" s="16">
        <f ca="1">IFERROR(AA40*_xll.BDP($P89&amp;" Corp","RISK_MTY_MID")/100,(AA40*0.5))</f>
        <v>0</v>
      </c>
      <c r="AB89" s="16">
        <f ca="1">IFERROR(AB40*_xll.BDP($P89&amp;" Corp","RISK_MTY_MID")/100,(AB40*0.5))</f>
        <v>160</v>
      </c>
      <c r="AC89" s="55">
        <f t="shared" ca="1" si="28"/>
        <v>587</v>
      </c>
      <c r="AD89" s="5" t="e">
        <f t="shared" ca="1" si="26"/>
        <v>#VALUE!</v>
      </c>
      <c r="AH89" s="42">
        <f t="shared" ca="1" si="30"/>
        <v>45841</v>
      </c>
      <c r="AI89" s="43">
        <f ca="1">_xll.BInterpol('Base IPCA'!$C$3:$C$14,'Base IPCA'!$E$3:$E$14,AH89,"Cubic","Extrapolate=Linear","MultiX=Average","Skip=True","Sort=True")</f>
        <v>8.3452793590729435</v>
      </c>
      <c r="AJ89" s="43">
        <f ca="1">_xll.BInterpol('Base IPCA'!$C$3:$C$14,'Base IPCA'!$D$3:$D$14,AH89,"Cubic","Extrapolate=Linear","MultiX=Average","Skip=True","Sort=True")</f>
        <v>8.3343720246746145</v>
      </c>
    </row>
    <row r="90" spans="14:36" x14ac:dyDescent="0.25">
      <c r="O90" t="s">
        <v>1236</v>
      </c>
      <c r="P90" s="52" t="str">
        <f t="shared" si="24"/>
        <v>EKTRC1</v>
      </c>
      <c r="Q90" s="16">
        <f ca="1">IFERROR(Q41*_xll.BDP($P90&amp;" Corp","RISK_MTY_MID")/100,(Q41*0.34243))</f>
        <v>0</v>
      </c>
      <c r="R90" s="16">
        <f ca="1">IFERROR(R41*_xll.BDP($P90&amp;" Corp","RISK_MTY_MID")/100,(R41*0.34243))</f>
        <v>0</v>
      </c>
      <c r="S90" s="16">
        <f ca="1">IFERROR(S41*_xll.BDP($P90&amp;" Corp","RISK_MTY_MID")/100,(S41*0.34243))</f>
        <v>0</v>
      </c>
      <c r="T90" s="16">
        <f ca="1">IFERROR(T41*_xll.BDP($P90&amp;" Corp","RISK_MTY_MID")/100,(T41*0.34243))</f>
        <v>297.35319149999043</v>
      </c>
      <c r="U90" s="16">
        <f ca="1">IFERROR(U41*_xll.BDP($P90&amp;" Corp","RISK_MTY_MID")/100,(U41*0.34243))</f>
        <v>864.54780899997218</v>
      </c>
      <c r="V90" s="16">
        <f ca="1">IFERROR(V41*_xll.BDP($P90&amp;" Corp","RISK_MTY_MID")/100,(V41*0.34243))</f>
        <v>0</v>
      </c>
      <c r="W90" s="16">
        <f ca="1">IFERROR(W41*_xll.BDP($P90&amp;" Corp","RISK_MTY_MID")/100,(W41*0.34243))</f>
        <v>0</v>
      </c>
      <c r="X90" s="16">
        <f ca="1">IFERROR(X41*_xll.BDP($P90&amp;" Corp","RISK_MTY_MID")/100,(X41*0.34243))</f>
        <v>0</v>
      </c>
      <c r="Y90" s="16">
        <f ca="1">IFERROR(Y41*_xll.BDP($P90&amp;" Corp","RISK_MTY_MID")/100,(Y41*0.34243))</f>
        <v>0</v>
      </c>
      <c r="Z90" s="16">
        <f ca="1">IFERROR(Z41*_xll.BDP($P90&amp;" Corp","RISK_MTY_MID")/100,(Z41*0.34243))</f>
        <v>335.41741499998921</v>
      </c>
      <c r="AA90" s="16">
        <f ca="1">IFERROR(AA41*_xll.BDP($P90&amp;" Corp","RISK_MTY_MID")/100,(AA41*0.34243))</f>
        <v>0</v>
      </c>
      <c r="AB90" s="16">
        <f ca="1">IFERROR(AB41*_xll.BDP($P90&amp;" Corp","RISK_MTY_MID")/100,(AB41*0.34243))</f>
        <v>224.61660599999274</v>
      </c>
      <c r="AC90" s="55">
        <f t="shared" ca="1" si="25"/>
        <v>1564.56267</v>
      </c>
      <c r="AD90" s="5" t="e">
        <f t="shared" ca="1" si="26"/>
        <v>#VALUE!</v>
      </c>
      <c r="AH90" s="42">
        <f t="shared" ca="1" si="30"/>
        <v>45842</v>
      </c>
      <c r="AI90" s="43">
        <f ca="1">_xll.BInterpol('Base IPCA'!$C$3:$C$14,'Base IPCA'!$E$3:$E$14,AH90,"Cubic","Extrapolate=Linear","MultiX=Average","Skip=True","Sort=True")</f>
        <v>8.3504673040955701</v>
      </c>
      <c r="AJ90" s="43">
        <f ca="1">_xll.BInterpol('Base IPCA'!$C$3:$C$14,'Base IPCA'!$D$3:$D$14,AH90,"Cubic","Extrapolate=Linear","MultiX=Average","Skip=True","Sort=True")</f>
        <v>8.3393903576857547</v>
      </c>
    </row>
    <row r="91" spans="14:36" x14ac:dyDescent="0.25">
      <c r="O91" t="s">
        <v>179</v>
      </c>
      <c r="P91" s="52" t="str">
        <f t="shared" si="24"/>
        <v>CRA Ferroeste 2ª Série</v>
      </c>
      <c r="Q91" s="84">
        <f ca="1">Q42*(IF(_xll.BDP($P91&amp;" Corp","RISK_MTY_MID")&lt;&gt;"#N/A N/A",(0.44),(VLOOKUP($P91,#REF!,13,0)/252)/10))</f>
        <v>1201.2</v>
      </c>
      <c r="R91" s="85">
        <f ca="1">R42*(IF(_xll.BDP($P91&amp;" Corp","RISK_MTY_MID")&lt;&gt;"#N/A N/A",(0.44),(VLOOKUP($P91,#REF!,13,0)/252)/10))</f>
        <v>1085.04</v>
      </c>
      <c r="S91" s="85">
        <f ca="1">S42*(IF(_xll.BDP($P91&amp;" Corp","RISK_MTY_MID")&lt;&gt;"#N/A N/A",(0.44),(VLOOKUP($P91,#REF!,13,0)/252)/10))</f>
        <v>1561.56</v>
      </c>
      <c r="T91" s="85">
        <f ca="1">T42*(IF(_xll.BDP($P91&amp;" Corp","RISK_MTY_MID")&lt;&gt;"#N/A N/A",(0.44),(VLOOKUP($P91,#REF!,13,0)/252)/10))</f>
        <v>0</v>
      </c>
      <c r="U91" s="85">
        <f ca="1">U42*(IF(_xll.BDP($P91&amp;" Corp","RISK_MTY_MID")&lt;&gt;"#N/A N/A",(0.44),(VLOOKUP($P91,#REF!,13,0)/252)/10))</f>
        <v>440</v>
      </c>
      <c r="V91" s="85">
        <f ca="1">V42*(IF(_xll.BDP($P91&amp;" Corp","RISK_MTY_MID")&lt;&gt;"#N/A N/A",(0.44),(VLOOKUP($P91,#REF!,13,0)/252)/10))</f>
        <v>81.400000000000006</v>
      </c>
      <c r="W91" s="85">
        <f ca="1">W42*(IF(_xll.BDP($P91&amp;" Corp","RISK_MTY_MID")&lt;&gt;"#N/A N/A",(0.44),(VLOOKUP($P91,#REF!,13,0)/252)/10))</f>
        <v>0</v>
      </c>
      <c r="X91" s="85">
        <f ca="1">X42*(IF(_xll.BDP($P91&amp;" Corp","RISK_MTY_MID")&lt;&gt;"#N/A N/A",(0.44),(VLOOKUP($P91,#REF!,13,0)/252)/10))</f>
        <v>113.52</v>
      </c>
      <c r="Y91" s="85">
        <f ca="1">Y42*(IF(_xll.BDP($P91&amp;" Corp","RISK_MTY_MID")&lt;&gt;"#N/A N/A",(0.44),(VLOOKUP($P91,#REF!,13,0)/252)/10))</f>
        <v>0</v>
      </c>
      <c r="Z91" s="85">
        <f ca="1">Z42*(IF(_xll.BDP($P91&amp;" Corp","RISK_MTY_MID")&lt;&gt;"#N/A N/A",(0.44),(VLOOKUP($P91,#REF!,13,0)/252)/10))</f>
        <v>0</v>
      </c>
      <c r="AA91" s="85">
        <f ca="1">AA42*(IF(_xll.BDP($P91&amp;" Corp","RISK_MTY_MID")&lt;&gt;"#N/A N/A",(0.44),(VLOOKUP($P91,#REF!,13,0)/252)/10))</f>
        <v>51.04</v>
      </c>
      <c r="AB91" s="86">
        <f ca="1">AB42*(IF(_xll.BDP($P91&amp;" Corp","RISK_MTY_MID")&lt;&gt;"#N/A N/A",(0.44),(VLOOKUP($P91,#REF!,13,0)/252)/10))</f>
        <v>107.8</v>
      </c>
      <c r="AC91" s="55">
        <f t="shared" ca="1" si="25"/>
        <v>4641.5599999999995</v>
      </c>
      <c r="AD91" s="5" t="e">
        <f t="shared" ca="1" si="26"/>
        <v>#VALUE!</v>
      </c>
      <c r="AH91" s="42">
        <f t="shared" ca="1" si="30"/>
        <v>45843</v>
      </c>
      <c r="AI91" s="43">
        <f ca="1">_xll.BInterpol('Base IPCA'!$C$3:$C$14,'Base IPCA'!$E$3:$E$14,AH91,"Cubic","Extrapolate=Linear","MultiX=Average","Skip=True","Sort=True")</f>
        <v>8.3556519466408119</v>
      </c>
      <c r="AJ91" s="43">
        <f ca="1">_xll.BInterpol('Base IPCA'!$C$3:$C$14,'Base IPCA'!$D$3:$D$14,AH91,"Cubic","Extrapolate=Linear","MultiX=Average","Skip=True","Sort=True")</f>
        <v>8.3444053836998275</v>
      </c>
    </row>
    <row r="92" spans="14:36" x14ac:dyDescent="0.25">
      <c r="O92" t="s">
        <v>116</v>
      </c>
      <c r="P92" s="52" t="str">
        <f t="shared" si="24"/>
        <v>CRI Bem Brasil</v>
      </c>
      <c r="Q92" s="84">
        <f ca="1">Q43*(IF(_xll.BDP($P92&amp;" Corp","RISK_MTY_MID")&lt;&gt;"#N/A N/A",(0.29),(VLOOKUP($P92,#REF!,13,0)/252)/10))</f>
        <v>0</v>
      </c>
      <c r="R92" s="85">
        <f ca="1">R43*(IF(_xll.BDP($P92&amp;" Corp","RISK_MTY_MID")&lt;&gt;"#N/A N/A",(0.29),(VLOOKUP($P92,#REF!,13,0)/252)/10))</f>
        <v>0</v>
      </c>
      <c r="S92" s="85">
        <f ca="1">S43*(IF(_xll.BDP($P92&amp;" Corp","RISK_MTY_MID")&lt;&gt;"#N/A N/A",(0.29),(VLOOKUP($P92,#REF!,13,0)/252)/10))</f>
        <v>0</v>
      </c>
      <c r="T92" s="85">
        <f ca="1">T43*(IF(_xll.BDP($P92&amp;" Corp","RISK_MTY_MID")&lt;&gt;"#N/A N/A",(0.29),(VLOOKUP($P92,#REF!,13,0)/252)/10))</f>
        <v>0</v>
      </c>
      <c r="U92" s="85">
        <f ca="1">U43*(IF(_xll.BDP($P92&amp;" Corp","RISK_MTY_MID")&lt;&gt;"#N/A N/A",(0.29),(VLOOKUP($P92,#REF!,13,0)/252)/10))</f>
        <v>153.98999999999998</v>
      </c>
      <c r="V92" s="85">
        <f ca="1">V43*(IF(_xll.BDP($P92&amp;" Corp","RISK_MTY_MID")&lt;&gt;"#N/A N/A",(0.29),(VLOOKUP($P92,#REF!,13,0)/252)/10))</f>
        <v>72.209999999999994</v>
      </c>
      <c r="W92" s="85">
        <f ca="1">W43*(IF(_xll.BDP($P92&amp;" Corp","RISK_MTY_MID")&lt;&gt;"#N/A N/A",(0.29),(VLOOKUP($P92,#REF!,13,0)/252)/10))</f>
        <v>0</v>
      </c>
      <c r="X92" s="85">
        <f ca="1">X43*(IF(_xll.BDP($P92&amp;" Corp","RISK_MTY_MID")&lt;&gt;"#N/A N/A",(0.29),(VLOOKUP($P92,#REF!,13,0)/252)/10))</f>
        <v>90.77</v>
      </c>
      <c r="Y92" s="85">
        <f ca="1">Y43*(IF(_xll.BDP($P92&amp;" Corp","RISK_MTY_MID")&lt;&gt;"#N/A N/A",(0.29),(VLOOKUP($P92,#REF!,13,0)/252)/10))</f>
        <v>0</v>
      </c>
      <c r="Z92" s="85">
        <f ca="1">Z43*(IF(_xll.BDP($P92&amp;" Corp","RISK_MTY_MID")&lt;&gt;"#N/A N/A",(0.29),(VLOOKUP($P92,#REF!,13,0)/252)/10))</f>
        <v>0</v>
      </c>
      <c r="AA92" s="85">
        <f ca="1">AA43*(IF(_xll.BDP($P92&amp;" Corp","RISK_MTY_MID")&lt;&gt;"#N/A N/A",(0.29),(VLOOKUP($P92,#REF!,13,0)/252)/10))</f>
        <v>0</v>
      </c>
      <c r="AB92" s="86">
        <f ca="1">AB43*(IF(_xll.BDP($P92&amp;" Corp","RISK_MTY_MID")&lt;&gt;"#N/A N/A",(0.29),(VLOOKUP($P92,#REF!,13,0)/252)/10))</f>
        <v>62.059999999999995</v>
      </c>
      <c r="AC92" s="55">
        <f t="shared" ca="1" si="25"/>
        <v>379.03</v>
      </c>
      <c r="AD92" s="5" t="e">
        <f t="shared" ca="1" si="26"/>
        <v>#VALUE!</v>
      </c>
      <c r="AH92" s="42">
        <f t="shared" ca="1" si="30"/>
        <v>45844</v>
      </c>
      <c r="AI92" s="43">
        <f ca="1">_xll.BInterpol('Base IPCA'!$C$3:$C$14,'Base IPCA'!$E$3:$E$14,AH92,"Cubic","Extrapolate=Linear","MultiX=Average","Skip=True","Sort=True")</f>
        <v>8.3608332206591243</v>
      </c>
      <c r="AJ92" s="43">
        <f ca="1">_xll.BInterpol('Base IPCA'!$C$3:$C$14,'Base IPCA'!$D$3:$D$14,AH92,"Cubic","Extrapolate=Linear","MultiX=Average","Skip=True","Sort=True")</f>
        <v>8.3494170365768916</v>
      </c>
    </row>
    <row r="93" spans="14:36" x14ac:dyDescent="0.25">
      <c r="O93" t="s">
        <v>116</v>
      </c>
      <c r="P93" s="52" t="str">
        <f t="shared" si="24"/>
        <v>CRI Vic Engenharia 1ª Emissão</v>
      </c>
      <c r="Q93" s="85">
        <f t="shared" ref="Q93:AB93" si="35">Q44*0.0962110000000393</f>
        <v>0</v>
      </c>
      <c r="R93" s="85">
        <f t="shared" si="35"/>
        <v>0</v>
      </c>
      <c r="S93" s="85">
        <f t="shared" si="35"/>
        <v>514.15158400021005</v>
      </c>
      <c r="T93" s="85">
        <f t="shared" si="35"/>
        <v>0</v>
      </c>
      <c r="U93" s="85">
        <f t="shared" si="35"/>
        <v>87.648221000035804</v>
      </c>
      <c r="V93" s="85">
        <f t="shared" si="35"/>
        <v>27.227713000011125</v>
      </c>
      <c r="W93" s="85">
        <f t="shared" si="35"/>
        <v>0</v>
      </c>
      <c r="X93" s="85">
        <f t="shared" si="35"/>
        <v>0</v>
      </c>
      <c r="Y93" s="85">
        <f t="shared" si="35"/>
        <v>0</v>
      </c>
      <c r="Z93" s="85">
        <f t="shared" si="35"/>
        <v>26.169392000010692</v>
      </c>
      <c r="AA93" s="85">
        <f t="shared" si="35"/>
        <v>7.889302000003223</v>
      </c>
      <c r="AB93" s="85">
        <f t="shared" si="35"/>
        <v>18.568723000007587</v>
      </c>
      <c r="AC93" s="55">
        <f t="shared" si="25"/>
        <v>681.65493500027856</v>
      </c>
      <c r="AD93" s="5" t="e">
        <f t="shared" ca="1" si="26"/>
        <v>#VALUE!</v>
      </c>
      <c r="AH93" s="42">
        <f t="shared" ca="1" si="30"/>
        <v>45845</v>
      </c>
      <c r="AI93" s="43">
        <f ca="1">_xll.BInterpol('Base IPCA'!$C$3:$C$14,'Base IPCA'!$E$3:$E$14,AH93,"Cubic","Extrapolate=Linear","MultiX=Average","Skip=True","Sort=True")</f>
        <v>8.3660110601009574</v>
      </c>
      <c r="AJ93" s="43">
        <f ca="1">_xll.BInterpol('Base IPCA'!$C$3:$C$14,'Base IPCA'!$D$3:$D$14,AH93,"Cubic","Extrapolate=Linear","MultiX=Average","Skip=True","Sort=True")</f>
        <v>8.3544252501770071</v>
      </c>
    </row>
    <row r="94" spans="14:36" x14ac:dyDescent="0.25">
      <c r="O94" t="s">
        <v>116</v>
      </c>
      <c r="P94" s="52" t="str">
        <f t="shared" si="24"/>
        <v>LFSN210099R</v>
      </c>
      <c r="Q94" s="85">
        <f t="shared" ref="Q94:AB94" si="36">Q45*113.01235875</f>
        <v>0</v>
      </c>
      <c r="R94" s="85">
        <f t="shared" si="36"/>
        <v>0</v>
      </c>
      <c r="S94" s="85">
        <f t="shared" si="36"/>
        <v>113.01235875</v>
      </c>
      <c r="T94" s="85">
        <f t="shared" si="36"/>
        <v>0</v>
      </c>
      <c r="U94" s="85">
        <f t="shared" si="36"/>
        <v>113.01235875</v>
      </c>
      <c r="V94" s="85">
        <f t="shared" si="36"/>
        <v>0</v>
      </c>
      <c r="W94" s="85">
        <f t="shared" si="36"/>
        <v>0</v>
      </c>
      <c r="X94" s="85">
        <f t="shared" si="36"/>
        <v>0</v>
      </c>
      <c r="Y94" s="85">
        <f t="shared" si="36"/>
        <v>0</v>
      </c>
      <c r="Z94" s="85">
        <f t="shared" si="36"/>
        <v>0</v>
      </c>
      <c r="AA94" s="85">
        <f t="shared" si="36"/>
        <v>0</v>
      </c>
      <c r="AB94" s="85">
        <f t="shared" si="36"/>
        <v>0</v>
      </c>
      <c r="AC94" s="55">
        <f t="shared" si="25"/>
        <v>226.02471750000001</v>
      </c>
      <c r="AD94" s="5" t="e">
        <f t="shared" ca="1" si="26"/>
        <v>#VALUE!</v>
      </c>
      <c r="AH94" s="42">
        <f t="shared" ca="1" si="30"/>
        <v>45846</v>
      </c>
      <c r="AI94" s="43">
        <f ca="1">_xll.BInterpol('Base IPCA'!$C$3:$C$14,'Base IPCA'!$E$3:$E$14,AH94,"Cubic","Extrapolate=Linear","MultiX=Average","Skip=True","Sort=True")</f>
        <v>8.3711853989167651</v>
      </c>
      <c r="AJ94" s="43">
        <f ca="1">_xll.BInterpol('Base IPCA'!$C$3:$C$14,'Base IPCA'!$D$3:$D$14,AH94,"Cubic","Extrapolate=Linear","MultiX=Average","Skip=True","Sort=True")</f>
        <v>8.3594299583602307</v>
      </c>
    </row>
    <row r="95" spans="14:36" x14ac:dyDescent="0.25">
      <c r="O95" t="s">
        <v>116</v>
      </c>
      <c r="P95" s="52" t="str">
        <f t="shared" si="24"/>
        <v>NTN-B26</v>
      </c>
      <c r="Q95" s="85">
        <f t="shared" ref="Q95:AB95" si="37">Q46*VLOOKUP($P95,$B$3:$J$14,6,0)</f>
        <v>0</v>
      </c>
      <c r="R95" s="85">
        <f t="shared" si="37"/>
        <v>0</v>
      </c>
      <c r="S95" s="85">
        <f t="shared" si="37"/>
        <v>0</v>
      </c>
      <c r="T95" s="85">
        <f t="shared" si="37"/>
        <v>0</v>
      </c>
      <c r="U95" s="85">
        <f t="shared" si="37"/>
        <v>0</v>
      </c>
      <c r="V95" s="85">
        <f t="shared" si="37"/>
        <v>0</v>
      </c>
      <c r="W95" s="85">
        <f t="shared" si="37"/>
        <v>0</v>
      </c>
      <c r="X95" s="85">
        <f t="shared" si="37"/>
        <v>0</v>
      </c>
      <c r="Y95" s="85">
        <f t="shared" si="37"/>
        <v>0</v>
      </c>
      <c r="Z95" s="85">
        <f t="shared" si="37"/>
        <v>0</v>
      </c>
      <c r="AA95" s="85">
        <f t="shared" si="37"/>
        <v>0</v>
      </c>
      <c r="AB95" s="85">
        <f t="shared" si="37"/>
        <v>24.662526459986111</v>
      </c>
      <c r="AC95" s="55">
        <f t="shared" si="25"/>
        <v>24.662526459986111</v>
      </c>
      <c r="AD95" s="5" t="e">
        <f t="shared" ca="1" si="26"/>
        <v>#VALUE!</v>
      </c>
      <c r="AH95" s="42">
        <f t="shared" ca="1" si="30"/>
        <v>45847</v>
      </c>
      <c r="AI95" s="43">
        <f ca="1">_xll.BInterpol('Base IPCA'!$C$3:$C$14,'Base IPCA'!$E$3:$E$14,AH95,"Cubic","Extrapolate=Linear","MultiX=Average","Skip=True","Sort=True")</f>
        <v>8.3763561710569991</v>
      </c>
      <c r="AJ95" s="43">
        <f ca="1">_xll.BInterpol('Base IPCA'!$C$3:$C$14,'Base IPCA'!$D$3:$D$14,AH95,"Cubic","Extrapolate=Linear","MultiX=Average","Skip=True","Sort=True")</f>
        <v>8.364431094986621</v>
      </c>
    </row>
    <row r="96" spans="14:36" x14ac:dyDescent="0.25">
      <c r="O96" t="str">
        <f>$P47</f>
        <v>DAPAGO26</v>
      </c>
      <c r="P96" s="52" t="str">
        <f t="shared" si="24"/>
        <v>DAPAGO26</v>
      </c>
      <c r="Q96" s="99">
        <f t="shared" ref="Q96:AB96" ca="1" si="38">Q47*VLOOKUP($P96,$B$18:$M$26,12,0)</f>
        <v>0</v>
      </c>
      <c r="R96" s="100">
        <f t="shared" ca="1" si="38"/>
        <v>0</v>
      </c>
      <c r="S96" s="100">
        <f t="shared" ca="1" si="38"/>
        <v>0</v>
      </c>
      <c r="T96" s="100">
        <f t="shared" ca="1" si="38"/>
        <v>0</v>
      </c>
      <c r="U96" s="100">
        <f t="shared" ca="1" si="38"/>
        <v>0</v>
      </c>
      <c r="V96" s="100">
        <f t="shared" ca="1" si="38"/>
        <v>137.77481894553057</v>
      </c>
      <c r="W96" s="100">
        <f t="shared" ca="1" si="38"/>
        <v>0</v>
      </c>
      <c r="X96" s="100">
        <f t="shared" ca="1" si="38"/>
        <v>492.05292480546632</v>
      </c>
      <c r="Y96" s="100">
        <f t="shared" ca="1" si="38"/>
        <v>0</v>
      </c>
      <c r="Z96" s="100">
        <f t="shared" ca="1" si="38"/>
        <v>0</v>
      </c>
      <c r="AA96" s="100">
        <f t="shared" ca="1" si="38"/>
        <v>0</v>
      </c>
      <c r="AB96" s="101">
        <f t="shared" ca="1" si="38"/>
        <v>0</v>
      </c>
      <c r="AC96" s="55">
        <f ca="1">SUM(Q96:AB96)</f>
        <v>629.82774375099689</v>
      </c>
      <c r="AD96" s="5" t="e">
        <f t="shared" ca="1" si="26"/>
        <v>#VALUE!</v>
      </c>
      <c r="AH96" s="42">
        <f t="shared" ca="1" si="30"/>
        <v>45848</v>
      </c>
      <c r="AI96" s="43">
        <f ca="1">_xll.BInterpol('Base IPCA'!$C$3:$C$14,'Base IPCA'!$E$3:$E$14,AH96,"Cubic","Extrapolate=Linear","MultiX=Average","Skip=True","Sort=True")</f>
        <v>8.3815233104721099</v>
      </c>
      <c r="AJ96" s="43">
        <f ca="1">_xll.BInterpol('Base IPCA'!$C$3:$C$14,'Base IPCA'!$D$3:$D$14,AH96,"Cubic","Extrapolate=Linear","MultiX=Average","Skip=True","Sort=True")</f>
        <v>8.3694285939162381</v>
      </c>
    </row>
    <row r="97" spans="14:36" x14ac:dyDescent="0.25">
      <c r="O97" t="str">
        <f>$P48</f>
        <v>DAPMAI27</v>
      </c>
      <c r="P97" s="52" t="str">
        <f t="shared" si="24"/>
        <v>DAPMAI27</v>
      </c>
      <c r="Q97" s="99">
        <f t="shared" ref="Q97:AB97" ca="1" si="39">Q48*VLOOKUP($P97,$B$18:$M$26,12,0)</f>
        <v>0</v>
      </c>
      <c r="R97" s="100">
        <f t="shared" ca="1" si="39"/>
        <v>0</v>
      </c>
      <c r="S97" s="100">
        <f t="shared" ca="1" si="39"/>
        <v>0</v>
      </c>
      <c r="T97" s="100">
        <f t="shared" ca="1" si="39"/>
        <v>0</v>
      </c>
      <c r="U97" s="100">
        <f t="shared" ca="1" si="39"/>
        <v>176.097046414332</v>
      </c>
      <c r="V97" s="100">
        <f t="shared" ca="1" si="39"/>
        <v>146.74753867861</v>
      </c>
      <c r="W97" s="100">
        <f t="shared" ca="1" si="39"/>
        <v>0</v>
      </c>
      <c r="X97" s="100">
        <f t="shared" ca="1" si="39"/>
        <v>586.99015471444</v>
      </c>
      <c r="Y97" s="100">
        <f t="shared" ca="1" si="39"/>
        <v>0</v>
      </c>
      <c r="Z97" s="100">
        <f t="shared" ca="1" si="39"/>
        <v>58.699015471444</v>
      </c>
      <c r="AA97" s="100">
        <f t="shared" ca="1" si="39"/>
        <v>0</v>
      </c>
      <c r="AB97" s="101">
        <f t="shared" ca="1" si="39"/>
        <v>0</v>
      </c>
      <c r="AC97" s="55">
        <f t="shared" ca="1" si="25"/>
        <v>968.53375527882599</v>
      </c>
      <c r="AD97" s="5" t="e">
        <f t="shared" ca="1" si="26"/>
        <v>#VALUE!</v>
      </c>
      <c r="AH97" s="42">
        <f t="shared" ca="1" si="30"/>
        <v>45849</v>
      </c>
      <c r="AI97" s="43">
        <f ca="1">_xll.BInterpol('Base IPCA'!$C$3:$C$14,'Base IPCA'!$E$3:$E$14,AH97,"Cubic","Extrapolate=Linear","MultiX=Average","Skip=True","Sort=True")</f>
        <v>8.3866867511125527</v>
      </c>
      <c r="AJ97" s="43">
        <f ca="1">_xll.BInterpol('Base IPCA'!$C$3:$C$14,'Base IPCA'!$D$3:$D$14,AH97,"Cubic","Extrapolate=Linear","MultiX=Average","Skip=True","Sort=True")</f>
        <v>8.3744223890091405</v>
      </c>
    </row>
    <row r="98" spans="14:36" ht="15.75" thickBot="1" x14ac:dyDescent="0.3">
      <c r="O98" t="str">
        <f>$P49</f>
        <v>DAPMAI35</v>
      </c>
      <c r="P98" s="53" t="str">
        <f t="shared" si="24"/>
        <v>DAPMAI35</v>
      </c>
      <c r="Q98" s="102">
        <f t="shared" ref="Q98:AB98" ca="1" si="40">Q49*VLOOKUP($P98,$B$18:$M$26,12,0)</f>
        <v>0</v>
      </c>
      <c r="R98" s="103">
        <f t="shared" ca="1" si="40"/>
        <v>0</v>
      </c>
      <c r="S98" s="103">
        <f t="shared" ca="1" si="40"/>
        <v>0</v>
      </c>
      <c r="T98" s="103">
        <f t="shared" ca="1" si="40"/>
        <v>0</v>
      </c>
      <c r="U98" s="103">
        <f t="shared" ca="1" si="40"/>
        <v>0</v>
      </c>
      <c r="V98" s="103">
        <f t="shared" ca="1" si="40"/>
        <v>0</v>
      </c>
      <c r="W98" s="103">
        <f t="shared" ca="1" si="40"/>
        <v>0</v>
      </c>
      <c r="X98" s="103">
        <f t="shared" ca="1" si="40"/>
        <v>0</v>
      </c>
      <c r="Y98" s="103">
        <f t="shared" ca="1" si="40"/>
        <v>0</v>
      </c>
      <c r="Z98" s="103">
        <f t="shared" ca="1" si="40"/>
        <v>81.160414425699855</v>
      </c>
      <c r="AA98" s="103">
        <f t="shared" ca="1" si="40"/>
        <v>0</v>
      </c>
      <c r="AB98" s="104">
        <f t="shared" ca="1" si="40"/>
        <v>0</v>
      </c>
      <c r="AC98" s="55">
        <f t="shared" ca="1" si="25"/>
        <v>81.160414425699855</v>
      </c>
      <c r="AD98" s="5" t="e">
        <f t="shared" ca="1" si="26"/>
        <v>#VALUE!</v>
      </c>
      <c r="AH98" s="42">
        <f t="shared" ca="1" si="30"/>
        <v>45850</v>
      </c>
      <c r="AI98" s="43">
        <f ca="1">_xll.BInterpol('Base IPCA'!$C$3:$C$14,'Base IPCA'!$E$3:$E$14,AH98,"Cubic","Extrapolate=Linear","MultiX=Average","Skip=True","Sort=True")</f>
        <v>8.3918464269287796</v>
      </c>
      <c r="AJ98" s="43">
        <f ca="1">_xll.BInterpol('Base IPCA'!$C$3:$C$14,'Base IPCA'!$D$3:$D$14,AH98,"Cubic","Extrapolate=Linear","MultiX=Average","Skip=True","Sort=True")</f>
        <v>8.3794124141253867</v>
      </c>
    </row>
    <row r="99" spans="14:36" ht="15.75" thickBot="1" x14ac:dyDescent="0.3">
      <c r="Q99" s="63" t="e">
        <f t="shared" ref="Q99:AC99" ca="1" si="41">SUM(Q52:Q98)</f>
        <v>#VALUE!</v>
      </c>
      <c r="R99" s="64" t="e">
        <f t="shared" ca="1" si="41"/>
        <v>#VALUE!</v>
      </c>
      <c r="S99" s="64" t="e">
        <f t="shared" ca="1" si="41"/>
        <v>#VALUE!</v>
      </c>
      <c r="T99" s="64" t="e">
        <f t="shared" ca="1" si="41"/>
        <v>#VALUE!</v>
      </c>
      <c r="U99" s="64" t="e">
        <f t="shared" ca="1" si="41"/>
        <v>#VALUE!</v>
      </c>
      <c r="V99" s="64" t="e">
        <f t="shared" ca="1" si="41"/>
        <v>#VALUE!</v>
      </c>
      <c r="W99" s="64" t="e">
        <f t="shared" ca="1" si="41"/>
        <v>#VALUE!</v>
      </c>
      <c r="X99" s="64" t="e">
        <f t="shared" ca="1" si="41"/>
        <v>#VALUE!</v>
      </c>
      <c r="Y99" s="64" t="e">
        <f t="shared" ca="1" si="41"/>
        <v>#VALUE!</v>
      </c>
      <c r="Z99" s="64" t="e">
        <f t="shared" ca="1" si="41"/>
        <v>#VALUE!</v>
      </c>
      <c r="AA99" s="64" t="e">
        <f t="shared" ca="1" si="41"/>
        <v>#VALUE!</v>
      </c>
      <c r="AB99" s="57" t="e">
        <f t="shared" ca="1" si="41"/>
        <v>#VALUE!</v>
      </c>
      <c r="AC99" s="65" t="e">
        <f t="shared" ca="1" si="41"/>
        <v>#VALUE!</v>
      </c>
      <c r="AH99" s="42">
        <f t="shared" ca="1" si="30"/>
        <v>45851</v>
      </c>
      <c r="AI99" s="43">
        <f ca="1">_xll.BInterpol('Base IPCA'!$C$3:$C$14,'Base IPCA'!$E$3:$E$14,AH99,"Cubic","Extrapolate=Linear","MultiX=Average","Skip=True","Sort=True")</f>
        <v>8.3970022718712407</v>
      </c>
      <c r="AJ99" s="43">
        <f ca="1">_xll.BInterpol('Base IPCA'!$C$3:$C$14,'Base IPCA'!$D$3:$D$14,AH99,"Cubic","Extrapolate=Linear","MultiX=Average","Skip=True","Sort=True")</f>
        <v>8.3843986031250335</v>
      </c>
    </row>
    <row r="100" spans="14:36" ht="15.75" thickBot="1" x14ac:dyDescent="0.3">
      <c r="U100" s="144"/>
      <c r="AH100" s="42">
        <f t="shared" ca="1" si="30"/>
        <v>45852</v>
      </c>
      <c r="AI100" s="43">
        <f ca="1">_xll.BInterpol('Base IPCA'!$C$3:$C$14,'Base IPCA'!$E$3:$E$14,AH100,"Cubic","Extrapolate=Linear","MultiX=Average","Skip=True","Sort=True")</f>
        <v>8.4021542198903898</v>
      </c>
      <c r="AJ100" s="43">
        <f ca="1">_xll.BInterpol('Base IPCA'!$C$3:$C$14,'Base IPCA'!$D$3:$D$14,AH100,"Cubic","Extrapolate=Linear","MultiX=Average","Skip=True","Sort=True")</f>
        <v>8.3893808898681428</v>
      </c>
    </row>
    <row r="101" spans="14:36" ht="15.75" thickBot="1" x14ac:dyDescent="0.3">
      <c r="P101" s="45" t="s">
        <v>364</v>
      </c>
      <c r="Q101" s="48" t="str">
        <f t="shared" ref="Q101:AB101" si="42">Q2</f>
        <v>FIRF GERAES</v>
      </c>
      <c r="R101" s="49" t="str">
        <f t="shared" si="42"/>
        <v>FIRF GERAES 30</v>
      </c>
      <c r="S101" s="49" t="str">
        <f t="shared" si="42"/>
        <v>HORIZONTE</v>
      </c>
      <c r="T101" s="49" t="str">
        <f t="shared" si="42"/>
        <v>MANACA INFRA FIRF</v>
      </c>
      <c r="U101" s="49" t="str">
        <f t="shared" si="42"/>
        <v>BH FIRF INFRA</v>
      </c>
      <c r="V101" s="49" t="str">
        <f t="shared" si="42"/>
        <v>REAL FIM</v>
      </c>
      <c r="W101" s="49" t="str">
        <f t="shared" si="42"/>
        <v>RIO INFRA</v>
      </c>
      <c r="X101" s="49" t="str">
        <f t="shared" si="42"/>
        <v>JERA2026</v>
      </c>
      <c r="Y101" s="49" t="str">
        <f t="shared" si="42"/>
        <v>SANTANA</v>
      </c>
      <c r="Z101" s="49" t="str">
        <f t="shared" si="42"/>
        <v>BORDEAUX INFRA</v>
      </c>
      <c r="AA101" s="49" t="str">
        <f t="shared" si="42"/>
        <v>AF INVEST GERAES PREV</v>
      </c>
      <c r="AB101" s="50" t="str">
        <f t="shared" si="42"/>
        <v>TOPAZIO INFRA</v>
      </c>
      <c r="AC101" s="45" t="s">
        <v>159</v>
      </c>
      <c r="AH101" s="42">
        <f t="shared" ca="1" si="30"/>
        <v>45853</v>
      </c>
      <c r="AI101" s="43">
        <f ca="1">_xll.BInterpol('Base IPCA'!$C$3:$C$14,'Base IPCA'!$E$3:$E$14,AH101,"Cubic","Extrapolate=Linear","MultiX=Average","Skip=True","Sort=True")</f>
        <v>8.4073022049366806</v>
      </c>
      <c r="AJ101" s="43">
        <f ca="1">_xll.BInterpol('Base IPCA'!$C$3:$C$14,'Base IPCA'!$D$3:$D$14,AH101,"Cubic","Extrapolate=Linear","MultiX=Average","Skip=True","Sort=True")</f>
        <v>8.3943592082147713</v>
      </c>
    </row>
    <row r="102" spans="14:36" x14ac:dyDescent="0.25">
      <c r="P102" s="52" t="s">
        <v>177</v>
      </c>
      <c r="Q102" s="16">
        <f ca="1">SUMIFS(Estratégia!$F:$F,Estratégia!$C:$C,Q$101,Estratégia!$D:$D,$P102,Estratégia!$E:$E,"Hedge IPCA")*VLOOKUP($P102,$B$18:$M$26,12,0)</f>
        <v>-5.2759230567608029</v>
      </c>
      <c r="R102" s="16">
        <f ca="1">SUMIFS(Estratégia!$F:$F,Estratégia!$C:$C,R$101,Estratégia!$D:$D,$P102,Estratégia!$E:$E,"Hedge IPCA")*VLOOKUP($P102,$B$18:$M$26,12,0)</f>
        <v>-5.2759230567608029</v>
      </c>
      <c r="S102" s="16">
        <f ca="1">SUMIFS(Estratégia!$F:$F,Estratégia!$C:$C,S$101,Estratégia!$D:$D,$P102,Estratégia!$E:$E,"Hedge IPCA")*VLOOKUP($P102,$B$18:$M$26,12,0)</f>
        <v>-32.974519104755018</v>
      </c>
      <c r="T102" s="16">
        <f ca="1">SUMIFS(Estratégia!$F:$F,Estratégia!$C:$C,T$101,Estratégia!$D:$D,$P102,Estratégia!$E:$E,"Hedge IPCA")*VLOOKUP($P102,$B$18:$M$26,12,0)</f>
        <v>0</v>
      </c>
      <c r="U102" s="16">
        <f ca="1">SUMIFS(Estratégia!$F:$F,Estratégia!$C:$C,U$101,Estratégia!$D:$D,$P102,Estratégia!$E:$E,"Hedge IPCA")*VLOOKUP($P102,$B$18:$M$26,12,0)</f>
        <v>0</v>
      </c>
      <c r="V102" s="16">
        <f ca="1">SUMIFS(Estratégia!$F:$F,Estratégia!$C:$C,V$101,Estratégia!$D:$D,$P102,Estratégia!$E:$E,"Hedge IPCA")*VLOOKUP($P102,$B$18:$M$26,12,0)</f>
        <v>-2.6379615283804014</v>
      </c>
      <c r="W102" s="16">
        <f ca="1">SUMIFS(Estratégia!$F:$F,Estratégia!$C:$C,W$101,Estratégia!$D:$D,$P102,Estratégia!$E:$E,"Hedge IPCA")*VLOOKUP($P102,$B$18:$M$26,12,0)</f>
        <v>0</v>
      </c>
      <c r="X102" s="16">
        <f ca="1">SUMIFS(Estratégia!$F:$F,Estratégia!$C:$C,X$101,Estratégia!$D:$D,$P102,Estratégia!$E:$E,"Hedge IPCA")*VLOOKUP($P102,$B$18:$M$26,12,0)</f>
        <v>21.103692227043211</v>
      </c>
      <c r="Y102" s="16">
        <f ca="1">SUMIFS(Estratégia!$F:$F,Estratégia!$C:$C,Y$101,Estratégia!$D:$D,$P102,Estratégia!$E:$E,"Hedge IPCA")*VLOOKUP($P102,$B$18:$M$26,12,0)</f>
        <v>0</v>
      </c>
      <c r="Z102" s="16">
        <f ca="1">SUMIFS(Estratégia!$F:$F,Estratégia!$C:$C,Z$101,Estratégia!$D:$D,$P102,Estratégia!$E:$E,"Hedge IPCA")*VLOOKUP($P102,$B$18:$M$26,12,0)</f>
        <v>-7.9138845851412043</v>
      </c>
      <c r="AA102" s="16">
        <f ca="1">SUMIFS(Estratégia!$F:$F,Estratégia!$C:$C,AA$101,Estratégia!$D:$D,$P102,Estratégia!$E:$E,"Hedge IPCA")*VLOOKUP($P102,$B$18:$M$26,12,0)</f>
        <v>0</v>
      </c>
      <c r="AB102" s="16">
        <f ca="1">SUMIFS(Estratégia!$F:$F,Estratégia!$C:$C,AB$101,Estratégia!$D:$D,$P102,Estratégia!$E:$E,"Hedge IPCA")*VLOOKUP($P102,$B$18:$M$26,12,0)</f>
        <v>-9.232865349331405</v>
      </c>
      <c r="AC102" s="55">
        <f t="shared" ref="AC102:AC110" ca="1" si="43">SUM(Q102:AB102)</f>
        <v>-42.207384454086423</v>
      </c>
      <c r="AH102" s="42">
        <f t="shared" ca="1" si="30"/>
        <v>45854</v>
      </c>
      <c r="AI102" s="43">
        <f ca="1">_xll.BInterpol('Base IPCA'!$C$3:$C$14,'Base IPCA'!$E$3:$E$14,AH102,"Cubic","Extrapolate=Linear","MultiX=Average","Skip=True","Sort=True")</f>
        <v>8.4124461609605614</v>
      </c>
      <c r="AJ102" s="43">
        <f ca="1">_xll.BInterpol('Base IPCA'!$C$3:$C$14,'Base IPCA'!$D$3:$D$14,AH102,"Cubic","Extrapolate=Linear","MultiX=Average","Skip=True","Sort=True")</f>
        <v>8.3993334920249758</v>
      </c>
    </row>
    <row r="103" spans="14:36" x14ac:dyDescent="0.25">
      <c r="P103" s="52" t="s">
        <v>116</v>
      </c>
      <c r="Q103" s="16">
        <f ca="1">SUMIFS(Estratégia!$F:$F,Estratégia!$C:$C,Q$101,Estratégia!$D:$D,$P103,Estratégia!$E:$E,"Hedge IPCA")*VLOOKUP($P103,$B$18:$M$26,12,0)</f>
        <v>-137.77481894553057</v>
      </c>
      <c r="R103" s="16">
        <f ca="1">SUMIFS(Estratégia!$F:$F,Estratégia!$C:$C,R$101,Estratégia!$D:$D,$P103,Estratégia!$E:$E,"Hedge IPCA")*VLOOKUP($P103,$B$18:$M$26,12,0)</f>
        <v>-118.09270195331192</v>
      </c>
      <c r="S103" s="16">
        <f ca="1">SUMIFS(Estratégia!$F:$F,Estratégia!$C:$C,S$101,Estratégia!$D:$D,$P103,Estratégia!$E:$E,"Hedge IPCA")*VLOOKUP($P103,$B$18:$M$26,12,0)</f>
        <v>-334.5959888677171</v>
      </c>
      <c r="T103" s="16">
        <f ca="1">SUMIFS(Estratégia!$F:$F,Estratégia!$C:$C,T$101,Estratégia!$D:$D,$P103,Estratégia!$E:$E,"Hedge IPCA")*VLOOKUP($P103,$B$18:$M$26,12,0)</f>
        <v>0</v>
      </c>
      <c r="U103" s="16">
        <f ca="1">SUMIFS(Estratégia!$F:$F,Estratégia!$C:$C,U$101,Estratégia!$D:$D,$P103,Estratégia!$E:$E,"Hedge IPCA")*VLOOKUP($P103,$B$18:$M$26,12,0)</f>
        <v>-314.91387187549844</v>
      </c>
      <c r="V103" s="16">
        <f ca="1">SUMIFS(Estratégia!$F:$F,Estratégia!$C:$C,V$101,Estratégia!$D:$D,$P103,Estratégia!$E:$E,"Hedge IPCA")*VLOOKUP($P103,$B$18:$M$26,12,0)</f>
        <v>-157.45693593774922</v>
      </c>
      <c r="W103" s="16">
        <f ca="1">SUMIFS(Estratégia!$F:$F,Estratégia!$C:$C,W$101,Estratégia!$D:$D,$P103,Estratégia!$E:$E,"Hedge IPCA")*VLOOKUP($P103,$B$18:$M$26,12,0)</f>
        <v>0</v>
      </c>
      <c r="X103" s="16">
        <f ca="1">SUMIFS(Estratégia!$F:$F,Estratégia!$C:$C,X$101,Estratégia!$D:$D,$P103,Estratégia!$E:$E,"Hedge IPCA")*VLOOKUP($P103,$B$18:$M$26,12,0)</f>
        <v>-629.82774375099689</v>
      </c>
      <c r="Y103" s="16">
        <f ca="1">SUMIFS(Estratégia!$F:$F,Estratégia!$C:$C,Y$101,Estratégia!$D:$D,$P103,Estratégia!$E:$E,"Hedge IPCA")*VLOOKUP($P103,$B$18:$M$26,12,0)</f>
        <v>0</v>
      </c>
      <c r="Z103" s="16">
        <f ca="1">SUMIFS(Estratégia!$F:$F,Estratégia!$C:$C,Z$101,Estratégia!$D:$D,$P103,Estratégia!$E:$E,"Hedge IPCA")*VLOOKUP($P103,$B$18:$M$26,12,0)</f>
        <v>-19.682116992218653</v>
      </c>
      <c r="AA103" s="16">
        <f ca="1">SUMIFS(Estratégia!$F:$F,Estratégia!$C:$C,AA$101,Estratégia!$D:$D,$P103,Estratégia!$E:$E,"Hedge IPCA")*VLOOKUP($P103,$B$18:$M$26,12,0)</f>
        <v>0</v>
      </c>
      <c r="AB103" s="16">
        <f ca="1">SUMIFS(Estratégia!$F:$F,Estratégia!$C:$C,AB$101,Estratégia!$D:$D,$P103,Estratégia!$E:$E,"Hedge IPCA")*VLOOKUP($P103,$B$18:$M$26,12,0)</f>
        <v>-216.50328691440518</v>
      </c>
      <c r="AC103" s="55">
        <f t="shared" ca="1" si="43"/>
        <v>-1928.847465237428</v>
      </c>
      <c r="AH103" s="42">
        <f t="shared" ca="1" si="30"/>
        <v>45855</v>
      </c>
      <c r="AI103" s="43">
        <f ca="1">_xll.BInterpol('Base IPCA'!$C$3:$C$14,'Base IPCA'!$E$3:$E$14,AH103,"Cubic","Extrapolate=Linear","MultiX=Average","Skip=True","Sort=True")</f>
        <v>8.4175860219124896</v>
      </c>
      <c r="AJ103" s="43">
        <f ca="1">_xll.BInterpol('Base IPCA'!$C$3:$C$14,'Base IPCA'!$D$3:$D$14,AH103,"Cubic","Extrapolate=Linear","MultiX=Average","Skip=True","Sort=True")</f>
        <v>8.40430367515882</v>
      </c>
    </row>
    <row r="104" spans="14:36" x14ac:dyDescent="0.25">
      <c r="P104" s="52" t="s">
        <v>315</v>
      </c>
      <c r="Q104" s="16">
        <f ca="1">SUMIFS(Estratégia!$F:$F,Estratégia!$C:$C,Q$101,Estratégia!$D:$D,$P104,Estratégia!$E:$E,"Hedge IPCA")*VLOOKUP($P104,$B$18:$M$26,12,0)</f>
        <v>-146.74753867861</v>
      </c>
      <c r="R104" s="16">
        <f ca="1">SUMIFS(Estratégia!$F:$F,Estratégia!$C:$C,R$101,Estratégia!$D:$D,$P104,Estratégia!$E:$E,"Hedge IPCA")*VLOOKUP($P104,$B$18:$M$26,12,0)</f>
        <v>-117.398030942888</v>
      </c>
      <c r="S104" s="16">
        <f ca="1">SUMIFS(Estratégia!$F:$F,Estratégia!$C:$C,S$101,Estratégia!$D:$D,$P104,Estratégia!$E:$E,"Hedge IPCA")*VLOOKUP($P104,$B$18:$M$26,12,0)</f>
        <v>-176.097046414332</v>
      </c>
      <c r="T104" s="16">
        <f ca="1">SUMIFS(Estratégia!$F:$F,Estratégia!$C:$C,T$101,Estratégia!$D:$D,$P104,Estratégia!$E:$E,"Hedge IPCA")*VLOOKUP($P104,$B$18:$M$26,12,0)</f>
        <v>0</v>
      </c>
      <c r="U104" s="16">
        <f ca="1">SUMIFS(Estratégia!$F:$F,Estratégia!$C:$C,U$101,Estratégia!$D:$D,$P104,Estratégia!$E:$E,"Hedge IPCA")*VLOOKUP($P104,$B$18:$M$26,12,0)</f>
        <v>-1731.620956407598</v>
      </c>
      <c r="V104" s="16">
        <f ca="1">SUMIFS(Estratégia!$F:$F,Estratégia!$C:$C,V$101,Estratégia!$D:$D,$P104,Estratégia!$E:$E,"Hedge IPCA")*VLOOKUP($P104,$B$18:$M$26,12,0)</f>
        <v>-176.097046414332</v>
      </c>
      <c r="W104" s="16">
        <f ca="1">SUMIFS(Estratégia!$F:$F,Estratégia!$C:$C,W$101,Estratégia!$D:$D,$P104,Estratégia!$E:$E,"Hedge IPCA")*VLOOKUP($P104,$B$18:$M$26,12,0)</f>
        <v>0</v>
      </c>
      <c r="X104" s="16">
        <f ca="1">SUMIFS(Estratégia!$F:$F,Estratégia!$C:$C,X$101,Estratégia!$D:$D,$P104,Estratégia!$E:$E,"Hedge IPCA")*VLOOKUP($P104,$B$18:$M$26,12,0)</f>
        <v>-616.339662450162</v>
      </c>
      <c r="Y104" s="16">
        <f ca="1">SUMIFS(Estratégia!$F:$F,Estratégia!$C:$C,Y$101,Estratégia!$D:$D,$P104,Estratégia!$E:$E,"Hedge IPCA")*VLOOKUP($P104,$B$18:$M$26,12,0)</f>
        <v>0</v>
      </c>
      <c r="Z104" s="16">
        <f ca="1">SUMIFS(Estratégia!$F:$F,Estratégia!$C:$C,Z$101,Estratégia!$D:$D,$P104,Estratégia!$E:$E,"Hedge IPCA")*VLOOKUP($P104,$B$18:$M$26,12,0)</f>
        <v>-410.893108300108</v>
      </c>
      <c r="AA104" s="16">
        <f ca="1">SUMIFS(Estratégia!$F:$F,Estratégia!$C:$C,AA$101,Estratégia!$D:$D,$P104,Estratégia!$E:$E,"Hedge IPCA")*VLOOKUP($P104,$B$18:$M$26,12,0)</f>
        <v>0</v>
      </c>
      <c r="AB104" s="16">
        <f ca="1">SUMIFS(Estratégia!$F:$F,Estratégia!$C:$C,AB$101,Estratégia!$D:$D,$P104,Estratégia!$E:$E,"Hedge IPCA")*VLOOKUP($P104,$B$18:$M$26,12,0)</f>
        <v>0</v>
      </c>
      <c r="AC104" s="55">
        <f t="shared" ca="1" si="43"/>
        <v>-3375.19338960803</v>
      </c>
      <c r="AH104" s="42">
        <f t="shared" ca="1" si="30"/>
        <v>45856</v>
      </c>
      <c r="AI104" s="43">
        <f ca="1">_xll.BInterpol('Base IPCA'!$C$3:$C$14,'Base IPCA'!$E$3:$E$14,AH104,"Cubic","Extrapolate=Linear","MultiX=Average","Skip=True","Sort=True")</f>
        <v>8.4227217217429136</v>
      </c>
      <c r="AJ104" s="43">
        <f ca="1">_xll.BInterpol('Base IPCA'!$C$3:$C$14,'Base IPCA'!$D$3:$D$14,AH104,"Cubic","Extrapolate=Linear","MultiX=Average","Skip=True","Sort=True")</f>
        <v>8.4092696914763589</v>
      </c>
    </row>
    <row r="105" spans="14:36" x14ac:dyDescent="0.25">
      <c r="P105" s="52" t="s">
        <v>179</v>
      </c>
      <c r="Q105" s="16">
        <f ca="1">SUMIFS(Estratégia!$F:$F,Estratégia!$C:$C,Q$101,Estratégia!$D:$D,$P105,Estratégia!$E:$E,"Hedge IPCA")*VLOOKUP($P105,$B$18:$M$26,12,0)</f>
        <v>-172.53637780400459</v>
      </c>
      <c r="R105" s="16">
        <f ca="1">SUMIFS(Estratégia!$F:$F,Estratégia!$C:$C,R$101,Estratégia!$D:$D,$P105,Estratégia!$E:$E,"Hedge IPCA")*VLOOKUP($P105,$B$18:$M$26,12,0)</f>
        <v>-172.53637780400459</v>
      </c>
      <c r="S105" s="16">
        <f ca="1">SUMIFS(Estratégia!$F:$F,Estratégia!$C:$C,S$101,Estratégia!$D:$D,$P105,Estratégia!$E:$E,"Hedge IPCA")*VLOOKUP($P105,$B$18:$M$26,12,0)</f>
        <v>-474.47503896101261</v>
      </c>
      <c r="T105" s="16">
        <f ca="1">SUMIFS(Estratégia!$F:$F,Estratégia!$C:$C,T$101,Estratégia!$D:$D,$P105,Estratégia!$E:$E,"Hedge IPCA")*VLOOKUP($P105,$B$18:$M$26,12,0)</f>
        <v>0</v>
      </c>
      <c r="U105" s="16">
        <f ca="1">SUMIFS(Estratégia!$F:$F,Estratégia!$C:$C,U$101,Estratégia!$D:$D,$P105,Estratégia!$E:$E,"Hedge IPCA")*VLOOKUP($P105,$B$18:$M$26,12,0)</f>
        <v>-4140.8730672961101</v>
      </c>
      <c r="V105" s="16">
        <f ca="1">SUMIFS(Estratégia!$F:$F,Estratégia!$C:$C,V$101,Estratégia!$D:$D,$P105,Estratégia!$E:$E,"Hedge IPCA")*VLOOKUP($P105,$B$18:$M$26,12,0)</f>
        <v>-43.134094451001147</v>
      </c>
      <c r="W105" s="16">
        <f ca="1">SUMIFS(Estratégia!$F:$F,Estratégia!$C:$C,W$101,Estratégia!$D:$D,$P105,Estratégia!$E:$E,"Hedge IPCA")*VLOOKUP($P105,$B$18:$M$26,12,0)</f>
        <v>0</v>
      </c>
      <c r="X105" s="16">
        <f ca="1">SUMIFS(Estratégia!$F:$F,Estratégia!$C:$C,X$101,Estratégia!$D:$D,$P105,Estratégia!$E:$E,"Hedge IPCA")*VLOOKUP($P105,$B$18:$M$26,12,0)</f>
        <v>-43.134094451001147</v>
      </c>
      <c r="Y105" s="16">
        <f ca="1">SUMIFS(Estratégia!$F:$F,Estratégia!$C:$C,Y$101,Estratégia!$D:$D,$P105,Estratégia!$E:$E,"Hedge IPCA")*VLOOKUP($P105,$B$18:$M$26,12,0)</f>
        <v>0</v>
      </c>
      <c r="Z105" s="16">
        <f ca="1">SUMIFS(Estratégia!$F:$F,Estratégia!$C:$C,Z$101,Estratégia!$D:$D,$P105,Estratégia!$E:$E,"Hedge IPCA")*VLOOKUP($P105,$B$18:$M$26,12,0)</f>
        <v>-1250.8887390790333</v>
      </c>
      <c r="AA105" s="16">
        <f ca="1">SUMIFS(Estratégia!$F:$F,Estratégia!$C:$C,AA$101,Estratégia!$D:$D,$P105,Estratégia!$E:$E,"Hedge IPCA")*VLOOKUP($P105,$B$18:$M$26,12,0)</f>
        <v>-43.134094451001147</v>
      </c>
      <c r="AB105" s="16">
        <f ca="1">SUMIFS(Estratégia!$F:$F,Estratégia!$C:$C,AB$101,Estratégia!$D:$D,$P105,Estratégia!$E:$E,"Hedge IPCA")*VLOOKUP($P105,$B$18:$M$26,12,0)</f>
        <v>-819.54779456902179</v>
      </c>
      <c r="AC105" s="55">
        <f t="shared" ca="1" si="43"/>
        <v>-7160.2596788661904</v>
      </c>
      <c r="AH105" s="42">
        <f t="shared" ca="1" si="30"/>
        <v>45857</v>
      </c>
      <c r="AI105" s="43">
        <f ca="1">_xll.BInterpol('Base IPCA'!$C$3:$C$14,'Base IPCA'!$E$3:$E$14,AH105,"Cubic","Extrapolate=Linear","MultiX=Average","Skip=True","Sort=True")</f>
        <v>8.427853194402287</v>
      </c>
      <c r="AJ105" s="43">
        <f ca="1">_xll.BInterpol('Base IPCA'!$C$3:$C$14,'Base IPCA'!$D$3:$D$14,AH105,"Cubic","Extrapolate=Linear","MultiX=Average","Skip=True","Sort=True")</f>
        <v>8.414231474837651</v>
      </c>
    </row>
    <row r="106" spans="14:36" x14ac:dyDescent="0.25">
      <c r="P106" s="52" t="s">
        <v>1236</v>
      </c>
      <c r="Q106" s="16">
        <f ca="1">SUMIFS(Estratégia!$F:$F,Estratégia!$C:$C,Q$101,Estratégia!$D:$D,$P106,Estratégia!$E:$E,"Hedge IPCA")*VLOOKUP($P106,$B$18:$M$26,12,0)</f>
        <v>-200.78946626780089</v>
      </c>
      <c r="R106" s="16">
        <f ca="1">SUMIFS(Estratégia!$F:$F,Estratégia!$C:$C,R$101,Estratégia!$D:$D,$P106,Estratégia!$E:$E,"Hedge IPCA")*VLOOKUP($P106,$B$18:$M$26,12,0)</f>
        <v>-200.78946626780089</v>
      </c>
      <c r="S106" s="16">
        <f ca="1">SUMIFS(Estratégia!$F:$F,Estratégia!$C:$C,S$101,Estratégia!$D:$D,$P106,Estratégia!$E:$E,"Hedge IPCA")*VLOOKUP($P106,$B$18:$M$26,12,0)</f>
        <v>-250.98683283475111</v>
      </c>
      <c r="T106" s="16">
        <f ca="1">SUMIFS(Estratégia!$F:$F,Estratégia!$C:$C,T$101,Estratégia!$D:$D,$P106,Estratégia!$E:$E,"Hedge IPCA")*VLOOKUP($P106,$B$18:$M$26,12,0)</f>
        <v>0</v>
      </c>
      <c r="U106" s="16">
        <f ca="1">SUMIFS(Estratégia!$F:$F,Estratégia!$C:$C,U$101,Estratégia!$D:$D,$P106,Estratégia!$E:$E,"Hedge IPCA")*VLOOKUP($P106,$B$18:$M$26,12,0)</f>
        <v>-1355.328897307656</v>
      </c>
      <c r="V106" s="16">
        <f ca="1">SUMIFS(Estratégia!$F:$F,Estratégia!$C:$C,V$101,Estratégia!$D:$D,$P106,Estratégia!$E:$E,"Hedge IPCA")*VLOOKUP($P106,$B$18:$M$26,12,0)</f>
        <v>-50.197366566950222</v>
      </c>
      <c r="W106" s="16">
        <f ca="1">SUMIFS(Estratégia!$F:$F,Estratégia!$C:$C,W$101,Estratégia!$D:$D,$P106,Estratégia!$E:$E,"Hedge IPCA")*VLOOKUP($P106,$B$18:$M$26,12,0)</f>
        <v>0</v>
      </c>
      <c r="X106" s="16">
        <f ca="1">SUMIFS(Estratégia!$F:$F,Estratégia!$C:$C,X$101,Estratégia!$D:$D,$P106,Estratégia!$E:$E,"Hedge IPCA")*VLOOKUP($P106,$B$18:$M$26,12,0)</f>
        <v>-50.197366566950222</v>
      </c>
      <c r="Y106" s="16">
        <f ca="1">SUMIFS(Estratégia!$F:$F,Estratégia!$C:$C,Y$101,Estratégia!$D:$D,$P106,Estratégia!$E:$E,"Hedge IPCA")*VLOOKUP($P106,$B$18:$M$26,12,0)</f>
        <v>0</v>
      </c>
      <c r="Z106" s="16">
        <f ca="1">SUMIFS(Estratégia!$F:$F,Estratégia!$C:$C,Z$101,Estratégia!$D:$D,$P106,Estratégia!$E:$E,"Hedge IPCA")*VLOOKUP($P106,$B$18:$M$26,12,0)</f>
        <v>-301.18419940170133</v>
      </c>
      <c r="AA106" s="16">
        <f ca="1">SUMIFS(Estratégia!$F:$F,Estratégia!$C:$C,AA$101,Estratégia!$D:$D,$P106,Estratégia!$E:$E,"Hedge IPCA")*VLOOKUP($P106,$B$18:$M$26,12,0)</f>
        <v>0</v>
      </c>
      <c r="AB106" s="16">
        <f ca="1">SUMIFS(Estratégia!$F:$F,Estratégia!$C:$C,AB$101,Estratégia!$D:$D,$P106,Estratégia!$E:$E,"Hedge IPCA")*VLOOKUP($P106,$B$18:$M$26,12,0)</f>
        <v>0</v>
      </c>
      <c r="AC106" s="55">
        <f t="shared" ref="AC106" ca="1" si="44">SUM(Q106:AB106)</f>
        <v>-2409.4735952136107</v>
      </c>
      <c r="AH106" s="42">
        <f t="shared" ca="1" si="30"/>
        <v>45858</v>
      </c>
      <c r="AI106" s="43">
        <f ca="1">_xll.BInterpol('Base IPCA'!$C$3:$C$14,'Base IPCA'!$E$3:$E$14,AH106,"Cubic","Extrapolate=Linear","MultiX=Average","Skip=True","Sort=True")</f>
        <v>8.4329803738410636</v>
      </c>
      <c r="AJ106" s="43">
        <f ca="1">_xll.BInterpol('Base IPCA'!$C$3:$C$14,'Base IPCA'!$D$3:$D$14,AH106,"Cubic","Extrapolate=Linear","MultiX=Average","Skip=True","Sort=True")</f>
        <v>8.4191889591027564</v>
      </c>
    </row>
    <row r="107" spans="14:36" x14ac:dyDescent="0.25">
      <c r="P107" s="52" t="s">
        <v>180</v>
      </c>
      <c r="Q107" s="16">
        <f ca="1">SUMIFS(Estratégia!$F:$F,Estratégia!$C:$C,Q$101,Estratégia!$D:$D,$P107,Estratégia!$E:$E,"Hedge IPCA")*VLOOKUP($P107,$B$18:$M$26,12,0)</f>
        <v>-420.92980745974637</v>
      </c>
      <c r="R107" s="16">
        <f ca="1">SUMIFS(Estratégia!$F:$F,Estratégia!$C:$C,R$101,Estratégia!$D:$D,$P107,Estratégia!$E:$E,"Hedge IPCA")*VLOOKUP($P107,$B$18:$M$26,12,0)</f>
        <v>-300.66414818553312</v>
      </c>
      <c r="S107" s="16">
        <f ca="1">SUMIFS(Estratégia!$F:$F,Estratégia!$C:$C,S$101,Estratégia!$D:$D,$P107,Estratégia!$E:$E,"Hedge IPCA")*VLOOKUP($P107,$B$18:$M$26,12,0)</f>
        <v>-481.062637096853</v>
      </c>
      <c r="T107" s="16">
        <f ca="1">SUMIFS(Estratégia!$F:$F,Estratégia!$C:$C,T$101,Estratégia!$D:$D,$P107,Estratégia!$E:$E,"Hedge IPCA")*VLOOKUP($P107,$B$18:$M$26,12,0)</f>
        <v>-300.66414818553312</v>
      </c>
      <c r="U107" s="16">
        <f ca="1">SUMIFS(Estratégia!$F:$F,Estratégia!$C:$C,U$101,Estratégia!$D:$D,$P107,Estratégia!$E:$E,"Hedge IPCA")*VLOOKUP($P107,$B$18:$M$26,12,0)</f>
        <v>-14732.543261091123</v>
      </c>
      <c r="V107" s="16">
        <f ca="1">SUMIFS(Estratégia!$F:$F,Estratégia!$C:$C,V$101,Estratégia!$D:$D,$P107,Estratégia!$E:$E,"Hedge IPCA")*VLOOKUP($P107,$B$18:$M$26,12,0)</f>
        <v>0</v>
      </c>
      <c r="W107" s="16">
        <f ca="1">SUMIFS(Estratégia!$F:$F,Estratégia!$C:$C,W$101,Estratégia!$D:$D,$P107,Estratégia!$E:$E,"Hedge IPCA")*VLOOKUP($P107,$B$18:$M$26,12,0)</f>
        <v>0</v>
      </c>
      <c r="X107" s="16">
        <f ca="1">SUMIFS(Estratégia!$F:$F,Estratégia!$C:$C,X$101,Estratégia!$D:$D,$P107,Estratégia!$E:$E,"Hedge IPCA")*VLOOKUP($P107,$B$18:$M$26,12,0)</f>
        <v>-60.132829637106624</v>
      </c>
      <c r="Y107" s="16">
        <f ca="1">SUMIFS(Estratégia!$F:$F,Estratégia!$C:$C,Y$101,Estratégia!$D:$D,$P107,Estratégia!$E:$E,"Hedge IPCA")*VLOOKUP($P107,$B$18:$M$26,12,0)</f>
        <v>0</v>
      </c>
      <c r="Z107" s="16">
        <f ca="1">SUMIFS(Estratégia!$F:$F,Estratégia!$C:$C,Z$101,Estratégia!$D:$D,$P107,Estratégia!$E:$E,"Hedge IPCA")*VLOOKUP($P107,$B$18:$M$26,12,0)</f>
        <v>-7877.4006824609678</v>
      </c>
      <c r="AA107" s="16">
        <f ca="1">SUMIFS(Estratégia!$F:$F,Estratégia!$C:$C,AA$101,Estratégia!$D:$D,$P107,Estratégia!$E:$E,"Hedge IPCA")*VLOOKUP($P107,$B$18:$M$26,12,0)</f>
        <v>0</v>
      </c>
      <c r="AB107" s="16">
        <f ca="1">SUMIFS(Estratégia!$F:$F,Estratégia!$C:$C,AB$101,Estratégia!$D:$D,$P107,Estratégia!$E:$E,"Hedge IPCA")*VLOOKUP($P107,$B$18:$M$26,12,0)</f>
        <v>-2585.7116743955849</v>
      </c>
      <c r="AC107" s="55">
        <f t="shared" ca="1" si="43"/>
        <v>-26759.109188512448</v>
      </c>
      <c r="AH107" s="42">
        <f t="shared" ca="1" si="30"/>
        <v>45859</v>
      </c>
      <c r="AI107" s="43">
        <f ca="1">_xll.BInterpol('Base IPCA'!$C$3:$C$14,'Base IPCA'!$E$3:$E$14,AH107,"Cubic","Extrapolate=Linear","MultiX=Average","Skip=True","Sort=True")</f>
        <v>8.4381031940096936</v>
      </c>
      <c r="AJ107" s="43">
        <f ca="1">_xll.BInterpol('Base IPCA'!$C$3:$C$14,'Base IPCA'!$D$3:$D$14,AH107,"Cubic","Extrapolate=Linear","MultiX=Average","Skip=True","Sort=True")</f>
        <v>8.4241420781317338</v>
      </c>
    </row>
    <row r="108" spans="14:36" x14ac:dyDescent="0.25">
      <c r="P108" s="52" t="s">
        <v>440</v>
      </c>
      <c r="Q108" s="16">
        <f ca="1">SUMIFS(Estratégia!$F:$F,Estratégia!$C:$C,Q$101,Estratégia!$D:$D,$P108,Estratégia!$E:$E,"Hedge IPCA")*VLOOKUP($P108,$B$18:$M$26,12,0)</f>
        <v>0</v>
      </c>
      <c r="R108" s="16">
        <f ca="1">SUMIFS(Estratégia!$F:$F,Estratégia!$C:$C,R$101,Estratégia!$D:$D,$P108,Estratégia!$E:$E,"Hedge IPCA")*VLOOKUP($P108,$B$18:$M$26,12,0)</f>
        <v>0</v>
      </c>
      <c r="S108" s="16">
        <f ca="1">SUMIFS(Estratégia!$F:$F,Estratégia!$C:$C,S$101,Estratégia!$D:$D,$P108,Estratégia!$E:$E,"Hedge IPCA")*VLOOKUP($P108,$B$18:$M$26,12,0)</f>
        <v>0</v>
      </c>
      <c r="T108" s="16">
        <f ca="1">SUMIFS(Estratégia!$F:$F,Estratégia!$C:$C,T$101,Estratégia!$D:$D,$P108,Estratégia!$E:$E,"Hedge IPCA")*VLOOKUP($P108,$B$18:$M$26,12,0)</f>
        <v>-430.54891353962012</v>
      </c>
      <c r="U108" s="16">
        <f ca="1">SUMIFS(Estratégia!$F:$F,Estratégia!$C:$C,U$101,Estratégia!$D:$D,$P108,Estratégia!$E:$E,"Hedge IPCA")*VLOOKUP($P108,$B$18:$M$26,12,0)</f>
        <v>-5094.828810218838</v>
      </c>
      <c r="V108" s="16">
        <f ca="1">SUMIFS(Estratégia!$F:$F,Estratégia!$C:$C,V$101,Estratégia!$D:$D,$P108,Estratégia!$E:$E,"Hedge IPCA")*VLOOKUP($P108,$B$18:$M$26,12,0)</f>
        <v>0</v>
      </c>
      <c r="W108" s="16">
        <f ca="1">SUMIFS(Estratégia!$F:$F,Estratégia!$C:$C,W$101,Estratégia!$D:$D,$P108,Estratégia!$E:$E,"Hedge IPCA")*VLOOKUP($P108,$B$18:$M$26,12,0)</f>
        <v>0</v>
      </c>
      <c r="X108" s="16">
        <f ca="1">SUMIFS(Estratégia!$F:$F,Estratégia!$C:$C,X$101,Estratégia!$D:$D,$P108,Estratégia!$E:$E,"Hedge IPCA")*VLOOKUP($P108,$B$18:$M$26,12,0)</f>
        <v>0</v>
      </c>
      <c r="Y108" s="16">
        <f ca="1">SUMIFS(Estratégia!$F:$F,Estratégia!$C:$C,Y$101,Estratégia!$D:$D,$P108,Estratégia!$E:$E,"Hedge IPCA")*VLOOKUP($P108,$B$18:$M$26,12,0)</f>
        <v>0</v>
      </c>
      <c r="Z108" s="16">
        <f ca="1">SUMIFS(Estratégia!$F:$F,Estratégia!$C:$C,Z$101,Estratégia!$D:$D,$P108,Estratégia!$E:$E,"Hedge IPCA")*VLOOKUP($P108,$B$18:$M$26,12,0)</f>
        <v>-2870.3260902641341</v>
      </c>
      <c r="AA108" s="16">
        <f ca="1">SUMIFS(Estratégia!$F:$F,Estratégia!$C:$C,AA$101,Estratégia!$D:$D,$P108,Estratégia!$E:$E,"Hedge IPCA")*VLOOKUP($P108,$B$18:$M$26,12,0)</f>
        <v>0</v>
      </c>
      <c r="AB108" s="16">
        <f ca="1">SUMIFS(Estratégia!$F:$F,Estratégia!$C:$C,AB$101,Estratégia!$D:$D,$P108,Estratégia!$E:$E,"Hedge IPCA")*VLOOKUP($P108,$B$18:$M$26,12,0)</f>
        <v>-574.06521805282682</v>
      </c>
      <c r="AC108" s="55">
        <f t="shared" ref="AC108" ca="1" si="45">SUM(Q108:AB108)</f>
        <v>-8969.7690320754191</v>
      </c>
      <c r="AH108" s="42">
        <f t="shared" ca="1" si="30"/>
        <v>45860</v>
      </c>
      <c r="AI108" s="43">
        <f ca="1">_xll.BInterpol('Base IPCA'!$C$3:$C$14,'Base IPCA'!$E$3:$E$14,AH108,"Cubic","Extrapolate=Linear","MultiX=Average","Skip=True","Sort=True")</f>
        <v>8.4432215888586306</v>
      </c>
      <c r="AJ108" s="43">
        <f ca="1">_xll.BInterpol('Base IPCA'!$C$3:$C$14,'Base IPCA'!$D$3:$D$14,AH108,"Cubic","Extrapolate=Linear","MultiX=Average","Skip=True","Sort=True")</f>
        <v>8.4290907657846397</v>
      </c>
    </row>
    <row r="109" spans="14:36" x14ac:dyDescent="0.25">
      <c r="P109" s="52" t="s">
        <v>183</v>
      </c>
      <c r="Q109" s="16">
        <f ca="1">SUMIFS(Estratégia!$F:$F,Estratégia!$C:$C,Q$101,Estratégia!$D:$D,$P109,Estratégia!$E:$E,"Hedge IPCA")*VLOOKUP($P109,$B$18:$M$26,12,0)</f>
        <v>0</v>
      </c>
      <c r="R109" s="16">
        <f ca="1">SUMIFS(Estratégia!$F:$F,Estratégia!$C:$C,R$101,Estratégia!$D:$D,$P109,Estratégia!$E:$E,"Hedge IPCA")*VLOOKUP($P109,$B$18:$M$26,12,0)</f>
        <v>0</v>
      </c>
      <c r="S109" s="16">
        <f ca="1">SUMIFS(Estratégia!$F:$F,Estratégia!$C:$C,S$101,Estratégia!$D:$D,$P109,Estratégia!$E:$E,"Hedge IPCA")*VLOOKUP($P109,$B$18:$M$26,12,0)</f>
        <v>0</v>
      </c>
      <c r="T109" s="16">
        <f ca="1">SUMIFS(Estratégia!$F:$F,Estratégia!$C:$C,T$101,Estratégia!$D:$D,$P109,Estratégia!$E:$E,"Hedge IPCA")*VLOOKUP($P109,$B$18:$M$26,12,0)</f>
        <v>0</v>
      </c>
      <c r="U109" s="16">
        <f ca="1">SUMIFS(Estratégia!$F:$F,Estratégia!$C:$C,U$101,Estratégia!$D:$D,$P109,Estratégia!$E:$E,"Hedge IPCA")*VLOOKUP($P109,$B$18:$M$26,12,0)</f>
        <v>-4788.4644511162915</v>
      </c>
      <c r="V109" s="16">
        <f ca="1">SUMIFS(Estratégia!$F:$F,Estratégia!$C:$C,V$101,Estratégia!$D:$D,$P109,Estratégia!$E:$E,"Hedge IPCA")*VLOOKUP($P109,$B$18:$M$26,12,0)</f>
        <v>0</v>
      </c>
      <c r="W109" s="16">
        <f ca="1">SUMIFS(Estratégia!$F:$F,Estratégia!$C:$C,W$101,Estratégia!$D:$D,$P109,Estratégia!$E:$E,"Hedge IPCA")*VLOOKUP($P109,$B$18:$M$26,12,0)</f>
        <v>0</v>
      </c>
      <c r="X109" s="16">
        <f ca="1">SUMIFS(Estratégia!$F:$F,Estratégia!$C:$C,X$101,Estratégia!$D:$D,$P109,Estratégia!$E:$E,"Hedge IPCA")*VLOOKUP($P109,$B$18:$M$26,12,0)</f>
        <v>0</v>
      </c>
      <c r="Y109" s="16">
        <f ca="1">SUMIFS(Estratégia!$F:$F,Estratégia!$C:$C,Y$101,Estratégia!$D:$D,$P109,Estratégia!$E:$E,"Hedge IPCA")*VLOOKUP($P109,$B$18:$M$26,12,0)</f>
        <v>0</v>
      </c>
      <c r="Z109" s="16">
        <f ca="1">SUMIFS(Estratégia!$F:$F,Estratégia!$C:$C,Z$101,Estratégia!$D:$D,$P109,Estratégia!$E:$E,"Hedge IPCA")*VLOOKUP($P109,$B$18:$M$26,12,0)</f>
        <v>-3571.0582347307936</v>
      </c>
      <c r="AA109" s="16">
        <f ca="1">SUMIFS(Estratégia!$F:$F,Estratégia!$C:$C,AA$101,Estratégia!$D:$D,$P109,Estratégia!$E:$E,"Hedge IPCA")*VLOOKUP($P109,$B$18:$M$26,12,0)</f>
        <v>0</v>
      </c>
      <c r="AB109" s="16">
        <f ca="1">SUMIFS(Estratégia!$F:$F,Estratégia!$C:$C,AB$101,Estratégia!$D:$D,$P109,Estratégia!$E:$E,"Hedge IPCA")*VLOOKUP($P109,$B$18:$M$26,12,0)</f>
        <v>-324.64165770279942</v>
      </c>
      <c r="AC109" s="55">
        <f t="shared" ca="1" si="43"/>
        <v>-8684.1643435498845</v>
      </c>
      <c r="AH109" s="42">
        <f t="shared" ca="1" si="30"/>
        <v>45861</v>
      </c>
      <c r="AI109" s="43">
        <f ca="1">_xll.BInterpol('Base IPCA'!$C$3:$C$14,'Base IPCA'!$E$3:$E$14,AH109,"Cubic","Extrapolate=Linear","MultiX=Average","Skip=True","Sort=True")</f>
        <v>8.4483354923383249</v>
      </c>
      <c r="AJ109" s="43">
        <f ca="1">_xll.BInterpol('Base IPCA'!$C$3:$C$14,'Base IPCA'!$D$3:$D$14,AH109,"Cubic","Extrapolate=Linear","MultiX=Average","Skip=True","Sort=True")</f>
        <v>8.4340349559215362</v>
      </c>
    </row>
    <row r="110" spans="14:36" ht="15.75" thickBot="1" x14ac:dyDescent="0.3">
      <c r="P110" s="53" t="s">
        <v>184</v>
      </c>
      <c r="Q110" s="16">
        <f ca="1">SUMIFS(Estratégia!$F:$F,Estratégia!$C:$C,Q$101,Estratégia!$D:$D,$P110,Estratégia!$E:$E,"Hedge IPCA")*VLOOKUP($P110,$B$18:$M$26,12,0)</f>
        <v>0</v>
      </c>
      <c r="R110" s="16">
        <f ca="1">SUMIFS(Estratégia!$F:$F,Estratégia!$C:$C,R$101,Estratégia!$D:$D,$P110,Estratégia!$E:$E,"Hedge IPCA")*VLOOKUP($P110,$B$18:$M$26,12,0)</f>
        <v>0</v>
      </c>
      <c r="S110" s="16">
        <f ca="1">SUMIFS(Estratégia!$F:$F,Estratégia!$C:$C,S$101,Estratégia!$D:$D,$P110,Estratégia!$E:$E,"Hedge IPCA")*VLOOKUP($P110,$B$18:$M$26,12,0)</f>
        <v>0</v>
      </c>
      <c r="T110" s="16">
        <f ca="1">SUMIFS(Estratégia!$F:$F,Estratégia!$C:$C,T$101,Estratégia!$D:$D,$P110,Estratégia!$E:$E,"Hedge IPCA")*VLOOKUP($P110,$B$18:$M$26,12,0)</f>
        <v>0</v>
      </c>
      <c r="U110" s="16">
        <f ca="1">SUMIFS(Estratégia!$F:$F,Estratégia!$C:$C,U$101,Estratégia!$D:$D,$P110,Estratégia!$E:$E,"Hedge IPCA")*VLOOKUP($P110,$B$18:$M$26,12,0)</f>
        <v>-7805.061634766309</v>
      </c>
      <c r="V110" s="16">
        <f ca="1">SUMIFS(Estratégia!$F:$F,Estratégia!$C:$C,V$101,Estratégia!$D:$D,$P110,Estratégia!$E:$E,"Hedge IPCA")*VLOOKUP($P110,$B$18:$M$26,12,0)</f>
        <v>0</v>
      </c>
      <c r="W110" s="16">
        <f ca="1">SUMIFS(Estratégia!$F:$F,Estratégia!$C:$C,W$101,Estratégia!$D:$D,$P110,Estratégia!$E:$E,"Hedge IPCA")*VLOOKUP($P110,$B$18:$M$26,12,0)</f>
        <v>0</v>
      </c>
      <c r="X110" s="16">
        <f ca="1">SUMIFS(Estratégia!$F:$F,Estratégia!$C:$C,X$101,Estratégia!$D:$D,$P110,Estratégia!$E:$E,"Hedge IPCA")*VLOOKUP($P110,$B$18:$M$26,12,0)</f>
        <v>0</v>
      </c>
      <c r="Y110" s="16">
        <f ca="1">SUMIFS(Estratégia!$F:$F,Estratégia!$C:$C,Y$101,Estratégia!$D:$D,$P110,Estratégia!$E:$E,"Hedge IPCA")*VLOOKUP($P110,$B$18:$M$26,12,0)</f>
        <v>0</v>
      </c>
      <c r="Z110" s="16">
        <f ca="1">SUMIFS(Estratégia!$F:$F,Estratégia!$C:$C,Z$101,Estratégia!$D:$D,$P110,Estratégia!$E:$E,"Hedge IPCA")*VLOOKUP($P110,$B$18:$M$26,12,0)</f>
        <v>-2315.7875180075862</v>
      </c>
      <c r="AA110" s="16">
        <f ca="1">SUMIFS(Estratégia!$F:$F,Estratégia!$C:$C,AA$101,Estratégia!$D:$D,$P110,Estratégia!$E:$E,"Hedge IPCA")*VLOOKUP($P110,$B$18:$M$26,12,0)</f>
        <v>0</v>
      </c>
      <c r="AB110" s="16">
        <f ca="1">SUMIFS(Estratégia!$F:$F,Estratégia!$C:$C,AB$101,Estratégia!$D:$D,$P110,Estratégia!$E:$E,"Hedge IPCA")*VLOOKUP($P110,$B$18:$M$26,12,0)</f>
        <v>-771.9291726691954</v>
      </c>
      <c r="AC110" s="56">
        <f t="shared" ca="1" si="43"/>
        <v>-10892.778325443091</v>
      </c>
      <c r="AH110" s="42">
        <f t="shared" ca="1" si="30"/>
        <v>45862</v>
      </c>
      <c r="AI110" s="43">
        <f ca="1">_xll.BInterpol('Base IPCA'!$C$3:$C$14,'Base IPCA'!$E$3:$E$14,AH110,"Cubic","Extrapolate=Linear","MultiX=Average","Skip=True","Sort=True")</f>
        <v>8.453444838399232</v>
      </c>
      <c r="AJ110" s="43">
        <f ca="1">_xll.BInterpol('Base IPCA'!$C$3:$C$14,'Base IPCA'!$D$3:$D$14,AH110,"Cubic","Extrapolate=Linear","MultiX=Average","Skip=True","Sort=True")</f>
        <v>8.4389745824024782</v>
      </c>
    </row>
    <row r="111" spans="14:36" ht="15.75" thickBot="1" x14ac:dyDescent="0.3">
      <c r="N111"/>
      <c r="Q111" s="66">
        <f t="shared" ref="Q111:AC111" ca="1" si="46">SUM(Q102:Q110)</f>
        <v>-1084.0539322124532</v>
      </c>
      <c r="R111" s="67">
        <f t="shared" ca="1" si="46"/>
        <v>-914.75664821029932</v>
      </c>
      <c r="S111" s="67">
        <f t="shared" ca="1" si="46"/>
        <v>-1750.1920632794208</v>
      </c>
      <c r="T111" s="67">
        <f t="shared" ca="1" si="46"/>
        <v>-731.21306172515324</v>
      </c>
      <c r="U111" s="67">
        <f t="shared" ca="1" si="46"/>
        <v>-39963.634950079424</v>
      </c>
      <c r="V111" s="67">
        <f t="shared" ca="1" si="46"/>
        <v>-429.52340489841299</v>
      </c>
      <c r="W111" s="67">
        <f t="shared" ca="1" si="46"/>
        <v>0</v>
      </c>
      <c r="X111" s="67">
        <f t="shared" ca="1" si="46"/>
        <v>-1378.5280046291737</v>
      </c>
      <c r="Y111" s="67">
        <f t="shared" ca="1" si="46"/>
        <v>0</v>
      </c>
      <c r="Z111" s="67">
        <f t="shared" ca="1" si="46"/>
        <v>-18625.134573821684</v>
      </c>
      <c r="AA111" s="67">
        <f t="shared" ca="1" si="46"/>
        <v>-43.134094451001147</v>
      </c>
      <c r="AB111" s="68">
        <f t="shared" ca="1" si="46"/>
        <v>-5301.6316696531649</v>
      </c>
      <c r="AC111" s="65">
        <f t="shared" ca="1" si="46"/>
        <v>-70221.802402960195</v>
      </c>
      <c r="AH111" s="42">
        <f t="shared" ca="1" si="30"/>
        <v>45863</v>
      </c>
      <c r="AI111" s="43">
        <f ca="1">_xll.BInterpol('Base IPCA'!$C$3:$C$14,'Base IPCA'!$E$3:$E$14,AH111,"Cubic","Extrapolate=Linear","MultiX=Average","Skip=True","Sort=True")</f>
        <v>8.458549560991802</v>
      </c>
      <c r="AJ111" s="43">
        <f ca="1">_xll.BInterpol('Base IPCA'!$C$3:$C$14,'Base IPCA'!$D$3:$D$14,AH111,"Cubic","Extrapolate=Linear","MultiX=Average","Skip=True","Sort=True")</f>
        <v>8.4439095790875278</v>
      </c>
    </row>
    <row r="112" spans="14:36" ht="15.75" thickBot="1" x14ac:dyDescent="0.3">
      <c r="Q112" s="3">
        <f t="shared" ref="Q112:AB112" ca="1" si="47">+IFERROR(Q111/Q99,0)</f>
        <v>0</v>
      </c>
      <c r="R112" s="3">
        <f t="shared" ca="1" si="47"/>
        <v>0</v>
      </c>
      <c r="S112" s="3">
        <f t="shared" ca="1" si="47"/>
        <v>0</v>
      </c>
      <c r="T112" s="3">
        <f t="shared" ca="1" si="47"/>
        <v>0</v>
      </c>
      <c r="U112" s="3">
        <f t="shared" ca="1" si="47"/>
        <v>0</v>
      </c>
      <c r="V112" s="3">
        <f t="shared" ca="1" si="47"/>
        <v>0</v>
      </c>
      <c r="W112" s="3">
        <f t="shared" ca="1" si="47"/>
        <v>0</v>
      </c>
      <c r="X112" s="3">
        <f t="shared" ca="1" si="47"/>
        <v>0</v>
      </c>
      <c r="Y112" s="3">
        <f t="shared" ca="1" si="47"/>
        <v>0</v>
      </c>
      <c r="Z112" s="3">
        <f t="shared" ca="1" si="47"/>
        <v>0</v>
      </c>
      <c r="AA112" s="3">
        <f t="shared" ca="1" si="47"/>
        <v>0</v>
      </c>
      <c r="AB112" s="3">
        <f t="shared" ca="1" si="47"/>
        <v>0</v>
      </c>
      <c r="AH112" s="42">
        <f t="shared" ca="1" si="30"/>
        <v>45864</v>
      </c>
      <c r="AI112" s="43">
        <f ca="1">_xll.BInterpol('Base IPCA'!$C$3:$C$14,'Base IPCA'!$E$3:$E$14,AH112,"Cubic","Extrapolate=Linear","MultiX=Average","Skip=True","Sort=True")</f>
        <v>8.4636495940664886</v>
      </c>
      <c r="AJ112" s="43">
        <f ca="1">_xll.BInterpol('Base IPCA'!$C$3:$C$14,'Base IPCA'!$D$3:$D$14,AH112,"Cubic","Extrapolate=Linear","MultiX=Average","Skip=True","Sort=True")</f>
        <v>8.4488398798367417</v>
      </c>
    </row>
    <row r="113" spans="15:36" ht="15.75" thickBot="1" x14ac:dyDescent="0.3">
      <c r="P113" s="69" t="s">
        <v>226</v>
      </c>
      <c r="Q113" s="63" t="e">
        <f t="shared" ref="Q113:AB113" ca="1" si="48">+Q111+Q99</f>
        <v>#VALUE!</v>
      </c>
      <c r="R113" s="64" t="e">
        <f t="shared" ca="1" si="48"/>
        <v>#VALUE!</v>
      </c>
      <c r="S113" s="64" t="e">
        <f t="shared" ca="1" si="48"/>
        <v>#VALUE!</v>
      </c>
      <c r="T113" s="64" t="e">
        <f t="shared" ca="1" si="48"/>
        <v>#VALUE!</v>
      </c>
      <c r="U113" s="64" t="e">
        <f t="shared" ca="1" si="48"/>
        <v>#VALUE!</v>
      </c>
      <c r="V113" s="64" t="e">
        <f t="shared" ca="1" si="48"/>
        <v>#VALUE!</v>
      </c>
      <c r="W113" s="64" t="e">
        <f t="shared" ca="1" si="48"/>
        <v>#VALUE!</v>
      </c>
      <c r="X113" s="64" t="e">
        <f t="shared" ca="1" si="48"/>
        <v>#VALUE!</v>
      </c>
      <c r="Y113" s="64" t="e">
        <f t="shared" ca="1" si="48"/>
        <v>#VALUE!</v>
      </c>
      <c r="Z113" s="64" t="e">
        <f t="shared" ca="1" si="48"/>
        <v>#VALUE!</v>
      </c>
      <c r="AA113" s="64" t="e">
        <f t="shared" ca="1" si="48"/>
        <v>#VALUE!</v>
      </c>
      <c r="AB113" s="57" t="e">
        <f t="shared" ca="1" si="48"/>
        <v>#VALUE!</v>
      </c>
      <c r="AC113" s="65" t="e">
        <f ca="1">SUM(Q113:AB113)</f>
        <v>#VALUE!</v>
      </c>
      <c r="AH113" s="42">
        <f t="shared" ca="1" si="30"/>
        <v>45865</v>
      </c>
      <c r="AI113" s="43">
        <f ca="1">_xll.BInterpol('Base IPCA'!$C$3:$C$14,'Base IPCA'!$E$3:$E$14,AH113,"Cubic","Extrapolate=Linear","MultiX=Average","Skip=True","Sort=True")</f>
        <v>8.4687448715737439</v>
      </c>
      <c r="AJ113" s="43">
        <f ca="1">_xll.BInterpol('Base IPCA'!$C$3:$C$14,'Base IPCA'!$D$3:$D$14,AH113,"Cubic","Extrapolate=Linear","MultiX=Average","Skip=True","Sort=True")</f>
        <v>8.4537654185101783</v>
      </c>
    </row>
    <row r="114" spans="15:36" ht="15" customHeight="1" thickBot="1" x14ac:dyDescent="0.3">
      <c r="AH114" s="42">
        <f t="shared" ca="1" si="30"/>
        <v>45866</v>
      </c>
      <c r="AI114" s="43">
        <f ca="1">_xll.BInterpol('Base IPCA'!$C$3:$C$14,'Base IPCA'!$E$3:$E$14,AH114,"Cubic","Extrapolate=Linear","MultiX=Average","Skip=True","Sort=True")</f>
        <v>8.4738353274640179</v>
      </c>
      <c r="AJ114" s="43">
        <f ca="1">_xll.BInterpol('Base IPCA'!$C$3:$C$14,'Base IPCA'!$D$3:$D$14,AH114,"Cubic","Extrapolate=Linear","MultiX=Average","Skip=True","Sort=True")</f>
        <v>8.4586861289678978</v>
      </c>
    </row>
    <row r="115" spans="15:36" ht="15.75" customHeight="1" thickBot="1" x14ac:dyDescent="0.3">
      <c r="P115" s="69"/>
      <c r="Q115" s="48" t="str">
        <f t="shared" ref="Q115:AA115" si="49">Q$2</f>
        <v>FIRF GERAES</v>
      </c>
      <c r="R115" s="49" t="str">
        <f t="shared" si="49"/>
        <v>FIRF GERAES 30</v>
      </c>
      <c r="S115" s="49" t="str">
        <f t="shared" si="49"/>
        <v>HORIZONTE</v>
      </c>
      <c r="T115" s="49" t="str">
        <f t="shared" si="49"/>
        <v>MANACA INFRA FIRF</v>
      </c>
      <c r="U115" s="49" t="str">
        <f t="shared" si="49"/>
        <v>BH FIRF INFRA</v>
      </c>
      <c r="V115" s="49" t="str">
        <f t="shared" si="49"/>
        <v>REAL FIM</v>
      </c>
      <c r="W115" s="49" t="str">
        <f>W$2</f>
        <v>RIO INFRA</v>
      </c>
      <c r="X115" s="49" t="str">
        <f t="shared" si="49"/>
        <v>JERA2026</v>
      </c>
      <c r="Y115" s="49" t="str">
        <f t="shared" si="49"/>
        <v>SANTANA</v>
      </c>
      <c r="Z115" s="49" t="str">
        <f t="shared" si="49"/>
        <v>BORDEAUX INFRA</v>
      </c>
      <c r="AA115" s="49" t="str">
        <f t="shared" si="49"/>
        <v>AF INVEST GERAES PREV</v>
      </c>
      <c r="AB115" s="50" t="str">
        <f>AB$2</f>
        <v>TOPAZIO INFRA</v>
      </c>
      <c r="AC115" s="45" t="s">
        <v>159</v>
      </c>
      <c r="AH115" s="42">
        <f t="shared" ca="1" si="30"/>
        <v>45867</v>
      </c>
      <c r="AI115" s="43">
        <f ca="1">_xll.BInterpol('Base IPCA'!$C$3:$C$14,'Base IPCA'!$E$3:$E$14,AH115,"Cubic","Extrapolate=Linear","MultiX=Average","Skip=True","Sort=True")</f>
        <v>8.4789208956877662</v>
      </c>
      <c r="AJ115" s="43">
        <f ca="1">_xll.BInterpol('Base IPCA'!$C$3:$C$14,'Base IPCA'!$D$3:$D$14,AH115,"Cubic","Extrapolate=Linear","MultiX=Average","Skip=True","Sort=True")</f>
        <v>8.4636019450699571</v>
      </c>
    </row>
    <row r="116" spans="15:36" ht="15.75" thickBot="1" x14ac:dyDescent="0.3">
      <c r="P116" s="45" t="s">
        <v>216</v>
      </c>
      <c r="Q116" s="67" t="e">
        <f t="shared" ref="Q116:AB116" ca="1" si="50">+Q99+Q111</f>
        <v>#VALUE!</v>
      </c>
      <c r="R116" s="67" t="e">
        <f t="shared" ca="1" si="50"/>
        <v>#VALUE!</v>
      </c>
      <c r="S116" s="67" t="e">
        <f t="shared" ca="1" si="50"/>
        <v>#VALUE!</v>
      </c>
      <c r="T116" s="67" t="e">
        <f t="shared" ca="1" si="50"/>
        <v>#VALUE!</v>
      </c>
      <c r="U116" s="67" t="e">
        <f t="shared" ca="1" si="50"/>
        <v>#VALUE!</v>
      </c>
      <c r="V116" s="67" t="e">
        <f t="shared" ca="1" si="50"/>
        <v>#VALUE!</v>
      </c>
      <c r="W116" s="67" t="e">
        <f t="shared" ca="1" si="50"/>
        <v>#VALUE!</v>
      </c>
      <c r="X116" s="67" t="e">
        <f t="shared" ca="1" si="50"/>
        <v>#VALUE!</v>
      </c>
      <c r="Y116" s="67" t="e">
        <f t="shared" ca="1" si="50"/>
        <v>#VALUE!</v>
      </c>
      <c r="Z116" s="67" t="e">
        <f t="shared" ca="1" si="50"/>
        <v>#VALUE!</v>
      </c>
      <c r="AA116" s="67" t="e">
        <f t="shared" ca="1" si="50"/>
        <v>#VALUE!</v>
      </c>
      <c r="AB116" s="67" t="e">
        <f t="shared" ca="1" si="50"/>
        <v>#VALUE!</v>
      </c>
      <c r="AC116" s="65" t="e">
        <f ca="1">SUM(Q116:AB116)</f>
        <v>#VALUE!</v>
      </c>
      <c r="AH116" s="42">
        <f t="shared" ca="1" si="30"/>
        <v>45868</v>
      </c>
      <c r="AI116" s="43">
        <f ca="1">_xll.BInterpol('Base IPCA'!$C$3:$C$14,'Base IPCA'!$E$3:$E$14,AH116,"Cubic","Extrapolate=Linear","MultiX=Average","Skip=True","Sort=True")</f>
        <v>8.4840015101954407</v>
      </c>
      <c r="AJ116" s="43">
        <f ca="1">_xll.BInterpol('Base IPCA'!$C$3:$C$14,'Base IPCA'!$D$3:$D$14,AH116,"Cubic","Extrapolate=Linear","MultiX=Average","Skip=True","Sort=True")</f>
        <v>8.4685128006764163</v>
      </c>
    </row>
    <row r="117" spans="15:36" x14ac:dyDescent="0.25">
      <c r="O117" s="12"/>
      <c r="P117" s="2" t="s">
        <v>78</v>
      </c>
      <c r="Q117" s="3" t="e">
        <f ca="1">Q116/VLOOKUP(Q101,'Base CDI'!$A:$D,4,0)</f>
        <v>#VALUE!</v>
      </c>
      <c r="R117" s="3" t="e">
        <f ca="1">R116/VLOOKUP(R101,'Base CDI'!$A:$D,4,0)</f>
        <v>#VALUE!</v>
      </c>
      <c r="S117" s="3" t="e">
        <f ca="1">S116/VLOOKUP(S101,'Base CDI'!$A:$D,4,0)</f>
        <v>#VALUE!</v>
      </c>
      <c r="T117" s="3" t="e">
        <f ca="1">T116/VLOOKUP(T101,'Base CDI'!$A:$D,4,0)</f>
        <v>#VALUE!</v>
      </c>
      <c r="U117" s="3" t="e">
        <f ca="1">U116/VLOOKUP(U101,'Base CDI'!$A:$D,4,0)</f>
        <v>#VALUE!</v>
      </c>
      <c r="V117" s="3" t="e">
        <f ca="1">V116/VLOOKUP(V101,'Base CDI'!$A:$D,4,0)</f>
        <v>#VALUE!</v>
      </c>
      <c r="W117" s="3" t="e">
        <f ca="1">W116/VLOOKUP(W101,'Base CDI'!$A:$D,4,0)</f>
        <v>#VALUE!</v>
      </c>
      <c r="X117" s="3" t="e">
        <f ca="1">X116/VLOOKUP(X101,'Base CDI'!$A:$D,4,0)</f>
        <v>#VALUE!</v>
      </c>
      <c r="Y117" s="3" t="e">
        <f ca="1">Y116/VLOOKUP(Y101,'Base CDI'!$A:$D,4,0)</f>
        <v>#VALUE!</v>
      </c>
      <c r="Z117" s="3" t="e">
        <f ca="1">Z116/VLOOKUP(Z101,'Base CDI'!$A:$D,4,0)</f>
        <v>#VALUE!</v>
      </c>
      <c r="AA117" s="3" t="e">
        <f ca="1">AA116/VLOOKUP(AA101,'Base CDI'!$A:$D,4,0)</f>
        <v>#VALUE!</v>
      </c>
      <c r="AB117" s="3" t="e">
        <f ca="1">AB116/VLOOKUP(AB101,'Base CDI'!$A:$D,4,0)</f>
        <v>#VALUE!</v>
      </c>
      <c r="AH117" s="42">
        <f t="shared" ca="1" si="30"/>
        <v>45869</v>
      </c>
      <c r="AI117" s="43">
        <f ca="1">_xll.BInterpol('Base IPCA'!$C$3:$C$14,'Base IPCA'!$E$3:$E$14,AH117,"Cubic","Extrapolate=Linear","MultiX=Average","Skip=True","Sort=True")</f>
        <v>8.4890771049374916</v>
      </c>
      <c r="AJ117" s="43">
        <f ca="1">_xll.BInterpol('Base IPCA'!$C$3:$C$14,'Base IPCA'!$D$3:$D$14,AH117,"Cubic","Extrapolate=Linear","MultiX=Average","Skip=True","Sort=True")</f>
        <v>8.4734186296473339</v>
      </c>
    </row>
    <row r="118" spans="15:36" x14ac:dyDescent="0.25">
      <c r="P118" s="34" t="s">
        <v>217</v>
      </c>
      <c r="Q118" s="70" t="e">
        <f ca="1">+(Q116/VLOOKUP(Q115,'Base CDI'!$A:$D,3,0))</f>
        <v>#VALUE!</v>
      </c>
      <c r="R118" s="70" t="e">
        <f ca="1">+(R116/VLOOKUP(R115,'Base CDI'!$A:$D,3,0))</f>
        <v>#VALUE!</v>
      </c>
      <c r="S118" s="70" t="e">
        <f ca="1">+(S116/VLOOKUP(S115,'Base CDI'!$A:$D,3,0))</f>
        <v>#VALUE!</v>
      </c>
      <c r="T118" s="70" t="e">
        <f ca="1">+(T116/VLOOKUP(T115,'Base CDI'!$A:$D,3,0))</f>
        <v>#VALUE!</v>
      </c>
      <c r="U118" s="70" t="e">
        <f ca="1">+(U116/VLOOKUP(U115,'Base CDI'!$A:$D,3,0))</f>
        <v>#VALUE!</v>
      </c>
      <c r="V118" s="70" t="e">
        <f ca="1">+(V116/VLOOKUP(V115,'Base CDI'!$A:$D,3,0))</f>
        <v>#VALUE!</v>
      </c>
      <c r="W118" s="70" t="e">
        <f ca="1">+(W116/VLOOKUP(W115,'Base CDI'!$A:$D,3,0))</f>
        <v>#VALUE!</v>
      </c>
      <c r="X118" s="70" t="e">
        <f ca="1">+(X116/VLOOKUP(X115,'Base CDI'!$A:$D,3,0))</f>
        <v>#VALUE!</v>
      </c>
      <c r="Y118" s="70" t="e">
        <f ca="1">+(Y116/VLOOKUP(Y115,'Base CDI'!$A:$D,3,0))</f>
        <v>#VALUE!</v>
      </c>
      <c r="Z118" s="70" t="e">
        <f ca="1">+(Z116/VLOOKUP(Z115,'Base CDI'!$A:$D,3,0))</f>
        <v>#VALUE!</v>
      </c>
      <c r="AA118" s="70" t="e">
        <f ca="1">+(AA116/VLOOKUP(AA115,'Base CDI'!$A:$D,3,0))</f>
        <v>#VALUE!</v>
      </c>
      <c r="AB118" s="70" t="e">
        <f ca="1">+(AB116/VLOOKUP(AB115,'Base CDI'!$A:$D,3,0))</f>
        <v>#VALUE!</v>
      </c>
      <c r="AH118" s="42">
        <f t="shared" ca="1" si="30"/>
        <v>45870</v>
      </c>
      <c r="AI118" s="43">
        <f ca="1">_xll.BInterpol('Base IPCA'!$C$3:$C$14,'Base IPCA'!$E$3:$E$14,AH118,"Cubic","Extrapolate=Linear","MultiX=Average","Skip=True","Sort=True")</f>
        <v>8.4941476138643726</v>
      </c>
      <c r="AJ118" s="43">
        <f ca="1">_xll.BInterpol('Base IPCA'!$C$3:$C$14,'Base IPCA'!$D$3:$D$14,AH118,"Cubic","Extrapolate=Linear","MultiX=Average","Skip=True","Sort=True")</f>
        <v>8.4783193658427685</v>
      </c>
    </row>
    <row r="119" spans="15:36" x14ac:dyDescent="0.25">
      <c r="Q119" s="144"/>
      <c r="R119" s="144"/>
      <c r="S119" s="144"/>
      <c r="T119" s="144"/>
      <c r="U119" s="213"/>
      <c r="V119" s="144"/>
      <c r="W119" s="144"/>
      <c r="X119" s="144"/>
      <c r="Y119" s="144"/>
      <c r="Z119" s="167"/>
      <c r="AA119" s="144"/>
      <c r="AB119" s="167"/>
      <c r="AH119" s="42"/>
      <c r="AI119" s="43"/>
      <c r="AJ119" s="43"/>
    </row>
    <row r="120" spans="15:36" x14ac:dyDescent="0.25"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H120" s="42">
        <f ca="1">AH118+1</f>
        <v>45871</v>
      </c>
      <c r="AI120" s="43">
        <f ca="1">_xll.BInterpol('Base IPCA'!$C$3:$C$14,'Base IPCA'!$E$3:$E$14,AH120,"Cubic","Extrapolate=Linear","MultiX=Average","Skip=True","Sort=True")</f>
        <v>8.4992129709265356</v>
      </c>
      <c r="AJ120" s="43">
        <f ca="1">_xll.BInterpol('Base IPCA'!$C$3:$C$14,'Base IPCA'!$D$3:$D$14,AH120,"Cubic","Extrapolate=Linear","MultiX=Average","Skip=True","Sort=True")</f>
        <v>8.4832149431227766</v>
      </c>
    </row>
    <row r="121" spans="15:36" x14ac:dyDescent="0.25">
      <c r="Q121" s="5"/>
      <c r="R121" s="144"/>
      <c r="S121" s="5"/>
      <c r="U121" s="167"/>
      <c r="AH121" s="42">
        <f t="shared" ca="1" si="30"/>
        <v>45872</v>
      </c>
      <c r="AI121" s="43">
        <f ca="1">_xll.BInterpol('Base IPCA'!$C$3:$C$14,'Base IPCA'!$E$3:$E$14,AH121,"Cubic","Extrapolate=Linear","MultiX=Average","Skip=True","Sort=True")</f>
        <v>8.5042731100744327</v>
      </c>
      <c r="AJ121" s="43">
        <f ca="1">_xll.BInterpol('Base IPCA'!$C$3:$C$14,'Base IPCA'!$D$3:$D$14,AH121,"Cubic","Extrapolate=Linear","MultiX=Average","Skip=True","Sort=True")</f>
        <v>8.4881052953474203</v>
      </c>
    </row>
    <row r="122" spans="15:36" x14ac:dyDescent="0.25">
      <c r="Q122" s="5"/>
      <c r="R122" s="5"/>
      <c r="AH122" s="42">
        <f t="shared" ca="1" si="30"/>
        <v>45873</v>
      </c>
      <c r="AI122" s="43">
        <f ca="1">_xll.BInterpol('Base IPCA'!$C$3:$C$14,'Base IPCA'!$E$3:$E$14,AH122,"Cubic","Extrapolate=Linear","MultiX=Average","Skip=True","Sort=True")</f>
        <v>8.5093279652585174</v>
      </c>
      <c r="AJ122" s="43">
        <f ca="1">_xll.BInterpol('Base IPCA'!$C$3:$C$14,'Base IPCA'!$D$3:$D$14,AH122,"Cubic","Extrapolate=Linear","MultiX=Average","Skip=True","Sort=True")</f>
        <v>8.4929903563767564</v>
      </c>
    </row>
    <row r="123" spans="15:36" ht="15.75" thickBot="1" x14ac:dyDescent="0.3">
      <c r="P123" s="327" t="s">
        <v>401</v>
      </c>
      <c r="Q123" s="327"/>
      <c r="R123" s="327"/>
      <c r="S123" s="327"/>
      <c r="T123" s="327"/>
      <c r="U123" s="327"/>
      <c r="V123" s="327"/>
      <c r="W123" s="327"/>
      <c r="X123" s="327"/>
      <c r="Y123" s="327"/>
      <c r="Z123" s="327"/>
      <c r="AA123" s="327"/>
      <c r="AB123" s="327"/>
      <c r="AC123" s="327"/>
      <c r="AH123" s="42">
        <f t="shared" ca="1" si="30"/>
        <v>45874</v>
      </c>
      <c r="AI123" s="43">
        <f ca="1">_xll.BInterpol('Base IPCA'!$C$3:$C$14,'Base IPCA'!$E$3:$E$14,AH123,"Cubic","Extrapolate=Linear","MultiX=Average","Skip=True","Sort=True")</f>
        <v>8.5143774704292419</v>
      </c>
      <c r="AJ123" s="43">
        <f ca="1">_xll.BInterpol('Base IPCA'!$C$3:$C$14,'Base IPCA'!$D$3:$D$14,AH123,"Cubic","Extrapolate=Linear","MultiX=Average","Skip=True","Sort=True")</f>
        <v>8.4978700600708432</v>
      </c>
    </row>
    <row r="124" spans="15:36" ht="15.75" thickBot="1" x14ac:dyDescent="0.3">
      <c r="P124" s="45" t="s">
        <v>402</v>
      </c>
      <c r="Q124" s="49" t="str">
        <f>Q115</f>
        <v>FIRF GERAES</v>
      </c>
      <c r="R124" s="49" t="str">
        <f>R115</f>
        <v>FIRF GERAES 30</v>
      </c>
      <c r="S124" s="49" t="str">
        <f t="shared" ref="S124:AA124" si="51">S115</f>
        <v>HORIZONTE</v>
      </c>
      <c r="T124" s="49" t="str">
        <f t="shared" si="51"/>
        <v>MANACA INFRA FIRF</v>
      </c>
      <c r="U124" s="49" t="str">
        <f t="shared" si="51"/>
        <v>BH FIRF INFRA</v>
      </c>
      <c r="V124" s="49" t="str">
        <f t="shared" si="51"/>
        <v>REAL FIM</v>
      </c>
      <c r="W124" s="49" t="str">
        <f t="shared" si="51"/>
        <v>RIO INFRA</v>
      </c>
      <c r="X124" s="49" t="str">
        <f t="shared" si="51"/>
        <v>JERA2026</v>
      </c>
      <c r="Y124" s="49" t="str">
        <f t="shared" si="51"/>
        <v>SANTANA</v>
      </c>
      <c r="Z124" s="49" t="str">
        <f>Z115</f>
        <v>BORDEAUX INFRA</v>
      </c>
      <c r="AA124" s="49" t="str">
        <f t="shared" si="51"/>
        <v>AF INVEST GERAES PREV</v>
      </c>
      <c r="AB124" s="49" t="str">
        <f>AB115</f>
        <v>TOPAZIO INFRA</v>
      </c>
      <c r="AC124" s="45" t="s">
        <v>159</v>
      </c>
      <c r="AH124" s="42">
        <f t="shared" ca="1" si="30"/>
        <v>45875</v>
      </c>
      <c r="AI124" s="43">
        <f ca="1">_xll.BInterpol('Base IPCA'!$C$3:$C$14,'Base IPCA'!$E$3:$E$14,AH124,"Cubic","Extrapolate=Linear","MultiX=Average","Skip=True","Sort=True")</f>
        <v>8.5194215595370579</v>
      </c>
      <c r="AJ124" s="43">
        <f ca="1">_xll.BInterpol('Base IPCA'!$C$3:$C$14,'Base IPCA'!$D$3:$D$14,AH124,"Cubic","Extrapolate=Linear","MultiX=Average","Skip=True","Sort=True")</f>
        <v>8.5027443402897394</v>
      </c>
    </row>
    <row r="125" spans="15:36" x14ac:dyDescent="0.25">
      <c r="P125" s="52" t="s">
        <v>177</v>
      </c>
      <c r="Q125" s="16" t="e">
        <f t="shared" ref="Q125:AB133" ca="1" si="52">SUMIF($O$52:$O$98,$P125,Q$52:Q$98)</f>
        <v>#VALUE!</v>
      </c>
      <c r="R125" s="16" t="e">
        <f t="shared" ca="1" si="52"/>
        <v>#VALUE!</v>
      </c>
      <c r="S125" s="16" t="e">
        <f t="shared" ca="1" si="52"/>
        <v>#VALUE!</v>
      </c>
      <c r="T125" s="16" t="e">
        <f t="shared" ca="1" si="52"/>
        <v>#VALUE!</v>
      </c>
      <c r="U125" s="16" t="e">
        <f t="shared" ca="1" si="52"/>
        <v>#VALUE!</v>
      </c>
      <c r="V125" s="16" t="e">
        <f t="shared" ca="1" si="52"/>
        <v>#VALUE!</v>
      </c>
      <c r="W125" s="16" t="e">
        <f t="shared" ca="1" si="52"/>
        <v>#VALUE!</v>
      </c>
      <c r="X125" s="16" t="e">
        <f t="shared" ca="1" si="52"/>
        <v>#VALUE!</v>
      </c>
      <c r="Y125" s="16" t="e">
        <f t="shared" ca="1" si="52"/>
        <v>#VALUE!</v>
      </c>
      <c r="Z125" s="16" t="e">
        <f t="shared" ca="1" si="52"/>
        <v>#VALUE!</v>
      </c>
      <c r="AA125" s="16" t="e">
        <f t="shared" ca="1" si="52"/>
        <v>#VALUE!</v>
      </c>
      <c r="AB125" s="16" t="e">
        <f t="shared" ca="1" si="52"/>
        <v>#VALUE!</v>
      </c>
      <c r="AC125" s="55" t="e">
        <f t="shared" ref="AC125:AC133" ca="1" si="53">SUM(Q125:AB125)</f>
        <v>#VALUE!</v>
      </c>
      <c r="AH125" s="42">
        <f t="shared" ca="1" si="30"/>
        <v>45876</v>
      </c>
      <c r="AI125" s="43">
        <f ca="1">_xll.BInterpol('Base IPCA'!$C$3:$C$14,'Base IPCA'!$E$3:$E$14,AH125,"Cubic","Extrapolate=Linear","MultiX=Average","Skip=True","Sort=True")</f>
        <v>8.5244601665324176</v>
      </c>
      <c r="AJ125" s="43">
        <f ca="1">_xll.BInterpol('Base IPCA'!$C$3:$C$14,'Base IPCA'!$D$3:$D$14,AH125,"Cubic","Extrapolate=Linear","MultiX=Average","Skip=True","Sort=True")</f>
        <v>8.507613130893505</v>
      </c>
    </row>
    <row r="126" spans="15:36" x14ac:dyDescent="0.25">
      <c r="P126" s="52" t="s">
        <v>116</v>
      </c>
      <c r="Q126" s="16">
        <f t="shared" ca="1" si="52"/>
        <v>0</v>
      </c>
      <c r="R126" s="16">
        <f t="shared" ca="1" si="52"/>
        <v>0</v>
      </c>
      <c r="S126" s="16">
        <f t="shared" ca="1" si="52"/>
        <v>627.16394275021003</v>
      </c>
      <c r="T126" s="16">
        <f t="shared" ca="1" si="52"/>
        <v>0</v>
      </c>
      <c r="U126" s="16">
        <f t="shared" ca="1" si="52"/>
        <v>354.65057975003583</v>
      </c>
      <c r="V126" s="16">
        <f t="shared" ca="1" si="52"/>
        <v>237.21253194554168</v>
      </c>
      <c r="W126" s="16">
        <f t="shared" ca="1" si="52"/>
        <v>0</v>
      </c>
      <c r="X126" s="16">
        <f t="shared" ca="1" si="52"/>
        <v>582.8229248054663</v>
      </c>
      <c r="Y126" s="16">
        <f t="shared" ca="1" si="52"/>
        <v>0</v>
      </c>
      <c r="Z126" s="16">
        <f t="shared" ca="1" si="52"/>
        <v>26.169392000010692</v>
      </c>
      <c r="AA126" s="16">
        <f t="shared" ca="1" si="52"/>
        <v>7.889302000003223</v>
      </c>
      <c r="AB126" s="16">
        <f t="shared" ca="1" si="52"/>
        <v>105.29124945999369</v>
      </c>
      <c r="AC126" s="55">
        <f t="shared" ca="1" si="53"/>
        <v>1941.1999227112615</v>
      </c>
      <c r="AH126" s="42">
        <f t="shared" ca="1" si="30"/>
        <v>45877</v>
      </c>
      <c r="AI126" s="43">
        <f ca="1">_xll.BInterpol('Base IPCA'!$C$3:$C$14,'Base IPCA'!$E$3:$E$14,AH126,"Cubic","Extrapolate=Linear","MultiX=Average","Skip=True","Sort=True")</f>
        <v>8.5294932253657727</v>
      </c>
      <c r="AJ126" s="43">
        <f ca="1">_xll.BInterpol('Base IPCA'!$C$3:$C$14,'Base IPCA'!$D$3:$D$14,AH126,"Cubic","Extrapolate=Linear","MultiX=Average","Skip=True","Sort=True")</f>
        <v>8.5124763657421987</v>
      </c>
    </row>
    <row r="127" spans="15:36" x14ac:dyDescent="0.25">
      <c r="P127" s="52" t="s">
        <v>315</v>
      </c>
      <c r="Q127" s="16" t="e">
        <f t="shared" ca="1" si="52"/>
        <v>#VALUE!</v>
      </c>
      <c r="R127" s="16" t="e">
        <f t="shared" ca="1" si="52"/>
        <v>#VALUE!</v>
      </c>
      <c r="S127" s="16" t="e">
        <f t="shared" ca="1" si="52"/>
        <v>#VALUE!</v>
      </c>
      <c r="T127" s="16" t="e">
        <f t="shared" ca="1" si="52"/>
        <v>#VALUE!</v>
      </c>
      <c r="U127" s="16" t="e">
        <f t="shared" ca="1" si="52"/>
        <v>#VALUE!</v>
      </c>
      <c r="V127" s="16" t="e">
        <f t="shared" ca="1" si="52"/>
        <v>#VALUE!</v>
      </c>
      <c r="W127" s="16" t="e">
        <f t="shared" ca="1" si="52"/>
        <v>#VALUE!</v>
      </c>
      <c r="X127" s="16" t="e">
        <f t="shared" ca="1" si="52"/>
        <v>#VALUE!</v>
      </c>
      <c r="Y127" s="16" t="e">
        <f t="shared" ca="1" si="52"/>
        <v>#VALUE!</v>
      </c>
      <c r="Z127" s="16" t="e">
        <f t="shared" ca="1" si="52"/>
        <v>#VALUE!</v>
      </c>
      <c r="AA127" s="16" t="e">
        <f t="shared" ca="1" si="52"/>
        <v>#VALUE!</v>
      </c>
      <c r="AB127" s="16" t="e">
        <f t="shared" ca="1" si="52"/>
        <v>#VALUE!</v>
      </c>
      <c r="AC127" s="55" t="e">
        <f t="shared" ca="1" si="53"/>
        <v>#VALUE!</v>
      </c>
      <c r="AH127" s="42">
        <f t="shared" ca="1" si="30"/>
        <v>45878</v>
      </c>
      <c r="AI127" s="43">
        <f ca="1">_xll.BInterpol('Base IPCA'!$C$3:$C$14,'Base IPCA'!$E$3:$E$14,AH127,"Cubic","Extrapolate=Linear","MultiX=Average","Skip=True","Sort=True")</f>
        <v>8.5345206699875771</v>
      </c>
      <c r="AJ127" s="43">
        <f ca="1">_xll.BInterpol('Base IPCA'!$C$3:$C$14,'Base IPCA'!$D$3:$D$14,AH127,"Cubic","Extrapolate=Linear","MultiX=Average","Skip=True","Sort=True")</f>
        <v>8.5173339786958771</v>
      </c>
    </row>
    <row r="128" spans="15:36" x14ac:dyDescent="0.25">
      <c r="P128" s="52" t="s">
        <v>179</v>
      </c>
      <c r="Q128" s="16" t="e">
        <f t="shared" ca="1" si="52"/>
        <v>#VALUE!</v>
      </c>
      <c r="R128" s="16" t="e">
        <f t="shared" ca="1" si="52"/>
        <v>#VALUE!</v>
      </c>
      <c r="S128" s="16" t="e">
        <f t="shared" ca="1" si="52"/>
        <v>#VALUE!</v>
      </c>
      <c r="T128" s="16" t="e">
        <f t="shared" ca="1" si="52"/>
        <v>#VALUE!</v>
      </c>
      <c r="U128" s="16" t="e">
        <f t="shared" ca="1" si="52"/>
        <v>#VALUE!</v>
      </c>
      <c r="V128" s="16" t="e">
        <f t="shared" ca="1" si="52"/>
        <v>#VALUE!</v>
      </c>
      <c r="W128" s="16" t="e">
        <f t="shared" ca="1" si="52"/>
        <v>#VALUE!</v>
      </c>
      <c r="X128" s="16" t="e">
        <f t="shared" ca="1" si="52"/>
        <v>#VALUE!</v>
      </c>
      <c r="Y128" s="16" t="e">
        <f t="shared" ca="1" si="52"/>
        <v>#VALUE!</v>
      </c>
      <c r="Z128" s="16" t="e">
        <f t="shared" ca="1" si="52"/>
        <v>#VALUE!</v>
      </c>
      <c r="AA128" s="16" t="e">
        <f t="shared" ca="1" si="52"/>
        <v>#VALUE!</v>
      </c>
      <c r="AB128" s="16" t="e">
        <f t="shared" ca="1" si="52"/>
        <v>#VALUE!</v>
      </c>
      <c r="AC128" s="55" t="e">
        <f t="shared" ca="1" si="53"/>
        <v>#VALUE!</v>
      </c>
      <c r="AG128"/>
      <c r="AH128" s="42">
        <f t="shared" ca="1" si="30"/>
        <v>45879</v>
      </c>
      <c r="AI128" s="43">
        <f ca="1">_xll.BInterpol('Base IPCA'!$C$3:$C$14,'Base IPCA'!$E$3:$E$14,AH128,"Cubic","Extrapolate=Linear","MultiX=Average","Skip=True","Sort=True")</f>
        <v>8.5395424343482826</v>
      </c>
      <c r="AJ128" s="43">
        <f ca="1">_xll.BInterpol('Base IPCA'!$C$3:$C$14,'Base IPCA'!$D$3:$D$14,AH128,"Cubic","Extrapolate=Linear","MultiX=Average","Skip=True","Sort=True")</f>
        <v>8.5221859036146004</v>
      </c>
    </row>
    <row r="129" spans="14:36" x14ac:dyDescent="0.25">
      <c r="P129" s="52" t="s">
        <v>1236</v>
      </c>
      <c r="Q129" s="16">
        <f t="shared" ca="1" si="52"/>
        <v>0</v>
      </c>
      <c r="R129" s="16">
        <f t="shared" ca="1" si="52"/>
        <v>0</v>
      </c>
      <c r="S129" s="16">
        <f t="shared" ca="1" si="52"/>
        <v>0</v>
      </c>
      <c r="T129" s="16">
        <f t="shared" ca="1" si="52"/>
        <v>270.17727000000002</v>
      </c>
      <c r="U129" s="16">
        <f t="shared" ca="1" si="52"/>
        <v>1719.8167400000002</v>
      </c>
      <c r="V129" s="16">
        <f t="shared" ca="1" si="52"/>
        <v>0</v>
      </c>
      <c r="W129" s="16">
        <f t="shared" ca="1" si="52"/>
        <v>0</v>
      </c>
      <c r="X129" s="16">
        <f t="shared" ca="1" si="52"/>
        <v>0</v>
      </c>
      <c r="Y129" s="16">
        <f t="shared" ca="1" si="52"/>
        <v>0</v>
      </c>
      <c r="Z129" s="16">
        <f t="shared" ca="1" si="52"/>
        <v>528.69753000000003</v>
      </c>
      <c r="AA129" s="16">
        <f t="shared" ca="1" si="52"/>
        <v>0</v>
      </c>
      <c r="AB129" s="16">
        <f t="shared" ca="1" si="52"/>
        <v>344.77022999999997</v>
      </c>
      <c r="AC129" s="55">
        <f ca="1">SUM(Q129:AB129)</f>
        <v>2863.4617700000003</v>
      </c>
      <c r="AE129" s="2"/>
      <c r="AG129"/>
      <c r="AH129" s="42" t="e">
        <f>#REF!+1</f>
        <v>#REF!</v>
      </c>
      <c r="AI129" s="43" t="str">
        <f>_xll.BInterpol('Base IPCA'!$C$3:$C$14,'Base IPCA'!$E$3:$E$14,AH129,"Cubic","Extrapolate=Linear","MultiX=Average","Skip=True","Sort=True")</f>
        <v>#N/A Invalid Parameter: Interpolation value</v>
      </c>
      <c r="AJ129" s="43" t="str">
        <f>_xll.BInterpol('Base IPCA'!$C$3:$C$14,'Base IPCA'!$D$3:$D$14,AH129,"Cubic","Extrapolate=Linear","MultiX=Average","Skip=True","Sort=True")</f>
        <v>#N/A Invalid Parameter: Interpolation value</v>
      </c>
    </row>
    <row r="130" spans="14:36" x14ac:dyDescent="0.25">
      <c r="N130"/>
      <c r="P130" s="52" t="s">
        <v>180</v>
      </c>
      <c r="Q130" s="16">
        <f t="shared" ca="1" si="52"/>
        <v>0</v>
      </c>
      <c r="R130" s="16">
        <f t="shared" ca="1" si="52"/>
        <v>0</v>
      </c>
      <c r="S130" s="16">
        <f t="shared" ca="1" si="52"/>
        <v>0</v>
      </c>
      <c r="T130" s="16">
        <f t="shared" ca="1" si="52"/>
        <v>1405.7165</v>
      </c>
      <c r="U130" s="16">
        <f t="shared" ca="1" si="52"/>
        <v>13977.90142</v>
      </c>
      <c r="V130" s="16">
        <f t="shared" ca="1" si="52"/>
        <v>0</v>
      </c>
      <c r="W130" s="16">
        <f t="shared" ca="1" si="52"/>
        <v>1312.4034999999999</v>
      </c>
      <c r="X130" s="16">
        <f t="shared" ca="1" si="52"/>
        <v>0</v>
      </c>
      <c r="Y130" s="16">
        <f t="shared" ca="1" si="52"/>
        <v>0</v>
      </c>
      <c r="Z130" s="16">
        <f t="shared" ca="1" si="52"/>
        <v>6357.8174899999995</v>
      </c>
      <c r="AA130" s="16">
        <f t="shared" ca="1" si="52"/>
        <v>0</v>
      </c>
      <c r="AB130" s="16">
        <f t="shared" ca="1" si="52"/>
        <v>3432.1320099999998</v>
      </c>
      <c r="AC130" s="55">
        <f ca="1">SUM(Q130:AB130)</f>
        <v>26485.97092</v>
      </c>
      <c r="AE130" s="2"/>
      <c r="AG130"/>
      <c r="AH130" s="42" t="e">
        <f t="shared" si="30"/>
        <v>#REF!</v>
      </c>
      <c r="AI130" s="43" t="str">
        <f>_xll.BInterpol('Base IPCA'!$C$3:$C$14,'Base IPCA'!$E$3:$E$14,AH130,"Cubic","Extrapolate=Linear","MultiX=Average","Skip=True","Sort=True")</f>
        <v>#N/A Invalid Parameter: Interpolation value</v>
      </c>
      <c r="AJ130" s="43" t="str">
        <f>_xll.BInterpol('Base IPCA'!$C$3:$C$14,'Base IPCA'!$D$3:$D$14,AH130,"Cubic","Extrapolate=Linear","MultiX=Average","Skip=True","Sort=True")</f>
        <v>#N/A Invalid Parameter: Interpolation value</v>
      </c>
    </row>
    <row r="131" spans="14:36" x14ac:dyDescent="0.25">
      <c r="P131" s="52" t="s">
        <v>440</v>
      </c>
      <c r="Q131" s="16">
        <f t="shared" ca="1" si="52"/>
        <v>0</v>
      </c>
      <c r="R131" s="16">
        <f t="shared" ca="1" si="52"/>
        <v>0</v>
      </c>
      <c r="S131" s="16">
        <f t="shared" ca="1" si="52"/>
        <v>0</v>
      </c>
      <c r="T131" s="16">
        <f t="shared" ca="1" si="52"/>
        <v>0</v>
      </c>
      <c r="U131" s="16">
        <f t="shared" ca="1" si="52"/>
        <v>4654.0925080999996</v>
      </c>
      <c r="V131" s="16">
        <f t="shared" ca="1" si="52"/>
        <v>0</v>
      </c>
      <c r="W131" s="16">
        <f t="shared" ca="1" si="52"/>
        <v>582.89927999999998</v>
      </c>
      <c r="X131" s="16">
        <f t="shared" ca="1" si="52"/>
        <v>0</v>
      </c>
      <c r="Y131" s="16">
        <f t="shared" ca="1" si="52"/>
        <v>0</v>
      </c>
      <c r="Z131" s="16">
        <f t="shared" ca="1" si="52"/>
        <v>2514.1788689</v>
      </c>
      <c r="AA131" s="16">
        <f t="shared" ca="1" si="52"/>
        <v>0</v>
      </c>
      <c r="AB131" s="16">
        <f t="shared" ca="1" si="52"/>
        <v>527.82593999999995</v>
      </c>
      <c r="AC131" s="55">
        <f t="shared" ca="1" si="53"/>
        <v>8278.9965969999994</v>
      </c>
      <c r="AE131" s="2"/>
      <c r="AG131"/>
      <c r="AH131" s="42" t="e">
        <f t="shared" si="30"/>
        <v>#REF!</v>
      </c>
      <c r="AI131" s="43" t="str">
        <f>_xll.BInterpol('Base IPCA'!$C$3:$C$14,'Base IPCA'!$E$3:$E$14,AH131,"Cubic","Extrapolate=Linear","MultiX=Average","Skip=True","Sort=True")</f>
        <v>#N/A Invalid Parameter: Interpolation value</v>
      </c>
      <c r="AJ131" s="43" t="str">
        <f>_xll.BInterpol('Base IPCA'!$C$3:$C$14,'Base IPCA'!$D$3:$D$14,AH131,"Cubic","Extrapolate=Linear","MultiX=Average","Skip=True","Sort=True")</f>
        <v>#N/A Invalid Parameter: Interpolation value</v>
      </c>
    </row>
    <row r="132" spans="14:36" x14ac:dyDescent="0.25">
      <c r="P132" s="52" t="s">
        <v>183</v>
      </c>
      <c r="Q132" s="16">
        <f t="shared" ca="1" si="52"/>
        <v>0</v>
      </c>
      <c r="R132" s="16">
        <f t="shared" ca="1" si="52"/>
        <v>0</v>
      </c>
      <c r="S132" s="16">
        <f t="shared" ca="1" si="52"/>
        <v>0</v>
      </c>
      <c r="T132" s="16">
        <f t="shared" ca="1" si="52"/>
        <v>0</v>
      </c>
      <c r="U132" s="16">
        <f t="shared" ca="1" si="52"/>
        <v>4469.2197120000001</v>
      </c>
      <c r="V132" s="16">
        <f t="shared" ca="1" si="52"/>
        <v>0</v>
      </c>
      <c r="W132" s="16">
        <f t="shared" ca="1" si="52"/>
        <v>1476.6265199999998</v>
      </c>
      <c r="X132" s="16">
        <f t="shared" ca="1" si="52"/>
        <v>0</v>
      </c>
      <c r="Y132" s="16">
        <f t="shared" ca="1" si="52"/>
        <v>0</v>
      </c>
      <c r="Z132" s="16">
        <f t="shared" ca="1" si="52"/>
        <v>3422.2450024257</v>
      </c>
      <c r="AA132" s="16">
        <f t="shared" ca="1" si="52"/>
        <v>0</v>
      </c>
      <c r="AB132" s="16">
        <f t="shared" ca="1" si="52"/>
        <v>531.05094600000007</v>
      </c>
      <c r="AC132" s="55">
        <f t="shared" ca="1" si="53"/>
        <v>9899.1421804256988</v>
      </c>
      <c r="AE132" s="2"/>
      <c r="AG132"/>
      <c r="AH132" s="42" t="e">
        <f t="shared" si="30"/>
        <v>#REF!</v>
      </c>
      <c r="AI132" s="43" t="str">
        <f>_xll.BInterpol('Base IPCA'!$C$3:$C$14,'Base IPCA'!$E$3:$E$14,AH132,"Cubic","Extrapolate=Linear","MultiX=Average","Skip=True","Sort=True")</f>
        <v>#N/A Invalid Parameter: Interpolation value</v>
      </c>
      <c r="AJ132" s="43" t="str">
        <f>_xll.BInterpol('Base IPCA'!$C$3:$C$14,'Base IPCA'!$D$3:$D$14,AH132,"Cubic","Extrapolate=Linear","MultiX=Average","Skip=True","Sort=True")</f>
        <v>#N/A Invalid Parameter: Interpolation value</v>
      </c>
    </row>
    <row r="133" spans="14:36" ht="15.75" thickBot="1" x14ac:dyDescent="0.3">
      <c r="P133" s="52" t="s">
        <v>184</v>
      </c>
      <c r="Q133" s="16">
        <f t="shared" ca="1" si="52"/>
        <v>0</v>
      </c>
      <c r="R133" s="16">
        <f t="shared" ca="1" si="52"/>
        <v>0</v>
      </c>
      <c r="S133" s="16">
        <f t="shared" ca="1" si="52"/>
        <v>0</v>
      </c>
      <c r="T133" s="16">
        <f t="shared" ca="1" si="52"/>
        <v>0</v>
      </c>
      <c r="U133" s="16">
        <f t="shared" ca="1" si="52"/>
        <v>7502.4864000000007</v>
      </c>
      <c r="V133" s="16">
        <f t="shared" ca="1" si="52"/>
        <v>0</v>
      </c>
      <c r="W133" s="16">
        <f t="shared" ca="1" si="52"/>
        <v>682.04020000000003</v>
      </c>
      <c r="X133" s="16">
        <f t="shared" ca="1" si="52"/>
        <v>0</v>
      </c>
      <c r="Y133" s="16">
        <f t="shared" ca="1" si="52"/>
        <v>0</v>
      </c>
      <c r="Z133" s="16">
        <f t="shared" ca="1" si="52"/>
        <v>2427.7678000000001</v>
      </c>
      <c r="AA133" s="16">
        <f t="shared" ca="1" si="52"/>
        <v>0</v>
      </c>
      <c r="AB133" s="16">
        <f t="shared" ca="1" si="52"/>
        <v>937.23557000000005</v>
      </c>
      <c r="AC133" s="55">
        <f t="shared" ca="1" si="53"/>
        <v>11549.529970000001</v>
      </c>
      <c r="AE133" s="2"/>
      <c r="AG133"/>
      <c r="AH133" s="42" t="e">
        <f t="shared" si="30"/>
        <v>#REF!</v>
      </c>
      <c r="AI133" s="43" t="str">
        <f>_xll.BInterpol('Base IPCA'!$C$3:$C$14,'Base IPCA'!$E$3:$E$14,AH133,"Cubic","Extrapolate=Linear","MultiX=Average","Skip=True","Sort=True")</f>
        <v>#N/A Invalid Parameter: Interpolation value</v>
      </c>
      <c r="AJ133" s="43" t="str">
        <f>_xll.BInterpol('Base IPCA'!$C$3:$C$14,'Base IPCA'!$D$3:$D$14,AH133,"Cubic","Extrapolate=Linear","MultiX=Average","Skip=True","Sort=True")</f>
        <v>#N/A Invalid Parameter: Interpolation value</v>
      </c>
    </row>
    <row r="134" spans="14:36" ht="15.75" thickBot="1" x14ac:dyDescent="0.3">
      <c r="P134" s="74" t="s">
        <v>159</v>
      </c>
      <c r="Q134" s="67" t="e">
        <f t="shared" ref="Q134:AC134" ca="1" si="54">SUM(Q125:Q133)</f>
        <v>#VALUE!</v>
      </c>
      <c r="R134" s="67" t="e">
        <f t="shared" ca="1" si="54"/>
        <v>#VALUE!</v>
      </c>
      <c r="S134" s="67" t="e">
        <f t="shared" ca="1" si="54"/>
        <v>#VALUE!</v>
      </c>
      <c r="T134" s="67" t="e">
        <f t="shared" ca="1" si="54"/>
        <v>#VALUE!</v>
      </c>
      <c r="U134" s="67" t="e">
        <f t="shared" ca="1" si="54"/>
        <v>#VALUE!</v>
      </c>
      <c r="V134" s="67" t="e">
        <f t="shared" ca="1" si="54"/>
        <v>#VALUE!</v>
      </c>
      <c r="W134" s="67" t="e">
        <f t="shared" ca="1" si="54"/>
        <v>#VALUE!</v>
      </c>
      <c r="X134" s="67" t="e">
        <f t="shared" ca="1" si="54"/>
        <v>#VALUE!</v>
      </c>
      <c r="Y134" s="67" t="e">
        <f t="shared" ca="1" si="54"/>
        <v>#VALUE!</v>
      </c>
      <c r="Z134" s="67" t="e">
        <f t="shared" ca="1" si="54"/>
        <v>#VALUE!</v>
      </c>
      <c r="AA134" s="67" t="e">
        <f t="shared" ca="1" si="54"/>
        <v>#VALUE!</v>
      </c>
      <c r="AB134" s="68" t="e">
        <f t="shared" ca="1" si="54"/>
        <v>#VALUE!</v>
      </c>
      <c r="AC134" s="65" t="e">
        <f t="shared" ca="1" si="54"/>
        <v>#VALUE!</v>
      </c>
      <c r="AE134" s="2"/>
      <c r="AG134"/>
      <c r="AH134" s="42" t="e">
        <f t="shared" ref="AH134:AH197" si="55">AH133+1</f>
        <v>#REF!</v>
      </c>
      <c r="AI134" s="43" t="str">
        <f>_xll.BInterpol('Base IPCA'!$C$3:$C$14,'Base IPCA'!$E$3:$E$14,AH134,"Cubic","Extrapolate=Linear","MultiX=Average","Skip=True","Sort=True")</f>
        <v>#N/A Invalid Parameter: Interpolation value</v>
      </c>
      <c r="AJ134" s="43" t="str">
        <f>_xll.BInterpol('Base IPCA'!$C$3:$C$14,'Base IPCA'!$D$3:$D$14,AH134,"Cubic","Extrapolate=Linear","MultiX=Average","Skip=True","Sort=True")</f>
        <v>#N/A Invalid Parameter: Interpolation value</v>
      </c>
    </row>
    <row r="135" spans="14:36" x14ac:dyDescent="0.25">
      <c r="AE135" s="2"/>
      <c r="AG135"/>
      <c r="AH135" s="42" t="e">
        <f t="shared" si="55"/>
        <v>#REF!</v>
      </c>
      <c r="AI135" s="43" t="str">
        <f>_xll.BInterpol('Base IPCA'!$C$3:$C$14,'Base IPCA'!$E$3:$E$14,AH135,"Cubic","Extrapolate=Linear","MultiX=Average","Skip=True","Sort=True")</f>
        <v>#N/A Invalid Parameter: Interpolation value</v>
      </c>
      <c r="AJ135" s="43" t="str">
        <f>_xll.BInterpol('Base IPCA'!$C$3:$C$14,'Base IPCA'!$D$3:$D$14,AH135,"Cubic","Extrapolate=Linear","MultiX=Average","Skip=True","Sort=True")</f>
        <v>#N/A Invalid Parameter: Interpolation value</v>
      </c>
    </row>
    <row r="136" spans="14:36" ht="15.75" thickBot="1" x14ac:dyDescent="0.3">
      <c r="P136" s="327" t="s">
        <v>403</v>
      </c>
      <c r="Q136" s="327"/>
      <c r="R136" s="327"/>
      <c r="S136" s="327"/>
      <c r="T136" s="327"/>
      <c r="U136" s="327"/>
      <c r="V136" s="327"/>
      <c r="W136" s="327"/>
      <c r="X136" s="327"/>
      <c r="Y136" s="327"/>
      <c r="Z136" s="327"/>
      <c r="AA136" s="327"/>
      <c r="AB136" s="327"/>
      <c r="AC136" s="327"/>
      <c r="AE136" s="2"/>
      <c r="AG136"/>
      <c r="AH136" s="42" t="e">
        <f t="shared" si="55"/>
        <v>#REF!</v>
      </c>
      <c r="AI136" s="43" t="str">
        <f>_xll.BInterpol('Base IPCA'!$C$3:$C$14,'Base IPCA'!$E$3:$E$14,AH136,"Cubic","Extrapolate=Linear","MultiX=Average","Skip=True","Sort=True")</f>
        <v>#N/A Invalid Parameter: Interpolation value</v>
      </c>
      <c r="AJ136" s="43" t="str">
        <f>_xll.BInterpol('Base IPCA'!$C$3:$C$14,'Base IPCA'!$D$3:$D$14,AH136,"Cubic","Extrapolate=Linear","MultiX=Average","Skip=True","Sort=True")</f>
        <v>#N/A Invalid Parameter: Interpolation value</v>
      </c>
    </row>
    <row r="137" spans="14:36" ht="15.75" thickBot="1" x14ac:dyDescent="0.3">
      <c r="P137" s="45" t="s">
        <v>402</v>
      </c>
      <c r="Q137" s="49" t="str">
        <f t="shared" ref="Q137:AB137" si="56">Q115</f>
        <v>FIRF GERAES</v>
      </c>
      <c r="R137" s="49" t="str">
        <f t="shared" si="56"/>
        <v>FIRF GERAES 30</v>
      </c>
      <c r="S137" s="49" t="str">
        <f t="shared" si="56"/>
        <v>HORIZONTE</v>
      </c>
      <c r="T137" s="49" t="str">
        <f t="shared" si="56"/>
        <v>MANACA INFRA FIRF</v>
      </c>
      <c r="U137" s="49" t="str">
        <f t="shared" si="56"/>
        <v>BH FIRF INFRA</v>
      </c>
      <c r="V137" s="49" t="str">
        <f t="shared" si="56"/>
        <v>REAL FIM</v>
      </c>
      <c r="W137" s="49" t="str">
        <f t="shared" si="56"/>
        <v>RIO INFRA</v>
      </c>
      <c r="X137" s="49" t="str">
        <f t="shared" si="56"/>
        <v>JERA2026</v>
      </c>
      <c r="Y137" s="49" t="str">
        <f t="shared" si="56"/>
        <v>SANTANA</v>
      </c>
      <c r="Z137" s="49" t="str">
        <f t="shared" si="56"/>
        <v>BORDEAUX INFRA</v>
      </c>
      <c r="AA137" s="49" t="str">
        <f t="shared" si="56"/>
        <v>AF INVEST GERAES PREV</v>
      </c>
      <c r="AB137" s="49" t="str">
        <f t="shared" si="56"/>
        <v>TOPAZIO INFRA</v>
      </c>
      <c r="AC137" s="45" t="s">
        <v>159</v>
      </c>
      <c r="AG137"/>
      <c r="AH137" s="42" t="e">
        <f t="shared" si="55"/>
        <v>#REF!</v>
      </c>
      <c r="AI137" s="43" t="str">
        <f>_xll.BInterpol('Base IPCA'!$C$3:$C$14,'Base IPCA'!$E$3:$E$14,AH137,"Cubic","Extrapolate=Linear","MultiX=Average","Skip=True","Sort=True")</f>
        <v>#N/A Invalid Parameter: Interpolation value</v>
      </c>
      <c r="AJ137" s="43" t="str">
        <f>_xll.BInterpol('Base IPCA'!$C$3:$C$14,'Base IPCA'!$D$3:$D$14,AH137,"Cubic","Extrapolate=Linear","MultiX=Average","Skip=True","Sort=True")</f>
        <v>#N/A Invalid Parameter: Interpolation value</v>
      </c>
    </row>
    <row r="138" spans="14:36" x14ac:dyDescent="0.25">
      <c r="P138" s="52" t="str">
        <f t="shared" ref="P138:P146" si="57">P125</f>
        <v>DAPMAI25</v>
      </c>
      <c r="Q138" s="16">
        <f t="shared" ref="Q138:AB146" ca="1" si="58">SUMIF($P$102:$AC$110,$P138,Q$102:Q$110)</f>
        <v>-5.2759230567608029</v>
      </c>
      <c r="R138" s="16">
        <f t="shared" ca="1" si="58"/>
        <v>-5.2759230567608029</v>
      </c>
      <c r="S138" s="16">
        <f t="shared" ca="1" si="58"/>
        <v>-32.974519104755018</v>
      </c>
      <c r="T138" s="16">
        <f t="shared" ca="1" si="58"/>
        <v>0</v>
      </c>
      <c r="U138" s="16">
        <f t="shared" ca="1" si="58"/>
        <v>0</v>
      </c>
      <c r="V138" s="16">
        <f t="shared" ca="1" si="58"/>
        <v>-2.6379615283804014</v>
      </c>
      <c r="W138" s="16">
        <f t="shared" ca="1" si="58"/>
        <v>0</v>
      </c>
      <c r="X138" s="16">
        <f t="shared" ca="1" si="58"/>
        <v>21.103692227043211</v>
      </c>
      <c r="Y138" s="16">
        <f t="shared" ca="1" si="58"/>
        <v>0</v>
      </c>
      <c r="Z138" s="16">
        <f t="shared" ca="1" si="58"/>
        <v>-7.9138845851412043</v>
      </c>
      <c r="AA138" s="16">
        <f t="shared" ca="1" si="58"/>
        <v>0</v>
      </c>
      <c r="AB138" s="16">
        <f t="shared" ca="1" si="58"/>
        <v>-9.232865349331405</v>
      </c>
      <c r="AC138" s="55">
        <f t="shared" ref="AC138:AC146" ca="1" si="59">SUM(Q138:AB138)</f>
        <v>-42.207384454086423</v>
      </c>
      <c r="AH138" s="42" t="e">
        <f t="shared" si="55"/>
        <v>#REF!</v>
      </c>
      <c r="AI138" s="43" t="str">
        <f>_xll.BInterpol('Base IPCA'!$C$3:$C$14,'Base IPCA'!$E$3:$E$14,AH138,"Cubic","Extrapolate=Linear","MultiX=Average","Skip=True","Sort=True")</f>
        <v>#N/A Invalid Parameter: Interpolation value</v>
      </c>
      <c r="AJ138" s="43" t="str">
        <f>_xll.BInterpol('Base IPCA'!$C$3:$C$14,'Base IPCA'!$D$3:$D$14,AH138,"Cubic","Extrapolate=Linear","MultiX=Average","Skip=True","Sort=True")</f>
        <v>#N/A Invalid Parameter: Interpolation value</v>
      </c>
    </row>
    <row r="139" spans="14:36" x14ac:dyDescent="0.25">
      <c r="P139" s="52" t="str">
        <f t="shared" si="57"/>
        <v>DAPAGO26</v>
      </c>
      <c r="Q139" s="16">
        <f t="shared" ca="1" si="58"/>
        <v>-137.77481894553057</v>
      </c>
      <c r="R139" s="16">
        <f t="shared" ca="1" si="58"/>
        <v>-118.09270195331192</v>
      </c>
      <c r="S139" s="16">
        <f t="shared" ca="1" si="58"/>
        <v>-334.5959888677171</v>
      </c>
      <c r="T139" s="16">
        <f t="shared" ca="1" si="58"/>
        <v>0</v>
      </c>
      <c r="U139" s="16">
        <f t="shared" ca="1" si="58"/>
        <v>-314.91387187549844</v>
      </c>
      <c r="V139" s="16">
        <f t="shared" ca="1" si="58"/>
        <v>-157.45693593774922</v>
      </c>
      <c r="W139" s="16">
        <f t="shared" ca="1" si="58"/>
        <v>0</v>
      </c>
      <c r="X139" s="16">
        <f t="shared" ca="1" si="58"/>
        <v>-629.82774375099689</v>
      </c>
      <c r="Y139" s="16">
        <f t="shared" ca="1" si="58"/>
        <v>0</v>
      </c>
      <c r="Z139" s="16">
        <f t="shared" ca="1" si="58"/>
        <v>-19.682116992218653</v>
      </c>
      <c r="AA139" s="16">
        <f t="shared" ca="1" si="58"/>
        <v>0</v>
      </c>
      <c r="AB139" s="16">
        <f t="shared" ca="1" si="58"/>
        <v>-216.50328691440518</v>
      </c>
      <c r="AC139" s="55">
        <f t="shared" ca="1" si="59"/>
        <v>-1928.847465237428</v>
      </c>
      <c r="AH139" s="42" t="e">
        <f t="shared" si="55"/>
        <v>#REF!</v>
      </c>
      <c r="AI139" s="43" t="str">
        <f>_xll.BInterpol('Base IPCA'!$C$3:$C$14,'Base IPCA'!$E$3:$E$14,AH139,"Cubic","Extrapolate=Linear","MultiX=Average","Skip=True","Sort=True")</f>
        <v>#N/A Invalid Parameter: Interpolation value</v>
      </c>
      <c r="AJ139" s="43" t="str">
        <f>_xll.BInterpol('Base IPCA'!$C$3:$C$14,'Base IPCA'!$D$3:$D$14,AH139,"Cubic","Extrapolate=Linear","MultiX=Average","Skip=True","Sort=True")</f>
        <v>#N/A Invalid Parameter: Interpolation value</v>
      </c>
    </row>
    <row r="140" spans="14:36" x14ac:dyDescent="0.25">
      <c r="P140" s="52" t="str">
        <f t="shared" si="57"/>
        <v>DAPMAI27</v>
      </c>
      <c r="Q140" s="16">
        <f t="shared" ca="1" si="58"/>
        <v>-146.74753867861</v>
      </c>
      <c r="R140" s="16">
        <f t="shared" ca="1" si="58"/>
        <v>-117.398030942888</v>
      </c>
      <c r="S140" s="16">
        <f t="shared" ca="1" si="58"/>
        <v>-176.097046414332</v>
      </c>
      <c r="T140" s="16">
        <f t="shared" ca="1" si="58"/>
        <v>0</v>
      </c>
      <c r="U140" s="16">
        <f t="shared" ca="1" si="58"/>
        <v>-1731.620956407598</v>
      </c>
      <c r="V140" s="16">
        <f t="shared" ca="1" si="58"/>
        <v>-176.097046414332</v>
      </c>
      <c r="W140" s="16">
        <f t="shared" ca="1" si="58"/>
        <v>0</v>
      </c>
      <c r="X140" s="16">
        <f t="shared" ca="1" si="58"/>
        <v>-616.339662450162</v>
      </c>
      <c r="Y140" s="16">
        <f t="shared" ca="1" si="58"/>
        <v>0</v>
      </c>
      <c r="Z140" s="16">
        <f t="shared" ca="1" si="58"/>
        <v>-410.893108300108</v>
      </c>
      <c r="AA140" s="16">
        <f t="shared" ca="1" si="58"/>
        <v>0</v>
      </c>
      <c r="AB140" s="16">
        <f t="shared" ca="1" si="58"/>
        <v>0</v>
      </c>
      <c r="AC140" s="55">
        <f t="shared" ca="1" si="59"/>
        <v>-3375.19338960803</v>
      </c>
      <c r="AH140" s="42" t="e">
        <f t="shared" si="55"/>
        <v>#REF!</v>
      </c>
      <c r="AI140" s="43" t="str">
        <f>_xll.BInterpol('Base IPCA'!$C$3:$C$14,'Base IPCA'!$E$3:$E$14,AH140,"Cubic","Extrapolate=Linear","MultiX=Average","Skip=True","Sort=True")</f>
        <v>#N/A Invalid Parameter: Interpolation value</v>
      </c>
      <c r="AJ140" s="43" t="str">
        <f>_xll.BInterpol('Base IPCA'!$C$3:$C$14,'Base IPCA'!$D$3:$D$14,AH140,"Cubic","Extrapolate=Linear","MultiX=Average","Skip=True","Sort=True")</f>
        <v>#N/A Invalid Parameter: Interpolation value</v>
      </c>
    </row>
    <row r="141" spans="14:36" x14ac:dyDescent="0.25">
      <c r="P141" s="52" t="str">
        <f t="shared" si="57"/>
        <v>DAPAGO28</v>
      </c>
      <c r="Q141" s="16">
        <f t="shared" ca="1" si="58"/>
        <v>-172.53637780400459</v>
      </c>
      <c r="R141" s="16">
        <f t="shared" ca="1" si="58"/>
        <v>-172.53637780400459</v>
      </c>
      <c r="S141" s="16">
        <f t="shared" ca="1" si="58"/>
        <v>-474.47503896101261</v>
      </c>
      <c r="T141" s="16">
        <f t="shared" ca="1" si="58"/>
        <v>0</v>
      </c>
      <c r="U141" s="16">
        <f t="shared" ca="1" si="58"/>
        <v>-4140.8730672961101</v>
      </c>
      <c r="V141" s="16">
        <f t="shared" ca="1" si="58"/>
        <v>-43.134094451001147</v>
      </c>
      <c r="W141" s="16">
        <f t="shared" ca="1" si="58"/>
        <v>0</v>
      </c>
      <c r="X141" s="16">
        <f t="shared" ca="1" si="58"/>
        <v>-43.134094451001147</v>
      </c>
      <c r="Y141" s="16">
        <f t="shared" ca="1" si="58"/>
        <v>0</v>
      </c>
      <c r="Z141" s="16">
        <f t="shared" ca="1" si="58"/>
        <v>-1250.8887390790333</v>
      </c>
      <c r="AA141" s="16">
        <f t="shared" ca="1" si="58"/>
        <v>-43.134094451001147</v>
      </c>
      <c r="AB141" s="16">
        <f t="shared" ca="1" si="58"/>
        <v>-819.54779456902179</v>
      </c>
      <c r="AC141" s="55">
        <f t="shared" ca="1" si="59"/>
        <v>-7160.2596788661904</v>
      </c>
      <c r="AH141" s="42" t="e">
        <f t="shared" si="55"/>
        <v>#REF!</v>
      </c>
      <c r="AI141" s="43" t="str">
        <f>_xll.BInterpol('Base IPCA'!$C$3:$C$14,'Base IPCA'!$E$3:$E$14,AH141,"Cubic","Extrapolate=Linear","MultiX=Average","Skip=True","Sort=True")</f>
        <v>#N/A Invalid Parameter: Interpolation value</v>
      </c>
      <c r="AJ141" s="43" t="str">
        <f>_xll.BInterpol('Base IPCA'!$C$3:$C$14,'Base IPCA'!$D$3:$D$14,AH141,"Cubic","Extrapolate=Linear","MultiX=Average","Skip=True","Sort=True")</f>
        <v>#N/A Invalid Parameter: Interpolation value</v>
      </c>
    </row>
    <row r="142" spans="14:36" x14ac:dyDescent="0.25">
      <c r="P142" s="52" t="str">
        <f t="shared" si="57"/>
        <v>DAPMAI29</v>
      </c>
      <c r="Q142" s="16">
        <f t="shared" ca="1" si="58"/>
        <v>-200.78946626780089</v>
      </c>
      <c r="R142" s="16">
        <f t="shared" ca="1" si="58"/>
        <v>-200.78946626780089</v>
      </c>
      <c r="S142" s="16">
        <f t="shared" ca="1" si="58"/>
        <v>-250.98683283475111</v>
      </c>
      <c r="T142" s="16">
        <f t="shared" ca="1" si="58"/>
        <v>0</v>
      </c>
      <c r="U142" s="16">
        <f t="shared" ca="1" si="58"/>
        <v>-1355.328897307656</v>
      </c>
      <c r="V142" s="16">
        <f t="shared" ca="1" si="58"/>
        <v>-50.197366566950222</v>
      </c>
      <c r="W142" s="16">
        <f t="shared" ca="1" si="58"/>
        <v>0</v>
      </c>
      <c r="X142" s="16">
        <f t="shared" ca="1" si="58"/>
        <v>-50.197366566950222</v>
      </c>
      <c r="Y142" s="16">
        <f t="shared" ca="1" si="58"/>
        <v>0</v>
      </c>
      <c r="Z142" s="16">
        <f t="shared" ca="1" si="58"/>
        <v>-301.18419940170133</v>
      </c>
      <c r="AA142" s="16">
        <f t="shared" ca="1" si="58"/>
        <v>0</v>
      </c>
      <c r="AB142" s="16">
        <f t="shared" ca="1" si="58"/>
        <v>0</v>
      </c>
      <c r="AC142" s="55">
        <f t="shared" ref="AC142" ca="1" si="60">SUM(Q142:AB142)</f>
        <v>-2409.4735952136107</v>
      </c>
      <c r="AH142" s="42" t="e">
        <f t="shared" si="55"/>
        <v>#REF!</v>
      </c>
      <c r="AI142" s="43" t="str">
        <f>_xll.BInterpol('Base IPCA'!$C$3:$C$14,'Base IPCA'!$E$3:$E$14,AH142,"Cubic","Extrapolate=Linear","MultiX=Average","Skip=True","Sort=True")</f>
        <v>#N/A Invalid Parameter: Interpolation value</v>
      </c>
      <c r="AJ142" s="43" t="str">
        <f>_xll.BInterpol('Base IPCA'!$C$3:$C$14,'Base IPCA'!$D$3:$D$14,AH142,"Cubic","Extrapolate=Linear","MultiX=Average","Skip=True","Sort=True")</f>
        <v>#N/A Invalid Parameter: Interpolation value</v>
      </c>
    </row>
    <row r="143" spans="14:36" x14ac:dyDescent="0.25">
      <c r="P143" s="52" t="str">
        <f t="shared" si="57"/>
        <v>DAPAGO30</v>
      </c>
      <c r="Q143" s="16">
        <f t="shared" ca="1" si="58"/>
        <v>-420.92980745974637</v>
      </c>
      <c r="R143" s="16">
        <f t="shared" ca="1" si="58"/>
        <v>-300.66414818553312</v>
      </c>
      <c r="S143" s="16">
        <f t="shared" ca="1" si="58"/>
        <v>-481.062637096853</v>
      </c>
      <c r="T143" s="16">
        <f t="shared" ca="1" si="58"/>
        <v>-300.66414818553312</v>
      </c>
      <c r="U143" s="16">
        <f t="shared" ca="1" si="58"/>
        <v>-14732.543261091123</v>
      </c>
      <c r="V143" s="16">
        <f t="shared" ca="1" si="58"/>
        <v>0</v>
      </c>
      <c r="W143" s="16">
        <f t="shared" ca="1" si="58"/>
        <v>0</v>
      </c>
      <c r="X143" s="16">
        <f t="shared" ca="1" si="58"/>
        <v>-60.132829637106624</v>
      </c>
      <c r="Y143" s="16">
        <f t="shared" ca="1" si="58"/>
        <v>0</v>
      </c>
      <c r="Z143" s="16">
        <f t="shared" ca="1" si="58"/>
        <v>-7877.4006824609678</v>
      </c>
      <c r="AA143" s="16">
        <f t="shared" ca="1" si="58"/>
        <v>0</v>
      </c>
      <c r="AB143" s="16">
        <f t="shared" ca="1" si="58"/>
        <v>-2585.7116743955849</v>
      </c>
      <c r="AC143" s="55">
        <f t="shared" ca="1" si="59"/>
        <v>-26759.109188512448</v>
      </c>
      <c r="AH143" s="42" t="e">
        <f t="shared" si="55"/>
        <v>#REF!</v>
      </c>
      <c r="AI143" s="43" t="str">
        <f>_xll.BInterpol('Base IPCA'!$C$3:$C$14,'Base IPCA'!$E$3:$E$14,AH143,"Cubic","Extrapolate=Linear","MultiX=Average","Skip=True","Sort=True")</f>
        <v>#N/A Invalid Parameter: Interpolation value</v>
      </c>
      <c r="AJ143" s="43" t="str">
        <f>_xll.BInterpol('Base IPCA'!$C$3:$C$14,'Base IPCA'!$D$3:$D$14,AH143,"Cubic","Extrapolate=Linear","MultiX=Average","Skip=True","Sort=True")</f>
        <v>#N/A Invalid Parameter: Interpolation value</v>
      </c>
    </row>
    <row r="144" spans="14:36" x14ac:dyDescent="0.25">
      <c r="P144" s="52" t="str">
        <f t="shared" si="57"/>
        <v>DAPAGO32</v>
      </c>
      <c r="Q144" s="16">
        <f t="shared" ca="1" si="58"/>
        <v>0</v>
      </c>
      <c r="R144" s="16">
        <f t="shared" ca="1" si="58"/>
        <v>0</v>
      </c>
      <c r="S144" s="16">
        <f t="shared" ca="1" si="58"/>
        <v>0</v>
      </c>
      <c r="T144" s="16">
        <f t="shared" ca="1" si="58"/>
        <v>-430.54891353962012</v>
      </c>
      <c r="U144" s="16">
        <f t="shared" ca="1" si="58"/>
        <v>-5094.828810218838</v>
      </c>
      <c r="V144" s="16">
        <f t="shared" ca="1" si="58"/>
        <v>0</v>
      </c>
      <c r="W144" s="16">
        <f t="shared" ca="1" si="58"/>
        <v>0</v>
      </c>
      <c r="X144" s="16">
        <f t="shared" ca="1" si="58"/>
        <v>0</v>
      </c>
      <c r="Y144" s="16">
        <f t="shared" ca="1" si="58"/>
        <v>0</v>
      </c>
      <c r="Z144" s="16">
        <f t="shared" ca="1" si="58"/>
        <v>-2870.3260902641341</v>
      </c>
      <c r="AA144" s="16">
        <f t="shared" ca="1" si="58"/>
        <v>0</v>
      </c>
      <c r="AB144" s="16">
        <f t="shared" ca="1" si="58"/>
        <v>-574.06521805282682</v>
      </c>
      <c r="AC144" s="55">
        <f t="shared" ca="1" si="59"/>
        <v>-8969.7690320754191</v>
      </c>
      <c r="AH144" s="42" t="e">
        <f t="shared" si="55"/>
        <v>#REF!</v>
      </c>
      <c r="AI144" s="43" t="str">
        <f>_xll.BInterpol('Base IPCA'!$C$3:$C$14,'Base IPCA'!$E$3:$E$14,AH144,"Cubic","Extrapolate=Linear","MultiX=Average","Skip=True","Sort=True")</f>
        <v>#N/A Invalid Parameter: Interpolation value</v>
      </c>
      <c r="AJ144" s="43" t="str">
        <f>_xll.BInterpol('Base IPCA'!$C$3:$C$14,'Base IPCA'!$D$3:$D$14,AH144,"Cubic","Extrapolate=Linear","MultiX=Average","Skip=True","Sort=True")</f>
        <v>#N/A Invalid Parameter: Interpolation value</v>
      </c>
    </row>
    <row r="145" spans="16:36" x14ac:dyDescent="0.25">
      <c r="P145" s="52" t="str">
        <f t="shared" si="57"/>
        <v>DAPMAI35</v>
      </c>
      <c r="Q145" s="16">
        <f t="shared" ca="1" si="58"/>
        <v>0</v>
      </c>
      <c r="R145" s="16">
        <f t="shared" ca="1" si="58"/>
        <v>0</v>
      </c>
      <c r="S145" s="16">
        <f t="shared" ca="1" si="58"/>
        <v>0</v>
      </c>
      <c r="T145" s="16">
        <f t="shared" ca="1" si="58"/>
        <v>0</v>
      </c>
      <c r="U145" s="16">
        <f t="shared" ca="1" si="58"/>
        <v>-4788.4644511162915</v>
      </c>
      <c r="V145" s="16">
        <f t="shared" ca="1" si="58"/>
        <v>0</v>
      </c>
      <c r="W145" s="16">
        <f t="shared" ca="1" si="58"/>
        <v>0</v>
      </c>
      <c r="X145" s="16">
        <f t="shared" ca="1" si="58"/>
        <v>0</v>
      </c>
      <c r="Y145" s="16">
        <f t="shared" ca="1" si="58"/>
        <v>0</v>
      </c>
      <c r="Z145" s="16">
        <f t="shared" ca="1" si="58"/>
        <v>-3571.0582347307936</v>
      </c>
      <c r="AA145" s="16">
        <f t="shared" ca="1" si="58"/>
        <v>0</v>
      </c>
      <c r="AB145" s="16">
        <f t="shared" ca="1" si="58"/>
        <v>-324.64165770279942</v>
      </c>
      <c r="AC145" s="55">
        <f t="shared" ca="1" si="59"/>
        <v>-8684.1643435498845</v>
      </c>
      <c r="AH145" s="42" t="e">
        <f t="shared" si="55"/>
        <v>#REF!</v>
      </c>
      <c r="AI145" s="43" t="str">
        <f>_xll.BInterpol('Base IPCA'!$C$3:$C$14,'Base IPCA'!$E$3:$E$14,AH145,"Cubic","Extrapolate=Linear","MultiX=Average","Skip=True","Sort=True")</f>
        <v>#N/A Invalid Parameter: Interpolation value</v>
      </c>
      <c r="AJ145" s="43" t="str">
        <f>_xll.BInterpol('Base IPCA'!$C$3:$C$14,'Base IPCA'!$D$3:$D$14,AH145,"Cubic","Extrapolate=Linear","MultiX=Average","Skip=True","Sort=True")</f>
        <v>#N/A Invalid Parameter: Interpolation value</v>
      </c>
    </row>
    <row r="146" spans="16:36" ht="15.75" thickBot="1" x14ac:dyDescent="0.3">
      <c r="P146" s="52" t="str">
        <f t="shared" si="57"/>
        <v>DAPAGO40</v>
      </c>
      <c r="Q146" s="16">
        <f t="shared" ca="1" si="58"/>
        <v>0</v>
      </c>
      <c r="R146" s="16">
        <f t="shared" ca="1" si="58"/>
        <v>0</v>
      </c>
      <c r="S146" s="16">
        <f t="shared" ca="1" si="58"/>
        <v>0</v>
      </c>
      <c r="T146" s="16">
        <f t="shared" ca="1" si="58"/>
        <v>0</v>
      </c>
      <c r="U146" s="16">
        <f t="shared" ca="1" si="58"/>
        <v>-7805.061634766309</v>
      </c>
      <c r="V146" s="16">
        <f t="shared" ca="1" si="58"/>
        <v>0</v>
      </c>
      <c r="W146" s="16">
        <f t="shared" ca="1" si="58"/>
        <v>0</v>
      </c>
      <c r="X146" s="16">
        <f t="shared" ca="1" si="58"/>
        <v>0</v>
      </c>
      <c r="Y146" s="16">
        <f t="shared" ca="1" si="58"/>
        <v>0</v>
      </c>
      <c r="Z146" s="16">
        <f t="shared" ca="1" si="58"/>
        <v>-2315.7875180075862</v>
      </c>
      <c r="AA146" s="16">
        <f t="shared" ca="1" si="58"/>
        <v>0</v>
      </c>
      <c r="AB146" s="16">
        <f t="shared" ca="1" si="58"/>
        <v>-771.9291726691954</v>
      </c>
      <c r="AC146" s="55">
        <f t="shared" ca="1" si="59"/>
        <v>-10892.778325443091</v>
      </c>
      <c r="AH146" s="42" t="e">
        <f t="shared" si="55"/>
        <v>#REF!</v>
      </c>
      <c r="AI146" s="43" t="str">
        <f>_xll.BInterpol('Base IPCA'!$C$3:$C$14,'Base IPCA'!$E$3:$E$14,AH146,"Cubic","Extrapolate=Linear","MultiX=Average","Skip=True","Sort=True")</f>
        <v>#N/A Invalid Parameter: Interpolation value</v>
      </c>
      <c r="AJ146" s="43" t="str">
        <f>_xll.BInterpol('Base IPCA'!$C$3:$C$14,'Base IPCA'!$D$3:$D$14,AH146,"Cubic","Extrapolate=Linear","MultiX=Average","Skip=True","Sort=True")</f>
        <v>#N/A Invalid Parameter: Interpolation value</v>
      </c>
    </row>
    <row r="147" spans="16:36" ht="15.75" thickBot="1" x14ac:dyDescent="0.3">
      <c r="P147" s="74" t="s">
        <v>159</v>
      </c>
      <c r="Q147" s="67">
        <f t="shared" ref="Q147:AC147" ca="1" si="61">SUM(Q138:Q146)</f>
        <v>-1084.0539322124532</v>
      </c>
      <c r="R147" s="67">
        <f t="shared" ca="1" si="61"/>
        <v>-914.75664821029932</v>
      </c>
      <c r="S147" s="67">
        <f t="shared" ca="1" si="61"/>
        <v>-1750.1920632794208</v>
      </c>
      <c r="T147" s="67">
        <f t="shared" ca="1" si="61"/>
        <v>-731.21306172515324</v>
      </c>
      <c r="U147" s="67">
        <f t="shared" ca="1" si="61"/>
        <v>-39963.634950079424</v>
      </c>
      <c r="V147" s="67">
        <f t="shared" ca="1" si="61"/>
        <v>-429.52340489841299</v>
      </c>
      <c r="W147" s="67">
        <f t="shared" ca="1" si="61"/>
        <v>0</v>
      </c>
      <c r="X147" s="67">
        <f t="shared" ca="1" si="61"/>
        <v>-1378.5280046291737</v>
      </c>
      <c r="Y147" s="67">
        <f t="shared" ca="1" si="61"/>
        <v>0</v>
      </c>
      <c r="Z147" s="67">
        <f t="shared" ca="1" si="61"/>
        <v>-18625.134573821684</v>
      </c>
      <c r="AA147" s="67">
        <f t="shared" ca="1" si="61"/>
        <v>-43.134094451001147</v>
      </c>
      <c r="AB147" s="68">
        <f t="shared" ca="1" si="61"/>
        <v>-5301.6316696531649</v>
      </c>
      <c r="AC147" s="65">
        <f t="shared" ca="1" si="61"/>
        <v>-70221.802402960195</v>
      </c>
      <c r="AH147" s="42" t="e">
        <f t="shared" si="55"/>
        <v>#REF!</v>
      </c>
      <c r="AI147" s="43" t="str">
        <f>_xll.BInterpol('Base IPCA'!$C$3:$C$14,'Base IPCA'!$E$3:$E$14,AH147,"Cubic","Extrapolate=Linear","MultiX=Average","Skip=True","Sort=True")</f>
        <v>#N/A Invalid Parameter: Interpolation value</v>
      </c>
      <c r="AJ147" s="43" t="str">
        <f>_xll.BInterpol('Base IPCA'!$C$3:$C$14,'Base IPCA'!$D$3:$D$14,AH147,"Cubic","Extrapolate=Linear","MultiX=Average","Skip=True","Sort=True")</f>
        <v>#N/A Invalid Parameter: Interpolation value</v>
      </c>
    </row>
    <row r="148" spans="16:36" x14ac:dyDescent="0.25"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H148" s="42" t="e">
        <f t="shared" si="55"/>
        <v>#REF!</v>
      </c>
      <c r="AI148" s="43" t="str">
        <f>_xll.BInterpol('Base IPCA'!$C$3:$C$14,'Base IPCA'!$E$3:$E$14,AH148,"Cubic","Extrapolate=Linear","MultiX=Average","Skip=True","Sort=True")</f>
        <v>#N/A Invalid Parameter: Interpolation value</v>
      </c>
      <c r="AJ148" s="43" t="str">
        <f>_xll.BInterpol('Base IPCA'!$C$3:$C$14,'Base IPCA'!$D$3:$D$14,AH148,"Cubic","Extrapolate=Linear","MultiX=Average","Skip=True","Sort=True")</f>
        <v>#N/A Invalid Parameter: Interpolation value</v>
      </c>
    </row>
    <row r="149" spans="16:36" ht="15.75" thickBot="1" x14ac:dyDescent="0.3">
      <c r="P149" s="327" t="s">
        <v>404</v>
      </c>
      <c r="Q149" s="327"/>
      <c r="R149" s="327"/>
      <c r="S149" s="327"/>
      <c r="T149" s="327"/>
      <c r="U149" s="327"/>
      <c r="V149" s="327"/>
      <c r="W149" s="327"/>
      <c r="X149" s="327"/>
      <c r="Y149" s="327"/>
      <c r="Z149" s="327"/>
      <c r="AA149" s="327"/>
      <c r="AB149" s="327"/>
      <c r="AC149" s="327"/>
      <c r="AH149" s="42" t="e">
        <f t="shared" si="55"/>
        <v>#REF!</v>
      </c>
      <c r="AI149" s="43" t="str">
        <f>_xll.BInterpol('Base IPCA'!$C$3:$C$14,'Base IPCA'!$E$3:$E$14,AH149,"Cubic","Extrapolate=Linear","MultiX=Average","Skip=True","Sort=True")</f>
        <v>#N/A Invalid Parameter: Interpolation value</v>
      </c>
      <c r="AJ149" s="43" t="str">
        <f>_xll.BInterpol('Base IPCA'!$C$3:$C$14,'Base IPCA'!$D$3:$D$14,AH149,"Cubic","Extrapolate=Linear","MultiX=Average","Skip=True","Sort=True")</f>
        <v>#N/A Invalid Parameter: Interpolation value</v>
      </c>
    </row>
    <row r="150" spans="16:36" ht="15.75" thickBot="1" x14ac:dyDescent="0.3">
      <c r="P150" s="45" t="s">
        <v>402</v>
      </c>
      <c r="Q150" s="49" t="str">
        <f t="shared" ref="Q150:AB150" si="62">Q115</f>
        <v>FIRF GERAES</v>
      </c>
      <c r="R150" s="49" t="str">
        <f t="shared" si="62"/>
        <v>FIRF GERAES 30</v>
      </c>
      <c r="S150" s="49" t="str">
        <f t="shared" si="62"/>
        <v>HORIZONTE</v>
      </c>
      <c r="T150" s="49" t="str">
        <f t="shared" si="62"/>
        <v>MANACA INFRA FIRF</v>
      </c>
      <c r="U150" s="49" t="str">
        <f t="shared" si="62"/>
        <v>BH FIRF INFRA</v>
      </c>
      <c r="V150" s="49" t="str">
        <f t="shared" si="62"/>
        <v>REAL FIM</v>
      </c>
      <c r="W150" s="49" t="str">
        <f t="shared" si="62"/>
        <v>RIO INFRA</v>
      </c>
      <c r="X150" s="49" t="str">
        <f t="shared" si="62"/>
        <v>JERA2026</v>
      </c>
      <c r="Y150" s="49" t="str">
        <f t="shared" si="62"/>
        <v>SANTANA</v>
      </c>
      <c r="Z150" s="49" t="str">
        <f t="shared" si="62"/>
        <v>BORDEAUX INFRA</v>
      </c>
      <c r="AA150" s="49" t="str">
        <f t="shared" si="62"/>
        <v>AF INVEST GERAES PREV</v>
      </c>
      <c r="AB150" s="49" t="str">
        <f t="shared" si="62"/>
        <v>TOPAZIO INFRA</v>
      </c>
      <c r="AC150" s="45" t="s">
        <v>159</v>
      </c>
      <c r="AH150" s="42" t="e">
        <f t="shared" si="55"/>
        <v>#REF!</v>
      </c>
      <c r="AI150" s="43" t="str">
        <f>_xll.BInterpol('Base IPCA'!$C$3:$C$14,'Base IPCA'!$E$3:$E$14,AH150,"Cubic","Extrapolate=Linear","MultiX=Average","Skip=True","Sort=True")</f>
        <v>#N/A Invalid Parameter: Interpolation value</v>
      </c>
      <c r="AJ150" s="43" t="str">
        <f>_xll.BInterpol('Base IPCA'!$C$3:$C$14,'Base IPCA'!$D$3:$D$14,AH150,"Cubic","Extrapolate=Linear","MultiX=Average","Skip=True","Sort=True")</f>
        <v>#N/A Invalid Parameter: Interpolation value</v>
      </c>
    </row>
    <row r="151" spans="16:36" x14ac:dyDescent="0.25">
      <c r="P151" s="52" t="str">
        <f>P125</f>
        <v>DAPMAI25</v>
      </c>
      <c r="Q151" s="160" t="e">
        <f ca="1">Q125+Q138</f>
        <v>#VALUE!</v>
      </c>
      <c r="R151" s="160" t="e">
        <f t="shared" ref="R151:AB151" ca="1" si="63">R125+R138</f>
        <v>#VALUE!</v>
      </c>
      <c r="S151" s="160" t="e">
        <f t="shared" ca="1" si="63"/>
        <v>#VALUE!</v>
      </c>
      <c r="T151" s="160" t="e">
        <f t="shared" ca="1" si="63"/>
        <v>#VALUE!</v>
      </c>
      <c r="U151" s="160" t="e">
        <f t="shared" ca="1" si="63"/>
        <v>#VALUE!</v>
      </c>
      <c r="V151" s="160" t="e">
        <f t="shared" ca="1" si="63"/>
        <v>#VALUE!</v>
      </c>
      <c r="W151" s="160" t="e">
        <f t="shared" ca="1" si="63"/>
        <v>#VALUE!</v>
      </c>
      <c r="X151" s="160" t="e">
        <f t="shared" ca="1" si="63"/>
        <v>#VALUE!</v>
      </c>
      <c r="Y151" s="160" t="e">
        <f t="shared" ca="1" si="63"/>
        <v>#VALUE!</v>
      </c>
      <c r="Z151" s="160" t="e">
        <f t="shared" ca="1" si="63"/>
        <v>#VALUE!</v>
      </c>
      <c r="AA151" s="160" t="e">
        <f t="shared" ca="1" si="63"/>
        <v>#VALUE!</v>
      </c>
      <c r="AB151" s="160" t="e">
        <f t="shared" ca="1" si="63"/>
        <v>#VALUE!</v>
      </c>
      <c r="AC151" s="55" t="e">
        <f t="shared" ref="AC151:AC159" ca="1" si="64">SUM(Q151:AB151)</f>
        <v>#VALUE!</v>
      </c>
      <c r="AH151" s="42" t="e">
        <f t="shared" si="55"/>
        <v>#REF!</v>
      </c>
      <c r="AI151" s="43" t="str">
        <f>_xll.BInterpol('Base IPCA'!$C$3:$C$14,'Base IPCA'!$E$3:$E$14,AH151,"Cubic","Extrapolate=Linear","MultiX=Average","Skip=True","Sort=True")</f>
        <v>#N/A Invalid Parameter: Interpolation value</v>
      </c>
      <c r="AJ151" s="43" t="str">
        <f>_xll.BInterpol('Base IPCA'!$C$3:$C$14,'Base IPCA'!$D$3:$D$14,AH151,"Cubic","Extrapolate=Linear","MultiX=Average","Skip=True","Sort=True")</f>
        <v>#N/A Invalid Parameter: Interpolation value</v>
      </c>
    </row>
    <row r="152" spans="16:36" x14ac:dyDescent="0.25">
      <c r="P152" s="52" t="str">
        <f t="shared" ref="P152:P159" si="65">P126</f>
        <v>DAPAGO26</v>
      </c>
      <c r="Q152" s="160">
        <f t="shared" ref="Q152:AB152" ca="1" si="66">Q126+Q139</f>
        <v>-137.77481894553057</v>
      </c>
      <c r="R152" s="160">
        <f t="shared" ca="1" si="66"/>
        <v>-118.09270195331192</v>
      </c>
      <c r="S152" s="160">
        <f t="shared" ca="1" si="66"/>
        <v>292.56795388249293</v>
      </c>
      <c r="T152" s="160">
        <f t="shared" ca="1" si="66"/>
        <v>0</v>
      </c>
      <c r="U152" s="160">
        <f t="shared" ca="1" si="66"/>
        <v>39.736707874537387</v>
      </c>
      <c r="V152" s="160">
        <f t="shared" ca="1" si="66"/>
        <v>79.755596007792462</v>
      </c>
      <c r="W152" s="160">
        <f t="shared" ca="1" si="66"/>
        <v>0</v>
      </c>
      <c r="X152" s="160">
        <f t="shared" ca="1" si="66"/>
        <v>-47.004818945530587</v>
      </c>
      <c r="Y152" s="160">
        <f t="shared" ca="1" si="66"/>
        <v>0</v>
      </c>
      <c r="Z152" s="160">
        <f t="shared" ca="1" si="66"/>
        <v>6.4872750077920394</v>
      </c>
      <c r="AA152" s="160">
        <f t="shared" ca="1" si="66"/>
        <v>7.889302000003223</v>
      </c>
      <c r="AB152" s="160">
        <f t="shared" ca="1" si="66"/>
        <v>-111.21203745441149</v>
      </c>
      <c r="AC152" s="55">
        <f t="shared" ca="1" si="64"/>
        <v>12.352457473833482</v>
      </c>
      <c r="AH152" s="42" t="e">
        <f t="shared" si="55"/>
        <v>#REF!</v>
      </c>
      <c r="AI152" s="43" t="str">
        <f>_xll.BInterpol('Base IPCA'!$C$3:$C$14,'Base IPCA'!$E$3:$E$14,AH152,"Cubic","Extrapolate=Linear","MultiX=Average","Skip=True","Sort=True")</f>
        <v>#N/A Invalid Parameter: Interpolation value</v>
      </c>
      <c r="AJ152" s="43" t="str">
        <f>_xll.BInterpol('Base IPCA'!$C$3:$C$14,'Base IPCA'!$D$3:$D$14,AH152,"Cubic","Extrapolate=Linear","MultiX=Average","Skip=True","Sort=True")</f>
        <v>#N/A Invalid Parameter: Interpolation value</v>
      </c>
    </row>
    <row r="153" spans="16:36" x14ac:dyDescent="0.25">
      <c r="P153" s="52" t="str">
        <f t="shared" si="65"/>
        <v>DAPMAI27</v>
      </c>
      <c r="Q153" s="160" t="e">
        <f t="shared" ref="Q153:AB153" ca="1" si="67">Q127+Q140</f>
        <v>#VALUE!</v>
      </c>
      <c r="R153" s="160" t="e">
        <f t="shared" ca="1" si="67"/>
        <v>#VALUE!</v>
      </c>
      <c r="S153" s="160" t="e">
        <f t="shared" ca="1" si="67"/>
        <v>#VALUE!</v>
      </c>
      <c r="T153" s="160" t="e">
        <f t="shared" ca="1" si="67"/>
        <v>#VALUE!</v>
      </c>
      <c r="U153" s="160" t="e">
        <f t="shared" ca="1" si="67"/>
        <v>#VALUE!</v>
      </c>
      <c r="V153" s="160" t="e">
        <f t="shared" ca="1" si="67"/>
        <v>#VALUE!</v>
      </c>
      <c r="W153" s="160" t="e">
        <f t="shared" ca="1" si="67"/>
        <v>#VALUE!</v>
      </c>
      <c r="X153" s="160" t="e">
        <f t="shared" ca="1" si="67"/>
        <v>#VALUE!</v>
      </c>
      <c r="Y153" s="160" t="e">
        <f t="shared" ca="1" si="67"/>
        <v>#VALUE!</v>
      </c>
      <c r="Z153" s="160" t="e">
        <f t="shared" ca="1" si="67"/>
        <v>#VALUE!</v>
      </c>
      <c r="AA153" s="160" t="e">
        <f t="shared" ca="1" si="67"/>
        <v>#VALUE!</v>
      </c>
      <c r="AB153" s="160" t="e">
        <f t="shared" ca="1" si="67"/>
        <v>#VALUE!</v>
      </c>
      <c r="AC153" s="55" t="e">
        <f t="shared" ca="1" si="64"/>
        <v>#VALUE!</v>
      </c>
      <c r="AH153" s="42" t="e">
        <f t="shared" si="55"/>
        <v>#REF!</v>
      </c>
      <c r="AI153" s="43" t="str">
        <f>_xll.BInterpol('Base IPCA'!$C$3:$C$14,'Base IPCA'!$E$3:$E$14,AH153,"Cubic","Extrapolate=Linear","MultiX=Average","Skip=True","Sort=True")</f>
        <v>#N/A Invalid Parameter: Interpolation value</v>
      </c>
      <c r="AJ153" s="43" t="str">
        <f>_xll.BInterpol('Base IPCA'!$C$3:$C$14,'Base IPCA'!$D$3:$D$14,AH153,"Cubic","Extrapolate=Linear","MultiX=Average","Skip=True","Sort=True")</f>
        <v>#N/A Invalid Parameter: Interpolation value</v>
      </c>
    </row>
    <row r="154" spans="16:36" x14ac:dyDescent="0.25">
      <c r="P154" s="52" t="str">
        <f t="shared" si="65"/>
        <v>DAPAGO28</v>
      </c>
      <c r="Q154" s="160" t="e">
        <f t="shared" ref="Q154:AB154" ca="1" si="68">Q128+Q141</f>
        <v>#VALUE!</v>
      </c>
      <c r="R154" s="160" t="e">
        <f t="shared" ca="1" si="68"/>
        <v>#VALUE!</v>
      </c>
      <c r="S154" s="160" t="e">
        <f t="shared" ca="1" si="68"/>
        <v>#VALUE!</v>
      </c>
      <c r="T154" s="160" t="e">
        <f t="shared" ca="1" si="68"/>
        <v>#VALUE!</v>
      </c>
      <c r="U154" s="160" t="e">
        <f t="shared" ca="1" si="68"/>
        <v>#VALUE!</v>
      </c>
      <c r="V154" s="160" t="e">
        <f t="shared" ca="1" si="68"/>
        <v>#VALUE!</v>
      </c>
      <c r="W154" s="160" t="e">
        <f t="shared" ca="1" si="68"/>
        <v>#VALUE!</v>
      </c>
      <c r="X154" s="160" t="e">
        <f t="shared" ca="1" si="68"/>
        <v>#VALUE!</v>
      </c>
      <c r="Y154" s="160" t="e">
        <f t="shared" ca="1" si="68"/>
        <v>#VALUE!</v>
      </c>
      <c r="Z154" s="160" t="e">
        <f t="shared" ca="1" si="68"/>
        <v>#VALUE!</v>
      </c>
      <c r="AA154" s="160" t="e">
        <f t="shared" ca="1" si="68"/>
        <v>#VALUE!</v>
      </c>
      <c r="AB154" s="160" t="e">
        <f t="shared" ca="1" si="68"/>
        <v>#VALUE!</v>
      </c>
      <c r="AC154" s="55" t="e">
        <f t="shared" ca="1" si="64"/>
        <v>#VALUE!</v>
      </c>
      <c r="AH154" s="42" t="e">
        <f t="shared" si="55"/>
        <v>#REF!</v>
      </c>
      <c r="AI154" s="43" t="str">
        <f>_xll.BInterpol('Base IPCA'!$C$3:$C$14,'Base IPCA'!$E$3:$E$14,AH154,"Cubic","Extrapolate=Linear","MultiX=Average","Skip=True","Sort=True")</f>
        <v>#N/A Invalid Parameter: Interpolation value</v>
      </c>
      <c r="AJ154" s="43" t="str">
        <f>_xll.BInterpol('Base IPCA'!$C$3:$C$14,'Base IPCA'!$D$3:$D$14,AH154,"Cubic","Extrapolate=Linear","MultiX=Average","Skip=True","Sort=True")</f>
        <v>#N/A Invalid Parameter: Interpolation value</v>
      </c>
    </row>
    <row r="155" spans="16:36" x14ac:dyDescent="0.25">
      <c r="P155" s="52" t="str">
        <f t="shared" si="65"/>
        <v>DAPMAI29</v>
      </c>
      <c r="Q155" s="160">
        <f t="shared" ref="Q155:AB155" ca="1" si="69">Q129+Q142</f>
        <v>-200.78946626780089</v>
      </c>
      <c r="R155" s="160">
        <f t="shared" ca="1" si="69"/>
        <v>-200.78946626780089</v>
      </c>
      <c r="S155" s="160">
        <f t="shared" ca="1" si="69"/>
        <v>-250.98683283475111</v>
      </c>
      <c r="T155" s="160">
        <f t="shared" ca="1" si="69"/>
        <v>270.17727000000002</v>
      </c>
      <c r="U155" s="160">
        <f t="shared" ca="1" si="69"/>
        <v>364.4878426923442</v>
      </c>
      <c r="V155" s="160">
        <f t="shared" ca="1" si="69"/>
        <v>-50.197366566950222</v>
      </c>
      <c r="W155" s="160">
        <f t="shared" ca="1" si="69"/>
        <v>0</v>
      </c>
      <c r="X155" s="160">
        <f t="shared" ca="1" si="69"/>
        <v>-50.197366566950222</v>
      </c>
      <c r="Y155" s="160">
        <f t="shared" ca="1" si="69"/>
        <v>0</v>
      </c>
      <c r="Z155" s="160">
        <f t="shared" ca="1" si="69"/>
        <v>227.51333059829869</v>
      </c>
      <c r="AA155" s="160">
        <f t="shared" ca="1" si="69"/>
        <v>0</v>
      </c>
      <c r="AB155" s="160">
        <f t="shared" ca="1" si="69"/>
        <v>344.77022999999997</v>
      </c>
      <c r="AC155" s="55">
        <f ca="1">SUM(Q155:AB155)</f>
        <v>453.98817478638955</v>
      </c>
      <c r="AH155" s="42" t="e">
        <f t="shared" si="55"/>
        <v>#REF!</v>
      </c>
      <c r="AI155" s="43" t="str">
        <f>_xll.BInterpol('Base IPCA'!$C$3:$C$14,'Base IPCA'!$E$3:$E$14,AH155,"Cubic","Extrapolate=Linear","MultiX=Average","Skip=True","Sort=True")</f>
        <v>#N/A Invalid Parameter: Interpolation value</v>
      </c>
      <c r="AJ155" s="43" t="str">
        <f>_xll.BInterpol('Base IPCA'!$C$3:$C$14,'Base IPCA'!$D$3:$D$14,AH155,"Cubic","Extrapolate=Linear","MultiX=Average","Skip=True","Sort=True")</f>
        <v>#N/A Invalid Parameter: Interpolation value</v>
      </c>
    </row>
    <row r="156" spans="16:36" x14ac:dyDescent="0.25">
      <c r="P156" s="52" t="str">
        <f t="shared" si="65"/>
        <v>DAPAGO30</v>
      </c>
      <c r="Q156" s="160">
        <f t="shared" ref="Q156:AB156" ca="1" si="70">Q130+Q143</f>
        <v>-420.92980745974637</v>
      </c>
      <c r="R156" s="160">
        <f t="shared" ca="1" si="70"/>
        <v>-300.66414818553312</v>
      </c>
      <c r="S156" s="160">
        <f t="shared" ca="1" si="70"/>
        <v>-481.062637096853</v>
      </c>
      <c r="T156" s="160">
        <f t="shared" ca="1" si="70"/>
        <v>1105.0523518144669</v>
      </c>
      <c r="U156" s="160">
        <f t="shared" ca="1" si="70"/>
        <v>-754.64184109112284</v>
      </c>
      <c r="V156" s="160">
        <f t="shared" ca="1" si="70"/>
        <v>0</v>
      </c>
      <c r="W156" s="160">
        <f t="shared" ca="1" si="70"/>
        <v>1312.4034999999999</v>
      </c>
      <c r="X156" s="160">
        <f t="shared" ca="1" si="70"/>
        <v>-60.132829637106624</v>
      </c>
      <c r="Y156" s="160">
        <f t="shared" ca="1" si="70"/>
        <v>0</v>
      </c>
      <c r="Z156" s="160">
        <f t="shared" ca="1" si="70"/>
        <v>-1519.5831924609683</v>
      </c>
      <c r="AA156" s="160">
        <f t="shared" ca="1" si="70"/>
        <v>0</v>
      </c>
      <c r="AB156" s="160">
        <f t="shared" ca="1" si="70"/>
        <v>846.42033560441496</v>
      </c>
      <c r="AC156" s="55">
        <f t="shared" ref="AC156" ca="1" si="71">SUM(Q156:AB156)</f>
        <v>-273.13826851244858</v>
      </c>
      <c r="AH156" s="42" t="e">
        <f t="shared" si="55"/>
        <v>#REF!</v>
      </c>
      <c r="AI156" s="43" t="str">
        <f>_xll.BInterpol('Base IPCA'!$C$3:$C$14,'Base IPCA'!$E$3:$E$14,AH156,"Cubic","Extrapolate=Linear","MultiX=Average","Skip=True","Sort=True")</f>
        <v>#N/A Invalid Parameter: Interpolation value</v>
      </c>
      <c r="AJ156" s="43" t="str">
        <f>_xll.BInterpol('Base IPCA'!$C$3:$C$14,'Base IPCA'!$D$3:$D$14,AH156,"Cubic","Extrapolate=Linear","MultiX=Average","Skip=True","Sort=True")</f>
        <v>#N/A Invalid Parameter: Interpolation value</v>
      </c>
    </row>
    <row r="157" spans="16:36" x14ac:dyDescent="0.25">
      <c r="P157" s="52" t="str">
        <f t="shared" si="65"/>
        <v>DAPAGO32</v>
      </c>
      <c r="Q157" s="160">
        <f t="shared" ref="Q157:AB157" ca="1" si="72">Q131+Q144</f>
        <v>0</v>
      </c>
      <c r="R157" s="160">
        <f t="shared" ca="1" si="72"/>
        <v>0</v>
      </c>
      <c r="S157" s="160">
        <f t="shared" ca="1" si="72"/>
        <v>0</v>
      </c>
      <c r="T157" s="160">
        <f t="shared" ca="1" si="72"/>
        <v>-430.54891353962012</v>
      </c>
      <c r="U157" s="160">
        <f t="shared" ca="1" si="72"/>
        <v>-440.73630211883847</v>
      </c>
      <c r="V157" s="160">
        <f t="shared" ca="1" si="72"/>
        <v>0</v>
      </c>
      <c r="W157" s="160">
        <f t="shared" ca="1" si="72"/>
        <v>582.89927999999998</v>
      </c>
      <c r="X157" s="160">
        <f t="shared" ca="1" si="72"/>
        <v>0</v>
      </c>
      <c r="Y157" s="160">
        <f t="shared" ca="1" si="72"/>
        <v>0</v>
      </c>
      <c r="Z157" s="160">
        <f t="shared" ca="1" si="72"/>
        <v>-356.14722136413411</v>
      </c>
      <c r="AA157" s="160">
        <f t="shared" ca="1" si="72"/>
        <v>0</v>
      </c>
      <c r="AB157" s="160">
        <f t="shared" ca="1" si="72"/>
        <v>-46.239278052826876</v>
      </c>
      <c r="AC157" s="55">
        <f t="shared" ca="1" si="64"/>
        <v>-690.77243507541959</v>
      </c>
      <c r="AH157" s="42" t="e">
        <f t="shared" si="55"/>
        <v>#REF!</v>
      </c>
      <c r="AI157" s="43" t="str">
        <f>_xll.BInterpol('Base IPCA'!$C$3:$C$14,'Base IPCA'!$E$3:$E$14,AH157,"Cubic","Extrapolate=Linear","MultiX=Average","Skip=True","Sort=True")</f>
        <v>#N/A Invalid Parameter: Interpolation value</v>
      </c>
      <c r="AJ157" s="43" t="str">
        <f>_xll.BInterpol('Base IPCA'!$C$3:$C$14,'Base IPCA'!$D$3:$D$14,AH157,"Cubic","Extrapolate=Linear","MultiX=Average","Skip=True","Sort=True")</f>
        <v>#N/A Invalid Parameter: Interpolation value</v>
      </c>
    </row>
    <row r="158" spans="16:36" x14ac:dyDescent="0.25">
      <c r="P158" s="52" t="str">
        <f t="shared" si="65"/>
        <v>DAPMAI35</v>
      </c>
      <c r="Q158" s="160">
        <f t="shared" ref="Q158:AB158" ca="1" si="73">Q132+Q145</f>
        <v>0</v>
      </c>
      <c r="R158" s="160">
        <f t="shared" ca="1" si="73"/>
        <v>0</v>
      </c>
      <c r="S158" s="160">
        <f t="shared" ca="1" si="73"/>
        <v>0</v>
      </c>
      <c r="T158" s="160">
        <f t="shared" ca="1" si="73"/>
        <v>0</v>
      </c>
      <c r="U158" s="160">
        <f t="shared" ca="1" si="73"/>
        <v>-319.24473911629138</v>
      </c>
      <c r="V158" s="160">
        <f t="shared" ca="1" si="73"/>
        <v>0</v>
      </c>
      <c r="W158" s="160">
        <f t="shared" ca="1" si="73"/>
        <v>1476.6265199999998</v>
      </c>
      <c r="X158" s="160">
        <f t="shared" ca="1" si="73"/>
        <v>0</v>
      </c>
      <c r="Y158" s="160">
        <f t="shared" ca="1" si="73"/>
        <v>0</v>
      </c>
      <c r="Z158" s="160">
        <f t="shared" ca="1" si="73"/>
        <v>-148.81323230509361</v>
      </c>
      <c r="AA158" s="160">
        <f t="shared" ca="1" si="73"/>
        <v>0</v>
      </c>
      <c r="AB158" s="160">
        <f t="shared" ca="1" si="73"/>
        <v>206.40928829720065</v>
      </c>
      <c r="AC158" s="55">
        <f t="shared" ca="1" si="64"/>
        <v>1214.9778368758155</v>
      </c>
      <c r="AH158" s="42" t="e">
        <f t="shared" si="55"/>
        <v>#REF!</v>
      </c>
      <c r="AI158" s="43" t="str">
        <f>_xll.BInterpol('Base IPCA'!$C$3:$C$14,'Base IPCA'!$E$3:$E$14,AH158,"Cubic","Extrapolate=Linear","MultiX=Average","Skip=True","Sort=True")</f>
        <v>#N/A Invalid Parameter: Interpolation value</v>
      </c>
      <c r="AJ158" s="43" t="str">
        <f>_xll.BInterpol('Base IPCA'!$C$3:$C$14,'Base IPCA'!$D$3:$D$14,AH158,"Cubic","Extrapolate=Linear","MultiX=Average","Skip=True","Sort=True")</f>
        <v>#N/A Invalid Parameter: Interpolation value</v>
      </c>
    </row>
    <row r="159" spans="16:36" ht="15.75" thickBot="1" x14ac:dyDescent="0.3">
      <c r="P159" s="52" t="str">
        <f t="shared" si="65"/>
        <v>DAPAGO40</v>
      </c>
      <c r="Q159" s="160">
        <f t="shared" ref="Q159:AB159" ca="1" si="74">Q133+Q146</f>
        <v>0</v>
      </c>
      <c r="R159" s="160">
        <f t="shared" ca="1" si="74"/>
        <v>0</v>
      </c>
      <c r="S159" s="160">
        <f t="shared" ca="1" si="74"/>
        <v>0</v>
      </c>
      <c r="T159" s="160">
        <f t="shared" ca="1" si="74"/>
        <v>0</v>
      </c>
      <c r="U159" s="160">
        <f t="shared" ca="1" si="74"/>
        <v>-302.57523476630831</v>
      </c>
      <c r="V159" s="160">
        <f t="shared" ca="1" si="74"/>
        <v>0</v>
      </c>
      <c r="W159" s="160">
        <f t="shared" ca="1" si="74"/>
        <v>682.04020000000003</v>
      </c>
      <c r="X159" s="160">
        <f t="shared" ca="1" si="74"/>
        <v>0</v>
      </c>
      <c r="Y159" s="160">
        <f t="shared" ca="1" si="74"/>
        <v>0</v>
      </c>
      <c r="Z159" s="160">
        <f t="shared" ca="1" si="74"/>
        <v>111.98028199241389</v>
      </c>
      <c r="AA159" s="160">
        <f t="shared" ca="1" si="74"/>
        <v>0</v>
      </c>
      <c r="AB159" s="160">
        <f t="shared" ca="1" si="74"/>
        <v>165.30639733080466</v>
      </c>
      <c r="AC159" s="55">
        <f t="shared" ca="1" si="64"/>
        <v>656.75164455691026</v>
      </c>
      <c r="AH159" s="42" t="e">
        <f t="shared" si="55"/>
        <v>#REF!</v>
      </c>
      <c r="AI159" s="43" t="str">
        <f>_xll.BInterpol('Base IPCA'!$C$3:$C$14,'Base IPCA'!$E$3:$E$14,AH159,"Cubic","Extrapolate=Linear","MultiX=Average","Skip=True","Sort=True")</f>
        <v>#N/A Invalid Parameter: Interpolation value</v>
      </c>
      <c r="AJ159" s="43" t="str">
        <f>_xll.BInterpol('Base IPCA'!$C$3:$C$14,'Base IPCA'!$D$3:$D$14,AH159,"Cubic","Extrapolate=Linear","MultiX=Average","Skip=True","Sort=True")</f>
        <v>#N/A Invalid Parameter: Interpolation value</v>
      </c>
    </row>
    <row r="160" spans="16:36" ht="15.75" thickBot="1" x14ac:dyDescent="0.3">
      <c r="P160" s="74" t="s">
        <v>159</v>
      </c>
      <c r="Q160" s="67" t="e">
        <f t="shared" ref="Q160:AC160" ca="1" si="75">SUM(Q151:Q159)</f>
        <v>#VALUE!</v>
      </c>
      <c r="R160" s="67" t="e">
        <f t="shared" ca="1" si="75"/>
        <v>#VALUE!</v>
      </c>
      <c r="S160" s="212" t="e">
        <f t="shared" ca="1" si="75"/>
        <v>#VALUE!</v>
      </c>
      <c r="T160" s="212" t="e">
        <f t="shared" ca="1" si="75"/>
        <v>#VALUE!</v>
      </c>
      <c r="U160" s="212" t="e">
        <f t="shared" ca="1" si="75"/>
        <v>#VALUE!</v>
      </c>
      <c r="V160" s="212" t="e">
        <f t="shared" ca="1" si="75"/>
        <v>#VALUE!</v>
      </c>
      <c r="W160" s="212" t="e">
        <f t="shared" ca="1" si="75"/>
        <v>#VALUE!</v>
      </c>
      <c r="X160" s="212" t="e">
        <f t="shared" ca="1" si="75"/>
        <v>#VALUE!</v>
      </c>
      <c r="Y160" s="212" t="e">
        <f t="shared" ca="1" si="75"/>
        <v>#VALUE!</v>
      </c>
      <c r="Z160" s="212" t="e">
        <f t="shared" ca="1" si="75"/>
        <v>#VALUE!</v>
      </c>
      <c r="AA160" s="212" t="e">
        <f t="shared" ca="1" si="75"/>
        <v>#VALUE!</v>
      </c>
      <c r="AB160" s="68" t="e">
        <f t="shared" ca="1" si="75"/>
        <v>#VALUE!</v>
      </c>
      <c r="AC160" s="65" t="e">
        <f t="shared" ca="1" si="75"/>
        <v>#VALUE!</v>
      </c>
      <c r="AH160" s="42" t="e">
        <f t="shared" si="55"/>
        <v>#REF!</v>
      </c>
      <c r="AI160" s="43" t="str">
        <f>_xll.BInterpol('Base IPCA'!$C$3:$C$14,'Base IPCA'!$E$3:$E$14,AH160,"Cubic","Extrapolate=Linear","MultiX=Average","Skip=True","Sort=True")</f>
        <v>#N/A Invalid Parameter: Interpolation value</v>
      </c>
      <c r="AJ160" s="43" t="str">
        <f>_xll.BInterpol('Base IPCA'!$C$3:$C$14,'Base IPCA'!$D$3:$D$14,AH160,"Cubic","Extrapolate=Linear","MultiX=Average","Skip=True","Sort=True")</f>
        <v>#N/A Invalid Parameter: Interpolation value</v>
      </c>
    </row>
    <row r="161" spans="16:36" x14ac:dyDescent="0.25">
      <c r="P161" s="2" t="s">
        <v>78</v>
      </c>
      <c r="Q161" s="3" t="e">
        <f ca="1">Q160/VLOOKUP(Q150,'Base CDI'!$A:$D,4,0)</f>
        <v>#VALUE!</v>
      </c>
      <c r="R161" s="3" t="e">
        <f ca="1">R160/VLOOKUP(R150,'Base CDI'!$A:$D,4,0)</f>
        <v>#VALUE!</v>
      </c>
      <c r="S161" s="3" t="e">
        <f ca="1">S160/VLOOKUP(S150,'Base CDI'!$A:$D,4,0)</f>
        <v>#VALUE!</v>
      </c>
      <c r="T161" s="3" t="e">
        <f ca="1">T160/VLOOKUP(T150,'Base CDI'!$A:$D,4,0)</f>
        <v>#VALUE!</v>
      </c>
      <c r="U161" s="3" t="e">
        <f ca="1">U160/VLOOKUP(U150,'Base CDI'!$A:$D,4,0)</f>
        <v>#VALUE!</v>
      </c>
      <c r="V161" s="3" t="e">
        <f ca="1">V160/VLOOKUP(V150,'Base CDI'!$A:$D,4,0)</f>
        <v>#VALUE!</v>
      </c>
      <c r="W161" s="3" t="e">
        <f ca="1">W160/VLOOKUP(W150,'Base CDI'!$A:$D,4,0)</f>
        <v>#VALUE!</v>
      </c>
      <c r="X161" s="3" t="e">
        <f ca="1">X160/VLOOKUP(X150,'Base CDI'!$A:$D,4,0)</f>
        <v>#VALUE!</v>
      </c>
      <c r="Y161" s="3" t="e">
        <f ca="1">Y160/VLOOKUP(Y150,'Base CDI'!$A:$D,4,0)</f>
        <v>#VALUE!</v>
      </c>
      <c r="Z161" s="3" t="e">
        <f ca="1">Z160/VLOOKUP(Z150,'Base CDI'!$A:$D,4,0)</f>
        <v>#VALUE!</v>
      </c>
      <c r="AA161" s="3" t="e">
        <f ca="1">AA160/VLOOKUP(AA150,'Base CDI'!$A:$D,4,0)</f>
        <v>#VALUE!</v>
      </c>
      <c r="AB161" s="3" t="e">
        <f ca="1">AB160/VLOOKUP(AB150,'Base CDI'!$A:$D,4,0)</f>
        <v>#VALUE!</v>
      </c>
      <c r="AH161" s="42" t="e">
        <f t="shared" si="55"/>
        <v>#REF!</v>
      </c>
      <c r="AI161" s="43" t="str">
        <f>_xll.BInterpol('Base IPCA'!$C$3:$C$14,'Base IPCA'!$E$3:$E$14,AH161,"Cubic","Extrapolate=Linear","MultiX=Average","Skip=True","Sort=True")</f>
        <v>#N/A Invalid Parameter: Interpolation value</v>
      </c>
      <c r="AJ161" s="43" t="str">
        <f>_xll.BInterpol('Base IPCA'!$C$3:$C$14,'Base IPCA'!$D$3:$D$14,AH161,"Cubic","Extrapolate=Linear","MultiX=Average","Skip=True","Sort=True")</f>
        <v>#N/A Invalid Parameter: Interpolation value</v>
      </c>
    </row>
    <row r="162" spans="16:36" x14ac:dyDescent="0.25">
      <c r="P162" s="34" t="s">
        <v>217</v>
      </c>
      <c r="Q162" s="70" t="e">
        <f ca="1">+(Q160/VLOOKUP(Q150,'Base CDI'!$A:$D,3,0))</f>
        <v>#VALUE!</v>
      </c>
      <c r="R162" s="70" t="e">
        <f ca="1">+(R160/VLOOKUP(R150,'Base CDI'!$A:$D,3,0))</f>
        <v>#VALUE!</v>
      </c>
      <c r="S162" s="70" t="e">
        <f ca="1">+(S160/VLOOKUP(S150,'Base CDI'!$A:$D,3,0))</f>
        <v>#VALUE!</v>
      </c>
      <c r="T162" s="70" t="e">
        <f ca="1">+(T160/VLOOKUP(T150,'Base CDI'!$A:$D,3,0))</f>
        <v>#VALUE!</v>
      </c>
      <c r="U162" s="70" t="e">
        <f ca="1">+(U160/VLOOKUP(U150,'Base CDI'!$A:$D,3,0))</f>
        <v>#VALUE!</v>
      </c>
      <c r="V162" s="70" t="e">
        <f ca="1">+(V160/VLOOKUP(V150,'Base CDI'!$A:$D,3,0))</f>
        <v>#VALUE!</v>
      </c>
      <c r="W162" s="70" t="e">
        <f ca="1">+(W160/VLOOKUP(W150,'Base CDI'!$A:$D,3,0))</f>
        <v>#VALUE!</v>
      </c>
      <c r="X162" s="70" t="e">
        <f ca="1">+(X160/VLOOKUP(X150,'Base CDI'!$A:$D,3,0))</f>
        <v>#VALUE!</v>
      </c>
      <c r="Y162" s="70" t="e">
        <f ca="1">+(Y160/VLOOKUP(Y150,'Base CDI'!$A:$D,3,0))</f>
        <v>#VALUE!</v>
      </c>
      <c r="Z162" s="70" t="e">
        <f ca="1">+(Z160/VLOOKUP(Z150,'Base CDI'!$A:$D,3,0))</f>
        <v>#VALUE!</v>
      </c>
      <c r="AA162" s="70" t="e">
        <f ca="1">+(AA160/VLOOKUP(AA150,'Base CDI'!$A:$D,3,0))</f>
        <v>#VALUE!</v>
      </c>
      <c r="AB162" s="70" t="e">
        <f ca="1">+(AB160/VLOOKUP(AB150,'Base CDI'!$A:$D,3,0))</f>
        <v>#VALUE!</v>
      </c>
      <c r="AH162" s="42" t="e">
        <f t="shared" si="55"/>
        <v>#REF!</v>
      </c>
      <c r="AI162" s="43" t="str">
        <f>_xll.BInterpol('Base IPCA'!$C$3:$C$14,'Base IPCA'!$E$3:$E$14,AH162,"Cubic","Extrapolate=Linear","MultiX=Average","Skip=True","Sort=True")</f>
        <v>#N/A Invalid Parameter: Interpolation value</v>
      </c>
      <c r="AJ162" s="43" t="str">
        <f>_xll.BInterpol('Base IPCA'!$C$3:$C$14,'Base IPCA'!$D$3:$D$14,AH162,"Cubic","Extrapolate=Linear","MultiX=Average","Skip=True","Sort=True")</f>
        <v>#N/A Invalid Parameter: Interpolation value</v>
      </c>
    </row>
    <row r="163" spans="16:36" x14ac:dyDescent="0.25">
      <c r="P163" s="34"/>
      <c r="Q163" s="70"/>
      <c r="R163" s="70"/>
      <c r="S163" s="70"/>
      <c r="T163" s="70"/>
      <c r="U163" s="146"/>
      <c r="V163" s="70"/>
      <c r="W163" s="70"/>
      <c r="X163" s="70"/>
      <c r="Y163" s="70"/>
      <c r="Z163" s="70"/>
      <c r="AA163" s="70"/>
      <c r="AB163" s="70"/>
      <c r="AH163" s="42" t="e">
        <f t="shared" si="55"/>
        <v>#REF!</v>
      </c>
      <c r="AI163" s="43" t="str">
        <f>_xll.BInterpol('Base IPCA'!$C$3:$C$14,'Base IPCA'!$E$3:$E$14,AH163,"Cubic","Extrapolate=Linear","MultiX=Average","Skip=True","Sort=True")</f>
        <v>#N/A Invalid Parameter: Interpolation value</v>
      </c>
      <c r="AJ163" s="43" t="str">
        <f>_xll.BInterpol('Base IPCA'!$C$3:$C$14,'Base IPCA'!$D$3:$D$14,AH163,"Cubic","Extrapolate=Linear","MultiX=Average","Skip=True","Sort=True")</f>
        <v>#N/A Invalid Parameter: Interpolation value</v>
      </c>
    </row>
    <row r="164" spans="16:36" ht="15.75" thickBot="1" x14ac:dyDescent="0.3">
      <c r="P164" s="327" t="s">
        <v>1133</v>
      </c>
      <c r="Q164" s="327"/>
      <c r="R164" s="327"/>
      <c r="S164" s="327"/>
      <c r="T164" s="327"/>
      <c r="U164" s="327"/>
      <c r="V164" s="327"/>
      <c r="W164" s="327"/>
      <c r="X164" s="327"/>
      <c r="Y164" s="327"/>
      <c r="Z164" s="327"/>
      <c r="AA164" s="327"/>
      <c r="AB164" s="327"/>
      <c r="AC164" s="327"/>
      <c r="AH164" s="42" t="e">
        <f t="shared" si="55"/>
        <v>#REF!</v>
      </c>
      <c r="AI164" s="43" t="str">
        <f>_xll.BInterpol('Base IPCA'!$C$3:$C$14,'Base IPCA'!$E$3:$E$14,AH164,"Cubic","Extrapolate=Linear","MultiX=Average","Skip=True","Sort=True")</f>
        <v>#N/A Invalid Parameter: Interpolation value</v>
      </c>
      <c r="AJ164" s="43" t="str">
        <f>_xll.BInterpol('Base IPCA'!$C$3:$C$14,'Base IPCA'!$D$3:$D$14,AH164,"Cubic","Extrapolate=Linear","MultiX=Average","Skip=True","Sort=True")</f>
        <v>#N/A Invalid Parameter: Interpolation value</v>
      </c>
    </row>
    <row r="165" spans="16:36" ht="15.75" thickBot="1" x14ac:dyDescent="0.3">
      <c r="P165" s="45" t="s">
        <v>402</v>
      </c>
      <c r="Q165" s="49" t="str">
        <f t="shared" ref="Q165:AB165" si="76">Q150</f>
        <v>FIRF GERAES</v>
      </c>
      <c r="R165" s="49" t="str">
        <f t="shared" si="76"/>
        <v>FIRF GERAES 30</v>
      </c>
      <c r="S165" s="49" t="str">
        <f t="shared" si="76"/>
        <v>HORIZONTE</v>
      </c>
      <c r="T165" s="49" t="str">
        <f t="shared" si="76"/>
        <v>MANACA INFRA FIRF</v>
      </c>
      <c r="U165" s="49" t="str">
        <f t="shared" si="76"/>
        <v>BH FIRF INFRA</v>
      </c>
      <c r="V165" s="49" t="str">
        <f t="shared" si="76"/>
        <v>REAL FIM</v>
      </c>
      <c r="W165" s="49" t="str">
        <f t="shared" si="76"/>
        <v>RIO INFRA</v>
      </c>
      <c r="X165" s="49" t="str">
        <f t="shared" si="76"/>
        <v>JERA2026</v>
      </c>
      <c r="Y165" s="49" t="str">
        <f t="shared" si="76"/>
        <v>SANTANA</v>
      </c>
      <c r="Z165" s="49" t="str">
        <f t="shared" si="76"/>
        <v>BORDEAUX INFRA</v>
      </c>
      <c r="AA165" s="49" t="str">
        <f t="shared" si="76"/>
        <v>AF INVEST GERAES PREV</v>
      </c>
      <c r="AB165" s="49" t="str">
        <f t="shared" si="76"/>
        <v>TOPAZIO INFRA</v>
      </c>
      <c r="AC165" s="45" t="s">
        <v>159</v>
      </c>
      <c r="AH165" s="42" t="e">
        <f t="shared" si="55"/>
        <v>#REF!</v>
      </c>
      <c r="AI165" s="43" t="str">
        <f>_xll.BInterpol('Base IPCA'!$C$3:$C$14,'Base IPCA'!$E$3:$E$14,AH165,"Cubic","Extrapolate=Linear","MultiX=Average","Skip=True","Sort=True")</f>
        <v>#N/A Invalid Parameter: Interpolation value</v>
      </c>
      <c r="AJ165" s="43" t="str">
        <f>_xll.BInterpol('Base IPCA'!$C$3:$C$14,'Base IPCA'!$D$3:$D$14,AH165,"Cubic","Extrapolate=Linear","MultiX=Average","Skip=True","Sort=True")</f>
        <v>#N/A Invalid Parameter: Interpolation value</v>
      </c>
    </row>
    <row r="166" spans="16:36" x14ac:dyDescent="0.25">
      <c r="P166" s="52" t="str">
        <f t="shared" ref="P166:P174" si="77">P138</f>
        <v>DAPMAI25</v>
      </c>
      <c r="Q166" s="16" t="e">
        <f ca="1">Q151/-VLOOKUP($P166,$B$18:$M$26,12,0)</f>
        <v>#VALUE!</v>
      </c>
      <c r="R166" s="16" t="e">
        <f t="shared" ref="R166:AB166" ca="1" si="78">R151/-VLOOKUP($P166,$B$18:$M$26,12,0)</f>
        <v>#VALUE!</v>
      </c>
      <c r="S166" s="16" t="e">
        <f t="shared" ca="1" si="78"/>
        <v>#VALUE!</v>
      </c>
      <c r="T166" s="16" t="e">
        <f t="shared" ca="1" si="78"/>
        <v>#VALUE!</v>
      </c>
      <c r="U166" s="16" t="e">
        <f t="shared" ca="1" si="78"/>
        <v>#VALUE!</v>
      </c>
      <c r="V166" s="16" t="e">
        <f t="shared" ca="1" si="78"/>
        <v>#VALUE!</v>
      </c>
      <c r="W166" s="16" t="e">
        <f t="shared" ca="1" si="78"/>
        <v>#VALUE!</v>
      </c>
      <c r="X166" s="16" t="e">
        <f t="shared" ca="1" si="78"/>
        <v>#VALUE!</v>
      </c>
      <c r="Y166" s="16" t="e">
        <f t="shared" ca="1" si="78"/>
        <v>#VALUE!</v>
      </c>
      <c r="Z166" s="16" t="e">
        <f t="shared" ca="1" si="78"/>
        <v>#VALUE!</v>
      </c>
      <c r="AA166" s="16" t="e">
        <f t="shared" ca="1" si="78"/>
        <v>#VALUE!</v>
      </c>
      <c r="AB166" s="16" t="e">
        <f t="shared" ca="1" si="78"/>
        <v>#VALUE!</v>
      </c>
      <c r="AC166" s="55" t="e">
        <f t="shared" ref="AC166" ca="1" si="79">SUM(Q166:AB166)</f>
        <v>#VALUE!</v>
      </c>
      <c r="AH166" s="42" t="e">
        <f t="shared" si="55"/>
        <v>#REF!</v>
      </c>
      <c r="AI166" s="43" t="str">
        <f>_xll.BInterpol('Base IPCA'!$C$3:$C$14,'Base IPCA'!$E$3:$E$14,AH166,"Cubic","Extrapolate=Linear","MultiX=Average","Skip=True","Sort=True")</f>
        <v>#N/A Invalid Parameter: Interpolation value</v>
      </c>
      <c r="AJ166" s="43" t="str">
        <f>_xll.BInterpol('Base IPCA'!$C$3:$C$14,'Base IPCA'!$D$3:$D$14,AH166,"Cubic","Extrapolate=Linear","MultiX=Average","Skip=True","Sort=True")</f>
        <v>#N/A Invalid Parameter: Interpolation value</v>
      </c>
    </row>
    <row r="167" spans="16:36" x14ac:dyDescent="0.25">
      <c r="P167" s="52" t="str">
        <f t="shared" si="77"/>
        <v>DAPAGO26</v>
      </c>
      <c r="Q167" s="16">
        <f t="shared" ref="Q167:AB167" ca="1" si="80">Q152/-VLOOKUP($P167,$B$18:$M$26,12,0)</f>
        <v>7</v>
      </c>
      <c r="R167" s="16">
        <f t="shared" ca="1" si="80"/>
        <v>6</v>
      </c>
      <c r="S167" s="16">
        <f t="shared" ca="1" si="80"/>
        <v>-14.864658816841704</v>
      </c>
      <c r="T167" s="16">
        <f t="shared" ca="1" si="80"/>
        <v>0</v>
      </c>
      <c r="U167" s="16">
        <f t="shared" ca="1" si="80"/>
        <v>-2.0189244830851956</v>
      </c>
      <c r="V167" s="16">
        <f t="shared" ca="1" si="80"/>
        <v>-4.0521858517213332</v>
      </c>
      <c r="W167" s="16">
        <f t="shared" ca="1" si="80"/>
        <v>0</v>
      </c>
      <c r="X167" s="16">
        <f t="shared" ca="1" si="80"/>
        <v>2.3881993468545075</v>
      </c>
      <c r="Y167" s="16">
        <f t="shared" ca="1" si="80"/>
        <v>0</v>
      </c>
      <c r="Z167" s="16">
        <f t="shared" ca="1" si="80"/>
        <v>-0.32960250212702175</v>
      </c>
      <c r="AA167" s="16">
        <f t="shared" ca="1" si="80"/>
        <v>-0.40083604843535214</v>
      </c>
      <c r="AB167" s="16">
        <f t="shared" ca="1" si="80"/>
        <v>5.6504103444959348</v>
      </c>
      <c r="AC167" s="55">
        <f t="shared" ref="AC167:AC171" ca="1" si="81">SUM(Q167:AB167)</f>
        <v>-0.62759801086016331</v>
      </c>
      <c r="AH167" s="42" t="e">
        <f t="shared" si="55"/>
        <v>#REF!</v>
      </c>
      <c r="AI167" s="43" t="str">
        <f>_xll.BInterpol('Base IPCA'!$C$3:$C$14,'Base IPCA'!$E$3:$E$14,AH167,"Cubic","Extrapolate=Linear","MultiX=Average","Skip=True","Sort=True")</f>
        <v>#N/A Invalid Parameter: Interpolation value</v>
      </c>
      <c r="AJ167" s="43" t="str">
        <f>_xll.BInterpol('Base IPCA'!$C$3:$C$14,'Base IPCA'!$D$3:$D$14,AH167,"Cubic","Extrapolate=Linear","MultiX=Average","Skip=True","Sort=True")</f>
        <v>#N/A Invalid Parameter: Interpolation value</v>
      </c>
    </row>
    <row r="168" spans="16:36" x14ac:dyDescent="0.25">
      <c r="P168" s="52" t="str">
        <f t="shared" si="77"/>
        <v>DAPMAI27</v>
      </c>
      <c r="Q168" s="16" t="e">
        <f t="shared" ref="Q168:AB168" ca="1" si="82">Q153/-VLOOKUP($P168,$B$18:$M$26,12,0)</f>
        <v>#VALUE!</v>
      </c>
      <c r="R168" s="16" t="e">
        <f t="shared" ca="1" si="82"/>
        <v>#VALUE!</v>
      </c>
      <c r="S168" s="16" t="e">
        <f t="shared" ca="1" si="82"/>
        <v>#VALUE!</v>
      </c>
      <c r="T168" s="16" t="e">
        <f t="shared" ca="1" si="82"/>
        <v>#VALUE!</v>
      </c>
      <c r="U168" s="16" t="e">
        <f t="shared" ca="1" si="82"/>
        <v>#VALUE!</v>
      </c>
      <c r="V168" s="16" t="e">
        <f t="shared" ca="1" si="82"/>
        <v>#VALUE!</v>
      </c>
      <c r="W168" s="16" t="e">
        <f t="shared" ca="1" si="82"/>
        <v>#VALUE!</v>
      </c>
      <c r="X168" s="16" t="e">
        <f t="shared" ca="1" si="82"/>
        <v>#VALUE!</v>
      </c>
      <c r="Y168" s="16" t="e">
        <f t="shared" ca="1" si="82"/>
        <v>#VALUE!</v>
      </c>
      <c r="Z168" s="16" t="e">
        <f t="shared" ca="1" si="82"/>
        <v>#VALUE!</v>
      </c>
      <c r="AA168" s="16" t="e">
        <f t="shared" ca="1" si="82"/>
        <v>#VALUE!</v>
      </c>
      <c r="AB168" s="16" t="e">
        <f t="shared" ca="1" si="82"/>
        <v>#VALUE!</v>
      </c>
      <c r="AC168" s="55" t="e">
        <f t="shared" ca="1" si="81"/>
        <v>#VALUE!</v>
      </c>
      <c r="AH168" s="42" t="e">
        <f t="shared" si="55"/>
        <v>#REF!</v>
      </c>
      <c r="AI168" s="43" t="str">
        <f>_xll.BInterpol('Base IPCA'!$C$3:$C$14,'Base IPCA'!$E$3:$E$14,AH168,"Cubic","Extrapolate=Linear","MultiX=Average","Skip=True","Sort=True")</f>
        <v>#N/A Invalid Parameter: Interpolation value</v>
      </c>
      <c r="AJ168" s="43" t="str">
        <f>_xll.BInterpol('Base IPCA'!$C$3:$C$14,'Base IPCA'!$D$3:$D$14,AH168,"Cubic","Extrapolate=Linear","MultiX=Average","Skip=True","Sort=True")</f>
        <v>#N/A Invalid Parameter: Interpolation value</v>
      </c>
    </row>
    <row r="169" spans="16:36" x14ac:dyDescent="0.25">
      <c r="P169" s="52" t="str">
        <f t="shared" si="77"/>
        <v>DAPAGO28</v>
      </c>
      <c r="Q169" s="16" t="e">
        <f t="shared" ref="Q169:AB169" ca="1" si="83">Q154/-VLOOKUP($P169,$B$18:$M$26,12,0)</f>
        <v>#VALUE!</v>
      </c>
      <c r="R169" s="16" t="e">
        <f t="shared" ca="1" si="83"/>
        <v>#VALUE!</v>
      </c>
      <c r="S169" s="16" t="e">
        <f t="shared" ca="1" si="83"/>
        <v>#VALUE!</v>
      </c>
      <c r="T169" s="16" t="e">
        <f t="shared" ca="1" si="83"/>
        <v>#VALUE!</v>
      </c>
      <c r="U169" s="16" t="e">
        <f t="shared" ca="1" si="83"/>
        <v>#VALUE!</v>
      </c>
      <c r="V169" s="16" t="e">
        <f t="shared" ca="1" si="83"/>
        <v>#VALUE!</v>
      </c>
      <c r="W169" s="16" t="e">
        <f t="shared" ca="1" si="83"/>
        <v>#VALUE!</v>
      </c>
      <c r="X169" s="16" t="e">
        <f t="shared" ca="1" si="83"/>
        <v>#VALUE!</v>
      </c>
      <c r="Y169" s="16" t="e">
        <f t="shared" ca="1" si="83"/>
        <v>#VALUE!</v>
      </c>
      <c r="Z169" s="16" t="e">
        <f t="shared" ca="1" si="83"/>
        <v>#VALUE!</v>
      </c>
      <c r="AA169" s="16" t="e">
        <f t="shared" ca="1" si="83"/>
        <v>#VALUE!</v>
      </c>
      <c r="AB169" s="16" t="e">
        <f t="shared" ca="1" si="83"/>
        <v>#VALUE!</v>
      </c>
      <c r="AC169" s="55" t="e">
        <f t="shared" ca="1" si="81"/>
        <v>#VALUE!</v>
      </c>
      <c r="AH169" s="42" t="e">
        <f t="shared" si="55"/>
        <v>#REF!</v>
      </c>
      <c r="AI169" s="43" t="str">
        <f>_xll.BInterpol('Base IPCA'!$C$3:$C$14,'Base IPCA'!$E$3:$E$14,AH169,"Cubic","Extrapolate=Linear","MultiX=Average","Skip=True","Sort=True")</f>
        <v>#N/A Invalid Parameter: Interpolation value</v>
      </c>
      <c r="AJ169" s="43" t="str">
        <f>_xll.BInterpol('Base IPCA'!$C$3:$C$14,'Base IPCA'!$D$3:$D$14,AH169,"Cubic","Extrapolate=Linear","MultiX=Average","Skip=True","Sort=True")</f>
        <v>#N/A Invalid Parameter: Interpolation value</v>
      </c>
    </row>
    <row r="170" spans="16:36" x14ac:dyDescent="0.25">
      <c r="P170" s="52" t="str">
        <f t="shared" si="77"/>
        <v>DAPMAI29</v>
      </c>
      <c r="Q170" s="16">
        <f t="shared" ref="Q170:AA170" ca="1" si="84">Q155/-VLOOKUP($P170,$B$18:$M$26,12,0)</f>
        <v>4</v>
      </c>
      <c r="R170" s="16">
        <f t="shared" ca="1" si="84"/>
        <v>4</v>
      </c>
      <c r="S170" s="16">
        <f t="shared" ca="1" si="84"/>
        <v>5</v>
      </c>
      <c r="T170" s="16">
        <f t="shared" ca="1" si="84"/>
        <v>-5.3822996797980203</v>
      </c>
      <c r="U170" s="16">
        <f t="shared" ca="1" si="84"/>
        <v>-7.2610949063674939</v>
      </c>
      <c r="V170" s="16">
        <f t="shared" ca="1" si="84"/>
        <v>1</v>
      </c>
      <c r="W170" s="16">
        <f t="shared" ca="1" si="84"/>
        <v>0</v>
      </c>
      <c r="X170" s="16">
        <f t="shared" ca="1" si="84"/>
        <v>1</v>
      </c>
      <c r="Y170" s="16">
        <f t="shared" ca="1" si="84"/>
        <v>0</v>
      </c>
      <c r="Z170" s="16">
        <f t="shared" ca="1" si="84"/>
        <v>-4.5323758228403301</v>
      </c>
      <c r="AA170" s="16">
        <f t="shared" ca="1" si="84"/>
        <v>0</v>
      </c>
      <c r="AB170" s="320">
        <f ca="1">AB155/-VLOOKUP($P170,$B$18:$M$26,12,0)+5</f>
        <v>-1.8682931711201665</v>
      </c>
      <c r="AC170" s="55">
        <f t="shared" ref="AC170" ca="1" si="85">SUM(Q170:AB170)</f>
        <v>-4.0440635801260107</v>
      </c>
      <c r="AH170" s="42" t="e">
        <f t="shared" si="55"/>
        <v>#REF!</v>
      </c>
      <c r="AI170" s="43" t="str">
        <f>_xll.BInterpol('Base IPCA'!$C$3:$C$14,'Base IPCA'!$E$3:$E$14,AH170,"Cubic","Extrapolate=Linear","MultiX=Average","Skip=True","Sort=True")</f>
        <v>#N/A Invalid Parameter: Interpolation value</v>
      </c>
      <c r="AJ170" s="43" t="str">
        <f>_xll.BInterpol('Base IPCA'!$C$3:$C$14,'Base IPCA'!$D$3:$D$14,AH170,"Cubic","Extrapolate=Linear","MultiX=Average","Skip=True","Sort=True")</f>
        <v>#N/A Invalid Parameter: Interpolation value</v>
      </c>
    </row>
    <row r="171" spans="16:36" x14ac:dyDescent="0.25">
      <c r="P171" s="52" t="str">
        <f t="shared" si="77"/>
        <v>DAPAGO30</v>
      </c>
      <c r="Q171" s="16">
        <f t="shared" ref="Q171:AA171" ca="1" si="86">Q156/-VLOOKUP($P171,$B$18:$M$26,12,0)</f>
        <v>7</v>
      </c>
      <c r="R171" s="16">
        <f t="shared" ca="1" si="86"/>
        <v>5</v>
      </c>
      <c r="S171" s="16">
        <f t="shared" ca="1" si="86"/>
        <v>8</v>
      </c>
      <c r="T171" s="16">
        <f t="shared" ca="1" si="86"/>
        <v>-18.376856011654635</v>
      </c>
      <c r="U171" s="16">
        <f t="shared" ca="1" si="86"/>
        <v>12.549581412437812</v>
      </c>
      <c r="V171" s="16">
        <f t="shared" ca="1" si="86"/>
        <v>0</v>
      </c>
      <c r="W171" s="16">
        <f t="shared" ca="1" si="86"/>
        <v>-21.825074720750294</v>
      </c>
      <c r="X171" s="16">
        <f t="shared" ca="1" si="86"/>
        <v>1</v>
      </c>
      <c r="Y171" s="16">
        <f t="shared" ca="1" si="86"/>
        <v>0</v>
      </c>
      <c r="Z171" s="16">
        <f t="shared" ca="1" si="86"/>
        <v>25.270442146685003</v>
      </c>
      <c r="AA171" s="16">
        <f t="shared" ca="1" si="86"/>
        <v>0</v>
      </c>
      <c r="AB171" s="320">
        <f ca="1">AB156/-VLOOKUP($P171,$B$18:$M$26,12,0)+6</f>
        <v>-8.0758441056648351</v>
      </c>
      <c r="AC171" s="55">
        <f t="shared" ca="1" si="81"/>
        <v>10.542248721053049</v>
      </c>
      <c r="AH171" s="42" t="e">
        <f t="shared" si="55"/>
        <v>#REF!</v>
      </c>
      <c r="AI171" s="43" t="str">
        <f>_xll.BInterpol('Base IPCA'!$C$3:$C$14,'Base IPCA'!$E$3:$E$14,AH171,"Cubic","Extrapolate=Linear","MultiX=Average","Skip=True","Sort=True")</f>
        <v>#N/A Invalid Parameter: Interpolation value</v>
      </c>
      <c r="AJ171" s="43" t="str">
        <f>_xll.BInterpol('Base IPCA'!$C$3:$C$14,'Base IPCA'!$D$3:$D$14,AH171,"Cubic","Extrapolate=Linear","MultiX=Average","Skip=True","Sort=True")</f>
        <v>#N/A Invalid Parameter: Interpolation value</v>
      </c>
    </row>
    <row r="172" spans="16:36" x14ac:dyDescent="0.25">
      <c r="P172" s="52" t="str">
        <f t="shared" si="77"/>
        <v>DAPAGO32</v>
      </c>
      <c r="Q172" s="16">
        <f t="shared" ref="Q172:AB172" ca="1" si="87">Q157/-VLOOKUP($P172,$B$18:$M$26,12,0)</f>
        <v>0</v>
      </c>
      <c r="R172" s="16">
        <f t="shared" ca="1" si="87"/>
        <v>0</v>
      </c>
      <c r="S172" s="16">
        <f t="shared" ca="1" si="87"/>
        <v>0</v>
      </c>
      <c r="T172" s="16">
        <f t="shared" ca="1" si="87"/>
        <v>6</v>
      </c>
      <c r="U172" s="16">
        <f t="shared" ca="1" si="87"/>
        <v>6.1419683793248856</v>
      </c>
      <c r="V172" s="16">
        <f t="shared" ca="1" si="87"/>
        <v>0</v>
      </c>
      <c r="W172" s="16">
        <f t="shared" ca="1" si="87"/>
        <v>-8.1231088269327643</v>
      </c>
      <c r="X172" s="16">
        <f t="shared" ca="1" si="87"/>
        <v>0</v>
      </c>
      <c r="Y172" s="16">
        <f t="shared" ca="1" si="87"/>
        <v>0</v>
      </c>
      <c r="Z172" s="16">
        <f t="shared" ca="1" si="87"/>
        <v>4.9631604237880946</v>
      </c>
      <c r="AA172" s="16">
        <f t="shared" ca="1" si="87"/>
        <v>0</v>
      </c>
      <c r="AB172" s="16">
        <f t="shared" ca="1" si="87"/>
        <v>0.64437665406263067</v>
      </c>
      <c r="AC172" s="55">
        <f ca="1">SUM(Q172:AB172)</f>
        <v>9.6263966302428479</v>
      </c>
      <c r="AH172" s="42" t="e">
        <f t="shared" si="55"/>
        <v>#REF!</v>
      </c>
      <c r="AI172" s="43" t="str">
        <f>_xll.BInterpol('Base IPCA'!$C$3:$C$14,'Base IPCA'!$E$3:$E$14,AH172,"Cubic","Extrapolate=Linear","MultiX=Average","Skip=True","Sort=True")</f>
        <v>#N/A Invalid Parameter: Interpolation value</v>
      </c>
      <c r="AJ172" s="43" t="str">
        <f>_xll.BInterpol('Base IPCA'!$C$3:$C$14,'Base IPCA'!$D$3:$D$14,AH172,"Cubic","Extrapolate=Linear","MultiX=Average","Skip=True","Sort=True")</f>
        <v>#N/A Invalid Parameter: Interpolation value</v>
      </c>
    </row>
    <row r="173" spans="16:36" x14ac:dyDescent="0.25">
      <c r="P173" s="52" t="str">
        <f t="shared" si="77"/>
        <v>DAPMAI35</v>
      </c>
      <c r="Q173" s="16">
        <f t="shared" ref="Q173:AB173" ca="1" si="88">Q158/-VLOOKUP($P173,$B$18:$M$26,12,0)</f>
        <v>0</v>
      </c>
      <c r="R173" s="16">
        <f t="shared" ca="1" si="88"/>
        <v>0</v>
      </c>
      <c r="S173" s="16">
        <f t="shared" ca="1" si="88"/>
        <v>0</v>
      </c>
      <c r="T173" s="16">
        <f t="shared" ca="1" si="88"/>
        <v>0</v>
      </c>
      <c r="U173" s="16">
        <f t="shared" ca="1" si="88"/>
        <v>3.9335030676630076</v>
      </c>
      <c r="V173" s="16">
        <f t="shared" ca="1" si="88"/>
        <v>0</v>
      </c>
      <c r="W173" s="16">
        <f t="shared" ca="1" si="88"/>
        <v>-18.193925332303607</v>
      </c>
      <c r="X173" s="16">
        <f t="shared" ca="1" si="88"/>
        <v>0</v>
      </c>
      <c r="Y173" s="16">
        <f t="shared" ca="1" si="88"/>
        <v>0</v>
      </c>
      <c r="Z173" s="16">
        <f t="shared" ca="1" si="88"/>
        <v>1.8335691526233895</v>
      </c>
      <c r="AA173" s="16">
        <f t="shared" ca="1" si="88"/>
        <v>0</v>
      </c>
      <c r="AB173" s="16">
        <f t="shared" ca="1" si="88"/>
        <v>-2.543226149814239</v>
      </c>
      <c r="AC173" s="55">
        <f t="shared" ref="AC173:AC174" ca="1" si="89">SUM(Q173:AB173)</f>
        <v>-14.970079261831447</v>
      </c>
      <c r="AH173" s="42" t="e">
        <f t="shared" si="55"/>
        <v>#REF!</v>
      </c>
      <c r="AI173" s="43" t="str">
        <f>_xll.BInterpol('Base IPCA'!$C$3:$C$14,'Base IPCA'!$E$3:$E$14,AH173,"Cubic","Extrapolate=Linear","MultiX=Average","Skip=True","Sort=True")</f>
        <v>#N/A Invalid Parameter: Interpolation value</v>
      </c>
      <c r="AJ173" s="43" t="str">
        <f>_xll.BInterpol('Base IPCA'!$C$3:$C$14,'Base IPCA'!$D$3:$D$14,AH173,"Cubic","Extrapolate=Linear","MultiX=Average","Skip=True","Sort=True")</f>
        <v>#N/A Invalid Parameter: Interpolation value</v>
      </c>
    </row>
    <row r="174" spans="16:36" ht="15.75" thickBot="1" x14ac:dyDescent="0.3">
      <c r="P174" s="52" t="str">
        <f t="shared" si="77"/>
        <v>DAPAGO40</v>
      </c>
      <c r="Q174" s="16">
        <f t="shared" ref="Q174:AB174" ca="1" si="90">Q159/-VLOOKUP($P174,$B$18:$M$26,12,0)</f>
        <v>0</v>
      </c>
      <c r="R174" s="16">
        <f t="shared" ca="1" si="90"/>
        <v>0</v>
      </c>
      <c r="S174" s="16">
        <f t="shared" ca="1" si="90"/>
        <v>0</v>
      </c>
      <c r="T174" s="16">
        <f t="shared" ca="1" si="90"/>
        <v>0</v>
      </c>
      <c r="U174" s="16">
        <f t="shared" ca="1" si="90"/>
        <v>3.5277551481575791</v>
      </c>
      <c r="V174" s="16">
        <f t="shared" ca="1" si="90"/>
        <v>0</v>
      </c>
      <c r="W174" s="16">
        <f t="shared" ca="1" si="90"/>
        <v>-7.9519754108717304</v>
      </c>
      <c r="X174" s="16">
        <f t="shared" ca="1" si="90"/>
        <v>0</v>
      </c>
      <c r="Y174" s="16">
        <f t="shared" ca="1" si="90"/>
        <v>0</v>
      </c>
      <c r="Z174" s="16">
        <f t="shared" ca="1" si="90"/>
        <v>-1.3055893903411524</v>
      </c>
      <c r="AA174" s="16">
        <f t="shared" ca="1" si="90"/>
        <v>0</v>
      </c>
      <c r="AB174" s="16">
        <f t="shared" ca="1" si="90"/>
        <v>-1.9273239419529096</v>
      </c>
      <c r="AC174" s="55">
        <f t="shared" ca="1" si="89"/>
        <v>-7.6571335950082133</v>
      </c>
      <c r="AH174" s="42" t="e">
        <f t="shared" si="55"/>
        <v>#REF!</v>
      </c>
      <c r="AI174" s="43" t="str">
        <f>_xll.BInterpol('Base IPCA'!$C$3:$C$14,'Base IPCA'!$E$3:$E$14,AH174,"Cubic","Extrapolate=Linear","MultiX=Average","Skip=True","Sort=True")</f>
        <v>#N/A Invalid Parameter: Interpolation value</v>
      </c>
      <c r="AJ174" s="43" t="str">
        <f>_xll.BInterpol('Base IPCA'!$C$3:$C$14,'Base IPCA'!$D$3:$D$14,AH174,"Cubic","Extrapolate=Linear","MultiX=Average","Skip=True","Sort=True")</f>
        <v>#N/A Invalid Parameter: Interpolation value</v>
      </c>
    </row>
    <row r="175" spans="16:36" ht="15.75" thickBot="1" x14ac:dyDescent="0.3">
      <c r="P175" s="74" t="s">
        <v>159</v>
      </c>
      <c r="Q175" s="67" t="e">
        <f t="shared" ref="Q175:AC175" ca="1" si="91">SUM(Q167:Q174)</f>
        <v>#VALUE!</v>
      </c>
      <c r="R175" s="67" t="e">
        <f t="shared" ca="1" si="91"/>
        <v>#VALUE!</v>
      </c>
      <c r="S175" s="212" t="e">
        <f t="shared" ca="1" si="91"/>
        <v>#VALUE!</v>
      </c>
      <c r="T175" s="212" t="e">
        <f t="shared" ca="1" si="91"/>
        <v>#VALUE!</v>
      </c>
      <c r="U175" s="212" t="e">
        <f t="shared" ca="1" si="91"/>
        <v>#VALUE!</v>
      </c>
      <c r="V175" s="212" t="e">
        <f t="shared" ca="1" si="91"/>
        <v>#VALUE!</v>
      </c>
      <c r="W175" s="212" t="e">
        <f t="shared" ca="1" si="91"/>
        <v>#VALUE!</v>
      </c>
      <c r="X175" s="212" t="e">
        <f t="shared" ca="1" si="91"/>
        <v>#VALUE!</v>
      </c>
      <c r="Y175" s="212" t="e">
        <f t="shared" ca="1" si="91"/>
        <v>#VALUE!</v>
      </c>
      <c r="Z175" s="212" t="e">
        <f t="shared" ca="1" si="91"/>
        <v>#VALUE!</v>
      </c>
      <c r="AA175" s="212" t="e">
        <f t="shared" ca="1" si="91"/>
        <v>#VALUE!</v>
      </c>
      <c r="AB175" s="68" t="e">
        <f t="shared" ca="1" si="91"/>
        <v>#VALUE!</v>
      </c>
      <c r="AC175" s="65" t="e">
        <f t="shared" ca="1" si="91"/>
        <v>#VALUE!</v>
      </c>
      <c r="AH175" s="42" t="e">
        <f t="shared" si="55"/>
        <v>#REF!</v>
      </c>
      <c r="AI175" s="43" t="str">
        <f>_xll.BInterpol('Base IPCA'!$C$3:$C$14,'Base IPCA'!$E$3:$E$14,AH175,"Cubic","Extrapolate=Linear","MultiX=Average","Skip=True","Sort=True")</f>
        <v>#N/A Invalid Parameter: Interpolation value</v>
      </c>
      <c r="AJ175" s="43" t="str">
        <f>_xll.BInterpol('Base IPCA'!$C$3:$C$14,'Base IPCA'!$D$3:$D$14,AH175,"Cubic","Extrapolate=Linear","MultiX=Average","Skip=True","Sort=True")</f>
        <v>#N/A Invalid Parameter: Interpolation value</v>
      </c>
    </row>
    <row r="176" spans="16:36" x14ac:dyDescent="0.25">
      <c r="AB176" s="188"/>
      <c r="AH176" s="42" t="e">
        <f t="shared" si="55"/>
        <v>#REF!</v>
      </c>
      <c r="AI176" s="43" t="str">
        <f>_xll.BInterpol('Base IPCA'!$C$3:$C$14,'Base IPCA'!$E$3:$E$14,AH176,"Cubic","Extrapolate=Linear","MultiX=Average","Skip=True","Sort=True")</f>
        <v>#N/A Invalid Parameter: Interpolation value</v>
      </c>
      <c r="AJ176" s="43" t="str">
        <f>_xll.BInterpol('Base IPCA'!$C$3:$C$14,'Base IPCA'!$D$3:$D$14,AH176,"Cubic","Extrapolate=Linear","MultiX=Average","Skip=True","Sort=True")</f>
        <v>#N/A Invalid Parameter: Interpolation value</v>
      </c>
    </row>
    <row r="177" spans="34:36" x14ac:dyDescent="0.25">
      <c r="AH177" s="42" t="e">
        <f t="shared" si="55"/>
        <v>#REF!</v>
      </c>
      <c r="AI177" s="43" t="str">
        <f>_xll.BInterpol('Base IPCA'!$C$3:$C$14,'Base IPCA'!$E$3:$E$14,AH177,"Cubic","Extrapolate=Linear","MultiX=Average","Skip=True","Sort=True")</f>
        <v>#N/A Invalid Parameter: Interpolation value</v>
      </c>
      <c r="AJ177" s="43" t="str">
        <f>_xll.BInterpol('Base IPCA'!$C$3:$C$14,'Base IPCA'!$D$3:$D$14,AH177,"Cubic","Extrapolate=Linear","MultiX=Average","Skip=True","Sort=True")</f>
        <v>#N/A Invalid Parameter: Interpolation value</v>
      </c>
    </row>
    <row r="178" spans="34:36" x14ac:dyDescent="0.25">
      <c r="AH178" s="42" t="e">
        <f t="shared" si="55"/>
        <v>#REF!</v>
      </c>
      <c r="AI178" s="43" t="str">
        <f>_xll.BInterpol('Base IPCA'!$C$3:$C$14,'Base IPCA'!$E$3:$E$14,AH178,"Cubic","Extrapolate=Linear","MultiX=Average","Skip=True","Sort=True")</f>
        <v>#N/A Invalid Parameter: Interpolation value</v>
      </c>
      <c r="AJ178" s="43" t="str">
        <f>_xll.BInterpol('Base IPCA'!$C$3:$C$14,'Base IPCA'!$D$3:$D$14,AH178,"Cubic","Extrapolate=Linear","MultiX=Average","Skip=True","Sort=True")</f>
        <v>#N/A Invalid Parameter: Interpolation value</v>
      </c>
    </row>
    <row r="179" spans="34:36" x14ac:dyDescent="0.25">
      <c r="AH179" s="42" t="e">
        <f t="shared" si="55"/>
        <v>#REF!</v>
      </c>
      <c r="AI179" s="43" t="str">
        <f>_xll.BInterpol('Base IPCA'!$C$3:$C$14,'Base IPCA'!$E$3:$E$14,AH179,"Cubic","Extrapolate=Linear","MultiX=Average","Skip=True","Sort=True")</f>
        <v>#N/A Invalid Parameter: Interpolation value</v>
      </c>
      <c r="AJ179" s="43" t="str">
        <f>_xll.BInterpol('Base IPCA'!$C$3:$C$14,'Base IPCA'!$D$3:$D$14,AH179,"Cubic","Extrapolate=Linear","MultiX=Average","Skip=True","Sort=True")</f>
        <v>#N/A Invalid Parameter: Interpolation value</v>
      </c>
    </row>
    <row r="180" spans="34:36" x14ac:dyDescent="0.25">
      <c r="AH180" s="42" t="e">
        <f t="shared" si="55"/>
        <v>#REF!</v>
      </c>
      <c r="AI180" s="43" t="str">
        <f>_xll.BInterpol('Base IPCA'!$C$3:$C$14,'Base IPCA'!$E$3:$E$14,AH180,"Cubic","Extrapolate=Linear","MultiX=Average","Skip=True","Sort=True")</f>
        <v>#N/A Invalid Parameter: Interpolation value</v>
      </c>
      <c r="AJ180" s="43" t="str">
        <f>_xll.BInterpol('Base IPCA'!$C$3:$C$14,'Base IPCA'!$D$3:$D$14,AH180,"Cubic","Extrapolate=Linear","MultiX=Average","Skip=True","Sort=True")</f>
        <v>#N/A Invalid Parameter: Interpolation value</v>
      </c>
    </row>
    <row r="181" spans="34:36" x14ac:dyDescent="0.25">
      <c r="AH181" s="42" t="e">
        <f t="shared" si="55"/>
        <v>#REF!</v>
      </c>
      <c r="AI181" s="43" t="str">
        <f>_xll.BInterpol('Base IPCA'!$C$3:$C$14,'Base IPCA'!$E$3:$E$14,AH181,"Cubic","Extrapolate=Linear","MultiX=Average","Skip=True","Sort=True")</f>
        <v>#N/A Invalid Parameter: Interpolation value</v>
      </c>
      <c r="AJ181" s="43" t="str">
        <f>_xll.BInterpol('Base IPCA'!$C$3:$C$14,'Base IPCA'!$D$3:$D$14,AH181,"Cubic","Extrapolate=Linear","MultiX=Average","Skip=True","Sort=True")</f>
        <v>#N/A Invalid Parameter: Interpolation value</v>
      </c>
    </row>
    <row r="182" spans="34:36" x14ac:dyDescent="0.25">
      <c r="AH182" s="42" t="e">
        <f t="shared" si="55"/>
        <v>#REF!</v>
      </c>
      <c r="AI182" s="43" t="str">
        <f>_xll.BInterpol('Base IPCA'!$C$3:$C$14,'Base IPCA'!$E$3:$E$14,AH182,"Cubic","Extrapolate=Linear","MultiX=Average","Skip=True","Sort=True")</f>
        <v>#N/A Invalid Parameter: Interpolation value</v>
      </c>
      <c r="AJ182" s="43" t="str">
        <f>_xll.BInterpol('Base IPCA'!$C$3:$C$14,'Base IPCA'!$D$3:$D$14,AH182,"Cubic","Extrapolate=Linear","MultiX=Average","Skip=True","Sort=True")</f>
        <v>#N/A Invalid Parameter: Interpolation value</v>
      </c>
    </row>
    <row r="183" spans="34:36" x14ac:dyDescent="0.25">
      <c r="AH183" s="42" t="e">
        <f t="shared" si="55"/>
        <v>#REF!</v>
      </c>
      <c r="AI183" s="43" t="str">
        <f>_xll.BInterpol('Base IPCA'!$C$3:$C$14,'Base IPCA'!$E$3:$E$14,AH183,"Cubic","Extrapolate=Linear","MultiX=Average","Skip=True","Sort=True")</f>
        <v>#N/A Invalid Parameter: Interpolation value</v>
      </c>
      <c r="AJ183" s="43" t="str">
        <f>_xll.BInterpol('Base IPCA'!$C$3:$C$14,'Base IPCA'!$D$3:$D$14,AH183,"Cubic","Extrapolate=Linear","MultiX=Average","Skip=True","Sort=True")</f>
        <v>#N/A Invalid Parameter: Interpolation value</v>
      </c>
    </row>
    <row r="184" spans="34:36" x14ac:dyDescent="0.25">
      <c r="AH184" s="42" t="e">
        <f t="shared" si="55"/>
        <v>#REF!</v>
      </c>
      <c r="AI184" s="43" t="str">
        <f>_xll.BInterpol('Base IPCA'!$C$3:$C$14,'Base IPCA'!$E$3:$E$14,AH184,"Cubic","Extrapolate=Linear","MultiX=Average","Skip=True","Sort=True")</f>
        <v>#N/A Invalid Parameter: Interpolation value</v>
      </c>
      <c r="AJ184" s="43" t="str">
        <f>_xll.BInterpol('Base IPCA'!$C$3:$C$14,'Base IPCA'!$D$3:$D$14,AH184,"Cubic","Extrapolate=Linear","MultiX=Average","Skip=True","Sort=True")</f>
        <v>#N/A Invalid Parameter: Interpolation value</v>
      </c>
    </row>
    <row r="185" spans="34:36" x14ac:dyDescent="0.25">
      <c r="AH185" s="42" t="e">
        <f t="shared" si="55"/>
        <v>#REF!</v>
      </c>
      <c r="AI185" s="43" t="str">
        <f>_xll.BInterpol('Base IPCA'!$C$3:$C$14,'Base IPCA'!$E$3:$E$14,AH185,"Cubic","Extrapolate=Linear","MultiX=Average","Skip=True","Sort=True")</f>
        <v>#N/A Invalid Parameter: Interpolation value</v>
      </c>
      <c r="AJ185" s="43" t="str">
        <f>_xll.BInterpol('Base IPCA'!$C$3:$C$14,'Base IPCA'!$D$3:$D$14,AH185,"Cubic","Extrapolate=Linear","MultiX=Average","Skip=True","Sort=True")</f>
        <v>#N/A Invalid Parameter: Interpolation value</v>
      </c>
    </row>
    <row r="186" spans="34:36" x14ac:dyDescent="0.25">
      <c r="AH186" s="42" t="e">
        <f t="shared" si="55"/>
        <v>#REF!</v>
      </c>
      <c r="AI186" s="43" t="str">
        <f>_xll.BInterpol('Base IPCA'!$C$3:$C$14,'Base IPCA'!$E$3:$E$14,AH186,"Cubic","Extrapolate=Linear","MultiX=Average","Skip=True","Sort=True")</f>
        <v>#N/A Invalid Parameter: Interpolation value</v>
      </c>
      <c r="AJ186" s="43" t="str">
        <f>_xll.BInterpol('Base IPCA'!$C$3:$C$14,'Base IPCA'!$D$3:$D$14,AH186,"Cubic","Extrapolate=Linear","MultiX=Average","Skip=True","Sort=True")</f>
        <v>#N/A Invalid Parameter: Interpolation value</v>
      </c>
    </row>
    <row r="187" spans="34:36" x14ac:dyDescent="0.25">
      <c r="AH187" s="42" t="e">
        <f t="shared" si="55"/>
        <v>#REF!</v>
      </c>
      <c r="AI187" s="43" t="str">
        <f>_xll.BInterpol('Base IPCA'!$C$3:$C$14,'Base IPCA'!$E$3:$E$14,AH187,"Cubic","Extrapolate=Linear","MultiX=Average","Skip=True","Sort=True")</f>
        <v>#N/A Invalid Parameter: Interpolation value</v>
      </c>
      <c r="AJ187" s="43" t="str">
        <f>_xll.BInterpol('Base IPCA'!$C$3:$C$14,'Base IPCA'!$D$3:$D$14,AH187,"Cubic","Extrapolate=Linear","MultiX=Average","Skip=True","Sort=True")</f>
        <v>#N/A Invalid Parameter: Interpolation value</v>
      </c>
    </row>
    <row r="188" spans="34:36" x14ac:dyDescent="0.25">
      <c r="AH188" s="42" t="e">
        <f t="shared" si="55"/>
        <v>#REF!</v>
      </c>
      <c r="AI188" s="43" t="str">
        <f>_xll.BInterpol('Base IPCA'!$C$3:$C$14,'Base IPCA'!$E$3:$E$14,AH188,"Cubic","Extrapolate=Linear","MultiX=Average","Skip=True","Sort=True")</f>
        <v>#N/A Invalid Parameter: Interpolation value</v>
      </c>
      <c r="AJ188" s="43" t="str">
        <f>_xll.BInterpol('Base IPCA'!$C$3:$C$14,'Base IPCA'!$D$3:$D$14,AH188,"Cubic","Extrapolate=Linear","MultiX=Average","Skip=True","Sort=True")</f>
        <v>#N/A Invalid Parameter: Interpolation value</v>
      </c>
    </row>
    <row r="189" spans="34:36" x14ac:dyDescent="0.25">
      <c r="AH189" s="42" t="e">
        <f t="shared" si="55"/>
        <v>#REF!</v>
      </c>
      <c r="AI189" s="43" t="str">
        <f>_xll.BInterpol('Base IPCA'!$C$3:$C$14,'Base IPCA'!$E$3:$E$14,AH189,"Cubic","Extrapolate=Linear","MultiX=Average","Skip=True","Sort=True")</f>
        <v>#N/A Invalid Parameter: Interpolation value</v>
      </c>
      <c r="AJ189" s="43" t="str">
        <f>_xll.BInterpol('Base IPCA'!$C$3:$C$14,'Base IPCA'!$D$3:$D$14,AH189,"Cubic","Extrapolate=Linear","MultiX=Average","Skip=True","Sort=True")</f>
        <v>#N/A Invalid Parameter: Interpolation value</v>
      </c>
    </row>
    <row r="190" spans="34:36" x14ac:dyDescent="0.25">
      <c r="AH190" s="42" t="e">
        <f t="shared" si="55"/>
        <v>#REF!</v>
      </c>
      <c r="AI190" s="43" t="str">
        <f>_xll.BInterpol('Base IPCA'!$C$3:$C$14,'Base IPCA'!$E$3:$E$14,AH190,"Cubic","Extrapolate=Linear","MultiX=Average","Skip=True","Sort=True")</f>
        <v>#N/A Invalid Parameter: Interpolation value</v>
      </c>
      <c r="AJ190" s="43" t="str">
        <f>_xll.BInterpol('Base IPCA'!$C$3:$C$14,'Base IPCA'!$D$3:$D$14,AH190,"Cubic","Extrapolate=Linear","MultiX=Average","Skip=True","Sort=True")</f>
        <v>#N/A Invalid Parameter: Interpolation value</v>
      </c>
    </row>
    <row r="191" spans="34:36" x14ac:dyDescent="0.25">
      <c r="AH191" s="42" t="e">
        <f t="shared" si="55"/>
        <v>#REF!</v>
      </c>
      <c r="AI191" s="43" t="str">
        <f>_xll.BInterpol('Base IPCA'!$C$3:$C$14,'Base IPCA'!$E$3:$E$14,AH191,"Cubic","Extrapolate=Linear","MultiX=Average","Skip=True","Sort=True")</f>
        <v>#N/A Invalid Parameter: Interpolation value</v>
      </c>
      <c r="AJ191" s="43" t="str">
        <f>_xll.BInterpol('Base IPCA'!$C$3:$C$14,'Base IPCA'!$D$3:$D$14,AH191,"Cubic","Extrapolate=Linear","MultiX=Average","Skip=True","Sort=True")</f>
        <v>#N/A Invalid Parameter: Interpolation value</v>
      </c>
    </row>
    <row r="192" spans="34:36" x14ac:dyDescent="0.25">
      <c r="AH192" s="42" t="e">
        <f t="shared" si="55"/>
        <v>#REF!</v>
      </c>
      <c r="AI192" s="43" t="str">
        <f>_xll.BInterpol('Base IPCA'!$C$3:$C$14,'Base IPCA'!$E$3:$E$14,AH192,"Cubic","Extrapolate=Linear","MultiX=Average","Skip=True","Sort=True")</f>
        <v>#N/A Invalid Parameter: Interpolation value</v>
      </c>
      <c r="AJ192" s="43" t="str">
        <f>_xll.BInterpol('Base IPCA'!$C$3:$C$14,'Base IPCA'!$D$3:$D$14,AH192,"Cubic","Extrapolate=Linear","MultiX=Average","Skip=True","Sort=True")</f>
        <v>#N/A Invalid Parameter: Interpolation value</v>
      </c>
    </row>
    <row r="193" spans="34:36" x14ac:dyDescent="0.25">
      <c r="AH193" s="42" t="e">
        <f t="shared" si="55"/>
        <v>#REF!</v>
      </c>
      <c r="AI193" s="43" t="str">
        <f>_xll.BInterpol('Base IPCA'!$C$3:$C$14,'Base IPCA'!$E$3:$E$14,AH193,"Cubic","Extrapolate=Linear","MultiX=Average","Skip=True","Sort=True")</f>
        <v>#N/A Invalid Parameter: Interpolation value</v>
      </c>
      <c r="AJ193" s="43" t="str">
        <f>_xll.BInterpol('Base IPCA'!$C$3:$C$14,'Base IPCA'!$D$3:$D$14,AH193,"Cubic","Extrapolate=Linear","MultiX=Average","Skip=True","Sort=True")</f>
        <v>#N/A Invalid Parameter: Interpolation value</v>
      </c>
    </row>
    <row r="194" spans="34:36" x14ac:dyDescent="0.25">
      <c r="AH194" s="42" t="e">
        <f t="shared" si="55"/>
        <v>#REF!</v>
      </c>
      <c r="AI194" s="43" t="str">
        <f>_xll.BInterpol('Base IPCA'!$C$3:$C$14,'Base IPCA'!$E$3:$E$14,AH194,"Cubic","Extrapolate=Linear","MultiX=Average","Skip=True","Sort=True")</f>
        <v>#N/A Invalid Parameter: Interpolation value</v>
      </c>
      <c r="AJ194" s="43" t="str">
        <f>_xll.BInterpol('Base IPCA'!$C$3:$C$14,'Base IPCA'!$D$3:$D$14,AH194,"Cubic","Extrapolate=Linear","MultiX=Average","Skip=True","Sort=True")</f>
        <v>#N/A Invalid Parameter: Interpolation value</v>
      </c>
    </row>
    <row r="195" spans="34:36" x14ac:dyDescent="0.25">
      <c r="AH195" s="42" t="e">
        <f t="shared" si="55"/>
        <v>#REF!</v>
      </c>
      <c r="AI195" s="43" t="str">
        <f>_xll.BInterpol('Base IPCA'!$C$3:$C$14,'Base IPCA'!$E$3:$E$14,AH195,"Cubic","Extrapolate=Linear","MultiX=Average","Skip=True","Sort=True")</f>
        <v>#N/A Invalid Parameter: Interpolation value</v>
      </c>
      <c r="AJ195" s="43" t="str">
        <f>_xll.BInterpol('Base IPCA'!$C$3:$C$14,'Base IPCA'!$D$3:$D$14,AH195,"Cubic","Extrapolate=Linear","MultiX=Average","Skip=True","Sort=True")</f>
        <v>#N/A Invalid Parameter: Interpolation value</v>
      </c>
    </row>
    <row r="196" spans="34:36" x14ac:dyDescent="0.25">
      <c r="AH196" s="42" t="e">
        <f t="shared" si="55"/>
        <v>#REF!</v>
      </c>
      <c r="AI196" s="43" t="str">
        <f>_xll.BInterpol('Base IPCA'!$C$3:$C$14,'Base IPCA'!$E$3:$E$14,AH196,"Cubic","Extrapolate=Linear","MultiX=Average","Skip=True","Sort=True")</f>
        <v>#N/A Invalid Parameter: Interpolation value</v>
      </c>
      <c r="AJ196" s="43" t="str">
        <f>_xll.BInterpol('Base IPCA'!$C$3:$C$14,'Base IPCA'!$D$3:$D$14,AH196,"Cubic","Extrapolate=Linear","MultiX=Average","Skip=True","Sort=True")</f>
        <v>#N/A Invalid Parameter: Interpolation value</v>
      </c>
    </row>
    <row r="197" spans="34:36" x14ac:dyDescent="0.25">
      <c r="AH197" s="42" t="e">
        <f t="shared" si="55"/>
        <v>#REF!</v>
      </c>
      <c r="AI197" s="43" t="str">
        <f>_xll.BInterpol('Base IPCA'!$C$3:$C$14,'Base IPCA'!$E$3:$E$14,AH197,"Cubic","Extrapolate=Linear","MultiX=Average","Skip=True","Sort=True")</f>
        <v>#N/A Invalid Parameter: Interpolation value</v>
      </c>
      <c r="AJ197" s="43" t="str">
        <f>_xll.BInterpol('Base IPCA'!$C$3:$C$14,'Base IPCA'!$D$3:$D$14,AH197,"Cubic","Extrapolate=Linear","MultiX=Average","Skip=True","Sort=True")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2">AH197+1</f>
        <v>#REF!</v>
      </c>
      <c r="AI198" s="43" t="str">
        <f>_xll.BInterpol('Base IPCA'!$C$3:$C$14,'Base IPCA'!$E$3:$E$14,AH198,"Cubic","Extrapolate=Linear","MultiX=Average","Skip=True","Sort=True")</f>
        <v>#N/A Invalid Parameter: Interpolation value</v>
      </c>
      <c r="AJ198" s="43" t="str">
        <f>_xll.BInterpol('Base IPCA'!$C$3:$C$14,'Base IPCA'!$D$3:$D$14,AH198,"Cubic","Extrapolate=Linear","MultiX=Average","Skip=True","Sort=True")</f>
        <v>#N/A Invalid Parameter: Interpolation value</v>
      </c>
    </row>
    <row r="199" spans="34:36" x14ac:dyDescent="0.25">
      <c r="AH199" s="42" t="e">
        <f t="shared" si="92"/>
        <v>#REF!</v>
      </c>
      <c r="AI199" s="43" t="str">
        <f>_xll.BInterpol('Base IPCA'!$C$3:$C$14,'Base IPCA'!$E$3:$E$14,AH199,"Cubic","Extrapolate=Linear","MultiX=Average","Skip=True","Sort=True")</f>
        <v>#N/A Invalid Parameter: Interpolation value</v>
      </c>
      <c r="AJ199" s="43" t="str">
        <f>_xll.BInterpol('Base IPCA'!$C$3:$C$14,'Base IPCA'!$D$3:$D$14,AH199,"Cubic","Extrapolate=Linear","MultiX=Average","Skip=True","Sort=True")</f>
        <v>#N/A Invalid Parameter: Interpolation value</v>
      </c>
    </row>
    <row r="200" spans="34:36" x14ac:dyDescent="0.25">
      <c r="AH200" s="42" t="e">
        <f t="shared" si="92"/>
        <v>#REF!</v>
      </c>
      <c r="AI200" s="43" t="str">
        <f>_xll.BInterpol('Base IPCA'!$C$3:$C$14,'Base IPCA'!$E$3:$E$14,AH200,"Cubic","Extrapolate=Linear","MultiX=Average","Skip=True","Sort=True")</f>
        <v>#N/A Invalid Parameter: Interpolation value</v>
      </c>
      <c r="AJ200" s="43" t="str">
        <f>_xll.BInterpol('Base IPCA'!$C$3:$C$14,'Base IPCA'!$D$3:$D$14,AH200,"Cubic","Extrapolate=Linear","MultiX=Average","Skip=True","Sort=True")</f>
        <v>#N/A Invalid Parameter: Interpolation value</v>
      </c>
    </row>
    <row r="201" spans="34:36" x14ac:dyDescent="0.25">
      <c r="AH201" s="42" t="e">
        <f t="shared" si="92"/>
        <v>#REF!</v>
      </c>
      <c r="AI201" s="43" t="str">
        <f>_xll.BInterpol('Base IPCA'!$C$3:$C$14,'Base IPCA'!$E$3:$E$14,AH201,"Cubic","Extrapolate=Linear","MultiX=Average","Skip=True","Sort=True")</f>
        <v>#N/A Invalid Parameter: Interpolation value</v>
      </c>
      <c r="AJ201" s="43" t="str">
        <f>_xll.BInterpol('Base IPCA'!$C$3:$C$14,'Base IPCA'!$D$3:$D$14,AH201,"Cubic","Extrapolate=Linear","MultiX=Average","Skip=True","Sort=True")</f>
        <v>#N/A Invalid Parameter: Interpolation value</v>
      </c>
    </row>
    <row r="202" spans="34:36" x14ac:dyDescent="0.25">
      <c r="AH202" s="42" t="e">
        <f t="shared" si="92"/>
        <v>#REF!</v>
      </c>
      <c r="AI202" s="43" t="str">
        <f>_xll.BInterpol('Base IPCA'!$C$3:$C$14,'Base IPCA'!$E$3:$E$14,AH202,"Cubic","Extrapolate=Linear","MultiX=Average","Skip=True","Sort=True")</f>
        <v>#N/A Invalid Parameter: Interpolation value</v>
      </c>
      <c r="AJ202" s="43" t="str">
        <f>_xll.BInterpol('Base IPCA'!$C$3:$C$14,'Base IPCA'!$D$3:$D$14,AH202,"Cubic","Extrapolate=Linear","MultiX=Average","Skip=True","Sort=True")</f>
        <v>#N/A Invalid Parameter: Interpolation value</v>
      </c>
    </row>
    <row r="203" spans="34:36" x14ac:dyDescent="0.25">
      <c r="AH203" s="42" t="e">
        <f t="shared" si="92"/>
        <v>#REF!</v>
      </c>
      <c r="AI203" s="43" t="str">
        <f>_xll.BInterpol('Base IPCA'!$C$3:$C$14,'Base IPCA'!$E$3:$E$14,AH203,"Cubic","Extrapolate=Linear","MultiX=Average","Skip=True","Sort=True")</f>
        <v>#N/A Invalid Parameter: Interpolation value</v>
      </c>
      <c r="AJ203" s="43" t="str">
        <f>_xll.BInterpol('Base IPCA'!$C$3:$C$14,'Base IPCA'!$D$3:$D$14,AH203,"Cubic","Extrapolate=Linear","MultiX=Average","Skip=True","Sort=True")</f>
        <v>#N/A Invalid Parameter: Interpolation value</v>
      </c>
    </row>
    <row r="204" spans="34:36" x14ac:dyDescent="0.25">
      <c r="AH204" s="42" t="e">
        <f t="shared" si="92"/>
        <v>#REF!</v>
      </c>
      <c r="AI204" s="43" t="str">
        <f>_xll.BInterpol('Base IPCA'!$C$3:$C$14,'Base IPCA'!$E$3:$E$14,AH204,"Cubic","Extrapolate=Linear","MultiX=Average","Skip=True","Sort=True")</f>
        <v>#N/A Invalid Parameter: Interpolation value</v>
      </c>
      <c r="AJ204" s="43" t="str">
        <f>_xll.BInterpol('Base IPCA'!$C$3:$C$14,'Base IPCA'!$D$3:$D$14,AH204,"Cubic","Extrapolate=Linear","MultiX=Average","Skip=True","Sort=True")</f>
        <v>#N/A Invalid Parameter: Interpolation value</v>
      </c>
    </row>
    <row r="205" spans="34:36" x14ac:dyDescent="0.25">
      <c r="AH205" s="42" t="e">
        <f t="shared" si="92"/>
        <v>#REF!</v>
      </c>
      <c r="AI205" s="43" t="str">
        <f>_xll.BInterpol('Base IPCA'!$C$3:$C$14,'Base IPCA'!$E$3:$E$14,AH205,"Cubic","Extrapolate=Linear","MultiX=Average","Skip=True","Sort=True")</f>
        <v>#N/A Invalid Parameter: Interpolation value</v>
      </c>
      <c r="AJ205" s="43" t="str">
        <f>_xll.BInterpol('Base IPCA'!$C$3:$C$14,'Base IPCA'!$D$3:$D$14,AH205,"Cubic","Extrapolate=Linear","MultiX=Average","Skip=True","Sort=True")</f>
        <v>#N/A Invalid Parameter: Interpolation value</v>
      </c>
    </row>
    <row r="206" spans="34:36" x14ac:dyDescent="0.25">
      <c r="AH206" s="42" t="e">
        <f t="shared" si="92"/>
        <v>#REF!</v>
      </c>
      <c r="AI206" s="43" t="str">
        <f>_xll.BInterpol('Base IPCA'!$C$3:$C$14,'Base IPCA'!$E$3:$E$14,AH206,"Cubic","Extrapolate=Linear","MultiX=Average","Skip=True","Sort=True")</f>
        <v>#N/A Invalid Parameter: Interpolation value</v>
      </c>
      <c r="AJ206" s="43" t="str">
        <f>_xll.BInterpol('Base IPCA'!$C$3:$C$14,'Base IPCA'!$D$3:$D$14,AH206,"Cubic","Extrapolate=Linear","MultiX=Average","Skip=True","Sort=True")</f>
        <v>#N/A Invalid Parameter: Interpolation value</v>
      </c>
    </row>
    <row r="207" spans="34:36" x14ac:dyDescent="0.25">
      <c r="AH207" s="42" t="e">
        <f t="shared" si="92"/>
        <v>#REF!</v>
      </c>
      <c r="AI207" s="43" t="str">
        <f>_xll.BInterpol('Base IPCA'!$C$3:$C$14,'Base IPCA'!$E$3:$E$14,AH207,"Cubic","Extrapolate=Linear","MultiX=Average","Skip=True","Sort=True")</f>
        <v>#N/A Invalid Parameter: Interpolation value</v>
      </c>
      <c r="AJ207" s="43" t="str">
        <f>_xll.BInterpol('Base IPCA'!$C$3:$C$14,'Base IPCA'!$D$3:$D$14,AH207,"Cubic","Extrapolate=Linear","MultiX=Average","Skip=True","Sort=True")</f>
        <v>#N/A Invalid Parameter: Interpolation value</v>
      </c>
    </row>
    <row r="208" spans="34:36" x14ac:dyDescent="0.25">
      <c r="AH208" s="42" t="e">
        <f t="shared" si="92"/>
        <v>#REF!</v>
      </c>
      <c r="AI208" s="43" t="str">
        <f>_xll.BInterpol('Base IPCA'!$C$3:$C$14,'Base IPCA'!$E$3:$E$14,AH208,"Cubic","Extrapolate=Linear","MultiX=Average","Skip=True","Sort=True")</f>
        <v>#N/A Invalid Parameter: Interpolation value</v>
      </c>
      <c r="AJ208" s="43" t="str">
        <f>_xll.BInterpol('Base IPCA'!$C$3:$C$14,'Base IPCA'!$D$3:$D$14,AH208,"Cubic","Extrapolate=Linear","MultiX=Average","Skip=True","Sort=True")</f>
        <v>#N/A Invalid Parameter: Interpolation value</v>
      </c>
    </row>
    <row r="209" spans="34:36" x14ac:dyDescent="0.25">
      <c r="AH209" s="42" t="e">
        <f t="shared" si="92"/>
        <v>#REF!</v>
      </c>
      <c r="AI209" s="43" t="str">
        <f>_xll.BInterpol('Base IPCA'!$C$3:$C$14,'Base IPCA'!$E$3:$E$14,AH209,"Cubic","Extrapolate=Linear","MultiX=Average","Skip=True","Sort=True")</f>
        <v>#N/A Invalid Parameter: Interpolation value</v>
      </c>
      <c r="AJ209" s="43" t="str">
        <f>_xll.BInterpol('Base IPCA'!$C$3:$C$14,'Base IPCA'!$D$3:$D$14,AH209,"Cubic","Extrapolate=Linear","MultiX=Average","Skip=True","Sort=True")</f>
        <v>#N/A Invalid Parameter: Interpolation value</v>
      </c>
    </row>
    <row r="210" spans="34:36" x14ac:dyDescent="0.25">
      <c r="AH210" s="42" t="e">
        <f t="shared" si="92"/>
        <v>#REF!</v>
      </c>
      <c r="AI210" s="43" t="str">
        <f>_xll.BInterpol('Base IPCA'!$C$3:$C$14,'Base IPCA'!$E$3:$E$14,AH210,"Cubic","Extrapolate=Linear","MultiX=Average","Skip=True","Sort=True")</f>
        <v>#N/A Invalid Parameter: Interpolation value</v>
      </c>
      <c r="AJ210" s="43" t="str">
        <f>_xll.BInterpol('Base IPCA'!$C$3:$C$14,'Base IPCA'!$D$3:$D$14,AH210,"Cubic","Extrapolate=Linear","MultiX=Average","Skip=True","Sort=True")</f>
        <v>#N/A Invalid Parameter: Interpolation value</v>
      </c>
    </row>
    <row r="211" spans="34:36" x14ac:dyDescent="0.25">
      <c r="AH211" s="42" t="e">
        <f t="shared" si="92"/>
        <v>#REF!</v>
      </c>
      <c r="AI211" s="43" t="str">
        <f>_xll.BInterpol('Base IPCA'!$C$3:$C$14,'Base IPCA'!$E$3:$E$14,AH211,"Cubic","Extrapolate=Linear","MultiX=Average","Skip=True","Sort=True")</f>
        <v>#N/A Invalid Parameter: Interpolation value</v>
      </c>
      <c r="AJ211" s="43" t="str">
        <f>_xll.BInterpol('Base IPCA'!$C$3:$C$14,'Base IPCA'!$D$3:$D$14,AH211,"Cubic","Extrapolate=Linear","MultiX=Average","Skip=True","Sort=True")</f>
        <v>#N/A Invalid Parameter: Interpolation value</v>
      </c>
    </row>
    <row r="212" spans="34:36" x14ac:dyDescent="0.25">
      <c r="AH212" s="42" t="e">
        <f t="shared" si="92"/>
        <v>#REF!</v>
      </c>
      <c r="AI212" s="43" t="str">
        <f>_xll.BInterpol('Base IPCA'!$C$3:$C$14,'Base IPCA'!$E$3:$E$14,AH212,"Cubic","Extrapolate=Linear","MultiX=Average","Skip=True","Sort=True")</f>
        <v>#N/A Invalid Parameter: Interpolation value</v>
      </c>
      <c r="AJ212" s="43" t="str">
        <f>_xll.BInterpol('Base IPCA'!$C$3:$C$14,'Base IPCA'!$D$3:$D$14,AH212,"Cubic","Extrapolate=Linear","MultiX=Average","Skip=True","Sort=True")</f>
        <v>#N/A Invalid Parameter: Interpolation value</v>
      </c>
    </row>
    <row r="213" spans="34:36" x14ac:dyDescent="0.25">
      <c r="AH213" s="42" t="e">
        <f t="shared" si="92"/>
        <v>#REF!</v>
      </c>
      <c r="AI213" s="43" t="str">
        <f>_xll.BInterpol('Base IPCA'!$C$3:$C$14,'Base IPCA'!$E$3:$E$14,AH213,"Cubic","Extrapolate=Linear","MultiX=Average","Skip=True","Sort=True")</f>
        <v>#N/A Invalid Parameter: Interpolation value</v>
      </c>
      <c r="AJ213" s="43" t="str">
        <f>_xll.BInterpol('Base IPCA'!$C$3:$C$14,'Base IPCA'!$D$3:$D$14,AH213,"Cubic","Extrapolate=Linear","MultiX=Average","Skip=True","Sort=True")</f>
        <v>#N/A Invalid Parameter: Interpolation value</v>
      </c>
    </row>
    <row r="214" spans="34:36" x14ac:dyDescent="0.25">
      <c r="AH214" s="42" t="e">
        <f t="shared" si="92"/>
        <v>#REF!</v>
      </c>
      <c r="AI214" s="43" t="str">
        <f>_xll.BInterpol('Base IPCA'!$C$3:$C$14,'Base IPCA'!$E$3:$E$14,AH214,"Cubic","Extrapolate=Linear","MultiX=Average","Skip=True","Sort=True")</f>
        <v>#N/A Invalid Parameter: Interpolation value</v>
      </c>
      <c r="AJ214" s="43" t="str">
        <f>_xll.BInterpol('Base IPCA'!$C$3:$C$14,'Base IPCA'!$D$3:$D$14,AH214,"Cubic","Extrapolate=Linear","MultiX=Average","Skip=True","Sort=True")</f>
        <v>#N/A Invalid Parameter: Interpolation value</v>
      </c>
    </row>
    <row r="215" spans="34:36" x14ac:dyDescent="0.25">
      <c r="AH215" s="42" t="e">
        <f t="shared" si="92"/>
        <v>#REF!</v>
      </c>
      <c r="AI215" s="43" t="str">
        <f>_xll.BInterpol('Base IPCA'!$C$3:$C$14,'Base IPCA'!$E$3:$E$14,AH215,"Cubic","Extrapolate=Linear","MultiX=Average","Skip=True","Sort=True")</f>
        <v>#N/A Invalid Parameter: Interpolation value</v>
      </c>
      <c r="AJ215" s="43" t="str">
        <f>_xll.BInterpol('Base IPCA'!$C$3:$C$14,'Base IPCA'!$D$3:$D$14,AH215,"Cubic","Extrapolate=Linear","MultiX=Average","Skip=True","Sort=True")</f>
        <v>#N/A Invalid Parameter: Interpolation value</v>
      </c>
    </row>
    <row r="216" spans="34:36" x14ac:dyDescent="0.25">
      <c r="AH216" s="42" t="e">
        <f t="shared" si="92"/>
        <v>#REF!</v>
      </c>
      <c r="AI216" s="43" t="str">
        <f>_xll.BInterpol('Base IPCA'!$C$3:$C$14,'Base IPCA'!$E$3:$E$14,AH216,"Cubic","Extrapolate=Linear","MultiX=Average","Skip=True","Sort=True")</f>
        <v>#N/A Invalid Parameter: Interpolation value</v>
      </c>
      <c r="AJ216" s="43" t="str">
        <f>_xll.BInterpol('Base IPCA'!$C$3:$C$14,'Base IPCA'!$D$3:$D$14,AH216,"Cubic","Extrapolate=Linear","MultiX=Average","Skip=True","Sort=True")</f>
        <v>#N/A Invalid Parameter: Interpolation value</v>
      </c>
    </row>
    <row r="217" spans="34:36" x14ac:dyDescent="0.25">
      <c r="AH217" s="42" t="e">
        <f t="shared" si="92"/>
        <v>#REF!</v>
      </c>
      <c r="AI217" s="43" t="str">
        <f>_xll.BInterpol('Base IPCA'!$C$3:$C$14,'Base IPCA'!$E$3:$E$14,AH217,"Cubic","Extrapolate=Linear","MultiX=Average","Skip=True","Sort=True")</f>
        <v>#N/A Invalid Parameter: Interpolation value</v>
      </c>
      <c r="AJ217" s="43" t="str">
        <f>_xll.BInterpol('Base IPCA'!$C$3:$C$14,'Base IPCA'!$D$3:$D$14,AH217,"Cubic","Extrapolate=Linear","MultiX=Average","Skip=True","Sort=True")</f>
        <v>#N/A Invalid Parameter: Interpolation value</v>
      </c>
    </row>
    <row r="218" spans="34:36" x14ac:dyDescent="0.25">
      <c r="AH218" s="42" t="e">
        <f t="shared" si="92"/>
        <v>#REF!</v>
      </c>
      <c r="AI218" s="43" t="str">
        <f>_xll.BInterpol('Base IPCA'!$C$3:$C$14,'Base IPCA'!$E$3:$E$14,AH218,"Cubic","Extrapolate=Linear","MultiX=Average","Skip=True","Sort=True")</f>
        <v>#N/A Invalid Parameter: Interpolation value</v>
      </c>
      <c r="AJ218" s="43" t="str">
        <f>_xll.BInterpol('Base IPCA'!$C$3:$C$14,'Base IPCA'!$D$3:$D$14,AH218,"Cubic","Extrapolate=Linear","MultiX=Average","Skip=True","Sort=True")</f>
        <v>#N/A Invalid Parameter: Interpolation value</v>
      </c>
    </row>
    <row r="219" spans="34:36" x14ac:dyDescent="0.25">
      <c r="AH219" s="42" t="e">
        <f t="shared" si="92"/>
        <v>#REF!</v>
      </c>
      <c r="AI219" s="43" t="str">
        <f>_xll.BInterpol('Base IPCA'!$C$3:$C$14,'Base IPCA'!$E$3:$E$14,AH219,"Cubic","Extrapolate=Linear","MultiX=Average","Skip=True","Sort=True")</f>
        <v>#N/A Invalid Parameter: Interpolation value</v>
      </c>
      <c r="AJ219" s="43" t="str">
        <f>_xll.BInterpol('Base IPCA'!$C$3:$C$14,'Base IPCA'!$D$3:$D$14,AH219,"Cubic","Extrapolate=Linear","MultiX=Average","Skip=True","Sort=True")</f>
        <v>#N/A Invalid Parameter: Interpolation value</v>
      </c>
    </row>
    <row r="220" spans="34:36" x14ac:dyDescent="0.25">
      <c r="AH220" s="42" t="e">
        <f t="shared" si="92"/>
        <v>#REF!</v>
      </c>
      <c r="AI220" s="43" t="str">
        <f>_xll.BInterpol('Base IPCA'!$C$3:$C$14,'Base IPCA'!$E$3:$E$14,AH220,"Cubic","Extrapolate=Linear","MultiX=Average","Skip=True","Sort=True")</f>
        <v>#N/A Invalid Parameter: Interpolation value</v>
      </c>
      <c r="AJ220" s="43" t="str">
        <f>_xll.BInterpol('Base IPCA'!$C$3:$C$14,'Base IPCA'!$D$3:$D$14,AH220,"Cubic","Extrapolate=Linear","MultiX=Average","Skip=True","Sort=True")</f>
        <v>#N/A Invalid Parameter: Interpolation value</v>
      </c>
    </row>
    <row r="221" spans="34:36" x14ac:dyDescent="0.25">
      <c r="AH221" s="42" t="e">
        <f t="shared" si="92"/>
        <v>#REF!</v>
      </c>
      <c r="AI221" s="43" t="str">
        <f>_xll.BInterpol('Base IPCA'!$C$3:$C$14,'Base IPCA'!$E$3:$E$14,AH221,"Cubic","Extrapolate=Linear","MultiX=Average","Skip=True","Sort=True")</f>
        <v>#N/A Invalid Parameter: Interpolation value</v>
      </c>
      <c r="AJ221" s="43" t="str">
        <f>_xll.BInterpol('Base IPCA'!$C$3:$C$14,'Base IPCA'!$D$3:$D$14,AH221,"Cubic","Extrapolate=Linear","MultiX=Average","Skip=True","Sort=True")</f>
        <v>#N/A Invalid Parameter: Interpolation value</v>
      </c>
    </row>
    <row r="222" spans="34:36" x14ac:dyDescent="0.25">
      <c r="AH222" s="42" t="e">
        <f t="shared" si="92"/>
        <v>#REF!</v>
      </c>
      <c r="AI222" s="43" t="str">
        <f>_xll.BInterpol('Base IPCA'!$C$3:$C$14,'Base IPCA'!$E$3:$E$14,AH222,"Cubic","Extrapolate=Linear","MultiX=Average","Skip=True","Sort=True")</f>
        <v>#N/A Invalid Parameter: Interpolation value</v>
      </c>
      <c r="AJ222" s="43" t="str">
        <f>_xll.BInterpol('Base IPCA'!$C$3:$C$14,'Base IPCA'!$D$3:$D$14,AH222,"Cubic","Extrapolate=Linear","MultiX=Average","Skip=True","Sort=True")</f>
        <v>#N/A Invalid Parameter: Interpolation value</v>
      </c>
    </row>
    <row r="223" spans="34:36" x14ac:dyDescent="0.25">
      <c r="AH223" s="42" t="e">
        <f t="shared" si="92"/>
        <v>#REF!</v>
      </c>
      <c r="AI223" s="43" t="str">
        <f>_xll.BInterpol('Base IPCA'!$C$3:$C$14,'Base IPCA'!$E$3:$E$14,AH223,"Cubic","Extrapolate=Linear","MultiX=Average","Skip=True","Sort=True")</f>
        <v>#N/A Invalid Parameter: Interpolation value</v>
      </c>
      <c r="AJ223" s="43" t="str">
        <f>_xll.BInterpol('Base IPCA'!$C$3:$C$14,'Base IPCA'!$D$3:$D$14,AH223,"Cubic","Extrapolate=Linear","MultiX=Average","Skip=True","Sort=True")</f>
        <v>#N/A Invalid Parameter: Interpolation value</v>
      </c>
    </row>
    <row r="224" spans="34:36" x14ac:dyDescent="0.25">
      <c r="AH224" s="42" t="e">
        <f t="shared" si="92"/>
        <v>#REF!</v>
      </c>
      <c r="AI224" s="43" t="str">
        <f>_xll.BInterpol('Base IPCA'!$C$3:$C$14,'Base IPCA'!$E$3:$E$14,AH224,"Cubic","Extrapolate=Linear","MultiX=Average","Skip=True","Sort=True")</f>
        <v>#N/A Invalid Parameter: Interpolation value</v>
      </c>
      <c r="AJ224" s="43" t="str">
        <f>_xll.BInterpol('Base IPCA'!$C$3:$C$14,'Base IPCA'!$D$3:$D$14,AH224,"Cubic","Extrapolate=Linear","MultiX=Average","Skip=True","Sort=True")</f>
        <v>#N/A Invalid Parameter: Interpolation value</v>
      </c>
    </row>
    <row r="225" spans="34:36" x14ac:dyDescent="0.25">
      <c r="AH225" s="42" t="e">
        <f t="shared" si="92"/>
        <v>#REF!</v>
      </c>
      <c r="AI225" s="43" t="str">
        <f>_xll.BInterpol('Base IPCA'!$C$3:$C$14,'Base IPCA'!$E$3:$E$14,AH225,"Cubic","Extrapolate=Linear","MultiX=Average","Skip=True","Sort=True")</f>
        <v>#N/A Invalid Parameter: Interpolation value</v>
      </c>
      <c r="AJ225" s="43" t="str">
        <f>_xll.BInterpol('Base IPCA'!$C$3:$C$14,'Base IPCA'!$D$3:$D$14,AH225,"Cubic","Extrapolate=Linear","MultiX=Average","Skip=True","Sort=True")</f>
        <v>#N/A Invalid Parameter: Interpolation value</v>
      </c>
    </row>
    <row r="226" spans="34:36" x14ac:dyDescent="0.25">
      <c r="AH226" s="42" t="e">
        <f t="shared" si="92"/>
        <v>#REF!</v>
      </c>
      <c r="AI226" s="43" t="str">
        <f>_xll.BInterpol('Base IPCA'!$C$3:$C$14,'Base IPCA'!$E$3:$E$14,AH226,"Cubic","Extrapolate=Linear","MultiX=Average","Skip=True","Sort=True")</f>
        <v>#N/A Invalid Parameter: Interpolation value</v>
      </c>
      <c r="AJ226" s="43" t="str">
        <f>_xll.BInterpol('Base IPCA'!$C$3:$C$14,'Base IPCA'!$D$3:$D$14,AH226,"Cubic","Extrapolate=Linear","MultiX=Average","Skip=True","Sort=True")</f>
        <v>#N/A Invalid Parameter: Interpolation value</v>
      </c>
    </row>
    <row r="227" spans="34:36" x14ac:dyDescent="0.25">
      <c r="AH227" s="42" t="e">
        <f t="shared" si="92"/>
        <v>#REF!</v>
      </c>
      <c r="AI227" s="43" t="str">
        <f>_xll.BInterpol('Base IPCA'!$C$3:$C$14,'Base IPCA'!$E$3:$E$14,AH227,"Cubic","Extrapolate=Linear","MultiX=Average","Skip=True","Sort=True")</f>
        <v>#N/A Invalid Parameter: Interpolation value</v>
      </c>
      <c r="AJ227" s="43" t="str">
        <f>_xll.BInterpol('Base IPCA'!$C$3:$C$14,'Base IPCA'!$D$3:$D$14,AH227,"Cubic","Extrapolate=Linear","MultiX=Average","Skip=True","Sort=True")</f>
        <v>#N/A Invalid Parameter: Interpolation value</v>
      </c>
    </row>
    <row r="228" spans="34:36" x14ac:dyDescent="0.25">
      <c r="AH228" s="42" t="e">
        <f t="shared" si="92"/>
        <v>#REF!</v>
      </c>
      <c r="AI228" s="43" t="str">
        <f>_xll.BInterpol('Base IPCA'!$C$3:$C$14,'Base IPCA'!$E$3:$E$14,AH228,"Cubic","Extrapolate=Linear","MultiX=Average","Skip=True","Sort=True")</f>
        <v>#N/A Invalid Parameter: Interpolation value</v>
      </c>
      <c r="AJ228" s="43" t="str">
        <f>_xll.BInterpol('Base IPCA'!$C$3:$C$14,'Base IPCA'!$D$3:$D$14,AH228,"Cubic","Extrapolate=Linear","MultiX=Average","Skip=True","Sort=True")</f>
        <v>#N/A Invalid Parameter: Interpolation value</v>
      </c>
    </row>
    <row r="229" spans="34:36" x14ac:dyDescent="0.25">
      <c r="AH229" s="42" t="e">
        <f t="shared" si="92"/>
        <v>#REF!</v>
      </c>
      <c r="AI229" s="43" t="str">
        <f>_xll.BInterpol('Base IPCA'!$C$3:$C$14,'Base IPCA'!$E$3:$E$14,AH229,"Cubic","Extrapolate=Linear","MultiX=Average","Skip=True","Sort=True")</f>
        <v>#N/A Invalid Parameter: Interpolation value</v>
      </c>
      <c r="AJ229" s="43" t="str">
        <f>_xll.BInterpol('Base IPCA'!$C$3:$C$14,'Base IPCA'!$D$3:$D$14,AH229,"Cubic","Extrapolate=Linear","MultiX=Average","Skip=True","Sort=True")</f>
        <v>#N/A Invalid Parameter: Interpolation value</v>
      </c>
    </row>
    <row r="230" spans="34:36" x14ac:dyDescent="0.25">
      <c r="AH230" s="42" t="e">
        <f t="shared" si="92"/>
        <v>#REF!</v>
      </c>
      <c r="AI230" s="43" t="str">
        <f>_xll.BInterpol('Base IPCA'!$C$3:$C$14,'Base IPCA'!$E$3:$E$14,AH230,"Cubic","Extrapolate=Linear","MultiX=Average","Skip=True","Sort=True")</f>
        <v>#N/A Invalid Parameter: Interpolation value</v>
      </c>
      <c r="AJ230" s="43" t="str">
        <f>_xll.BInterpol('Base IPCA'!$C$3:$C$14,'Base IPCA'!$D$3:$D$14,AH230,"Cubic","Extrapolate=Linear","MultiX=Average","Skip=True","Sort=True")</f>
        <v>#N/A Invalid Parameter: Interpolation value</v>
      </c>
    </row>
    <row r="231" spans="34:36" x14ac:dyDescent="0.25">
      <c r="AH231" s="42" t="e">
        <f t="shared" si="92"/>
        <v>#REF!</v>
      </c>
      <c r="AI231" s="43" t="str">
        <f>_xll.BInterpol('Base IPCA'!$C$3:$C$14,'Base IPCA'!$E$3:$E$14,AH231,"Cubic","Extrapolate=Linear","MultiX=Average","Skip=True","Sort=True")</f>
        <v>#N/A Invalid Parameter: Interpolation value</v>
      </c>
      <c r="AJ231" s="43" t="str">
        <f>_xll.BInterpol('Base IPCA'!$C$3:$C$14,'Base IPCA'!$D$3:$D$14,AH231,"Cubic","Extrapolate=Linear","MultiX=Average","Skip=True","Sort=True")</f>
        <v>#N/A Invalid Parameter: Interpolation value</v>
      </c>
    </row>
    <row r="232" spans="34:36" x14ac:dyDescent="0.25">
      <c r="AH232" s="42" t="e">
        <f t="shared" si="92"/>
        <v>#REF!</v>
      </c>
      <c r="AI232" s="43" t="str">
        <f>_xll.BInterpol('Base IPCA'!$C$3:$C$14,'Base IPCA'!$E$3:$E$14,AH232,"Cubic","Extrapolate=Linear","MultiX=Average","Skip=True","Sort=True")</f>
        <v>#N/A Invalid Parameter: Interpolation value</v>
      </c>
      <c r="AJ232" s="43" t="str">
        <f>_xll.BInterpol('Base IPCA'!$C$3:$C$14,'Base IPCA'!$D$3:$D$14,AH232,"Cubic","Extrapolate=Linear","MultiX=Average","Skip=True","Sort=True")</f>
        <v>#N/A Invalid Parameter: Interpolation value</v>
      </c>
    </row>
    <row r="233" spans="34:36" x14ac:dyDescent="0.25">
      <c r="AH233" s="42" t="e">
        <f t="shared" si="92"/>
        <v>#REF!</v>
      </c>
      <c r="AI233" s="43" t="str">
        <f>_xll.BInterpol('Base IPCA'!$C$3:$C$14,'Base IPCA'!$E$3:$E$14,AH233,"Cubic","Extrapolate=Linear","MultiX=Average","Skip=True","Sort=True")</f>
        <v>#N/A Invalid Parameter: Interpolation value</v>
      </c>
      <c r="AJ233" s="43" t="str">
        <f>_xll.BInterpol('Base IPCA'!$C$3:$C$14,'Base IPCA'!$D$3:$D$14,AH233,"Cubic","Extrapolate=Linear","MultiX=Average","Skip=True","Sort=True")</f>
        <v>#N/A Invalid Parameter: Interpolation value</v>
      </c>
    </row>
    <row r="234" spans="34:36" x14ac:dyDescent="0.25">
      <c r="AH234" s="42" t="e">
        <f t="shared" si="92"/>
        <v>#REF!</v>
      </c>
      <c r="AI234" s="43" t="str">
        <f>_xll.BInterpol('Base IPCA'!$C$3:$C$14,'Base IPCA'!$E$3:$E$14,AH234,"Cubic","Extrapolate=Linear","MultiX=Average","Skip=True","Sort=True")</f>
        <v>#N/A Invalid Parameter: Interpolation value</v>
      </c>
      <c r="AJ234" s="43" t="str">
        <f>_xll.BInterpol('Base IPCA'!$C$3:$C$14,'Base IPCA'!$D$3:$D$14,AH234,"Cubic","Extrapolate=Linear","MultiX=Average","Skip=True","Sort=True")</f>
        <v>#N/A Invalid Parameter: Interpolation value</v>
      </c>
    </row>
    <row r="235" spans="34:36" x14ac:dyDescent="0.25">
      <c r="AH235" s="42" t="e">
        <f t="shared" si="92"/>
        <v>#REF!</v>
      </c>
      <c r="AI235" s="43" t="str">
        <f>_xll.BInterpol('Base IPCA'!$C$3:$C$14,'Base IPCA'!$E$3:$E$14,AH235,"Cubic","Extrapolate=Linear","MultiX=Average","Skip=True","Sort=True")</f>
        <v>#N/A Invalid Parameter: Interpolation value</v>
      </c>
      <c r="AJ235" s="43" t="str">
        <f>_xll.BInterpol('Base IPCA'!$C$3:$C$14,'Base IPCA'!$D$3:$D$14,AH235,"Cubic","Extrapolate=Linear","MultiX=Average","Skip=True","Sort=True")</f>
        <v>#N/A Invalid Parameter: Interpolation value</v>
      </c>
    </row>
    <row r="236" spans="34:36" x14ac:dyDescent="0.25">
      <c r="AH236" s="42" t="e">
        <f t="shared" si="92"/>
        <v>#REF!</v>
      </c>
      <c r="AI236" s="43" t="str">
        <f>_xll.BInterpol('Base IPCA'!$C$3:$C$14,'Base IPCA'!$E$3:$E$14,AH236,"Cubic","Extrapolate=Linear","MultiX=Average","Skip=True","Sort=True")</f>
        <v>#N/A Invalid Parameter: Interpolation value</v>
      </c>
      <c r="AJ236" s="43" t="str">
        <f>_xll.BInterpol('Base IPCA'!$C$3:$C$14,'Base IPCA'!$D$3:$D$14,AH236,"Cubic","Extrapolate=Linear","MultiX=Average","Skip=True","Sort=True")</f>
        <v>#N/A Invalid Parameter: Interpolation value</v>
      </c>
    </row>
    <row r="237" spans="34:36" x14ac:dyDescent="0.25">
      <c r="AH237" s="42" t="e">
        <f t="shared" si="92"/>
        <v>#REF!</v>
      </c>
      <c r="AI237" s="43" t="str">
        <f>_xll.BInterpol('Base IPCA'!$C$3:$C$14,'Base IPCA'!$E$3:$E$14,AH237,"Cubic","Extrapolate=Linear","MultiX=Average","Skip=True","Sort=True")</f>
        <v>#N/A Invalid Parameter: Interpolation value</v>
      </c>
      <c r="AJ237" s="43" t="str">
        <f>_xll.BInterpol('Base IPCA'!$C$3:$C$14,'Base IPCA'!$D$3:$D$14,AH237,"Cubic","Extrapolate=Linear","MultiX=Average","Skip=True","Sort=True")</f>
        <v>#N/A Invalid Parameter: Interpolation value</v>
      </c>
    </row>
    <row r="238" spans="34:36" x14ac:dyDescent="0.25">
      <c r="AH238" s="42" t="e">
        <f t="shared" si="92"/>
        <v>#REF!</v>
      </c>
      <c r="AI238" s="43" t="str">
        <f>_xll.BInterpol('Base IPCA'!$C$3:$C$14,'Base IPCA'!$E$3:$E$14,AH238,"Cubic","Extrapolate=Linear","MultiX=Average","Skip=True","Sort=True")</f>
        <v>#N/A Invalid Parameter: Interpolation value</v>
      </c>
      <c r="AJ238" s="43" t="str">
        <f>_xll.BInterpol('Base IPCA'!$C$3:$C$14,'Base IPCA'!$D$3:$D$14,AH238,"Cubic","Extrapolate=Linear","MultiX=Average","Skip=True","Sort=True")</f>
        <v>#N/A Invalid Parameter: Interpolation value</v>
      </c>
    </row>
    <row r="239" spans="34:36" x14ac:dyDescent="0.25">
      <c r="AH239" s="42" t="e">
        <f t="shared" si="92"/>
        <v>#REF!</v>
      </c>
      <c r="AI239" s="43" t="str">
        <f>_xll.BInterpol('Base IPCA'!$C$3:$C$14,'Base IPCA'!$E$3:$E$14,AH239,"Cubic","Extrapolate=Linear","MultiX=Average","Skip=True","Sort=True")</f>
        <v>#N/A Invalid Parameter: Interpolation value</v>
      </c>
      <c r="AJ239" s="43" t="str">
        <f>_xll.BInterpol('Base IPCA'!$C$3:$C$14,'Base IPCA'!$D$3:$D$14,AH239,"Cubic","Extrapolate=Linear","MultiX=Average","Skip=True","Sort=True")</f>
        <v>#N/A Invalid Parameter: Interpolation value</v>
      </c>
    </row>
    <row r="240" spans="34:36" x14ac:dyDescent="0.25">
      <c r="AH240" s="42" t="e">
        <f t="shared" si="92"/>
        <v>#REF!</v>
      </c>
      <c r="AI240" s="43" t="str">
        <f>_xll.BInterpol('Base IPCA'!$C$3:$C$14,'Base IPCA'!$E$3:$E$14,AH240,"Cubic","Extrapolate=Linear","MultiX=Average","Skip=True","Sort=True")</f>
        <v>#N/A Invalid Parameter: Interpolation value</v>
      </c>
      <c r="AJ240" s="43" t="str">
        <f>_xll.BInterpol('Base IPCA'!$C$3:$C$14,'Base IPCA'!$D$3:$D$14,AH240,"Cubic","Extrapolate=Linear","MultiX=Average","Skip=True","Sort=True")</f>
        <v>#N/A Invalid Parameter: Interpolation value</v>
      </c>
    </row>
    <row r="241" spans="34:36" x14ac:dyDescent="0.25">
      <c r="AH241" s="42" t="e">
        <f t="shared" si="92"/>
        <v>#REF!</v>
      </c>
      <c r="AI241" s="43" t="str">
        <f>_xll.BInterpol('Base IPCA'!$C$3:$C$14,'Base IPCA'!$E$3:$E$14,AH241,"Cubic","Extrapolate=Linear","MultiX=Average","Skip=True","Sort=True")</f>
        <v>#N/A Invalid Parameter: Interpolation value</v>
      </c>
      <c r="AJ241" s="43" t="str">
        <f>_xll.BInterpol('Base IPCA'!$C$3:$C$14,'Base IPCA'!$D$3:$D$14,AH241,"Cubic","Extrapolate=Linear","MultiX=Average","Skip=True","Sort=True")</f>
        <v>#N/A Invalid Parameter: Interpolation value</v>
      </c>
    </row>
    <row r="242" spans="34:36" x14ac:dyDescent="0.25">
      <c r="AH242" s="42" t="e">
        <f t="shared" si="92"/>
        <v>#REF!</v>
      </c>
      <c r="AI242" s="43" t="str">
        <f>_xll.BInterpol('Base IPCA'!$C$3:$C$14,'Base IPCA'!$E$3:$E$14,AH242,"Cubic","Extrapolate=Linear","MultiX=Average","Skip=True","Sort=True")</f>
        <v>#N/A Invalid Parameter: Interpolation value</v>
      </c>
      <c r="AJ242" s="43" t="str">
        <f>_xll.BInterpol('Base IPCA'!$C$3:$C$14,'Base IPCA'!$D$3:$D$14,AH242,"Cubic","Extrapolate=Linear","MultiX=Average","Skip=True","Sort=True")</f>
        <v>#N/A Invalid Parameter: Interpolation value</v>
      </c>
    </row>
    <row r="243" spans="34:36" x14ac:dyDescent="0.25">
      <c r="AH243" s="42" t="e">
        <f t="shared" si="92"/>
        <v>#REF!</v>
      </c>
      <c r="AI243" s="43" t="str">
        <f>_xll.BInterpol('Base IPCA'!$C$3:$C$14,'Base IPCA'!$E$3:$E$14,AH243,"Cubic","Extrapolate=Linear","MultiX=Average","Skip=True","Sort=True")</f>
        <v>#N/A Invalid Parameter: Interpolation value</v>
      </c>
      <c r="AJ243" s="43" t="str">
        <f>_xll.BInterpol('Base IPCA'!$C$3:$C$14,'Base IPCA'!$D$3:$D$14,AH243,"Cubic","Extrapolate=Linear","MultiX=Average","Skip=True","Sort=True")</f>
        <v>#N/A Invalid Parameter: Interpolation value</v>
      </c>
    </row>
    <row r="244" spans="34:36" x14ac:dyDescent="0.25">
      <c r="AH244" s="42" t="e">
        <f t="shared" si="92"/>
        <v>#REF!</v>
      </c>
      <c r="AI244" s="43" t="str">
        <f>_xll.BInterpol('Base IPCA'!$C$3:$C$14,'Base IPCA'!$E$3:$E$14,AH244,"Cubic","Extrapolate=Linear","MultiX=Average","Skip=True","Sort=True")</f>
        <v>#N/A Invalid Parameter: Interpolation value</v>
      </c>
      <c r="AJ244" s="43" t="str">
        <f>_xll.BInterpol('Base IPCA'!$C$3:$C$14,'Base IPCA'!$D$3:$D$14,AH244,"Cubic","Extrapolate=Linear","MultiX=Average","Skip=True","Sort=True")</f>
        <v>#N/A Invalid Parameter: Interpolation value</v>
      </c>
    </row>
    <row r="245" spans="34:36" x14ac:dyDescent="0.25">
      <c r="AH245" s="42" t="e">
        <f t="shared" si="92"/>
        <v>#REF!</v>
      </c>
      <c r="AI245" s="43" t="str">
        <f>_xll.BInterpol('Base IPCA'!$C$3:$C$14,'Base IPCA'!$E$3:$E$14,AH245,"Cubic","Extrapolate=Linear","MultiX=Average","Skip=True","Sort=True")</f>
        <v>#N/A Invalid Parameter: Interpolation value</v>
      </c>
      <c r="AJ245" s="43" t="str">
        <f>_xll.BInterpol('Base IPCA'!$C$3:$C$14,'Base IPCA'!$D$3:$D$14,AH245,"Cubic","Extrapolate=Linear","MultiX=Average","Skip=True","Sort=True")</f>
        <v>#N/A Invalid Parameter: Interpolation value</v>
      </c>
    </row>
    <row r="246" spans="34:36" x14ac:dyDescent="0.25">
      <c r="AH246" s="42" t="e">
        <f t="shared" si="92"/>
        <v>#REF!</v>
      </c>
      <c r="AI246" s="43" t="str">
        <f>_xll.BInterpol('Base IPCA'!$C$3:$C$14,'Base IPCA'!$E$3:$E$14,AH246,"Cubic","Extrapolate=Linear","MultiX=Average","Skip=True","Sort=True")</f>
        <v>#N/A Invalid Parameter: Interpolation value</v>
      </c>
      <c r="AJ246" s="43" t="str">
        <f>_xll.BInterpol('Base IPCA'!$C$3:$C$14,'Base IPCA'!$D$3:$D$14,AH246,"Cubic","Extrapolate=Linear","MultiX=Average","Skip=True","Sort=True")</f>
        <v>#N/A Invalid Parameter: Interpolation value</v>
      </c>
    </row>
    <row r="247" spans="34:36" x14ac:dyDescent="0.25">
      <c r="AH247" s="42" t="e">
        <f t="shared" si="92"/>
        <v>#REF!</v>
      </c>
      <c r="AI247" s="43" t="str">
        <f>_xll.BInterpol('Base IPCA'!$C$3:$C$14,'Base IPCA'!$E$3:$E$14,AH247,"Cubic","Extrapolate=Linear","MultiX=Average","Skip=True","Sort=True")</f>
        <v>#N/A Invalid Parameter: Interpolation value</v>
      </c>
      <c r="AJ247" s="43" t="str">
        <f>_xll.BInterpol('Base IPCA'!$C$3:$C$14,'Base IPCA'!$D$3:$D$14,AH247,"Cubic","Extrapolate=Linear","MultiX=Average","Skip=True","Sort=True")</f>
        <v>#N/A Invalid Parameter: Interpolation value</v>
      </c>
    </row>
    <row r="248" spans="34:36" x14ac:dyDescent="0.25">
      <c r="AH248" s="42" t="e">
        <f t="shared" si="92"/>
        <v>#REF!</v>
      </c>
      <c r="AI248" s="43" t="str">
        <f>_xll.BInterpol('Base IPCA'!$C$3:$C$14,'Base IPCA'!$E$3:$E$14,AH248,"Cubic","Extrapolate=Linear","MultiX=Average","Skip=True","Sort=True")</f>
        <v>#N/A Invalid Parameter: Interpolation value</v>
      </c>
      <c r="AJ248" s="43" t="str">
        <f>_xll.BInterpol('Base IPCA'!$C$3:$C$14,'Base IPCA'!$D$3:$D$14,AH248,"Cubic","Extrapolate=Linear","MultiX=Average","Skip=True","Sort=True")</f>
        <v>#N/A Invalid Parameter: Interpolation value</v>
      </c>
    </row>
    <row r="249" spans="34:36" x14ac:dyDescent="0.25">
      <c r="AH249" s="42" t="e">
        <f t="shared" si="92"/>
        <v>#REF!</v>
      </c>
      <c r="AI249" s="43" t="str">
        <f>_xll.BInterpol('Base IPCA'!$C$3:$C$14,'Base IPCA'!$E$3:$E$14,AH249,"Cubic","Extrapolate=Linear","MultiX=Average","Skip=True","Sort=True")</f>
        <v>#N/A Invalid Parameter: Interpolation value</v>
      </c>
      <c r="AJ249" s="43" t="str">
        <f>_xll.BInterpol('Base IPCA'!$C$3:$C$14,'Base IPCA'!$D$3:$D$14,AH249,"Cubic","Extrapolate=Linear","MultiX=Average","Skip=True","Sort=True")</f>
        <v>#N/A Invalid Parameter: Interpolation value</v>
      </c>
    </row>
    <row r="250" spans="34:36" x14ac:dyDescent="0.25">
      <c r="AH250" s="42" t="e">
        <f t="shared" si="92"/>
        <v>#REF!</v>
      </c>
      <c r="AI250" s="43" t="str">
        <f>_xll.BInterpol('Base IPCA'!$C$3:$C$14,'Base IPCA'!$E$3:$E$14,AH250,"Cubic","Extrapolate=Linear","MultiX=Average","Skip=True","Sort=True")</f>
        <v>#N/A Invalid Parameter: Interpolation value</v>
      </c>
      <c r="AJ250" s="43" t="str">
        <f>_xll.BInterpol('Base IPCA'!$C$3:$C$14,'Base IPCA'!$D$3:$D$14,AH250,"Cubic","Extrapolate=Linear","MultiX=Average","Skip=True","Sort=True")</f>
        <v>#N/A Invalid Parameter: Interpolation value</v>
      </c>
    </row>
    <row r="251" spans="34:36" x14ac:dyDescent="0.25">
      <c r="AH251" s="42" t="e">
        <f t="shared" si="92"/>
        <v>#REF!</v>
      </c>
      <c r="AI251" s="43" t="str">
        <f>_xll.BInterpol('Base IPCA'!$C$3:$C$14,'Base IPCA'!$E$3:$E$14,AH251,"Cubic","Extrapolate=Linear","MultiX=Average","Skip=True","Sort=True")</f>
        <v>#N/A Invalid Parameter: Interpolation value</v>
      </c>
      <c r="AJ251" s="43" t="str">
        <f>_xll.BInterpol('Base IPCA'!$C$3:$C$14,'Base IPCA'!$D$3:$D$14,AH251,"Cubic","Extrapolate=Linear","MultiX=Average","Skip=True","Sort=True")</f>
        <v>#N/A Invalid Parameter: Interpolation value</v>
      </c>
    </row>
    <row r="252" spans="34:36" x14ac:dyDescent="0.25">
      <c r="AH252" s="42" t="e">
        <f t="shared" si="92"/>
        <v>#REF!</v>
      </c>
      <c r="AI252" s="43" t="str">
        <f>_xll.BInterpol('Base IPCA'!$C$3:$C$14,'Base IPCA'!$E$3:$E$14,AH252,"Cubic","Extrapolate=Linear","MultiX=Average","Skip=True","Sort=True")</f>
        <v>#N/A Invalid Parameter: Interpolation value</v>
      </c>
      <c r="AJ252" s="43" t="str">
        <f>_xll.BInterpol('Base IPCA'!$C$3:$C$14,'Base IPCA'!$D$3:$D$14,AH252,"Cubic","Extrapolate=Linear","MultiX=Average","Skip=True","Sort=True")</f>
        <v>#N/A Invalid Parameter: Interpolation value</v>
      </c>
    </row>
    <row r="253" spans="34:36" x14ac:dyDescent="0.25">
      <c r="AH253" s="42" t="e">
        <f t="shared" si="92"/>
        <v>#REF!</v>
      </c>
      <c r="AI253" s="43" t="str">
        <f>_xll.BInterpol('Base IPCA'!$C$3:$C$14,'Base IPCA'!$E$3:$E$14,AH253,"Cubic","Extrapolate=Linear","MultiX=Average","Skip=True","Sort=True")</f>
        <v>#N/A Invalid Parameter: Interpolation value</v>
      </c>
      <c r="AJ253" s="43" t="str">
        <f>_xll.BInterpol('Base IPCA'!$C$3:$C$14,'Base IPCA'!$D$3:$D$14,AH253,"Cubic","Extrapolate=Linear","MultiX=Average","Skip=True","Sort=True")</f>
        <v>#N/A Invalid Parameter: Interpolation value</v>
      </c>
    </row>
    <row r="254" spans="34:36" x14ac:dyDescent="0.25">
      <c r="AH254" s="42" t="e">
        <f t="shared" si="92"/>
        <v>#REF!</v>
      </c>
      <c r="AI254" s="43" t="str">
        <f>_xll.BInterpol('Base IPCA'!$C$3:$C$14,'Base IPCA'!$E$3:$E$14,AH254,"Cubic","Extrapolate=Linear","MultiX=Average","Skip=True","Sort=True")</f>
        <v>#N/A Invalid Parameter: Interpolation value</v>
      </c>
      <c r="AJ254" s="43" t="str">
        <f>_xll.BInterpol('Base IPCA'!$C$3:$C$14,'Base IPCA'!$D$3:$D$14,AH254,"Cubic","Extrapolate=Linear","MultiX=Average","Skip=True","Sort=True")</f>
        <v>#N/A Invalid Parameter: Interpolation value</v>
      </c>
    </row>
    <row r="255" spans="34:36" x14ac:dyDescent="0.25">
      <c r="AH255" s="42" t="e">
        <f t="shared" si="92"/>
        <v>#REF!</v>
      </c>
      <c r="AI255" s="43" t="str">
        <f>_xll.BInterpol('Base IPCA'!$C$3:$C$14,'Base IPCA'!$E$3:$E$14,AH255,"Cubic","Extrapolate=Linear","MultiX=Average","Skip=True","Sort=True")</f>
        <v>#N/A Invalid Parameter: Interpolation value</v>
      </c>
      <c r="AJ255" s="43" t="str">
        <f>_xll.BInterpol('Base IPCA'!$C$3:$C$14,'Base IPCA'!$D$3:$D$14,AH255,"Cubic","Extrapolate=Linear","MultiX=Average","Skip=True","Sort=True")</f>
        <v>#N/A Invalid Parameter: Interpolation value</v>
      </c>
    </row>
    <row r="256" spans="34:36" x14ac:dyDescent="0.25">
      <c r="AH256" s="42" t="e">
        <f t="shared" si="92"/>
        <v>#REF!</v>
      </c>
      <c r="AI256" s="43" t="str">
        <f>_xll.BInterpol('Base IPCA'!$C$3:$C$14,'Base IPCA'!$E$3:$E$14,AH256,"Cubic","Extrapolate=Linear","MultiX=Average","Skip=True","Sort=True")</f>
        <v>#N/A Invalid Parameter: Interpolation value</v>
      </c>
      <c r="AJ256" s="43" t="str">
        <f>_xll.BInterpol('Base IPCA'!$C$3:$C$14,'Base IPCA'!$D$3:$D$14,AH256,"Cubic","Extrapolate=Linear","MultiX=Average","Skip=True","Sort=True")</f>
        <v>#N/A Invalid Parameter: Interpolation value</v>
      </c>
    </row>
    <row r="257" spans="34:36" x14ac:dyDescent="0.25">
      <c r="AH257" s="42" t="e">
        <f t="shared" si="92"/>
        <v>#REF!</v>
      </c>
      <c r="AI257" s="43" t="str">
        <f>_xll.BInterpol('Base IPCA'!$C$3:$C$14,'Base IPCA'!$E$3:$E$14,AH257,"Cubic","Extrapolate=Linear","MultiX=Average","Skip=True","Sort=True")</f>
        <v>#N/A Invalid Parameter: Interpolation value</v>
      </c>
      <c r="AJ257" s="43" t="str">
        <f>_xll.BInterpol('Base IPCA'!$C$3:$C$14,'Base IPCA'!$D$3:$D$14,AH257,"Cubic","Extrapolate=Linear","MultiX=Average","Skip=True","Sort=True")</f>
        <v>#N/A Invalid Parameter: Interpolation value</v>
      </c>
    </row>
    <row r="258" spans="34:36" x14ac:dyDescent="0.25">
      <c r="AH258" s="42" t="e">
        <f t="shared" si="92"/>
        <v>#REF!</v>
      </c>
      <c r="AI258" s="43" t="str">
        <f>_xll.BInterpol('Base IPCA'!$C$3:$C$14,'Base IPCA'!$E$3:$E$14,AH258,"Cubic","Extrapolate=Linear","MultiX=Average","Skip=True","Sort=True")</f>
        <v>#N/A Invalid Parameter: Interpolation value</v>
      </c>
      <c r="AJ258" s="43" t="str">
        <f>_xll.BInterpol('Base IPCA'!$C$3:$C$14,'Base IPCA'!$D$3:$D$14,AH258,"Cubic","Extrapolate=Linear","MultiX=Average","Skip=True","Sort=True")</f>
        <v>#N/A Invalid Parameter: Interpolation value</v>
      </c>
    </row>
    <row r="259" spans="34:36" x14ac:dyDescent="0.25">
      <c r="AH259" s="42" t="e">
        <f t="shared" si="92"/>
        <v>#REF!</v>
      </c>
      <c r="AI259" s="43" t="str">
        <f>_xll.BInterpol('Base IPCA'!$C$3:$C$14,'Base IPCA'!$E$3:$E$14,AH259,"Cubic","Extrapolate=Linear","MultiX=Average","Skip=True","Sort=True")</f>
        <v>#N/A Invalid Parameter: Interpolation value</v>
      </c>
      <c r="AJ259" s="43" t="str">
        <f>_xll.BInterpol('Base IPCA'!$C$3:$C$14,'Base IPCA'!$D$3:$D$14,AH259,"Cubic","Extrapolate=Linear","MultiX=Average","Skip=True","Sort=True")</f>
        <v>#N/A Invalid Parameter: Interpolation value</v>
      </c>
    </row>
    <row r="260" spans="34:36" x14ac:dyDescent="0.25">
      <c r="AH260" s="42" t="e">
        <f t="shared" si="92"/>
        <v>#REF!</v>
      </c>
      <c r="AI260" s="43" t="str">
        <f>_xll.BInterpol('Base IPCA'!$C$3:$C$14,'Base IPCA'!$E$3:$E$14,AH260,"Cubic","Extrapolate=Linear","MultiX=Average","Skip=True","Sort=True")</f>
        <v>#N/A Invalid Parameter: Interpolation value</v>
      </c>
      <c r="AJ260" s="43" t="str">
        <f>_xll.BInterpol('Base IPCA'!$C$3:$C$14,'Base IPCA'!$D$3:$D$14,AH260,"Cubic","Extrapolate=Linear","MultiX=Average","Skip=True","Sort=True")</f>
        <v>#N/A Invalid Parameter: Interpolation value</v>
      </c>
    </row>
    <row r="261" spans="34:36" x14ac:dyDescent="0.25">
      <c r="AH261" s="42" t="e">
        <f t="shared" si="92"/>
        <v>#REF!</v>
      </c>
      <c r="AI261" s="43" t="str">
        <f>_xll.BInterpol('Base IPCA'!$C$3:$C$14,'Base IPCA'!$E$3:$E$14,AH261,"Cubic","Extrapolate=Linear","MultiX=Average","Skip=True","Sort=True")</f>
        <v>#N/A Invalid Parameter: Interpolation value</v>
      </c>
      <c r="AJ261" s="43" t="str">
        <f>_xll.BInterpol('Base IPCA'!$C$3:$C$14,'Base IPCA'!$D$3:$D$14,AH261,"Cubic","Extrapolate=Linear","MultiX=Average","Skip=True","Sort=True")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3">AH261+1</f>
        <v>#REF!</v>
      </c>
      <c r="AI262" s="43" t="str">
        <f>_xll.BInterpol('Base IPCA'!$C$3:$C$14,'Base IPCA'!$E$3:$E$14,AH262,"Cubic","Extrapolate=Linear","MultiX=Average","Skip=True","Sort=True")</f>
        <v>#N/A Invalid Parameter: Interpolation value</v>
      </c>
      <c r="AJ262" s="43" t="str">
        <f>_xll.BInterpol('Base IPCA'!$C$3:$C$14,'Base IPCA'!$D$3:$D$14,AH262,"Cubic","Extrapolate=Linear","MultiX=Average","Skip=True","Sort=True")</f>
        <v>#N/A Invalid Parameter: Interpolation value</v>
      </c>
    </row>
    <row r="263" spans="34:36" x14ac:dyDescent="0.25">
      <c r="AH263" s="42" t="e">
        <f t="shared" si="93"/>
        <v>#REF!</v>
      </c>
      <c r="AI263" s="43" t="str">
        <f>_xll.BInterpol('Base IPCA'!$C$3:$C$14,'Base IPCA'!$E$3:$E$14,AH263,"Cubic","Extrapolate=Linear","MultiX=Average","Skip=True","Sort=True")</f>
        <v>#N/A Invalid Parameter: Interpolation value</v>
      </c>
      <c r="AJ263" s="43" t="str">
        <f>_xll.BInterpol('Base IPCA'!$C$3:$C$14,'Base IPCA'!$D$3:$D$14,AH263,"Cubic","Extrapolate=Linear","MultiX=Average","Skip=True","Sort=True")</f>
        <v>#N/A Invalid Parameter: Interpolation value</v>
      </c>
    </row>
    <row r="264" spans="34:36" x14ac:dyDescent="0.25">
      <c r="AH264" s="42" t="e">
        <f t="shared" si="93"/>
        <v>#REF!</v>
      </c>
      <c r="AI264" s="43" t="str">
        <f>_xll.BInterpol('Base IPCA'!$C$3:$C$14,'Base IPCA'!$E$3:$E$14,AH264,"Cubic","Extrapolate=Linear","MultiX=Average","Skip=True","Sort=True")</f>
        <v>#N/A Invalid Parameter: Interpolation value</v>
      </c>
      <c r="AJ264" s="43" t="str">
        <f>_xll.BInterpol('Base IPCA'!$C$3:$C$14,'Base IPCA'!$D$3:$D$14,AH264,"Cubic","Extrapolate=Linear","MultiX=Average","Skip=True","Sort=True")</f>
        <v>#N/A Invalid Parameter: Interpolation value</v>
      </c>
    </row>
    <row r="265" spans="34:36" x14ac:dyDescent="0.25">
      <c r="AH265" s="42" t="e">
        <f t="shared" si="93"/>
        <v>#REF!</v>
      </c>
      <c r="AI265" s="43" t="str">
        <f>_xll.BInterpol('Base IPCA'!$C$3:$C$14,'Base IPCA'!$E$3:$E$14,AH265,"Cubic","Extrapolate=Linear","MultiX=Average","Skip=True","Sort=True")</f>
        <v>#N/A Invalid Parameter: Interpolation value</v>
      </c>
      <c r="AJ265" s="43" t="str">
        <f>_xll.BInterpol('Base IPCA'!$C$3:$C$14,'Base IPCA'!$D$3:$D$14,AH265,"Cubic","Extrapolate=Linear","MultiX=Average","Skip=True","Sort=True")</f>
        <v>#N/A Invalid Parameter: Interpolation value</v>
      </c>
    </row>
    <row r="266" spans="34:36" x14ac:dyDescent="0.25">
      <c r="AH266" s="42" t="e">
        <f t="shared" si="93"/>
        <v>#REF!</v>
      </c>
      <c r="AI266" s="43" t="str">
        <f>_xll.BInterpol('Base IPCA'!$C$3:$C$14,'Base IPCA'!$E$3:$E$14,AH266,"Cubic","Extrapolate=Linear","MultiX=Average","Skip=True","Sort=True")</f>
        <v>#N/A Invalid Parameter: Interpolation value</v>
      </c>
      <c r="AJ266" s="43" t="str">
        <f>_xll.BInterpol('Base IPCA'!$C$3:$C$14,'Base IPCA'!$D$3:$D$14,AH266,"Cubic","Extrapolate=Linear","MultiX=Average","Skip=True","Sort=True")</f>
        <v>#N/A Invalid Parameter: Interpolation value</v>
      </c>
    </row>
    <row r="267" spans="34:36" x14ac:dyDescent="0.25">
      <c r="AH267" s="42" t="e">
        <f t="shared" si="93"/>
        <v>#REF!</v>
      </c>
      <c r="AI267" s="43" t="str">
        <f>_xll.BInterpol('Base IPCA'!$C$3:$C$14,'Base IPCA'!$E$3:$E$14,AH267,"Cubic","Extrapolate=Linear","MultiX=Average","Skip=True","Sort=True")</f>
        <v>#N/A Invalid Parameter: Interpolation value</v>
      </c>
      <c r="AJ267" s="43" t="str">
        <f>_xll.BInterpol('Base IPCA'!$C$3:$C$14,'Base IPCA'!$D$3:$D$14,AH267,"Cubic","Extrapolate=Linear","MultiX=Average","Skip=True","Sort=True")</f>
        <v>#N/A Invalid Parameter: Interpolation value</v>
      </c>
    </row>
    <row r="268" spans="34:36" x14ac:dyDescent="0.25">
      <c r="AH268" s="42" t="e">
        <f t="shared" si="93"/>
        <v>#REF!</v>
      </c>
      <c r="AI268" s="43" t="str">
        <f>_xll.BInterpol('Base IPCA'!$C$3:$C$14,'Base IPCA'!$E$3:$E$14,AH268,"Cubic","Extrapolate=Linear","MultiX=Average","Skip=True","Sort=True")</f>
        <v>#N/A Invalid Parameter: Interpolation value</v>
      </c>
      <c r="AJ268" s="43" t="str">
        <f>_xll.BInterpol('Base IPCA'!$C$3:$C$14,'Base IPCA'!$D$3:$D$14,AH268,"Cubic","Extrapolate=Linear","MultiX=Average","Skip=True","Sort=True")</f>
        <v>#N/A Invalid Parameter: Interpolation value</v>
      </c>
    </row>
    <row r="269" spans="34:36" x14ac:dyDescent="0.25">
      <c r="AH269" s="42" t="e">
        <f t="shared" si="93"/>
        <v>#REF!</v>
      </c>
      <c r="AI269" s="43" t="str">
        <f>_xll.BInterpol('Base IPCA'!$C$3:$C$14,'Base IPCA'!$E$3:$E$14,AH269,"Cubic","Extrapolate=Linear","MultiX=Average","Skip=True","Sort=True")</f>
        <v>#N/A Invalid Parameter: Interpolation value</v>
      </c>
      <c r="AJ269" s="43" t="str">
        <f>_xll.BInterpol('Base IPCA'!$C$3:$C$14,'Base IPCA'!$D$3:$D$14,AH269,"Cubic","Extrapolate=Linear","MultiX=Average","Skip=True","Sort=True")</f>
        <v>#N/A Invalid Parameter: Interpolation value</v>
      </c>
    </row>
    <row r="270" spans="34:36" x14ac:dyDescent="0.25">
      <c r="AH270" s="42" t="e">
        <f t="shared" si="93"/>
        <v>#REF!</v>
      </c>
      <c r="AI270" s="43" t="str">
        <f>_xll.BInterpol('Base IPCA'!$C$3:$C$14,'Base IPCA'!$E$3:$E$14,AH270,"Cubic","Extrapolate=Linear","MultiX=Average","Skip=True","Sort=True")</f>
        <v>#N/A Invalid Parameter: Interpolation value</v>
      </c>
      <c r="AJ270" s="43" t="str">
        <f>_xll.BInterpol('Base IPCA'!$C$3:$C$14,'Base IPCA'!$D$3:$D$14,AH270,"Cubic","Extrapolate=Linear","MultiX=Average","Skip=True","Sort=True")</f>
        <v>#N/A Invalid Parameter: Interpolation value</v>
      </c>
    </row>
    <row r="271" spans="34:36" x14ac:dyDescent="0.25">
      <c r="AH271" s="42" t="e">
        <f t="shared" si="93"/>
        <v>#REF!</v>
      </c>
      <c r="AI271" s="43" t="str">
        <f>_xll.BInterpol('Base IPCA'!$C$3:$C$14,'Base IPCA'!$E$3:$E$14,AH271,"Cubic","Extrapolate=Linear","MultiX=Average","Skip=True","Sort=True")</f>
        <v>#N/A Invalid Parameter: Interpolation value</v>
      </c>
      <c r="AJ271" s="43" t="str">
        <f>_xll.BInterpol('Base IPCA'!$C$3:$C$14,'Base IPCA'!$D$3:$D$14,AH271,"Cubic","Extrapolate=Linear","MultiX=Average","Skip=True","Sort=True")</f>
        <v>#N/A Invalid Parameter: Interpolation value</v>
      </c>
    </row>
    <row r="272" spans="34:36" x14ac:dyDescent="0.25">
      <c r="AH272" s="42" t="e">
        <f t="shared" si="93"/>
        <v>#REF!</v>
      </c>
      <c r="AI272" s="43" t="str">
        <f>_xll.BInterpol('Base IPCA'!$C$3:$C$14,'Base IPCA'!$E$3:$E$14,AH272,"Cubic","Extrapolate=Linear","MultiX=Average","Skip=True","Sort=True")</f>
        <v>#N/A Invalid Parameter: Interpolation value</v>
      </c>
      <c r="AJ272" s="43" t="str">
        <f>_xll.BInterpol('Base IPCA'!$C$3:$C$14,'Base IPCA'!$D$3:$D$14,AH272,"Cubic","Extrapolate=Linear","MultiX=Average","Skip=True","Sort=True")</f>
        <v>#N/A Invalid Parameter: Interpolation value</v>
      </c>
    </row>
    <row r="273" spans="34:36" x14ac:dyDescent="0.25">
      <c r="AH273" s="42" t="e">
        <f t="shared" si="93"/>
        <v>#REF!</v>
      </c>
      <c r="AI273" s="43" t="str">
        <f>_xll.BInterpol('Base IPCA'!$C$3:$C$14,'Base IPCA'!$E$3:$E$14,AH273,"Cubic","Extrapolate=Linear","MultiX=Average","Skip=True","Sort=True")</f>
        <v>#N/A Invalid Parameter: Interpolation value</v>
      </c>
      <c r="AJ273" s="43" t="str">
        <f>_xll.BInterpol('Base IPCA'!$C$3:$C$14,'Base IPCA'!$D$3:$D$14,AH273,"Cubic","Extrapolate=Linear","MultiX=Average","Skip=True","Sort=True")</f>
        <v>#N/A Invalid Parameter: Interpolation value</v>
      </c>
    </row>
    <row r="274" spans="34:36" x14ac:dyDescent="0.25">
      <c r="AH274" s="42" t="e">
        <f t="shared" si="93"/>
        <v>#REF!</v>
      </c>
      <c r="AI274" s="43" t="str">
        <f>_xll.BInterpol('Base IPCA'!$C$3:$C$14,'Base IPCA'!$E$3:$E$14,AH274,"Cubic","Extrapolate=Linear","MultiX=Average","Skip=True","Sort=True")</f>
        <v>#N/A Invalid Parameter: Interpolation value</v>
      </c>
      <c r="AJ274" s="43" t="str">
        <f>_xll.BInterpol('Base IPCA'!$C$3:$C$14,'Base IPCA'!$D$3:$D$14,AH274,"Cubic","Extrapolate=Linear","MultiX=Average","Skip=True","Sort=True")</f>
        <v>#N/A Invalid Parameter: Interpolation value</v>
      </c>
    </row>
    <row r="275" spans="34:36" x14ac:dyDescent="0.25">
      <c r="AH275" s="42" t="e">
        <f t="shared" si="93"/>
        <v>#REF!</v>
      </c>
      <c r="AI275" s="43" t="str">
        <f>_xll.BInterpol('Base IPCA'!$C$3:$C$14,'Base IPCA'!$E$3:$E$14,AH275,"Cubic","Extrapolate=Linear","MultiX=Average","Skip=True","Sort=True")</f>
        <v>#N/A Invalid Parameter: Interpolation value</v>
      </c>
      <c r="AJ275" s="43" t="str">
        <f>_xll.BInterpol('Base IPCA'!$C$3:$C$14,'Base IPCA'!$D$3:$D$14,AH275,"Cubic","Extrapolate=Linear","MultiX=Average","Skip=True","Sort=True")</f>
        <v>#N/A Invalid Parameter: Interpolation value</v>
      </c>
    </row>
    <row r="276" spans="34:36" x14ac:dyDescent="0.25">
      <c r="AH276" s="42" t="e">
        <f t="shared" si="93"/>
        <v>#REF!</v>
      </c>
      <c r="AI276" s="43" t="str">
        <f>_xll.BInterpol('Base IPCA'!$C$3:$C$14,'Base IPCA'!$E$3:$E$14,AH276,"Cubic","Extrapolate=Linear","MultiX=Average","Skip=True","Sort=True")</f>
        <v>#N/A Invalid Parameter: Interpolation value</v>
      </c>
      <c r="AJ276" s="43" t="str">
        <f>_xll.BInterpol('Base IPCA'!$C$3:$C$14,'Base IPCA'!$D$3:$D$14,AH276,"Cubic","Extrapolate=Linear","MultiX=Average","Skip=True","Sort=True")</f>
        <v>#N/A Invalid Parameter: Interpolation value</v>
      </c>
    </row>
    <row r="277" spans="34:36" x14ac:dyDescent="0.25">
      <c r="AH277" s="42" t="e">
        <f t="shared" si="93"/>
        <v>#REF!</v>
      </c>
      <c r="AI277" s="43" t="str">
        <f>_xll.BInterpol('Base IPCA'!$C$3:$C$14,'Base IPCA'!$E$3:$E$14,AH277,"Cubic","Extrapolate=Linear","MultiX=Average","Skip=True","Sort=True")</f>
        <v>#N/A Invalid Parameter: Interpolation value</v>
      </c>
      <c r="AJ277" s="43" t="str">
        <f>_xll.BInterpol('Base IPCA'!$C$3:$C$14,'Base IPCA'!$D$3:$D$14,AH277,"Cubic","Extrapolate=Linear","MultiX=Average","Skip=True","Sort=True")</f>
        <v>#N/A Invalid Parameter: Interpolation value</v>
      </c>
    </row>
    <row r="278" spans="34:36" x14ac:dyDescent="0.25">
      <c r="AH278" s="42" t="e">
        <f t="shared" si="93"/>
        <v>#REF!</v>
      </c>
      <c r="AI278" s="43" t="str">
        <f>_xll.BInterpol('Base IPCA'!$C$3:$C$14,'Base IPCA'!$E$3:$E$14,AH278,"Cubic","Extrapolate=Linear","MultiX=Average","Skip=True","Sort=True")</f>
        <v>#N/A Invalid Parameter: Interpolation value</v>
      </c>
      <c r="AJ278" s="43" t="str">
        <f>_xll.BInterpol('Base IPCA'!$C$3:$C$14,'Base IPCA'!$D$3:$D$14,AH278,"Cubic","Extrapolate=Linear","MultiX=Average","Skip=True","Sort=True")</f>
        <v>#N/A Invalid Parameter: Interpolation value</v>
      </c>
    </row>
    <row r="279" spans="34:36" x14ac:dyDescent="0.25">
      <c r="AH279" s="42" t="e">
        <f t="shared" si="93"/>
        <v>#REF!</v>
      </c>
      <c r="AI279" s="43" t="str">
        <f>_xll.BInterpol('Base IPCA'!$C$3:$C$14,'Base IPCA'!$E$3:$E$14,AH279,"Cubic","Extrapolate=Linear","MultiX=Average","Skip=True","Sort=True")</f>
        <v>#N/A Invalid Parameter: Interpolation value</v>
      </c>
      <c r="AJ279" s="43" t="str">
        <f>_xll.BInterpol('Base IPCA'!$C$3:$C$14,'Base IPCA'!$D$3:$D$14,AH279,"Cubic","Extrapolate=Linear","MultiX=Average","Skip=True","Sort=True")</f>
        <v>#N/A Invalid Parameter: Interpolation value</v>
      </c>
    </row>
    <row r="280" spans="34:36" x14ac:dyDescent="0.25">
      <c r="AH280" s="42" t="e">
        <f t="shared" si="93"/>
        <v>#REF!</v>
      </c>
      <c r="AI280" s="43" t="str">
        <f>_xll.BInterpol('Base IPCA'!$C$3:$C$14,'Base IPCA'!$E$3:$E$14,AH280,"Cubic","Extrapolate=Linear","MultiX=Average","Skip=True","Sort=True")</f>
        <v>#N/A Invalid Parameter: Interpolation value</v>
      </c>
      <c r="AJ280" s="43" t="str">
        <f>_xll.BInterpol('Base IPCA'!$C$3:$C$14,'Base IPCA'!$D$3:$D$14,AH280,"Cubic","Extrapolate=Linear","MultiX=Average","Skip=True","Sort=True")</f>
        <v>#N/A Invalid Parameter: Interpolation value</v>
      </c>
    </row>
    <row r="281" spans="34:36" x14ac:dyDescent="0.25">
      <c r="AH281" s="42" t="e">
        <f t="shared" si="93"/>
        <v>#REF!</v>
      </c>
      <c r="AI281" s="43" t="str">
        <f>_xll.BInterpol('Base IPCA'!$C$3:$C$14,'Base IPCA'!$E$3:$E$14,AH281,"Cubic","Extrapolate=Linear","MultiX=Average","Skip=True","Sort=True")</f>
        <v>#N/A Invalid Parameter: Interpolation value</v>
      </c>
      <c r="AJ281" s="43" t="str">
        <f>_xll.BInterpol('Base IPCA'!$C$3:$C$14,'Base IPCA'!$D$3:$D$14,AH281,"Cubic","Extrapolate=Linear","MultiX=Average","Skip=True","Sort=True")</f>
        <v>#N/A Invalid Parameter: Interpolation value</v>
      </c>
    </row>
    <row r="282" spans="34:36" x14ac:dyDescent="0.25">
      <c r="AH282" s="42" t="e">
        <f t="shared" si="93"/>
        <v>#REF!</v>
      </c>
      <c r="AI282" s="43" t="str">
        <f>_xll.BInterpol('Base IPCA'!$C$3:$C$14,'Base IPCA'!$E$3:$E$14,AH282,"Cubic","Extrapolate=Linear","MultiX=Average","Skip=True","Sort=True")</f>
        <v>#N/A Invalid Parameter: Interpolation value</v>
      </c>
      <c r="AJ282" s="43" t="str">
        <f>_xll.BInterpol('Base IPCA'!$C$3:$C$14,'Base IPCA'!$D$3:$D$14,AH282,"Cubic","Extrapolate=Linear","MultiX=Average","Skip=True","Sort=True")</f>
        <v>#N/A Invalid Parameter: Interpolation value</v>
      </c>
    </row>
    <row r="283" spans="34:36" x14ac:dyDescent="0.25">
      <c r="AH283" s="42" t="e">
        <f t="shared" si="93"/>
        <v>#REF!</v>
      </c>
      <c r="AI283" s="43" t="str">
        <f>_xll.BInterpol('Base IPCA'!$C$3:$C$14,'Base IPCA'!$E$3:$E$14,AH283,"Cubic","Extrapolate=Linear","MultiX=Average","Skip=True","Sort=True")</f>
        <v>#N/A Invalid Parameter: Interpolation value</v>
      </c>
      <c r="AJ283" s="43" t="str">
        <f>_xll.BInterpol('Base IPCA'!$C$3:$C$14,'Base IPCA'!$D$3:$D$14,AH283,"Cubic","Extrapolate=Linear","MultiX=Average","Skip=True","Sort=True")</f>
        <v>#N/A Invalid Parameter: Interpolation value</v>
      </c>
    </row>
    <row r="284" spans="34:36" x14ac:dyDescent="0.25">
      <c r="AH284" s="42" t="e">
        <f t="shared" si="93"/>
        <v>#REF!</v>
      </c>
      <c r="AI284" s="43" t="str">
        <f>_xll.BInterpol('Base IPCA'!$C$3:$C$14,'Base IPCA'!$E$3:$E$14,AH284,"Cubic","Extrapolate=Linear","MultiX=Average","Skip=True","Sort=True")</f>
        <v>#N/A Invalid Parameter: Interpolation value</v>
      </c>
      <c r="AJ284" s="43" t="str">
        <f>_xll.BInterpol('Base IPCA'!$C$3:$C$14,'Base IPCA'!$D$3:$D$14,AH284,"Cubic","Extrapolate=Linear","MultiX=Average","Skip=True","Sort=True")</f>
        <v>#N/A Invalid Parameter: Interpolation value</v>
      </c>
    </row>
    <row r="285" spans="34:36" x14ac:dyDescent="0.25">
      <c r="AH285" s="42" t="e">
        <f t="shared" si="93"/>
        <v>#REF!</v>
      </c>
      <c r="AI285" s="43" t="str">
        <f>_xll.BInterpol('Base IPCA'!$C$3:$C$14,'Base IPCA'!$E$3:$E$14,AH285,"Cubic","Extrapolate=Linear","MultiX=Average","Skip=True","Sort=True")</f>
        <v>#N/A Invalid Parameter: Interpolation value</v>
      </c>
      <c r="AJ285" s="43" t="str">
        <f>_xll.BInterpol('Base IPCA'!$C$3:$C$14,'Base IPCA'!$D$3:$D$14,AH285,"Cubic","Extrapolate=Linear","MultiX=Average","Skip=True","Sort=True")</f>
        <v>#N/A Invalid Parameter: Interpolation value</v>
      </c>
    </row>
    <row r="286" spans="34:36" x14ac:dyDescent="0.25">
      <c r="AH286" s="42" t="e">
        <f t="shared" si="93"/>
        <v>#REF!</v>
      </c>
      <c r="AI286" s="43" t="str">
        <f>_xll.BInterpol('Base IPCA'!$C$3:$C$14,'Base IPCA'!$E$3:$E$14,AH286,"Cubic","Extrapolate=Linear","MultiX=Average","Skip=True","Sort=True")</f>
        <v>#N/A Invalid Parameter: Interpolation value</v>
      </c>
      <c r="AJ286" s="43" t="str">
        <f>_xll.BInterpol('Base IPCA'!$C$3:$C$14,'Base IPCA'!$D$3:$D$14,AH286,"Cubic","Extrapolate=Linear","MultiX=Average","Skip=True","Sort=True")</f>
        <v>#N/A Invalid Parameter: Interpolation value</v>
      </c>
    </row>
    <row r="287" spans="34:36" x14ac:dyDescent="0.25">
      <c r="AH287" s="42" t="e">
        <f t="shared" si="93"/>
        <v>#REF!</v>
      </c>
      <c r="AI287" s="43" t="str">
        <f>_xll.BInterpol('Base IPCA'!$C$3:$C$14,'Base IPCA'!$E$3:$E$14,AH287,"Cubic","Extrapolate=Linear","MultiX=Average","Skip=True","Sort=True")</f>
        <v>#N/A Invalid Parameter: Interpolation value</v>
      </c>
      <c r="AJ287" s="43" t="str">
        <f>_xll.BInterpol('Base IPCA'!$C$3:$C$14,'Base IPCA'!$D$3:$D$14,AH287,"Cubic","Extrapolate=Linear","MultiX=Average","Skip=True","Sort=True")</f>
        <v>#N/A Invalid Parameter: Interpolation value</v>
      </c>
    </row>
    <row r="288" spans="34:36" x14ac:dyDescent="0.25">
      <c r="AH288" s="42" t="e">
        <f t="shared" si="93"/>
        <v>#REF!</v>
      </c>
      <c r="AI288" s="43" t="str">
        <f>_xll.BInterpol('Base IPCA'!$C$3:$C$14,'Base IPCA'!$E$3:$E$14,AH288,"Cubic","Extrapolate=Linear","MultiX=Average","Skip=True","Sort=True")</f>
        <v>#N/A Invalid Parameter: Interpolation value</v>
      </c>
      <c r="AJ288" s="43" t="str">
        <f>_xll.BInterpol('Base IPCA'!$C$3:$C$14,'Base IPCA'!$D$3:$D$14,AH288,"Cubic","Extrapolate=Linear","MultiX=Average","Skip=True","Sort=True")</f>
        <v>#N/A Invalid Parameter: Interpolation value</v>
      </c>
    </row>
    <row r="289" spans="34:36" x14ac:dyDescent="0.25">
      <c r="AH289" s="42" t="e">
        <f t="shared" si="93"/>
        <v>#REF!</v>
      </c>
      <c r="AI289" s="43" t="str">
        <f>_xll.BInterpol('Base IPCA'!$C$3:$C$14,'Base IPCA'!$E$3:$E$14,AH289,"Cubic","Extrapolate=Linear","MultiX=Average","Skip=True","Sort=True")</f>
        <v>#N/A Invalid Parameter: Interpolation value</v>
      </c>
      <c r="AJ289" s="43" t="str">
        <f>_xll.BInterpol('Base IPCA'!$C$3:$C$14,'Base IPCA'!$D$3:$D$14,AH289,"Cubic","Extrapolate=Linear","MultiX=Average","Skip=True","Sort=True")</f>
        <v>#N/A Invalid Parameter: Interpolation value</v>
      </c>
    </row>
    <row r="290" spans="34:36" x14ac:dyDescent="0.25">
      <c r="AH290" s="42" t="e">
        <f t="shared" si="93"/>
        <v>#REF!</v>
      </c>
      <c r="AI290" s="43" t="str">
        <f>_xll.BInterpol('Base IPCA'!$C$3:$C$14,'Base IPCA'!$E$3:$E$14,AH290,"Cubic","Extrapolate=Linear","MultiX=Average","Skip=True","Sort=True")</f>
        <v>#N/A Invalid Parameter: Interpolation value</v>
      </c>
      <c r="AJ290" s="43" t="str">
        <f>_xll.BInterpol('Base IPCA'!$C$3:$C$14,'Base IPCA'!$D$3:$D$14,AH290,"Cubic","Extrapolate=Linear","MultiX=Average","Skip=True","Sort=True")</f>
        <v>#N/A Invalid Parameter: Interpolation value</v>
      </c>
    </row>
    <row r="291" spans="34:36" x14ac:dyDescent="0.25">
      <c r="AH291" s="42" t="e">
        <f t="shared" si="93"/>
        <v>#REF!</v>
      </c>
      <c r="AI291" s="43" t="str">
        <f>_xll.BInterpol('Base IPCA'!$C$3:$C$14,'Base IPCA'!$E$3:$E$14,AH291,"Cubic","Extrapolate=Linear","MultiX=Average","Skip=True","Sort=True")</f>
        <v>#N/A Invalid Parameter: Interpolation value</v>
      </c>
      <c r="AJ291" s="43" t="str">
        <f>_xll.BInterpol('Base IPCA'!$C$3:$C$14,'Base IPCA'!$D$3:$D$14,AH291,"Cubic","Extrapolate=Linear","MultiX=Average","Skip=True","Sort=True")</f>
        <v>#N/A Invalid Parameter: Interpolation value</v>
      </c>
    </row>
    <row r="292" spans="34:36" x14ac:dyDescent="0.25">
      <c r="AH292" s="42" t="e">
        <f t="shared" si="93"/>
        <v>#REF!</v>
      </c>
      <c r="AI292" s="43" t="str">
        <f>_xll.BInterpol('Base IPCA'!$C$3:$C$14,'Base IPCA'!$E$3:$E$14,AH292,"Cubic","Extrapolate=Linear","MultiX=Average","Skip=True","Sort=True")</f>
        <v>#N/A Invalid Parameter: Interpolation value</v>
      </c>
      <c r="AJ292" s="43" t="str">
        <f>_xll.BInterpol('Base IPCA'!$C$3:$C$14,'Base IPCA'!$D$3:$D$14,AH292,"Cubic","Extrapolate=Linear","MultiX=Average","Skip=True","Sort=True")</f>
        <v>#N/A Invalid Parameter: Interpolation value</v>
      </c>
    </row>
    <row r="293" spans="34:36" x14ac:dyDescent="0.25">
      <c r="AH293" s="42" t="e">
        <f t="shared" si="93"/>
        <v>#REF!</v>
      </c>
      <c r="AI293" s="43" t="str">
        <f>_xll.BInterpol('Base IPCA'!$C$3:$C$14,'Base IPCA'!$E$3:$E$14,AH293,"Cubic","Extrapolate=Linear","MultiX=Average","Skip=True","Sort=True")</f>
        <v>#N/A Invalid Parameter: Interpolation value</v>
      </c>
      <c r="AJ293" s="43" t="str">
        <f>_xll.BInterpol('Base IPCA'!$C$3:$C$14,'Base IPCA'!$D$3:$D$14,AH293,"Cubic","Extrapolate=Linear","MultiX=Average","Skip=True","Sort=True")</f>
        <v>#N/A Invalid Parameter: Interpolation value</v>
      </c>
    </row>
    <row r="294" spans="34:36" x14ac:dyDescent="0.25">
      <c r="AH294" s="42" t="e">
        <f t="shared" si="93"/>
        <v>#REF!</v>
      </c>
      <c r="AI294" s="43" t="str">
        <f>_xll.BInterpol('Base IPCA'!$C$3:$C$14,'Base IPCA'!$E$3:$E$14,AH294,"Cubic","Extrapolate=Linear","MultiX=Average","Skip=True","Sort=True")</f>
        <v>#N/A Invalid Parameter: Interpolation value</v>
      </c>
      <c r="AJ294" s="43" t="str">
        <f>_xll.BInterpol('Base IPCA'!$C$3:$C$14,'Base IPCA'!$D$3:$D$14,AH294,"Cubic","Extrapolate=Linear","MultiX=Average","Skip=True","Sort=True")</f>
        <v>#N/A Invalid Parameter: Interpolation value</v>
      </c>
    </row>
    <row r="295" spans="34:36" x14ac:dyDescent="0.25">
      <c r="AH295" s="42" t="e">
        <f t="shared" si="93"/>
        <v>#REF!</v>
      </c>
      <c r="AI295" s="43" t="str">
        <f>_xll.BInterpol('Base IPCA'!$C$3:$C$14,'Base IPCA'!$E$3:$E$14,AH295,"Cubic","Extrapolate=Linear","MultiX=Average","Skip=True","Sort=True")</f>
        <v>#N/A Invalid Parameter: Interpolation value</v>
      </c>
      <c r="AJ295" s="43" t="str">
        <f>_xll.BInterpol('Base IPCA'!$C$3:$C$14,'Base IPCA'!$D$3:$D$14,AH295,"Cubic","Extrapolate=Linear","MultiX=Average","Skip=True","Sort=True")</f>
        <v>#N/A Invalid Parameter: Interpolation value</v>
      </c>
    </row>
    <row r="296" spans="34:36" x14ac:dyDescent="0.25">
      <c r="AH296" s="42" t="e">
        <f t="shared" si="93"/>
        <v>#REF!</v>
      </c>
      <c r="AI296" s="43" t="str">
        <f>_xll.BInterpol('Base IPCA'!$C$3:$C$14,'Base IPCA'!$E$3:$E$14,AH296,"Cubic","Extrapolate=Linear","MultiX=Average","Skip=True","Sort=True")</f>
        <v>#N/A Invalid Parameter: Interpolation value</v>
      </c>
      <c r="AJ296" s="43" t="str">
        <f>_xll.BInterpol('Base IPCA'!$C$3:$C$14,'Base IPCA'!$D$3:$D$14,AH296,"Cubic","Extrapolate=Linear","MultiX=Average","Skip=True","Sort=True")</f>
        <v>#N/A Invalid Parameter: Interpolation value</v>
      </c>
    </row>
    <row r="297" spans="34:36" x14ac:dyDescent="0.25">
      <c r="AH297" s="42" t="e">
        <f t="shared" si="93"/>
        <v>#REF!</v>
      </c>
      <c r="AI297" s="43" t="str">
        <f>_xll.BInterpol('Base IPCA'!$C$3:$C$14,'Base IPCA'!$E$3:$E$14,AH297,"Cubic","Extrapolate=Linear","MultiX=Average","Skip=True","Sort=True")</f>
        <v>#N/A Invalid Parameter: Interpolation value</v>
      </c>
      <c r="AJ297" s="43" t="str">
        <f>_xll.BInterpol('Base IPCA'!$C$3:$C$14,'Base IPCA'!$D$3:$D$14,AH297,"Cubic","Extrapolate=Linear","MultiX=Average","Skip=True","Sort=True")</f>
        <v>#N/A Invalid Parameter: Interpolation value</v>
      </c>
    </row>
    <row r="298" spans="34:36" x14ac:dyDescent="0.25">
      <c r="AH298" s="42" t="e">
        <f t="shared" si="93"/>
        <v>#REF!</v>
      </c>
      <c r="AI298" s="43" t="str">
        <f>_xll.BInterpol('Base IPCA'!$C$3:$C$14,'Base IPCA'!$E$3:$E$14,AH298,"Cubic","Extrapolate=Linear","MultiX=Average","Skip=True","Sort=True")</f>
        <v>#N/A Invalid Parameter: Interpolation value</v>
      </c>
      <c r="AJ298" s="43" t="str">
        <f>_xll.BInterpol('Base IPCA'!$C$3:$C$14,'Base IPCA'!$D$3:$D$14,AH298,"Cubic","Extrapolate=Linear","MultiX=Average","Skip=True","Sort=True")</f>
        <v>#N/A Invalid Parameter: Interpolation value</v>
      </c>
    </row>
    <row r="299" spans="34:36" x14ac:dyDescent="0.25">
      <c r="AH299" s="42" t="e">
        <f t="shared" si="93"/>
        <v>#REF!</v>
      </c>
      <c r="AI299" s="43" t="str">
        <f>_xll.BInterpol('Base IPCA'!$C$3:$C$14,'Base IPCA'!$E$3:$E$14,AH299,"Cubic","Extrapolate=Linear","MultiX=Average","Skip=True","Sort=True")</f>
        <v>#N/A Invalid Parameter: Interpolation value</v>
      </c>
      <c r="AJ299" s="43" t="str">
        <f>_xll.BInterpol('Base IPCA'!$C$3:$C$14,'Base IPCA'!$D$3:$D$14,AH299,"Cubic","Extrapolate=Linear","MultiX=Average","Skip=True","Sort=True")</f>
        <v>#N/A Invalid Parameter: Interpolation value</v>
      </c>
    </row>
    <row r="300" spans="34:36" x14ac:dyDescent="0.25">
      <c r="AH300" s="42" t="e">
        <f t="shared" si="93"/>
        <v>#REF!</v>
      </c>
      <c r="AI300" s="43" t="str">
        <f>_xll.BInterpol('Base IPCA'!$C$3:$C$14,'Base IPCA'!$E$3:$E$14,AH300,"Cubic","Extrapolate=Linear","MultiX=Average","Skip=True","Sort=True")</f>
        <v>#N/A Invalid Parameter: Interpolation value</v>
      </c>
      <c r="AJ300" s="43" t="str">
        <f>_xll.BInterpol('Base IPCA'!$C$3:$C$14,'Base IPCA'!$D$3:$D$14,AH300,"Cubic","Extrapolate=Linear","MultiX=Average","Skip=True","Sort=True")</f>
        <v>#N/A Invalid Parameter: Interpolation value</v>
      </c>
    </row>
    <row r="301" spans="34:36" x14ac:dyDescent="0.25">
      <c r="AH301" s="42" t="e">
        <f t="shared" si="93"/>
        <v>#REF!</v>
      </c>
      <c r="AI301" s="43" t="str">
        <f>_xll.BInterpol('Base IPCA'!$C$3:$C$14,'Base IPCA'!$E$3:$E$14,AH301,"Cubic","Extrapolate=Linear","MultiX=Average","Skip=True","Sort=True")</f>
        <v>#N/A Invalid Parameter: Interpolation value</v>
      </c>
      <c r="AJ301" s="43" t="str">
        <f>_xll.BInterpol('Base IPCA'!$C$3:$C$14,'Base IPCA'!$D$3:$D$14,AH301,"Cubic","Extrapolate=Linear","MultiX=Average","Skip=True","Sort=True")</f>
        <v>#N/A Invalid Parameter: Interpolation value</v>
      </c>
    </row>
    <row r="302" spans="34:36" x14ac:dyDescent="0.25">
      <c r="AH302" s="42" t="e">
        <f t="shared" si="93"/>
        <v>#REF!</v>
      </c>
      <c r="AI302" s="43" t="str">
        <f>_xll.BInterpol('Base IPCA'!$C$3:$C$14,'Base IPCA'!$E$3:$E$14,AH302,"Cubic","Extrapolate=Linear","MultiX=Average","Skip=True","Sort=True")</f>
        <v>#N/A Invalid Parameter: Interpolation value</v>
      </c>
      <c r="AJ302" s="43" t="str">
        <f>_xll.BInterpol('Base IPCA'!$C$3:$C$14,'Base IPCA'!$D$3:$D$14,AH302,"Cubic","Extrapolate=Linear","MultiX=Average","Skip=True","Sort=True")</f>
        <v>#N/A Invalid Parameter: Interpolation value</v>
      </c>
    </row>
    <row r="303" spans="34:36" x14ac:dyDescent="0.25">
      <c r="AH303" s="42" t="e">
        <f t="shared" si="93"/>
        <v>#REF!</v>
      </c>
      <c r="AI303" s="43" t="str">
        <f>_xll.BInterpol('Base IPCA'!$C$3:$C$14,'Base IPCA'!$E$3:$E$14,AH303,"Cubic","Extrapolate=Linear","MultiX=Average","Skip=True","Sort=True")</f>
        <v>#N/A Invalid Parameter: Interpolation value</v>
      </c>
      <c r="AJ303" s="43" t="str">
        <f>_xll.BInterpol('Base IPCA'!$C$3:$C$14,'Base IPCA'!$D$3:$D$14,AH303,"Cubic","Extrapolate=Linear","MultiX=Average","Skip=True","Sort=True")</f>
        <v>#N/A Invalid Parameter: Interpolation value</v>
      </c>
    </row>
    <row r="304" spans="34:36" x14ac:dyDescent="0.25">
      <c r="AH304" s="42" t="e">
        <f t="shared" si="93"/>
        <v>#REF!</v>
      </c>
      <c r="AI304" s="43" t="str">
        <f>_xll.BInterpol('Base IPCA'!$C$3:$C$14,'Base IPCA'!$E$3:$E$14,AH304,"Cubic","Extrapolate=Linear","MultiX=Average","Skip=True","Sort=True")</f>
        <v>#N/A Invalid Parameter: Interpolation value</v>
      </c>
      <c r="AJ304" s="43" t="str">
        <f>_xll.BInterpol('Base IPCA'!$C$3:$C$14,'Base IPCA'!$D$3:$D$14,AH304,"Cubic","Extrapolate=Linear","MultiX=Average","Skip=True","Sort=True")</f>
        <v>#N/A Invalid Parameter: Interpolation value</v>
      </c>
    </row>
    <row r="305" spans="34:36" x14ac:dyDescent="0.25">
      <c r="AH305" s="42" t="e">
        <f t="shared" si="93"/>
        <v>#REF!</v>
      </c>
      <c r="AI305" s="43" t="str">
        <f>_xll.BInterpol('Base IPCA'!$C$3:$C$14,'Base IPCA'!$E$3:$E$14,AH305,"Cubic","Extrapolate=Linear","MultiX=Average","Skip=True","Sort=True")</f>
        <v>#N/A Invalid Parameter: Interpolation value</v>
      </c>
      <c r="AJ305" s="43" t="str">
        <f>_xll.BInterpol('Base IPCA'!$C$3:$C$14,'Base IPCA'!$D$3:$D$14,AH305,"Cubic","Extrapolate=Linear","MultiX=Average","Skip=True","Sort=True")</f>
        <v>#N/A Invalid Parameter: Interpolation value</v>
      </c>
    </row>
    <row r="306" spans="34:36" x14ac:dyDescent="0.25">
      <c r="AH306" s="42" t="e">
        <f t="shared" si="93"/>
        <v>#REF!</v>
      </c>
      <c r="AI306" s="43" t="str">
        <f>_xll.BInterpol('Base IPCA'!$C$3:$C$14,'Base IPCA'!$E$3:$E$14,AH306,"Cubic","Extrapolate=Linear","MultiX=Average","Skip=True","Sort=True")</f>
        <v>#N/A Invalid Parameter: Interpolation value</v>
      </c>
      <c r="AJ306" s="43" t="str">
        <f>_xll.BInterpol('Base IPCA'!$C$3:$C$14,'Base IPCA'!$D$3:$D$14,AH306,"Cubic","Extrapolate=Linear","MultiX=Average","Skip=True","Sort=True")</f>
        <v>#N/A Invalid Parameter: Interpolation value</v>
      </c>
    </row>
    <row r="307" spans="34:36" x14ac:dyDescent="0.25">
      <c r="AH307" s="42" t="e">
        <f t="shared" si="93"/>
        <v>#REF!</v>
      </c>
      <c r="AI307" s="43" t="str">
        <f>_xll.BInterpol('Base IPCA'!$C$3:$C$14,'Base IPCA'!$E$3:$E$14,AH307,"Cubic","Extrapolate=Linear","MultiX=Average","Skip=True","Sort=True")</f>
        <v>#N/A Invalid Parameter: Interpolation value</v>
      </c>
      <c r="AJ307" s="43" t="str">
        <f>_xll.BInterpol('Base IPCA'!$C$3:$C$14,'Base IPCA'!$D$3:$D$14,AH307,"Cubic","Extrapolate=Linear","MultiX=Average","Skip=True","Sort=True")</f>
        <v>#N/A Invalid Parameter: Interpolation value</v>
      </c>
    </row>
    <row r="308" spans="34:36" x14ac:dyDescent="0.25">
      <c r="AH308" s="42" t="e">
        <f t="shared" si="93"/>
        <v>#REF!</v>
      </c>
      <c r="AI308" s="43" t="str">
        <f>_xll.BInterpol('Base IPCA'!$C$3:$C$14,'Base IPCA'!$E$3:$E$14,AH308,"Cubic","Extrapolate=Linear","MultiX=Average","Skip=True","Sort=True")</f>
        <v>#N/A Invalid Parameter: Interpolation value</v>
      </c>
      <c r="AJ308" s="43" t="str">
        <f>_xll.BInterpol('Base IPCA'!$C$3:$C$14,'Base IPCA'!$D$3:$D$14,AH308,"Cubic","Extrapolate=Linear","MultiX=Average","Skip=True","Sort=True")</f>
        <v>#N/A Invalid Parameter: Interpolation value</v>
      </c>
    </row>
    <row r="309" spans="34:36" x14ac:dyDescent="0.25">
      <c r="AH309" s="42" t="e">
        <f t="shared" si="93"/>
        <v>#REF!</v>
      </c>
      <c r="AI309" s="43" t="str">
        <f>_xll.BInterpol('Base IPCA'!$C$3:$C$14,'Base IPCA'!$E$3:$E$14,AH309,"Cubic","Extrapolate=Linear","MultiX=Average","Skip=True","Sort=True")</f>
        <v>#N/A Invalid Parameter: Interpolation value</v>
      </c>
      <c r="AJ309" s="43" t="str">
        <f>_xll.BInterpol('Base IPCA'!$C$3:$C$14,'Base IPCA'!$D$3:$D$14,AH309,"Cubic","Extrapolate=Linear","MultiX=Average","Skip=True","Sort=True")</f>
        <v>#N/A Invalid Parameter: Interpolation value</v>
      </c>
    </row>
    <row r="310" spans="34:36" x14ac:dyDescent="0.25">
      <c r="AH310" s="42" t="e">
        <f t="shared" si="93"/>
        <v>#REF!</v>
      </c>
      <c r="AI310" s="43" t="str">
        <f>_xll.BInterpol('Base IPCA'!$C$3:$C$14,'Base IPCA'!$E$3:$E$14,AH310,"Cubic","Extrapolate=Linear","MultiX=Average","Skip=True","Sort=True")</f>
        <v>#N/A Invalid Parameter: Interpolation value</v>
      </c>
      <c r="AJ310" s="43" t="str">
        <f>_xll.BInterpol('Base IPCA'!$C$3:$C$14,'Base IPCA'!$D$3:$D$14,AH310,"Cubic","Extrapolate=Linear","MultiX=Average","Skip=True","Sort=True")</f>
        <v>#N/A Invalid Parameter: Interpolation value</v>
      </c>
    </row>
    <row r="311" spans="34:36" x14ac:dyDescent="0.25">
      <c r="AH311" s="42" t="e">
        <f t="shared" si="93"/>
        <v>#REF!</v>
      </c>
      <c r="AI311" s="43" t="str">
        <f>_xll.BInterpol('Base IPCA'!$C$3:$C$14,'Base IPCA'!$E$3:$E$14,AH311,"Cubic","Extrapolate=Linear","MultiX=Average","Skip=True","Sort=True")</f>
        <v>#N/A Invalid Parameter: Interpolation value</v>
      </c>
      <c r="AJ311" s="43" t="str">
        <f>_xll.BInterpol('Base IPCA'!$C$3:$C$14,'Base IPCA'!$D$3:$D$14,AH311,"Cubic","Extrapolate=Linear","MultiX=Average","Skip=True","Sort=True")</f>
        <v>#N/A Invalid Parameter: Interpolation value</v>
      </c>
    </row>
    <row r="312" spans="34:36" x14ac:dyDescent="0.25">
      <c r="AH312" s="42" t="e">
        <f t="shared" si="93"/>
        <v>#REF!</v>
      </c>
      <c r="AI312" s="43" t="str">
        <f>_xll.BInterpol('Base IPCA'!$C$3:$C$14,'Base IPCA'!$E$3:$E$14,AH312,"Cubic","Extrapolate=Linear","MultiX=Average","Skip=True","Sort=True")</f>
        <v>#N/A Invalid Parameter: Interpolation value</v>
      </c>
      <c r="AJ312" s="43" t="str">
        <f>_xll.BInterpol('Base IPCA'!$C$3:$C$14,'Base IPCA'!$D$3:$D$14,AH312,"Cubic","Extrapolate=Linear","MultiX=Average","Skip=True","Sort=True")</f>
        <v>#N/A Invalid Parameter: Interpolation value</v>
      </c>
    </row>
    <row r="313" spans="34:36" x14ac:dyDescent="0.25">
      <c r="AH313" s="42" t="e">
        <f t="shared" si="93"/>
        <v>#REF!</v>
      </c>
      <c r="AI313" s="43" t="str">
        <f>_xll.BInterpol('Base IPCA'!$C$3:$C$14,'Base IPCA'!$E$3:$E$14,AH313,"Cubic","Extrapolate=Linear","MultiX=Average","Skip=True","Sort=True")</f>
        <v>#N/A Invalid Parameter: Interpolation value</v>
      </c>
      <c r="AJ313" s="43" t="str">
        <f>_xll.BInterpol('Base IPCA'!$C$3:$C$14,'Base IPCA'!$D$3:$D$14,AH313,"Cubic","Extrapolate=Linear","MultiX=Average","Skip=True","Sort=True")</f>
        <v>#N/A Invalid Parameter: Interpolation value</v>
      </c>
    </row>
    <row r="314" spans="34:36" x14ac:dyDescent="0.25">
      <c r="AH314" s="42" t="e">
        <f t="shared" si="93"/>
        <v>#REF!</v>
      </c>
      <c r="AI314" s="43" t="str">
        <f>_xll.BInterpol('Base IPCA'!$C$3:$C$14,'Base IPCA'!$E$3:$E$14,AH314,"Cubic","Extrapolate=Linear","MultiX=Average","Skip=True","Sort=True")</f>
        <v>#N/A Invalid Parameter: Interpolation value</v>
      </c>
      <c r="AJ314" s="43" t="str">
        <f>_xll.BInterpol('Base IPCA'!$C$3:$C$14,'Base IPCA'!$D$3:$D$14,AH314,"Cubic","Extrapolate=Linear","MultiX=Average","Skip=True","Sort=True")</f>
        <v>#N/A Invalid Parameter: Interpolation value</v>
      </c>
    </row>
    <row r="315" spans="34:36" x14ac:dyDescent="0.25">
      <c r="AH315" s="42" t="e">
        <f t="shared" si="93"/>
        <v>#REF!</v>
      </c>
      <c r="AI315" s="43" t="str">
        <f>_xll.BInterpol('Base IPCA'!$C$3:$C$14,'Base IPCA'!$E$3:$E$14,AH315,"Cubic","Extrapolate=Linear","MultiX=Average","Skip=True","Sort=True")</f>
        <v>#N/A Invalid Parameter: Interpolation value</v>
      </c>
      <c r="AJ315" s="43" t="str">
        <f>_xll.BInterpol('Base IPCA'!$C$3:$C$14,'Base IPCA'!$D$3:$D$14,AH315,"Cubic","Extrapolate=Linear","MultiX=Average","Skip=True","Sort=True")</f>
        <v>#N/A Invalid Parameter: Interpolation value</v>
      </c>
    </row>
    <row r="316" spans="34:36" x14ac:dyDescent="0.25">
      <c r="AH316" s="42" t="e">
        <f t="shared" si="93"/>
        <v>#REF!</v>
      </c>
      <c r="AI316" s="43" t="str">
        <f>_xll.BInterpol('Base IPCA'!$C$3:$C$14,'Base IPCA'!$E$3:$E$14,AH316,"Cubic","Extrapolate=Linear","MultiX=Average","Skip=True","Sort=True")</f>
        <v>#N/A Invalid Parameter: Interpolation value</v>
      </c>
      <c r="AJ316" s="43" t="str">
        <f>_xll.BInterpol('Base IPCA'!$C$3:$C$14,'Base IPCA'!$D$3:$D$14,AH316,"Cubic","Extrapolate=Linear","MultiX=Average","Skip=True","Sort=True")</f>
        <v>#N/A Invalid Parameter: Interpolation value</v>
      </c>
    </row>
    <row r="317" spans="34:36" x14ac:dyDescent="0.25">
      <c r="AH317" s="42" t="e">
        <f t="shared" si="93"/>
        <v>#REF!</v>
      </c>
      <c r="AI317" s="43" t="str">
        <f>_xll.BInterpol('Base IPCA'!$C$3:$C$14,'Base IPCA'!$E$3:$E$14,AH317,"Cubic","Extrapolate=Linear","MultiX=Average","Skip=True","Sort=True")</f>
        <v>#N/A Invalid Parameter: Interpolation value</v>
      </c>
      <c r="AJ317" s="43" t="str">
        <f>_xll.BInterpol('Base IPCA'!$C$3:$C$14,'Base IPCA'!$D$3:$D$14,AH317,"Cubic","Extrapolate=Linear","MultiX=Average","Skip=True","Sort=True")</f>
        <v>#N/A Invalid Parameter: Interpolation value</v>
      </c>
    </row>
    <row r="318" spans="34:36" x14ac:dyDescent="0.25">
      <c r="AH318" s="42" t="e">
        <f t="shared" si="93"/>
        <v>#REF!</v>
      </c>
      <c r="AI318" s="43" t="str">
        <f>_xll.BInterpol('Base IPCA'!$C$3:$C$14,'Base IPCA'!$E$3:$E$14,AH318,"Cubic","Extrapolate=Linear","MultiX=Average","Skip=True","Sort=True")</f>
        <v>#N/A Invalid Parameter: Interpolation value</v>
      </c>
      <c r="AJ318" s="43" t="str">
        <f>_xll.BInterpol('Base IPCA'!$C$3:$C$14,'Base IPCA'!$D$3:$D$14,AH318,"Cubic","Extrapolate=Linear","MultiX=Average","Skip=True","Sort=True")</f>
        <v>#N/A Invalid Parameter: Interpolation value</v>
      </c>
    </row>
    <row r="319" spans="34:36" x14ac:dyDescent="0.25">
      <c r="AH319" s="42" t="e">
        <f t="shared" si="93"/>
        <v>#REF!</v>
      </c>
      <c r="AI319" s="43" t="str">
        <f>_xll.BInterpol('Base IPCA'!$C$3:$C$14,'Base IPCA'!$E$3:$E$14,AH319,"Cubic","Extrapolate=Linear","MultiX=Average","Skip=True","Sort=True")</f>
        <v>#N/A Invalid Parameter: Interpolation value</v>
      </c>
      <c r="AJ319" s="43" t="str">
        <f>_xll.BInterpol('Base IPCA'!$C$3:$C$14,'Base IPCA'!$D$3:$D$14,AH319,"Cubic","Extrapolate=Linear","MultiX=Average","Skip=True","Sort=True")</f>
        <v>#N/A Invalid Parameter: Interpolation value</v>
      </c>
    </row>
    <row r="320" spans="34:36" x14ac:dyDescent="0.25">
      <c r="AH320" s="42" t="e">
        <f t="shared" si="93"/>
        <v>#REF!</v>
      </c>
      <c r="AI320" s="43" t="str">
        <f>_xll.BInterpol('Base IPCA'!$C$3:$C$14,'Base IPCA'!$E$3:$E$14,AH320,"Cubic","Extrapolate=Linear","MultiX=Average","Skip=True","Sort=True")</f>
        <v>#N/A Invalid Parameter: Interpolation value</v>
      </c>
      <c r="AJ320" s="43" t="str">
        <f>_xll.BInterpol('Base IPCA'!$C$3:$C$14,'Base IPCA'!$D$3:$D$14,AH320,"Cubic","Extrapolate=Linear","MultiX=Average","Skip=True","Sort=True")</f>
        <v>#N/A Invalid Parameter: Interpolation value</v>
      </c>
    </row>
    <row r="321" spans="34:36" x14ac:dyDescent="0.25">
      <c r="AH321" s="42" t="e">
        <f t="shared" si="93"/>
        <v>#REF!</v>
      </c>
      <c r="AI321" s="43" t="str">
        <f>_xll.BInterpol('Base IPCA'!$C$3:$C$14,'Base IPCA'!$E$3:$E$14,AH321,"Cubic","Extrapolate=Linear","MultiX=Average","Skip=True","Sort=True")</f>
        <v>#N/A Invalid Parameter: Interpolation value</v>
      </c>
      <c r="AJ321" s="43" t="str">
        <f>_xll.BInterpol('Base IPCA'!$C$3:$C$14,'Base IPCA'!$D$3:$D$14,AH321,"Cubic","Extrapolate=Linear","MultiX=Average","Skip=True","Sort=True")</f>
        <v>#N/A Invalid Parameter: Interpolation value</v>
      </c>
    </row>
    <row r="322" spans="34:36" x14ac:dyDescent="0.25">
      <c r="AH322" s="42" t="e">
        <f t="shared" si="93"/>
        <v>#REF!</v>
      </c>
      <c r="AI322" s="43" t="str">
        <f>_xll.BInterpol('Base IPCA'!$C$3:$C$14,'Base IPCA'!$E$3:$E$14,AH322,"Cubic","Extrapolate=Linear","MultiX=Average","Skip=True","Sort=True")</f>
        <v>#N/A Invalid Parameter: Interpolation value</v>
      </c>
      <c r="AJ322" s="43" t="str">
        <f>_xll.BInterpol('Base IPCA'!$C$3:$C$14,'Base IPCA'!$D$3:$D$14,AH322,"Cubic","Extrapolate=Linear","MultiX=Average","Skip=True","Sort=True")</f>
        <v>#N/A Invalid Parameter: Interpolation value</v>
      </c>
    </row>
    <row r="323" spans="34:36" x14ac:dyDescent="0.25">
      <c r="AH323" s="42" t="e">
        <f t="shared" si="93"/>
        <v>#REF!</v>
      </c>
      <c r="AI323" s="43" t="str">
        <f>_xll.BInterpol('Base IPCA'!$C$3:$C$14,'Base IPCA'!$E$3:$E$14,AH323,"Cubic","Extrapolate=Linear","MultiX=Average","Skip=True","Sort=True")</f>
        <v>#N/A Invalid Parameter: Interpolation value</v>
      </c>
      <c r="AJ323" s="43" t="str">
        <f>_xll.BInterpol('Base IPCA'!$C$3:$C$14,'Base IPCA'!$D$3:$D$14,AH323,"Cubic","Extrapolate=Linear","MultiX=Average","Skip=True","Sort=True")</f>
        <v>#N/A Invalid Parameter: Interpolation value</v>
      </c>
    </row>
    <row r="324" spans="34:36" x14ac:dyDescent="0.25">
      <c r="AH324" s="42" t="e">
        <f t="shared" si="93"/>
        <v>#REF!</v>
      </c>
      <c r="AI324" s="43" t="str">
        <f>_xll.BInterpol('Base IPCA'!$C$3:$C$14,'Base IPCA'!$E$3:$E$14,AH324,"Cubic","Extrapolate=Linear","MultiX=Average","Skip=True","Sort=True")</f>
        <v>#N/A Invalid Parameter: Interpolation value</v>
      </c>
      <c r="AJ324" s="43" t="str">
        <f>_xll.BInterpol('Base IPCA'!$C$3:$C$14,'Base IPCA'!$D$3:$D$14,AH324,"Cubic","Extrapolate=Linear","MultiX=Average","Skip=True","Sort=True")</f>
        <v>#N/A Invalid Parameter: Interpolation value</v>
      </c>
    </row>
    <row r="325" spans="34:36" x14ac:dyDescent="0.25">
      <c r="AH325" s="42" t="e">
        <f t="shared" si="93"/>
        <v>#REF!</v>
      </c>
      <c r="AI325" s="43" t="str">
        <f>_xll.BInterpol('Base IPCA'!$C$3:$C$14,'Base IPCA'!$E$3:$E$14,AH325,"Cubic","Extrapolate=Linear","MultiX=Average","Skip=True","Sort=True")</f>
        <v>#N/A Invalid Parameter: Interpolation value</v>
      </c>
      <c r="AJ325" s="43" t="str">
        <f>_xll.BInterpol('Base IPCA'!$C$3:$C$14,'Base IPCA'!$D$3:$D$14,AH325,"Cubic","Extrapolate=Linear","MultiX=Average","Skip=True","Sort=True")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4">AH325+1</f>
        <v>#REF!</v>
      </c>
      <c r="AI326" s="43" t="str">
        <f>_xll.BInterpol('Base IPCA'!$C$3:$C$14,'Base IPCA'!$E$3:$E$14,AH326,"Cubic","Extrapolate=Linear","MultiX=Average","Skip=True","Sort=True")</f>
        <v>#N/A Invalid Parameter: Interpolation value</v>
      </c>
      <c r="AJ326" s="43" t="str">
        <f>_xll.BInterpol('Base IPCA'!$C$3:$C$14,'Base IPCA'!$D$3:$D$14,AH326,"Cubic","Extrapolate=Linear","MultiX=Average","Skip=True","Sort=True")</f>
        <v>#N/A Invalid Parameter: Interpolation value</v>
      </c>
    </row>
    <row r="327" spans="34:36" x14ac:dyDescent="0.25">
      <c r="AH327" s="42" t="e">
        <f t="shared" si="94"/>
        <v>#REF!</v>
      </c>
      <c r="AI327" s="43" t="str">
        <f>_xll.BInterpol('Base IPCA'!$C$3:$C$14,'Base IPCA'!$E$3:$E$14,AH327,"Cubic","Extrapolate=Linear","MultiX=Average","Skip=True","Sort=True")</f>
        <v>#N/A Invalid Parameter: Interpolation value</v>
      </c>
      <c r="AJ327" s="43" t="str">
        <f>_xll.BInterpol('Base IPCA'!$C$3:$C$14,'Base IPCA'!$D$3:$D$14,AH327,"Cubic","Extrapolate=Linear","MultiX=Average","Skip=True","Sort=True")</f>
        <v>#N/A Invalid Parameter: Interpolation value</v>
      </c>
    </row>
    <row r="328" spans="34:36" x14ac:dyDescent="0.25">
      <c r="AH328" s="42" t="e">
        <f t="shared" si="94"/>
        <v>#REF!</v>
      </c>
      <c r="AI328" s="43" t="str">
        <f>_xll.BInterpol('Base IPCA'!$C$3:$C$14,'Base IPCA'!$E$3:$E$14,AH328,"Cubic","Extrapolate=Linear","MultiX=Average","Skip=True","Sort=True")</f>
        <v>#N/A Invalid Parameter: Interpolation value</v>
      </c>
      <c r="AJ328" s="43" t="str">
        <f>_xll.BInterpol('Base IPCA'!$C$3:$C$14,'Base IPCA'!$D$3:$D$14,AH328,"Cubic","Extrapolate=Linear","MultiX=Average","Skip=True","Sort=True")</f>
        <v>#N/A Invalid Parameter: Interpolation value</v>
      </c>
    </row>
    <row r="329" spans="34:36" x14ac:dyDescent="0.25">
      <c r="AH329" s="42" t="e">
        <f t="shared" si="94"/>
        <v>#REF!</v>
      </c>
      <c r="AI329" s="43" t="str">
        <f>_xll.BInterpol('Base IPCA'!$C$3:$C$14,'Base IPCA'!$E$3:$E$14,AH329,"Cubic","Extrapolate=Linear","MultiX=Average","Skip=True","Sort=True")</f>
        <v>#N/A Invalid Parameter: Interpolation value</v>
      </c>
      <c r="AJ329" s="43" t="str">
        <f>_xll.BInterpol('Base IPCA'!$C$3:$C$14,'Base IPCA'!$D$3:$D$14,AH329,"Cubic","Extrapolate=Linear","MultiX=Average","Skip=True","Sort=True")</f>
        <v>#N/A Invalid Parameter: Interpolation value</v>
      </c>
    </row>
    <row r="330" spans="34:36" x14ac:dyDescent="0.25">
      <c r="AH330" s="42" t="e">
        <f t="shared" si="94"/>
        <v>#REF!</v>
      </c>
      <c r="AI330" s="43" t="str">
        <f>_xll.BInterpol('Base IPCA'!$C$3:$C$14,'Base IPCA'!$E$3:$E$14,AH330,"Cubic","Extrapolate=Linear","MultiX=Average","Skip=True","Sort=True")</f>
        <v>#N/A Invalid Parameter: Interpolation value</v>
      </c>
      <c r="AJ330" s="43" t="str">
        <f>_xll.BInterpol('Base IPCA'!$C$3:$C$14,'Base IPCA'!$D$3:$D$14,AH330,"Cubic","Extrapolate=Linear","MultiX=Average","Skip=True","Sort=True")</f>
        <v>#N/A Invalid Parameter: Interpolation value</v>
      </c>
    </row>
    <row r="331" spans="34:36" x14ac:dyDescent="0.25">
      <c r="AH331" s="42" t="e">
        <f t="shared" si="94"/>
        <v>#REF!</v>
      </c>
      <c r="AI331" s="43" t="str">
        <f>_xll.BInterpol('Base IPCA'!$C$3:$C$14,'Base IPCA'!$E$3:$E$14,AH331,"Cubic","Extrapolate=Linear","MultiX=Average","Skip=True","Sort=True")</f>
        <v>#N/A Invalid Parameter: Interpolation value</v>
      </c>
      <c r="AJ331" s="43" t="str">
        <f>_xll.BInterpol('Base IPCA'!$C$3:$C$14,'Base IPCA'!$D$3:$D$14,AH331,"Cubic","Extrapolate=Linear","MultiX=Average","Skip=True","Sort=True")</f>
        <v>#N/A Invalid Parameter: Interpolation value</v>
      </c>
    </row>
    <row r="332" spans="34:36" x14ac:dyDescent="0.25">
      <c r="AH332" s="42" t="e">
        <f t="shared" si="94"/>
        <v>#REF!</v>
      </c>
      <c r="AI332" s="43" t="str">
        <f>_xll.BInterpol('Base IPCA'!$C$3:$C$14,'Base IPCA'!$E$3:$E$14,AH332,"Cubic","Extrapolate=Linear","MultiX=Average","Skip=True","Sort=True")</f>
        <v>#N/A Invalid Parameter: Interpolation value</v>
      </c>
      <c r="AJ332" s="43" t="str">
        <f>_xll.BInterpol('Base IPCA'!$C$3:$C$14,'Base IPCA'!$D$3:$D$14,AH332,"Cubic","Extrapolate=Linear","MultiX=Average","Skip=True","Sort=True")</f>
        <v>#N/A Invalid Parameter: Interpolation value</v>
      </c>
    </row>
    <row r="333" spans="34:36" x14ac:dyDescent="0.25">
      <c r="AH333" s="42" t="e">
        <f t="shared" si="94"/>
        <v>#REF!</v>
      </c>
      <c r="AI333" s="43" t="str">
        <f>_xll.BInterpol('Base IPCA'!$C$3:$C$14,'Base IPCA'!$E$3:$E$14,AH333,"Cubic","Extrapolate=Linear","MultiX=Average","Skip=True","Sort=True")</f>
        <v>#N/A Invalid Parameter: Interpolation value</v>
      </c>
      <c r="AJ333" s="43" t="str">
        <f>_xll.BInterpol('Base IPCA'!$C$3:$C$14,'Base IPCA'!$D$3:$D$14,AH333,"Cubic","Extrapolate=Linear","MultiX=Average","Skip=True","Sort=True")</f>
        <v>#N/A Invalid Parameter: Interpolation value</v>
      </c>
    </row>
    <row r="334" spans="34:36" x14ac:dyDescent="0.25">
      <c r="AH334" s="42" t="e">
        <f t="shared" si="94"/>
        <v>#REF!</v>
      </c>
      <c r="AI334" s="43" t="str">
        <f>_xll.BInterpol('Base IPCA'!$C$3:$C$14,'Base IPCA'!$E$3:$E$14,AH334,"Cubic","Extrapolate=Linear","MultiX=Average","Skip=True","Sort=True")</f>
        <v>#N/A Invalid Parameter: Interpolation value</v>
      </c>
      <c r="AJ334" s="43" t="str">
        <f>_xll.BInterpol('Base IPCA'!$C$3:$C$14,'Base IPCA'!$D$3:$D$14,AH334,"Cubic","Extrapolate=Linear","MultiX=Average","Skip=True","Sort=True")</f>
        <v>#N/A Invalid Parameter: Interpolation value</v>
      </c>
    </row>
    <row r="335" spans="34:36" x14ac:dyDescent="0.25">
      <c r="AH335" s="42" t="e">
        <f t="shared" si="94"/>
        <v>#REF!</v>
      </c>
      <c r="AI335" s="43" t="str">
        <f>_xll.BInterpol('Base IPCA'!$C$3:$C$14,'Base IPCA'!$E$3:$E$14,AH335,"Cubic","Extrapolate=Linear","MultiX=Average","Skip=True","Sort=True")</f>
        <v>#N/A Invalid Parameter: Interpolation value</v>
      </c>
      <c r="AJ335" s="43" t="str">
        <f>_xll.BInterpol('Base IPCA'!$C$3:$C$14,'Base IPCA'!$D$3:$D$14,AH335,"Cubic","Extrapolate=Linear","MultiX=Average","Skip=True","Sort=True")</f>
        <v>#N/A Invalid Parameter: Interpolation value</v>
      </c>
    </row>
    <row r="336" spans="34:36" x14ac:dyDescent="0.25">
      <c r="AH336" s="42" t="e">
        <f t="shared" si="94"/>
        <v>#REF!</v>
      </c>
      <c r="AI336" s="43" t="str">
        <f>_xll.BInterpol('Base IPCA'!$C$3:$C$14,'Base IPCA'!$E$3:$E$14,AH336,"Cubic","Extrapolate=Linear","MultiX=Average","Skip=True","Sort=True")</f>
        <v>#N/A Invalid Parameter: Interpolation value</v>
      </c>
      <c r="AJ336" s="43" t="str">
        <f>_xll.BInterpol('Base IPCA'!$C$3:$C$14,'Base IPCA'!$D$3:$D$14,AH336,"Cubic","Extrapolate=Linear","MultiX=Average","Skip=True","Sort=True")</f>
        <v>#N/A Invalid Parameter: Interpolation value</v>
      </c>
    </row>
    <row r="337" spans="34:36" x14ac:dyDescent="0.25">
      <c r="AH337" s="42" t="e">
        <f t="shared" si="94"/>
        <v>#REF!</v>
      </c>
      <c r="AI337" s="43" t="str">
        <f>_xll.BInterpol('Base IPCA'!$C$3:$C$14,'Base IPCA'!$E$3:$E$14,AH337,"Cubic","Extrapolate=Linear","MultiX=Average","Skip=True","Sort=True")</f>
        <v>#N/A Invalid Parameter: Interpolation value</v>
      </c>
      <c r="AJ337" s="43" t="str">
        <f>_xll.BInterpol('Base IPCA'!$C$3:$C$14,'Base IPCA'!$D$3:$D$14,AH337,"Cubic","Extrapolate=Linear","MultiX=Average","Skip=True","Sort=True")</f>
        <v>#N/A Invalid Parameter: Interpolation value</v>
      </c>
    </row>
    <row r="338" spans="34:36" x14ac:dyDescent="0.25">
      <c r="AH338" s="42" t="e">
        <f t="shared" si="94"/>
        <v>#REF!</v>
      </c>
      <c r="AI338" s="43" t="str">
        <f>_xll.BInterpol('Base IPCA'!$C$3:$C$14,'Base IPCA'!$E$3:$E$14,AH338,"Cubic","Extrapolate=Linear","MultiX=Average","Skip=True","Sort=True")</f>
        <v>#N/A Invalid Parameter: Interpolation value</v>
      </c>
      <c r="AJ338" s="43" t="str">
        <f>_xll.BInterpol('Base IPCA'!$C$3:$C$14,'Base IPCA'!$D$3:$D$14,AH338,"Cubic","Extrapolate=Linear","MultiX=Average","Skip=True","Sort=True")</f>
        <v>#N/A Invalid Parameter: Interpolation value</v>
      </c>
    </row>
    <row r="339" spans="34:36" x14ac:dyDescent="0.25">
      <c r="AH339" s="42" t="e">
        <f t="shared" si="94"/>
        <v>#REF!</v>
      </c>
      <c r="AI339" s="43" t="str">
        <f>_xll.BInterpol('Base IPCA'!$C$3:$C$14,'Base IPCA'!$E$3:$E$14,AH339,"Cubic","Extrapolate=Linear","MultiX=Average","Skip=True","Sort=True")</f>
        <v>#N/A Invalid Parameter: Interpolation value</v>
      </c>
      <c r="AJ339" s="43" t="str">
        <f>_xll.BInterpol('Base IPCA'!$C$3:$C$14,'Base IPCA'!$D$3:$D$14,AH339,"Cubic","Extrapolate=Linear","MultiX=Average","Skip=True","Sort=True")</f>
        <v>#N/A Invalid Parameter: Interpolation value</v>
      </c>
    </row>
    <row r="340" spans="34:36" x14ac:dyDescent="0.25">
      <c r="AH340" s="42" t="e">
        <f t="shared" si="94"/>
        <v>#REF!</v>
      </c>
      <c r="AI340" s="43" t="str">
        <f>_xll.BInterpol('Base IPCA'!$C$3:$C$14,'Base IPCA'!$E$3:$E$14,AH340,"Cubic","Extrapolate=Linear","MultiX=Average","Skip=True","Sort=True")</f>
        <v>#N/A Invalid Parameter: Interpolation value</v>
      </c>
      <c r="AJ340" s="43" t="str">
        <f>_xll.BInterpol('Base IPCA'!$C$3:$C$14,'Base IPCA'!$D$3:$D$14,AH340,"Cubic","Extrapolate=Linear","MultiX=Average","Skip=True","Sort=True")</f>
        <v>#N/A Invalid Parameter: Interpolation value</v>
      </c>
    </row>
    <row r="341" spans="34:36" x14ac:dyDescent="0.25">
      <c r="AH341" s="42" t="e">
        <f t="shared" si="94"/>
        <v>#REF!</v>
      </c>
      <c r="AI341" s="43" t="str">
        <f>_xll.BInterpol('Base IPCA'!$C$3:$C$14,'Base IPCA'!$E$3:$E$14,AH341,"Cubic","Extrapolate=Linear","MultiX=Average","Skip=True","Sort=True")</f>
        <v>#N/A Invalid Parameter: Interpolation value</v>
      </c>
      <c r="AJ341" s="43" t="str">
        <f>_xll.BInterpol('Base IPCA'!$C$3:$C$14,'Base IPCA'!$D$3:$D$14,AH341,"Cubic","Extrapolate=Linear","MultiX=Average","Skip=True","Sort=True")</f>
        <v>#N/A Invalid Parameter: Interpolation value</v>
      </c>
    </row>
    <row r="342" spans="34:36" x14ac:dyDescent="0.25">
      <c r="AH342" s="42" t="e">
        <f t="shared" si="94"/>
        <v>#REF!</v>
      </c>
      <c r="AI342" s="43" t="str">
        <f>_xll.BInterpol('Base IPCA'!$C$3:$C$14,'Base IPCA'!$E$3:$E$14,AH342,"Cubic","Extrapolate=Linear","MultiX=Average","Skip=True","Sort=True")</f>
        <v>#N/A Invalid Parameter: Interpolation value</v>
      </c>
      <c r="AJ342" s="43" t="str">
        <f>_xll.BInterpol('Base IPCA'!$C$3:$C$14,'Base IPCA'!$D$3:$D$14,AH342,"Cubic","Extrapolate=Linear","MultiX=Average","Skip=True","Sort=True")</f>
        <v>#N/A Invalid Parameter: Interpolation value</v>
      </c>
    </row>
    <row r="343" spans="34:36" x14ac:dyDescent="0.25">
      <c r="AH343" s="42" t="e">
        <f t="shared" si="94"/>
        <v>#REF!</v>
      </c>
      <c r="AI343" s="43" t="str">
        <f>_xll.BInterpol('Base IPCA'!$C$3:$C$14,'Base IPCA'!$E$3:$E$14,AH343,"Cubic","Extrapolate=Linear","MultiX=Average","Skip=True","Sort=True")</f>
        <v>#N/A Invalid Parameter: Interpolation value</v>
      </c>
      <c r="AJ343" s="43" t="str">
        <f>_xll.BInterpol('Base IPCA'!$C$3:$C$14,'Base IPCA'!$D$3:$D$14,AH343,"Cubic","Extrapolate=Linear","MultiX=Average","Skip=True","Sort=True")</f>
        <v>#N/A Invalid Parameter: Interpolation value</v>
      </c>
    </row>
    <row r="344" spans="34:36" x14ac:dyDescent="0.25">
      <c r="AH344" s="42" t="e">
        <f t="shared" si="94"/>
        <v>#REF!</v>
      </c>
      <c r="AI344" s="43" t="str">
        <f>_xll.BInterpol('Base IPCA'!$C$3:$C$14,'Base IPCA'!$E$3:$E$14,AH344,"Cubic","Extrapolate=Linear","MultiX=Average","Skip=True","Sort=True")</f>
        <v>#N/A Invalid Parameter: Interpolation value</v>
      </c>
      <c r="AJ344" s="43" t="str">
        <f>_xll.BInterpol('Base IPCA'!$C$3:$C$14,'Base IPCA'!$D$3:$D$14,AH344,"Cubic","Extrapolate=Linear","MultiX=Average","Skip=True","Sort=True")</f>
        <v>#N/A Invalid Parameter: Interpolation value</v>
      </c>
    </row>
    <row r="345" spans="34:36" x14ac:dyDescent="0.25">
      <c r="AH345" s="42" t="e">
        <f t="shared" si="94"/>
        <v>#REF!</v>
      </c>
      <c r="AI345" s="43" t="str">
        <f>_xll.BInterpol('Base IPCA'!$C$3:$C$14,'Base IPCA'!$E$3:$E$14,AH345,"Cubic","Extrapolate=Linear","MultiX=Average","Skip=True","Sort=True")</f>
        <v>#N/A Invalid Parameter: Interpolation value</v>
      </c>
      <c r="AJ345" s="43" t="str">
        <f>_xll.BInterpol('Base IPCA'!$C$3:$C$14,'Base IPCA'!$D$3:$D$14,AH345,"Cubic","Extrapolate=Linear","MultiX=Average","Skip=True","Sort=True")</f>
        <v>#N/A Invalid Parameter: Interpolation value</v>
      </c>
    </row>
    <row r="346" spans="34:36" x14ac:dyDescent="0.25">
      <c r="AH346" s="42" t="e">
        <f t="shared" si="94"/>
        <v>#REF!</v>
      </c>
      <c r="AI346" s="43" t="str">
        <f>_xll.BInterpol('Base IPCA'!$C$3:$C$14,'Base IPCA'!$E$3:$E$14,AH346,"Cubic","Extrapolate=Linear","MultiX=Average","Skip=True","Sort=True")</f>
        <v>#N/A Invalid Parameter: Interpolation value</v>
      </c>
      <c r="AJ346" s="43" t="str">
        <f>_xll.BInterpol('Base IPCA'!$C$3:$C$14,'Base IPCA'!$D$3:$D$14,AH346,"Cubic","Extrapolate=Linear","MultiX=Average","Skip=True","Sort=True")</f>
        <v>#N/A Invalid Parameter: Interpolation value</v>
      </c>
    </row>
    <row r="347" spans="34:36" x14ac:dyDescent="0.25">
      <c r="AH347" s="42" t="e">
        <f t="shared" si="94"/>
        <v>#REF!</v>
      </c>
      <c r="AI347" s="43" t="str">
        <f>_xll.BInterpol('Base IPCA'!$C$3:$C$14,'Base IPCA'!$E$3:$E$14,AH347,"Cubic","Extrapolate=Linear","MultiX=Average","Skip=True","Sort=True")</f>
        <v>#N/A Invalid Parameter: Interpolation value</v>
      </c>
      <c r="AJ347" s="43" t="str">
        <f>_xll.BInterpol('Base IPCA'!$C$3:$C$14,'Base IPCA'!$D$3:$D$14,AH347,"Cubic","Extrapolate=Linear","MultiX=Average","Skip=True","Sort=True")</f>
        <v>#N/A Invalid Parameter: Interpolation value</v>
      </c>
    </row>
    <row r="348" spans="34:36" x14ac:dyDescent="0.25">
      <c r="AH348" s="42" t="e">
        <f t="shared" si="94"/>
        <v>#REF!</v>
      </c>
      <c r="AI348" s="43" t="str">
        <f>_xll.BInterpol('Base IPCA'!$C$3:$C$14,'Base IPCA'!$E$3:$E$14,AH348,"Cubic","Extrapolate=Linear","MultiX=Average","Skip=True","Sort=True")</f>
        <v>#N/A Invalid Parameter: Interpolation value</v>
      </c>
      <c r="AJ348" s="43" t="str">
        <f>_xll.BInterpol('Base IPCA'!$C$3:$C$14,'Base IPCA'!$D$3:$D$14,AH348,"Cubic","Extrapolate=Linear","MultiX=Average","Skip=True","Sort=True")</f>
        <v>#N/A Invalid Parameter: Interpolation value</v>
      </c>
    </row>
    <row r="349" spans="34:36" x14ac:dyDescent="0.25">
      <c r="AH349" s="42" t="e">
        <f t="shared" si="94"/>
        <v>#REF!</v>
      </c>
      <c r="AI349" s="43" t="str">
        <f>_xll.BInterpol('Base IPCA'!$C$3:$C$14,'Base IPCA'!$E$3:$E$14,AH349,"Cubic","Extrapolate=Linear","MultiX=Average","Skip=True","Sort=True")</f>
        <v>#N/A Invalid Parameter: Interpolation value</v>
      </c>
      <c r="AJ349" s="43" t="str">
        <f>_xll.BInterpol('Base IPCA'!$C$3:$C$14,'Base IPCA'!$D$3:$D$14,AH349,"Cubic","Extrapolate=Linear","MultiX=Average","Skip=True","Sort=True")</f>
        <v>#N/A Invalid Parameter: Interpolation value</v>
      </c>
    </row>
    <row r="350" spans="34:36" x14ac:dyDescent="0.25">
      <c r="AH350" s="42" t="e">
        <f t="shared" si="94"/>
        <v>#REF!</v>
      </c>
      <c r="AI350" s="43" t="str">
        <f>_xll.BInterpol('Base IPCA'!$C$3:$C$14,'Base IPCA'!$E$3:$E$14,AH350,"Cubic","Extrapolate=Linear","MultiX=Average","Skip=True","Sort=True")</f>
        <v>#N/A Invalid Parameter: Interpolation value</v>
      </c>
      <c r="AJ350" s="43" t="str">
        <f>_xll.BInterpol('Base IPCA'!$C$3:$C$14,'Base IPCA'!$D$3:$D$14,AH350,"Cubic","Extrapolate=Linear","MultiX=Average","Skip=True","Sort=True")</f>
        <v>#N/A Invalid Parameter: Interpolation value</v>
      </c>
    </row>
    <row r="351" spans="34:36" x14ac:dyDescent="0.25">
      <c r="AH351" s="42" t="e">
        <f t="shared" si="94"/>
        <v>#REF!</v>
      </c>
      <c r="AI351" s="43" t="str">
        <f>_xll.BInterpol('Base IPCA'!$C$3:$C$14,'Base IPCA'!$E$3:$E$14,AH351,"Cubic","Extrapolate=Linear","MultiX=Average","Skip=True","Sort=True")</f>
        <v>#N/A Invalid Parameter: Interpolation value</v>
      </c>
      <c r="AJ351" s="43" t="str">
        <f>_xll.BInterpol('Base IPCA'!$C$3:$C$14,'Base IPCA'!$D$3:$D$14,AH351,"Cubic","Extrapolate=Linear","MultiX=Average","Skip=True","Sort=True")</f>
        <v>#N/A Invalid Parameter: Interpolation value</v>
      </c>
    </row>
    <row r="352" spans="34:36" x14ac:dyDescent="0.25">
      <c r="AH352" s="42" t="e">
        <f t="shared" si="94"/>
        <v>#REF!</v>
      </c>
      <c r="AI352" s="43" t="str">
        <f>_xll.BInterpol('Base IPCA'!$C$3:$C$14,'Base IPCA'!$E$3:$E$14,AH352,"Cubic","Extrapolate=Linear","MultiX=Average","Skip=True","Sort=True")</f>
        <v>#N/A Invalid Parameter: Interpolation value</v>
      </c>
      <c r="AJ352" s="43" t="str">
        <f>_xll.BInterpol('Base IPCA'!$C$3:$C$14,'Base IPCA'!$D$3:$D$14,AH352,"Cubic","Extrapolate=Linear","MultiX=Average","Skip=True","Sort=True")</f>
        <v>#N/A Invalid Parameter: Interpolation value</v>
      </c>
    </row>
    <row r="353" spans="34:36" x14ac:dyDescent="0.25">
      <c r="AH353" s="42" t="e">
        <f t="shared" si="94"/>
        <v>#REF!</v>
      </c>
      <c r="AI353" s="43" t="str">
        <f>_xll.BInterpol('Base IPCA'!$C$3:$C$14,'Base IPCA'!$E$3:$E$14,AH353,"Cubic","Extrapolate=Linear","MultiX=Average","Skip=True","Sort=True")</f>
        <v>#N/A Invalid Parameter: Interpolation value</v>
      </c>
      <c r="AJ353" s="43" t="str">
        <f>_xll.BInterpol('Base IPCA'!$C$3:$C$14,'Base IPCA'!$D$3:$D$14,AH353,"Cubic","Extrapolate=Linear","MultiX=Average","Skip=True","Sort=True")</f>
        <v>#N/A Invalid Parameter: Interpolation value</v>
      </c>
    </row>
    <row r="354" spans="34:36" x14ac:dyDescent="0.25">
      <c r="AH354" s="42" t="e">
        <f t="shared" si="94"/>
        <v>#REF!</v>
      </c>
      <c r="AI354" s="43" t="str">
        <f>_xll.BInterpol('Base IPCA'!$C$3:$C$14,'Base IPCA'!$E$3:$E$14,AH354,"Cubic","Extrapolate=Linear","MultiX=Average","Skip=True","Sort=True")</f>
        <v>#N/A Invalid Parameter: Interpolation value</v>
      </c>
      <c r="AJ354" s="43" t="str">
        <f>_xll.BInterpol('Base IPCA'!$C$3:$C$14,'Base IPCA'!$D$3:$D$14,AH354,"Cubic","Extrapolate=Linear","MultiX=Average","Skip=True","Sort=True")</f>
        <v>#N/A Invalid Parameter: Interpolation value</v>
      </c>
    </row>
    <row r="355" spans="34:36" x14ac:dyDescent="0.25">
      <c r="AH355" s="42" t="e">
        <f t="shared" si="94"/>
        <v>#REF!</v>
      </c>
      <c r="AI355" s="43" t="str">
        <f>_xll.BInterpol('Base IPCA'!$C$3:$C$14,'Base IPCA'!$E$3:$E$14,AH355,"Cubic","Extrapolate=Linear","MultiX=Average","Skip=True","Sort=True")</f>
        <v>#N/A Invalid Parameter: Interpolation value</v>
      </c>
      <c r="AJ355" s="43" t="str">
        <f>_xll.BInterpol('Base IPCA'!$C$3:$C$14,'Base IPCA'!$D$3:$D$14,AH355,"Cubic","Extrapolate=Linear","MultiX=Average","Skip=True","Sort=True")</f>
        <v>#N/A Invalid Parameter: Interpolation value</v>
      </c>
    </row>
    <row r="356" spans="34:36" x14ac:dyDescent="0.25">
      <c r="AH356" s="42" t="e">
        <f t="shared" si="94"/>
        <v>#REF!</v>
      </c>
      <c r="AI356" s="43" t="str">
        <f>_xll.BInterpol('Base IPCA'!$C$3:$C$14,'Base IPCA'!$E$3:$E$14,AH356,"Cubic","Extrapolate=Linear","MultiX=Average","Skip=True","Sort=True")</f>
        <v>#N/A Invalid Parameter: Interpolation value</v>
      </c>
      <c r="AJ356" s="43" t="str">
        <f>_xll.BInterpol('Base IPCA'!$C$3:$C$14,'Base IPCA'!$D$3:$D$14,AH356,"Cubic","Extrapolate=Linear","MultiX=Average","Skip=True","Sort=True")</f>
        <v>#N/A Invalid Parameter: Interpolation value</v>
      </c>
    </row>
    <row r="357" spans="34:36" x14ac:dyDescent="0.25">
      <c r="AH357" s="42" t="e">
        <f t="shared" si="94"/>
        <v>#REF!</v>
      </c>
      <c r="AI357" s="43" t="str">
        <f>_xll.BInterpol('Base IPCA'!$C$3:$C$14,'Base IPCA'!$E$3:$E$14,AH357,"Cubic","Extrapolate=Linear","MultiX=Average","Skip=True","Sort=True")</f>
        <v>#N/A Invalid Parameter: Interpolation value</v>
      </c>
      <c r="AJ357" s="43" t="str">
        <f>_xll.BInterpol('Base IPCA'!$C$3:$C$14,'Base IPCA'!$D$3:$D$14,AH357,"Cubic","Extrapolate=Linear","MultiX=Average","Skip=True","Sort=True")</f>
        <v>#N/A Invalid Parameter: Interpolation value</v>
      </c>
    </row>
    <row r="358" spans="34:36" x14ac:dyDescent="0.25">
      <c r="AH358" s="42" t="e">
        <f t="shared" si="94"/>
        <v>#REF!</v>
      </c>
      <c r="AI358" s="43" t="str">
        <f>_xll.BInterpol('Base IPCA'!$C$3:$C$14,'Base IPCA'!$E$3:$E$14,AH358,"Cubic","Extrapolate=Linear","MultiX=Average","Skip=True","Sort=True")</f>
        <v>#N/A Invalid Parameter: Interpolation value</v>
      </c>
      <c r="AJ358" s="43" t="str">
        <f>_xll.BInterpol('Base IPCA'!$C$3:$C$14,'Base IPCA'!$D$3:$D$14,AH358,"Cubic","Extrapolate=Linear","MultiX=Average","Skip=True","Sort=True")</f>
        <v>#N/A Invalid Parameter: Interpolation value</v>
      </c>
    </row>
    <row r="359" spans="34:36" x14ac:dyDescent="0.25">
      <c r="AH359" s="42" t="e">
        <f t="shared" si="94"/>
        <v>#REF!</v>
      </c>
      <c r="AI359" s="43" t="str">
        <f>_xll.BInterpol('Base IPCA'!$C$3:$C$14,'Base IPCA'!$E$3:$E$14,AH359,"Cubic","Extrapolate=Linear","MultiX=Average","Skip=True","Sort=True")</f>
        <v>#N/A Invalid Parameter: Interpolation value</v>
      </c>
      <c r="AJ359" s="43" t="str">
        <f>_xll.BInterpol('Base IPCA'!$C$3:$C$14,'Base IPCA'!$D$3:$D$14,AH359,"Cubic","Extrapolate=Linear","MultiX=Average","Skip=True","Sort=True")</f>
        <v>#N/A Invalid Parameter: Interpolation value</v>
      </c>
    </row>
    <row r="360" spans="34:36" x14ac:dyDescent="0.25">
      <c r="AH360" s="42" t="e">
        <f t="shared" si="94"/>
        <v>#REF!</v>
      </c>
      <c r="AI360" s="43" t="str">
        <f>_xll.BInterpol('Base IPCA'!$C$3:$C$14,'Base IPCA'!$E$3:$E$14,AH360,"Cubic","Extrapolate=Linear","MultiX=Average","Skip=True","Sort=True")</f>
        <v>#N/A Invalid Parameter: Interpolation value</v>
      </c>
      <c r="AJ360" s="43" t="str">
        <f>_xll.BInterpol('Base IPCA'!$C$3:$C$14,'Base IPCA'!$D$3:$D$14,AH360,"Cubic","Extrapolate=Linear","MultiX=Average","Skip=True","Sort=True")</f>
        <v>#N/A Invalid Parameter: Interpolation value</v>
      </c>
    </row>
    <row r="361" spans="34:36" x14ac:dyDescent="0.25">
      <c r="AH361" s="42" t="e">
        <f t="shared" si="94"/>
        <v>#REF!</v>
      </c>
      <c r="AI361" s="43" t="str">
        <f>_xll.BInterpol('Base IPCA'!$C$3:$C$14,'Base IPCA'!$E$3:$E$14,AH361,"Cubic","Extrapolate=Linear","MultiX=Average","Skip=True","Sort=True")</f>
        <v>#N/A Invalid Parameter: Interpolation value</v>
      </c>
      <c r="AJ361" s="43" t="str">
        <f>_xll.BInterpol('Base IPCA'!$C$3:$C$14,'Base IPCA'!$D$3:$D$14,AH361,"Cubic","Extrapolate=Linear","MultiX=Average","Skip=True","Sort=True")</f>
        <v>#N/A Invalid Parameter: Interpolation value</v>
      </c>
    </row>
    <row r="362" spans="34:36" x14ac:dyDescent="0.25">
      <c r="AH362" s="42" t="e">
        <f t="shared" si="94"/>
        <v>#REF!</v>
      </c>
      <c r="AI362" s="43" t="str">
        <f>_xll.BInterpol('Base IPCA'!$C$3:$C$14,'Base IPCA'!$E$3:$E$14,AH362,"Cubic","Extrapolate=Linear","MultiX=Average","Skip=True","Sort=True")</f>
        <v>#N/A Invalid Parameter: Interpolation value</v>
      </c>
      <c r="AJ362" s="43" t="str">
        <f>_xll.BInterpol('Base IPCA'!$C$3:$C$14,'Base IPCA'!$D$3:$D$14,AH362,"Cubic","Extrapolate=Linear","MultiX=Average","Skip=True","Sort=True")</f>
        <v>#N/A Invalid Parameter: Interpolation value</v>
      </c>
    </row>
    <row r="363" spans="34:36" x14ac:dyDescent="0.25">
      <c r="AH363" s="42" t="e">
        <f t="shared" si="94"/>
        <v>#REF!</v>
      </c>
      <c r="AI363" s="43" t="str">
        <f>_xll.BInterpol('Base IPCA'!$C$3:$C$14,'Base IPCA'!$E$3:$E$14,AH363,"Cubic","Extrapolate=Linear","MultiX=Average","Skip=True","Sort=True")</f>
        <v>#N/A Invalid Parameter: Interpolation value</v>
      </c>
      <c r="AJ363" s="43" t="str">
        <f>_xll.BInterpol('Base IPCA'!$C$3:$C$14,'Base IPCA'!$D$3:$D$14,AH363,"Cubic","Extrapolate=Linear","MultiX=Average","Skip=True","Sort=True")</f>
        <v>#N/A Invalid Parameter: Interpolation value</v>
      </c>
    </row>
    <row r="364" spans="34:36" x14ac:dyDescent="0.25">
      <c r="AH364" s="42" t="e">
        <f t="shared" si="94"/>
        <v>#REF!</v>
      </c>
      <c r="AI364" s="43" t="str">
        <f>_xll.BInterpol('Base IPCA'!$C$3:$C$14,'Base IPCA'!$E$3:$E$14,AH364,"Cubic","Extrapolate=Linear","MultiX=Average","Skip=True","Sort=True")</f>
        <v>#N/A Invalid Parameter: Interpolation value</v>
      </c>
      <c r="AJ364" s="43" t="str">
        <f>_xll.BInterpol('Base IPCA'!$C$3:$C$14,'Base IPCA'!$D$3:$D$14,AH364,"Cubic","Extrapolate=Linear","MultiX=Average","Skip=True","Sort=True")</f>
        <v>#N/A Invalid Parameter: Interpolation value</v>
      </c>
    </row>
    <row r="365" spans="34:36" x14ac:dyDescent="0.25">
      <c r="AH365" s="42" t="e">
        <f t="shared" si="94"/>
        <v>#REF!</v>
      </c>
      <c r="AI365" s="43" t="str">
        <f>_xll.BInterpol('Base IPCA'!$C$3:$C$14,'Base IPCA'!$E$3:$E$14,AH365,"Cubic","Extrapolate=Linear","MultiX=Average","Skip=True","Sort=True")</f>
        <v>#N/A Invalid Parameter: Interpolation value</v>
      </c>
      <c r="AJ365" s="43" t="str">
        <f>_xll.BInterpol('Base IPCA'!$C$3:$C$14,'Base IPCA'!$D$3:$D$14,AH365,"Cubic","Extrapolate=Linear","MultiX=Average","Skip=True","Sort=True")</f>
        <v>#N/A Invalid Parameter: Interpolation value</v>
      </c>
    </row>
    <row r="366" spans="34:36" x14ac:dyDescent="0.25">
      <c r="AH366" s="42" t="e">
        <f t="shared" si="94"/>
        <v>#REF!</v>
      </c>
      <c r="AI366" s="43" t="str">
        <f>_xll.BInterpol('Base IPCA'!$C$3:$C$14,'Base IPCA'!$E$3:$E$14,AH366,"Cubic","Extrapolate=Linear","MultiX=Average","Skip=True","Sort=True")</f>
        <v>#N/A Invalid Parameter: Interpolation value</v>
      </c>
      <c r="AJ366" s="43" t="str">
        <f>_xll.BInterpol('Base IPCA'!$C$3:$C$14,'Base IPCA'!$D$3:$D$14,AH366,"Cubic","Extrapolate=Linear","MultiX=Average","Skip=True","Sort=True")</f>
        <v>#N/A Invalid Parameter: Interpolation value</v>
      </c>
    </row>
    <row r="367" spans="34:36" x14ac:dyDescent="0.25">
      <c r="AH367" s="42" t="e">
        <f t="shared" si="94"/>
        <v>#REF!</v>
      </c>
      <c r="AI367" s="43" t="str">
        <f>_xll.BInterpol('Base IPCA'!$C$3:$C$14,'Base IPCA'!$E$3:$E$14,AH367,"Cubic","Extrapolate=Linear","MultiX=Average","Skip=True","Sort=True")</f>
        <v>#N/A Invalid Parameter: Interpolation value</v>
      </c>
      <c r="AJ367" s="43" t="str">
        <f>_xll.BInterpol('Base IPCA'!$C$3:$C$14,'Base IPCA'!$D$3:$D$14,AH367,"Cubic","Extrapolate=Linear","MultiX=Average","Skip=True","Sort=True")</f>
        <v>#N/A Invalid Parameter: Interpolation value</v>
      </c>
    </row>
    <row r="368" spans="34:36" x14ac:dyDescent="0.25">
      <c r="AH368" s="42" t="e">
        <f t="shared" si="94"/>
        <v>#REF!</v>
      </c>
      <c r="AI368" s="43" t="str">
        <f>_xll.BInterpol('Base IPCA'!$C$3:$C$14,'Base IPCA'!$E$3:$E$14,AH368,"Cubic","Extrapolate=Linear","MultiX=Average","Skip=True","Sort=True")</f>
        <v>#N/A Invalid Parameter: Interpolation value</v>
      </c>
      <c r="AJ368" s="43" t="str">
        <f>_xll.BInterpol('Base IPCA'!$C$3:$C$14,'Base IPCA'!$D$3:$D$14,AH368,"Cubic","Extrapolate=Linear","MultiX=Average","Skip=True","Sort=True")</f>
        <v>#N/A Invalid Parameter: Interpolation value</v>
      </c>
    </row>
    <row r="369" spans="34:36" x14ac:dyDescent="0.25">
      <c r="AH369" s="42" t="e">
        <f t="shared" si="94"/>
        <v>#REF!</v>
      </c>
      <c r="AI369" s="43" t="str">
        <f>_xll.BInterpol('Base IPCA'!$C$3:$C$14,'Base IPCA'!$E$3:$E$14,AH369,"Cubic","Extrapolate=Linear","MultiX=Average","Skip=True","Sort=True")</f>
        <v>#N/A Invalid Parameter: Interpolation value</v>
      </c>
      <c r="AJ369" s="43" t="str">
        <f>_xll.BInterpol('Base IPCA'!$C$3:$C$14,'Base IPCA'!$D$3:$D$14,AH369,"Cubic","Extrapolate=Linear","MultiX=Average","Skip=True","Sort=True")</f>
        <v>#N/A Invalid Parameter: Interpolation value</v>
      </c>
    </row>
    <row r="370" spans="34:36" x14ac:dyDescent="0.25">
      <c r="AH370" s="42" t="e">
        <f t="shared" si="94"/>
        <v>#REF!</v>
      </c>
      <c r="AI370" s="43" t="str">
        <f>_xll.BInterpol('Base IPCA'!$C$3:$C$14,'Base IPCA'!$E$3:$E$14,AH370,"Cubic","Extrapolate=Linear","MultiX=Average","Skip=True","Sort=True")</f>
        <v>#N/A Invalid Parameter: Interpolation value</v>
      </c>
      <c r="AJ370" s="43" t="str">
        <f>_xll.BInterpol('Base IPCA'!$C$3:$C$14,'Base IPCA'!$D$3:$D$14,AH370,"Cubic","Extrapolate=Linear","MultiX=Average","Skip=True","Sort=True")</f>
        <v>#N/A Invalid Parameter: Interpolation value</v>
      </c>
    </row>
    <row r="371" spans="34:36" x14ac:dyDescent="0.25">
      <c r="AH371" s="42" t="e">
        <f t="shared" si="94"/>
        <v>#REF!</v>
      </c>
      <c r="AI371" s="43" t="str">
        <f>_xll.BInterpol('Base IPCA'!$C$3:$C$14,'Base IPCA'!$E$3:$E$14,AH371,"Cubic","Extrapolate=Linear","MultiX=Average","Skip=True","Sort=True")</f>
        <v>#N/A Invalid Parameter: Interpolation value</v>
      </c>
      <c r="AJ371" s="43" t="str">
        <f>_xll.BInterpol('Base IPCA'!$C$3:$C$14,'Base IPCA'!$D$3:$D$14,AH371,"Cubic","Extrapolate=Linear","MultiX=Average","Skip=True","Sort=True")</f>
        <v>#N/A Invalid Parameter: Interpolation value</v>
      </c>
    </row>
    <row r="372" spans="34:36" x14ac:dyDescent="0.25">
      <c r="AH372" s="42" t="e">
        <f t="shared" si="94"/>
        <v>#REF!</v>
      </c>
      <c r="AI372" s="43" t="str">
        <f>_xll.BInterpol('Base IPCA'!$C$3:$C$14,'Base IPCA'!$E$3:$E$14,AH372,"Cubic","Extrapolate=Linear","MultiX=Average","Skip=True","Sort=True")</f>
        <v>#N/A Invalid Parameter: Interpolation value</v>
      </c>
      <c r="AJ372" s="43" t="str">
        <f>_xll.BInterpol('Base IPCA'!$C$3:$C$14,'Base IPCA'!$D$3:$D$14,AH372,"Cubic","Extrapolate=Linear","MultiX=Average","Skip=True","Sort=True")</f>
        <v>#N/A Invalid Parameter: Interpolation value</v>
      </c>
    </row>
    <row r="373" spans="34:36" x14ac:dyDescent="0.25">
      <c r="AH373" s="42" t="e">
        <f t="shared" si="94"/>
        <v>#REF!</v>
      </c>
      <c r="AI373" s="43" t="str">
        <f>_xll.BInterpol('Base IPCA'!$C$3:$C$14,'Base IPCA'!$E$3:$E$14,AH373,"Cubic","Extrapolate=Linear","MultiX=Average","Skip=True","Sort=True")</f>
        <v>#N/A Invalid Parameter: Interpolation value</v>
      </c>
      <c r="AJ373" s="43" t="str">
        <f>_xll.BInterpol('Base IPCA'!$C$3:$C$14,'Base IPCA'!$D$3:$D$14,AH373,"Cubic","Extrapolate=Linear","MultiX=Average","Skip=True","Sort=True")</f>
        <v>#N/A Invalid Parameter: Interpolation value</v>
      </c>
    </row>
    <row r="374" spans="34:36" x14ac:dyDescent="0.25">
      <c r="AH374" s="42" t="e">
        <f t="shared" si="94"/>
        <v>#REF!</v>
      </c>
      <c r="AI374" s="43" t="str">
        <f>_xll.BInterpol('Base IPCA'!$C$3:$C$14,'Base IPCA'!$E$3:$E$14,AH374,"Cubic","Extrapolate=Linear","MultiX=Average","Skip=True","Sort=True")</f>
        <v>#N/A Invalid Parameter: Interpolation value</v>
      </c>
      <c r="AJ374" s="43" t="str">
        <f>_xll.BInterpol('Base IPCA'!$C$3:$C$14,'Base IPCA'!$D$3:$D$14,AH374,"Cubic","Extrapolate=Linear","MultiX=Average","Skip=True","Sort=True")</f>
        <v>#N/A Invalid Parameter: Interpolation value</v>
      </c>
    </row>
    <row r="375" spans="34:36" x14ac:dyDescent="0.25">
      <c r="AH375" s="42" t="e">
        <f t="shared" si="94"/>
        <v>#REF!</v>
      </c>
      <c r="AI375" s="43" t="str">
        <f>_xll.BInterpol('Base IPCA'!$C$3:$C$14,'Base IPCA'!$E$3:$E$14,AH375,"Cubic","Extrapolate=Linear","MultiX=Average","Skip=True","Sort=True")</f>
        <v>#N/A Invalid Parameter: Interpolation value</v>
      </c>
      <c r="AJ375" s="43" t="str">
        <f>_xll.BInterpol('Base IPCA'!$C$3:$C$14,'Base IPCA'!$D$3:$D$14,AH375,"Cubic","Extrapolate=Linear","MultiX=Average","Skip=True","Sort=True")</f>
        <v>#N/A Invalid Parameter: Interpolation value</v>
      </c>
    </row>
    <row r="376" spans="34:36" x14ac:dyDescent="0.25">
      <c r="AH376" s="42" t="e">
        <f t="shared" si="94"/>
        <v>#REF!</v>
      </c>
      <c r="AI376" s="43" t="str">
        <f>_xll.BInterpol('Base IPCA'!$C$3:$C$14,'Base IPCA'!$E$3:$E$14,AH376,"Cubic","Extrapolate=Linear","MultiX=Average","Skip=True","Sort=True")</f>
        <v>#N/A Invalid Parameter: Interpolation value</v>
      </c>
      <c r="AJ376" s="43" t="str">
        <f>_xll.BInterpol('Base IPCA'!$C$3:$C$14,'Base IPCA'!$D$3:$D$14,AH376,"Cubic","Extrapolate=Linear","MultiX=Average","Skip=True","Sort=True")</f>
        <v>#N/A Invalid Parameter: Interpolation value</v>
      </c>
    </row>
    <row r="377" spans="34:36" x14ac:dyDescent="0.25">
      <c r="AH377" s="42" t="e">
        <f t="shared" si="94"/>
        <v>#REF!</v>
      </c>
      <c r="AI377" s="43" t="str">
        <f>_xll.BInterpol('Base IPCA'!$C$3:$C$14,'Base IPCA'!$E$3:$E$14,AH377,"Cubic","Extrapolate=Linear","MultiX=Average","Skip=True","Sort=True")</f>
        <v>#N/A Invalid Parameter: Interpolation value</v>
      </c>
      <c r="AJ377" s="43" t="str">
        <f>_xll.BInterpol('Base IPCA'!$C$3:$C$14,'Base IPCA'!$D$3:$D$14,AH377,"Cubic","Extrapolate=Linear","MultiX=Average","Skip=True","Sort=True")</f>
        <v>#N/A Invalid Parameter: Interpolation value</v>
      </c>
    </row>
    <row r="378" spans="34:36" x14ac:dyDescent="0.25">
      <c r="AH378" s="42" t="e">
        <f t="shared" si="94"/>
        <v>#REF!</v>
      </c>
      <c r="AI378" s="43" t="str">
        <f>_xll.BInterpol('Base IPCA'!$C$3:$C$14,'Base IPCA'!$E$3:$E$14,AH378,"Cubic","Extrapolate=Linear","MultiX=Average","Skip=True","Sort=True")</f>
        <v>#N/A Invalid Parameter: Interpolation value</v>
      </c>
      <c r="AJ378" s="43" t="str">
        <f>_xll.BInterpol('Base IPCA'!$C$3:$C$14,'Base IPCA'!$D$3:$D$14,AH378,"Cubic","Extrapolate=Linear","MultiX=Average","Skip=True","Sort=True")</f>
        <v>#N/A Invalid Parameter: Interpolation value</v>
      </c>
    </row>
    <row r="379" spans="34:36" x14ac:dyDescent="0.25">
      <c r="AH379" s="42" t="e">
        <f t="shared" si="94"/>
        <v>#REF!</v>
      </c>
      <c r="AI379" s="43" t="str">
        <f>_xll.BInterpol('Base IPCA'!$C$3:$C$14,'Base IPCA'!$E$3:$E$14,AH379,"Cubic","Extrapolate=Linear","MultiX=Average","Skip=True","Sort=True")</f>
        <v>#N/A Invalid Parameter: Interpolation value</v>
      </c>
      <c r="AJ379" s="43" t="str">
        <f>_xll.BInterpol('Base IPCA'!$C$3:$C$14,'Base IPCA'!$D$3:$D$14,AH379,"Cubic","Extrapolate=Linear","MultiX=Average","Skip=True","Sort=True")</f>
        <v>#N/A Invalid Parameter: Interpolation value</v>
      </c>
    </row>
    <row r="380" spans="34:36" x14ac:dyDescent="0.25">
      <c r="AH380" s="42" t="e">
        <f t="shared" si="94"/>
        <v>#REF!</v>
      </c>
      <c r="AI380" s="43" t="str">
        <f>_xll.BInterpol('Base IPCA'!$C$3:$C$14,'Base IPCA'!$E$3:$E$14,AH380,"Cubic","Extrapolate=Linear","MultiX=Average","Skip=True","Sort=True")</f>
        <v>#N/A Invalid Parameter: Interpolation value</v>
      </c>
      <c r="AJ380" s="43" t="str">
        <f>_xll.BInterpol('Base IPCA'!$C$3:$C$14,'Base IPCA'!$D$3:$D$14,AH380,"Cubic","Extrapolate=Linear","MultiX=Average","Skip=True","Sort=True")</f>
        <v>#N/A Invalid Parameter: Interpolation value</v>
      </c>
    </row>
    <row r="381" spans="34:36" x14ac:dyDescent="0.25">
      <c r="AH381" s="42" t="e">
        <f t="shared" si="94"/>
        <v>#REF!</v>
      </c>
      <c r="AI381" s="43" t="str">
        <f>_xll.BInterpol('Base IPCA'!$C$3:$C$14,'Base IPCA'!$E$3:$E$14,AH381,"Cubic","Extrapolate=Linear","MultiX=Average","Skip=True","Sort=True")</f>
        <v>#N/A Invalid Parameter: Interpolation value</v>
      </c>
      <c r="AJ381" s="43" t="str">
        <f>_xll.BInterpol('Base IPCA'!$C$3:$C$14,'Base IPCA'!$D$3:$D$14,AH381,"Cubic","Extrapolate=Linear","MultiX=Average","Skip=True","Sort=True")</f>
        <v>#N/A Invalid Parameter: Interpolation value</v>
      </c>
    </row>
    <row r="382" spans="34:36" x14ac:dyDescent="0.25">
      <c r="AH382" s="42" t="e">
        <f t="shared" si="94"/>
        <v>#REF!</v>
      </c>
      <c r="AI382" s="43" t="str">
        <f>_xll.BInterpol('Base IPCA'!$C$3:$C$14,'Base IPCA'!$E$3:$E$14,AH382,"Cubic","Extrapolate=Linear","MultiX=Average","Skip=True","Sort=True")</f>
        <v>#N/A Invalid Parameter: Interpolation value</v>
      </c>
      <c r="AJ382" s="43" t="str">
        <f>_xll.BInterpol('Base IPCA'!$C$3:$C$14,'Base IPCA'!$D$3:$D$14,AH382,"Cubic","Extrapolate=Linear","MultiX=Average","Skip=True","Sort=True")</f>
        <v>#N/A Invalid Parameter: Interpolation value</v>
      </c>
    </row>
    <row r="383" spans="34:36" x14ac:dyDescent="0.25">
      <c r="AH383" s="42" t="e">
        <f t="shared" si="94"/>
        <v>#REF!</v>
      </c>
      <c r="AI383" s="43" t="str">
        <f>_xll.BInterpol('Base IPCA'!$C$3:$C$14,'Base IPCA'!$E$3:$E$14,AH383,"Cubic","Extrapolate=Linear","MultiX=Average","Skip=True","Sort=True")</f>
        <v>#N/A Invalid Parameter: Interpolation value</v>
      </c>
      <c r="AJ383" s="43" t="str">
        <f>_xll.BInterpol('Base IPCA'!$C$3:$C$14,'Base IPCA'!$D$3:$D$14,AH383,"Cubic","Extrapolate=Linear","MultiX=Average","Skip=True","Sort=True")</f>
        <v>#N/A Invalid Parameter: Interpolation value</v>
      </c>
    </row>
    <row r="384" spans="34:36" x14ac:dyDescent="0.25">
      <c r="AH384" s="42" t="e">
        <f t="shared" si="94"/>
        <v>#REF!</v>
      </c>
      <c r="AI384" s="43" t="str">
        <f>_xll.BInterpol('Base IPCA'!$C$3:$C$14,'Base IPCA'!$E$3:$E$14,AH384,"Cubic","Extrapolate=Linear","MultiX=Average","Skip=True","Sort=True")</f>
        <v>#N/A Invalid Parameter: Interpolation value</v>
      </c>
      <c r="AJ384" s="43" t="str">
        <f>_xll.BInterpol('Base IPCA'!$C$3:$C$14,'Base IPCA'!$D$3:$D$14,AH384,"Cubic","Extrapolate=Linear","MultiX=Average","Skip=True","Sort=True")</f>
        <v>#N/A Invalid Parameter: Interpolation value</v>
      </c>
    </row>
    <row r="385" spans="34:36" x14ac:dyDescent="0.25">
      <c r="AH385" s="42" t="e">
        <f t="shared" si="94"/>
        <v>#REF!</v>
      </c>
      <c r="AI385" s="43" t="str">
        <f>_xll.BInterpol('Base IPCA'!$C$3:$C$14,'Base IPCA'!$E$3:$E$14,AH385,"Cubic","Extrapolate=Linear","MultiX=Average","Skip=True","Sort=True")</f>
        <v>#N/A Invalid Parameter: Interpolation value</v>
      </c>
      <c r="AJ385" s="43" t="str">
        <f>_xll.BInterpol('Base IPCA'!$C$3:$C$14,'Base IPCA'!$D$3:$D$14,AH385,"Cubic","Extrapolate=Linear","MultiX=Average","Skip=True","Sort=True")</f>
        <v>#N/A Invalid Parameter: Interpolation value</v>
      </c>
    </row>
    <row r="386" spans="34:36" x14ac:dyDescent="0.25">
      <c r="AH386" s="42" t="e">
        <f t="shared" si="94"/>
        <v>#REF!</v>
      </c>
      <c r="AI386" s="43" t="str">
        <f>_xll.BInterpol('Base IPCA'!$C$3:$C$14,'Base IPCA'!$E$3:$E$14,AH386,"Cubic","Extrapolate=Linear","MultiX=Average","Skip=True","Sort=True")</f>
        <v>#N/A Invalid Parameter: Interpolation value</v>
      </c>
      <c r="AJ386" s="43" t="str">
        <f>_xll.BInterpol('Base IPCA'!$C$3:$C$14,'Base IPCA'!$D$3:$D$14,AH386,"Cubic","Extrapolate=Linear","MultiX=Average","Skip=True","Sort=True")</f>
        <v>#N/A Invalid Parameter: Interpolation value</v>
      </c>
    </row>
    <row r="387" spans="34:36" x14ac:dyDescent="0.25">
      <c r="AH387" s="42" t="e">
        <f t="shared" si="94"/>
        <v>#REF!</v>
      </c>
      <c r="AI387" s="43" t="str">
        <f>_xll.BInterpol('Base IPCA'!$C$3:$C$14,'Base IPCA'!$E$3:$E$14,AH387,"Cubic","Extrapolate=Linear","MultiX=Average","Skip=True","Sort=True")</f>
        <v>#N/A Invalid Parameter: Interpolation value</v>
      </c>
      <c r="AJ387" s="43" t="str">
        <f>_xll.BInterpol('Base IPCA'!$C$3:$C$14,'Base IPCA'!$D$3:$D$14,AH387,"Cubic","Extrapolate=Linear","MultiX=Average","Skip=True","Sort=True")</f>
        <v>#N/A Invalid Parameter: Interpolation value</v>
      </c>
    </row>
    <row r="388" spans="34:36" x14ac:dyDescent="0.25">
      <c r="AH388" s="42" t="e">
        <f t="shared" si="94"/>
        <v>#REF!</v>
      </c>
      <c r="AI388" s="43" t="str">
        <f>_xll.BInterpol('Base IPCA'!$C$3:$C$14,'Base IPCA'!$E$3:$E$14,AH388,"Cubic","Extrapolate=Linear","MultiX=Average","Skip=True","Sort=True")</f>
        <v>#N/A Invalid Parameter: Interpolation value</v>
      </c>
      <c r="AJ388" s="43" t="str">
        <f>_xll.BInterpol('Base IPCA'!$C$3:$C$14,'Base IPCA'!$D$3:$D$14,AH388,"Cubic","Extrapolate=Linear","MultiX=Average","Skip=True","Sort=True")</f>
        <v>#N/A Invalid Parameter: Interpolation value</v>
      </c>
    </row>
    <row r="389" spans="34:36" x14ac:dyDescent="0.25">
      <c r="AH389" s="42" t="e">
        <f t="shared" si="94"/>
        <v>#REF!</v>
      </c>
      <c r="AI389" s="43" t="str">
        <f>_xll.BInterpol('Base IPCA'!$C$3:$C$14,'Base IPCA'!$E$3:$E$14,AH389,"Cubic","Extrapolate=Linear","MultiX=Average","Skip=True","Sort=True")</f>
        <v>#N/A Invalid Parameter: Interpolation value</v>
      </c>
      <c r="AJ389" s="43" t="str">
        <f>_xll.BInterpol('Base IPCA'!$C$3:$C$14,'Base IPCA'!$D$3:$D$14,AH389,"Cubic","Extrapolate=Linear","MultiX=Average","Skip=True","Sort=True")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5">AH389+1</f>
        <v>#REF!</v>
      </c>
      <c r="AI390" s="43" t="str">
        <f>_xll.BInterpol('Base IPCA'!$C$3:$C$14,'Base IPCA'!$E$3:$E$14,AH390,"Cubic","Extrapolate=Linear","MultiX=Average","Skip=True","Sort=True")</f>
        <v>#N/A Invalid Parameter: Interpolation value</v>
      </c>
      <c r="AJ390" s="43" t="str">
        <f>_xll.BInterpol('Base IPCA'!$C$3:$C$14,'Base IPCA'!$D$3:$D$14,AH390,"Cubic","Extrapolate=Linear","MultiX=Average","Skip=True","Sort=True")</f>
        <v>#N/A Invalid Parameter: Interpolation value</v>
      </c>
    </row>
    <row r="391" spans="34:36" x14ac:dyDescent="0.25">
      <c r="AH391" s="42" t="e">
        <f t="shared" si="95"/>
        <v>#REF!</v>
      </c>
      <c r="AI391" s="43" t="str">
        <f>_xll.BInterpol('Base IPCA'!$C$3:$C$14,'Base IPCA'!$E$3:$E$14,AH391,"Cubic","Extrapolate=Linear","MultiX=Average","Skip=True","Sort=True")</f>
        <v>#N/A Invalid Parameter: Interpolation value</v>
      </c>
      <c r="AJ391" s="43" t="str">
        <f>_xll.BInterpol('Base IPCA'!$C$3:$C$14,'Base IPCA'!$D$3:$D$14,AH391,"Cubic","Extrapolate=Linear","MultiX=Average","Skip=True","Sort=True")</f>
        <v>#N/A Invalid Parameter: Interpolation value</v>
      </c>
    </row>
    <row r="392" spans="34:36" x14ac:dyDescent="0.25">
      <c r="AH392" s="42" t="e">
        <f t="shared" si="95"/>
        <v>#REF!</v>
      </c>
      <c r="AI392" s="43" t="str">
        <f>_xll.BInterpol('Base IPCA'!$C$3:$C$14,'Base IPCA'!$E$3:$E$14,AH392,"Cubic","Extrapolate=Linear","MultiX=Average","Skip=True","Sort=True")</f>
        <v>#N/A Invalid Parameter: Interpolation value</v>
      </c>
      <c r="AJ392" s="43" t="str">
        <f>_xll.BInterpol('Base IPCA'!$C$3:$C$14,'Base IPCA'!$D$3:$D$14,AH392,"Cubic","Extrapolate=Linear","MultiX=Average","Skip=True","Sort=True")</f>
        <v>#N/A Invalid Parameter: Interpolation value</v>
      </c>
    </row>
    <row r="393" spans="34:36" x14ac:dyDescent="0.25">
      <c r="AH393" s="42" t="e">
        <f t="shared" si="95"/>
        <v>#REF!</v>
      </c>
      <c r="AI393" s="43" t="str">
        <f>_xll.BInterpol('Base IPCA'!$C$3:$C$14,'Base IPCA'!$E$3:$E$14,AH393,"Cubic","Extrapolate=Linear","MultiX=Average","Skip=True","Sort=True")</f>
        <v>#N/A Invalid Parameter: Interpolation value</v>
      </c>
      <c r="AJ393" s="43" t="str">
        <f>_xll.BInterpol('Base IPCA'!$C$3:$C$14,'Base IPCA'!$D$3:$D$14,AH393,"Cubic","Extrapolate=Linear","MultiX=Average","Skip=True","Sort=True")</f>
        <v>#N/A Invalid Parameter: Interpolation value</v>
      </c>
    </row>
    <row r="394" spans="34:36" x14ac:dyDescent="0.25">
      <c r="AH394" s="42" t="e">
        <f t="shared" si="95"/>
        <v>#REF!</v>
      </c>
      <c r="AI394" s="43" t="str">
        <f>_xll.BInterpol('Base IPCA'!$C$3:$C$14,'Base IPCA'!$E$3:$E$14,AH394,"Cubic","Extrapolate=Linear","MultiX=Average","Skip=True","Sort=True")</f>
        <v>#N/A Invalid Parameter: Interpolation value</v>
      </c>
      <c r="AJ394" s="43" t="str">
        <f>_xll.BInterpol('Base IPCA'!$C$3:$C$14,'Base IPCA'!$D$3:$D$14,AH394,"Cubic","Extrapolate=Linear","MultiX=Average","Skip=True","Sort=True")</f>
        <v>#N/A Invalid Parameter: Interpolation value</v>
      </c>
    </row>
    <row r="395" spans="34:36" x14ac:dyDescent="0.25">
      <c r="AH395" s="42" t="e">
        <f t="shared" si="95"/>
        <v>#REF!</v>
      </c>
      <c r="AI395" s="43" t="str">
        <f>_xll.BInterpol('Base IPCA'!$C$3:$C$14,'Base IPCA'!$E$3:$E$14,AH395,"Cubic","Extrapolate=Linear","MultiX=Average","Skip=True","Sort=True")</f>
        <v>#N/A Invalid Parameter: Interpolation value</v>
      </c>
      <c r="AJ395" s="43" t="str">
        <f>_xll.BInterpol('Base IPCA'!$C$3:$C$14,'Base IPCA'!$D$3:$D$14,AH395,"Cubic","Extrapolate=Linear","MultiX=Average","Skip=True","Sort=True")</f>
        <v>#N/A Invalid Parameter: Interpolation value</v>
      </c>
    </row>
    <row r="396" spans="34:36" x14ac:dyDescent="0.25">
      <c r="AH396" s="42" t="e">
        <f t="shared" si="95"/>
        <v>#REF!</v>
      </c>
      <c r="AI396" s="43" t="str">
        <f>_xll.BInterpol('Base IPCA'!$C$3:$C$14,'Base IPCA'!$E$3:$E$14,AH396,"Cubic","Extrapolate=Linear","MultiX=Average","Skip=True","Sort=True")</f>
        <v>#N/A Invalid Parameter: Interpolation value</v>
      </c>
      <c r="AJ396" s="43" t="str">
        <f>_xll.BInterpol('Base IPCA'!$C$3:$C$14,'Base IPCA'!$D$3:$D$14,AH396,"Cubic","Extrapolate=Linear","MultiX=Average","Skip=True","Sort=True")</f>
        <v>#N/A Invalid Parameter: Interpolation value</v>
      </c>
    </row>
    <row r="397" spans="34:36" x14ac:dyDescent="0.25">
      <c r="AH397" s="42" t="e">
        <f t="shared" si="95"/>
        <v>#REF!</v>
      </c>
      <c r="AI397" s="43" t="str">
        <f>_xll.BInterpol('Base IPCA'!$C$3:$C$14,'Base IPCA'!$E$3:$E$14,AH397,"Cubic","Extrapolate=Linear","MultiX=Average","Skip=True","Sort=True")</f>
        <v>#N/A Invalid Parameter: Interpolation value</v>
      </c>
      <c r="AJ397" s="43" t="str">
        <f>_xll.BInterpol('Base IPCA'!$C$3:$C$14,'Base IPCA'!$D$3:$D$14,AH397,"Cubic","Extrapolate=Linear","MultiX=Average","Skip=True","Sort=True")</f>
        <v>#N/A Invalid Parameter: Interpolation value</v>
      </c>
    </row>
    <row r="398" spans="34:36" x14ac:dyDescent="0.25">
      <c r="AH398" s="42" t="e">
        <f t="shared" si="95"/>
        <v>#REF!</v>
      </c>
      <c r="AI398" s="43" t="str">
        <f>_xll.BInterpol('Base IPCA'!$C$3:$C$14,'Base IPCA'!$E$3:$E$14,AH398,"Cubic","Extrapolate=Linear","MultiX=Average","Skip=True","Sort=True")</f>
        <v>#N/A Invalid Parameter: Interpolation value</v>
      </c>
      <c r="AJ398" s="43" t="str">
        <f>_xll.BInterpol('Base IPCA'!$C$3:$C$14,'Base IPCA'!$D$3:$D$14,AH398,"Cubic","Extrapolate=Linear","MultiX=Average","Skip=True","Sort=True")</f>
        <v>#N/A Invalid Parameter: Interpolation value</v>
      </c>
    </row>
    <row r="399" spans="34:36" x14ac:dyDescent="0.25">
      <c r="AH399" s="42" t="e">
        <f t="shared" si="95"/>
        <v>#REF!</v>
      </c>
      <c r="AI399" s="43" t="str">
        <f>_xll.BInterpol('Base IPCA'!$C$3:$C$14,'Base IPCA'!$E$3:$E$14,AH399,"Cubic","Extrapolate=Linear","MultiX=Average","Skip=True","Sort=True")</f>
        <v>#N/A Invalid Parameter: Interpolation value</v>
      </c>
      <c r="AJ399" s="43" t="str">
        <f>_xll.BInterpol('Base IPCA'!$C$3:$C$14,'Base IPCA'!$D$3:$D$14,AH399,"Cubic","Extrapolate=Linear","MultiX=Average","Skip=True","Sort=True")</f>
        <v>#N/A Invalid Parameter: Interpolation value</v>
      </c>
    </row>
    <row r="400" spans="34:36" x14ac:dyDescent="0.25">
      <c r="AH400" s="42" t="e">
        <f t="shared" si="95"/>
        <v>#REF!</v>
      </c>
      <c r="AI400" s="43" t="str">
        <f>_xll.BInterpol('Base IPCA'!$C$3:$C$14,'Base IPCA'!$E$3:$E$14,AH400,"Cubic","Extrapolate=Linear","MultiX=Average","Skip=True","Sort=True")</f>
        <v>#N/A Invalid Parameter: Interpolation value</v>
      </c>
      <c r="AJ400" s="43" t="str">
        <f>_xll.BInterpol('Base IPCA'!$C$3:$C$14,'Base IPCA'!$D$3:$D$14,AH400,"Cubic","Extrapolate=Linear","MultiX=Average","Skip=True","Sort=True")</f>
        <v>#N/A Invalid Parameter: Interpolation value</v>
      </c>
    </row>
    <row r="401" spans="34:36" x14ac:dyDescent="0.25">
      <c r="AH401" s="42" t="e">
        <f t="shared" si="95"/>
        <v>#REF!</v>
      </c>
      <c r="AI401" s="43" t="str">
        <f>_xll.BInterpol('Base IPCA'!$C$3:$C$14,'Base IPCA'!$E$3:$E$14,AH401,"Cubic","Extrapolate=Linear","MultiX=Average","Skip=True","Sort=True")</f>
        <v>#N/A Invalid Parameter: Interpolation value</v>
      </c>
      <c r="AJ401" s="43" t="str">
        <f>_xll.BInterpol('Base IPCA'!$C$3:$C$14,'Base IPCA'!$D$3:$D$14,AH401,"Cubic","Extrapolate=Linear","MultiX=Average","Skip=True","Sort=True")</f>
        <v>#N/A Invalid Parameter: Interpolation value</v>
      </c>
    </row>
    <row r="402" spans="34:36" x14ac:dyDescent="0.25">
      <c r="AH402" s="42" t="e">
        <f t="shared" si="95"/>
        <v>#REF!</v>
      </c>
      <c r="AI402" s="43" t="str">
        <f>_xll.BInterpol('Base IPCA'!$C$3:$C$14,'Base IPCA'!$E$3:$E$14,AH402,"Cubic","Extrapolate=Linear","MultiX=Average","Skip=True","Sort=True")</f>
        <v>#N/A Invalid Parameter: Interpolation value</v>
      </c>
      <c r="AJ402" s="43" t="str">
        <f>_xll.BInterpol('Base IPCA'!$C$3:$C$14,'Base IPCA'!$D$3:$D$14,AH402,"Cubic","Extrapolate=Linear","MultiX=Average","Skip=True","Sort=True")</f>
        <v>#N/A Invalid Parameter: Interpolation value</v>
      </c>
    </row>
    <row r="403" spans="34:36" x14ac:dyDescent="0.25">
      <c r="AH403" s="42" t="e">
        <f t="shared" si="95"/>
        <v>#REF!</v>
      </c>
      <c r="AI403" s="43" t="str">
        <f>_xll.BInterpol('Base IPCA'!$C$3:$C$14,'Base IPCA'!$E$3:$E$14,AH403,"Cubic","Extrapolate=Linear","MultiX=Average","Skip=True","Sort=True")</f>
        <v>#N/A Invalid Parameter: Interpolation value</v>
      </c>
      <c r="AJ403" s="43" t="str">
        <f>_xll.BInterpol('Base IPCA'!$C$3:$C$14,'Base IPCA'!$D$3:$D$14,AH403,"Cubic","Extrapolate=Linear","MultiX=Average","Skip=True","Sort=True")</f>
        <v>#N/A Invalid Parameter: Interpolation value</v>
      </c>
    </row>
    <row r="404" spans="34:36" x14ac:dyDescent="0.25">
      <c r="AH404" s="42" t="e">
        <f t="shared" si="95"/>
        <v>#REF!</v>
      </c>
      <c r="AI404" s="43" t="str">
        <f>_xll.BInterpol('Base IPCA'!$C$3:$C$14,'Base IPCA'!$E$3:$E$14,AH404,"Cubic","Extrapolate=Linear","MultiX=Average","Skip=True","Sort=True")</f>
        <v>#N/A Invalid Parameter: Interpolation value</v>
      </c>
      <c r="AJ404" s="43" t="str">
        <f>_xll.BInterpol('Base IPCA'!$C$3:$C$14,'Base IPCA'!$D$3:$D$14,AH404,"Cubic","Extrapolate=Linear","MultiX=Average","Skip=True","Sort=True")</f>
        <v>#N/A Invalid Parameter: Interpolation value</v>
      </c>
    </row>
    <row r="405" spans="34:36" x14ac:dyDescent="0.25">
      <c r="AH405" s="42" t="e">
        <f t="shared" si="95"/>
        <v>#REF!</v>
      </c>
      <c r="AI405" s="43" t="str">
        <f>_xll.BInterpol('Base IPCA'!$C$3:$C$14,'Base IPCA'!$E$3:$E$14,AH405,"Cubic","Extrapolate=Linear","MultiX=Average","Skip=True","Sort=True")</f>
        <v>#N/A Invalid Parameter: Interpolation value</v>
      </c>
      <c r="AJ405" s="43" t="str">
        <f>_xll.BInterpol('Base IPCA'!$C$3:$C$14,'Base IPCA'!$D$3:$D$14,AH405,"Cubic","Extrapolate=Linear","MultiX=Average","Skip=True","Sort=True")</f>
        <v>#N/A Invalid Parameter: Interpolation value</v>
      </c>
    </row>
    <row r="406" spans="34:36" x14ac:dyDescent="0.25">
      <c r="AH406" s="42" t="e">
        <f t="shared" si="95"/>
        <v>#REF!</v>
      </c>
      <c r="AI406" s="43" t="str">
        <f>_xll.BInterpol('Base IPCA'!$C$3:$C$14,'Base IPCA'!$E$3:$E$14,AH406,"Cubic","Extrapolate=Linear","MultiX=Average","Skip=True","Sort=True")</f>
        <v>#N/A Invalid Parameter: Interpolation value</v>
      </c>
      <c r="AJ406" s="43" t="str">
        <f>_xll.BInterpol('Base IPCA'!$C$3:$C$14,'Base IPCA'!$D$3:$D$14,AH406,"Cubic","Extrapolate=Linear","MultiX=Average","Skip=True","Sort=True")</f>
        <v>#N/A Invalid Parameter: Interpolation value</v>
      </c>
    </row>
    <row r="407" spans="34:36" x14ac:dyDescent="0.25">
      <c r="AH407" s="42" t="e">
        <f t="shared" si="95"/>
        <v>#REF!</v>
      </c>
      <c r="AI407" s="43" t="str">
        <f>_xll.BInterpol('Base IPCA'!$C$3:$C$14,'Base IPCA'!$E$3:$E$14,AH407,"Cubic","Extrapolate=Linear","MultiX=Average","Skip=True","Sort=True")</f>
        <v>#N/A Invalid Parameter: Interpolation value</v>
      </c>
      <c r="AJ407" s="43" t="str">
        <f>_xll.BInterpol('Base IPCA'!$C$3:$C$14,'Base IPCA'!$D$3:$D$14,AH407,"Cubic","Extrapolate=Linear","MultiX=Average","Skip=True","Sort=True")</f>
        <v>#N/A Invalid Parameter: Interpolation value</v>
      </c>
    </row>
    <row r="408" spans="34:36" x14ac:dyDescent="0.25">
      <c r="AH408" s="42" t="e">
        <f t="shared" si="95"/>
        <v>#REF!</v>
      </c>
      <c r="AI408" s="43" t="str">
        <f>_xll.BInterpol('Base IPCA'!$C$3:$C$14,'Base IPCA'!$E$3:$E$14,AH408,"Cubic","Extrapolate=Linear","MultiX=Average","Skip=True","Sort=True")</f>
        <v>#N/A Invalid Parameter: Interpolation value</v>
      </c>
      <c r="AJ408" s="43" t="str">
        <f>_xll.BInterpol('Base IPCA'!$C$3:$C$14,'Base IPCA'!$D$3:$D$14,AH408,"Cubic","Extrapolate=Linear","MultiX=Average","Skip=True","Sort=True")</f>
        <v>#N/A Invalid Parameter: Interpolation value</v>
      </c>
    </row>
    <row r="409" spans="34:36" x14ac:dyDescent="0.25">
      <c r="AH409" s="42" t="e">
        <f t="shared" si="95"/>
        <v>#REF!</v>
      </c>
      <c r="AI409" s="43" t="str">
        <f>_xll.BInterpol('Base IPCA'!$C$3:$C$14,'Base IPCA'!$E$3:$E$14,AH409,"Cubic","Extrapolate=Linear","MultiX=Average","Skip=True","Sort=True")</f>
        <v>#N/A Invalid Parameter: Interpolation value</v>
      </c>
      <c r="AJ409" s="43" t="str">
        <f>_xll.BInterpol('Base IPCA'!$C$3:$C$14,'Base IPCA'!$D$3:$D$14,AH409,"Cubic","Extrapolate=Linear","MultiX=Average","Skip=True","Sort=True")</f>
        <v>#N/A Invalid Parameter: Interpolation value</v>
      </c>
    </row>
    <row r="410" spans="34:36" x14ac:dyDescent="0.25">
      <c r="AH410" s="42" t="e">
        <f t="shared" si="95"/>
        <v>#REF!</v>
      </c>
      <c r="AI410" s="43" t="str">
        <f>_xll.BInterpol('Base IPCA'!$C$3:$C$14,'Base IPCA'!$E$3:$E$14,AH410,"Cubic","Extrapolate=Linear","MultiX=Average","Skip=True","Sort=True")</f>
        <v>#N/A Invalid Parameter: Interpolation value</v>
      </c>
      <c r="AJ410" s="43" t="str">
        <f>_xll.BInterpol('Base IPCA'!$C$3:$C$14,'Base IPCA'!$D$3:$D$14,AH410,"Cubic","Extrapolate=Linear","MultiX=Average","Skip=True","Sort=True")</f>
        <v>#N/A Invalid Parameter: Interpolation value</v>
      </c>
    </row>
    <row r="411" spans="34:36" x14ac:dyDescent="0.25">
      <c r="AH411" s="42" t="e">
        <f t="shared" si="95"/>
        <v>#REF!</v>
      </c>
      <c r="AI411" s="43" t="str">
        <f>_xll.BInterpol('Base IPCA'!$C$3:$C$14,'Base IPCA'!$E$3:$E$14,AH411,"Cubic","Extrapolate=Linear","MultiX=Average","Skip=True","Sort=True")</f>
        <v>#N/A Invalid Parameter: Interpolation value</v>
      </c>
      <c r="AJ411" s="43" t="str">
        <f>_xll.BInterpol('Base IPCA'!$C$3:$C$14,'Base IPCA'!$D$3:$D$14,AH411,"Cubic","Extrapolate=Linear","MultiX=Average","Skip=True","Sort=True")</f>
        <v>#N/A Invalid Parameter: Interpolation value</v>
      </c>
    </row>
    <row r="412" spans="34:36" x14ac:dyDescent="0.25">
      <c r="AH412" s="42" t="e">
        <f t="shared" si="95"/>
        <v>#REF!</v>
      </c>
      <c r="AI412" s="43" t="str">
        <f>_xll.BInterpol('Base IPCA'!$C$3:$C$14,'Base IPCA'!$E$3:$E$14,AH412,"Cubic","Extrapolate=Linear","MultiX=Average","Skip=True","Sort=True")</f>
        <v>#N/A Invalid Parameter: Interpolation value</v>
      </c>
      <c r="AJ412" s="43" t="str">
        <f>_xll.BInterpol('Base IPCA'!$C$3:$C$14,'Base IPCA'!$D$3:$D$14,AH412,"Cubic","Extrapolate=Linear","MultiX=Average","Skip=True","Sort=True")</f>
        <v>#N/A Invalid Parameter: Interpolation value</v>
      </c>
    </row>
    <row r="413" spans="34:36" x14ac:dyDescent="0.25">
      <c r="AH413" s="42" t="e">
        <f t="shared" si="95"/>
        <v>#REF!</v>
      </c>
      <c r="AI413" s="43" t="str">
        <f>_xll.BInterpol('Base IPCA'!$C$3:$C$14,'Base IPCA'!$E$3:$E$14,AH413,"Cubic","Extrapolate=Linear","MultiX=Average","Skip=True","Sort=True")</f>
        <v>#N/A Invalid Parameter: Interpolation value</v>
      </c>
      <c r="AJ413" s="43" t="str">
        <f>_xll.BInterpol('Base IPCA'!$C$3:$C$14,'Base IPCA'!$D$3:$D$14,AH413,"Cubic","Extrapolate=Linear","MultiX=Average","Skip=True","Sort=True")</f>
        <v>#N/A Invalid Parameter: Interpolation value</v>
      </c>
    </row>
    <row r="414" spans="34:36" x14ac:dyDescent="0.25">
      <c r="AH414" s="42" t="e">
        <f t="shared" si="95"/>
        <v>#REF!</v>
      </c>
      <c r="AI414" s="43" t="str">
        <f>_xll.BInterpol('Base IPCA'!$C$3:$C$14,'Base IPCA'!$E$3:$E$14,AH414,"Cubic","Extrapolate=Linear","MultiX=Average","Skip=True","Sort=True")</f>
        <v>#N/A Invalid Parameter: Interpolation value</v>
      </c>
      <c r="AJ414" s="43" t="str">
        <f>_xll.BInterpol('Base IPCA'!$C$3:$C$14,'Base IPCA'!$D$3:$D$14,AH414,"Cubic","Extrapolate=Linear","MultiX=Average","Skip=True","Sort=True")</f>
        <v>#N/A Invalid Parameter: Interpolation value</v>
      </c>
    </row>
    <row r="415" spans="34:36" x14ac:dyDescent="0.25">
      <c r="AH415" s="42" t="e">
        <f t="shared" si="95"/>
        <v>#REF!</v>
      </c>
      <c r="AI415" s="43" t="str">
        <f>_xll.BInterpol('Base IPCA'!$C$3:$C$14,'Base IPCA'!$E$3:$E$14,AH415,"Cubic","Extrapolate=Linear","MultiX=Average","Skip=True","Sort=True")</f>
        <v>#N/A Invalid Parameter: Interpolation value</v>
      </c>
      <c r="AJ415" s="43" t="str">
        <f>_xll.BInterpol('Base IPCA'!$C$3:$C$14,'Base IPCA'!$D$3:$D$14,AH415,"Cubic","Extrapolate=Linear","MultiX=Average","Skip=True","Sort=True")</f>
        <v>#N/A Invalid Parameter: Interpolation value</v>
      </c>
    </row>
    <row r="416" spans="34:36" x14ac:dyDescent="0.25">
      <c r="AH416" s="42" t="e">
        <f t="shared" si="95"/>
        <v>#REF!</v>
      </c>
      <c r="AI416" s="43" t="str">
        <f>_xll.BInterpol('Base IPCA'!$C$3:$C$14,'Base IPCA'!$E$3:$E$14,AH416,"Cubic","Extrapolate=Linear","MultiX=Average","Skip=True","Sort=True")</f>
        <v>#N/A Invalid Parameter: Interpolation value</v>
      </c>
      <c r="AJ416" s="43" t="str">
        <f>_xll.BInterpol('Base IPCA'!$C$3:$C$14,'Base IPCA'!$D$3:$D$14,AH416,"Cubic","Extrapolate=Linear","MultiX=Average","Skip=True","Sort=True")</f>
        <v>#N/A Invalid Parameter: Interpolation value</v>
      </c>
    </row>
    <row r="417" spans="34:36" x14ac:dyDescent="0.25">
      <c r="AH417" s="42" t="e">
        <f t="shared" si="95"/>
        <v>#REF!</v>
      </c>
      <c r="AI417" s="43" t="str">
        <f>_xll.BInterpol('Base IPCA'!$C$3:$C$14,'Base IPCA'!$E$3:$E$14,AH417,"Cubic","Extrapolate=Linear","MultiX=Average","Skip=True","Sort=True")</f>
        <v>#N/A Invalid Parameter: Interpolation value</v>
      </c>
      <c r="AJ417" s="43" t="str">
        <f>_xll.BInterpol('Base IPCA'!$C$3:$C$14,'Base IPCA'!$D$3:$D$14,AH417,"Cubic","Extrapolate=Linear","MultiX=Average","Skip=True","Sort=True")</f>
        <v>#N/A Invalid Parameter: Interpolation value</v>
      </c>
    </row>
    <row r="418" spans="34:36" x14ac:dyDescent="0.25">
      <c r="AH418" s="42" t="e">
        <f t="shared" si="95"/>
        <v>#REF!</v>
      </c>
      <c r="AI418" s="43" t="str">
        <f>_xll.BInterpol('Base IPCA'!$C$3:$C$14,'Base IPCA'!$E$3:$E$14,AH418,"Cubic","Extrapolate=Linear","MultiX=Average","Skip=True","Sort=True")</f>
        <v>#N/A Invalid Parameter: Interpolation value</v>
      </c>
      <c r="AJ418" s="43" t="str">
        <f>_xll.BInterpol('Base IPCA'!$C$3:$C$14,'Base IPCA'!$D$3:$D$14,AH418,"Cubic","Extrapolate=Linear","MultiX=Average","Skip=True","Sort=True")</f>
        <v>#N/A Invalid Parameter: Interpolation value</v>
      </c>
    </row>
    <row r="419" spans="34:36" x14ac:dyDescent="0.25">
      <c r="AH419" s="42" t="e">
        <f t="shared" si="95"/>
        <v>#REF!</v>
      </c>
      <c r="AI419" s="43" t="str">
        <f>_xll.BInterpol('Base IPCA'!$C$3:$C$14,'Base IPCA'!$E$3:$E$14,AH419,"Cubic","Extrapolate=Linear","MultiX=Average","Skip=True","Sort=True")</f>
        <v>#N/A Invalid Parameter: Interpolation value</v>
      </c>
      <c r="AJ419" s="43" t="str">
        <f>_xll.BInterpol('Base IPCA'!$C$3:$C$14,'Base IPCA'!$D$3:$D$14,AH419,"Cubic","Extrapolate=Linear","MultiX=Average","Skip=True","Sort=True")</f>
        <v>#N/A Invalid Parameter: Interpolation value</v>
      </c>
    </row>
    <row r="420" spans="34:36" x14ac:dyDescent="0.25">
      <c r="AH420" s="42" t="e">
        <f t="shared" si="95"/>
        <v>#REF!</v>
      </c>
      <c r="AI420" s="43" t="str">
        <f>_xll.BInterpol('Base IPCA'!$C$3:$C$14,'Base IPCA'!$E$3:$E$14,AH420,"Cubic","Extrapolate=Linear","MultiX=Average","Skip=True","Sort=True")</f>
        <v>#N/A Invalid Parameter: Interpolation value</v>
      </c>
      <c r="AJ420" s="43" t="str">
        <f>_xll.BInterpol('Base IPCA'!$C$3:$C$14,'Base IPCA'!$D$3:$D$14,AH420,"Cubic","Extrapolate=Linear","MultiX=Average","Skip=True","Sort=True")</f>
        <v>#N/A Invalid Parameter: Interpolation value</v>
      </c>
    </row>
    <row r="421" spans="34:36" x14ac:dyDescent="0.25">
      <c r="AH421" s="42" t="e">
        <f t="shared" si="95"/>
        <v>#REF!</v>
      </c>
      <c r="AI421" s="43" t="str">
        <f>_xll.BInterpol('Base IPCA'!$C$3:$C$14,'Base IPCA'!$E$3:$E$14,AH421,"Cubic","Extrapolate=Linear","MultiX=Average","Skip=True","Sort=True")</f>
        <v>#N/A Invalid Parameter: Interpolation value</v>
      </c>
      <c r="AJ421" s="43" t="str">
        <f>_xll.BInterpol('Base IPCA'!$C$3:$C$14,'Base IPCA'!$D$3:$D$14,AH421,"Cubic","Extrapolate=Linear","MultiX=Average","Skip=True","Sort=True")</f>
        <v>#N/A Invalid Parameter: Interpolation value</v>
      </c>
    </row>
    <row r="422" spans="34:36" x14ac:dyDescent="0.25">
      <c r="AH422" s="42" t="e">
        <f t="shared" si="95"/>
        <v>#REF!</v>
      </c>
      <c r="AI422" s="43" t="str">
        <f>_xll.BInterpol('Base IPCA'!$C$3:$C$14,'Base IPCA'!$E$3:$E$14,AH422,"Cubic","Extrapolate=Linear","MultiX=Average","Skip=True","Sort=True")</f>
        <v>#N/A Invalid Parameter: Interpolation value</v>
      </c>
      <c r="AJ422" s="43" t="str">
        <f>_xll.BInterpol('Base IPCA'!$C$3:$C$14,'Base IPCA'!$D$3:$D$14,AH422,"Cubic","Extrapolate=Linear","MultiX=Average","Skip=True","Sort=True")</f>
        <v>#N/A Invalid Parameter: Interpolation value</v>
      </c>
    </row>
    <row r="423" spans="34:36" x14ac:dyDescent="0.25">
      <c r="AH423" s="42" t="e">
        <f t="shared" si="95"/>
        <v>#REF!</v>
      </c>
      <c r="AI423" s="43" t="str">
        <f>_xll.BInterpol('Base IPCA'!$C$3:$C$14,'Base IPCA'!$E$3:$E$14,AH423,"Cubic","Extrapolate=Linear","MultiX=Average","Skip=True","Sort=True")</f>
        <v>#N/A Invalid Parameter: Interpolation value</v>
      </c>
      <c r="AJ423" s="43" t="str">
        <f>_xll.BInterpol('Base IPCA'!$C$3:$C$14,'Base IPCA'!$D$3:$D$14,AH423,"Cubic","Extrapolate=Linear","MultiX=Average","Skip=True","Sort=True")</f>
        <v>#N/A Invalid Parameter: Interpolation value</v>
      </c>
    </row>
    <row r="424" spans="34:36" x14ac:dyDescent="0.25">
      <c r="AH424" s="42" t="e">
        <f t="shared" si="95"/>
        <v>#REF!</v>
      </c>
      <c r="AI424" s="43" t="str">
        <f>_xll.BInterpol('Base IPCA'!$C$3:$C$14,'Base IPCA'!$E$3:$E$14,AH424,"Cubic","Extrapolate=Linear","MultiX=Average","Skip=True","Sort=True")</f>
        <v>#N/A Invalid Parameter: Interpolation value</v>
      </c>
      <c r="AJ424" s="43" t="str">
        <f>_xll.BInterpol('Base IPCA'!$C$3:$C$14,'Base IPCA'!$D$3:$D$14,AH424,"Cubic","Extrapolate=Linear","MultiX=Average","Skip=True","Sort=True")</f>
        <v>#N/A Invalid Parameter: Interpolation value</v>
      </c>
    </row>
    <row r="425" spans="34:36" x14ac:dyDescent="0.25">
      <c r="AH425" s="42" t="e">
        <f t="shared" si="95"/>
        <v>#REF!</v>
      </c>
      <c r="AI425" s="43" t="str">
        <f>_xll.BInterpol('Base IPCA'!$C$3:$C$14,'Base IPCA'!$E$3:$E$14,AH425,"Cubic","Extrapolate=Linear","MultiX=Average","Skip=True","Sort=True")</f>
        <v>#N/A Invalid Parameter: Interpolation value</v>
      </c>
      <c r="AJ425" s="43" t="str">
        <f>_xll.BInterpol('Base IPCA'!$C$3:$C$14,'Base IPCA'!$D$3:$D$14,AH425,"Cubic","Extrapolate=Linear","MultiX=Average","Skip=True","Sort=True")</f>
        <v>#N/A Invalid Parameter: Interpolation value</v>
      </c>
    </row>
    <row r="426" spans="34:36" x14ac:dyDescent="0.25">
      <c r="AH426" s="42" t="e">
        <f t="shared" si="95"/>
        <v>#REF!</v>
      </c>
      <c r="AI426" s="43" t="str">
        <f>_xll.BInterpol('Base IPCA'!$C$3:$C$14,'Base IPCA'!$E$3:$E$14,AH426,"Cubic","Extrapolate=Linear","MultiX=Average","Skip=True","Sort=True")</f>
        <v>#N/A Invalid Parameter: Interpolation value</v>
      </c>
      <c r="AJ426" s="43" t="str">
        <f>_xll.BInterpol('Base IPCA'!$C$3:$C$14,'Base IPCA'!$D$3:$D$14,AH426,"Cubic","Extrapolate=Linear","MultiX=Average","Skip=True","Sort=True")</f>
        <v>#N/A Invalid Parameter: Interpolation value</v>
      </c>
    </row>
    <row r="427" spans="34:36" x14ac:dyDescent="0.25">
      <c r="AH427" s="42" t="e">
        <f t="shared" si="95"/>
        <v>#REF!</v>
      </c>
      <c r="AI427" s="43" t="str">
        <f>_xll.BInterpol('Base IPCA'!$C$3:$C$14,'Base IPCA'!$E$3:$E$14,AH427,"Cubic","Extrapolate=Linear","MultiX=Average","Skip=True","Sort=True")</f>
        <v>#N/A Invalid Parameter: Interpolation value</v>
      </c>
      <c r="AJ427" s="43" t="str">
        <f>_xll.BInterpol('Base IPCA'!$C$3:$C$14,'Base IPCA'!$D$3:$D$14,AH427,"Cubic","Extrapolate=Linear","MultiX=Average","Skip=True","Sort=True")</f>
        <v>#N/A Invalid Parameter: Interpolation value</v>
      </c>
    </row>
    <row r="428" spans="34:36" x14ac:dyDescent="0.25">
      <c r="AH428" s="42" t="e">
        <f t="shared" si="95"/>
        <v>#REF!</v>
      </c>
      <c r="AI428" s="43" t="str">
        <f>_xll.BInterpol('Base IPCA'!$C$3:$C$14,'Base IPCA'!$E$3:$E$14,AH428,"Cubic","Extrapolate=Linear","MultiX=Average","Skip=True","Sort=True")</f>
        <v>#N/A Invalid Parameter: Interpolation value</v>
      </c>
      <c r="AJ428" s="43" t="str">
        <f>_xll.BInterpol('Base IPCA'!$C$3:$C$14,'Base IPCA'!$D$3:$D$14,AH428,"Cubic","Extrapolate=Linear","MultiX=Average","Skip=True","Sort=True")</f>
        <v>#N/A Invalid Parameter: Interpolation value</v>
      </c>
    </row>
    <row r="429" spans="34:36" x14ac:dyDescent="0.25">
      <c r="AH429" s="42" t="e">
        <f t="shared" si="95"/>
        <v>#REF!</v>
      </c>
      <c r="AI429" s="43" t="str">
        <f>_xll.BInterpol('Base IPCA'!$C$3:$C$14,'Base IPCA'!$E$3:$E$14,AH429,"Cubic","Extrapolate=Linear","MultiX=Average","Skip=True","Sort=True")</f>
        <v>#N/A Invalid Parameter: Interpolation value</v>
      </c>
      <c r="AJ429" s="43" t="str">
        <f>_xll.BInterpol('Base IPCA'!$C$3:$C$14,'Base IPCA'!$D$3:$D$14,AH429,"Cubic","Extrapolate=Linear","MultiX=Average","Skip=True","Sort=True")</f>
        <v>#N/A Invalid Parameter: Interpolation value</v>
      </c>
    </row>
    <row r="430" spans="34:36" x14ac:dyDescent="0.25">
      <c r="AH430" s="42" t="e">
        <f t="shared" si="95"/>
        <v>#REF!</v>
      </c>
      <c r="AI430" s="43" t="str">
        <f>_xll.BInterpol('Base IPCA'!$C$3:$C$14,'Base IPCA'!$E$3:$E$14,AH430,"Cubic","Extrapolate=Linear","MultiX=Average","Skip=True","Sort=True")</f>
        <v>#N/A Invalid Parameter: Interpolation value</v>
      </c>
      <c r="AJ430" s="43" t="str">
        <f>_xll.BInterpol('Base IPCA'!$C$3:$C$14,'Base IPCA'!$D$3:$D$14,AH430,"Cubic","Extrapolate=Linear","MultiX=Average","Skip=True","Sort=True")</f>
        <v>#N/A Invalid Parameter: Interpolation value</v>
      </c>
    </row>
    <row r="431" spans="34:36" x14ac:dyDescent="0.25">
      <c r="AH431" s="42" t="e">
        <f t="shared" si="95"/>
        <v>#REF!</v>
      </c>
      <c r="AI431" s="43" t="str">
        <f>_xll.BInterpol('Base IPCA'!$C$3:$C$14,'Base IPCA'!$E$3:$E$14,AH431,"Cubic","Extrapolate=Linear","MultiX=Average","Skip=True","Sort=True")</f>
        <v>#N/A Invalid Parameter: Interpolation value</v>
      </c>
      <c r="AJ431" s="43" t="str">
        <f>_xll.BInterpol('Base IPCA'!$C$3:$C$14,'Base IPCA'!$D$3:$D$14,AH431,"Cubic","Extrapolate=Linear","MultiX=Average","Skip=True","Sort=True")</f>
        <v>#N/A Invalid Parameter: Interpolation value</v>
      </c>
    </row>
    <row r="432" spans="34:36" x14ac:dyDescent="0.25">
      <c r="AH432" s="42" t="e">
        <f t="shared" si="95"/>
        <v>#REF!</v>
      </c>
      <c r="AI432" s="43" t="str">
        <f>_xll.BInterpol('Base IPCA'!$C$3:$C$14,'Base IPCA'!$E$3:$E$14,AH432,"Cubic","Extrapolate=Linear","MultiX=Average","Skip=True","Sort=True")</f>
        <v>#N/A Invalid Parameter: Interpolation value</v>
      </c>
      <c r="AJ432" s="43" t="str">
        <f>_xll.BInterpol('Base IPCA'!$C$3:$C$14,'Base IPCA'!$D$3:$D$14,AH432,"Cubic","Extrapolate=Linear","MultiX=Average","Skip=True","Sort=True")</f>
        <v>#N/A Invalid Parameter: Interpolation value</v>
      </c>
    </row>
    <row r="433" spans="34:36" x14ac:dyDescent="0.25">
      <c r="AH433" s="42" t="e">
        <f t="shared" si="95"/>
        <v>#REF!</v>
      </c>
      <c r="AI433" s="43" t="str">
        <f>_xll.BInterpol('Base IPCA'!$C$3:$C$14,'Base IPCA'!$E$3:$E$14,AH433,"Cubic","Extrapolate=Linear","MultiX=Average","Skip=True","Sort=True")</f>
        <v>#N/A Invalid Parameter: Interpolation value</v>
      </c>
      <c r="AJ433" s="43" t="str">
        <f>_xll.BInterpol('Base IPCA'!$C$3:$C$14,'Base IPCA'!$D$3:$D$14,AH433,"Cubic","Extrapolate=Linear","MultiX=Average","Skip=True","Sort=True")</f>
        <v>#N/A Invalid Parameter: Interpolation value</v>
      </c>
    </row>
    <row r="434" spans="34:36" x14ac:dyDescent="0.25">
      <c r="AH434" s="42" t="e">
        <f t="shared" si="95"/>
        <v>#REF!</v>
      </c>
      <c r="AI434" s="43" t="str">
        <f>_xll.BInterpol('Base IPCA'!$C$3:$C$14,'Base IPCA'!$E$3:$E$14,AH434,"Cubic","Extrapolate=Linear","MultiX=Average","Skip=True","Sort=True")</f>
        <v>#N/A Invalid Parameter: Interpolation value</v>
      </c>
      <c r="AJ434" s="43" t="str">
        <f>_xll.BInterpol('Base IPCA'!$C$3:$C$14,'Base IPCA'!$D$3:$D$14,AH434,"Cubic","Extrapolate=Linear","MultiX=Average","Skip=True","Sort=True")</f>
        <v>#N/A Invalid Parameter: Interpolation value</v>
      </c>
    </row>
    <row r="435" spans="34:36" x14ac:dyDescent="0.25">
      <c r="AH435" s="42" t="e">
        <f t="shared" si="95"/>
        <v>#REF!</v>
      </c>
      <c r="AI435" s="43" t="str">
        <f>_xll.BInterpol('Base IPCA'!$C$3:$C$14,'Base IPCA'!$E$3:$E$14,AH435,"Cubic","Extrapolate=Linear","MultiX=Average","Skip=True","Sort=True")</f>
        <v>#N/A Invalid Parameter: Interpolation value</v>
      </c>
      <c r="AJ435" s="43" t="str">
        <f>_xll.BInterpol('Base IPCA'!$C$3:$C$14,'Base IPCA'!$D$3:$D$14,AH435,"Cubic","Extrapolate=Linear","MultiX=Average","Skip=True","Sort=True")</f>
        <v>#N/A Invalid Parameter: Interpolation value</v>
      </c>
    </row>
    <row r="436" spans="34:36" x14ac:dyDescent="0.25">
      <c r="AH436" s="42" t="e">
        <f t="shared" si="95"/>
        <v>#REF!</v>
      </c>
      <c r="AI436" s="43" t="str">
        <f>_xll.BInterpol('Base IPCA'!$C$3:$C$14,'Base IPCA'!$E$3:$E$14,AH436,"Cubic","Extrapolate=Linear","MultiX=Average","Skip=True","Sort=True")</f>
        <v>#N/A Invalid Parameter: Interpolation value</v>
      </c>
      <c r="AJ436" s="43" t="str">
        <f>_xll.BInterpol('Base IPCA'!$C$3:$C$14,'Base IPCA'!$D$3:$D$14,AH436,"Cubic","Extrapolate=Linear","MultiX=Average","Skip=True","Sort=True")</f>
        <v>#N/A Invalid Parameter: Interpolation value</v>
      </c>
    </row>
    <row r="437" spans="34:36" x14ac:dyDescent="0.25">
      <c r="AH437" s="42" t="e">
        <f t="shared" si="95"/>
        <v>#REF!</v>
      </c>
      <c r="AI437" s="43" t="str">
        <f>_xll.BInterpol('Base IPCA'!$C$3:$C$14,'Base IPCA'!$E$3:$E$14,AH437,"Cubic","Extrapolate=Linear","MultiX=Average","Skip=True","Sort=True")</f>
        <v>#N/A Invalid Parameter: Interpolation value</v>
      </c>
      <c r="AJ437" s="43" t="str">
        <f>_xll.BInterpol('Base IPCA'!$C$3:$C$14,'Base IPCA'!$D$3:$D$14,AH437,"Cubic","Extrapolate=Linear","MultiX=Average","Skip=True","Sort=True")</f>
        <v>#N/A Invalid Parameter: Interpolation value</v>
      </c>
    </row>
    <row r="438" spans="34:36" x14ac:dyDescent="0.25">
      <c r="AH438" s="42" t="e">
        <f t="shared" si="95"/>
        <v>#REF!</v>
      </c>
      <c r="AI438" s="43" t="str">
        <f>_xll.BInterpol('Base IPCA'!$C$3:$C$14,'Base IPCA'!$E$3:$E$14,AH438,"Cubic","Extrapolate=Linear","MultiX=Average","Skip=True","Sort=True")</f>
        <v>#N/A Invalid Parameter: Interpolation value</v>
      </c>
      <c r="AJ438" s="43" t="str">
        <f>_xll.BInterpol('Base IPCA'!$C$3:$C$14,'Base IPCA'!$D$3:$D$14,AH438,"Cubic","Extrapolate=Linear","MultiX=Average","Skip=True","Sort=True")</f>
        <v>#N/A Invalid Parameter: Interpolation value</v>
      </c>
    </row>
    <row r="439" spans="34:36" x14ac:dyDescent="0.25">
      <c r="AH439" s="42" t="e">
        <f t="shared" si="95"/>
        <v>#REF!</v>
      </c>
      <c r="AI439" s="43" t="str">
        <f>_xll.BInterpol('Base IPCA'!$C$3:$C$14,'Base IPCA'!$E$3:$E$14,AH439,"Cubic","Extrapolate=Linear","MultiX=Average","Skip=True","Sort=True")</f>
        <v>#N/A Invalid Parameter: Interpolation value</v>
      </c>
      <c r="AJ439" s="43" t="str">
        <f>_xll.BInterpol('Base IPCA'!$C$3:$C$14,'Base IPCA'!$D$3:$D$14,AH439,"Cubic","Extrapolate=Linear","MultiX=Average","Skip=True","Sort=True")</f>
        <v>#N/A Invalid Parameter: Interpolation value</v>
      </c>
    </row>
    <row r="440" spans="34:36" x14ac:dyDescent="0.25">
      <c r="AH440" s="42" t="e">
        <f t="shared" si="95"/>
        <v>#REF!</v>
      </c>
      <c r="AI440" s="43" t="str">
        <f>_xll.BInterpol('Base IPCA'!$C$3:$C$14,'Base IPCA'!$E$3:$E$14,AH440,"Cubic","Extrapolate=Linear","MultiX=Average","Skip=True","Sort=True")</f>
        <v>#N/A Invalid Parameter: Interpolation value</v>
      </c>
      <c r="AJ440" s="43" t="str">
        <f>_xll.BInterpol('Base IPCA'!$C$3:$C$14,'Base IPCA'!$D$3:$D$14,AH440,"Cubic","Extrapolate=Linear","MultiX=Average","Skip=True","Sort=True")</f>
        <v>#N/A Invalid Parameter: Interpolation value</v>
      </c>
    </row>
    <row r="441" spans="34:36" x14ac:dyDescent="0.25">
      <c r="AH441" s="42" t="e">
        <f t="shared" si="95"/>
        <v>#REF!</v>
      </c>
      <c r="AI441" s="43" t="str">
        <f>_xll.BInterpol('Base IPCA'!$C$3:$C$14,'Base IPCA'!$E$3:$E$14,AH441,"Cubic","Extrapolate=Linear","MultiX=Average","Skip=True","Sort=True")</f>
        <v>#N/A Invalid Parameter: Interpolation value</v>
      </c>
      <c r="AJ441" s="43" t="str">
        <f>_xll.BInterpol('Base IPCA'!$C$3:$C$14,'Base IPCA'!$D$3:$D$14,AH441,"Cubic","Extrapolate=Linear","MultiX=Average","Skip=True","Sort=True")</f>
        <v>#N/A Invalid Parameter: Interpolation value</v>
      </c>
    </row>
    <row r="442" spans="34:36" x14ac:dyDescent="0.25">
      <c r="AH442" s="42" t="e">
        <f t="shared" si="95"/>
        <v>#REF!</v>
      </c>
      <c r="AI442" s="43" t="str">
        <f>_xll.BInterpol('Base IPCA'!$C$3:$C$14,'Base IPCA'!$E$3:$E$14,AH442,"Cubic","Extrapolate=Linear","MultiX=Average","Skip=True","Sort=True")</f>
        <v>#N/A Invalid Parameter: Interpolation value</v>
      </c>
      <c r="AJ442" s="43" t="str">
        <f>_xll.BInterpol('Base IPCA'!$C$3:$C$14,'Base IPCA'!$D$3:$D$14,AH442,"Cubic","Extrapolate=Linear","MultiX=Average","Skip=True","Sort=True")</f>
        <v>#N/A Invalid Parameter: Interpolation value</v>
      </c>
    </row>
    <row r="443" spans="34:36" x14ac:dyDescent="0.25">
      <c r="AH443" s="42" t="e">
        <f t="shared" si="95"/>
        <v>#REF!</v>
      </c>
      <c r="AI443" s="43" t="str">
        <f>_xll.BInterpol('Base IPCA'!$C$3:$C$14,'Base IPCA'!$E$3:$E$14,AH443,"Cubic","Extrapolate=Linear","MultiX=Average","Skip=True","Sort=True")</f>
        <v>#N/A Invalid Parameter: Interpolation value</v>
      </c>
      <c r="AJ443" s="43" t="str">
        <f>_xll.BInterpol('Base IPCA'!$C$3:$C$14,'Base IPCA'!$D$3:$D$14,AH443,"Cubic","Extrapolate=Linear","MultiX=Average","Skip=True","Sort=True")</f>
        <v>#N/A Invalid Parameter: Interpolation value</v>
      </c>
    </row>
    <row r="444" spans="34:36" x14ac:dyDescent="0.25">
      <c r="AH444" s="42" t="e">
        <f t="shared" si="95"/>
        <v>#REF!</v>
      </c>
      <c r="AI444" s="43" t="str">
        <f>_xll.BInterpol('Base IPCA'!$C$3:$C$14,'Base IPCA'!$E$3:$E$14,AH444,"Cubic","Extrapolate=Linear","MultiX=Average","Skip=True","Sort=True")</f>
        <v>#N/A Invalid Parameter: Interpolation value</v>
      </c>
      <c r="AJ444" s="43" t="str">
        <f>_xll.BInterpol('Base IPCA'!$C$3:$C$14,'Base IPCA'!$D$3:$D$14,AH444,"Cubic","Extrapolate=Linear","MultiX=Average","Skip=True","Sort=True")</f>
        <v>#N/A Invalid Parameter: Interpolation value</v>
      </c>
    </row>
    <row r="445" spans="34:36" x14ac:dyDescent="0.25">
      <c r="AH445" s="42" t="e">
        <f t="shared" si="95"/>
        <v>#REF!</v>
      </c>
      <c r="AI445" s="43" t="str">
        <f>_xll.BInterpol('Base IPCA'!$C$3:$C$14,'Base IPCA'!$E$3:$E$14,AH445,"Cubic","Extrapolate=Linear","MultiX=Average","Skip=True","Sort=True")</f>
        <v>#N/A Invalid Parameter: Interpolation value</v>
      </c>
      <c r="AJ445" s="43" t="str">
        <f>_xll.BInterpol('Base IPCA'!$C$3:$C$14,'Base IPCA'!$D$3:$D$14,AH445,"Cubic","Extrapolate=Linear","MultiX=Average","Skip=True","Sort=True")</f>
        <v>#N/A Invalid Parameter: Interpolation value</v>
      </c>
    </row>
    <row r="446" spans="34:36" x14ac:dyDescent="0.25">
      <c r="AH446" s="42" t="e">
        <f t="shared" si="95"/>
        <v>#REF!</v>
      </c>
      <c r="AI446" s="43" t="str">
        <f>_xll.BInterpol('Base IPCA'!$C$3:$C$14,'Base IPCA'!$E$3:$E$14,AH446,"Cubic","Extrapolate=Linear","MultiX=Average","Skip=True","Sort=True")</f>
        <v>#N/A Invalid Parameter: Interpolation value</v>
      </c>
      <c r="AJ446" s="43" t="str">
        <f>_xll.BInterpol('Base IPCA'!$C$3:$C$14,'Base IPCA'!$D$3:$D$14,AH446,"Cubic","Extrapolate=Linear","MultiX=Average","Skip=True","Sort=True")</f>
        <v>#N/A Invalid Parameter: Interpolation value</v>
      </c>
    </row>
    <row r="447" spans="34:36" x14ac:dyDescent="0.25">
      <c r="AH447" s="42" t="e">
        <f t="shared" si="95"/>
        <v>#REF!</v>
      </c>
      <c r="AI447" s="43" t="str">
        <f>_xll.BInterpol('Base IPCA'!$C$3:$C$14,'Base IPCA'!$E$3:$E$14,AH447,"Cubic","Extrapolate=Linear","MultiX=Average","Skip=True","Sort=True")</f>
        <v>#N/A Invalid Parameter: Interpolation value</v>
      </c>
      <c r="AJ447" s="43" t="str">
        <f>_xll.BInterpol('Base IPCA'!$C$3:$C$14,'Base IPCA'!$D$3:$D$14,AH447,"Cubic","Extrapolate=Linear","MultiX=Average","Skip=True","Sort=True")</f>
        <v>#N/A Invalid Parameter: Interpolation value</v>
      </c>
    </row>
    <row r="448" spans="34:36" x14ac:dyDescent="0.25">
      <c r="AH448" s="42" t="e">
        <f t="shared" si="95"/>
        <v>#REF!</v>
      </c>
      <c r="AI448" s="43" t="str">
        <f>_xll.BInterpol('Base IPCA'!$C$3:$C$14,'Base IPCA'!$E$3:$E$14,AH448,"Cubic","Extrapolate=Linear","MultiX=Average","Skip=True","Sort=True")</f>
        <v>#N/A Invalid Parameter: Interpolation value</v>
      </c>
      <c r="AJ448" s="43" t="str">
        <f>_xll.BInterpol('Base IPCA'!$C$3:$C$14,'Base IPCA'!$D$3:$D$14,AH448,"Cubic","Extrapolate=Linear","MultiX=Average","Skip=True","Sort=True")</f>
        <v>#N/A Invalid Parameter: Interpolation value</v>
      </c>
    </row>
    <row r="449" spans="34:36" x14ac:dyDescent="0.25">
      <c r="AH449" s="42" t="e">
        <f t="shared" si="95"/>
        <v>#REF!</v>
      </c>
      <c r="AI449" s="43" t="str">
        <f>_xll.BInterpol('Base IPCA'!$C$3:$C$14,'Base IPCA'!$E$3:$E$14,AH449,"Cubic","Extrapolate=Linear","MultiX=Average","Skip=True","Sort=True")</f>
        <v>#N/A Invalid Parameter: Interpolation value</v>
      </c>
      <c r="AJ449" s="43" t="str">
        <f>_xll.BInterpol('Base IPCA'!$C$3:$C$14,'Base IPCA'!$D$3:$D$14,AH449,"Cubic","Extrapolate=Linear","MultiX=Average","Skip=True","Sort=True")</f>
        <v>#N/A Invalid Parameter: Interpolation value</v>
      </c>
    </row>
    <row r="450" spans="34:36" x14ac:dyDescent="0.25">
      <c r="AH450" s="42" t="e">
        <f t="shared" si="95"/>
        <v>#REF!</v>
      </c>
      <c r="AI450" s="43" t="str">
        <f>_xll.BInterpol('Base IPCA'!$C$3:$C$14,'Base IPCA'!$E$3:$E$14,AH450,"Cubic","Extrapolate=Linear","MultiX=Average","Skip=True","Sort=True")</f>
        <v>#N/A Invalid Parameter: Interpolation value</v>
      </c>
      <c r="AJ450" s="43" t="str">
        <f>_xll.BInterpol('Base IPCA'!$C$3:$C$14,'Base IPCA'!$D$3:$D$14,AH450,"Cubic","Extrapolate=Linear","MultiX=Average","Skip=True","Sort=True")</f>
        <v>#N/A Invalid Parameter: Interpolation value</v>
      </c>
    </row>
    <row r="451" spans="34:36" x14ac:dyDescent="0.25">
      <c r="AH451" s="42" t="e">
        <f t="shared" si="95"/>
        <v>#REF!</v>
      </c>
      <c r="AI451" s="43" t="str">
        <f>_xll.BInterpol('Base IPCA'!$C$3:$C$14,'Base IPCA'!$E$3:$E$14,AH451,"Cubic","Extrapolate=Linear","MultiX=Average","Skip=True","Sort=True")</f>
        <v>#N/A Invalid Parameter: Interpolation value</v>
      </c>
      <c r="AJ451" s="43" t="str">
        <f>_xll.BInterpol('Base IPCA'!$C$3:$C$14,'Base IPCA'!$D$3:$D$14,AH451,"Cubic","Extrapolate=Linear","MultiX=Average","Skip=True","Sort=True")</f>
        <v>#N/A Invalid Parameter: Interpolation value</v>
      </c>
    </row>
    <row r="452" spans="34:36" x14ac:dyDescent="0.25">
      <c r="AH452" s="42" t="e">
        <f t="shared" si="95"/>
        <v>#REF!</v>
      </c>
      <c r="AI452" s="43" t="str">
        <f>_xll.BInterpol('Base IPCA'!$C$3:$C$14,'Base IPCA'!$E$3:$E$14,AH452,"Cubic","Extrapolate=Linear","MultiX=Average","Skip=True","Sort=True")</f>
        <v>#N/A Invalid Parameter: Interpolation value</v>
      </c>
      <c r="AJ452" s="43" t="str">
        <f>_xll.BInterpol('Base IPCA'!$C$3:$C$14,'Base IPCA'!$D$3:$D$14,AH452,"Cubic","Extrapolate=Linear","MultiX=Average","Skip=True","Sort=True")</f>
        <v>#N/A Invalid Parameter: Interpolation value</v>
      </c>
    </row>
    <row r="453" spans="34:36" x14ac:dyDescent="0.25">
      <c r="AH453" s="42" t="e">
        <f t="shared" si="95"/>
        <v>#REF!</v>
      </c>
      <c r="AI453" s="43" t="str">
        <f>_xll.BInterpol('Base IPCA'!$C$3:$C$14,'Base IPCA'!$E$3:$E$14,AH453,"Cubic","Extrapolate=Linear","MultiX=Average","Skip=True","Sort=True")</f>
        <v>#N/A Invalid Parameter: Interpolation value</v>
      </c>
      <c r="AJ453" s="43" t="str">
        <f>_xll.BInterpol('Base IPCA'!$C$3:$C$14,'Base IPCA'!$D$3:$D$14,AH453,"Cubic","Extrapolate=Linear","MultiX=Average","Skip=True","Sort=True")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96">AH453+1</f>
        <v>#REF!</v>
      </c>
      <c r="AI454" s="43" t="str">
        <f>_xll.BInterpol('Base IPCA'!$C$3:$C$14,'Base IPCA'!$E$3:$E$14,AH454,"Cubic","Extrapolate=Linear","MultiX=Average","Skip=True","Sort=True")</f>
        <v>#N/A Invalid Parameter: Interpolation value</v>
      </c>
      <c r="AJ454" s="43" t="str">
        <f>_xll.BInterpol('Base IPCA'!$C$3:$C$14,'Base IPCA'!$D$3:$D$14,AH454,"Cubic","Extrapolate=Linear","MultiX=Average","Skip=True","Sort=True")</f>
        <v>#N/A Invalid Parameter: Interpolation value</v>
      </c>
    </row>
    <row r="455" spans="34:36" x14ac:dyDescent="0.25">
      <c r="AH455" s="42" t="e">
        <f t="shared" si="96"/>
        <v>#REF!</v>
      </c>
      <c r="AI455" s="43" t="str">
        <f>_xll.BInterpol('Base IPCA'!$C$3:$C$14,'Base IPCA'!$E$3:$E$14,AH455,"Cubic","Extrapolate=Linear","MultiX=Average","Skip=True","Sort=True")</f>
        <v>#N/A Invalid Parameter: Interpolation value</v>
      </c>
      <c r="AJ455" s="43" t="str">
        <f>_xll.BInterpol('Base IPCA'!$C$3:$C$14,'Base IPCA'!$D$3:$D$14,AH455,"Cubic","Extrapolate=Linear","MultiX=Average","Skip=True","Sort=True")</f>
        <v>#N/A Invalid Parameter: Interpolation value</v>
      </c>
    </row>
    <row r="456" spans="34:36" x14ac:dyDescent="0.25">
      <c r="AH456" s="42" t="e">
        <f t="shared" si="96"/>
        <v>#REF!</v>
      </c>
      <c r="AI456" s="43" t="str">
        <f>_xll.BInterpol('Base IPCA'!$C$3:$C$14,'Base IPCA'!$E$3:$E$14,AH456,"Cubic","Extrapolate=Linear","MultiX=Average","Skip=True","Sort=True")</f>
        <v>#N/A Invalid Parameter: Interpolation value</v>
      </c>
      <c r="AJ456" s="43" t="str">
        <f>_xll.BInterpol('Base IPCA'!$C$3:$C$14,'Base IPCA'!$D$3:$D$14,AH456,"Cubic","Extrapolate=Linear","MultiX=Average","Skip=True","Sort=True")</f>
        <v>#N/A Invalid Parameter: Interpolation value</v>
      </c>
    </row>
    <row r="457" spans="34:36" x14ac:dyDescent="0.25">
      <c r="AH457" s="42" t="e">
        <f t="shared" si="96"/>
        <v>#REF!</v>
      </c>
      <c r="AI457" s="43" t="str">
        <f>_xll.BInterpol('Base IPCA'!$C$3:$C$14,'Base IPCA'!$E$3:$E$14,AH457,"Cubic","Extrapolate=Linear","MultiX=Average","Skip=True","Sort=True")</f>
        <v>#N/A Invalid Parameter: Interpolation value</v>
      </c>
      <c r="AJ457" s="43" t="str">
        <f>_xll.BInterpol('Base IPCA'!$C$3:$C$14,'Base IPCA'!$D$3:$D$14,AH457,"Cubic","Extrapolate=Linear","MultiX=Average","Skip=True","Sort=True")</f>
        <v>#N/A Invalid Parameter: Interpolation value</v>
      </c>
    </row>
    <row r="458" spans="34:36" x14ac:dyDescent="0.25">
      <c r="AH458" s="42" t="e">
        <f t="shared" si="96"/>
        <v>#REF!</v>
      </c>
      <c r="AI458" s="43" t="str">
        <f>_xll.BInterpol('Base IPCA'!$C$3:$C$14,'Base IPCA'!$E$3:$E$14,AH458,"Cubic","Extrapolate=Linear","MultiX=Average","Skip=True","Sort=True")</f>
        <v>#N/A Invalid Parameter: Interpolation value</v>
      </c>
      <c r="AJ458" s="43" t="str">
        <f>_xll.BInterpol('Base IPCA'!$C$3:$C$14,'Base IPCA'!$D$3:$D$14,AH458,"Cubic","Extrapolate=Linear","MultiX=Average","Skip=True","Sort=True")</f>
        <v>#N/A Invalid Parameter: Interpolation value</v>
      </c>
    </row>
    <row r="459" spans="34:36" x14ac:dyDescent="0.25">
      <c r="AH459" s="42" t="e">
        <f t="shared" si="96"/>
        <v>#REF!</v>
      </c>
      <c r="AI459" s="43" t="str">
        <f>_xll.BInterpol('Base IPCA'!$C$3:$C$14,'Base IPCA'!$E$3:$E$14,AH459,"Cubic","Extrapolate=Linear","MultiX=Average","Skip=True","Sort=True")</f>
        <v>#N/A Invalid Parameter: Interpolation value</v>
      </c>
      <c r="AJ459" s="43" t="str">
        <f>_xll.BInterpol('Base IPCA'!$C$3:$C$14,'Base IPCA'!$D$3:$D$14,AH459,"Cubic","Extrapolate=Linear","MultiX=Average","Skip=True","Sort=True")</f>
        <v>#N/A Invalid Parameter: Interpolation value</v>
      </c>
    </row>
    <row r="460" spans="34:36" x14ac:dyDescent="0.25">
      <c r="AH460" s="42" t="e">
        <f t="shared" si="96"/>
        <v>#REF!</v>
      </c>
      <c r="AI460" s="43" t="str">
        <f>_xll.BInterpol('Base IPCA'!$C$3:$C$14,'Base IPCA'!$E$3:$E$14,AH460,"Cubic","Extrapolate=Linear","MultiX=Average","Skip=True","Sort=True")</f>
        <v>#N/A Invalid Parameter: Interpolation value</v>
      </c>
      <c r="AJ460" s="43" t="str">
        <f>_xll.BInterpol('Base IPCA'!$C$3:$C$14,'Base IPCA'!$D$3:$D$14,AH460,"Cubic","Extrapolate=Linear","MultiX=Average","Skip=True","Sort=True")</f>
        <v>#N/A Invalid Parameter: Interpolation value</v>
      </c>
    </row>
    <row r="461" spans="34:36" x14ac:dyDescent="0.25">
      <c r="AH461" s="42" t="e">
        <f t="shared" si="96"/>
        <v>#REF!</v>
      </c>
      <c r="AI461" s="43" t="str">
        <f>_xll.BInterpol('Base IPCA'!$C$3:$C$14,'Base IPCA'!$E$3:$E$14,AH461,"Cubic","Extrapolate=Linear","MultiX=Average","Skip=True","Sort=True")</f>
        <v>#N/A Invalid Parameter: Interpolation value</v>
      </c>
      <c r="AJ461" s="43" t="str">
        <f>_xll.BInterpol('Base IPCA'!$C$3:$C$14,'Base IPCA'!$D$3:$D$14,AH461,"Cubic","Extrapolate=Linear","MultiX=Average","Skip=True","Sort=True")</f>
        <v>#N/A Invalid Parameter: Interpolation value</v>
      </c>
    </row>
    <row r="462" spans="34:36" x14ac:dyDescent="0.25">
      <c r="AH462" s="42" t="e">
        <f t="shared" si="96"/>
        <v>#REF!</v>
      </c>
      <c r="AI462" s="43" t="str">
        <f>_xll.BInterpol('Base IPCA'!$C$3:$C$14,'Base IPCA'!$E$3:$E$14,AH462,"Cubic","Extrapolate=Linear","MultiX=Average","Skip=True","Sort=True")</f>
        <v>#N/A Invalid Parameter: Interpolation value</v>
      </c>
      <c r="AJ462" s="43" t="str">
        <f>_xll.BInterpol('Base IPCA'!$C$3:$C$14,'Base IPCA'!$D$3:$D$14,AH462,"Cubic","Extrapolate=Linear","MultiX=Average","Skip=True","Sort=True")</f>
        <v>#N/A Invalid Parameter: Interpolation value</v>
      </c>
    </row>
    <row r="463" spans="34:36" x14ac:dyDescent="0.25">
      <c r="AH463" s="42" t="e">
        <f t="shared" si="96"/>
        <v>#REF!</v>
      </c>
      <c r="AI463" s="43" t="str">
        <f>_xll.BInterpol('Base IPCA'!$C$3:$C$14,'Base IPCA'!$E$3:$E$14,AH463,"Cubic","Extrapolate=Linear","MultiX=Average","Skip=True","Sort=True")</f>
        <v>#N/A Invalid Parameter: Interpolation value</v>
      </c>
      <c r="AJ463" s="43" t="str">
        <f>_xll.BInterpol('Base IPCA'!$C$3:$C$14,'Base IPCA'!$D$3:$D$14,AH463,"Cubic","Extrapolate=Linear","MultiX=Average","Skip=True","Sort=True")</f>
        <v>#N/A Invalid Parameter: Interpolation value</v>
      </c>
    </row>
    <row r="464" spans="34:36" x14ac:dyDescent="0.25">
      <c r="AH464" s="42" t="e">
        <f t="shared" si="96"/>
        <v>#REF!</v>
      </c>
      <c r="AI464" s="43" t="str">
        <f>_xll.BInterpol('Base IPCA'!$C$3:$C$14,'Base IPCA'!$E$3:$E$14,AH464,"Cubic","Extrapolate=Linear","MultiX=Average","Skip=True","Sort=True")</f>
        <v>#N/A Invalid Parameter: Interpolation value</v>
      </c>
      <c r="AJ464" s="43" t="str">
        <f>_xll.BInterpol('Base IPCA'!$C$3:$C$14,'Base IPCA'!$D$3:$D$14,AH464,"Cubic","Extrapolate=Linear","MultiX=Average","Skip=True","Sort=True")</f>
        <v>#N/A Invalid Parameter: Interpolation value</v>
      </c>
    </row>
    <row r="465" spans="34:36" x14ac:dyDescent="0.25">
      <c r="AH465" s="42" t="e">
        <f t="shared" si="96"/>
        <v>#REF!</v>
      </c>
      <c r="AI465" s="43" t="str">
        <f>_xll.BInterpol('Base IPCA'!$C$3:$C$14,'Base IPCA'!$E$3:$E$14,AH465,"Cubic","Extrapolate=Linear","MultiX=Average","Skip=True","Sort=True")</f>
        <v>#N/A Invalid Parameter: Interpolation value</v>
      </c>
      <c r="AJ465" s="43" t="str">
        <f>_xll.BInterpol('Base IPCA'!$C$3:$C$14,'Base IPCA'!$D$3:$D$14,AH465,"Cubic","Extrapolate=Linear","MultiX=Average","Skip=True","Sort=True")</f>
        <v>#N/A Invalid Parameter: Interpolation value</v>
      </c>
    </row>
    <row r="466" spans="34:36" x14ac:dyDescent="0.25">
      <c r="AH466" s="42" t="e">
        <f t="shared" si="96"/>
        <v>#REF!</v>
      </c>
      <c r="AI466" s="43" t="str">
        <f>_xll.BInterpol('Base IPCA'!$C$3:$C$14,'Base IPCA'!$E$3:$E$14,AH466,"Cubic","Extrapolate=Linear","MultiX=Average","Skip=True","Sort=True")</f>
        <v>#N/A Invalid Parameter: Interpolation value</v>
      </c>
      <c r="AJ466" s="43" t="str">
        <f>_xll.BInterpol('Base IPCA'!$C$3:$C$14,'Base IPCA'!$D$3:$D$14,AH466,"Cubic","Extrapolate=Linear","MultiX=Average","Skip=True","Sort=True")</f>
        <v>#N/A Invalid Parameter: Interpolation value</v>
      </c>
    </row>
    <row r="467" spans="34:36" x14ac:dyDescent="0.25">
      <c r="AH467" s="42" t="e">
        <f t="shared" si="96"/>
        <v>#REF!</v>
      </c>
      <c r="AI467" s="43" t="str">
        <f>_xll.BInterpol('Base IPCA'!$C$3:$C$14,'Base IPCA'!$E$3:$E$14,AH467,"Cubic","Extrapolate=Linear","MultiX=Average","Skip=True","Sort=True")</f>
        <v>#N/A Invalid Parameter: Interpolation value</v>
      </c>
      <c r="AJ467" s="43" t="str">
        <f>_xll.BInterpol('Base IPCA'!$C$3:$C$14,'Base IPCA'!$D$3:$D$14,AH467,"Cubic","Extrapolate=Linear","MultiX=Average","Skip=True","Sort=True")</f>
        <v>#N/A Invalid Parameter: Interpolation value</v>
      </c>
    </row>
    <row r="468" spans="34:36" x14ac:dyDescent="0.25">
      <c r="AH468" s="42" t="e">
        <f t="shared" si="96"/>
        <v>#REF!</v>
      </c>
      <c r="AI468" s="43" t="str">
        <f>_xll.BInterpol('Base IPCA'!$C$3:$C$14,'Base IPCA'!$E$3:$E$14,AH468,"Cubic","Extrapolate=Linear","MultiX=Average","Skip=True","Sort=True")</f>
        <v>#N/A Invalid Parameter: Interpolation value</v>
      </c>
      <c r="AJ468" s="43" t="str">
        <f>_xll.BInterpol('Base IPCA'!$C$3:$C$14,'Base IPCA'!$D$3:$D$14,AH468,"Cubic","Extrapolate=Linear","MultiX=Average","Skip=True","Sort=True")</f>
        <v>#N/A Invalid Parameter: Interpolation value</v>
      </c>
    </row>
    <row r="469" spans="34:36" x14ac:dyDescent="0.25">
      <c r="AH469" s="42" t="e">
        <f t="shared" si="96"/>
        <v>#REF!</v>
      </c>
      <c r="AI469" s="43" t="str">
        <f>_xll.BInterpol('Base IPCA'!$C$3:$C$14,'Base IPCA'!$E$3:$E$14,AH469,"Cubic","Extrapolate=Linear","MultiX=Average","Skip=True","Sort=True")</f>
        <v>#N/A Invalid Parameter: Interpolation value</v>
      </c>
      <c r="AJ469" s="43" t="str">
        <f>_xll.BInterpol('Base IPCA'!$C$3:$C$14,'Base IPCA'!$D$3:$D$14,AH469,"Cubic","Extrapolate=Linear","MultiX=Average","Skip=True","Sort=True")</f>
        <v>#N/A Invalid Parameter: Interpolation value</v>
      </c>
    </row>
    <row r="470" spans="34:36" x14ac:dyDescent="0.25">
      <c r="AH470" s="42" t="e">
        <f t="shared" si="96"/>
        <v>#REF!</v>
      </c>
      <c r="AI470" s="43" t="str">
        <f>_xll.BInterpol('Base IPCA'!$C$3:$C$14,'Base IPCA'!$E$3:$E$14,AH470,"Cubic","Extrapolate=Linear","MultiX=Average","Skip=True","Sort=True")</f>
        <v>#N/A Invalid Parameter: Interpolation value</v>
      </c>
      <c r="AJ470" s="43" t="str">
        <f>_xll.BInterpol('Base IPCA'!$C$3:$C$14,'Base IPCA'!$D$3:$D$14,AH470,"Cubic","Extrapolate=Linear","MultiX=Average","Skip=True","Sort=True")</f>
        <v>#N/A Invalid Parameter: Interpolation value</v>
      </c>
    </row>
    <row r="471" spans="34:36" x14ac:dyDescent="0.25">
      <c r="AH471" s="42" t="e">
        <f t="shared" si="96"/>
        <v>#REF!</v>
      </c>
      <c r="AI471" s="43" t="str">
        <f>_xll.BInterpol('Base IPCA'!$C$3:$C$14,'Base IPCA'!$E$3:$E$14,AH471,"Cubic","Extrapolate=Linear","MultiX=Average","Skip=True","Sort=True")</f>
        <v>#N/A Invalid Parameter: Interpolation value</v>
      </c>
      <c r="AJ471" s="43" t="str">
        <f>_xll.BInterpol('Base IPCA'!$C$3:$C$14,'Base IPCA'!$D$3:$D$14,AH471,"Cubic","Extrapolate=Linear","MultiX=Average","Skip=True","Sort=True")</f>
        <v>#N/A Invalid Parameter: Interpolation value</v>
      </c>
    </row>
    <row r="472" spans="34:36" x14ac:dyDescent="0.25">
      <c r="AH472" s="42" t="e">
        <f t="shared" si="96"/>
        <v>#REF!</v>
      </c>
      <c r="AI472" s="43" t="str">
        <f>_xll.BInterpol('Base IPCA'!$C$3:$C$14,'Base IPCA'!$E$3:$E$14,AH472,"Cubic","Extrapolate=Linear","MultiX=Average","Skip=True","Sort=True")</f>
        <v>#N/A Invalid Parameter: Interpolation value</v>
      </c>
      <c r="AJ472" s="43" t="str">
        <f>_xll.BInterpol('Base IPCA'!$C$3:$C$14,'Base IPCA'!$D$3:$D$14,AH472,"Cubic","Extrapolate=Linear","MultiX=Average","Skip=True","Sort=True")</f>
        <v>#N/A Invalid Parameter: Interpolation value</v>
      </c>
    </row>
    <row r="473" spans="34:36" x14ac:dyDescent="0.25">
      <c r="AH473" s="42" t="e">
        <f t="shared" si="96"/>
        <v>#REF!</v>
      </c>
      <c r="AI473" s="43" t="str">
        <f>_xll.BInterpol('Base IPCA'!$C$3:$C$14,'Base IPCA'!$E$3:$E$14,AH473,"Cubic","Extrapolate=Linear","MultiX=Average","Skip=True","Sort=True")</f>
        <v>#N/A Invalid Parameter: Interpolation value</v>
      </c>
      <c r="AJ473" s="43" t="str">
        <f>_xll.BInterpol('Base IPCA'!$C$3:$C$14,'Base IPCA'!$D$3:$D$14,AH473,"Cubic","Extrapolate=Linear","MultiX=Average","Skip=True","Sort=True")</f>
        <v>#N/A Invalid Parameter: Interpolation value</v>
      </c>
    </row>
    <row r="474" spans="34:36" x14ac:dyDescent="0.25">
      <c r="AH474" s="42" t="e">
        <f t="shared" si="96"/>
        <v>#REF!</v>
      </c>
      <c r="AI474" s="43" t="str">
        <f>_xll.BInterpol('Base IPCA'!$C$3:$C$14,'Base IPCA'!$E$3:$E$14,AH474,"Cubic","Extrapolate=Linear","MultiX=Average","Skip=True","Sort=True")</f>
        <v>#N/A Invalid Parameter: Interpolation value</v>
      </c>
      <c r="AJ474" s="43" t="str">
        <f>_xll.BInterpol('Base IPCA'!$C$3:$C$14,'Base IPCA'!$D$3:$D$14,AH474,"Cubic","Extrapolate=Linear","MultiX=Average","Skip=True","Sort=True")</f>
        <v>#N/A Invalid Parameter: Interpolation value</v>
      </c>
    </row>
    <row r="475" spans="34:36" x14ac:dyDescent="0.25">
      <c r="AH475" s="42" t="e">
        <f t="shared" si="96"/>
        <v>#REF!</v>
      </c>
      <c r="AI475" s="43" t="str">
        <f>_xll.BInterpol('Base IPCA'!$C$3:$C$14,'Base IPCA'!$E$3:$E$14,AH475,"Cubic","Extrapolate=Linear","MultiX=Average","Skip=True","Sort=True")</f>
        <v>#N/A Invalid Parameter: Interpolation value</v>
      </c>
      <c r="AJ475" s="43" t="str">
        <f>_xll.BInterpol('Base IPCA'!$C$3:$C$14,'Base IPCA'!$D$3:$D$14,AH475,"Cubic","Extrapolate=Linear","MultiX=Average","Skip=True","Sort=True")</f>
        <v>#N/A Invalid Parameter: Interpolation value</v>
      </c>
    </row>
    <row r="476" spans="34:36" x14ac:dyDescent="0.25">
      <c r="AH476" s="42" t="e">
        <f t="shared" si="96"/>
        <v>#REF!</v>
      </c>
      <c r="AI476" s="43" t="str">
        <f>_xll.BInterpol('Base IPCA'!$C$3:$C$14,'Base IPCA'!$E$3:$E$14,AH476,"Cubic","Extrapolate=Linear","MultiX=Average","Skip=True","Sort=True")</f>
        <v>#N/A Invalid Parameter: Interpolation value</v>
      </c>
      <c r="AJ476" s="43" t="str">
        <f>_xll.BInterpol('Base IPCA'!$C$3:$C$14,'Base IPCA'!$D$3:$D$14,AH476,"Cubic","Extrapolate=Linear","MultiX=Average","Skip=True","Sort=True")</f>
        <v>#N/A Invalid Parameter: Interpolation value</v>
      </c>
    </row>
    <row r="477" spans="34:36" x14ac:dyDescent="0.25">
      <c r="AH477" s="42" t="e">
        <f t="shared" si="96"/>
        <v>#REF!</v>
      </c>
      <c r="AI477" s="43" t="str">
        <f>_xll.BInterpol('Base IPCA'!$C$3:$C$14,'Base IPCA'!$E$3:$E$14,AH477,"Cubic","Extrapolate=Linear","MultiX=Average","Skip=True","Sort=True")</f>
        <v>#N/A Invalid Parameter: Interpolation value</v>
      </c>
      <c r="AJ477" s="43" t="str">
        <f>_xll.BInterpol('Base IPCA'!$C$3:$C$14,'Base IPCA'!$D$3:$D$14,AH477,"Cubic","Extrapolate=Linear","MultiX=Average","Skip=True","Sort=True")</f>
        <v>#N/A Invalid Parameter: Interpolation value</v>
      </c>
    </row>
    <row r="478" spans="34:36" x14ac:dyDescent="0.25">
      <c r="AH478" s="42" t="e">
        <f t="shared" si="96"/>
        <v>#REF!</v>
      </c>
      <c r="AI478" s="43" t="str">
        <f>_xll.BInterpol('Base IPCA'!$C$3:$C$14,'Base IPCA'!$E$3:$E$14,AH478,"Cubic","Extrapolate=Linear","MultiX=Average","Skip=True","Sort=True")</f>
        <v>#N/A Invalid Parameter: Interpolation value</v>
      </c>
      <c r="AJ478" s="43" t="str">
        <f>_xll.BInterpol('Base IPCA'!$C$3:$C$14,'Base IPCA'!$D$3:$D$14,AH478,"Cubic","Extrapolate=Linear","MultiX=Average","Skip=True","Sort=True")</f>
        <v>#N/A Invalid Parameter: Interpolation value</v>
      </c>
    </row>
    <row r="479" spans="34:36" x14ac:dyDescent="0.25">
      <c r="AH479" s="42" t="e">
        <f t="shared" si="96"/>
        <v>#REF!</v>
      </c>
      <c r="AI479" s="43" t="str">
        <f>_xll.BInterpol('Base IPCA'!$C$3:$C$14,'Base IPCA'!$E$3:$E$14,AH479,"Cubic","Extrapolate=Linear","MultiX=Average","Skip=True","Sort=True")</f>
        <v>#N/A Invalid Parameter: Interpolation value</v>
      </c>
      <c r="AJ479" s="43" t="str">
        <f>_xll.BInterpol('Base IPCA'!$C$3:$C$14,'Base IPCA'!$D$3:$D$14,AH479,"Cubic","Extrapolate=Linear","MultiX=Average","Skip=True","Sort=True")</f>
        <v>#N/A Invalid Parameter: Interpolation value</v>
      </c>
    </row>
    <row r="480" spans="34:36" x14ac:dyDescent="0.25">
      <c r="AH480" s="42" t="e">
        <f t="shared" si="96"/>
        <v>#REF!</v>
      </c>
      <c r="AI480" s="43" t="str">
        <f>_xll.BInterpol('Base IPCA'!$C$3:$C$14,'Base IPCA'!$E$3:$E$14,AH480,"Cubic","Extrapolate=Linear","MultiX=Average","Skip=True","Sort=True")</f>
        <v>#N/A Invalid Parameter: Interpolation value</v>
      </c>
      <c r="AJ480" s="43" t="str">
        <f>_xll.BInterpol('Base IPCA'!$C$3:$C$14,'Base IPCA'!$D$3:$D$14,AH480,"Cubic","Extrapolate=Linear","MultiX=Average","Skip=True","Sort=True")</f>
        <v>#N/A Invalid Parameter: Interpolation value</v>
      </c>
    </row>
    <row r="481" spans="34:36" x14ac:dyDescent="0.25">
      <c r="AH481" s="42" t="e">
        <f t="shared" si="96"/>
        <v>#REF!</v>
      </c>
      <c r="AI481" s="43" t="str">
        <f>_xll.BInterpol('Base IPCA'!$C$3:$C$14,'Base IPCA'!$E$3:$E$14,AH481,"Cubic","Extrapolate=Linear","MultiX=Average","Skip=True","Sort=True")</f>
        <v>#N/A Invalid Parameter: Interpolation value</v>
      </c>
      <c r="AJ481" s="43" t="str">
        <f>_xll.BInterpol('Base IPCA'!$C$3:$C$14,'Base IPCA'!$D$3:$D$14,AH481,"Cubic","Extrapolate=Linear","MultiX=Average","Skip=True","Sort=True")</f>
        <v>#N/A Invalid Parameter: Interpolation value</v>
      </c>
    </row>
    <row r="482" spans="34:36" x14ac:dyDescent="0.25">
      <c r="AH482" s="42" t="e">
        <f t="shared" si="96"/>
        <v>#REF!</v>
      </c>
      <c r="AI482" s="43" t="str">
        <f>_xll.BInterpol('Base IPCA'!$C$3:$C$14,'Base IPCA'!$E$3:$E$14,AH482,"Cubic","Extrapolate=Linear","MultiX=Average","Skip=True","Sort=True")</f>
        <v>#N/A Invalid Parameter: Interpolation value</v>
      </c>
      <c r="AJ482" s="43" t="str">
        <f>_xll.BInterpol('Base IPCA'!$C$3:$C$14,'Base IPCA'!$D$3:$D$14,AH482,"Cubic","Extrapolate=Linear","MultiX=Average","Skip=True","Sort=True")</f>
        <v>#N/A Invalid Parameter: Interpolation value</v>
      </c>
    </row>
    <row r="483" spans="34:36" x14ac:dyDescent="0.25">
      <c r="AH483" s="42" t="e">
        <f t="shared" si="96"/>
        <v>#REF!</v>
      </c>
      <c r="AI483" s="43" t="str">
        <f>_xll.BInterpol('Base IPCA'!$C$3:$C$14,'Base IPCA'!$E$3:$E$14,AH483,"Cubic","Extrapolate=Linear","MultiX=Average","Skip=True","Sort=True")</f>
        <v>#N/A Invalid Parameter: Interpolation value</v>
      </c>
      <c r="AJ483" s="43" t="str">
        <f>_xll.BInterpol('Base IPCA'!$C$3:$C$14,'Base IPCA'!$D$3:$D$14,AH483,"Cubic","Extrapolate=Linear","MultiX=Average","Skip=True","Sort=True")</f>
        <v>#N/A Invalid Parameter: Interpolation value</v>
      </c>
    </row>
    <row r="484" spans="34:36" x14ac:dyDescent="0.25">
      <c r="AH484" s="42" t="e">
        <f t="shared" si="96"/>
        <v>#REF!</v>
      </c>
      <c r="AI484" s="43" t="str">
        <f>_xll.BInterpol('Base IPCA'!$C$3:$C$14,'Base IPCA'!$E$3:$E$14,AH484,"Cubic","Extrapolate=Linear","MultiX=Average","Skip=True","Sort=True")</f>
        <v>#N/A Invalid Parameter: Interpolation value</v>
      </c>
      <c r="AJ484" s="43" t="str">
        <f>_xll.BInterpol('Base IPCA'!$C$3:$C$14,'Base IPCA'!$D$3:$D$14,AH484,"Cubic","Extrapolate=Linear","MultiX=Average","Skip=True","Sort=True")</f>
        <v>#N/A Invalid Parameter: Interpolation value</v>
      </c>
    </row>
    <row r="485" spans="34:36" x14ac:dyDescent="0.25">
      <c r="AH485" s="42" t="e">
        <f t="shared" si="96"/>
        <v>#REF!</v>
      </c>
      <c r="AI485" s="43" t="str">
        <f>_xll.BInterpol('Base IPCA'!$C$3:$C$14,'Base IPCA'!$E$3:$E$14,AH485,"Cubic","Extrapolate=Linear","MultiX=Average","Skip=True","Sort=True")</f>
        <v>#N/A Invalid Parameter: Interpolation value</v>
      </c>
      <c r="AJ485" s="43" t="str">
        <f>_xll.BInterpol('Base IPCA'!$C$3:$C$14,'Base IPCA'!$D$3:$D$14,AH485,"Cubic","Extrapolate=Linear","MultiX=Average","Skip=True","Sort=True")</f>
        <v>#N/A Invalid Parameter: Interpolation value</v>
      </c>
    </row>
    <row r="486" spans="34:36" x14ac:dyDescent="0.25">
      <c r="AH486" s="42" t="e">
        <f t="shared" si="96"/>
        <v>#REF!</v>
      </c>
      <c r="AI486" s="43" t="str">
        <f>_xll.BInterpol('Base IPCA'!$C$3:$C$14,'Base IPCA'!$E$3:$E$14,AH486,"Cubic","Extrapolate=Linear","MultiX=Average","Skip=True","Sort=True")</f>
        <v>#N/A Invalid Parameter: Interpolation value</v>
      </c>
      <c r="AJ486" s="43" t="str">
        <f>_xll.BInterpol('Base IPCA'!$C$3:$C$14,'Base IPCA'!$D$3:$D$14,AH486,"Cubic","Extrapolate=Linear","MultiX=Average","Skip=True","Sort=True")</f>
        <v>#N/A Invalid Parameter: Interpolation value</v>
      </c>
    </row>
    <row r="487" spans="34:36" x14ac:dyDescent="0.25">
      <c r="AH487" s="42" t="e">
        <f t="shared" si="96"/>
        <v>#REF!</v>
      </c>
      <c r="AI487" s="43" t="str">
        <f>_xll.BInterpol('Base IPCA'!$C$3:$C$14,'Base IPCA'!$E$3:$E$14,AH487,"Cubic","Extrapolate=Linear","MultiX=Average","Skip=True","Sort=True")</f>
        <v>#N/A Invalid Parameter: Interpolation value</v>
      </c>
      <c r="AJ487" s="43" t="str">
        <f>_xll.BInterpol('Base IPCA'!$C$3:$C$14,'Base IPCA'!$D$3:$D$14,AH487,"Cubic","Extrapolate=Linear","MultiX=Average","Skip=True","Sort=True")</f>
        <v>#N/A Invalid Parameter: Interpolation value</v>
      </c>
    </row>
    <row r="488" spans="34:36" x14ac:dyDescent="0.25">
      <c r="AH488" s="42" t="e">
        <f t="shared" si="96"/>
        <v>#REF!</v>
      </c>
      <c r="AI488" s="43" t="str">
        <f>_xll.BInterpol('Base IPCA'!$C$3:$C$14,'Base IPCA'!$E$3:$E$14,AH488,"Cubic","Extrapolate=Linear","MultiX=Average","Skip=True","Sort=True")</f>
        <v>#N/A Invalid Parameter: Interpolation value</v>
      </c>
      <c r="AJ488" s="43" t="str">
        <f>_xll.BInterpol('Base IPCA'!$C$3:$C$14,'Base IPCA'!$D$3:$D$14,AH488,"Cubic","Extrapolate=Linear","MultiX=Average","Skip=True","Sort=True")</f>
        <v>#N/A Invalid Parameter: Interpolation value</v>
      </c>
    </row>
    <row r="489" spans="34:36" x14ac:dyDescent="0.25">
      <c r="AH489" s="42" t="e">
        <f t="shared" si="96"/>
        <v>#REF!</v>
      </c>
      <c r="AI489" s="43" t="str">
        <f>_xll.BInterpol('Base IPCA'!$C$3:$C$14,'Base IPCA'!$E$3:$E$14,AH489,"Cubic","Extrapolate=Linear","MultiX=Average","Skip=True","Sort=True")</f>
        <v>#N/A Invalid Parameter: Interpolation value</v>
      </c>
      <c r="AJ489" s="43" t="str">
        <f>_xll.BInterpol('Base IPCA'!$C$3:$C$14,'Base IPCA'!$D$3:$D$14,AH489,"Cubic","Extrapolate=Linear","MultiX=Average","Skip=True","Sort=True")</f>
        <v>#N/A Invalid Parameter: Interpolation value</v>
      </c>
    </row>
    <row r="490" spans="34:36" x14ac:dyDescent="0.25">
      <c r="AH490" s="42" t="e">
        <f t="shared" si="96"/>
        <v>#REF!</v>
      </c>
      <c r="AI490" s="43" t="str">
        <f>_xll.BInterpol('Base IPCA'!$C$3:$C$14,'Base IPCA'!$E$3:$E$14,AH490,"Cubic","Extrapolate=Linear","MultiX=Average","Skip=True","Sort=True")</f>
        <v>#N/A Invalid Parameter: Interpolation value</v>
      </c>
      <c r="AJ490" s="43" t="str">
        <f>_xll.BInterpol('Base IPCA'!$C$3:$C$14,'Base IPCA'!$D$3:$D$14,AH490,"Cubic","Extrapolate=Linear","MultiX=Average","Skip=True","Sort=True")</f>
        <v>#N/A Invalid Parameter: Interpolation value</v>
      </c>
    </row>
    <row r="491" spans="34:36" x14ac:dyDescent="0.25">
      <c r="AH491" s="42" t="e">
        <f t="shared" si="96"/>
        <v>#REF!</v>
      </c>
      <c r="AI491" s="43" t="str">
        <f>_xll.BInterpol('Base IPCA'!$C$3:$C$14,'Base IPCA'!$E$3:$E$14,AH491,"Cubic","Extrapolate=Linear","MultiX=Average","Skip=True","Sort=True")</f>
        <v>#N/A Invalid Parameter: Interpolation value</v>
      </c>
      <c r="AJ491" s="43" t="str">
        <f>_xll.BInterpol('Base IPCA'!$C$3:$C$14,'Base IPCA'!$D$3:$D$14,AH491,"Cubic","Extrapolate=Linear","MultiX=Average","Skip=True","Sort=True")</f>
        <v>#N/A Invalid Parameter: Interpolation value</v>
      </c>
    </row>
    <row r="492" spans="34:36" x14ac:dyDescent="0.25">
      <c r="AH492" s="42" t="e">
        <f t="shared" si="96"/>
        <v>#REF!</v>
      </c>
      <c r="AI492" s="43" t="str">
        <f>_xll.BInterpol('Base IPCA'!$C$3:$C$14,'Base IPCA'!$E$3:$E$14,AH492,"Cubic","Extrapolate=Linear","MultiX=Average","Skip=True","Sort=True")</f>
        <v>#N/A Invalid Parameter: Interpolation value</v>
      </c>
      <c r="AJ492" s="43" t="str">
        <f>_xll.BInterpol('Base IPCA'!$C$3:$C$14,'Base IPCA'!$D$3:$D$14,AH492,"Cubic","Extrapolate=Linear","MultiX=Average","Skip=True","Sort=True")</f>
        <v>#N/A Invalid Parameter: Interpolation value</v>
      </c>
    </row>
    <row r="493" spans="34:36" x14ac:dyDescent="0.25">
      <c r="AH493" s="42" t="e">
        <f t="shared" si="96"/>
        <v>#REF!</v>
      </c>
      <c r="AI493" s="43" t="str">
        <f>_xll.BInterpol('Base IPCA'!$C$3:$C$14,'Base IPCA'!$E$3:$E$14,AH493,"Cubic","Extrapolate=Linear","MultiX=Average","Skip=True","Sort=True")</f>
        <v>#N/A Invalid Parameter: Interpolation value</v>
      </c>
      <c r="AJ493" s="43" t="str">
        <f>_xll.BInterpol('Base IPCA'!$C$3:$C$14,'Base IPCA'!$D$3:$D$14,AH493,"Cubic","Extrapolate=Linear","MultiX=Average","Skip=True","Sort=True")</f>
        <v>#N/A Invalid Parameter: Interpolation value</v>
      </c>
    </row>
    <row r="494" spans="34:36" x14ac:dyDescent="0.25">
      <c r="AH494" s="42" t="e">
        <f t="shared" si="96"/>
        <v>#REF!</v>
      </c>
      <c r="AI494" s="43" t="str">
        <f>_xll.BInterpol('Base IPCA'!$C$3:$C$14,'Base IPCA'!$E$3:$E$14,AH494,"Cubic","Extrapolate=Linear","MultiX=Average","Skip=True","Sort=True")</f>
        <v>#N/A Invalid Parameter: Interpolation value</v>
      </c>
      <c r="AJ494" s="43" t="str">
        <f>_xll.BInterpol('Base IPCA'!$C$3:$C$14,'Base IPCA'!$D$3:$D$14,AH494,"Cubic","Extrapolate=Linear","MultiX=Average","Skip=True","Sort=True")</f>
        <v>#N/A Invalid Parameter: Interpolation value</v>
      </c>
    </row>
    <row r="495" spans="34:36" x14ac:dyDescent="0.25">
      <c r="AH495" s="42" t="e">
        <f t="shared" si="96"/>
        <v>#REF!</v>
      </c>
      <c r="AI495" s="43" t="str">
        <f>_xll.BInterpol('Base IPCA'!$C$3:$C$14,'Base IPCA'!$E$3:$E$14,AH495,"Cubic","Extrapolate=Linear","MultiX=Average","Skip=True","Sort=True")</f>
        <v>#N/A Invalid Parameter: Interpolation value</v>
      </c>
      <c r="AJ495" s="43" t="str">
        <f>_xll.BInterpol('Base IPCA'!$C$3:$C$14,'Base IPCA'!$D$3:$D$14,AH495,"Cubic","Extrapolate=Linear","MultiX=Average","Skip=True","Sort=True")</f>
        <v>#N/A Invalid Parameter: Interpolation value</v>
      </c>
    </row>
    <row r="496" spans="34:36" x14ac:dyDescent="0.25">
      <c r="AH496" s="42" t="e">
        <f t="shared" si="96"/>
        <v>#REF!</v>
      </c>
      <c r="AI496" s="43" t="str">
        <f>_xll.BInterpol('Base IPCA'!$C$3:$C$14,'Base IPCA'!$E$3:$E$14,AH496,"Cubic","Extrapolate=Linear","MultiX=Average","Skip=True","Sort=True")</f>
        <v>#N/A Invalid Parameter: Interpolation value</v>
      </c>
      <c r="AJ496" s="43" t="str">
        <f>_xll.BInterpol('Base IPCA'!$C$3:$C$14,'Base IPCA'!$D$3:$D$14,AH496,"Cubic","Extrapolate=Linear","MultiX=Average","Skip=True","Sort=True")</f>
        <v>#N/A Invalid Parameter: Interpolation value</v>
      </c>
    </row>
    <row r="497" spans="34:36" x14ac:dyDescent="0.25">
      <c r="AH497" s="42" t="e">
        <f t="shared" si="96"/>
        <v>#REF!</v>
      </c>
      <c r="AI497" s="43" t="str">
        <f>_xll.BInterpol('Base IPCA'!$C$3:$C$14,'Base IPCA'!$E$3:$E$14,AH497,"Cubic","Extrapolate=Linear","MultiX=Average","Skip=True","Sort=True")</f>
        <v>#N/A Invalid Parameter: Interpolation value</v>
      </c>
      <c r="AJ497" s="43" t="str">
        <f>_xll.BInterpol('Base IPCA'!$C$3:$C$14,'Base IPCA'!$D$3:$D$14,AH497,"Cubic","Extrapolate=Linear","MultiX=Average","Skip=True","Sort=True")</f>
        <v>#N/A Invalid Parameter: Interpolation value</v>
      </c>
    </row>
    <row r="498" spans="34:36" x14ac:dyDescent="0.25">
      <c r="AH498" s="42" t="e">
        <f t="shared" si="96"/>
        <v>#REF!</v>
      </c>
      <c r="AI498" s="43" t="str">
        <f>_xll.BInterpol('Base IPCA'!$C$3:$C$14,'Base IPCA'!$E$3:$E$14,AH498,"Cubic","Extrapolate=Linear","MultiX=Average","Skip=True","Sort=True")</f>
        <v>#N/A Invalid Parameter: Interpolation value</v>
      </c>
      <c r="AJ498" s="43" t="str">
        <f>_xll.BInterpol('Base IPCA'!$C$3:$C$14,'Base IPCA'!$D$3:$D$14,AH498,"Cubic","Extrapolate=Linear","MultiX=Average","Skip=True","Sort=True")</f>
        <v>#N/A Invalid Parameter: Interpolation value</v>
      </c>
    </row>
    <row r="499" spans="34:36" x14ac:dyDescent="0.25">
      <c r="AH499" s="42" t="e">
        <f t="shared" si="96"/>
        <v>#REF!</v>
      </c>
      <c r="AI499" s="43" t="str">
        <f>_xll.BInterpol('Base IPCA'!$C$3:$C$14,'Base IPCA'!$E$3:$E$14,AH499,"Cubic","Extrapolate=Linear","MultiX=Average","Skip=True","Sort=True")</f>
        <v>#N/A Invalid Parameter: Interpolation value</v>
      </c>
      <c r="AJ499" s="43" t="str">
        <f>_xll.BInterpol('Base IPCA'!$C$3:$C$14,'Base IPCA'!$D$3:$D$14,AH499,"Cubic","Extrapolate=Linear","MultiX=Average","Skip=True","Sort=True")</f>
        <v>#N/A Invalid Parameter: Interpolation value</v>
      </c>
    </row>
    <row r="500" spans="34:36" x14ac:dyDescent="0.25">
      <c r="AH500" s="42" t="e">
        <f t="shared" si="96"/>
        <v>#REF!</v>
      </c>
      <c r="AI500" s="43" t="str">
        <f>_xll.BInterpol('Base IPCA'!$C$3:$C$14,'Base IPCA'!$E$3:$E$14,AH500,"Cubic","Extrapolate=Linear","MultiX=Average","Skip=True","Sort=True")</f>
        <v>#N/A Invalid Parameter: Interpolation value</v>
      </c>
      <c r="AJ500" s="43" t="str">
        <f>_xll.BInterpol('Base IPCA'!$C$3:$C$14,'Base IPCA'!$D$3:$D$14,AH500,"Cubic","Extrapolate=Linear","MultiX=Average","Skip=True","Sort=True")</f>
        <v>#N/A Invalid Parameter: Interpolation value</v>
      </c>
    </row>
    <row r="501" spans="34:36" x14ac:dyDescent="0.25">
      <c r="AH501" s="42" t="e">
        <f t="shared" si="96"/>
        <v>#REF!</v>
      </c>
      <c r="AI501" s="43" t="str">
        <f>_xll.BInterpol('Base IPCA'!$C$3:$C$14,'Base IPCA'!$E$3:$E$14,AH501,"Cubic","Extrapolate=Linear","MultiX=Average","Skip=True","Sort=True")</f>
        <v>#N/A Invalid Parameter: Interpolation value</v>
      </c>
      <c r="AJ501" s="43" t="str">
        <f>_xll.BInterpol('Base IPCA'!$C$3:$C$14,'Base IPCA'!$D$3:$D$14,AH501,"Cubic","Extrapolate=Linear","MultiX=Average","Skip=True","Sort=True")</f>
        <v>#N/A Invalid Parameter: Interpolation value</v>
      </c>
    </row>
    <row r="502" spans="34:36" x14ac:dyDescent="0.25">
      <c r="AH502" s="42" t="e">
        <f t="shared" si="96"/>
        <v>#REF!</v>
      </c>
      <c r="AI502" s="43" t="str">
        <f>_xll.BInterpol('Base IPCA'!$C$3:$C$14,'Base IPCA'!$E$3:$E$14,AH502,"Cubic","Extrapolate=Linear","MultiX=Average","Skip=True","Sort=True")</f>
        <v>#N/A Invalid Parameter: Interpolation value</v>
      </c>
      <c r="AJ502" s="43" t="str">
        <f>_xll.BInterpol('Base IPCA'!$C$3:$C$14,'Base IPCA'!$D$3:$D$14,AH502,"Cubic","Extrapolate=Linear","MultiX=Average","Skip=True","Sort=True")</f>
        <v>#N/A Invalid Parameter: Interpolation value</v>
      </c>
    </row>
    <row r="503" spans="34:36" x14ac:dyDescent="0.25">
      <c r="AH503" s="42" t="e">
        <f t="shared" si="96"/>
        <v>#REF!</v>
      </c>
      <c r="AI503" s="43" t="str">
        <f>_xll.BInterpol('Base IPCA'!$C$3:$C$14,'Base IPCA'!$E$3:$E$14,AH503,"Cubic","Extrapolate=Linear","MultiX=Average","Skip=True","Sort=True")</f>
        <v>#N/A Invalid Parameter: Interpolation value</v>
      </c>
      <c r="AJ503" s="43" t="str">
        <f>_xll.BInterpol('Base IPCA'!$C$3:$C$14,'Base IPCA'!$D$3:$D$14,AH503,"Cubic","Extrapolate=Linear","MultiX=Average","Skip=True","Sort=True")</f>
        <v>#N/A Invalid Parameter: Interpolation value</v>
      </c>
    </row>
    <row r="504" spans="34:36" x14ac:dyDescent="0.25">
      <c r="AH504" s="42" t="e">
        <f t="shared" si="96"/>
        <v>#REF!</v>
      </c>
      <c r="AI504" s="43" t="str">
        <f>_xll.BInterpol('Base IPCA'!$C$3:$C$14,'Base IPCA'!$E$3:$E$14,AH504,"Cubic","Extrapolate=Linear","MultiX=Average","Skip=True","Sort=True")</f>
        <v>#N/A Invalid Parameter: Interpolation value</v>
      </c>
      <c r="AJ504" s="43" t="str">
        <f>_xll.BInterpol('Base IPCA'!$C$3:$C$14,'Base IPCA'!$D$3:$D$14,AH504,"Cubic","Extrapolate=Linear","MultiX=Average","Skip=True","Sort=True")</f>
        <v>#N/A Invalid Parameter: Interpolation value</v>
      </c>
    </row>
    <row r="505" spans="34:36" x14ac:dyDescent="0.25">
      <c r="AH505" s="42" t="e">
        <f t="shared" si="96"/>
        <v>#REF!</v>
      </c>
      <c r="AI505" s="43" t="str">
        <f>_xll.BInterpol('Base IPCA'!$C$3:$C$14,'Base IPCA'!$E$3:$E$14,AH505,"Cubic","Extrapolate=Linear","MultiX=Average","Skip=True","Sort=True")</f>
        <v>#N/A Invalid Parameter: Interpolation value</v>
      </c>
      <c r="AJ505" s="43" t="str">
        <f>_xll.BInterpol('Base IPCA'!$C$3:$C$14,'Base IPCA'!$D$3:$D$14,AH505,"Cubic","Extrapolate=Linear","MultiX=Average","Skip=True","Sort=True")</f>
        <v>#N/A Invalid Parameter: Interpolation value</v>
      </c>
    </row>
    <row r="506" spans="34:36" x14ac:dyDescent="0.25">
      <c r="AH506" s="42" t="e">
        <f t="shared" si="96"/>
        <v>#REF!</v>
      </c>
      <c r="AI506" s="43" t="str">
        <f>_xll.BInterpol('Base IPCA'!$C$3:$C$14,'Base IPCA'!$E$3:$E$14,AH506,"Cubic","Extrapolate=Linear","MultiX=Average","Skip=True","Sort=True")</f>
        <v>#N/A Invalid Parameter: Interpolation value</v>
      </c>
      <c r="AJ506" s="43" t="str">
        <f>_xll.BInterpol('Base IPCA'!$C$3:$C$14,'Base IPCA'!$D$3:$D$14,AH506,"Cubic","Extrapolate=Linear","MultiX=Average","Skip=True","Sort=True")</f>
        <v>#N/A Invalid Parameter: Interpolation value</v>
      </c>
    </row>
    <row r="507" spans="34:36" x14ac:dyDescent="0.25">
      <c r="AH507" s="42" t="e">
        <f t="shared" si="96"/>
        <v>#REF!</v>
      </c>
      <c r="AI507" s="43" t="str">
        <f>_xll.BInterpol('Base IPCA'!$C$3:$C$14,'Base IPCA'!$E$3:$E$14,AH507,"Cubic","Extrapolate=Linear","MultiX=Average","Skip=True","Sort=True")</f>
        <v>#N/A Invalid Parameter: Interpolation value</v>
      </c>
      <c r="AJ507" s="43" t="str">
        <f>_xll.BInterpol('Base IPCA'!$C$3:$C$14,'Base IPCA'!$D$3:$D$14,AH507,"Cubic","Extrapolate=Linear","MultiX=Average","Skip=True","Sort=True")</f>
        <v>#N/A Invalid Parameter: Interpolation value</v>
      </c>
    </row>
    <row r="508" spans="34:36" x14ac:dyDescent="0.25">
      <c r="AH508" s="42" t="e">
        <f t="shared" si="96"/>
        <v>#REF!</v>
      </c>
      <c r="AI508" s="43" t="str">
        <f>_xll.BInterpol('Base IPCA'!$C$3:$C$14,'Base IPCA'!$E$3:$E$14,AH508,"Cubic","Extrapolate=Linear","MultiX=Average","Skip=True","Sort=True")</f>
        <v>#N/A Invalid Parameter: Interpolation value</v>
      </c>
      <c r="AJ508" s="43" t="str">
        <f>_xll.BInterpol('Base IPCA'!$C$3:$C$14,'Base IPCA'!$D$3:$D$14,AH508,"Cubic","Extrapolate=Linear","MultiX=Average","Skip=True","Sort=True")</f>
        <v>#N/A Invalid Parameter: Interpolation value</v>
      </c>
    </row>
    <row r="509" spans="34:36" x14ac:dyDescent="0.25">
      <c r="AH509" s="42" t="e">
        <f t="shared" si="96"/>
        <v>#REF!</v>
      </c>
      <c r="AI509" s="43" t="str">
        <f>_xll.BInterpol('Base IPCA'!$C$3:$C$14,'Base IPCA'!$E$3:$E$14,AH509,"Cubic","Extrapolate=Linear","MultiX=Average","Skip=True","Sort=True")</f>
        <v>#N/A Invalid Parameter: Interpolation value</v>
      </c>
      <c r="AJ509" s="43" t="str">
        <f>_xll.BInterpol('Base IPCA'!$C$3:$C$14,'Base IPCA'!$D$3:$D$14,AH509,"Cubic","Extrapolate=Linear","MultiX=Average","Skip=True","Sort=True")</f>
        <v>#N/A Invalid Parameter: Interpolation value</v>
      </c>
    </row>
    <row r="510" spans="34:36" x14ac:dyDescent="0.25">
      <c r="AH510" s="42" t="e">
        <f t="shared" si="96"/>
        <v>#REF!</v>
      </c>
      <c r="AI510" s="43" t="str">
        <f>_xll.BInterpol('Base IPCA'!$C$3:$C$14,'Base IPCA'!$E$3:$E$14,AH510,"Cubic","Extrapolate=Linear","MultiX=Average","Skip=True","Sort=True")</f>
        <v>#N/A Invalid Parameter: Interpolation value</v>
      </c>
      <c r="AJ510" s="43" t="str">
        <f>_xll.BInterpol('Base IPCA'!$C$3:$C$14,'Base IPCA'!$D$3:$D$14,AH510,"Cubic","Extrapolate=Linear","MultiX=Average","Skip=True","Sort=True")</f>
        <v>#N/A Invalid Parameter: Interpolation value</v>
      </c>
    </row>
    <row r="511" spans="34:36" x14ac:dyDescent="0.25">
      <c r="AH511" s="42" t="e">
        <f t="shared" si="96"/>
        <v>#REF!</v>
      </c>
      <c r="AI511" s="43" t="str">
        <f>_xll.BInterpol('Base IPCA'!$C$3:$C$14,'Base IPCA'!$E$3:$E$14,AH511,"Cubic","Extrapolate=Linear","MultiX=Average","Skip=True","Sort=True")</f>
        <v>#N/A Invalid Parameter: Interpolation value</v>
      </c>
      <c r="AJ511" s="43" t="str">
        <f>_xll.BInterpol('Base IPCA'!$C$3:$C$14,'Base IPCA'!$D$3:$D$14,AH511,"Cubic","Extrapolate=Linear","MultiX=Average","Skip=True","Sort=True")</f>
        <v>#N/A Invalid Parameter: Interpolation value</v>
      </c>
    </row>
    <row r="512" spans="34:36" x14ac:dyDescent="0.25">
      <c r="AH512" s="42" t="e">
        <f t="shared" si="96"/>
        <v>#REF!</v>
      </c>
      <c r="AI512" s="43" t="str">
        <f>_xll.BInterpol('Base IPCA'!$C$3:$C$14,'Base IPCA'!$E$3:$E$14,AH512,"Cubic","Extrapolate=Linear","MultiX=Average","Skip=True","Sort=True")</f>
        <v>#N/A Invalid Parameter: Interpolation value</v>
      </c>
      <c r="AJ512" s="43" t="str">
        <f>_xll.BInterpol('Base IPCA'!$C$3:$C$14,'Base IPCA'!$D$3:$D$14,AH512,"Cubic","Extrapolate=Linear","MultiX=Average","Skip=True","Sort=True")</f>
        <v>#N/A Invalid Parameter: Interpolation value</v>
      </c>
    </row>
    <row r="513" spans="34:36" x14ac:dyDescent="0.25">
      <c r="AH513" s="42" t="e">
        <f t="shared" si="96"/>
        <v>#REF!</v>
      </c>
      <c r="AI513" s="43" t="str">
        <f>_xll.BInterpol('Base IPCA'!$C$3:$C$14,'Base IPCA'!$E$3:$E$14,AH513,"Cubic","Extrapolate=Linear","MultiX=Average","Skip=True","Sort=True")</f>
        <v>#N/A Invalid Parameter: Interpolation value</v>
      </c>
      <c r="AJ513" s="43" t="str">
        <f>_xll.BInterpol('Base IPCA'!$C$3:$C$14,'Base IPCA'!$D$3:$D$14,AH513,"Cubic","Extrapolate=Linear","MultiX=Average","Skip=True","Sort=True")</f>
        <v>#N/A Invalid Parameter: Interpolation value</v>
      </c>
    </row>
    <row r="514" spans="34:36" x14ac:dyDescent="0.25">
      <c r="AH514" s="42" t="e">
        <f t="shared" si="96"/>
        <v>#REF!</v>
      </c>
      <c r="AI514" s="43" t="str">
        <f>_xll.BInterpol('Base IPCA'!$C$3:$C$14,'Base IPCA'!$E$3:$E$14,AH514,"Cubic","Extrapolate=Linear","MultiX=Average","Skip=True","Sort=True")</f>
        <v>#N/A Invalid Parameter: Interpolation value</v>
      </c>
      <c r="AJ514" s="43" t="str">
        <f>_xll.BInterpol('Base IPCA'!$C$3:$C$14,'Base IPCA'!$D$3:$D$14,AH514,"Cubic","Extrapolate=Linear","MultiX=Average","Skip=True","Sort=True")</f>
        <v>#N/A Invalid Parameter: Interpolation value</v>
      </c>
    </row>
    <row r="515" spans="34:36" x14ac:dyDescent="0.25">
      <c r="AH515" s="42" t="e">
        <f t="shared" si="96"/>
        <v>#REF!</v>
      </c>
      <c r="AI515" s="43" t="str">
        <f>_xll.BInterpol('Base IPCA'!$C$3:$C$14,'Base IPCA'!$E$3:$E$14,AH515,"Cubic","Extrapolate=Linear","MultiX=Average","Skip=True","Sort=True")</f>
        <v>#N/A Invalid Parameter: Interpolation value</v>
      </c>
      <c r="AJ515" s="43" t="str">
        <f>_xll.BInterpol('Base IPCA'!$C$3:$C$14,'Base IPCA'!$D$3:$D$14,AH515,"Cubic","Extrapolate=Linear","MultiX=Average","Skip=True","Sort=True")</f>
        <v>#N/A Invalid Parameter: Interpolation value</v>
      </c>
    </row>
    <row r="516" spans="34:36" x14ac:dyDescent="0.25">
      <c r="AH516" s="42" t="e">
        <f t="shared" si="96"/>
        <v>#REF!</v>
      </c>
      <c r="AI516" s="43" t="str">
        <f>_xll.BInterpol('Base IPCA'!$C$3:$C$14,'Base IPCA'!$E$3:$E$14,AH516,"Cubic","Extrapolate=Linear","MultiX=Average","Skip=True","Sort=True")</f>
        <v>#N/A Invalid Parameter: Interpolation value</v>
      </c>
      <c r="AJ516" s="43" t="str">
        <f>_xll.BInterpol('Base IPCA'!$C$3:$C$14,'Base IPCA'!$D$3:$D$14,AH516,"Cubic","Extrapolate=Linear","MultiX=Average","Skip=True","Sort=True")</f>
        <v>#N/A Invalid Parameter: Interpolation value</v>
      </c>
    </row>
    <row r="517" spans="34:36" x14ac:dyDescent="0.25">
      <c r="AH517" s="42" t="e">
        <f t="shared" si="96"/>
        <v>#REF!</v>
      </c>
      <c r="AI517" s="43" t="str">
        <f>_xll.BInterpol('Base IPCA'!$C$3:$C$14,'Base IPCA'!$E$3:$E$14,AH517,"Cubic","Extrapolate=Linear","MultiX=Average","Skip=True","Sort=True")</f>
        <v>#N/A Invalid Parameter: Interpolation value</v>
      </c>
      <c r="AJ517" s="43" t="str">
        <f>_xll.BInterpol('Base IPCA'!$C$3:$C$14,'Base IPCA'!$D$3:$D$14,AH517,"Cubic","Extrapolate=Linear","MultiX=Average","Skip=True","Sort=True")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97">AH517+1</f>
        <v>#REF!</v>
      </c>
      <c r="AI518" s="43" t="str">
        <f>_xll.BInterpol('Base IPCA'!$C$3:$C$14,'Base IPCA'!$E$3:$E$14,AH518,"Cubic","Extrapolate=Linear","MultiX=Average","Skip=True","Sort=True")</f>
        <v>#N/A Invalid Parameter: Interpolation value</v>
      </c>
      <c r="AJ518" s="43" t="str">
        <f>_xll.BInterpol('Base IPCA'!$C$3:$C$14,'Base IPCA'!$D$3:$D$14,AH518,"Cubic","Extrapolate=Linear","MultiX=Average","Skip=True","Sort=True")</f>
        <v>#N/A Invalid Parameter: Interpolation value</v>
      </c>
    </row>
    <row r="519" spans="34:36" x14ac:dyDescent="0.25">
      <c r="AH519" s="42" t="e">
        <f t="shared" si="97"/>
        <v>#REF!</v>
      </c>
      <c r="AI519" s="43" t="str">
        <f>_xll.BInterpol('Base IPCA'!$C$3:$C$14,'Base IPCA'!$E$3:$E$14,AH519,"Cubic","Extrapolate=Linear","MultiX=Average","Skip=True","Sort=True")</f>
        <v>#N/A Invalid Parameter: Interpolation value</v>
      </c>
      <c r="AJ519" s="43" t="str">
        <f>_xll.BInterpol('Base IPCA'!$C$3:$C$14,'Base IPCA'!$D$3:$D$14,AH519,"Cubic","Extrapolate=Linear","MultiX=Average","Skip=True","Sort=True")</f>
        <v>#N/A Invalid Parameter: Interpolation value</v>
      </c>
    </row>
    <row r="520" spans="34:36" x14ac:dyDescent="0.25">
      <c r="AH520" s="42" t="e">
        <f t="shared" si="97"/>
        <v>#REF!</v>
      </c>
      <c r="AI520" s="43" t="str">
        <f>_xll.BInterpol('Base IPCA'!$C$3:$C$14,'Base IPCA'!$E$3:$E$14,AH520,"Cubic","Extrapolate=Linear","MultiX=Average","Skip=True","Sort=True")</f>
        <v>#N/A Invalid Parameter: Interpolation value</v>
      </c>
      <c r="AJ520" s="43" t="str">
        <f>_xll.BInterpol('Base IPCA'!$C$3:$C$14,'Base IPCA'!$D$3:$D$14,AH520,"Cubic","Extrapolate=Linear","MultiX=Average","Skip=True","Sort=True")</f>
        <v>#N/A Invalid Parameter: Interpolation value</v>
      </c>
    </row>
    <row r="521" spans="34:36" x14ac:dyDescent="0.25">
      <c r="AH521" s="42" t="e">
        <f t="shared" si="97"/>
        <v>#REF!</v>
      </c>
      <c r="AI521" s="43" t="str">
        <f>_xll.BInterpol('Base IPCA'!$C$3:$C$14,'Base IPCA'!$E$3:$E$14,AH521,"Cubic","Extrapolate=Linear","MultiX=Average","Skip=True","Sort=True")</f>
        <v>#N/A Invalid Parameter: Interpolation value</v>
      </c>
      <c r="AJ521" s="43" t="str">
        <f>_xll.BInterpol('Base IPCA'!$C$3:$C$14,'Base IPCA'!$D$3:$D$14,AH521,"Cubic","Extrapolate=Linear","MultiX=Average","Skip=True","Sort=True")</f>
        <v>#N/A Invalid Parameter: Interpolation value</v>
      </c>
    </row>
    <row r="522" spans="34:36" x14ac:dyDescent="0.25">
      <c r="AH522" s="42" t="e">
        <f t="shared" si="97"/>
        <v>#REF!</v>
      </c>
      <c r="AI522" s="43" t="str">
        <f>_xll.BInterpol('Base IPCA'!$C$3:$C$14,'Base IPCA'!$E$3:$E$14,AH522,"Cubic","Extrapolate=Linear","MultiX=Average","Skip=True","Sort=True")</f>
        <v>#N/A Invalid Parameter: Interpolation value</v>
      </c>
      <c r="AJ522" s="43" t="str">
        <f>_xll.BInterpol('Base IPCA'!$C$3:$C$14,'Base IPCA'!$D$3:$D$14,AH522,"Cubic","Extrapolate=Linear","MultiX=Average","Skip=True","Sort=True")</f>
        <v>#N/A Invalid Parameter: Interpolation value</v>
      </c>
    </row>
    <row r="523" spans="34:36" x14ac:dyDescent="0.25">
      <c r="AH523" s="42" t="e">
        <f t="shared" si="97"/>
        <v>#REF!</v>
      </c>
      <c r="AI523" s="43" t="str">
        <f>_xll.BInterpol('Base IPCA'!$C$3:$C$14,'Base IPCA'!$E$3:$E$14,AH523,"Cubic","Extrapolate=Linear","MultiX=Average","Skip=True","Sort=True")</f>
        <v>#N/A Invalid Parameter: Interpolation value</v>
      </c>
      <c r="AJ523" s="43" t="str">
        <f>_xll.BInterpol('Base IPCA'!$C$3:$C$14,'Base IPCA'!$D$3:$D$14,AH523,"Cubic","Extrapolate=Linear","MultiX=Average","Skip=True","Sort=True")</f>
        <v>#N/A Invalid Parameter: Interpolation value</v>
      </c>
    </row>
    <row r="524" spans="34:36" x14ac:dyDescent="0.25">
      <c r="AH524" s="42" t="e">
        <f t="shared" si="97"/>
        <v>#REF!</v>
      </c>
      <c r="AI524" s="43" t="str">
        <f>_xll.BInterpol('Base IPCA'!$C$3:$C$14,'Base IPCA'!$E$3:$E$14,AH524,"Cubic","Extrapolate=Linear","MultiX=Average","Skip=True","Sort=True")</f>
        <v>#N/A Invalid Parameter: Interpolation value</v>
      </c>
      <c r="AJ524" s="43" t="str">
        <f>_xll.BInterpol('Base IPCA'!$C$3:$C$14,'Base IPCA'!$D$3:$D$14,AH524,"Cubic","Extrapolate=Linear","MultiX=Average","Skip=True","Sort=True")</f>
        <v>#N/A Invalid Parameter: Interpolation value</v>
      </c>
    </row>
    <row r="525" spans="34:36" x14ac:dyDescent="0.25">
      <c r="AH525" s="42" t="e">
        <f t="shared" si="97"/>
        <v>#REF!</v>
      </c>
      <c r="AI525" s="43" t="str">
        <f>_xll.BInterpol('Base IPCA'!$C$3:$C$14,'Base IPCA'!$E$3:$E$14,AH525,"Cubic","Extrapolate=Linear","MultiX=Average","Skip=True","Sort=True")</f>
        <v>#N/A Invalid Parameter: Interpolation value</v>
      </c>
      <c r="AJ525" s="43" t="str">
        <f>_xll.BInterpol('Base IPCA'!$C$3:$C$14,'Base IPCA'!$D$3:$D$14,AH525,"Cubic","Extrapolate=Linear","MultiX=Average","Skip=True","Sort=True")</f>
        <v>#N/A Invalid Parameter: Interpolation value</v>
      </c>
    </row>
    <row r="526" spans="34:36" x14ac:dyDescent="0.25">
      <c r="AH526" s="42" t="e">
        <f t="shared" si="97"/>
        <v>#REF!</v>
      </c>
      <c r="AI526" s="43" t="str">
        <f>_xll.BInterpol('Base IPCA'!$C$3:$C$14,'Base IPCA'!$E$3:$E$14,AH526,"Cubic","Extrapolate=Linear","MultiX=Average","Skip=True","Sort=True")</f>
        <v>#N/A Invalid Parameter: Interpolation value</v>
      </c>
      <c r="AJ526" s="43" t="str">
        <f>_xll.BInterpol('Base IPCA'!$C$3:$C$14,'Base IPCA'!$D$3:$D$14,AH526,"Cubic","Extrapolate=Linear","MultiX=Average","Skip=True","Sort=True")</f>
        <v>#N/A Invalid Parameter: Interpolation value</v>
      </c>
    </row>
    <row r="527" spans="34:36" x14ac:dyDescent="0.25">
      <c r="AH527" s="42" t="e">
        <f t="shared" si="97"/>
        <v>#REF!</v>
      </c>
      <c r="AI527" s="43" t="str">
        <f>_xll.BInterpol('Base IPCA'!$C$3:$C$14,'Base IPCA'!$E$3:$E$14,AH527,"Cubic","Extrapolate=Linear","MultiX=Average","Skip=True","Sort=True")</f>
        <v>#N/A Invalid Parameter: Interpolation value</v>
      </c>
      <c r="AJ527" s="43" t="str">
        <f>_xll.BInterpol('Base IPCA'!$C$3:$C$14,'Base IPCA'!$D$3:$D$14,AH527,"Cubic","Extrapolate=Linear","MultiX=Average","Skip=True","Sort=True")</f>
        <v>#N/A Invalid Parameter: Interpolation value</v>
      </c>
    </row>
    <row r="528" spans="34:36" x14ac:dyDescent="0.25">
      <c r="AH528" s="42" t="e">
        <f t="shared" si="97"/>
        <v>#REF!</v>
      </c>
      <c r="AI528" s="43" t="str">
        <f>_xll.BInterpol('Base IPCA'!$C$3:$C$14,'Base IPCA'!$E$3:$E$14,AH528,"Cubic","Extrapolate=Linear","MultiX=Average","Skip=True","Sort=True")</f>
        <v>#N/A Invalid Parameter: Interpolation value</v>
      </c>
      <c r="AJ528" s="43" t="str">
        <f>_xll.BInterpol('Base IPCA'!$C$3:$C$14,'Base IPCA'!$D$3:$D$14,AH528,"Cubic","Extrapolate=Linear","MultiX=Average","Skip=True","Sort=True")</f>
        <v>#N/A Invalid Parameter: Interpolation value</v>
      </c>
    </row>
    <row r="529" spans="34:36" x14ac:dyDescent="0.25">
      <c r="AH529" s="42" t="e">
        <f t="shared" si="97"/>
        <v>#REF!</v>
      </c>
      <c r="AI529" s="43" t="str">
        <f>_xll.BInterpol('Base IPCA'!$C$3:$C$14,'Base IPCA'!$E$3:$E$14,AH529,"Cubic","Extrapolate=Linear","MultiX=Average","Skip=True","Sort=True")</f>
        <v>#N/A Invalid Parameter: Interpolation value</v>
      </c>
      <c r="AJ529" s="43" t="str">
        <f>_xll.BInterpol('Base IPCA'!$C$3:$C$14,'Base IPCA'!$D$3:$D$14,AH529,"Cubic","Extrapolate=Linear","MultiX=Average","Skip=True","Sort=True")</f>
        <v>#N/A Invalid Parameter: Interpolation value</v>
      </c>
    </row>
    <row r="530" spans="34:36" x14ac:dyDescent="0.25">
      <c r="AH530" s="42" t="e">
        <f t="shared" si="97"/>
        <v>#REF!</v>
      </c>
      <c r="AI530" s="43" t="str">
        <f>_xll.BInterpol('Base IPCA'!$C$3:$C$14,'Base IPCA'!$E$3:$E$14,AH530,"Cubic","Extrapolate=Linear","MultiX=Average","Skip=True","Sort=True")</f>
        <v>#N/A Invalid Parameter: Interpolation value</v>
      </c>
      <c r="AJ530" s="43" t="str">
        <f>_xll.BInterpol('Base IPCA'!$C$3:$C$14,'Base IPCA'!$D$3:$D$14,AH530,"Cubic","Extrapolate=Linear","MultiX=Average","Skip=True","Sort=True")</f>
        <v>#N/A Invalid Parameter: Interpolation value</v>
      </c>
    </row>
    <row r="531" spans="34:36" x14ac:dyDescent="0.25">
      <c r="AH531" s="42" t="e">
        <f t="shared" si="97"/>
        <v>#REF!</v>
      </c>
      <c r="AI531" s="43" t="str">
        <f>_xll.BInterpol('Base IPCA'!$C$3:$C$14,'Base IPCA'!$E$3:$E$14,AH531,"Cubic","Extrapolate=Linear","MultiX=Average","Skip=True","Sort=True")</f>
        <v>#N/A Invalid Parameter: Interpolation value</v>
      </c>
      <c r="AJ531" s="43" t="str">
        <f>_xll.BInterpol('Base IPCA'!$C$3:$C$14,'Base IPCA'!$D$3:$D$14,AH531,"Cubic","Extrapolate=Linear","MultiX=Average","Skip=True","Sort=True")</f>
        <v>#N/A Invalid Parameter: Interpolation value</v>
      </c>
    </row>
    <row r="532" spans="34:36" x14ac:dyDescent="0.25">
      <c r="AH532" s="42" t="e">
        <f t="shared" si="97"/>
        <v>#REF!</v>
      </c>
      <c r="AI532" s="43" t="str">
        <f>_xll.BInterpol('Base IPCA'!$C$3:$C$14,'Base IPCA'!$E$3:$E$14,AH532,"Cubic","Extrapolate=Linear","MultiX=Average","Skip=True","Sort=True")</f>
        <v>#N/A Invalid Parameter: Interpolation value</v>
      </c>
      <c r="AJ532" s="43" t="str">
        <f>_xll.BInterpol('Base IPCA'!$C$3:$C$14,'Base IPCA'!$D$3:$D$14,AH532,"Cubic","Extrapolate=Linear","MultiX=Average","Skip=True","Sort=True")</f>
        <v>#N/A Invalid Parameter: Interpolation value</v>
      </c>
    </row>
    <row r="533" spans="34:36" x14ac:dyDescent="0.25">
      <c r="AH533" s="42" t="e">
        <f t="shared" si="97"/>
        <v>#REF!</v>
      </c>
      <c r="AI533" s="43" t="str">
        <f>_xll.BInterpol('Base IPCA'!$C$3:$C$14,'Base IPCA'!$E$3:$E$14,AH533,"Cubic","Extrapolate=Linear","MultiX=Average","Skip=True","Sort=True")</f>
        <v>#N/A Invalid Parameter: Interpolation value</v>
      </c>
      <c r="AJ533" s="43" t="str">
        <f>_xll.BInterpol('Base IPCA'!$C$3:$C$14,'Base IPCA'!$D$3:$D$14,AH533,"Cubic","Extrapolate=Linear","MultiX=Average","Skip=True","Sort=True")</f>
        <v>#N/A Invalid Parameter: Interpolation value</v>
      </c>
    </row>
    <row r="534" spans="34:36" x14ac:dyDescent="0.25">
      <c r="AH534" s="42" t="e">
        <f t="shared" si="97"/>
        <v>#REF!</v>
      </c>
      <c r="AI534" s="43" t="str">
        <f>_xll.BInterpol('Base IPCA'!$C$3:$C$14,'Base IPCA'!$E$3:$E$14,AH534,"Cubic","Extrapolate=Linear","MultiX=Average","Skip=True","Sort=True")</f>
        <v>#N/A Invalid Parameter: Interpolation value</v>
      </c>
      <c r="AJ534" s="43" t="str">
        <f>_xll.BInterpol('Base IPCA'!$C$3:$C$14,'Base IPCA'!$D$3:$D$14,AH534,"Cubic","Extrapolate=Linear","MultiX=Average","Skip=True","Sort=True")</f>
        <v>#N/A Invalid Parameter: Interpolation value</v>
      </c>
    </row>
    <row r="535" spans="34:36" x14ac:dyDescent="0.25">
      <c r="AH535" s="42" t="e">
        <f t="shared" si="97"/>
        <v>#REF!</v>
      </c>
      <c r="AI535" s="43" t="str">
        <f>_xll.BInterpol('Base IPCA'!$C$3:$C$14,'Base IPCA'!$E$3:$E$14,AH535,"Cubic","Extrapolate=Linear","MultiX=Average","Skip=True","Sort=True")</f>
        <v>#N/A Invalid Parameter: Interpolation value</v>
      </c>
      <c r="AJ535" s="43" t="str">
        <f>_xll.BInterpol('Base IPCA'!$C$3:$C$14,'Base IPCA'!$D$3:$D$14,AH535,"Cubic","Extrapolate=Linear","MultiX=Average","Skip=True","Sort=True")</f>
        <v>#N/A Invalid Parameter: Interpolation value</v>
      </c>
    </row>
    <row r="536" spans="34:36" x14ac:dyDescent="0.25">
      <c r="AH536" s="42" t="e">
        <f t="shared" si="97"/>
        <v>#REF!</v>
      </c>
      <c r="AI536" s="43" t="str">
        <f>_xll.BInterpol('Base IPCA'!$C$3:$C$14,'Base IPCA'!$E$3:$E$14,AH536,"Cubic","Extrapolate=Linear","MultiX=Average","Skip=True","Sort=True")</f>
        <v>#N/A Invalid Parameter: Interpolation value</v>
      </c>
      <c r="AJ536" s="43" t="str">
        <f>_xll.BInterpol('Base IPCA'!$C$3:$C$14,'Base IPCA'!$D$3:$D$14,AH536,"Cubic","Extrapolate=Linear","MultiX=Average","Skip=True","Sort=True")</f>
        <v>#N/A Invalid Parameter: Interpolation value</v>
      </c>
    </row>
    <row r="537" spans="34:36" x14ac:dyDescent="0.25">
      <c r="AH537" s="42" t="e">
        <f t="shared" si="97"/>
        <v>#REF!</v>
      </c>
      <c r="AI537" s="43" t="str">
        <f>_xll.BInterpol('Base IPCA'!$C$3:$C$14,'Base IPCA'!$E$3:$E$14,AH537,"Cubic","Extrapolate=Linear","MultiX=Average","Skip=True","Sort=True")</f>
        <v>#N/A Invalid Parameter: Interpolation value</v>
      </c>
      <c r="AJ537" s="43" t="str">
        <f>_xll.BInterpol('Base IPCA'!$C$3:$C$14,'Base IPCA'!$D$3:$D$14,AH537,"Cubic","Extrapolate=Linear","MultiX=Average","Skip=True","Sort=True")</f>
        <v>#N/A Invalid Parameter: Interpolation value</v>
      </c>
    </row>
    <row r="538" spans="34:36" x14ac:dyDescent="0.25">
      <c r="AH538" s="42" t="e">
        <f t="shared" si="97"/>
        <v>#REF!</v>
      </c>
      <c r="AI538" s="43" t="str">
        <f>_xll.BInterpol('Base IPCA'!$C$3:$C$14,'Base IPCA'!$E$3:$E$14,AH538,"Cubic","Extrapolate=Linear","MultiX=Average","Skip=True","Sort=True")</f>
        <v>#N/A Invalid Parameter: Interpolation value</v>
      </c>
      <c r="AJ538" s="43" t="str">
        <f>_xll.BInterpol('Base IPCA'!$C$3:$C$14,'Base IPCA'!$D$3:$D$14,AH538,"Cubic","Extrapolate=Linear","MultiX=Average","Skip=True","Sort=True")</f>
        <v>#N/A Invalid Parameter: Interpolation value</v>
      </c>
    </row>
    <row r="539" spans="34:36" x14ac:dyDescent="0.25">
      <c r="AH539" s="42" t="e">
        <f t="shared" si="97"/>
        <v>#REF!</v>
      </c>
      <c r="AI539" s="43" t="str">
        <f>_xll.BInterpol('Base IPCA'!$C$3:$C$14,'Base IPCA'!$E$3:$E$14,AH539,"Cubic","Extrapolate=Linear","MultiX=Average","Skip=True","Sort=True")</f>
        <v>#N/A Invalid Parameter: Interpolation value</v>
      </c>
      <c r="AJ539" s="43" t="str">
        <f>_xll.BInterpol('Base IPCA'!$C$3:$C$14,'Base IPCA'!$D$3:$D$14,AH539,"Cubic","Extrapolate=Linear","MultiX=Average","Skip=True","Sort=True")</f>
        <v>#N/A Invalid Parameter: Interpolation value</v>
      </c>
    </row>
    <row r="540" spans="34:36" x14ac:dyDescent="0.25">
      <c r="AH540" s="42" t="e">
        <f t="shared" si="97"/>
        <v>#REF!</v>
      </c>
      <c r="AI540" s="43" t="str">
        <f>_xll.BInterpol('Base IPCA'!$C$3:$C$14,'Base IPCA'!$E$3:$E$14,AH540,"Cubic","Extrapolate=Linear","MultiX=Average","Skip=True","Sort=True")</f>
        <v>#N/A Invalid Parameter: Interpolation value</v>
      </c>
      <c r="AJ540" s="43" t="str">
        <f>_xll.BInterpol('Base IPCA'!$C$3:$C$14,'Base IPCA'!$D$3:$D$14,AH540,"Cubic","Extrapolate=Linear","MultiX=Average","Skip=True","Sort=True")</f>
        <v>#N/A Invalid Parameter: Interpolation value</v>
      </c>
    </row>
    <row r="541" spans="34:36" x14ac:dyDescent="0.25">
      <c r="AH541" s="42" t="e">
        <f t="shared" si="97"/>
        <v>#REF!</v>
      </c>
      <c r="AI541" s="43" t="str">
        <f>_xll.BInterpol('Base IPCA'!$C$3:$C$14,'Base IPCA'!$E$3:$E$14,AH541,"Cubic","Extrapolate=Linear","MultiX=Average","Skip=True","Sort=True")</f>
        <v>#N/A Invalid Parameter: Interpolation value</v>
      </c>
      <c r="AJ541" s="43" t="str">
        <f>_xll.BInterpol('Base IPCA'!$C$3:$C$14,'Base IPCA'!$D$3:$D$14,AH541,"Cubic","Extrapolate=Linear","MultiX=Average","Skip=True","Sort=True")</f>
        <v>#N/A Invalid Parameter: Interpolation value</v>
      </c>
    </row>
    <row r="542" spans="34:36" x14ac:dyDescent="0.25">
      <c r="AH542" s="42" t="e">
        <f t="shared" si="97"/>
        <v>#REF!</v>
      </c>
      <c r="AI542" s="43" t="str">
        <f>_xll.BInterpol('Base IPCA'!$C$3:$C$14,'Base IPCA'!$E$3:$E$14,AH542,"Cubic","Extrapolate=Linear","MultiX=Average","Skip=True","Sort=True")</f>
        <v>#N/A Invalid Parameter: Interpolation value</v>
      </c>
      <c r="AJ542" s="43" t="str">
        <f>_xll.BInterpol('Base IPCA'!$C$3:$C$14,'Base IPCA'!$D$3:$D$14,AH542,"Cubic","Extrapolate=Linear","MultiX=Average","Skip=True","Sort=True")</f>
        <v>#N/A Invalid Parameter: Interpolation value</v>
      </c>
    </row>
    <row r="543" spans="34:36" x14ac:dyDescent="0.25">
      <c r="AH543" s="42" t="e">
        <f t="shared" si="97"/>
        <v>#REF!</v>
      </c>
      <c r="AI543" s="43" t="str">
        <f>_xll.BInterpol('Base IPCA'!$C$3:$C$14,'Base IPCA'!$E$3:$E$14,AH543,"Cubic","Extrapolate=Linear","MultiX=Average","Skip=True","Sort=True")</f>
        <v>#N/A Invalid Parameter: Interpolation value</v>
      </c>
      <c r="AJ543" s="43" t="str">
        <f>_xll.BInterpol('Base IPCA'!$C$3:$C$14,'Base IPCA'!$D$3:$D$14,AH543,"Cubic","Extrapolate=Linear","MultiX=Average","Skip=True","Sort=True")</f>
        <v>#N/A Invalid Parameter: Interpolation value</v>
      </c>
    </row>
    <row r="544" spans="34:36" x14ac:dyDescent="0.25">
      <c r="AH544" s="42" t="e">
        <f t="shared" si="97"/>
        <v>#REF!</v>
      </c>
      <c r="AI544" s="43" t="str">
        <f>_xll.BInterpol('Base IPCA'!$C$3:$C$14,'Base IPCA'!$E$3:$E$14,AH544,"Cubic","Extrapolate=Linear","MultiX=Average","Skip=True","Sort=True")</f>
        <v>#N/A Invalid Parameter: Interpolation value</v>
      </c>
      <c r="AJ544" s="43" t="str">
        <f>_xll.BInterpol('Base IPCA'!$C$3:$C$14,'Base IPCA'!$D$3:$D$14,AH544,"Cubic","Extrapolate=Linear","MultiX=Average","Skip=True","Sort=True")</f>
        <v>#N/A Invalid Parameter: Interpolation value</v>
      </c>
    </row>
    <row r="545" spans="34:36" x14ac:dyDescent="0.25">
      <c r="AH545" s="42" t="e">
        <f t="shared" si="97"/>
        <v>#REF!</v>
      </c>
      <c r="AI545" s="43" t="str">
        <f>_xll.BInterpol('Base IPCA'!$C$3:$C$14,'Base IPCA'!$E$3:$E$14,AH545,"Cubic","Extrapolate=Linear","MultiX=Average","Skip=True","Sort=True")</f>
        <v>#N/A Invalid Parameter: Interpolation value</v>
      </c>
      <c r="AJ545" s="43" t="str">
        <f>_xll.BInterpol('Base IPCA'!$C$3:$C$14,'Base IPCA'!$D$3:$D$14,AH545,"Cubic","Extrapolate=Linear","MultiX=Average","Skip=True","Sort=True")</f>
        <v>#N/A Invalid Parameter: Interpolation value</v>
      </c>
    </row>
    <row r="546" spans="34:36" x14ac:dyDescent="0.25">
      <c r="AH546" s="42" t="e">
        <f t="shared" si="97"/>
        <v>#REF!</v>
      </c>
      <c r="AI546" s="43" t="str">
        <f>_xll.BInterpol('Base IPCA'!$C$3:$C$14,'Base IPCA'!$E$3:$E$14,AH546,"Cubic","Extrapolate=Linear","MultiX=Average","Skip=True","Sort=True")</f>
        <v>#N/A Invalid Parameter: Interpolation value</v>
      </c>
      <c r="AJ546" s="43" t="str">
        <f>_xll.BInterpol('Base IPCA'!$C$3:$C$14,'Base IPCA'!$D$3:$D$14,AH546,"Cubic","Extrapolate=Linear","MultiX=Average","Skip=True","Sort=True")</f>
        <v>#N/A Invalid Parameter: Interpolation value</v>
      </c>
    </row>
    <row r="547" spans="34:36" x14ac:dyDescent="0.25">
      <c r="AH547" s="42" t="e">
        <f t="shared" si="97"/>
        <v>#REF!</v>
      </c>
      <c r="AI547" s="43" t="str">
        <f>_xll.BInterpol('Base IPCA'!$C$3:$C$14,'Base IPCA'!$E$3:$E$14,AH547,"Cubic","Extrapolate=Linear","MultiX=Average","Skip=True","Sort=True")</f>
        <v>#N/A Invalid Parameter: Interpolation value</v>
      </c>
      <c r="AJ547" s="43" t="str">
        <f>_xll.BInterpol('Base IPCA'!$C$3:$C$14,'Base IPCA'!$D$3:$D$14,AH547,"Cubic","Extrapolate=Linear","MultiX=Average","Skip=True","Sort=True")</f>
        <v>#N/A Invalid Parameter: Interpolation value</v>
      </c>
    </row>
    <row r="548" spans="34:36" x14ac:dyDescent="0.25">
      <c r="AH548" s="42" t="e">
        <f t="shared" si="97"/>
        <v>#REF!</v>
      </c>
      <c r="AI548" s="43" t="str">
        <f>_xll.BInterpol('Base IPCA'!$C$3:$C$14,'Base IPCA'!$E$3:$E$14,AH548,"Cubic","Extrapolate=Linear","MultiX=Average","Skip=True","Sort=True")</f>
        <v>#N/A Invalid Parameter: Interpolation value</v>
      </c>
      <c r="AJ548" s="43" t="str">
        <f>_xll.BInterpol('Base IPCA'!$C$3:$C$14,'Base IPCA'!$D$3:$D$14,AH548,"Cubic","Extrapolate=Linear","MultiX=Average","Skip=True","Sort=True")</f>
        <v>#N/A Invalid Parameter: Interpolation value</v>
      </c>
    </row>
    <row r="549" spans="34:36" x14ac:dyDescent="0.25">
      <c r="AH549" s="42" t="e">
        <f t="shared" si="97"/>
        <v>#REF!</v>
      </c>
      <c r="AI549" s="43" t="str">
        <f>_xll.BInterpol('Base IPCA'!$C$3:$C$14,'Base IPCA'!$E$3:$E$14,AH549,"Cubic","Extrapolate=Linear","MultiX=Average","Skip=True","Sort=True")</f>
        <v>#N/A Invalid Parameter: Interpolation value</v>
      </c>
      <c r="AJ549" s="43" t="str">
        <f>_xll.BInterpol('Base IPCA'!$C$3:$C$14,'Base IPCA'!$D$3:$D$14,AH549,"Cubic","Extrapolate=Linear","MultiX=Average","Skip=True","Sort=True")</f>
        <v>#N/A Invalid Parameter: Interpolation value</v>
      </c>
    </row>
    <row r="550" spans="34:36" x14ac:dyDescent="0.25">
      <c r="AH550" s="42" t="e">
        <f t="shared" si="97"/>
        <v>#REF!</v>
      </c>
      <c r="AI550" s="43" t="str">
        <f>_xll.BInterpol('Base IPCA'!$C$3:$C$14,'Base IPCA'!$E$3:$E$14,AH550,"Cubic","Extrapolate=Linear","MultiX=Average","Skip=True","Sort=True")</f>
        <v>#N/A Invalid Parameter: Interpolation value</v>
      </c>
      <c r="AJ550" s="43" t="str">
        <f>_xll.BInterpol('Base IPCA'!$C$3:$C$14,'Base IPCA'!$D$3:$D$14,AH550,"Cubic","Extrapolate=Linear","MultiX=Average","Skip=True","Sort=True")</f>
        <v>#N/A Invalid Parameter: Interpolation value</v>
      </c>
    </row>
    <row r="551" spans="34:36" x14ac:dyDescent="0.25">
      <c r="AH551" s="42" t="e">
        <f t="shared" si="97"/>
        <v>#REF!</v>
      </c>
      <c r="AI551" s="43" t="str">
        <f>_xll.BInterpol('Base IPCA'!$C$3:$C$14,'Base IPCA'!$E$3:$E$14,AH551,"Cubic","Extrapolate=Linear","MultiX=Average","Skip=True","Sort=True")</f>
        <v>#N/A Invalid Parameter: Interpolation value</v>
      </c>
      <c r="AJ551" s="43" t="str">
        <f>_xll.BInterpol('Base IPCA'!$C$3:$C$14,'Base IPCA'!$D$3:$D$14,AH551,"Cubic","Extrapolate=Linear","MultiX=Average","Skip=True","Sort=True")</f>
        <v>#N/A Invalid Parameter: Interpolation value</v>
      </c>
    </row>
    <row r="552" spans="34:36" x14ac:dyDescent="0.25">
      <c r="AH552" s="42" t="e">
        <f t="shared" si="97"/>
        <v>#REF!</v>
      </c>
      <c r="AI552" s="43" t="str">
        <f>_xll.BInterpol('Base IPCA'!$C$3:$C$14,'Base IPCA'!$E$3:$E$14,AH552,"Cubic","Extrapolate=Linear","MultiX=Average","Skip=True","Sort=True")</f>
        <v>#N/A Invalid Parameter: Interpolation value</v>
      </c>
      <c r="AJ552" s="43" t="str">
        <f>_xll.BInterpol('Base IPCA'!$C$3:$C$14,'Base IPCA'!$D$3:$D$14,AH552,"Cubic","Extrapolate=Linear","MultiX=Average","Skip=True","Sort=True")</f>
        <v>#N/A Invalid Parameter: Interpolation value</v>
      </c>
    </row>
    <row r="553" spans="34:36" x14ac:dyDescent="0.25">
      <c r="AH553" s="42" t="e">
        <f t="shared" si="97"/>
        <v>#REF!</v>
      </c>
      <c r="AI553" s="43" t="str">
        <f>_xll.BInterpol('Base IPCA'!$C$3:$C$14,'Base IPCA'!$E$3:$E$14,AH553,"Cubic","Extrapolate=Linear","MultiX=Average","Skip=True","Sort=True")</f>
        <v>#N/A Invalid Parameter: Interpolation value</v>
      </c>
      <c r="AJ553" s="43" t="str">
        <f>_xll.BInterpol('Base IPCA'!$C$3:$C$14,'Base IPCA'!$D$3:$D$14,AH553,"Cubic","Extrapolate=Linear","MultiX=Average","Skip=True","Sort=True")</f>
        <v>#N/A Invalid Parameter: Interpolation value</v>
      </c>
    </row>
    <row r="554" spans="34:36" x14ac:dyDescent="0.25">
      <c r="AH554" s="42" t="e">
        <f t="shared" si="97"/>
        <v>#REF!</v>
      </c>
      <c r="AI554" s="43" t="str">
        <f>_xll.BInterpol('Base IPCA'!$C$3:$C$14,'Base IPCA'!$E$3:$E$14,AH554,"Cubic","Extrapolate=Linear","MultiX=Average","Skip=True","Sort=True")</f>
        <v>#N/A Invalid Parameter: Interpolation value</v>
      </c>
      <c r="AJ554" s="43" t="str">
        <f>_xll.BInterpol('Base IPCA'!$C$3:$C$14,'Base IPCA'!$D$3:$D$14,AH554,"Cubic","Extrapolate=Linear","MultiX=Average","Skip=True","Sort=True")</f>
        <v>#N/A Invalid Parameter: Interpolation value</v>
      </c>
    </row>
    <row r="555" spans="34:36" x14ac:dyDescent="0.25">
      <c r="AH555" s="42" t="e">
        <f t="shared" si="97"/>
        <v>#REF!</v>
      </c>
      <c r="AI555" s="43" t="str">
        <f>_xll.BInterpol('Base IPCA'!$C$3:$C$14,'Base IPCA'!$E$3:$E$14,AH555,"Cubic","Extrapolate=Linear","MultiX=Average","Skip=True","Sort=True")</f>
        <v>#N/A Invalid Parameter: Interpolation value</v>
      </c>
      <c r="AJ555" s="43" t="str">
        <f>_xll.BInterpol('Base IPCA'!$C$3:$C$14,'Base IPCA'!$D$3:$D$14,AH555,"Cubic","Extrapolate=Linear","MultiX=Average","Skip=True","Sort=True")</f>
        <v>#N/A Invalid Parameter: Interpolation value</v>
      </c>
    </row>
    <row r="556" spans="34:36" x14ac:dyDescent="0.25">
      <c r="AH556" s="42" t="e">
        <f t="shared" si="97"/>
        <v>#REF!</v>
      </c>
      <c r="AI556" s="43" t="str">
        <f>_xll.BInterpol('Base IPCA'!$C$3:$C$14,'Base IPCA'!$E$3:$E$14,AH556,"Cubic","Extrapolate=Linear","MultiX=Average","Skip=True","Sort=True")</f>
        <v>#N/A Invalid Parameter: Interpolation value</v>
      </c>
      <c r="AJ556" s="43" t="str">
        <f>_xll.BInterpol('Base IPCA'!$C$3:$C$14,'Base IPCA'!$D$3:$D$14,AH556,"Cubic","Extrapolate=Linear","MultiX=Average","Skip=True","Sort=True")</f>
        <v>#N/A Invalid Parameter: Interpolation value</v>
      </c>
    </row>
    <row r="557" spans="34:36" x14ac:dyDescent="0.25">
      <c r="AH557" s="42" t="e">
        <f t="shared" si="97"/>
        <v>#REF!</v>
      </c>
      <c r="AI557" s="43" t="str">
        <f>_xll.BInterpol('Base IPCA'!$C$3:$C$14,'Base IPCA'!$E$3:$E$14,AH557,"Cubic","Extrapolate=Linear","MultiX=Average","Skip=True","Sort=True")</f>
        <v>#N/A Invalid Parameter: Interpolation value</v>
      </c>
      <c r="AJ557" s="43" t="str">
        <f>_xll.BInterpol('Base IPCA'!$C$3:$C$14,'Base IPCA'!$D$3:$D$14,AH557,"Cubic","Extrapolate=Linear","MultiX=Average","Skip=True","Sort=True")</f>
        <v>#N/A Invalid Parameter: Interpolation value</v>
      </c>
    </row>
    <row r="558" spans="34:36" x14ac:dyDescent="0.25">
      <c r="AH558" s="42" t="e">
        <f t="shared" si="97"/>
        <v>#REF!</v>
      </c>
      <c r="AI558" s="43" t="str">
        <f>_xll.BInterpol('Base IPCA'!$C$3:$C$14,'Base IPCA'!$E$3:$E$14,AH558,"Cubic","Extrapolate=Linear","MultiX=Average","Skip=True","Sort=True")</f>
        <v>#N/A Invalid Parameter: Interpolation value</v>
      </c>
      <c r="AJ558" s="43" t="str">
        <f>_xll.BInterpol('Base IPCA'!$C$3:$C$14,'Base IPCA'!$D$3:$D$14,AH558,"Cubic","Extrapolate=Linear","MultiX=Average","Skip=True","Sort=True")</f>
        <v>#N/A Invalid Parameter: Interpolation value</v>
      </c>
    </row>
    <row r="559" spans="34:36" x14ac:dyDescent="0.25">
      <c r="AH559" s="42" t="e">
        <f t="shared" si="97"/>
        <v>#REF!</v>
      </c>
      <c r="AI559" s="43" t="str">
        <f>_xll.BInterpol('Base IPCA'!$C$3:$C$14,'Base IPCA'!$E$3:$E$14,AH559,"Cubic","Extrapolate=Linear","MultiX=Average","Skip=True","Sort=True")</f>
        <v>#N/A Invalid Parameter: Interpolation value</v>
      </c>
      <c r="AJ559" s="43" t="str">
        <f>_xll.BInterpol('Base IPCA'!$C$3:$C$14,'Base IPCA'!$D$3:$D$14,AH559,"Cubic","Extrapolate=Linear","MultiX=Average","Skip=True","Sort=True")</f>
        <v>#N/A Invalid Parameter: Interpolation value</v>
      </c>
    </row>
    <row r="560" spans="34:36" x14ac:dyDescent="0.25">
      <c r="AH560" s="42" t="e">
        <f t="shared" si="97"/>
        <v>#REF!</v>
      </c>
      <c r="AI560" s="43" t="str">
        <f>_xll.BInterpol('Base IPCA'!$C$3:$C$14,'Base IPCA'!$E$3:$E$14,AH560,"Cubic","Extrapolate=Linear","MultiX=Average","Skip=True","Sort=True")</f>
        <v>#N/A Invalid Parameter: Interpolation value</v>
      </c>
      <c r="AJ560" s="43" t="str">
        <f>_xll.BInterpol('Base IPCA'!$C$3:$C$14,'Base IPCA'!$D$3:$D$14,AH560,"Cubic","Extrapolate=Linear","MultiX=Average","Skip=True","Sort=True")</f>
        <v>#N/A Invalid Parameter: Interpolation value</v>
      </c>
    </row>
    <row r="561" spans="34:36" x14ac:dyDescent="0.25">
      <c r="AH561" s="42" t="e">
        <f t="shared" si="97"/>
        <v>#REF!</v>
      </c>
      <c r="AI561" s="43" t="str">
        <f>_xll.BInterpol('Base IPCA'!$C$3:$C$14,'Base IPCA'!$E$3:$E$14,AH561,"Cubic","Extrapolate=Linear","MultiX=Average","Skip=True","Sort=True")</f>
        <v>#N/A Invalid Parameter: Interpolation value</v>
      </c>
      <c r="AJ561" s="43" t="str">
        <f>_xll.BInterpol('Base IPCA'!$C$3:$C$14,'Base IPCA'!$D$3:$D$14,AH561,"Cubic","Extrapolate=Linear","MultiX=Average","Skip=True","Sort=True")</f>
        <v>#N/A Invalid Parameter: Interpolation value</v>
      </c>
    </row>
    <row r="562" spans="34:36" x14ac:dyDescent="0.25">
      <c r="AH562" s="42" t="e">
        <f t="shared" si="97"/>
        <v>#REF!</v>
      </c>
      <c r="AI562" s="43" t="str">
        <f>_xll.BInterpol('Base IPCA'!$C$3:$C$14,'Base IPCA'!$E$3:$E$14,AH562,"Cubic","Extrapolate=Linear","MultiX=Average","Skip=True","Sort=True")</f>
        <v>#N/A Invalid Parameter: Interpolation value</v>
      </c>
      <c r="AJ562" s="43" t="str">
        <f>_xll.BInterpol('Base IPCA'!$C$3:$C$14,'Base IPCA'!$D$3:$D$14,AH562,"Cubic","Extrapolate=Linear","MultiX=Average","Skip=True","Sort=True")</f>
        <v>#N/A Invalid Parameter: Interpolation value</v>
      </c>
    </row>
    <row r="563" spans="34:36" x14ac:dyDescent="0.25">
      <c r="AH563" s="42" t="e">
        <f t="shared" si="97"/>
        <v>#REF!</v>
      </c>
      <c r="AI563" s="43" t="str">
        <f>_xll.BInterpol('Base IPCA'!$C$3:$C$14,'Base IPCA'!$E$3:$E$14,AH563,"Cubic","Extrapolate=Linear","MultiX=Average","Skip=True","Sort=True")</f>
        <v>#N/A Invalid Parameter: Interpolation value</v>
      </c>
      <c r="AJ563" s="43" t="str">
        <f>_xll.BInterpol('Base IPCA'!$C$3:$C$14,'Base IPCA'!$D$3:$D$14,AH563,"Cubic","Extrapolate=Linear","MultiX=Average","Skip=True","Sort=True")</f>
        <v>#N/A Invalid Parameter: Interpolation value</v>
      </c>
    </row>
    <row r="564" spans="34:36" x14ac:dyDescent="0.25">
      <c r="AH564" s="42" t="e">
        <f t="shared" si="97"/>
        <v>#REF!</v>
      </c>
      <c r="AI564" s="43" t="str">
        <f>_xll.BInterpol('Base IPCA'!$C$3:$C$14,'Base IPCA'!$E$3:$E$14,AH564,"Cubic","Extrapolate=Linear","MultiX=Average","Skip=True","Sort=True")</f>
        <v>#N/A Invalid Parameter: Interpolation value</v>
      </c>
      <c r="AJ564" s="43" t="str">
        <f>_xll.BInterpol('Base IPCA'!$C$3:$C$14,'Base IPCA'!$D$3:$D$14,AH564,"Cubic","Extrapolate=Linear","MultiX=Average","Skip=True","Sort=True")</f>
        <v>#N/A Invalid Parameter: Interpolation value</v>
      </c>
    </row>
    <row r="565" spans="34:36" x14ac:dyDescent="0.25">
      <c r="AH565" s="42" t="e">
        <f t="shared" si="97"/>
        <v>#REF!</v>
      </c>
      <c r="AI565" s="43" t="str">
        <f>_xll.BInterpol('Base IPCA'!$C$3:$C$14,'Base IPCA'!$E$3:$E$14,AH565,"Cubic","Extrapolate=Linear","MultiX=Average","Skip=True","Sort=True")</f>
        <v>#N/A Invalid Parameter: Interpolation value</v>
      </c>
      <c r="AJ565" s="43" t="str">
        <f>_xll.BInterpol('Base IPCA'!$C$3:$C$14,'Base IPCA'!$D$3:$D$14,AH565,"Cubic","Extrapolate=Linear","MultiX=Average","Skip=True","Sort=True")</f>
        <v>#N/A Invalid Parameter: Interpolation value</v>
      </c>
    </row>
    <row r="566" spans="34:36" x14ac:dyDescent="0.25">
      <c r="AH566" s="42" t="e">
        <f t="shared" si="97"/>
        <v>#REF!</v>
      </c>
      <c r="AI566" s="43" t="str">
        <f>_xll.BInterpol('Base IPCA'!$C$3:$C$14,'Base IPCA'!$E$3:$E$14,AH566,"Cubic","Extrapolate=Linear","MultiX=Average","Skip=True","Sort=True")</f>
        <v>#N/A Invalid Parameter: Interpolation value</v>
      </c>
      <c r="AJ566" s="43" t="str">
        <f>_xll.BInterpol('Base IPCA'!$C$3:$C$14,'Base IPCA'!$D$3:$D$14,AH566,"Cubic","Extrapolate=Linear","MultiX=Average","Skip=True","Sort=True")</f>
        <v>#N/A Invalid Parameter: Interpolation value</v>
      </c>
    </row>
    <row r="567" spans="34:36" x14ac:dyDescent="0.25">
      <c r="AH567" s="42" t="e">
        <f t="shared" si="97"/>
        <v>#REF!</v>
      </c>
      <c r="AI567" s="43" t="str">
        <f>_xll.BInterpol('Base IPCA'!$C$3:$C$14,'Base IPCA'!$E$3:$E$14,AH567,"Cubic","Extrapolate=Linear","MultiX=Average","Skip=True","Sort=True")</f>
        <v>#N/A Invalid Parameter: Interpolation value</v>
      </c>
      <c r="AJ567" s="43" t="str">
        <f>_xll.BInterpol('Base IPCA'!$C$3:$C$14,'Base IPCA'!$D$3:$D$14,AH567,"Cubic","Extrapolate=Linear","MultiX=Average","Skip=True","Sort=True")</f>
        <v>#N/A Invalid Parameter: Interpolation value</v>
      </c>
    </row>
    <row r="568" spans="34:36" x14ac:dyDescent="0.25">
      <c r="AH568" s="42" t="e">
        <f t="shared" si="97"/>
        <v>#REF!</v>
      </c>
      <c r="AI568" s="43" t="str">
        <f>_xll.BInterpol('Base IPCA'!$C$3:$C$14,'Base IPCA'!$E$3:$E$14,AH568,"Cubic","Extrapolate=Linear","MultiX=Average","Skip=True","Sort=True")</f>
        <v>#N/A Invalid Parameter: Interpolation value</v>
      </c>
      <c r="AJ568" s="43" t="str">
        <f>_xll.BInterpol('Base IPCA'!$C$3:$C$14,'Base IPCA'!$D$3:$D$14,AH568,"Cubic","Extrapolate=Linear","MultiX=Average","Skip=True","Sort=True")</f>
        <v>#N/A Invalid Parameter: Interpolation value</v>
      </c>
    </row>
    <row r="569" spans="34:36" x14ac:dyDescent="0.25">
      <c r="AH569" s="42" t="e">
        <f t="shared" si="97"/>
        <v>#REF!</v>
      </c>
      <c r="AI569" s="43" t="str">
        <f>_xll.BInterpol('Base IPCA'!$C$3:$C$14,'Base IPCA'!$E$3:$E$14,AH569,"Cubic","Extrapolate=Linear","MultiX=Average","Skip=True","Sort=True")</f>
        <v>#N/A Invalid Parameter: Interpolation value</v>
      </c>
      <c r="AJ569" s="43" t="str">
        <f>_xll.BInterpol('Base IPCA'!$C$3:$C$14,'Base IPCA'!$D$3:$D$14,AH569,"Cubic","Extrapolate=Linear","MultiX=Average","Skip=True","Sort=True")</f>
        <v>#N/A Invalid Parameter: Interpolation value</v>
      </c>
    </row>
    <row r="570" spans="34:36" x14ac:dyDescent="0.25">
      <c r="AH570" s="42" t="e">
        <f t="shared" si="97"/>
        <v>#REF!</v>
      </c>
      <c r="AI570" s="43" t="str">
        <f>_xll.BInterpol('Base IPCA'!$C$3:$C$14,'Base IPCA'!$E$3:$E$14,AH570,"Cubic","Extrapolate=Linear","MultiX=Average","Skip=True","Sort=True")</f>
        <v>#N/A Invalid Parameter: Interpolation value</v>
      </c>
      <c r="AJ570" s="43" t="str">
        <f>_xll.BInterpol('Base IPCA'!$C$3:$C$14,'Base IPCA'!$D$3:$D$14,AH570,"Cubic","Extrapolate=Linear","MultiX=Average","Skip=True","Sort=True")</f>
        <v>#N/A Invalid Parameter: Interpolation value</v>
      </c>
    </row>
    <row r="571" spans="34:36" x14ac:dyDescent="0.25">
      <c r="AH571" s="42" t="e">
        <f t="shared" si="97"/>
        <v>#REF!</v>
      </c>
      <c r="AI571" s="43" t="str">
        <f>_xll.BInterpol('Base IPCA'!$C$3:$C$14,'Base IPCA'!$E$3:$E$14,AH571,"Cubic","Extrapolate=Linear","MultiX=Average","Skip=True","Sort=True")</f>
        <v>#N/A Invalid Parameter: Interpolation value</v>
      </c>
      <c r="AJ571" s="43" t="str">
        <f>_xll.BInterpol('Base IPCA'!$C$3:$C$14,'Base IPCA'!$D$3:$D$14,AH571,"Cubic","Extrapolate=Linear","MultiX=Average","Skip=True","Sort=True")</f>
        <v>#N/A Invalid Parameter: Interpolation value</v>
      </c>
    </row>
    <row r="572" spans="34:36" x14ac:dyDescent="0.25">
      <c r="AH572" s="42" t="e">
        <f t="shared" si="97"/>
        <v>#REF!</v>
      </c>
      <c r="AI572" s="43" t="str">
        <f>_xll.BInterpol('Base IPCA'!$C$3:$C$14,'Base IPCA'!$E$3:$E$14,AH572,"Cubic","Extrapolate=Linear","MultiX=Average","Skip=True","Sort=True")</f>
        <v>#N/A Invalid Parameter: Interpolation value</v>
      </c>
      <c r="AJ572" s="43" t="str">
        <f>_xll.BInterpol('Base IPCA'!$C$3:$C$14,'Base IPCA'!$D$3:$D$14,AH572,"Cubic","Extrapolate=Linear","MultiX=Average","Skip=True","Sort=True")</f>
        <v>#N/A Invalid Parameter: Interpolation value</v>
      </c>
    </row>
    <row r="573" spans="34:36" x14ac:dyDescent="0.25">
      <c r="AH573" s="42" t="e">
        <f t="shared" si="97"/>
        <v>#REF!</v>
      </c>
      <c r="AI573" s="43" t="str">
        <f>_xll.BInterpol('Base IPCA'!$C$3:$C$14,'Base IPCA'!$E$3:$E$14,AH573,"Cubic","Extrapolate=Linear","MultiX=Average","Skip=True","Sort=True")</f>
        <v>#N/A Invalid Parameter: Interpolation value</v>
      </c>
      <c r="AJ573" s="43" t="str">
        <f>_xll.BInterpol('Base IPCA'!$C$3:$C$14,'Base IPCA'!$D$3:$D$14,AH573,"Cubic","Extrapolate=Linear","MultiX=Average","Skip=True","Sort=True")</f>
        <v>#N/A Invalid Parameter: Interpolation value</v>
      </c>
    </row>
    <row r="574" spans="34:36" x14ac:dyDescent="0.25">
      <c r="AH574" s="42" t="e">
        <f t="shared" si="97"/>
        <v>#REF!</v>
      </c>
      <c r="AI574" s="43" t="str">
        <f>_xll.BInterpol('Base IPCA'!$C$3:$C$14,'Base IPCA'!$E$3:$E$14,AH574,"Cubic","Extrapolate=Linear","MultiX=Average","Skip=True","Sort=True")</f>
        <v>#N/A Invalid Parameter: Interpolation value</v>
      </c>
      <c r="AJ574" s="43" t="str">
        <f>_xll.BInterpol('Base IPCA'!$C$3:$C$14,'Base IPCA'!$D$3:$D$14,AH574,"Cubic","Extrapolate=Linear","MultiX=Average","Skip=True","Sort=True")</f>
        <v>#N/A Invalid Parameter: Interpolation value</v>
      </c>
    </row>
    <row r="575" spans="34:36" x14ac:dyDescent="0.25">
      <c r="AH575" s="42" t="e">
        <f t="shared" si="97"/>
        <v>#REF!</v>
      </c>
      <c r="AI575" s="43" t="str">
        <f>_xll.BInterpol('Base IPCA'!$C$3:$C$14,'Base IPCA'!$E$3:$E$14,AH575,"Cubic","Extrapolate=Linear","MultiX=Average","Skip=True","Sort=True")</f>
        <v>#N/A Invalid Parameter: Interpolation value</v>
      </c>
      <c r="AJ575" s="43" t="str">
        <f>_xll.BInterpol('Base IPCA'!$C$3:$C$14,'Base IPCA'!$D$3:$D$14,AH575,"Cubic","Extrapolate=Linear","MultiX=Average","Skip=True","Sort=True")</f>
        <v>#N/A Invalid Parameter: Interpolation value</v>
      </c>
    </row>
    <row r="576" spans="34:36" x14ac:dyDescent="0.25">
      <c r="AH576" s="42" t="e">
        <f t="shared" si="97"/>
        <v>#REF!</v>
      </c>
      <c r="AI576" s="43" t="str">
        <f>_xll.BInterpol('Base IPCA'!$C$3:$C$14,'Base IPCA'!$E$3:$E$14,AH576,"Cubic","Extrapolate=Linear","MultiX=Average","Skip=True","Sort=True")</f>
        <v>#N/A Invalid Parameter: Interpolation value</v>
      </c>
      <c r="AJ576" s="43" t="str">
        <f>_xll.BInterpol('Base IPCA'!$C$3:$C$14,'Base IPCA'!$D$3:$D$14,AH576,"Cubic","Extrapolate=Linear","MultiX=Average","Skip=True","Sort=True")</f>
        <v>#N/A Invalid Parameter: Interpolation value</v>
      </c>
    </row>
    <row r="577" spans="34:36" x14ac:dyDescent="0.25">
      <c r="AH577" s="42" t="e">
        <f t="shared" si="97"/>
        <v>#REF!</v>
      </c>
      <c r="AI577" s="43" t="str">
        <f>_xll.BInterpol('Base IPCA'!$C$3:$C$14,'Base IPCA'!$E$3:$E$14,AH577,"Cubic","Extrapolate=Linear","MultiX=Average","Skip=True","Sort=True")</f>
        <v>#N/A Invalid Parameter: Interpolation value</v>
      </c>
      <c r="AJ577" s="43" t="str">
        <f>_xll.BInterpol('Base IPCA'!$C$3:$C$14,'Base IPCA'!$D$3:$D$14,AH577,"Cubic","Extrapolate=Linear","MultiX=Average","Skip=True","Sort=True")</f>
        <v>#N/A Invalid Parameter: Interpolation value</v>
      </c>
    </row>
    <row r="578" spans="34:36" x14ac:dyDescent="0.25">
      <c r="AH578" s="42" t="e">
        <f t="shared" si="97"/>
        <v>#REF!</v>
      </c>
      <c r="AI578" s="43" t="str">
        <f>_xll.BInterpol('Base IPCA'!$C$3:$C$14,'Base IPCA'!$E$3:$E$14,AH578,"Cubic","Extrapolate=Linear","MultiX=Average","Skip=True","Sort=True")</f>
        <v>#N/A Invalid Parameter: Interpolation value</v>
      </c>
      <c r="AJ578" s="43" t="str">
        <f>_xll.BInterpol('Base IPCA'!$C$3:$C$14,'Base IPCA'!$D$3:$D$14,AH578,"Cubic","Extrapolate=Linear","MultiX=Average","Skip=True","Sort=True")</f>
        <v>#N/A Invalid Parameter: Interpolation value</v>
      </c>
    </row>
    <row r="579" spans="34:36" x14ac:dyDescent="0.25">
      <c r="AH579" s="42" t="e">
        <f t="shared" si="97"/>
        <v>#REF!</v>
      </c>
      <c r="AI579" s="43" t="str">
        <f>_xll.BInterpol('Base IPCA'!$C$3:$C$14,'Base IPCA'!$E$3:$E$14,AH579,"Cubic","Extrapolate=Linear","MultiX=Average","Skip=True","Sort=True")</f>
        <v>#N/A Invalid Parameter: Interpolation value</v>
      </c>
      <c r="AJ579" s="43" t="str">
        <f>_xll.BInterpol('Base IPCA'!$C$3:$C$14,'Base IPCA'!$D$3:$D$14,AH579,"Cubic","Extrapolate=Linear","MultiX=Average","Skip=True","Sort=True")</f>
        <v>#N/A Invalid Parameter: Interpolation value</v>
      </c>
    </row>
    <row r="580" spans="34:36" x14ac:dyDescent="0.25">
      <c r="AH580" s="42" t="e">
        <f t="shared" si="97"/>
        <v>#REF!</v>
      </c>
      <c r="AI580" s="43" t="str">
        <f>_xll.BInterpol('Base IPCA'!$C$3:$C$14,'Base IPCA'!$E$3:$E$14,AH580,"Cubic","Extrapolate=Linear","MultiX=Average","Skip=True","Sort=True")</f>
        <v>#N/A Invalid Parameter: Interpolation value</v>
      </c>
      <c r="AJ580" s="43" t="str">
        <f>_xll.BInterpol('Base IPCA'!$C$3:$C$14,'Base IPCA'!$D$3:$D$14,AH580,"Cubic","Extrapolate=Linear","MultiX=Average","Skip=True","Sort=True")</f>
        <v>#N/A Invalid Parameter: Interpolation value</v>
      </c>
    </row>
    <row r="581" spans="34:36" x14ac:dyDescent="0.25">
      <c r="AH581" s="42" t="e">
        <f t="shared" si="97"/>
        <v>#REF!</v>
      </c>
      <c r="AI581" s="43" t="str">
        <f>_xll.BInterpol('Base IPCA'!$C$3:$C$14,'Base IPCA'!$E$3:$E$14,AH581,"Cubic","Extrapolate=Linear","MultiX=Average","Skip=True","Sort=True")</f>
        <v>#N/A Invalid Parameter: Interpolation value</v>
      </c>
      <c r="AJ581" s="43" t="str">
        <f>_xll.BInterpol('Base IPCA'!$C$3:$C$14,'Base IPCA'!$D$3:$D$14,AH581,"Cubic","Extrapolate=Linear","MultiX=Average","Skip=True","Sort=True")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98">AH581+1</f>
        <v>#REF!</v>
      </c>
      <c r="AI582" s="43" t="str">
        <f>_xll.BInterpol('Base IPCA'!$C$3:$C$14,'Base IPCA'!$E$3:$E$14,AH582,"Cubic","Extrapolate=Linear","MultiX=Average","Skip=True","Sort=True")</f>
        <v>#N/A Invalid Parameter: Interpolation value</v>
      </c>
      <c r="AJ582" s="43" t="str">
        <f>_xll.BInterpol('Base IPCA'!$C$3:$C$14,'Base IPCA'!$D$3:$D$14,AH582,"Cubic","Extrapolate=Linear","MultiX=Average","Skip=True","Sort=True")</f>
        <v>#N/A Invalid Parameter: Interpolation value</v>
      </c>
    </row>
    <row r="583" spans="34:36" x14ac:dyDescent="0.25">
      <c r="AH583" s="42" t="e">
        <f t="shared" si="98"/>
        <v>#REF!</v>
      </c>
      <c r="AI583" s="43" t="str">
        <f>_xll.BInterpol('Base IPCA'!$C$3:$C$14,'Base IPCA'!$E$3:$E$14,AH583,"Cubic","Extrapolate=Linear","MultiX=Average","Skip=True","Sort=True")</f>
        <v>#N/A Invalid Parameter: Interpolation value</v>
      </c>
      <c r="AJ583" s="43" t="str">
        <f>_xll.BInterpol('Base IPCA'!$C$3:$C$14,'Base IPCA'!$D$3:$D$14,AH583,"Cubic","Extrapolate=Linear","MultiX=Average","Skip=True","Sort=True")</f>
        <v>#N/A Invalid Parameter: Interpolation value</v>
      </c>
    </row>
    <row r="584" spans="34:36" x14ac:dyDescent="0.25">
      <c r="AH584" s="42" t="e">
        <f t="shared" si="98"/>
        <v>#REF!</v>
      </c>
      <c r="AI584" s="43" t="str">
        <f>_xll.BInterpol('Base IPCA'!$C$3:$C$14,'Base IPCA'!$E$3:$E$14,AH584,"Cubic","Extrapolate=Linear","MultiX=Average","Skip=True","Sort=True")</f>
        <v>#N/A Invalid Parameter: Interpolation value</v>
      </c>
      <c r="AJ584" s="43" t="str">
        <f>_xll.BInterpol('Base IPCA'!$C$3:$C$14,'Base IPCA'!$D$3:$D$14,AH584,"Cubic","Extrapolate=Linear","MultiX=Average","Skip=True","Sort=True")</f>
        <v>#N/A Invalid Parameter: Interpolation value</v>
      </c>
    </row>
    <row r="585" spans="34:36" x14ac:dyDescent="0.25">
      <c r="AH585" s="42" t="e">
        <f t="shared" si="98"/>
        <v>#REF!</v>
      </c>
      <c r="AI585" s="43" t="str">
        <f>_xll.BInterpol('Base IPCA'!$C$3:$C$14,'Base IPCA'!$E$3:$E$14,AH585,"Cubic","Extrapolate=Linear","MultiX=Average","Skip=True","Sort=True")</f>
        <v>#N/A Invalid Parameter: Interpolation value</v>
      </c>
      <c r="AJ585" s="43" t="str">
        <f>_xll.BInterpol('Base IPCA'!$C$3:$C$14,'Base IPCA'!$D$3:$D$14,AH585,"Cubic","Extrapolate=Linear","MultiX=Average","Skip=True","Sort=True")</f>
        <v>#N/A Invalid Parameter: Interpolation value</v>
      </c>
    </row>
    <row r="586" spans="34:36" x14ac:dyDescent="0.25">
      <c r="AH586" s="42" t="e">
        <f t="shared" si="98"/>
        <v>#REF!</v>
      </c>
      <c r="AI586" s="43" t="str">
        <f>_xll.BInterpol('Base IPCA'!$C$3:$C$14,'Base IPCA'!$E$3:$E$14,AH586,"Cubic","Extrapolate=Linear","MultiX=Average","Skip=True","Sort=True")</f>
        <v>#N/A Invalid Parameter: Interpolation value</v>
      </c>
      <c r="AJ586" s="43" t="str">
        <f>_xll.BInterpol('Base IPCA'!$C$3:$C$14,'Base IPCA'!$D$3:$D$14,AH586,"Cubic","Extrapolate=Linear","MultiX=Average","Skip=True","Sort=True")</f>
        <v>#N/A Invalid Parameter: Interpolation value</v>
      </c>
    </row>
    <row r="587" spans="34:36" x14ac:dyDescent="0.25">
      <c r="AH587" s="42" t="e">
        <f t="shared" si="98"/>
        <v>#REF!</v>
      </c>
      <c r="AI587" s="43" t="str">
        <f>_xll.BInterpol('Base IPCA'!$C$3:$C$14,'Base IPCA'!$E$3:$E$14,AH587,"Cubic","Extrapolate=Linear","MultiX=Average","Skip=True","Sort=True")</f>
        <v>#N/A Invalid Parameter: Interpolation value</v>
      </c>
      <c r="AJ587" s="43" t="str">
        <f>_xll.BInterpol('Base IPCA'!$C$3:$C$14,'Base IPCA'!$D$3:$D$14,AH587,"Cubic","Extrapolate=Linear","MultiX=Average","Skip=True","Sort=True")</f>
        <v>#N/A Invalid Parameter: Interpolation value</v>
      </c>
    </row>
    <row r="588" spans="34:36" x14ac:dyDescent="0.25">
      <c r="AH588" s="42" t="e">
        <f t="shared" si="98"/>
        <v>#REF!</v>
      </c>
      <c r="AI588" s="43" t="str">
        <f>_xll.BInterpol('Base IPCA'!$C$3:$C$14,'Base IPCA'!$E$3:$E$14,AH588,"Cubic","Extrapolate=Linear","MultiX=Average","Skip=True","Sort=True")</f>
        <v>#N/A Invalid Parameter: Interpolation value</v>
      </c>
      <c r="AJ588" s="43" t="str">
        <f>_xll.BInterpol('Base IPCA'!$C$3:$C$14,'Base IPCA'!$D$3:$D$14,AH588,"Cubic","Extrapolate=Linear","MultiX=Average","Skip=True","Sort=True")</f>
        <v>#N/A Invalid Parameter: Interpolation value</v>
      </c>
    </row>
    <row r="589" spans="34:36" x14ac:dyDescent="0.25">
      <c r="AH589" s="42" t="e">
        <f t="shared" si="98"/>
        <v>#REF!</v>
      </c>
      <c r="AI589" s="43" t="str">
        <f>_xll.BInterpol('Base IPCA'!$C$3:$C$14,'Base IPCA'!$E$3:$E$14,AH589,"Cubic","Extrapolate=Linear","MultiX=Average","Skip=True","Sort=True")</f>
        <v>#N/A Invalid Parameter: Interpolation value</v>
      </c>
      <c r="AJ589" s="43" t="str">
        <f>_xll.BInterpol('Base IPCA'!$C$3:$C$14,'Base IPCA'!$D$3:$D$14,AH589,"Cubic","Extrapolate=Linear","MultiX=Average","Skip=True","Sort=True")</f>
        <v>#N/A Invalid Parameter: Interpolation value</v>
      </c>
    </row>
    <row r="590" spans="34:36" x14ac:dyDescent="0.25">
      <c r="AH590" s="42" t="e">
        <f t="shared" si="98"/>
        <v>#REF!</v>
      </c>
      <c r="AI590" s="43" t="str">
        <f>_xll.BInterpol('Base IPCA'!$C$3:$C$14,'Base IPCA'!$E$3:$E$14,AH590,"Cubic","Extrapolate=Linear","MultiX=Average","Skip=True","Sort=True")</f>
        <v>#N/A Invalid Parameter: Interpolation value</v>
      </c>
      <c r="AJ590" s="43" t="str">
        <f>_xll.BInterpol('Base IPCA'!$C$3:$C$14,'Base IPCA'!$D$3:$D$14,AH590,"Cubic","Extrapolate=Linear","MultiX=Average","Skip=True","Sort=True")</f>
        <v>#N/A Invalid Parameter: Interpolation value</v>
      </c>
    </row>
    <row r="591" spans="34:36" x14ac:dyDescent="0.25">
      <c r="AH591" s="42" t="e">
        <f t="shared" si="98"/>
        <v>#REF!</v>
      </c>
      <c r="AI591" s="43" t="str">
        <f>_xll.BInterpol('Base IPCA'!$C$3:$C$14,'Base IPCA'!$E$3:$E$14,AH591,"Cubic","Extrapolate=Linear","MultiX=Average","Skip=True","Sort=True")</f>
        <v>#N/A Invalid Parameter: Interpolation value</v>
      </c>
      <c r="AJ591" s="43" t="str">
        <f>_xll.BInterpol('Base IPCA'!$C$3:$C$14,'Base IPCA'!$D$3:$D$14,AH591,"Cubic","Extrapolate=Linear","MultiX=Average","Skip=True","Sort=True")</f>
        <v>#N/A Invalid Parameter: Interpolation value</v>
      </c>
    </row>
    <row r="592" spans="34:36" x14ac:dyDescent="0.25">
      <c r="AH592" s="42" t="e">
        <f t="shared" si="98"/>
        <v>#REF!</v>
      </c>
      <c r="AI592" s="43" t="str">
        <f>_xll.BInterpol('Base IPCA'!$C$3:$C$14,'Base IPCA'!$E$3:$E$14,AH592,"Cubic","Extrapolate=Linear","MultiX=Average","Skip=True","Sort=True")</f>
        <v>#N/A Invalid Parameter: Interpolation value</v>
      </c>
      <c r="AJ592" s="43" t="str">
        <f>_xll.BInterpol('Base IPCA'!$C$3:$C$14,'Base IPCA'!$D$3:$D$14,AH592,"Cubic","Extrapolate=Linear","MultiX=Average","Skip=True","Sort=True")</f>
        <v>#N/A Invalid Parameter: Interpolation value</v>
      </c>
    </row>
    <row r="593" spans="34:36" x14ac:dyDescent="0.25">
      <c r="AH593" s="42" t="e">
        <f t="shared" si="98"/>
        <v>#REF!</v>
      </c>
      <c r="AI593" s="43" t="str">
        <f>_xll.BInterpol('Base IPCA'!$C$3:$C$14,'Base IPCA'!$E$3:$E$14,AH593,"Cubic","Extrapolate=Linear","MultiX=Average","Skip=True","Sort=True")</f>
        <v>#N/A Invalid Parameter: Interpolation value</v>
      </c>
      <c r="AJ593" s="43" t="str">
        <f>_xll.BInterpol('Base IPCA'!$C$3:$C$14,'Base IPCA'!$D$3:$D$14,AH593,"Cubic","Extrapolate=Linear","MultiX=Average","Skip=True","Sort=True")</f>
        <v>#N/A Invalid Parameter: Interpolation value</v>
      </c>
    </row>
    <row r="594" spans="34:36" x14ac:dyDescent="0.25">
      <c r="AH594" s="42" t="e">
        <f t="shared" si="98"/>
        <v>#REF!</v>
      </c>
      <c r="AI594" s="43" t="str">
        <f>_xll.BInterpol('Base IPCA'!$C$3:$C$14,'Base IPCA'!$E$3:$E$14,AH594,"Cubic","Extrapolate=Linear","MultiX=Average","Skip=True","Sort=True")</f>
        <v>#N/A Invalid Parameter: Interpolation value</v>
      </c>
      <c r="AJ594" s="43" t="str">
        <f>_xll.BInterpol('Base IPCA'!$C$3:$C$14,'Base IPCA'!$D$3:$D$14,AH594,"Cubic","Extrapolate=Linear","MultiX=Average","Skip=True","Sort=True")</f>
        <v>#N/A Invalid Parameter: Interpolation value</v>
      </c>
    </row>
    <row r="595" spans="34:36" x14ac:dyDescent="0.25">
      <c r="AH595" s="42" t="e">
        <f t="shared" si="98"/>
        <v>#REF!</v>
      </c>
      <c r="AI595" s="43" t="str">
        <f>_xll.BInterpol('Base IPCA'!$C$3:$C$14,'Base IPCA'!$E$3:$E$14,AH595,"Cubic","Extrapolate=Linear","MultiX=Average","Skip=True","Sort=True")</f>
        <v>#N/A Invalid Parameter: Interpolation value</v>
      </c>
      <c r="AJ595" s="43" t="str">
        <f>_xll.BInterpol('Base IPCA'!$C$3:$C$14,'Base IPCA'!$D$3:$D$14,AH595,"Cubic","Extrapolate=Linear","MultiX=Average","Skip=True","Sort=True")</f>
        <v>#N/A Invalid Parameter: Interpolation value</v>
      </c>
    </row>
    <row r="596" spans="34:36" x14ac:dyDescent="0.25">
      <c r="AH596" s="42" t="e">
        <f t="shared" si="98"/>
        <v>#REF!</v>
      </c>
      <c r="AI596" s="43" t="str">
        <f>_xll.BInterpol('Base IPCA'!$C$3:$C$14,'Base IPCA'!$E$3:$E$14,AH596,"Cubic","Extrapolate=Linear","MultiX=Average","Skip=True","Sort=True")</f>
        <v>#N/A Invalid Parameter: Interpolation value</v>
      </c>
      <c r="AJ596" s="43" t="str">
        <f>_xll.BInterpol('Base IPCA'!$C$3:$C$14,'Base IPCA'!$D$3:$D$14,AH596,"Cubic","Extrapolate=Linear","MultiX=Average","Skip=True","Sort=True")</f>
        <v>#N/A Invalid Parameter: Interpolation value</v>
      </c>
    </row>
    <row r="597" spans="34:36" x14ac:dyDescent="0.25">
      <c r="AH597" s="42" t="e">
        <f t="shared" si="98"/>
        <v>#REF!</v>
      </c>
      <c r="AI597" s="43" t="str">
        <f>_xll.BInterpol('Base IPCA'!$C$3:$C$14,'Base IPCA'!$E$3:$E$14,AH597,"Cubic","Extrapolate=Linear","MultiX=Average","Skip=True","Sort=True")</f>
        <v>#N/A Invalid Parameter: Interpolation value</v>
      </c>
      <c r="AJ597" s="43" t="str">
        <f>_xll.BInterpol('Base IPCA'!$C$3:$C$14,'Base IPCA'!$D$3:$D$14,AH597,"Cubic","Extrapolate=Linear","MultiX=Average","Skip=True","Sort=True")</f>
        <v>#N/A Invalid Parameter: Interpolation value</v>
      </c>
    </row>
    <row r="598" spans="34:36" x14ac:dyDescent="0.25">
      <c r="AH598" s="42" t="e">
        <f t="shared" si="98"/>
        <v>#REF!</v>
      </c>
      <c r="AI598" s="43" t="str">
        <f>_xll.BInterpol('Base IPCA'!$C$3:$C$14,'Base IPCA'!$E$3:$E$14,AH598,"Cubic","Extrapolate=Linear","MultiX=Average","Skip=True","Sort=True")</f>
        <v>#N/A Invalid Parameter: Interpolation value</v>
      </c>
      <c r="AJ598" s="43" t="str">
        <f>_xll.BInterpol('Base IPCA'!$C$3:$C$14,'Base IPCA'!$D$3:$D$14,AH598,"Cubic","Extrapolate=Linear","MultiX=Average","Skip=True","Sort=True")</f>
        <v>#N/A Invalid Parameter: Interpolation value</v>
      </c>
    </row>
    <row r="599" spans="34:36" x14ac:dyDescent="0.25">
      <c r="AH599" s="42" t="e">
        <f t="shared" si="98"/>
        <v>#REF!</v>
      </c>
      <c r="AI599" s="43" t="str">
        <f>_xll.BInterpol('Base IPCA'!$C$3:$C$14,'Base IPCA'!$E$3:$E$14,AH599,"Cubic","Extrapolate=Linear","MultiX=Average","Skip=True","Sort=True")</f>
        <v>#N/A Invalid Parameter: Interpolation value</v>
      </c>
      <c r="AJ599" s="43" t="str">
        <f>_xll.BInterpol('Base IPCA'!$C$3:$C$14,'Base IPCA'!$D$3:$D$14,AH599,"Cubic","Extrapolate=Linear","MultiX=Average","Skip=True","Sort=True")</f>
        <v>#N/A Invalid Parameter: Interpolation value</v>
      </c>
    </row>
    <row r="600" spans="34:36" x14ac:dyDescent="0.25">
      <c r="AH600" s="42" t="e">
        <f t="shared" si="98"/>
        <v>#REF!</v>
      </c>
      <c r="AI600" s="43" t="str">
        <f>_xll.BInterpol('Base IPCA'!$C$3:$C$14,'Base IPCA'!$E$3:$E$14,AH600,"Cubic","Extrapolate=Linear","MultiX=Average","Skip=True","Sort=True")</f>
        <v>#N/A Invalid Parameter: Interpolation value</v>
      </c>
      <c r="AJ600" s="43" t="str">
        <f>_xll.BInterpol('Base IPCA'!$C$3:$C$14,'Base IPCA'!$D$3:$D$14,AH600,"Cubic","Extrapolate=Linear","MultiX=Average","Skip=True","Sort=True")</f>
        <v>#N/A Invalid Parameter: Interpolation value</v>
      </c>
    </row>
    <row r="601" spans="34:36" x14ac:dyDescent="0.25">
      <c r="AH601" s="42" t="e">
        <f t="shared" si="98"/>
        <v>#REF!</v>
      </c>
      <c r="AI601" s="43" t="str">
        <f>_xll.BInterpol('Base IPCA'!$C$3:$C$14,'Base IPCA'!$E$3:$E$14,AH601,"Cubic","Extrapolate=Linear","MultiX=Average","Skip=True","Sort=True")</f>
        <v>#N/A Invalid Parameter: Interpolation value</v>
      </c>
      <c r="AJ601" s="43" t="str">
        <f>_xll.BInterpol('Base IPCA'!$C$3:$C$14,'Base IPCA'!$D$3:$D$14,AH601,"Cubic","Extrapolate=Linear","MultiX=Average","Skip=True","Sort=True")</f>
        <v>#N/A Invalid Parameter: Interpolation value</v>
      </c>
    </row>
    <row r="602" spans="34:36" x14ac:dyDescent="0.25">
      <c r="AH602" s="42" t="e">
        <f t="shared" si="98"/>
        <v>#REF!</v>
      </c>
      <c r="AI602" s="43" t="str">
        <f>_xll.BInterpol('Base IPCA'!$C$3:$C$14,'Base IPCA'!$E$3:$E$14,AH602,"Cubic","Extrapolate=Linear","MultiX=Average","Skip=True","Sort=True")</f>
        <v>#N/A Invalid Parameter: Interpolation value</v>
      </c>
      <c r="AJ602" s="43" t="str">
        <f>_xll.BInterpol('Base IPCA'!$C$3:$C$14,'Base IPCA'!$D$3:$D$14,AH602,"Cubic","Extrapolate=Linear","MultiX=Average","Skip=True","Sort=True")</f>
        <v>#N/A Invalid Parameter: Interpolation value</v>
      </c>
    </row>
    <row r="603" spans="34:36" x14ac:dyDescent="0.25">
      <c r="AH603" s="42" t="e">
        <f t="shared" si="98"/>
        <v>#REF!</v>
      </c>
      <c r="AI603" s="43" t="str">
        <f>_xll.BInterpol('Base IPCA'!$C$3:$C$14,'Base IPCA'!$E$3:$E$14,AH603,"Cubic","Extrapolate=Linear","MultiX=Average","Skip=True","Sort=True")</f>
        <v>#N/A Invalid Parameter: Interpolation value</v>
      </c>
      <c r="AJ603" s="43" t="str">
        <f>_xll.BInterpol('Base IPCA'!$C$3:$C$14,'Base IPCA'!$D$3:$D$14,AH603,"Cubic","Extrapolate=Linear","MultiX=Average","Skip=True","Sort=True")</f>
        <v>#N/A Invalid Parameter: Interpolation value</v>
      </c>
    </row>
    <row r="604" spans="34:36" x14ac:dyDescent="0.25">
      <c r="AH604" s="42" t="e">
        <f t="shared" si="98"/>
        <v>#REF!</v>
      </c>
      <c r="AI604" s="43" t="str">
        <f>_xll.BInterpol('Base IPCA'!$C$3:$C$14,'Base IPCA'!$E$3:$E$14,AH604,"Cubic","Extrapolate=Linear","MultiX=Average","Skip=True","Sort=True")</f>
        <v>#N/A Invalid Parameter: Interpolation value</v>
      </c>
      <c r="AJ604" s="43" t="str">
        <f>_xll.BInterpol('Base IPCA'!$C$3:$C$14,'Base IPCA'!$D$3:$D$14,AH604,"Cubic","Extrapolate=Linear","MultiX=Average","Skip=True","Sort=True")</f>
        <v>#N/A Invalid Parameter: Interpolation value</v>
      </c>
    </row>
    <row r="605" spans="34:36" x14ac:dyDescent="0.25">
      <c r="AH605" s="42" t="e">
        <f t="shared" si="98"/>
        <v>#REF!</v>
      </c>
      <c r="AI605" s="43" t="str">
        <f>_xll.BInterpol('Base IPCA'!$C$3:$C$14,'Base IPCA'!$E$3:$E$14,AH605,"Cubic","Extrapolate=Linear","MultiX=Average","Skip=True","Sort=True")</f>
        <v>#N/A Invalid Parameter: Interpolation value</v>
      </c>
      <c r="AJ605" s="43" t="str">
        <f>_xll.BInterpol('Base IPCA'!$C$3:$C$14,'Base IPCA'!$D$3:$D$14,AH605,"Cubic","Extrapolate=Linear","MultiX=Average","Skip=True","Sort=True")</f>
        <v>#N/A Invalid Parameter: Interpolation value</v>
      </c>
    </row>
    <row r="606" spans="34:36" x14ac:dyDescent="0.25">
      <c r="AH606" s="42" t="e">
        <f t="shared" si="98"/>
        <v>#REF!</v>
      </c>
      <c r="AI606" s="43" t="str">
        <f>_xll.BInterpol('Base IPCA'!$C$3:$C$14,'Base IPCA'!$E$3:$E$14,AH606,"Cubic","Extrapolate=Linear","MultiX=Average","Skip=True","Sort=True")</f>
        <v>#N/A Invalid Parameter: Interpolation value</v>
      </c>
      <c r="AJ606" s="43" t="str">
        <f>_xll.BInterpol('Base IPCA'!$C$3:$C$14,'Base IPCA'!$D$3:$D$14,AH606,"Cubic","Extrapolate=Linear","MultiX=Average","Skip=True","Sort=True")</f>
        <v>#N/A Invalid Parameter: Interpolation value</v>
      </c>
    </row>
    <row r="607" spans="34:36" x14ac:dyDescent="0.25">
      <c r="AH607" s="42" t="e">
        <f t="shared" si="98"/>
        <v>#REF!</v>
      </c>
      <c r="AI607" s="43" t="str">
        <f>_xll.BInterpol('Base IPCA'!$C$3:$C$14,'Base IPCA'!$E$3:$E$14,AH607,"Cubic","Extrapolate=Linear","MultiX=Average","Skip=True","Sort=True")</f>
        <v>#N/A Invalid Parameter: Interpolation value</v>
      </c>
      <c r="AJ607" s="43" t="str">
        <f>_xll.BInterpol('Base IPCA'!$C$3:$C$14,'Base IPCA'!$D$3:$D$14,AH607,"Cubic","Extrapolate=Linear","MultiX=Average","Skip=True","Sort=True")</f>
        <v>#N/A Invalid Parameter: Interpolation value</v>
      </c>
    </row>
    <row r="608" spans="34:36" x14ac:dyDescent="0.25">
      <c r="AH608" s="42" t="e">
        <f t="shared" si="98"/>
        <v>#REF!</v>
      </c>
      <c r="AI608" s="43" t="str">
        <f>_xll.BInterpol('Base IPCA'!$C$3:$C$14,'Base IPCA'!$E$3:$E$14,AH608,"Cubic","Extrapolate=Linear","MultiX=Average","Skip=True","Sort=True")</f>
        <v>#N/A Invalid Parameter: Interpolation value</v>
      </c>
      <c r="AJ608" s="43" t="str">
        <f>_xll.BInterpol('Base IPCA'!$C$3:$C$14,'Base IPCA'!$D$3:$D$14,AH608,"Cubic","Extrapolate=Linear","MultiX=Average","Skip=True","Sort=True")</f>
        <v>#N/A Invalid Parameter: Interpolation value</v>
      </c>
    </row>
    <row r="609" spans="34:36" x14ac:dyDescent="0.25">
      <c r="AH609" s="42" t="e">
        <f t="shared" si="98"/>
        <v>#REF!</v>
      </c>
      <c r="AI609" s="43" t="str">
        <f>_xll.BInterpol('Base IPCA'!$C$3:$C$14,'Base IPCA'!$E$3:$E$14,AH609,"Cubic","Extrapolate=Linear","MultiX=Average","Skip=True","Sort=True")</f>
        <v>#N/A Invalid Parameter: Interpolation value</v>
      </c>
      <c r="AJ609" s="43" t="str">
        <f>_xll.BInterpol('Base IPCA'!$C$3:$C$14,'Base IPCA'!$D$3:$D$14,AH609,"Cubic","Extrapolate=Linear","MultiX=Average","Skip=True","Sort=True")</f>
        <v>#N/A Invalid Parameter: Interpolation value</v>
      </c>
    </row>
    <row r="610" spans="34:36" x14ac:dyDescent="0.25">
      <c r="AH610" s="42" t="e">
        <f t="shared" si="98"/>
        <v>#REF!</v>
      </c>
      <c r="AI610" s="43" t="str">
        <f>_xll.BInterpol('Base IPCA'!$C$3:$C$14,'Base IPCA'!$E$3:$E$14,AH610,"Cubic","Extrapolate=Linear","MultiX=Average","Skip=True","Sort=True")</f>
        <v>#N/A Invalid Parameter: Interpolation value</v>
      </c>
      <c r="AJ610" s="43" t="str">
        <f>_xll.BInterpol('Base IPCA'!$C$3:$C$14,'Base IPCA'!$D$3:$D$14,AH610,"Cubic","Extrapolate=Linear","MultiX=Average","Skip=True","Sort=True")</f>
        <v>#N/A Invalid Parameter: Interpolation value</v>
      </c>
    </row>
    <row r="611" spans="34:36" x14ac:dyDescent="0.25">
      <c r="AH611" s="42" t="e">
        <f t="shared" si="98"/>
        <v>#REF!</v>
      </c>
      <c r="AI611" s="43" t="str">
        <f>_xll.BInterpol('Base IPCA'!$C$3:$C$14,'Base IPCA'!$E$3:$E$14,AH611,"Cubic","Extrapolate=Linear","MultiX=Average","Skip=True","Sort=True")</f>
        <v>#N/A Invalid Parameter: Interpolation value</v>
      </c>
      <c r="AJ611" s="43" t="str">
        <f>_xll.BInterpol('Base IPCA'!$C$3:$C$14,'Base IPCA'!$D$3:$D$14,AH611,"Cubic","Extrapolate=Linear","MultiX=Average","Skip=True","Sort=True")</f>
        <v>#N/A Invalid Parameter: Interpolation value</v>
      </c>
    </row>
    <row r="612" spans="34:36" x14ac:dyDescent="0.25">
      <c r="AH612" s="42" t="e">
        <f t="shared" si="98"/>
        <v>#REF!</v>
      </c>
      <c r="AI612" s="43" t="str">
        <f>_xll.BInterpol('Base IPCA'!$C$3:$C$14,'Base IPCA'!$E$3:$E$14,AH612,"Cubic","Extrapolate=Linear","MultiX=Average","Skip=True","Sort=True")</f>
        <v>#N/A Invalid Parameter: Interpolation value</v>
      </c>
      <c r="AJ612" s="43" t="str">
        <f>_xll.BInterpol('Base IPCA'!$C$3:$C$14,'Base IPCA'!$D$3:$D$14,AH612,"Cubic","Extrapolate=Linear","MultiX=Average","Skip=True","Sort=True")</f>
        <v>#N/A Invalid Parameter: Interpolation value</v>
      </c>
    </row>
    <row r="613" spans="34:36" x14ac:dyDescent="0.25">
      <c r="AH613" s="42" t="e">
        <f t="shared" si="98"/>
        <v>#REF!</v>
      </c>
      <c r="AI613" s="43" t="str">
        <f>_xll.BInterpol('Base IPCA'!$C$3:$C$14,'Base IPCA'!$E$3:$E$14,AH613,"Cubic","Extrapolate=Linear","MultiX=Average","Skip=True","Sort=True")</f>
        <v>#N/A Invalid Parameter: Interpolation value</v>
      </c>
      <c r="AJ613" s="43" t="str">
        <f>_xll.BInterpol('Base IPCA'!$C$3:$C$14,'Base IPCA'!$D$3:$D$14,AH613,"Cubic","Extrapolate=Linear","MultiX=Average","Skip=True","Sort=True")</f>
        <v>#N/A Invalid Parameter: Interpolation value</v>
      </c>
    </row>
    <row r="614" spans="34:36" x14ac:dyDescent="0.25">
      <c r="AH614" s="42" t="e">
        <f t="shared" si="98"/>
        <v>#REF!</v>
      </c>
      <c r="AI614" s="43" t="str">
        <f>_xll.BInterpol('Base IPCA'!$C$3:$C$14,'Base IPCA'!$E$3:$E$14,AH614,"Cubic","Extrapolate=Linear","MultiX=Average","Skip=True","Sort=True")</f>
        <v>#N/A Invalid Parameter: Interpolation value</v>
      </c>
      <c r="AJ614" s="43" t="str">
        <f>_xll.BInterpol('Base IPCA'!$C$3:$C$14,'Base IPCA'!$D$3:$D$14,AH614,"Cubic","Extrapolate=Linear","MultiX=Average","Skip=True","Sort=True")</f>
        <v>#N/A Invalid Parameter: Interpolation value</v>
      </c>
    </row>
    <row r="615" spans="34:36" x14ac:dyDescent="0.25">
      <c r="AH615" s="42" t="e">
        <f t="shared" si="98"/>
        <v>#REF!</v>
      </c>
      <c r="AI615" s="43" t="str">
        <f>_xll.BInterpol('Base IPCA'!$C$3:$C$14,'Base IPCA'!$E$3:$E$14,AH615,"Cubic","Extrapolate=Linear","MultiX=Average","Skip=True","Sort=True")</f>
        <v>#N/A Invalid Parameter: Interpolation value</v>
      </c>
      <c r="AJ615" s="43" t="str">
        <f>_xll.BInterpol('Base IPCA'!$C$3:$C$14,'Base IPCA'!$D$3:$D$14,AH615,"Cubic","Extrapolate=Linear","MultiX=Average","Skip=True","Sort=True")</f>
        <v>#N/A Invalid Parameter: Interpolation value</v>
      </c>
    </row>
    <row r="616" spans="34:36" x14ac:dyDescent="0.25">
      <c r="AH616" s="42" t="e">
        <f t="shared" si="98"/>
        <v>#REF!</v>
      </c>
      <c r="AI616" s="43" t="str">
        <f>_xll.BInterpol('Base IPCA'!$C$3:$C$14,'Base IPCA'!$E$3:$E$14,AH616,"Cubic","Extrapolate=Linear","MultiX=Average","Skip=True","Sort=True")</f>
        <v>#N/A Invalid Parameter: Interpolation value</v>
      </c>
      <c r="AJ616" s="43" t="str">
        <f>_xll.BInterpol('Base IPCA'!$C$3:$C$14,'Base IPCA'!$D$3:$D$14,AH616,"Cubic","Extrapolate=Linear","MultiX=Average","Skip=True","Sort=True")</f>
        <v>#N/A Invalid Parameter: Interpolation value</v>
      </c>
    </row>
    <row r="617" spans="34:36" x14ac:dyDescent="0.25">
      <c r="AH617" s="42" t="e">
        <f t="shared" si="98"/>
        <v>#REF!</v>
      </c>
      <c r="AI617" s="43" t="str">
        <f>_xll.BInterpol('Base IPCA'!$C$3:$C$14,'Base IPCA'!$E$3:$E$14,AH617,"Cubic","Extrapolate=Linear","MultiX=Average","Skip=True","Sort=True")</f>
        <v>#N/A Invalid Parameter: Interpolation value</v>
      </c>
      <c r="AJ617" s="43" t="str">
        <f>_xll.BInterpol('Base IPCA'!$C$3:$C$14,'Base IPCA'!$D$3:$D$14,AH617,"Cubic","Extrapolate=Linear","MultiX=Average","Skip=True","Sort=True")</f>
        <v>#N/A Invalid Parameter: Interpolation value</v>
      </c>
    </row>
    <row r="618" spans="34:36" x14ac:dyDescent="0.25">
      <c r="AH618" s="42" t="e">
        <f t="shared" si="98"/>
        <v>#REF!</v>
      </c>
      <c r="AI618" s="43" t="str">
        <f>_xll.BInterpol('Base IPCA'!$C$3:$C$14,'Base IPCA'!$E$3:$E$14,AH618,"Cubic","Extrapolate=Linear","MultiX=Average","Skip=True","Sort=True")</f>
        <v>#N/A Invalid Parameter: Interpolation value</v>
      </c>
      <c r="AJ618" s="43" t="str">
        <f>_xll.BInterpol('Base IPCA'!$C$3:$C$14,'Base IPCA'!$D$3:$D$14,AH618,"Cubic","Extrapolate=Linear","MultiX=Average","Skip=True","Sort=True")</f>
        <v>#N/A Invalid Parameter: Interpolation value</v>
      </c>
    </row>
    <row r="619" spans="34:36" x14ac:dyDescent="0.25">
      <c r="AH619" s="42" t="e">
        <f t="shared" si="98"/>
        <v>#REF!</v>
      </c>
      <c r="AI619" s="43" t="str">
        <f>_xll.BInterpol('Base IPCA'!$C$3:$C$14,'Base IPCA'!$E$3:$E$14,AH619,"Cubic","Extrapolate=Linear","MultiX=Average","Skip=True","Sort=True")</f>
        <v>#N/A Invalid Parameter: Interpolation value</v>
      </c>
      <c r="AJ619" s="43" t="str">
        <f>_xll.BInterpol('Base IPCA'!$C$3:$C$14,'Base IPCA'!$D$3:$D$14,AH619,"Cubic","Extrapolate=Linear","MultiX=Average","Skip=True","Sort=True")</f>
        <v>#N/A Invalid Parameter: Interpolation value</v>
      </c>
    </row>
    <row r="620" spans="34:36" x14ac:dyDescent="0.25">
      <c r="AH620" s="42" t="e">
        <f t="shared" si="98"/>
        <v>#REF!</v>
      </c>
      <c r="AI620" s="43" t="str">
        <f>_xll.BInterpol('Base IPCA'!$C$3:$C$14,'Base IPCA'!$E$3:$E$14,AH620,"Cubic","Extrapolate=Linear","MultiX=Average","Skip=True","Sort=True")</f>
        <v>#N/A Invalid Parameter: Interpolation value</v>
      </c>
      <c r="AJ620" s="43" t="str">
        <f>_xll.BInterpol('Base IPCA'!$C$3:$C$14,'Base IPCA'!$D$3:$D$14,AH620,"Cubic","Extrapolate=Linear","MultiX=Average","Skip=True","Sort=True")</f>
        <v>#N/A Invalid Parameter: Interpolation value</v>
      </c>
    </row>
    <row r="621" spans="34:36" x14ac:dyDescent="0.25">
      <c r="AH621" s="42" t="e">
        <f t="shared" si="98"/>
        <v>#REF!</v>
      </c>
      <c r="AI621" s="43" t="str">
        <f>_xll.BInterpol('Base IPCA'!$C$3:$C$14,'Base IPCA'!$E$3:$E$14,AH621,"Cubic","Extrapolate=Linear","MultiX=Average","Skip=True","Sort=True")</f>
        <v>#N/A Invalid Parameter: Interpolation value</v>
      </c>
      <c r="AJ621" s="43" t="str">
        <f>_xll.BInterpol('Base IPCA'!$C$3:$C$14,'Base IPCA'!$D$3:$D$14,AH621,"Cubic","Extrapolate=Linear","MultiX=Average","Skip=True","Sort=True")</f>
        <v>#N/A Invalid Parameter: Interpolation value</v>
      </c>
    </row>
    <row r="622" spans="34:36" x14ac:dyDescent="0.25">
      <c r="AH622" s="42" t="e">
        <f t="shared" si="98"/>
        <v>#REF!</v>
      </c>
      <c r="AI622" s="43" t="str">
        <f>_xll.BInterpol('Base IPCA'!$C$3:$C$14,'Base IPCA'!$E$3:$E$14,AH622,"Cubic","Extrapolate=Linear","MultiX=Average","Skip=True","Sort=True")</f>
        <v>#N/A Invalid Parameter: Interpolation value</v>
      </c>
      <c r="AJ622" s="43" t="str">
        <f>_xll.BInterpol('Base IPCA'!$C$3:$C$14,'Base IPCA'!$D$3:$D$14,AH622,"Cubic","Extrapolate=Linear","MultiX=Average","Skip=True","Sort=True")</f>
        <v>#N/A Invalid Parameter: Interpolation value</v>
      </c>
    </row>
    <row r="623" spans="34:36" x14ac:dyDescent="0.25">
      <c r="AH623" s="42" t="e">
        <f t="shared" si="98"/>
        <v>#REF!</v>
      </c>
      <c r="AI623" s="43" t="str">
        <f>_xll.BInterpol('Base IPCA'!$C$3:$C$14,'Base IPCA'!$E$3:$E$14,AH623,"Cubic","Extrapolate=Linear","MultiX=Average","Skip=True","Sort=True")</f>
        <v>#N/A Invalid Parameter: Interpolation value</v>
      </c>
      <c r="AJ623" s="43" t="str">
        <f>_xll.BInterpol('Base IPCA'!$C$3:$C$14,'Base IPCA'!$D$3:$D$14,AH623,"Cubic","Extrapolate=Linear","MultiX=Average","Skip=True","Sort=True")</f>
        <v>#N/A Invalid Parameter: Interpolation value</v>
      </c>
    </row>
    <row r="624" spans="34:36" x14ac:dyDescent="0.25">
      <c r="AH624" s="42" t="e">
        <f t="shared" si="98"/>
        <v>#REF!</v>
      </c>
      <c r="AI624" s="43" t="str">
        <f>_xll.BInterpol('Base IPCA'!$C$3:$C$14,'Base IPCA'!$E$3:$E$14,AH624,"Cubic","Extrapolate=Linear","MultiX=Average","Skip=True","Sort=True")</f>
        <v>#N/A Invalid Parameter: Interpolation value</v>
      </c>
      <c r="AJ624" s="43" t="str">
        <f>_xll.BInterpol('Base IPCA'!$C$3:$C$14,'Base IPCA'!$D$3:$D$14,AH624,"Cubic","Extrapolate=Linear","MultiX=Average","Skip=True","Sort=True")</f>
        <v>#N/A Invalid Parameter: Interpolation value</v>
      </c>
    </row>
    <row r="625" spans="34:36" x14ac:dyDescent="0.25">
      <c r="AH625" s="42" t="e">
        <f t="shared" si="98"/>
        <v>#REF!</v>
      </c>
      <c r="AI625" s="43" t="str">
        <f>_xll.BInterpol('Base IPCA'!$C$3:$C$14,'Base IPCA'!$E$3:$E$14,AH625,"Cubic","Extrapolate=Linear","MultiX=Average","Skip=True","Sort=True")</f>
        <v>#N/A Invalid Parameter: Interpolation value</v>
      </c>
      <c r="AJ625" s="43" t="str">
        <f>_xll.BInterpol('Base IPCA'!$C$3:$C$14,'Base IPCA'!$D$3:$D$14,AH625,"Cubic","Extrapolate=Linear","MultiX=Average","Skip=True","Sort=True")</f>
        <v>#N/A Invalid Parameter: Interpolation value</v>
      </c>
    </row>
    <row r="626" spans="34:36" x14ac:dyDescent="0.25">
      <c r="AH626" s="42" t="e">
        <f t="shared" si="98"/>
        <v>#REF!</v>
      </c>
      <c r="AI626" s="43" t="str">
        <f>_xll.BInterpol('Base IPCA'!$C$3:$C$14,'Base IPCA'!$E$3:$E$14,AH626,"Cubic","Extrapolate=Linear","MultiX=Average","Skip=True","Sort=True")</f>
        <v>#N/A Invalid Parameter: Interpolation value</v>
      </c>
      <c r="AJ626" s="43" t="str">
        <f>_xll.BInterpol('Base IPCA'!$C$3:$C$14,'Base IPCA'!$D$3:$D$14,AH626,"Cubic","Extrapolate=Linear","MultiX=Average","Skip=True","Sort=True")</f>
        <v>#N/A Invalid Parameter: Interpolation value</v>
      </c>
    </row>
    <row r="627" spans="34:36" x14ac:dyDescent="0.25">
      <c r="AH627" s="42" t="e">
        <f t="shared" si="98"/>
        <v>#REF!</v>
      </c>
      <c r="AI627" s="43" t="str">
        <f>_xll.BInterpol('Base IPCA'!$C$3:$C$14,'Base IPCA'!$E$3:$E$14,AH627,"Cubic","Extrapolate=Linear","MultiX=Average","Skip=True","Sort=True")</f>
        <v>#N/A Invalid Parameter: Interpolation value</v>
      </c>
      <c r="AJ627" s="43" t="str">
        <f>_xll.BInterpol('Base IPCA'!$C$3:$C$14,'Base IPCA'!$D$3:$D$14,AH627,"Cubic","Extrapolate=Linear","MultiX=Average","Skip=True","Sort=True")</f>
        <v>#N/A Invalid Parameter: Interpolation value</v>
      </c>
    </row>
    <row r="628" spans="34:36" x14ac:dyDescent="0.25">
      <c r="AH628" s="42" t="e">
        <f t="shared" si="98"/>
        <v>#REF!</v>
      </c>
      <c r="AI628" s="43" t="str">
        <f>_xll.BInterpol('Base IPCA'!$C$3:$C$14,'Base IPCA'!$E$3:$E$14,AH628,"Cubic","Extrapolate=Linear","MultiX=Average","Skip=True","Sort=True")</f>
        <v>#N/A Invalid Parameter: Interpolation value</v>
      </c>
      <c r="AJ628" s="43" t="str">
        <f>_xll.BInterpol('Base IPCA'!$C$3:$C$14,'Base IPCA'!$D$3:$D$14,AH628,"Cubic","Extrapolate=Linear","MultiX=Average","Skip=True","Sort=True")</f>
        <v>#N/A Invalid Parameter: Interpolation value</v>
      </c>
    </row>
    <row r="629" spans="34:36" x14ac:dyDescent="0.25">
      <c r="AH629" s="42" t="e">
        <f t="shared" si="98"/>
        <v>#REF!</v>
      </c>
      <c r="AI629" s="43" t="str">
        <f>_xll.BInterpol('Base IPCA'!$C$3:$C$14,'Base IPCA'!$E$3:$E$14,AH629,"Cubic","Extrapolate=Linear","MultiX=Average","Skip=True","Sort=True")</f>
        <v>#N/A Invalid Parameter: Interpolation value</v>
      </c>
      <c r="AJ629" s="43" t="str">
        <f>_xll.BInterpol('Base IPCA'!$C$3:$C$14,'Base IPCA'!$D$3:$D$14,AH629,"Cubic","Extrapolate=Linear","MultiX=Average","Skip=True","Sort=True")</f>
        <v>#N/A Invalid Parameter: Interpolation value</v>
      </c>
    </row>
    <row r="630" spans="34:36" x14ac:dyDescent="0.25">
      <c r="AH630" s="42" t="e">
        <f t="shared" si="98"/>
        <v>#REF!</v>
      </c>
      <c r="AI630" s="43" t="str">
        <f>_xll.BInterpol('Base IPCA'!$C$3:$C$14,'Base IPCA'!$E$3:$E$14,AH630,"Cubic","Extrapolate=Linear","MultiX=Average","Skip=True","Sort=True")</f>
        <v>#N/A Invalid Parameter: Interpolation value</v>
      </c>
      <c r="AJ630" s="43" t="str">
        <f>_xll.BInterpol('Base IPCA'!$C$3:$C$14,'Base IPCA'!$D$3:$D$14,AH630,"Cubic","Extrapolate=Linear","MultiX=Average","Skip=True","Sort=True")</f>
        <v>#N/A Invalid Parameter: Interpolation value</v>
      </c>
    </row>
    <row r="631" spans="34:36" x14ac:dyDescent="0.25">
      <c r="AH631" s="42" t="e">
        <f t="shared" si="98"/>
        <v>#REF!</v>
      </c>
      <c r="AI631" s="43" t="str">
        <f>_xll.BInterpol('Base IPCA'!$C$3:$C$14,'Base IPCA'!$E$3:$E$14,AH631,"Cubic","Extrapolate=Linear","MultiX=Average","Skip=True","Sort=True")</f>
        <v>#N/A Invalid Parameter: Interpolation value</v>
      </c>
      <c r="AJ631" s="43" t="str">
        <f>_xll.BInterpol('Base IPCA'!$C$3:$C$14,'Base IPCA'!$D$3:$D$14,AH631,"Cubic","Extrapolate=Linear","MultiX=Average","Skip=True","Sort=True")</f>
        <v>#N/A Invalid Parameter: Interpolation value</v>
      </c>
    </row>
    <row r="632" spans="34:36" x14ac:dyDescent="0.25">
      <c r="AH632" s="42" t="e">
        <f t="shared" si="98"/>
        <v>#REF!</v>
      </c>
      <c r="AI632" s="43" t="str">
        <f>_xll.BInterpol('Base IPCA'!$C$3:$C$14,'Base IPCA'!$E$3:$E$14,AH632,"Cubic","Extrapolate=Linear","MultiX=Average","Skip=True","Sort=True")</f>
        <v>#N/A Invalid Parameter: Interpolation value</v>
      </c>
      <c r="AJ632" s="43" t="str">
        <f>_xll.BInterpol('Base IPCA'!$C$3:$C$14,'Base IPCA'!$D$3:$D$14,AH632,"Cubic","Extrapolate=Linear","MultiX=Average","Skip=True","Sort=True")</f>
        <v>#N/A Invalid Parameter: Interpolation value</v>
      </c>
    </row>
    <row r="633" spans="34:36" x14ac:dyDescent="0.25">
      <c r="AH633" s="42" t="e">
        <f t="shared" si="98"/>
        <v>#REF!</v>
      </c>
      <c r="AI633" s="43" t="str">
        <f>_xll.BInterpol('Base IPCA'!$C$3:$C$14,'Base IPCA'!$E$3:$E$14,AH633,"Cubic","Extrapolate=Linear","MultiX=Average","Skip=True","Sort=True")</f>
        <v>#N/A Invalid Parameter: Interpolation value</v>
      </c>
      <c r="AJ633" s="43" t="str">
        <f>_xll.BInterpol('Base IPCA'!$C$3:$C$14,'Base IPCA'!$D$3:$D$14,AH633,"Cubic","Extrapolate=Linear","MultiX=Average","Skip=True","Sort=True")</f>
        <v>#N/A Invalid Parameter: Interpolation value</v>
      </c>
    </row>
    <row r="634" spans="34:36" x14ac:dyDescent="0.25">
      <c r="AH634" s="42" t="e">
        <f t="shared" si="98"/>
        <v>#REF!</v>
      </c>
      <c r="AI634" s="43" t="str">
        <f>_xll.BInterpol('Base IPCA'!$C$3:$C$14,'Base IPCA'!$E$3:$E$14,AH634,"Cubic","Extrapolate=Linear","MultiX=Average","Skip=True","Sort=True")</f>
        <v>#N/A Invalid Parameter: Interpolation value</v>
      </c>
      <c r="AJ634" s="43" t="str">
        <f>_xll.BInterpol('Base IPCA'!$C$3:$C$14,'Base IPCA'!$D$3:$D$14,AH634,"Cubic","Extrapolate=Linear","MultiX=Average","Skip=True","Sort=True")</f>
        <v>#N/A Invalid Parameter: Interpolation value</v>
      </c>
    </row>
    <row r="635" spans="34:36" x14ac:dyDescent="0.25">
      <c r="AH635" s="42" t="e">
        <f t="shared" si="98"/>
        <v>#REF!</v>
      </c>
      <c r="AI635" s="43" t="str">
        <f>_xll.BInterpol('Base IPCA'!$C$3:$C$14,'Base IPCA'!$E$3:$E$14,AH635,"Cubic","Extrapolate=Linear","MultiX=Average","Skip=True","Sort=True")</f>
        <v>#N/A Invalid Parameter: Interpolation value</v>
      </c>
      <c r="AJ635" s="43" t="str">
        <f>_xll.BInterpol('Base IPCA'!$C$3:$C$14,'Base IPCA'!$D$3:$D$14,AH635,"Cubic","Extrapolate=Linear","MultiX=Average","Skip=True","Sort=True")</f>
        <v>#N/A Invalid Parameter: Interpolation value</v>
      </c>
    </row>
    <row r="636" spans="34:36" x14ac:dyDescent="0.25">
      <c r="AH636" s="42" t="e">
        <f t="shared" si="98"/>
        <v>#REF!</v>
      </c>
      <c r="AI636" s="43" t="str">
        <f>_xll.BInterpol('Base IPCA'!$C$3:$C$14,'Base IPCA'!$E$3:$E$14,AH636,"Cubic","Extrapolate=Linear","MultiX=Average","Skip=True","Sort=True")</f>
        <v>#N/A Invalid Parameter: Interpolation value</v>
      </c>
      <c r="AJ636" s="43" t="str">
        <f>_xll.BInterpol('Base IPCA'!$C$3:$C$14,'Base IPCA'!$D$3:$D$14,AH636,"Cubic","Extrapolate=Linear","MultiX=Average","Skip=True","Sort=True")</f>
        <v>#N/A Invalid Parameter: Interpolation value</v>
      </c>
    </row>
    <row r="637" spans="34:36" x14ac:dyDescent="0.25">
      <c r="AH637" s="42" t="e">
        <f t="shared" si="98"/>
        <v>#REF!</v>
      </c>
      <c r="AI637" s="43" t="str">
        <f>_xll.BInterpol('Base IPCA'!$C$3:$C$14,'Base IPCA'!$E$3:$E$14,AH637,"Cubic","Extrapolate=Linear","MultiX=Average","Skip=True","Sort=True")</f>
        <v>#N/A Invalid Parameter: Interpolation value</v>
      </c>
      <c r="AJ637" s="43" t="str">
        <f>_xll.BInterpol('Base IPCA'!$C$3:$C$14,'Base IPCA'!$D$3:$D$14,AH637,"Cubic","Extrapolate=Linear","MultiX=Average","Skip=True","Sort=True")</f>
        <v>#N/A Invalid Parameter: Interpolation value</v>
      </c>
    </row>
    <row r="638" spans="34:36" x14ac:dyDescent="0.25">
      <c r="AH638" s="42" t="e">
        <f t="shared" si="98"/>
        <v>#REF!</v>
      </c>
      <c r="AI638" s="43" t="str">
        <f>_xll.BInterpol('Base IPCA'!$C$3:$C$14,'Base IPCA'!$E$3:$E$14,AH638,"Cubic","Extrapolate=Linear","MultiX=Average","Skip=True","Sort=True")</f>
        <v>#N/A Invalid Parameter: Interpolation value</v>
      </c>
      <c r="AJ638" s="43" t="str">
        <f>_xll.BInterpol('Base IPCA'!$C$3:$C$14,'Base IPCA'!$D$3:$D$14,AH638,"Cubic","Extrapolate=Linear","MultiX=Average","Skip=True","Sort=True")</f>
        <v>#N/A Invalid Parameter: Interpolation value</v>
      </c>
    </row>
    <row r="639" spans="34:36" x14ac:dyDescent="0.25">
      <c r="AH639" s="42" t="e">
        <f t="shared" si="98"/>
        <v>#REF!</v>
      </c>
      <c r="AI639" s="43" t="str">
        <f>_xll.BInterpol('Base IPCA'!$C$3:$C$14,'Base IPCA'!$E$3:$E$14,AH639,"Cubic","Extrapolate=Linear","MultiX=Average","Skip=True","Sort=True")</f>
        <v>#N/A Invalid Parameter: Interpolation value</v>
      </c>
      <c r="AJ639" s="43" t="str">
        <f>_xll.BInterpol('Base IPCA'!$C$3:$C$14,'Base IPCA'!$D$3:$D$14,AH639,"Cubic","Extrapolate=Linear","MultiX=Average","Skip=True","Sort=True")</f>
        <v>#N/A Invalid Parameter: Interpolation value</v>
      </c>
    </row>
    <row r="640" spans="34:36" x14ac:dyDescent="0.25">
      <c r="AH640" s="42" t="e">
        <f t="shared" si="98"/>
        <v>#REF!</v>
      </c>
      <c r="AI640" s="43" t="str">
        <f>_xll.BInterpol('Base IPCA'!$C$3:$C$14,'Base IPCA'!$E$3:$E$14,AH640,"Cubic","Extrapolate=Linear","MultiX=Average","Skip=True","Sort=True")</f>
        <v>#N/A Invalid Parameter: Interpolation value</v>
      </c>
      <c r="AJ640" s="43" t="str">
        <f>_xll.BInterpol('Base IPCA'!$C$3:$C$14,'Base IPCA'!$D$3:$D$14,AH640,"Cubic","Extrapolate=Linear","MultiX=Average","Skip=True","Sort=True")</f>
        <v>#N/A Invalid Parameter: Interpolation value</v>
      </c>
    </row>
    <row r="641" spans="34:36" x14ac:dyDescent="0.25">
      <c r="AH641" s="42" t="e">
        <f t="shared" si="98"/>
        <v>#REF!</v>
      </c>
      <c r="AI641" s="43" t="str">
        <f>_xll.BInterpol('Base IPCA'!$C$3:$C$14,'Base IPCA'!$E$3:$E$14,AH641,"Cubic","Extrapolate=Linear","MultiX=Average","Skip=True","Sort=True")</f>
        <v>#N/A Invalid Parameter: Interpolation value</v>
      </c>
      <c r="AJ641" s="43" t="str">
        <f>_xll.BInterpol('Base IPCA'!$C$3:$C$14,'Base IPCA'!$D$3:$D$14,AH641,"Cubic","Extrapolate=Linear","MultiX=Average","Skip=True","Sort=True")</f>
        <v>#N/A Invalid Parameter: Interpolation value</v>
      </c>
    </row>
    <row r="642" spans="34:36" x14ac:dyDescent="0.25">
      <c r="AH642" s="42" t="e">
        <f t="shared" si="98"/>
        <v>#REF!</v>
      </c>
      <c r="AI642" s="43" t="str">
        <f>_xll.BInterpol('Base IPCA'!$C$3:$C$14,'Base IPCA'!$E$3:$E$14,AH642,"Cubic","Extrapolate=Linear","MultiX=Average","Skip=True","Sort=True")</f>
        <v>#N/A Invalid Parameter: Interpolation value</v>
      </c>
      <c r="AJ642" s="43" t="str">
        <f>_xll.BInterpol('Base IPCA'!$C$3:$C$14,'Base IPCA'!$D$3:$D$14,AH642,"Cubic","Extrapolate=Linear","MultiX=Average","Skip=True","Sort=True")</f>
        <v>#N/A Invalid Parameter: Interpolation value</v>
      </c>
    </row>
    <row r="643" spans="34:36" x14ac:dyDescent="0.25">
      <c r="AH643" s="42" t="e">
        <f t="shared" si="98"/>
        <v>#REF!</v>
      </c>
      <c r="AI643" s="43" t="str">
        <f>_xll.BInterpol('Base IPCA'!$C$3:$C$14,'Base IPCA'!$E$3:$E$14,AH643,"Cubic","Extrapolate=Linear","MultiX=Average","Skip=True","Sort=True")</f>
        <v>#N/A Invalid Parameter: Interpolation value</v>
      </c>
      <c r="AJ643" s="43" t="str">
        <f>_xll.BInterpol('Base IPCA'!$C$3:$C$14,'Base IPCA'!$D$3:$D$14,AH643,"Cubic","Extrapolate=Linear","MultiX=Average","Skip=True","Sort=True")</f>
        <v>#N/A Invalid Parameter: Interpolation value</v>
      </c>
    </row>
    <row r="644" spans="34:36" x14ac:dyDescent="0.25">
      <c r="AH644" s="42" t="e">
        <f t="shared" si="98"/>
        <v>#REF!</v>
      </c>
      <c r="AI644" s="43" t="str">
        <f>_xll.BInterpol('Base IPCA'!$C$3:$C$14,'Base IPCA'!$E$3:$E$14,AH644,"Cubic","Extrapolate=Linear","MultiX=Average","Skip=True","Sort=True")</f>
        <v>#N/A Invalid Parameter: Interpolation value</v>
      </c>
      <c r="AJ644" s="43" t="str">
        <f>_xll.BInterpol('Base IPCA'!$C$3:$C$14,'Base IPCA'!$D$3:$D$14,AH644,"Cubic","Extrapolate=Linear","MultiX=Average","Skip=True","Sort=True")</f>
        <v>#N/A Invalid Parameter: Interpolation value</v>
      </c>
    </row>
    <row r="645" spans="34:36" x14ac:dyDescent="0.25">
      <c r="AH645" s="42" t="e">
        <f t="shared" si="98"/>
        <v>#REF!</v>
      </c>
      <c r="AI645" s="43" t="str">
        <f>_xll.BInterpol('Base IPCA'!$C$3:$C$14,'Base IPCA'!$E$3:$E$14,AH645,"Cubic","Extrapolate=Linear","MultiX=Average","Skip=True","Sort=True")</f>
        <v>#N/A Invalid Parameter: Interpolation value</v>
      </c>
      <c r="AJ645" s="43" t="str">
        <f>_xll.BInterpol('Base IPCA'!$C$3:$C$14,'Base IPCA'!$D$3:$D$14,AH645,"Cubic","Extrapolate=Linear","MultiX=Average","Skip=True","Sort=True")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99">AH645+1</f>
        <v>#REF!</v>
      </c>
      <c r="AI646" s="43" t="str">
        <f>_xll.BInterpol('Base IPCA'!$C$3:$C$14,'Base IPCA'!$E$3:$E$14,AH646,"Cubic","Extrapolate=Linear","MultiX=Average","Skip=True","Sort=True")</f>
        <v>#N/A Invalid Parameter: Interpolation value</v>
      </c>
      <c r="AJ646" s="43" t="str">
        <f>_xll.BInterpol('Base IPCA'!$C$3:$C$14,'Base IPCA'!$D$3:$D$14,AH646,"Cubic","Extrapolate=Linear","MultiX=Average","Skip=True","Sort=True")</f>
        <v>#N/A Invalid Parameter: Interpolation value</v>
      </c>
    </row>
    <row r="647" spans="34:36" x14ac:dyDescent="0.25">
      <c r="AH647" s="42" t="e">
        <f t="shared" si="99"/>
        <v>#REF!</v>
      </c>
      <c r="AI647" s="43" t="str">
        <f>_xll.BInterpol('Base IPCA'!$C$3:$C$14,'Base IPCA'!$E$3:$E$14,AH647,"Cubic","Extrapolate=Linear","MultiX=Average","Skip=True","Sort=True")</f>
        <v>#N/A Invalid Parameter: Interpolation value</v>
      </c>
      <c r="AJ647" s="43" t="str">
        <f>_xll.BInterpol('Base IPCA'!$C$3:$C$14,'Base IPCA'!$D$3:$D$14,AH647,"Cubic","Extrapolate=Linear","MultiX=Average","Skip=True","Sort=True")</f>
        <v>#N/A Invalid Parameter: Interpolation value</v>
      </c>
    </row>
    <row r="648" spans="34:36" x14ac:dyDescent="0.25">
      <c r="AH648" s="42" t="e">
        <f t="shared" si="99"/>
        <v>#REF!</v>
      </c>
      <c r="AI648" s="43" t="str">
        <f>_xll.BInterpol('Base IPCA'!$C$3:$C$14,'Base IPCA'!$E$3:$E$14,AH648,"Cubic","Extrapolate=Linear","MultiX=Average","Skip=True","Sort=True")</f>
        <v>#N/A Invalid Parameter: Interpolation value</v>
      </c>
      <c r="AJ648" s="43" t="str">
        <f>_xll.BInterpol('Base IPCA'!$C$3:$C$14,'Base IPCA'!$D$3:$D$14,AH648,"Cubic","Extrapolate=Linear","MultiX=Average","Skip=True","Sort=True")</f>
        <v>#N/A Invalid Parameter: Interpolation value</v>
      </c>
    </row>
    <row r="649" spans="34:36" x14ac:dyDescent="0.25">
      <c r="AH649" s="42" t="e">
        <f t="shared" si="99"/>
        <v>#REF!</v>
      </c>
      <c r="AI649" s="43" t="str">
        <f>_xll.BInterpol('Base IPCA'!$C$3:$C$14,'Base IPCA'!$E$3:$E$14,AH649,"Cubic","Extrapolate=Linear","MultiX=Average","Skip=True","Sort=True")</f>
        <v>#N/A Invalid Parameter: Interpolation value</v>
      </c>
      <c r="AJ649" s="43" t="str">
        <f>_xll.BInterpol('Base IPCA'!$C$3:$C$14,'Base IPCA'!$D$3:$D$14,AH649,"Cubic","Extrapolate=Linear","MultiX=Average","Skip=True","Sort=True")</f>
        <v>#N/A Invalid Parameter: Interpolation value</v>
      </c>
    </row>
    <row r="650" spans="34:36" x14ac:dyDescent="0.25">
      <c r="AH650" s="42" t="e">
        <f t="shared" si="99"/>
        <v>#REF!</v>
      </c>
      <c r="AI650" s="43" t="str">
        <f>_xll.BInterpol('Base IPCA'!$C$3:$C$14,'Base IPCA'!$E$3:$E$14,AH650,"Cubic","Extrapolate=Linear","MultiX=Average","Skip=True","Sort=True")</f>
        <v>#N/A Invalid Parameter: Interpolation value</v>
      </c>
      <c r="AJ650" s="43" t="str">
        <f>_xll.BInterpol('Base IPCA'!$C$3:$C$14,'Base IPCA'!$D$3:$D$14,AH650,"Cubic","Extrapolate=Linear","MultiX=Average","Skip=True","Sort=True")</f>
        <v>#N/A Invalid Parameter: Interpolation value</v>
      </c>
    </row>
    <row r="651" spans="34:36" x14ac:dyDescent="0.25">
      <c r="AH651" s="42" t="e">
        <f t="shared" si="99"/>
        <v>#REF!</v>
      </c>
      <c r="AI651" s="43" t="str">
        <f>_xll.BInterpol('Base IPCA'!$C$3:$C$14,'Base IPCA'!$E$3:$E$14,AH651,"Cubic","Extrapolate=Linear","MultiX=Average","Skip=True","Sort=True")</f>
        <v>#N/A Invalid Parameter: Interpolation value</v>
      </c>
      <c r="AJ651" s="43" t="str">
        <f>_xll.BInterpol('Base IPCA'!$C$3:$C$14,'Base IPCA'!$D$3:$D$14,AH651,"Cubic","Extrapolate=Linear","MultiX=Average","Skip=True","Sort=True")</f>
        <v>#N/A Invalid Parameter: Interpolation value</v>
      </c>
    </row>
    <row r="652" spans="34:36" x14ac:dyDescent="0.25">
      <c r="AH652" s="42" t="e">
        <f t="shared" si="99"/>
        <v>#REF!</v>
      </c>
      <c r="AI652" s="43" t="str">
        <f>_xll.BInterpol('Base IPCA'!$C$3:$C$14,'Base IPCA'!$E$3:$E$14,AH652,"Cubic","Extrapolate=Linear","MultiX=Average","Skip=True","Sort=True")</f>
        <v>#N/A Invalid Parameter: Interpolation value</v>
      </c>
      <c r="AJ652" s="43" t="str">
        <f>_xll.BInterpol('Base IPCA'!$C$3:$C$14,'Base IPCA'!$D$3:$D$14,AH652,"Cubic","Extrapolate=Linear","MultiX=Average","Skip=True","Sort=True")</f>
        <v>#N/A Invalid Parameter: Interpolation value</v>
      </c>
    </row>
    <row r="653" spans="34:36" x14ac:dyDescent="0.25">
      <c r="AH653" s="42" t="e">
        <f t="shared" si="99"/>
        <v>#REF!</v>
      </c>
      <c r="AI653" s="43" t="str">
        <f>_xll.BInterpol('Base IPCA'!$C$3:$C$14,'Base IPCA'!$E$3:$E$14,AH653,"Cubic","Extrapolate=Linear","MultiX=Average","Skip=True","Sort=True")</f>
        <v>#N/A Invalid Parameter: Interpolation value</v>
      </c>
      <c r="AJ653" s="43" t="str">
        <f>_xll.BInterpol('Base IPCA'!$C$3:$C$14,'Base IPCA'!$D$3:$D$14,AH653,"Cubic","Extrapolate=Linear","MultiX=Average","Skip=True","Sort=True")</f>
        <v>#N/A Invalid Parameter: Interpolation value</v>
      </c>
    </row>
    <row r="654" spans="34:36" x14ac:dyDescent="0.25">
      <c r="AH654" s="42" t="e">
        <f t="shared" si="99"/>
        <v>#REF!</v>
      </c>
      <c r="AI654" s="43" t="str">
        <f>_xll.BInterpol('Base IPCA'!$C$3:$C$14,'Base IPCA'!$E$3:$E$14,AH654,"Cubic","Extrapolate=Linear","MultiX=Average","Skip=True","Sort=True")</f>
        <v>#N/A Invalid Parameter: Interpolation value</v>
      </c>
      <c r="AJ654" s="43" t="str">
        <f>_xll.BInterpol('Base IPCA'!$C$3:$C$14,'Base IPCA'!$D$3:$D$14,AH654,"Cubic","Extrapolate=Linear","MultiX=Average","Skip=True","Sort=True")</f>
        <v>#N/A Invalid Parameter: Interpolation value</v>
      </c>
    </row>
    <row r="655" spans="34:36" x14ac:dyDescent="0.25">
      <c r="AH655" s="42" t="e">
        <f t="shared" si="99"/>
        <v>#REF!</v>
      </c>
      <c r="AI655" s="43" t="str">
        <f>_xll.BInterpol('Base IPCA'!$C$3:$C$14,'Base IPCA'!$E$3:$E$14,AH655,"Cubic","Extrapolate=Linear","MultiX=Average","Skip=True","Sort=True")</f>
        <v>#N/A Invalid Parameter: Interpolation value</v>
      </c>
      <c r="AJ655" s="43" t="str">
        <f>_xll.BInterpol('Base IPCA'!$C$3:$C$14,'Base IPCA'!$D$3:$D$14,AH655,"Cubic","Extrapolate=Linear","MultiX=Average","Skip=True","Sort=True")</f>
        <v>#N/A Invalid Parameter: Interpolation value</v>
      </c>
    </row>
    <row r="656" spans="34:36" x14ac:dyDescent="0.25">
      <c r="AH656" s="42" t="e">
        <f t="shared" si="99"/>
        <v>#REF!</v>
      </c>
      <c r="AI656" s="43" t="str">
        <f>_xll.BInterpol('Base IPCA'!$C$3:$C$14,'Base IPCA'!$E$3:$E$14,AH656,"Cubic","Extrapolate=Linear","MultiX=Average","Skip=True","Sort=True")</f>
        <v>#N/A Invalid Parameter: Interpolation value</v>
      </c>
      <c r="AJ656" s="43" t="str">
        <f>_xll.BInterpol('Base IPCA'!$C$3:$C$14,'Base IPCA'!$D$3:$D$14,AH656,"Cubic","Extrapolate=Linear","MultiX=Average","Skip=True","Sort=True")</f>
        <v>#N/A Invalid Parameter: Interpolation value</v>
      </c>
    </row>
    <row r="657" spans="34:36" x14ac:dyDescent="0.25">
      <c r="AH657" s="42" t="e">
        <f t="shared" si="99"/>
        <v>#REF!</v>
      </c>
      <c r="AI657" s="43" t="str">
        <f>_xll.BInterpol('Base IPCA'!$C$3:$C$14,'Base IPCA'!$E$3:$E$14,AH657,"Cubic","Extrapolate=Linear","MultiX=Average","Skip=True","Sort=True")</f>
        <v>#N/A Invalid Parameter: Interpolation value</v>
      </c>
      <c r="AJ657" s="43" t="str">
        <f>_xll.BInterpol('Base IPCA'!$C$3:$C$14,'Base IPCA'!$D$3:$D$14,AH657,"Cubic","Extrapolate=Linear","MultiX=Average","Skip=True","Sort=True")</f>
        <v>#N/A Invalid Parameter: Interpolation value</v>
      </c>
    </row>
    <row r="658" spans="34:36" x14ac:dyDescent="0.25">
      <c r="AH658" s="42" t="e">
        <f t="shared" si="99"/>
        <v>#REF!</v>
      </c>
      <c r="AI658" s="43" t="str">
        <f>_xll.BInterpol('Base IPCA'!$C$3:$C$14,'Base IPCA'!$E$3:$E$14,AH658,"Cubic","Extrapolate=Linear","MultiX=Average","Skip=True","Sort=True")</f>
        <v>#N/A Invalid Parameter: Interpolation value</v>
      </c>
      <c r="AJ658" s="43" t="str">
        <f>_xll.BInterpol('Base IPCA'!$C$3:$C$14,'Base IPCA'!$D$3:$D$14,AH658,"Cubic","Extrapolate=Linear","MultiX=Average","Skip=True","Sort=True")</f>
        <v>#N/A Invalid Parameter: Interpolation value</v>
      </c>
    </row>
    <row r="659" spans="34:36" x14ac:dyDescent="0.25">
      <c r="AH659" s="42" t="e">
        <f t="shared" si="99"/>
        <v>#REF!</v>
      </c>
      <c r="AI659" s="43" t="str">
        <f>_xll.BInterpol('Base IPCA'!$C$3:$C$14,'Base IPCA'!$E$3:$E$14,AH659,"Cubic","Extrapolate=Linear","MultiX=Average","Skip=True","Sort=True")</f>
        <v>#N/A Invalid Parameter: Interpolation value</v>
      </c>
      <c r="AJ659" s="43" t="str">
        <f>_xll.BInterpol('Base IPCA'!$C$3:$C$14,'Base IPCA'!$D$3:$D$14,AH659,"Cubic","Extrapolate=Linear","MultiX=Average","Skip=True","Sort=True")</f>
        <v>#N/A Invalid Parameter: Interpolation value</v>
      </c>
    </row>
    <row r="660" spans="34:36" x14ac:dyDescent="0.25">
      <c r="AH660" s="42" t="e">
        <f t="shared" si="99"/>
        <v>#REF!</v>
      </c>
      <c r="AI660" s="43" t="str">
        <f>_xll.BInterpol('Base IPCA'!$C$3:$C$14,'Base IPCA'!$E$3:$E$14,AH660,"Cubic","Extrapolate=Linear","MultiX=Average","Skip=True","Sort=True")</f>
        <v>#N/A Invalid Parameter: Interpolation value</v>
      </c>
      <c r="AJ660" s="43" t="str">
        <f>_xll.BInterpol('Base IPCA'!$C$3:$C$14,'Base IPCA'!$D$3:$D$14,AH660,"Cubic","Extrapolate=Linear","MultiX=Average","Skip=True","Sort=True")</f>
        <v>#N/A Invalid Parameter: Interpolation value</v>
      </c>
    </row>
    <row r="661" spans="34:36" x14ac:dyDescent="0.25">
      <c r="AH661" s="42" t="e">
        <f t="shared" si="99"/>
        <v>#REF!</v>
      </c>
      <c r="AI661" s="43" t="str">
        <f>_xll.BInterpol('Base IPCA'!$C$3:$C$14,'Base IPCA'!$E$3:$E$14,AH661,"Cubic","Extrapolate=Linear","MultiX=Average","Skip=True","Sort=True")</f>
        <v>#N/A Invalid Parameter: Interpolation value</v>
      </c>
      <c r="AJ661" s="43" t="str">
        <f>_xll.BInterpol('Base IPCA'!$C$3:$C$14,'Base IPCA'!$D$3:$D$14,AH661,"Cubic","Extrapolate=Linear","MultiX=Average","Skip=True","Sort=True")</f>
        <v>#N/A Invalid Parameter: Interpolation value</v>
      </c>
    </row>
    <row r="662" spans="34:36" x14ac:dyDescent="0.25">
      <c r="AH662" s="42" t="e">
        <f t="shared" si="99"/>
        <v>#REF!</v>
      </c>
      <c r="AI662" s="43" t="str">
        <f>_xll.BInterpol('Base IPCA'!$C$3:$C$14,'Base IPCA'!$E$3:$E$14,AH662,"Cubic","Extrapolate=Linear","MultiX=Average","Skip=True","Sort=True")</f>
        <v>#N/A Invalid Parameter: Interpolation value</v>
      </c>
      <c r="AJ662" s="43" t="str">
        <f>_xll.BInterpol('Base IPCA'!$C$3:$C$14,'Base IPCA'!$D$3:$D$14,AH662,"Cubic","Extrapolate=Linear","MultiX=Average","Skip=True","Sort=True")</f>
        <v>#N/A Invalid Parameter: Interpolation value</v>
      </c>
    </row>
    <row r="663" spans="34:36" x14ac:dyDescent="0.25">
      <c r="AH663" s="42" t="e">
        <f t="shared" si="99"/>
        <v>#REF!</v>
      </c>
      <c r="AI663" s="43" t="str">
        <f>_xll.BInterpol('Base IPCA'!$C$3:$C$14,'Base IPCA'!$E$3:$E$14,AH663,"Cubic","Extrapolate=Linear","MultiX=Average","Skip=True","Sort=True")</f>
        <v>#N/A Invalid Parameter: Interpolation value</v>
      </c>
      <c r="AJ663" s="43" t="str">
        <f>_xll.BInterpol('Base IPCA'!$C$3:$C$14,'Base IPCA'!$D$3:$D$14,AH663,"Cubic","Extrapolate=Linear","MultiX=Average","Skip=True","Sort=True")</f>
        <v>#N/A Invalid Parameter: Interpolation value</v>
      </c>
    </row>
    <row r="664" spans="34:36" x14ac:dyDescent="0.25">
      <c r="AH664" s="42" t="e">
        <f t="shared" si="99"/>
        <v>#REF!</v>
      </c>
      <c r="AI664" s="43" t="str">
        <f>_xll.BInterpol('Base IPCA'!$C$3:$C$14,'Base IPCA'!$E$3:$E$14,AH664,"Cubic","Extrapolate=Linear","MultiX=Average","Skip=True","Sort=True")</f>
        <v>#N/A Invalid Parameter: Interpolation value</v>
      </c>
      <c r="AJ664" s="43" t="str">
        <f>_xll.BInterpol('Base IPCA'!$C$3:$C$14,'Base IPCA'!$D$3:$D$14,AH664,"Cubic","Extrapolate=Linear","MultiX=Average","Skip=True","Sort=True")</f>
        <v>#N/A Invalid Parameter: Interpolation value</v>
      </c>
    </row>
    <row r="665" spans="34:36" x14ac:dyDescent="0.25">
      <c r="AH665" s="42" t="e">
        <f t="shared" si="99"/>
        <v>#REF!</v>
      </c>
      <c r="AI665" s="43" t="str">
        <f>_xll.BInterpol('Base IPCA'!$C$3:$C$14,'Base IPCA'!$E$3:$E$14,AH665,"Cubic","Extrapolate=Linear","MultiX=Average","Skip=True","Sort=True")</f>
        <v>#N/A Invalid Parameter: Interpolation value</v>
      </c>
      <c r="AJ665" s="43" t="str">
        <f>_xll.BInterpol('Base IPCA'!$C$3:$C$14,'Base IPCA'!$D$3:$D$14,AH665,"Cubic","Extrapolate=Linear","MultiX=Average","Skip=True","Sort=True")</f>
        <v>#N/A Invalid Parameter: Interpolation value</v>
      </c>
    </row>
    <row r="666" spans="34:36" x14ac:dyDescent="0.25">
      <c r="AH666" s="42" t="e">
        <f t="shared" si="99"/>
        <v>#REF!</v>
      </c>
      <c r="AI666" s="43" t="str">
        <f>_xll.BInterpol('Base IPCA'!$C$3:$C$14,'Base IPCA'!$E$3:$E$14,AH666,"Cubic","Extrapolate=Linear","MultiX=Average","Skip=True","Sort=True")</f>
        <v>#N/A Invalid Parameter: Interpolation value</v>
      </c>
      <c r="AJ666" s="43" t="str">
        <f>_xll.BInterpol('Base IPCA'!$C$3:$C$14,'Base IPCA'!$D$3:$D$14,AH666,"Cubic","Extrapolate=Linear","MultiX=Average","Skip=True","Sort=True")</f>
        <v>#N/A Invalid Parameter: Interpolation value</v>
      </c>
    </row>
    <row r="667" spans="34:36" x14ac:dyDescent="0.25">
      <c r="AH667" s="42" t="e">
        <f t="shared" si="99"/>
        <v>#REF!</v>
      </c>
      <c r="AI667" s="43" t="str">
        <f>_xll.BInterpol('Base IPCA'!$C$3:$C$14,'Base IPCA'!$E$3:$E$14,AH667,"Cubic","Extrapolate=Linear","MultiX=Average","Skip=True","Sort=True")</f>
        <v>#N/A Invalid Parameter: Interpolation value</v>
      </c>
      <c r="AJ667" s="43" t="str">
        <f>_xll.BInterpol('Base IPCA'!$C$3:$C$14,'Base IPCA'!$D$3:$D$14,AH667,"Cubic","Extrapolate=Linear","MultiX=Average","Skip=True","Sort=True")</f>
        <v>#N/A Invalid Parameter: Interpolation value</v>
      </c>
    </row>
    <row r="668" spans="34:36" x14ac:dyDescent="0.25">
      <c r="AH668" s="42" t="e">
        <f t="shared" si="99"/>
        <v>#REF!</v>
      </c>
      <c r="AI668" s="43" t="str">
        <f>_xll.BInterpol('Base IPCA'!$C$3:$C$14,'Base IPCA'!$E$3:$E$14,AH668,"Cubic","Extrapolate=Linear","MultiX=Average","Skip=True","Sort=True")</f>
        <v>#N/A Invalid Parameter: Interpolation value</v>
      </c>
      <c r="AJ668" s="43" t="str">
        <f>_xll.BInterpol('Base IPCA'!$C$3:$C$14,'Base IPCA'!$D$3:$D$14,AH668,"Cubic","Extrapolate=Linear","MultiX=Average","Skip=True","Sort=True")</f>
        <v>#N/A Invalid Parameter: Interpolation value</v>
      </c>
    </row>
    <row r="669" spans="34:36" x14ac:dyDescent="0.25">
      <c r="AH669" s="42" t="e">
        <f t="shared" si="99"/>
        <v>#REF!</v>
      </c>
      <c r="AI669" s="43" t="str">
        <f>_xll.BInterpol('Base IPCA'!$C$3:$C$14,'Base IPCA'!$E$3:$E$14,AH669,"Cubic","Extrapolate=Linear","MultiX=Average","Skip=True","Sort=True")</f>
        <v>#N/A Invalid Parameter: Interpolation value</v>
      </c>
      <c r="AJ669" s="43" t="str">
        <f>_xll.BInterpol('Base IPCA'!$C$3:$C$14,'Base IPCA'!$D$3:$D$14,AH669,"Cubic","Extrapolate=Linear","MultiX=Average","Skip=True","Sort=True")</f>
        <v>#N/A Invalid Parameter: Interpolation value</v>
      </c>
    </row>
    <row r="670" spans="34:36" x14ac:dyDescent="0.25">
      <c r="AH670" s="42" t="e">
        <f t="shared" si="99"/>
        <v>#REF!</v>
      </c>
      <c r="AI670" s="43" t="str">
        <f>_xll.BInterpol('Base IPCA'!$C$3:$C$14,'Base IPCA'!$E$3:$E$14,AH670,"Cubic","Extrapolate=Linear","MultiX=Average","Skip=True","Sort=True")</f>
        <v>#N/A Invalid Parameter: Interpolation value</v>
      </c>
      <c r="AJ670" s="43" t="str">
        <f>_xll.BInterpol('Base IPCA'!$C$3:$C$14,'Base IPCA'!$D$3:$D$14,AH670,"Cubic","Extrapolate=Linear","MultiX=Average","Skip=True","Sort=True")</f>
        <v>#N/A Invalid Parameter: Interpolation value</v>
      </c>
    </row>
    <row r="671" spans="34:36" x14ac:dyDescent="0.25">
      <c r="AH671" s="42" t="e">
        <f t="shared" si="99"/>
        <v>#REF!</v>
      </c>
      <c r="AI671" s="43" t="str">
        <f>_xll.BInterpol('Base IPCA'!$C$3:$C$14,'Base IPCA'!$E$3:$E$14,AH671,"Cubic","Extrapolate=Linear","MultiX=Average","Skip=True","Sort=True")</f>
        <v>#N/A Invalid Parameter: Interpolation value</v>
      </c>
      <c r="AJ671" s="43" t="str">
        <f>_xll.BInterpol('Base IPCA'!$C$3:$C$14,'Base IPCA'!$D$3:$D$14,AH671,"Cubic","Extrapolate=Linear","MultiX=Average","Skip=True","Sort=True")</f>
        <v>#N/A Invalid Parameter: Interpolation value</v>
      </c>
    </row>
    <row r="672" spans="34:36" x14ac:dyDescent="0.25">
      <c r="AH672" s="42" t="e">
        <f t="shared" si="99"/>
        <v>#REF!</v>
      </c>
      <c r="AI672" s="43" t="str">
        <f>_xll.BInterpol('Base IPCA'!$C$3:$C$14,'Base IPCA'!$E$3:$E$14,AH672,"Cubic","Extrapolate=Linear","MultiX=Average","Skip=True","Sort=True")</f>
        <v>#N/A Invalid Parameter: Interpolation value</v>
      </c>
      <c r="AJ672" s="43" t="str">
        <f>_xll.BInterpol('Base IPCA'!$C$3:$C$14,'Base IPCA'!$D$3:$D$14,AH672,"Cubic","Extrapolate=Linear","MultiX=Average","Skip=True","Sort=True")</f>
        <v>#N/A Invalid Parameter: Interpolation value</v>
      </c>
    </row>
    <row r="673" spans="34:36" x14ac:dyDescent="0.25">
      <c r="AH673" s="42" t="e">
        <f t="shared" si="99"/>
        <v>#REF!</v>
      </c>
      <c r="AI673" s="43" t="str">
        <f>_xll.BInterpol('Base IPCA'!$C$3:$C$14,'Base IPCA'!$E$3:$E$14,AH673,"Cubic","Extrapolate=Linear","MultiX=Average","Skip=True","Sort=True")</f>
        <v>#N/A Invalid Parameter: Interpolation value</v>
      </c>
      <c r="AJ673" s="43" t="str">
        <f>_xll.BInterpol('Base IPCA'!$C$3:$C$14,'Base IPCA'!$D$3:$D$14,AH673,"Cubic","Extrapolate=Linear","MultiX=Average","Skip=True","Sort=True")</f>
        <v>#N/A Invalid Parameter: Interpolation value</v>
      </c>
    </row>
    <row r="674" spans="34:36" x14ac:dyDescent="0.25">
      <c r="AH674" s="42" t="e">
        <f t="shared" si="99"/>
        <v>#REF!</v>
      </c>
      <c r="AI674" s="43" t="str">
        <f>_xll.BInterpol('Base IPCA'!$C$3:$C$14,'Base IPCA'!$E$3:$E$14,AH674,"Cubic","Extrapolate=Linear","MultiX=Average","Skip=True","Sort=True")</f>
        <v>#N/A Invalid Parameter: Interpolation value</v>
      </c>
      <c r="AJ674" s="43" t="str">
        <f>_xll.BInterpol('Base IPCA'!$C$3:$C$14,'Base IPCA'!$D$3:$D$14,AH674,"Cubic","Extrapolate=Linear","MultiX=Average","Skip=True","Sort=True")</f>
        <v>#N/A Invalid Parameter: Interpolation value</v>
      </c>
    </row>
    <row r="675" spans="34:36" x14ac:dyDescent="0.25">
      <c r="AH675" s="42" t="e">
        <f t="shared" si="99"/>
        <v>#REF!</v>
      </c>
      <c r="AI675" s="43" t="str">
        <f>_xll.BInterpol('Base IPCA'!$C$3:$C$14,'Base IPCA'!$E$3:$E$14,AH675,"Cubic","Extrapolate=Linear","MultiX=Average","Skip=True","Sort=True")</f>
        <v>#N/A Invalid Parameter: Interpolation value</v>
      </c>
      <c r="AJ675" s="43" t="str">
        <f>_xll.BInterpol('Base IPCA'!$C$3:$C$14,'Base IPCA'!$D$3:$D$14,AH675,"Cubic","Extrapolate=Linear","MultiX=Average","Skip=True","Sort=True")</f>
        <v>#N/A Invalid Parameter: Interpolation value</v>
      </c>
    </row>
    <row r="676" spans="34:36" x14ac:dyDescent="0.25">
      <c r="AH676" s="42" t="e">
        <f t="shared" si="99"/>
        <v>#REF!</v>
      </c>
      <c r="AI676" s="43" t="str">
        <f>_xll.BInterpol('Base IPCA'!$C$3:$C$14,'Base IPCA'!$E$3:$E$14,AH676,"Cubic","Extrapolate=Linear","MultiX=Average","Skip=True","Sort=True")</f>
        <v>#N/A Invalid Parameter: Interpolation value</v>
      </c>
      <c r="AJ676" s="43" t="str">
        <f>_xll.BInterpol('Base IPCA'!$C$3:$C$14,'Base IPCA'!$D$3:$D$14,AH676,"Cubic","Extrapolate=Linear","MultiX=Average","Skip=True","Sort=True")</f>
        <v>#N/A Invalid Parameter: Interpolation value</v>
      </c>
    </row>
    <row r="677" spans="34:36" x14ac:dyDescent="0.25">
      <c r="AH677" s="42" t="e">
        <f t="shared" si="99"/>
        <v>#REF!</v>
      </c>
      <c r="AI677" s="43" t="str">
        <f>_xll.BInterpol('Base IPCA'!$C$3:$C$14,'Base IPCA'!$E$3:$E$14,AH677,"Cubic","Extrapolate=Linear","MultiX=Average","Skip=True","Sort=True")</f>
        <v>#N/A Invalid Parameter: Interpolation value</v>
      </c>
      <c r="AJ677" s="43" t="str">
        <f>_xll.BInterpol('Base IPCA'!$C$3:$C$14,'Base IPCA'!$D$3:$D$14,AH677,"Cubic","Extrapolate=Linear","MultiX=Average","Skip=True","Sort=True")</f>
        <v>#N/A Invalid Parameter: Interpolation value</v>
      </c>
    </row>
    <row r="678" spans="34:36" x14ac:dyDescent="0.25">
      <c r="AH678" s="42" t="e">
        <f t="shared" si="99"/>
        <v>#REF!</v>
      </c>
      <c r="AI678" s="43" t="str">
        <f>_xll.BInterpol('Base IPCA'!$C$3:$C$14,'Base IPCA'!$E$3:$E$14,AH678,"Cubic","Extrapolate=Linear","MultiX=Average","Skip=True","Sort=True")</f>
        <v>#N/A Invalid Parameter: Interpolation value</v>
      </c>
      <c r="AJ678" s="43" t="str">
        <f>_xll.BInterpol('Base IPCA'!$C$3:$C$14,'Base IPCA'!$D$3:$D$14,AH678,"Cubic","Extrapolate=Linear","MultiX=Average","Skip=True","Sort=True")</f>
        <v>#N/A Invalid Parameter: Interpolation value</v>
      </c>
    </row>
    <row r="679" spans="34:36" x14ac:dyDescent="0.25">
      <c r="AH679" s="42" t="e">
        <f t="shared" si="99"/>
        <v>#REF!</v>
      </c>
      <c r="AI679" s="43" t="str">
        <f>_xll.BInterpol('Base IPCA'!$C$3:$C$14,'Base IPCA'!$E$3:$E$14,AH679,"Cubic","Extrapolate=Linear","MultiX=Average","Skip=True","Sort=True")</f>
        <v>#N/A Invalid Parameter: Interpolation value</v>
      </c>
      <c r="AJ679" s="43" t="str">
        <f>_xll.BInterpol('Base IPCA'!$C$3:$C$14,'Base IPCA'!$D$3:$D$14,AH679,"Cubic","Extrapolate=Linear","MultiX=Average","Skip=True","Sort=True")</f>
        <v>#N/A Invalid Parameter: Interpolation value</v>
      </c>
    </row>
    <row r="680" spans="34:36" x14ac:dyDescent="0.25">
      <c r="AH680" s="42" t="e">
        <f t="shared" si="99"/>
        <v>#REF!</v>
      </c>
      <c r="AI680" s="43" t="str">
        <f>_xll.BInterpol('Base IPCA'!$C$3:$C$14,'Base IPCA'!$E$3:$E$14,AH680,"Cubic","Extrapolate=Linear","MultiX=Average","Skip=True","Sort=True")</f>
        <v>#N/A Invalid Parameter: Interpolation value</v>
      </c>
      <c r="AJ680" s="43" t="str">
        <f>_xll.BInterpol('Base IPCA'!$C$3:$C$14,'Base IPCA'!$D$3:$D$14,AH680,"Cubic","Extrapolate=Linear","MultiX=Average","Skip=True","Sort=True")</f>
        <v>#N/A Invalid Parameter: Interpolation value</v>
      </c>
    </row>
    <row r="681" spans="34:36" x14ac:dyDescent="0.25">
      <c r="AH681" s="42" t="e">
        <f t="shared" si="99"/>
        <v>#REF!</v>
      </c>
      <c r="AI681" s="43" t="str">
        <f>_xll.BInterpol('Base IPCA'!$C$3:$C$14,'Base IPCA'!$E$3:$E$14,AH681,"Cubic","Extrapolate=Linear","MultiX=Average","Skip=True","Sort=True")</f>
        <v>#N/A Invalid Parameter: Interpolation value</v>
      </c>
      <c r="AJ681" s="43" t="str">
        <f>_xll.BInterpol('Base IPCA'!$C$3:$C$14,'Base IPCA'!$D$3:$D$14,AH681,"Cubic","Extrapolate=Linear","MultiX=Average","Skip=True","Sort=True")</f>
        <v>#N/A Invalid Parameter: Interpolation value</v>
      </c>
    </row>
    <row r="682" spans="34:36" x14ac:dyDescent="0.25">
      <c r="AH682" s="42" t="e">
        <f t="shared" si="99"/>
        <v>#REF!</v>
      </c>
      <c r="AI682" s="43" t="str">
        <f>_xll.BInterpol('Base IPCA'!$C$3:$C$14,'Base IPCA'!$E$3:$E$14,AH682,"Cubic","Extrapolate=Linear","MultiX=Average","Skip=True","Sort=True")</f>
        <v>#N/A Invalid Parameter: Interpolation value</v>
      </c>
      <c r="AJ682" s="43" t="str">
        <f>_xll.BInterpol('Base IPCA'!$C$3:$C$14,'Base IPCA'!$D$3:$D$14,AH682,"Cubic","Extrapolate=Linear","MultiX=Average","Skip=True","Sort=True")</f>
        <v>#N/A Invalid Parameter: Interpolation value</v>
      </c>
    </row>
    <row r="683" spans="34:36" x14ac:dyDescent="0.25">
      <c r="AH683" s="42" t="e">
        <f t="shared" si="99"/>
        <v>#REF!</v>
      </c>
      <c r="AI683" s="43" t="str">
        <f>_xll.BInterpol('Base IPCA'!$C$3:$C$14,'Base IPCA'!$E$3:$E$14,AH683,"Cubic","Extrapolate=Linear","MultiX=Average","Skip=True","Sort=True")</f>
        <v>#N/A Invalid Parameter: Interpolation value</v>
      </c>
      <c r="AJ683" s="43" t="str">
        <f>_xll.BInterpol('Base IPCA'!$C$3:$C$14,'Base IPCA'!$D$3:$D$14,AH683,"Cubic","Extrapolate=Linear","MultiX=Average","Skip=True","Sort=True")</f>
        <v>#N/A Invalid Parameter: Interpolation value</v>
      </c>
    </row>
    <row r="684" spans="34:36" x14ac:dyDescent="0.25">
      <c r="AH684" s="42" t="e">
        <f t="shared" si="99"/>
        <v>#REF!</v>
      </c>
      <c r="AI684" s="43" t="str">
        <f>_xll.BInterpol('Base IPCA'!$C$3:$C$14,'Base IPCA'!$E$3:$E$14,AH684,"Cubic","Extrapolate=Linear","MultiX=Average","Skip=True","Sort=True")</f>
        <v>#N/A Invalid Parameter: Interpolation value</v>
      </c>
      <c r="AJ684" s="43" t="str">
        <f>_xll.BInterpol('Base IPCA'!$C$3:$C$14,'Base IPCA'!$D$3:$D$14,AH684,"Cubic","Extrapolate=Linear","MultiX=Average","Skip=True","Sort=True")</f>
        <v>#N/A Invalid Parameter: Interpolation value</v>
      </c>
    </row>
    <row r="685" spans="34:36" x14ac:dyDescent="0.25">
      <c r="AH685" s="42" t="e">
        <f t="shared" si="99"/>
        <v>#REF!</v>
      </c>
      <c r="AI685" s="43" t="str">
        <f>_xll.BInterpol('Base IPCA'!$C$3:$C$14,'Base IPCA'!$E$3:$E$14,AH685,"Cubic","Extrapolate=Linear","MultiX=Average","Skip=True","Sort=True")</f>
        <v>#N/A Invalid Parameter: Interpolation value</v>
      </c>
      <c r="AJ685" s="43" t="str">
        <f>_xll.BInterpol('Base IPCA'!$C$3:$C$14,'Base IPCA'!$D$3:$D$14,AH685,"Cubic","Extrapolate=Linear","MultiX=Average","Skip=True","Sort=True")</f>
        <v>#N/A Invalid Parameter: Interpolation value</v>
      </c>
    </row>
    <row r="686" spans="34:36" x14ac:dyDescent="0.25">
      <c r="AH686" s="42" t="e">
        <f t="shared" si="99"/>
        <v>#REF!</v>
      </c>
      <c r="AI686" s="43" t="str">
        <f>_xll.BInterpol('Base IPCA'!$C$3:$C$14,'Base IPCA'!$E$3:$E$14,AH686,"Cubic","Extrapolate=Linear","MultiX=Average","Skip=True","Sort=True")</f>
        <v>#N/A Invalid Parameter: Interpolation value</v>
      </c>
      <c r="AJ686" s="43" t="str">
        <f>_xll.BInterpol('Base IPCA'!$C$3:$C$14,'Base IPCA'!$D$3:$D$14,AH686,"Cubic","Extrapolate=Linear","MultiX=Average","Skip=True","Sort=True")</f>
        <v>#N/A Invalid Parameter: Interpolation value</v>
      </c>
    </row>
    <row r="687" spans="34:36" x14ac:dyDescent="0.25">
      <c r="AH687" s="42" t="e">
        <f t="shared" si="99"/>
        <v>#REF!</v>
      </c>
      <c r="AI687" s="43" t="str">
        <f>_xll.BInterpol('Base IPCA'!$C$3:$C$14,'Base IPCA'!$E$3:$E$14,AH687,"Cubic","Extrapolate=Linear","MultiX=Average","Skip=True","Sort=True")</f>
        <v>#N/A Invalid Parameter: Interpolation value</v>
      </c>
      <c r="AJ687" s="43" t="str">
        <f>_xll.BInterpol('Base IPCA'!$C$3:$C$14,'Base IPCA'!$D$3:$D$14,AH687,"Cubic","Extrapolate=Linear","MultiX=Average","Skip=True","Sort=True")</f>
        <v>#N/A Invalid Parameter: Interpolation value</v>
      </c>
    </row>
    <row r="688" spans="34:36" x14ac:dyDescent="0.25">
      <c r="AH688" s="42" t="e">
        <f t="shared" si="99"/>
        <v>#REF!</v>
      </c>
      <c r="AI688" s="43" t="str">
        <f>_xll.BInterpol('Base IPCA'!$C$3:$C$14,'Base IPCA'!$E$3:$E$14,AH688,"Cubic","Extrapolate=Linear","MultiX=Average","Skip=True","Sort=True")</f>
        <v>#N/A Invalid Parameter: Interpolation value</v>
      </c>
      <c r="AJ688" s="43" t="str">
        <f>_xll.BInterpol('Base IPCA'!$C$3:$C$14,'Base IPCA'!$D$3:$D$14,AH688,"Cubic","Extrapolate=Linear","MultiX=Average","Skip=True","Sort=True")</f>
        <v>#N/A Invalid Parameter: Interpolation value</v>
      </c>
    </row>
    <row r="689" spans="34:36" x14ac:dyDescent="0.25">
      <c r="AH689" s="42" t="e">
        <f t="shared" si="99"/>
        <v>#REF!</v>
      </c>
      <c r="AI689" s="43" t="str">
        <f>_xll.BInterpol('Base IPCA'!$C$3:$C$14,'Base IPCA'!$E$3:$E$14,AH689,"Cubic","Extrapolate=Linear","MultiX=Average","Skip=True","Sort=True")</f>
        <v>#N/A Invalid Parameter: Interpolation value</v>
      </c>
      <c r="AJ689" s="43" t="str">
        <f>_xll.BInterpol('Base IPCA'!$C$3:$C$14,'Base IPCA'!$D$3:$D$14,AH689,"Cubic","Extrapolate=Linear","MultiX=Average","Skip=True","Sort=True")</f>
        <v>#N/A Invalid Parameter: Interpolation value</v>
      </c>
    </row>
    <row r="690" spans="34:36" x14ac:dyDescent="0.25">
      <c r="AH690" s="42" t="e">
        <f t="shared" si="99"/>
        <v>#REF!</v>
      </c>
      <c r="AI690" s="43" t="str">
        <f>_xll.BInterpol('Base IPCA'!$C$3:$C$14,'Base IPCA'!$E$3:$E$14,AH690,"Cubic","Extrapolate=Linear","MultiX=Average","Skip=True","Sort=True")</f>
        <v>#N/A Invalid Parameter: Interpolation value</v>
      </c>
      <c r="AJ690" s="43" t="str">
        <f>_xll.BInterpol('Base IPCA'!$C$3:$C$14,'Base IPCA'!$D$3:$D$14,AH690,"Cubic","Extrapolate=Linear","MultiX=Average","Skip=True","Sort=True")</f>
        <v>#N/A Invalid Parameter: Interpolation value</v>
      </c>
    </row>
    <row r="691" spans="34:36" x14ac:dyDescent="0.25">
      <c r="AH691" s="42" t="e">
        <f t="shared" si="99"/>
        <v>#REF!</v>
      </c>
      <c r="AI691" s="43" t="str">
        <f>_xll.BInterpol('Base IPCA'!$C$3:$C$14,'Base IPCA'!$E$3:$E$14,AH691,"Cubic","Extrapolate=Linear","MultiX=Average","Skip=True","Sort=True")</f>
        <v>#N/A Invalid Parameter: Interpolation value</v>
      </c>
      <c r="AJ691" s="43" t="str">
        <f>_xll.BInterpol('Base IPCA'!$C$3:$C$14,'Base IPCA'!$D$3:$D$14,AH691,"Cubic","Extrapolate=Linear","MultiX=Average","Skip=True","Sort=True")</f>
        <v>#N/A Invalid Parameter: Interpolation value</v>
      </c>
    </row>
    <row r="692" spans="34:36" x14ac:dyDescent="0.25">
      <c r="AH692" s="42" t="e">
        <f t="shared" si="99"/>
        <v>#REF!</v>
      </c>
      <c r="AI692" s="43" t="str">
        <f>_xll.BInterpol('Base IPCA'!$C$3:$C$14,'Base IPCA'!$E$3:$E$14,AH692,"Cubic","Extrapolate=Linear","MultiX=Average","Skip=True","Sort=True")</f>
        <v>#N/A Invalid Parameter: Interpolation value</v>
      </c>
      <c r="AJ692" s="43" t="str">
        <f>_xll.BInterpol('Base IPCA'!$C$3:$C$14,'Base IPCA'!$D$3:$D$14,AH692,"Cubic","Extrapolate=Linear","MultiX=Average","Skip=True","Sort=True")</f>
        <v>#N/A Invalid Parameter: Interpolation value</v>
      </c>
    </row>
    <row r="693" spans="34:36" x14ac:dyDescent="0.25">
      <c r="AH693" s="42" t="e">
        <f t="shared" si="99"/>
        <v>#REF!</v>
      </c>
      <c r="AI693" s="43" t="str">
        <f>_xll.BInterpol('Base IPCA'!$C$3:$C$14,'Base IPCA'!$E$3:$E$14,AH693,"Cubic","Extrapolate=Linear","MultiX=Average","Skip=True","Sort=True")</f>
        <v>#N/A Invalid Parameter: Interpolation value</v>
      </c>
      <c r="AJ693" s="43" t="str">
        <f>_xll.BInterpol('Base IPCA'!$C$3:$C$14,'Base IPCA'!$D$3:$D$14,AH693,"Cubic","Extrapolate=Linear","MultiX=Average","Skip=True","Sort=True")</f>
        <v>#N/A Invalid Parameter: Interpolation value</v>
      </c>
    </row>
    <row r="694" spans="34:36" x14ac:dyDescent="0.25">
      <c r="AH694" s="42" t="e">
        <f t="shared" si="99"/>
        <v>#REF!</v>
      </c>
      <c r="AI694" s="43" t="str">
        <f>_xll.BInterpol('Base IPCA'!$C$3:$C$14,'Base IPCA'!$E$3:$E$14,AH694,"Cubic","Extrapolate=Linear","MultiX=Average","Skip=True","Sort=True")</f>
        <v>#N/A Invalid Parameter: Interpolation value</v>
      </c>
      <c r="AJ694" s="43" t="str">
        <f>_xll.BInterpol('Base IPCA'!$C$3:$C$14,'Base IPCA'!$D$3:$D$14,AH694,"Cubic","Extrapolate=Linear","MultiX=Average","Skip=True","Sort=True")</f>
        <v>#N/A Invalid Parameter: Interpolation value</v>
      </c>
    </row>
    <row r="695" spans="34:36" x14ac:dyDescent="0.25">
      <c r="AH695" s="42" t="e">
        <f t="shared" si="99"/>
        <v>#REF!</v>
      </c>
      <c r="AI695" s="43" t="str">
        <f>_xll.BInterpol('Base IPCA'!$C$3:$C$14,'Base IPCA'!$E$3:$E$14,AH695,"Cubic","Extrapolate=Linear","MultiX=Average","Skip=True","Sort=True")</f>
        <v>#N/A Invalid Parameter: Interpolation value</v>
      </c>
      <c r="AJ695" s="43" t="str">
        <f>_xll.BInterpol('Base IPCA'!$C$3:$C$14,'Base IPCA'!$D$3:$D$14,AH695,"Cubic","Extrapolate=Linear","MultiX=Average","Skip=True","Sort=True")</f>
        <v>#N/A Invalid Parameter: Interpolation value</v>
      </c>
    </row>
    <row r="696" spans="34:36" x14ac:dyDescent="0.25">
      <c r="AH696" s="42" t="e">
        <f t="shared" si="99"/>
        <v>#REF!</v>
      </c>
      <c r="AI696" s="43" t="str">
        <f>_xll.BInterpol('Base IPCA'!$C$3:$C$14,'Base IPCA'!$E$3:$E$14,AH696,"Cubic","Extrapolate=Linear","MultiX=Average","Skip=True","Sort=True")</f>
        <v>#N/A Invalid Parameter: Interpolation value</v>
      </c>
      <c r="AJ696" s="43" t="str">
        <f>_xll.BInterpol('Base IPCA'!$C$3:$C$14,'Base IPCA'!$D$3:$D$14,AH696,"Cubic","Extrapolate=Linear","MultiX=Average","Skip=True","Sort=True")</f>
        <v>#N/A Invalid Parameter: Interpolation value</v>
      </c>
    </row>
    <row r="697" spans="34:36" x14ac:dyDescent="0.25">
      <c r="AH697" s="42" t="e">
        <f t="shared" si="99"/>
        <v>#REF!</v>
      </c>
      <c r="AI697" s="43" t="str">
        <f>_xll.BInterpol('Base IPCA'!$C$3:$C$14,'Base IPCA'!$E$3:$E$14,AH697,"Cubic","Extrapolate=Linear","MultiX=Average","Skip=True","Sort=True")</f>
        <v>#N/A Invalid Parameter: Interpolation value</v>
      </c>
      <c r="AJ697" s="43" t="str">
        <f>_xll.BInterpol('Base IPCA'!$C$3:$C$14,'Base IPCA'!$D$3:$D$14,AH697,"Cubic","Extrapolate=Linear","MultiX=Average","Skip=True","Sort=True")</f>
        <v>#N/A Invalid Parameter: Interpolation value</v>
      </c>
    </row>
    <row r="698" spans="34:36" x14ac:dyDescent="0.25">
      <c r="AH698" s="42" t="e">
        <f t="shared" si="99"/>
        <v>#REF!</v>
      </c>
      <c r="AI698" s="43" t="str">
        <f>_xll.BInterpol('Base IPCA'!$C$3:$C$14,'Base IPCA'!$E$3:$E$14,AH698,"Cubic","Extrapolate=Linear","MultiX=Average","Skip=True","Sort=True")</f>
        <v>#N/A Invalid Parameter: Interpolation value</v>
      </c>
      <c r="AJ698" s="43" t="str">
        <f>_xll.BInterpol('Base IPCA'!$C$3:$C$14,'Base IPCA'!$D$3:$D$14,AH698,"Cubic","Extrapolate=Linear","MultiX=Average","Skip=True","Sort=True")</f>
        <v>#N/A Invalid Parameter: Interpolation value</v>
      </c>
    </row>
    <row r="699" spans="34:36" x14ac:dyDescent="0.25">
      <c r="AH699" s="42" t="e">
        <f t="shared" si="99"/>
        <v>#REF!</v>
      </c>
      <c r="AI699" s="43" t="str">
        <f>_xll.BInterpol('Base IPCA'!$C$3:$C$14,'Base IPCA'!$E$3:$E$14,AH699,"Cubic","Extrapolate=Linear","MultiX=Average","Skip=True","Sort=True")</f>
        <v>#N/A Invalid Parameter: Interpolation value</v>
      </c>
      <c r="AJ699" s="43" t="str">
        <f>_xll.BInterpol('Base IPCA'!$C$3:$C$14,'Base IPCA'!$D$3:$D$14,AH699,"Cubic","Extrapolate=Linear","MultiX=Average","Skip=True","Sort=True")</f>
        <v>#N/A Invalid Parameter: Interpolation value</v>
      </c>
    </row>
    <row r="700" spans="34:36" x14ac:dyDescent="0.25">
      <c r="AH700" s="42" t="e">
        <f t="shared" si="99"/>
        <v>#REF!</v>
      </c>
      <c r="AI700" s="43" t="str">
        <f>_xll.BInterpol('Base IPCA'!$C$3:$C$14,'Base IPCA'!$E$3:$E$14,AH700,"Cubic","Extrapolate=Linear","MultiX=Average","Skip=True","Sort=True")</f>
        <v>#N/A Invalid Parameter: Interpolation value</v>
      </c>
      <c r="AJ700" s="43" t="str">
        <f>_xll.BInterpol('Base IPCA'!$C$3:$C$14,'Base IPCA'!$D$3:$D$14,AH700,"Cubic","Extrapolate=Linear","MultiX=Average","Skip=True","Sort=True")</f>
        <v>#N/A Invalid Parameter: Interpolation value</v>
      </c>
    </row>
    <row r="701" spans="34:36" x14ac:dyDescent="0.25">
      <c r="AH701" s="42" t="e">
        <f t="shared" si="99"/>
        <v>#REF!</v>
      </c>
      <c r="AI701" s="43" t="str">
        <f>_xll.BInterpol('Base IPCA'!$C$3:$C$14,'Base IPCA'!$E$3:$E$14,AH701,"Cubic","Extrapolate=Linear","MultiX=Average","Skip=True","Sort=True")</f>
        <v>#N/A Invalid Parameter: Interpolation value</v>
      </c>
      <c r="AJ701" s="43" t="str">
        <f>_xll.BInterpol('Base IPCA'!$C$3:$C$14,'Base IPCA'!$D$3:$D$14,AH701,"Cubic","Extrapolate=Linear","MultiX=Average","Skip=True","Sort=True")</f>
        <v>#N/A Invalid Parameter: Interpolation value</v>
      </c>
    </row>
    <row r="702" spans="34:36" x14ac:dyDescent="0.25">
      <c r="AH702" s="42" t="e">
        <f t="shared" si="99"/>
        <v>#REF!</v>
      </c>
      <c r="AI702" s="43" t="str">
        <f>_xll.BInterpol('Base IPCA'!$C$3:$C$14,'Base IPCA'!$E$3:$E$14,AH702,"Cubic","Extrapolate=Linear","MultiX=Average","Skip=True","Sort=True")</f>
        <v>#N/A Invalid Parameter: Interpolation value</v>
      </c>
      <c r="AJ702" s="43" t="str">
        <f>_xll.BInterpol('Base IPCA'!$C$3:$C$14,'Base IPCA'!$D$3:$D$14,AH702,"Cubic","Extrapolate=Linear","MultiX=Average","Skip=True","Sort=True")</f>
        <v>#N/A Invalid Parameter: Interpolation value</v>
      </c>
    </row>
    <row r="703" spans="34:36" x14ac:dyDescent="0.25">
      <c r="AH703" s="42" t="e">
        <f t="shared" si="99"/>
        <v>#REF!</v>
      </c>
      <c r="AI703" s="43" t="str">
        <f>_xll.BInterpol('Base IPCA'!$C$3:$C$14,'Base IPCA'!$E$3:$E$14,AH703,"Cubic","Extrapolate=Linear","MultiX=Average","Skip=True","Sort=True")</f>
        <v>#N/A Invalid Parameter: Interpolation value</v>
      </c>
      <c r="AJ703" s="43" t="str">
        <f>_xll.BInterpol('Base IPCA'!$C$3:$C$14,'Base IPCA'!$D$3:$D$14,AH703,"Cubic","Extrapolate=Linear","MultiX=Average","Skip=True","Sort=True")</f>
        <v>#N/A Invalid Parameter: Interpolation value</v>
      </c>
    </row>
    <row r="704" spans="34:36" x14ac:dyDescent="0.25">
      <c r="AH704" s="42" t="e">
        <f t="shared" si="99"/>
        <v>#REF!</v>
      </c>
      <c r="AI704" s="43" t="str">
        <f>_xll.BInterpol('Base IPCA'!$C$3:$C$14,'Base IPCA'!$E$3:$E$14,AH704,"Cubic","Extrapolate=Linear","MultiX=Average","Skip=True","Sort=True")</f>
        <v>#N/A Invalid Parameter: Interpolation value</v>
      </c>
      <c r="AJ704" s="43" t="str">
        <f>_xll.BInterpol('Base IPCA'!$C$3:$C$14,'Base IPCA'!$D$3:$D$14,AH704,"Cubic","Extrapolate=Linear","MultiX=Average","Skip=True","Sort=True")</f>
        <v>#N/A Invalid Parameter: Interpolation value</v>
      </c>
    </row>
    <row r="705" spans="34:36" x14ac:dyDescent="0.25">
      <c r="AH705" s="42" t="e">
        <f t="shared" si="99"/>
        <v>#REF!</v>
      </c>
      <c r="AI705" s="43" t="str">
        <f>_xll.BInterpol('Base IPCA'!$C$3:$C$14,'Base IPCA'!$E$3:$E$14,AH705,"Cubic","Extrapolate=Linear","MultiX=Average","Skip=True","Sort=True")</f>
        <v>#N/A Invalid Parameter: Interpolation value</v>
      </c>
      <c r="AJ705" s="43" t="str">
        <f>_xll.BInterpol('Base IPCA'!$C$3:$C$14,'Base IPCA'!$D$3:$D$14,AH705,"Cubic","Extrapolate=Linear","MultiX=Average","Skip=True","Sort=True")</f>
        <v>#N/A Invalid Parameter: Interpolation value</v>
      </c>
    </row>
    <row r="706" spans="34:36" x14ac:dyDescent="0.25">
      <c r="AH706" s="42" t="e">
        <f t="shared" si="99"/>
        <v>#REF!</v>
      </c>
      <c r="AI706" s="43" t="str">
        <f>_xll.BInterpol('Base IPCA'!$C$3:$C$14,'Base IPCA'!$E$3:$E$14,AH706,"Cubic","Extrapolate=Linear","MultiX=Average","Skip=True","Sort=True")</f>
        <v>#N/A Invalid Parameter: Interpolation value</v>
      </c>
      <c r="AJ706" s="43" t="str">
        <f>_xll.BInterpol('Base IPCA'!$C$3:$C$14,'Base IPCA'!$D$3:$D$14,AH706,"Cubic","Extrapolate=Linear","MultiX=Average","Skip=True","Sort=True")</f>
        <v>#N/A Invalid Parameter: Interpolation value</v>
      </c>
    </row>
    <row r="707" spans="34:36" x14ac:dyDescent="0.25">
      <c r="AH707" s="42" t="e">
        <f t="shared" si="99"/>
        <v>#REF!</v>
      </c>
      <c r="AI707" s="43" t="str">
        <f>_xll.BInterpol('Base IPCA'!$C$3:$C$14,'Base IPCA'!$E$3:$E$14,AH707,"Cubic","Extrapolate=Linear","MultiX=Average","Skip=True","Sort=True")</f>
        <v>#N/A Invalid Parameter: Interpolation value</v>
      </c>
      <c r="AJ707" s="43" t="str">
        <f>_xll.BInterpol('Base IPCA'!$C$3:$C$14,'Base IPCA'!$D$3:$D$14,AH707,"Cubic","Extrapolate=Linear","MultiX=Average","Skip=True","Sort=True")</f>
        <v>#N/A Invalid Parameter: Interpolation value</v>
      </c>
    </row>
    <row r="708" spans="34:36" x14ac:dyDescent="0.25">
      <c r="AH708" s="42" t="e">
        <f t="shared" si="99"/>
        <v>#REF!</v>
      </c>
      <c r="AI708" s="43" t="str">
        <f>_xll.BInterpol('Base IPCA'!$C$3:$C$14,'Base IPCA'!$E$3:$E$14,AH708,"Cubic","Extrapolate=Linear","MultiX=Average","Skip=True","Sort=True")</f>
        <v>#N/A Invalid Parameter: Interpolation value</v>
      </c>
      <c r="AJ708" s="43" t="str">
        <f>_xll.BInterpol('Base IPCA'!$C$3:$C$14,'Base IPCA'!$D$3:$D$14,AH708,"Cubic","Extrapolate=Linear","MultiX=Average","Skip=True","Sort=True")</f>
        <v>#N/A Invalid Parameter: Interpolation value</v>
      </c>
    </row>
    <row r="709" spans="34:36" x14ac:dyDescent="0.25">
      <c r="AH709" s="42" t="e">
        <f t="shared" si="99"/>
        <v>#REF!</v>
      </c>
      <c r="AI709" s="43" t="str">
        <f>_xll.BInterpol('Base IPCA'!$C$3:$C$14,'Base IPCA'!$E$3:$E$14,AH709,"Cubic","Extrapolate=Linear","MultiX=Average","Skip=True","Sort=True")</f>
        <v>#N/A Invalid Parameter: Interpolation value</v>
      </c>
      <c r="AJ709" s="43" t="str">
        <f>_xll.BInterpol('Base IPCA'!$C$3:$C$14,'Base IPCA'!$D$3:$D$14,AH709,"Cubic","Extrapolate=Linear","MultiX=Average","Skip=True","Sort=True")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0">AH709+1</f>
        <v>#REF!</v>
      </c>
      <c r="AI710" s="43" t="str">
        <f>_xll.BInterpol('Base IPCA'!$C$3:$C$14,'Base IPCA'!$E$3:$E$14,AH710,"Cubic","Extrapolate=Linear","MultiX=Average","Skip=True","Sort=True")</f>
        <v>#N/A Invalid Parameter: Interpolation value</v>
      </c>
      <c r="AJ710" s="43" t="str">
        <f>_xll.BInterpol('Base IPCA'!$C$3:$C$14,'Base IPCA'!$D$3:$D$14,AH710,"Cubic","Extrapolate=Linear","MultiX=Average","Skip=True","Sort=True")</f>
        <v>#N/A Invalid Parameter: Interpolation value</v>
      </c>
    </row>
    <row r="711" spans="34:36" x14ac:dyDescent="0.25">
      <c r="AH711" s="42" t="e">
        <f t="shared" si="100"/>
        <v>#REF!</v>
      </c>
      <c r="AI711" s="43" t="str">
        <f>_xll.BInterpol('Base IPCA'!$C$3:$C$14,'Base IPCA'!$E$3:$E$14,AH711,"Cubic","Extrapolate=Linear","MultiX=Average","Skip=True","Sort=True")</f>
        <v>#N/A Invalid Parameter: Interpolation value</v>
      </c>
      <c r="AJ711" s="43" t="str">
        <f>_xll.BInterpol('Base IPCA'!$C$3:$C$14,'Base IPCA'!$D$3:$D$14,AH711,"Cubic","Extrapolate=Linear","MultiX=Average","Skip=True","Sort=True")</f>
        <v>#N/A Invalid Parameter: Interpolation value</v>
      </c>
    </row>
    <row r="712" spans="34:36" x14ac:dyDescent="0.25">
      <c r="AH712" s="42" t="e">
        <f t="shared" si="100"/>
        <v>#REF!</v>
      </c>
      <c r="AI712" s="43" t="str">
        <f>_xll.BInterpol('Base IPCA'!$C$3:$C$14,'Base IPCA'!$E$3:$E$14,AH712,"Cubic","Extrapolate=Linear","MultiX=Average","Skip=True","Sort=True")</f>
        <v>#N/A Invalid Parameter: Interpolation value</v>
      </c>
      <c r="AJ712" s="43" t="str">
        <f>_xll.BInterpol('Base IPCA'!$C$3:$C$14,'Base IPCA'!$D$3:$D$14,AH712,"Cubic","Extrapolate=Linear","MultiX=Average","Skip=True","Sort=True")</f>
        <v>#N/A Invalid Parameter: Interpolation value</v>
      </c>
    </row>
    <row r="713" spans="34:36" x14ac:dyDescent="0.25">
      <c r="AH713" s="42" t="e">
        <f t="shared" si="100"/>
        <v>#REF!</v>
      </c>
      <c r="AI713" s="43" t="str">
        <f>_xll.BInterpol('Base IPCA'!$C$3:$C$14,'Base IPCA'!$E$3:$E$14,AH713,"Cubic","Extrapolate=Linear","MultiX=Average","Skip=True","Sort=True")</f>
        <v>#N/A Invalid Parameter: Interpolation value</v>
      </c>
      <c r="AJ713" s="43" t="str">
        <f>_xll.BInterpol('Base IPCA'!$C$3:$C$14,'Base IPCA'!$D$3:$D$14,AH713,"Cubic","Extrapolate=Linear","MultiX=Average","Skip=True","Sort=True")</f>
        <v>#N/A Invalid Parameter: Interpolation value</v>
      </c>
    </row>
    <row r="714" spans="34:36" x14ac:dyDescent="0.25">
      <c r="AH714" s="42" t="e">
        <f t="shared" si="100"/>
        <v>#REF!</v>
      </c>
      <c r="AI714" s="43" t="str">
        <f>_xll.BInterpol('Base IPCA'!$C$3:$C$14,'Base IPCA'!$E$3:$E$14,AH714,"Cubic","Extrapolate=Linear","MultiX=Average","Skip=True","Sort=True")</f>
        <v>#N/A Invalid Parameter: Interpolation value</v>
      </c>
      <c r="AJ714" s="43" t="str">
        <f>_xll.BInterpol('Base IPCA'!$C$3:$C$14,'Base IPCA'!$D$3:$D$14,AH714,"Cubic","Extrapolate=Linear","MultiX=Average","Skip=True","Sort=True")</f>
        <v>#N/A Invalid Parameter: Interpolation value</v>
      </c>
    </row>
    <row r="715" spans="34:36" x14ac:dyDescent="0.25">
      <c r="AH715" s="42" t="e">
        <f t="shared" si="100"/>
        <v>#REF!</v>
      </c>
      <c r="AI715" s="43" t="str">
        <f>_xll.BInterpol('Base IPCA'!$C$3:$C$14,'Base IPCA'!$E$3:$E$14,AH715,"Cubic","Extrapolate=Linear","MultiX=Average","Skip=True","Sort=True")</f>
        <v>#N/A Invalid Parameter: Interpolation value</v>
      </c>
      <c r="AJ715" s="43" t="str">
        <f>_xll.BInterpol('Base IPCA'!$C$3:$C$14,'Base IPCA'!$D$3:$D$14,AH715,"Cubic","Extrapolate=Linear","MultiX=Average","Skip=True","Sort=True")</f>
        <v>#N/A Invalid Parameter: Interpolation value</v>
      </c>
    </row>
    <row r="716" spans="34:36" x14ac:dyDescent="0.25">
      <c r="AH716" s="42" t="e">
        <f t="shared" si="100"/>
        <v>#REF!</v>
      </c>
      <c r="AI716" s="43" t="str">
        <f>_xll.BInterpol('Base IPCA'!$C$3:$C$14,'Base IPCA'!$E$3:$E$14,AH716,"Cubic","Extrapolate=Linear","MultiX=Average","Skip=True","Sort=True")</f>
        <v>#N/A Invalid Parameter: Interpolation value</v>
      </c>
      <c r="AJ716" s="43" t="str">
        <f>_xll.BInterpol('Base IPCA'!$C$3:$C$14,'Base IPCA'!$D$3:$D$14,AH716,"Cubic","Extrapolate=Linear","MultiX=Average","Skip=True","Sort=True")</f>
        <v>#N/A Invalid Parameter: Interpolation value</v>
      </c>
    </row>
    <row r="717" spans="34:36" x14ac:dyDescent="0.25">
      <c r="AH717" s="42" t="e">
        <f t="shared" si="100"/>
        <v>#REF!</v>
      </c>
      <c r="AI717" s="43" t="str">
        <f>_xll.BInterpol('Base IPCA'!$C$3:$C$14,'Base IPCA'!$E$3:$E$14,AH717,"Cubic","Extrapolate=Linear","MultiX=Average","Skip=True","Sort=True")</f>
        <v>#N/A Invalid Parameter: Interpolation value</v>
      </c>
      <c r="AJ717" s="43" t="str">
        <f>_xll.BInterpol('Base IPCA'!$C$3:$C$14,'Base IPCA'!$D$3:$D$14,AH717,"Cubic","Extrapolate=Linear","MultiX=Average","Skip=True","Sort=True")</f>
        <v>#N/A Invalid Parameter: Interpolation value</v>
      </c>
    </row>
    <row r="718" spans="34:36" x14ac:dyDescent="0.25">
      <c r="AH718" s="42" t="e">
        <f t="shared" si="100"/>
        <v>#REF!</v>
      </c>
      <c r="AI718" s="43" t="str">
        <f>_xll.BInterpol('Base IPCA'!$C$3:$C$14,'Base IPCA'!$E$3:$E$14,AH718,"Cubic","Extrapolate=Linear","MultiX=Average","Skip=True","Sort=True")</f>
        <v>#N/A Invalid Parameter: Interpolation value</v>
      </c>
      <c r="AJ718" s="43" t="str">
        <f>_xll.BInterpol('Base IPCA'!$C$3:$C$14,'Base IPCA'!$D$3:$D$14,AH718,"Cubic","Extrapolate=Linear","MultiX=Average","Skip=True","Sort=True")</f>
        <v>#N/A Invalid Parameter: Interpolation value</v>
      </c>
    </row>
    <row r="719" spans="34:36" x14ac:dyDescent="0.25">
      <c r="AH719" s="42" t="e">
        <f t="shared" si="100"/>
        <v>#REF!</v>
      </c>
      <c r="AI719" s="43" t="str">
        <f>_xll.BInterpol('Base IPCA'!$C$3:$C$14,'Base IPCA'!$E$3:$E$14,AH719,"Cubic","Extrapolate=Linear","MultiX=Average","Skip=True","Sort=True")</f>
        <v>#N/A Invalid Parameter: Interpolation value</v>
      </c>
      <c r="AJ719" s="43" t="str">
        <f>_xll.BInterpol('Base IPCA'!$C$3:$C$14,'Base IPCA'!$D$3:$D$14,AH719,"Cubic","Extrapolate=Linear","MultiX=Average","Skip=True","Sort=True")</f>
        <v>#N/A Invalid Parameter: Interpolation value</v>
      </c>
    </row>
    <row r="720" spans="34:36" x14ac:dyDescent="0.25">
      <c r="AH720" s="42" t="e">
        <f t="shared" si="100"/>
        <v>#REF!</v>
      </c>
      <c r="AI720" s="43" t="str">
        <f>_xll.BInterpol('Base IPCA'!$C$3:$C$14,'Base IPCA'!$E$3:$E$14,AH720,"Cubic","Extrapolate=Linear","MultiX=Average","Skip=True","Sort=True")</f>
        <v>#N/A Invalid Parameter: Interpolation value</v>
      </c>
      <c r="AJ720" s="43" t="str">
        <f>_xll.BInterpol('Base IPCA'!$C$3:$C$14,'Base IPCA'!$D$3:$D$14,AH720,"Cubic","Extrapolate=Linear","MultiX=Average","Skip=True","Sort=True")</f>
        <v>#N/A Invalid Parameter: Interpolation value</v>
      </c>
    </row>
    <row r="721" spans="34:36" x14ac:dyDescent="0.25">
      <c r="AH721" s="42" t="e">
        <f t="shared" si="100"/>
        <v>#REF!</v>
      </c>
      <c r="AI721" s="43" t="str">
        <f>_xll.BInterpol('Base IPCA'!$C$3:$C$14,'Base IPCA'!$E$3:$E$14,AH721,"Cubic","Extrapolate=Linear","MultiX=Average","Skip=True","Sort=True")</f>
        <v>#N/A Invalid Parameter: Interpolation value</v>
      </c>
      <c r="AJ721" s="43" t="str">
        <f>_xll.BInterpol('Base IPCA'!$C$3:$C$14,'Base IPCA'!$D$3:$D$14,AH721,"Cubic","Extrapolate=Linear","MultiX=Average","Skip=True","Sort=True")</f>
        <v>#N/A Invalid Parameter: Interpolation value</v>
      </c>
    </row>
    <row r="722" spans="34:36" x14ac:dyDescent="0.25">
      <c r="AH722" s="42" t="e">
        <f t="shared" si="100"/>
        <v>#REF!</v>
      </c>
      <c r="AI722" s="43" t="str">
        <f>_xll.BInterpol('Base IPCA'!$C$3:$C$14,'Base IPCA'!$E$3:$E$14,AH722,"Cubic","Extrapolate=Linear","MultiX=Average","Skip=True","Sort=True")</f>
        <v>#N/A Invalid Parameter: Interpolation value</v>
      </c>
      <c r="AJ722" s="43" t="str">
        <f>_xll.BInterpol('Base IPCA'!$C$3:$C$14,'Base IPCA'!$D$3:$D$14,AH722,"Cubic","Extrapolate=Linear","MultiX=Average","Skip=True","Sort=True")</f>
        <v>#N/A Invalid Parameter: Interpolation value</v>
      </c>
    </row>
    <row r="723" spans="34:36" x14ac:dyDescent="0.25">
      <c r="AH723" s="42" t="e">
        <f t="shared" si="100"/>
        <v>#REF!</v>
      </c>
      <c r="AI723" s="43" t="str">
        <f>_xll.BInterpol('Base IPCA'!$C$3:$C$14,'Base IPCA'!$E$3:$E$14,AH723,"Cubic","Extrapolate=Linear","MultiX=Average","Skip=True","Sort=True")</f>
        <v>#N/A Invalid Parameter: Interpolation value</v>
      </c>
      <c r="AJ723" s="43" t="str">
        <f>_xll.BInterpol('Base IPCA'!$C$3:$C$14,'Base IPCA'!$D$3:$D$14,AH723,"Cubic","Extrapolate=Linear","MultiX=Average","Skip=True","Sort=True")</f>
        <v>#N/A Invalid Parameter: Interpolation value</v>
      </c>
    </row>
    <row r="724" spans="34:36" x14ac:dyDescent="0.25">
      <c r="AH724" s="42" t="e">
        <f t="shared" si="100"/>
        <v>#REF!</v>
      </c>
      <c r="AI724" s="43" t="str">
        <f>_xll.BInterpol('Base IPCA'!$C$3:$C$14,'Base IPCA'!$E$3:$E$14,AH724,"Cubic","Extrapolate=Linear","MultiX=Average","Skip=True","Sort=True")</f>
        <v>#N/A Invalid Parameter: Interpolation value</v>
      </c>
      <c r="AJ724" s="43" t="str">
        <f>_xll.BInterpol('Base IPCA'!$C$3:$C$14,'Base IPCA'!$D$3:$D$14,AH724,"Cubic","Extrapolate=Linear","MultiX=Average","Skip=True","Sort=True")</f>
        <v>#N/A Invalid Parameter: Interpolation value</v>
      </c>
    </row>
    <row r="725" spans="34:36" x14ac:dyDescent="0.25">
      <c r="AH725" s="42" t="e">
        <f t="shared" si="100"/>
        <v>#REF!</v>
      </c>
      <c r="AI725" s="43" t="str">
        <f>_xll.BInterpol('Base IPCA'!$C$3:$C$14,'Base IPCA'!$E$3:$E$14,AH725,"Cubic","Extrapolate=Linear","MultiX=Average","Skip=True","Sort=True")</f>
        <v>#N/A Invalid Parameter: Interpolation value</v>
      </c>
      <c r="AJ725" s="43" t="str">
        <f>_xll.BInterpol('Base IPCA'!$C$3:$C$14,'Base IPCA'!$D$3:$D$14,AH725,"Cubic","Extrapolate=Linear","MultiX=Average","Skip=True","Sort=True")</f>
        <v>#N/A Invalid Parameter: Interpolation value</v>
      </c>
    </row>
    <row r="726" spans="34:36" x14ac:dyDescent="0.25">
      <c r="AH726" s="42" t="e">
        <f t="shared" si="100"/>
        <v>#REF!</v>
      </c>
      <c r="AI726" s="43" t="str">
        <f>_xll.BInterpol('Base IPCA'!$C$3:$C$14,'Base IPCA'!$E$3:$E$14,AH726,"Cubic","Extrapolate=Linear","MultiX=Average","Skip=True","Sort=True")</f>
        <v>#N/A Invalid Parameter: Interpolation value</v>
      </c>
      <c r="AJ726" s="43" t="str">
        <f>_xll.BInterpol('Base IPCA'!$C$3:$C$14,'Base IPCA'!$D$3:$D$14,AH726,"Cubic","Extrapolate=Linear","MultiX=Average","Skip=True","Sort=True")</f>
        <v>#N/A Invalid Parameter: Interpolation value</v>
      </c>
    </row>
    <row r="727" spans="34:36" x14ac:dyDescent="0.25">
      <c r="AH727" s="42" t="e">
        <f t="shared" si="100"/>
        <v>#REF!</v>
      </c>
      <c r="AI727" s="43" t="str">
        <f>_xll.BInterpol('Base IPCA'!$C$3:$C$14,'Base IPCA'!$E$3:$E$14,AH727,"Cubic","Extrapolate=Linear","MultiX=Average","Skip=True","Sort=True")</f>
        <v>#N/A Invalid Parameter: Interpolation value</v>
      </c>
      <c r="AJ727" s="43" t="str">
        <f>_xll.BInterpol('Base IPCA'!$C$3:$C$14,'Base IPCA'!$D$3:$D$14,AH727,"Cubic","Extrapolate=Linear","MultiX=Average","Skip=True","Sort=True")</f>
        <v>#N/A Invalid Parameter: Interpolation value</v>
      </c>
    </row>
    <row r="728" spans="34:36" x14ac:dyDescent="0.25">
      <c r="AH728" s="42" t="e">
        <f t="shared" si="100"/>
        <v>#REF!</v>
      </c>
      <c r="AI728" s="43" t="str">
        <f>_xll.BInterpol('Base IPCA'!$C$3:$C$14,'Base IPCA'!$E$3:$E$14,AH728,"Cubic","Extrapolate=Linear","MultiX=Average","Skip=True","Sort=True")</f>
        <v>#N/A Invalid Parameter: Interpolation value</v>
      </c>
      <c r="AJ728" s="43" t="str">
        <f>_xll.BInterpol('Base IPCA'!$C$3:$C$14,'Base IPCA'!$D$3:$D$14,AH728,"Cubic","Extrapolate=Linear","MultiX=Average","Skip=True","Sort=True")</f>
        <v>#N/A Invalid Parameter: Interpolation value</v>
      </c>
    </row>
    <row r="729" spans="34:36" x14ac:dyDescent="0.25">
      <c r="AH729" s="42" t="e">
        <f t="shared" si="100"/>
        <v>#REF!</v>
      </c>
      <c r="AI729" s="43" t="str">
        <f>_xll.BInterpol('Base IPCA'!$C$3:$C$14,'Base IPCA'!$E$3:$E$14,AH729,"Cubic","Extrapolate=Linear","MultiX=Average","Skip=True","Sort=True")</f>
        <v>#N/A Invalid Parameter: Interpolation value</v>
      </c>
      <c r="AJ729" s="43" t="str">
        <f>_xll.BInterpol('Base IPCA'!$C$3:$C$14,'Base IPCA'!$D$3:$D$14,AH729,"Cubic","Extrapolate=Linear","MultiX=Average","Skip=True","Sort=True")</f>
        <v>#N/A Invalid Parameter: Interpolation value</v>
      </c>
    </row>
    <row r="730" spans="34:36" x14ac:dyDescent="0.25">
      <c r="AH730" s="42" t="e">
        <f t="shared" si="100"/>
        <v>#REF!</v>
      </c>
      <c r="AI730" s="43" t="str">
        <f>_xll.BInterpol('Base IPCA'!$C$3:$C$14,'Base IPCA'!$E$3:$E$14,AH730,"Cubic","Extrapolate=Linear","MultiX=Average","Skip=True","Sort=True")</f>
        <v>#N/A Invalid Parameter: Interpolation value</v>
      </c>
      <c r="AJ730" s="43" t="str">
        <f>_xll.BInterpol('Base IPCA'!$C$3:$C$14,'Base IPCA'!$D$3:$D$14,AH730,"Cubic","Extrapolate=Linear","MultiX=Average","Skip=True","Sort=True")</f>
        <v>#N/A Invalid Parameter: Interpolation value</v>
      </c>
    </row>
    <row r="731" spans="34:36" x14ac:dyDescent="0.25">
      <c r="AH731" s="42" t="e">
        <f t="shared" si="100"/>
        <v>#REF!</v>
      </c>
      <c r="AI731" s="43" t="str">
        <f>_xll.BInterpol('Base IPCA'!$C$3:$C$14,'Base IPCA'!$E$3:$E$14,AH731,"Cubic","Extrapolate=Linear","MultiX=Average","Skip=True","Sort=True")</f>
        <v>#N/A Invalid Parameter: Interpolation value</v>
      </c>
      <c r="AJ731" s="43" t="str">
        <f>_xll.BInterpol('Base IPCA'!$C$3:$C$14,'Base IPCA'!$D$3:$D$14,AH731,"Cubic","Extrapolate=Linear","MultiX=Average","Skip=True","Sort=True")</f>
        <v>#N/A Invalid Parameter: Interpolation value</v>
      </c>
    </row>
    <row r="732" spans="34:36" x14ac:dyDescent="0.25">
      <c r="AH732" s="42" t="e">
        <f t="shared" si="100"/>
        <v>#REF!</v>
      </c>
      <c r="AI732" s="43" t="str">
        <f>_xll.BInterpol('Base IPCA'!$C$3:$C$14,'Base IPCA'!$E$3:$E$14,AH732,"Cubic","Extrapolate=Linear","MultiX=Average","Skip=True","Sort=True")</f>
        <v>#N/A Invalid Parameter: Interpolation value</v>
      </c>
      <c r="AJ732" s="43" t="str">
        <f>_xll.BInterpol('Base IPCA'!$C$3:$C$14,'Base IPCA'!$D$3:$D$14,AH732,"Cubic","Extrapolate=Linear","MultiX=Average","Skip=True","Sort=True")</f>
        <v>#N/A Invalid Parameter: Interpolation value</v>
      </c>
    </row>
    <row r="733" spans="34:36" x14ac:dyDescent="0.25">
      <c r="AH733" s="42" t="e">
        <f t="shared" si="100"/>
        <v>#REF!</v>
      </c>
      <c r="AI733" s="43" t="str">
        <f>_xll.BInterpol('Base IPCA'!$C$3:$C$14,'Base IPCA'!$E$3:$E$14,AH733,"Cubic","Extrapolate=Linear","MultiX=Average","Skip=True","Sort=True")</f>
        <v>#N/A Invalid Parameter: Interpolation value</v>
      </c>
      <c r="AJ733" s="43" t="str">
        <f>_xll.BInterpol('Base IPCA'!$C$3:$C$14,'Base IPCA'!$D$3:$D$14,AH733,"Cubic","Extrapolate=Linear","MultiX=Average","Skip=True","Sort=True")</f>
        <v>#N/A Invalid Parameter: Interpolation value</v>
      </c>
    </row>
    <row r="734" spans="34:36" x14ac:dyDescent="0.25">
      <c r="AH734" s="42" t="e">
        <f t="shared" si="100"/>
        <v>#REF!</v>
      </c>
      <c r="AI734" s="43" t="str">
        <f>_xll.BInterpol('Base IPCA'!$C$3:$C$14,'Base IPCA'!$E$3:$E$14,AH734,"Cubic","Extrapolate=Linear","MultiX=Average","Skip=True","Sort=True")</f>
        <v>#N/A Invalid Parameter: Interpolation value</v>
      </c>
      <c r="AJ734" s="43" t="str">
        <f>_xll.BInterpol('Base IPCA'!$C$3:$C$14,'Base IPCA'!$D$3:$D$14,AH734,"Cubic","Extrapolate=Linear","MultiX=Average","Skip=True","Sort=True")</f>
        <v>#N/A Invalid Parameter: Interpolation value</v>
      </c>
    </row>
    <row r="735" spans="34:36" x14ac:dyDescent="0.25">
      <c r="AH735" s="42" t="e">
        <f t="shared" si="100"/>
        <v>#REF!</v>
      </c>
      <c r="AI735" s="43" t="str">
        <f>_xll.BInterpol('Base IPCA'!$C$3:$C$14,'Base IPCA'!$E$3:$E$14,AH735,"Cubic","Extrapolate=Linear","MultiX=Average","Skip=True","Sort=True")</f>
        <v>#N/A Invalid Parameter: Interpolation value</v>
      </c>
      <c r="AJ735" s="43" t="str">
        <f>_xll.BInterpol('Base IPCA'!$C$3:$C$14,'Base IPCA'!$D$3:$D$14,AH735,"Cubic","Extrapolate=Linear","MultiX=Average","Skip=True","Sort=True")</f>
        <v>#N/A Invalid Parameter: Interpolation value</v>
      </c>
    </row>
    <row r="736" spans="34:36" x14ac:dyDescent="0.25">
      <c r="AH736" s="42" t="e">
        <f t="shared" si="100"/>
        <v>#REF!</v>
      </c>
      <c r="AI736" s="43" t="str">
        <f>_xll.BInterpol('Base IPCA'!$C$3:$C$14,'Base IPCA'!$E$3:$E$14,AH736,"Cubic","Extrapolate=Linear","MultiX=Average","Skip=True","Sort=True")</f>
        <v>#N/A Invalid Parameter: Interpolation value</v>
      </c>
      <c r="AJ736" s="43" t="str">
        <f>_xll.BInterpol('Base IPCA'!$C$3:$C$14,'Base IPCA'!$D$3:$D$14,AH736,"Cubic","Extrapolate=Linear","MultiX=Average","Skip=True","Sort=True")</f>
        <v>#N/A Invalid Parameter: Interpolation value</v>
      </c>
    </row>
    <row r="737" spans="34:36" x14ac:dyDescent="0.25">
      <c r="AH737" s="42" t="e">
        <f t="shared" si="100"/>
        <v>#REF!</v>
      </c>
      <c r="AI737" s="43" t="str">
        <f>_xll.BInterpol('Base IPCA'!$C$3:$C$14,'Base IPCA'!$E$3:$E$14,AH737,"Cubic","Extrapolate=Linear","MultiX=Average","Skip=True","Sort=True")</f>
        <v>#N/A Invalid Parameter: Interpolation value</v>
      </c>
      <c r="AJ737" s="43" t="str">
        <f>_xll.BInterpol('Base IPCA'!$C$3:$C$14,'Base IPCA'!$D$3:$D$14,AH737,"Cubic","Extrapolate=Linear","MultiX=Average","Skip=True","Sort=True")</f>
        <v>#N/A Invalid Parameter: Interpolation value</v>
      </c>
    </row>
    <row r="738" spans="34:36" x14ac:dyDescent="0.25">
      <c r="AH738" s="42" t="e">
        <f t="shared" si="100"/>
        <v>#REF!</v>
      </c>
      <c r="AI738" s="43" t="str">
        <f>_xll.BInterpol('Base IPCA'!$C$3:$C$14,'Base IPCA'!$E$3:$E$14,AH738,"Cubic","Extrapolate=Linear","MultiX=Average","Skip=True","Sort=True")</f>
        <v>#N/A Invalid Parameter: Interpolation value</v>
      </c>
      <c r="AJ738" s="43" t="str">
        <f>_xll.BInterpol('Base IPCA'!$C$3:$C$14,'Base IPCA'!$D$3:$D$14,AH738,"Cubic","Extrapolate=Linear","MultiX=Average","Skip=True","Sort=True")</f>
        <v>#N/A Invalid Parameter: Interpolation value</v>
      </c>
    </row>
    <row r="739" spans="34:36" x14ac:dyDescent="0.25">
      <c r="AH739" s="42" t="e">
        <f t="shared" si="100"/>
        <v>#REF!</v>
      </c>
      <c r="AI739" s="43" t="str">
        <f>_xll.BInterpol('Base IPCA'!$C$3:$C$14,'Base IPCA'!$E$3:$E$14,AH739,"Cubic","Extrapolate=Linear","MultiX=Average","Skip=True","Sort=True")</f>
        <v>#N/A Invalid Parameter: Interpolation value</v>
      </c>
      <c r="AJ739" s="43" t="str">
        <f>_xll.BInterpol('Base IPCA'!$C$3:$C$14,'Base IPCA'!$D$3:$D$14,AH739,"Cubic","Extrapolate=Linear","MultiX=Average","Skip=True","Sort=True")</f>
        <v>#N/A Invalid Parameter: Interpolation value</v>
      </c>
    </row>
    <row r="740" spans="34:36" x14ac:dyDescent="0.25">
      <c r="AH740" s="42" t="e">
        <f t="shared" si="100"/>
        <v>#REF!</v>
      </c>
      <c r="AI740" s="43" t="str">
        <f>_xll.BInterpol('Base IPCA'!$C$3:$C$14,'Base IPCA'!$E$3:$E$14,AH740,"Cubic","Extrapolate=Linear","MultiX=Average","Skip=True","Sort=True")</f>
        <v>#N/A Invalid Parameter: Interpolation value</v>
      </c>
      <c r="AJ740" s="43" t="str">
        <f>_xll.BInterpol('Base IPCA'!$C$3:$C$14,'Base IPCA'!$D$3:$D$14,AH740,"Cubic","Extrapolate=Linear","MultiX=Average","Skip=True","Sort=True")</f>
        <v>#N/A Invalid Parameter: Interpolation value</v>
      </c>
    </row>
    <row r="741" spans="34:36" x14ac:dyDescent="0.25">
      <c r="AH741" s="42" t="e">
        <f t="shared" si="100"/>
        <v>#REF!</v>
      </c>
      <c r="AI741" s="43" t="str">
        <f>_xll.BInterpol('Base IPCA'!$C$3:$C$14,'Base IPCA'!$E$3:$E$14,AH741,"Cubic","Extrapolate=Linear","MultiX=Average","Skip=True","Sort=True")</f>
        <v>#N/A Invalid Parameter: Interpolation value</v>
      </c>
      <c r="AJ741" s="43" t="str">
        <f>_xll.BInterpol('Base IPCA'!$C$3:$C$14,'Base IPCA'!$D$3:$D$14,AH741,"Cubic","Extrapolate=Linear","MultiX=Average","Skip=True","Sort=True")</f>
        <v>#N/A Invalid Parameter: Interpolation value</v>
      </c>
    </row>
    <row r="742" spans="34:36" x14ac:dyDescent="0.25">
      <c r="AH742" s="42" t="e">
        <f t="shared" si="100"/>
        <v>#REF!</v>
      </c>
      <c r="AI742" s="43" t="str">
        <f>_xll.BInterpol('Base IPCA'!$C$3:$C$14,'Base IPCA'!$E$3:$E$14,AH742,"Cubic","Extrapolate=Linear","MultiX=Average","Skip=True","Sort=True")</f>
        <v>#N/A Invalid Parameter: Interpolation value</v>
      </c>
      <c r="AJ742" s="43" t="str">
        <f>_xll.BInterpol('Base IPCA'!$C$3:$C$14,'Base IPCA'!$D$3:$D$14,AH742,"Cubic","Extrapolate=Linear","MultiX=Average","Skip=True","Sort=True")</f>
        <v>#N/A Invalid Parameter: Interpolation value</v>
      </c>
    </row>
    <row r="743" spans="34:36" x14ac:dyDescent="0.25">
      <c r="AH743" s="42" t="e">
        <f t="shared" si="100"/>
        <v>#REF!</v>
      </c>
      <c r="AI743" s="43" t="str">
        <f>_xll.BInterpol('Base IPCA'!$C$3:$C$14,'Base IPCA'!$E$3:$E$14,AH743,"Cubic","Extrapolate=Linear","MultiX=Average","Skip=True","Sort=True")</f>
        <v>#N/A Invalid Parameter: Interpolation value</v>
      </c>
      <c r="AJ743" s="43" t="str">
        <f>_xll.BInterpol('Base IPCA'!$C$3:$C$14,'Base IPCA'!$D$3:$D$14,AH743,"Cubic","Extrapolate=Linear","MultiX=Average","Skip=True","Sort=True")</f>
        <v>#N/A Invalid Parameter: Interpolation value</v>
      </c>
    </row>
    <row r="744" spans="34:36" x14ac:dyDescent="0.25">
      <c r="AH744" s="42" t="e">
        <f t="shared" si="100"/>
        <v>#REF!</v>
      </c>
      <c r="AI744" s="43" t="str">
        <f>_xll.BInterpol('Base IPCA'!$C$3:$C$14,'Base IPCA'!$E$3:$E$14,AH744,"Cubic","Extrapolate=Linear","MultiX=Average","Skip=True","Sort=True")</f>
        <v>#N/A Invalid Parameter: Interpolation value</v>
      </c>
      <c r="AJ744" s="43" t="str">
        <f>_xll.BInterpol('Base IPCA'!$C$3:$C$14,'Base IPCA'!$D$3:$D$14,AH744,"Cubic","Extrapolate=Linear","MultiX=Average","Skip=True","Sort=True")</f>
        <v>#N/A Invalid Parameter: Interpolation value</v>
      </c>
    </row>
    <row r="745" spans="34:36" x14ac:dyDescent="0.25">
      <c r="AH745" s="42" t="e">
        <f t="shared" si="100"/>
        <v>#REF!</v>
      </c>
      <c r="AI745" s="43" t="str">
        <f>_xll.BInterpol('Base IPCA'!$C$3:$C$14,'Base IPCA'!$E$3:$E$14,AH745,"Cubic","Extrapolate=Linear","MultiX=Average","Skip=True","Sort=True")</f>
        <v>#N/A Invalid Parameter: Interpolation value</v>
      </c>
      <c r="AJ745" s="43" t="str">
        <f>_xll.BInterpol('Base IPCA'!$C$3:$C$14,'Base IPCA'!$D$3:$D$14,AH745,"Cubic","Extrapolate=Linear","MultiX=Average","Skip=True","Sort=True")</f>
        <v>#N/A Invalid Parameter: Interpolation value</v>
      </c>
    </row>
    <row r="746" spans="34:36" x14ac:dyDescent="0.25">
      <c r="AH746" s="42" t="e">
        <f t="shared" si="100"/>
        <v>#REF!</v>
      </c>
      <c r="AI746" s="43" t="str">
        <f>_xll.BInterpol('Base IPCA'!$C$3:$C$14,'Base IPCA'!$E$3:$E$14,AH746,"Cubic","Extrapolate=Linear","MultiX=Average","Skip=True","Sort=True")</f>
        <v>#N/A Invalid Parameter: Interpolation value</v>
      </c>
      <c r="AJ746" s="43" t="str">
        <f>_xll.BInterpol('Base IPCA'!$C$3:$C$14,'Base IPCA'!$D$3:$D$14,AH746,"Cubic","Extrapolate=Linear","MultiX=Average","Skip=True","Sort=True")</f>
        <v>#N/A Invalid Parameter: Interpolation value</v>
      </c>
    </row>
    <row r="747" spans="34:36" x14ac:dyDescent="0.25">
      <c r="AH747" s="42" t="e">
        <f t="shared" si="100"/>
        <v>#REF!</v>
      </c>
      <c r="AI747" s="43" t="str">
        <f>_xll.BInterpol('Base IPCA'!$C$3:$C$14,'Base IPCA'!$E$3:$E$14,AH747,"Cubic","Extrapolate=Linear","MultiX=Average","Skip=True","Sort=True")</f>
        <v>#N/A Invalid Parameter: Interpolation value</v>
      </c>
      <c r="AJ747" s="43" t="str">
        <f>_xll.BInterpol('Base IPCA'!$C$3:$C$14,'Base IPCA'!$D$3:$D$14,AH747,"Cubic","Extrapolate=Linear","MultiX=Average","Skip=True","Sort=True")</f>
        <v>#N/A Invalid Parameter: Interpolation value</v>
      </c>
    </row>
    <row r="748" spans="34:36" x14ac:dyDescent="0.25">
      <c r="AH748" s="42" t="e">
        <f t="shared" si="100"/>
        <v>#REF!</v>
      </c>
      <c r="AI748" s="43" t="str">
        <f>_xll.BInterpol('Base IPCA'!$C$3:$C$14,'Base IPCA'!$E$3:$E$14,AH748,"Cubic","Extrapolate=Linear","MultiX=Average","Skip=True","Sort=True")</f>
        <v>#N/A Invalid Parameter: Interpolation value</v>
      </c>
      <c r="AJ748" s="43" t="str">
        <f>_xll.BInterpol('Base IPCA'!$C$3:$C$14,'Base IPCA'!$D$3:$D$14,AH748,"Cubic","Extrapolate=Linear","MultiX=Average","Skip=True","Sort=True")</f>
        <v>#N/A Invalid Parameter: Interpolation value</v>
      </c>
    </row>
    <row r="749" spans="34:36" x14ac:dyDescent="0.25">
      <c r="AH749" s="42" t="e">
        <f t="shared" si="100"/>
        <v>#REF!</v>
      </c>
      <c r="AI749" s="43" t="str">
        <f>_xll.BInterpol('Base IPCA'!$C$3:$C$14,'Base IPCA'!$E$3:$E$14,AH749,"Cubic","Extrapolate=Linear","MultiX=Average","Skip=True","Sort=True")</f>
        <v>#N/A Invalid Parameter: Interpolation value</v>
      </c>
      <c r="AJ749" s="43" t="str">
        <f>_xll.BInterpol('Base IPCA'!$C$3:$C$14,'Base IPCA'!$D$3:$D$14,AH749,"Cubic","Extrapolate=Linear","MultiX=Average","Skip=True","Sort=True")</f>
        <v>#N/A Invalid Parameter: Interpolation value</v>
      </c>
    </row>
    <row r="750" spans="34:36" x14ac:dyDescent="0.25">
      <c r="AH750" s="42" t="e">
        <f t="shared" si="100"/>
        <v>#REF!</v>
      </c>
      <c r="AI750" s="43" t="str">
        <f>_xll.BInterpol('Base IPCA'!$C$3:$C$14,'Base IPCA'!$E$3:$E$14,AH750,"Cubic","Extrapolate=Linear","MultiX=Average","Skip=True","Sort=True")</f>
        <v>#N/A Invalid Parameter: Interpolation value</v>
      </c>
      <c r="AJ750" s="43" t="str">
        <f>_xll.BInterpol('Base IPCA'!$C$3:$C$14,'Base IPCA'!$D$3:$D$14,AH750,"Cubic","Extrapolate=Linear","MultiX=Average","Skip=True","Sort=True")</f>
        <v>#N/A Invalid Parameter: Interpolation value</v>
      </c>
    </row>
    <row r="751" spans="34:36" x14ac:dyDescent="0.25">
      <c r="AH751" s="42" t="e">
        <f t="shared" si="100"/>
        <v>#REF!</v>
      </c>
      <c r="AI751" s="43" t="str">
        <f>_xll.BInterpol('Base IPCA'!$C$3:$C$14,'Base IPCA'!$E$3:$E$14,AH751,"Cubic","Extrapolate=Linear","MultiX=Average","Skip=True","Sort=True")</f>
        <v>#N/A Invalid Parameter: Interpolation value</v>
      </c>
      <c r="AJ751" s="43" t="str">
        <f>_xll.BInterpol('Base IPCA'!$C$3:$C$14,'Base IPCA'!$D$3:$D$14,AH751,"Cubic","Extrapolate=Linear","MultiX=Average","Skip=True","Sort=True")</f>
        <v>#N/A Invalid Parameter: Interpolation value</v>
      </c>
    </row>
    <row r="752" spans="34:36" x14ac:dyDescent="0.25">
      <c r="AH752" s="42" t="e">
        <f t="shared" si="100"/>
        <v>#REF!</v>
      </c>
      <c r="AI752" s="43" t="str">
        <f>_xll.BInterpol('Base IPCA'!$C$3:$C$14,'Base IPCA'!$E$3:$E$14,AH752,"Cubic","Extrapolate=Linear","MultiX=Average","Skip=True","Sort=True")</f>
        <v>#N/A Invalid Parameter: Interpolation value</v>
      </c>
      <c r="AJ752" s="43" t="str">
        <f>_xll.BInterpol('Base IPCA'!$C$3:$C$14,'Base IPCA'!$D$3:$D$14,AH752,"Cubic","Extrapolate=Linear","MultiX=Average","Skip=True","Sort=True")</f>
        <v>#N/A Invalid Parameter: Interpolation value</v>
      </c>
    </row>
    <row r="753" spans="34:36" x14ac:dyDescent="0.25">
      <c r="AH753" s="42" t="e">
        <f t="shared" si="100"/>
        <v>#REF!</v>
      </c>
      <c r="AI753" s="43" t="str">
        <f>_xll.BInterpol('Base IPCA'!$C$3:$C$14,'Base IPCA'!$E$3:$E$14,AH753,"Cubic","Extrapolate=Linear","MultiX=Average","Skip=True","Sort=True")</f>
        <v>#N/A Invalid Parameter: Interpolation value</v>
      </c>
      <c r="AJ753" s="43" t="str">
        <f>_xll.BInterpol('Base IPCA'!$C$3:$C$14,'Base IPCA'!$D$3:$D$14,AH753,"Cubic","Extrapolate=Linear","MultiX=Average","Skip=True","Sort=True")</f>
        <v>#N/A Invalid Parameter: Interpolation value</v>
      </c>
    </row>
    <row r="754" spans="34:36" x14ac:dyDescent="0.25">
      <c r="AH754" s="42" t="e">
        <f t="shared" si="100"/>
        <v>#REF!</v>
      </c>
      <c r="AI754" s="43" t="str">
        <f>_xll.BInterpol('Base IPCA'!$C$3:$C$14,'Base IPCA'!$E$3:$E$14,AH754,"Cubic","Extrapolate=Linear","MultiX=Average","Skip=True","Sort=True")</f>
        <v>#N/A Invalid Parameter: Interpolation value</v>
      </c>
      <c r="AJ754" s="43" t="str">
        <f>_xll.BInterpol('Base IPCA'!$C$3:$C$14,'Base IPCA'!$D$3:$D$14,AH754,"Cubic","Extrapolate=Linear","MultiX=Average","Skip=True","Sort=True")</f>
        <v>#N/A Invalid Parameter: Interpolation value</v>
      </c>
    </row>
    <row r="755" spans="34:36" x14ac:dyDescent="0.25">
      <c r="AH755" s="42" t="e">
        <f t="shared" si="100"/>
        <v>#REF!</v>
      </c>
      <c r="AI755" s="43" t="str">
        <f>_xll.BInterpol('Base IPCA'!$C$3:$C$14,'Base IPCA'!$E$3:$E$14,AH755,"Cubic","Extrapolate=Linear","MultiX=Average","Skip=True","Sort=True")</f>
        <v>#N/A Invalid Parameter: Interpolation value</v>
      </c>
      <c r="AJ755" s="43" t="str">
        <f>_xll.BInterpol('Base IPCA'!$C$3:$C$14,'Base IPCA'!$D$3:$D$14,AH755,"Cubic","Extrapolate=Linear","MultiX=Average","Skip=True","Sort=True")</f>
        <v>#N/A Invalid Parameter: Interpolation value</v>
      </c>
    </row>
    <row r="756" spans="34:36" x14ac:dyDescent="0.25">
      <c r="AH756" s="42" t="e">
        <f t="shared" si="100"/>
        <v>#REF!</v>
      </c>
      <c r="AI756" s="43" t="str">
        <f>_xll.BInterpol('Base IPCA'!$C$3:$C$14,'Base IPCA'!$E$3:$E$14,AH756,"Cubic","Extrapolate=Linear","MultiX=Average","Skip=True","Sort=True")</f>
        <v>#N/A Invalid Parameter: Interpolation value</v>
      </c>
      <c r="AJ756" s="43" t="str">
        <f>_xll.BInterpol('Base IPCA'!$C$3:$C$14,'Base IPCA'!$D$3:$D$14,AH756,"Cubic","Extrapolate=Linear","MultiX=Average","Skip=True","Sort=True")</f>
        <v>#N/A Invalid Parameter: Interpolation value</v>
      </c>
    </row>
    <row r="757" spans="34:36" x14ac:dyDescent="0.25">
      <c r="AH757" s="42" t="e">
        <f t="shared" si="100"/>
        <v>#REF!</v>
      </c>
      <c r="AI757" s="43" t="str">
        <f>_xll.BInterpol('Base IPCA'!$C$3:$C$14,'Base IPCA'!$E$3:$E$14,AH757,"Cubic","Extrapolate=Linear","MultiX=Average","Skip=True","Sort=True")</f>
        <v>#N/A Invalid Parameter: Interpolation value</v>
      </c>
      <c r="AJ757" s="43" t="str">
        <f>_xll.BInterpol('Base IPCA'!$C$3:$C$14,'Base IPCA'!$D$3:$D$14,AH757,"Cubic","Extrapolate=Linear","MultiX=Average","Skip=True","Sort=True")</f>
        <v>#N/A Invalid Parameter: Interpolation value</v>
      </c>
    </row>
    <row r="758" spans="34:36" x14ac:dyDescent="0.25">
      <c r="AH758" s="42" t="e">
        <f t="shared" si="100"/>
        <v>#REF!</v>
      </c>
      <c r="AI758" s="43" t="str">
        <f>_xll.BInterpol('Base IPCA'!$C$3:$C$14,'Base IPCA'!$E$3:$E$14,AH758,"Cubic","Extrapolate=Linear","MultiX=Average","Skip=True","Sort=True")</f>
        <v>#N/A Invalid Parameter: Interpolation value</v>
      </c>
      <c r="AJ758" s="43" t="str">
        <f>_xll.BInterpol('Base IPCA'!$C$3:$C$14,'Base IPCA'!$D$3:$D$14,AH758,"Cubic","Extrapolate=Linear","MultiX=Average","Skip=True","Sort=True")</f>
        <v>#N/A Invalid Parameter: Interpolation value</v>
      </c>
    </row>
    <row r="759" spans="34:36" x14ac:dyDescent="0.25">
      <c r="AH759" s="42" t="e">
        <f t="shared" si="100"/>
        <v>#REF!</v>
      </c>
      <c r="AI759" s="43" t="str">
        <f>_xll.BInterpol('Base IPCA'!$C$3:$C$14,'Base IPCA'!$E$3:$E$14,AH759,"Cubic","Extrapolate=Linear","MultiX=Average","Skip=True","Sort=True")</f>
        <v>#N/A Invalid Parameter: Interpolation value</v>
      </c>
      <c r="AJ759" s="43" t="str">
        <f>_xll.BInterpol('Base IPCA'!$C$3:$C$14,'Base IPCA'!$D$3:$D$14,AH759,"Cubic","Extrapolate=Linear","MultiX=Average","Skip=True","Sort=True")</f>
        <v>#N/A Invalid Parameter: Interpolation value</v>
      </c>
    </row>
    <row r="760" spans="34:36" x14ac:dyDescent="0.25">
      <c r="AH760" s="42" t="e">
        <f t="shared" si="100"/>
        <v>#REF!</v>
      </c>
      <c r="AI760" s="43" t="str">
        <f>_xll.BInterpol('Base IPCA'!$C$3:$C$14,'Base IPCA'!$E$3:$E$14,AH760,"Cubic","Extrapolate=Linear","MultiX=Average","Skip=True","Sort=True")</f>
        <v>#N/A Invalid Parameter: Interpolation value</v>
      </c>
      <c r="AJ760" s="43" t="str">
        <f>_xll.BInterpol('Base IPCA'!$C$3:$C$14,'Base IPCA'!$D$3:$D$14,AH760,"Cubic","Extrapolate=Linear","MultiX=Average","Skip=True","Sort=True")</f>
        <v>#N/A Invalid Parameter: Interpolation value</v>
      </c>
    </row>
    <row r="761" spans="34:36" x14ac:dyDescent="0.25">
      <c r="AH761" s="42" t="e">
        <f t="shared" si="100"/>
        <v>#REF!</v>
      </c>
      <c r="AI761" s="43" t="str">
        <f>_xll.BInterpol('Base IPCA'!$C$3:$C$14,'Base IPCA'!$E$3:$E$14,AH761,"Cubic","Extrapolate=Linear","MultiX=Average","Skip=True","Sort=True")</f>
        <v>#N/A Invalid Parameter: Interpolation value</v>
      </c>
      <c r="AJ761" s="43" t="str">
        <f>_xll.BInterpol('Base IPCA'!$C$3:$C$14,'Base IPCA'!$D$3:$D$14,AH761,"Cubic","Extrapolate=Linear","MultiX=Average","Skip=True","Sort=True")</f>
        <v>#N/A Invalid Parameter: Interpolation value</v>
      </c>
    </row>
    <row r="762" spans="34:36" x14ac:dyDescent="0.25">
      <c r="AH762" s="42" t="e">
        <f t="shared" si="100"/>
        <v>#REF!</v>
      </c>
      <c r="AI762" s="43" t="str">
        <f>_xll.BInterpol('Base IPCA'!$C$3:$C$14,'Base IPCA'!$E$3:$E$14,AH762,"Cubic","Extrapolate=Linear","MultiX=Average","Skip=True","Sort=True")</f>
        <v>#N/A Invalid Parameter: Interpolation value</v>
      </c>
      <c r="AJ762" s="43" t="str">
        <f>_xll.BInterpol('Base IPCA'!$C$3:$C$14,'Base IPCA'!$D$3:$D$14,AH762,"Cubic","Extrapolate=Linear","MultiX=Average","Skip=True","Sort=True")</f>
        <v>#N/A Invalid Parameter: Interpolation value</v>
      </c>
    </row>
    <row r="763" spans="34:36" x14ac:dyDescent="0.25">
      <c r="AH763" s="42" t="e">
        <f t="shared" si="100"/>
        <v>#REF!</v>
      </c>
      <c r="AI763" s="43" t="str">
        <f>_xll.BInterpol('Base IPCA'!$C$3:$C$14,'Base IPCA'!$E$3:$E$14,AH763,"Cubic","Extrapolate=Linear","MultiX=Average","Skip=True","Sort=True")</f>
        <v>#N/A Invalid Parameter: Interpolation value</v>
      </c>
      <c r="AJ763" s="43" t="str">
        <f>_xll.BInterpol('Base IPCA'!$C$3:$C$14,'Base IPCA'!$D$3:$D$14,AH763,"Cubic","Extrapolate=Linear","MultiX=Average","Skip=True","Sort=True")</f>
        <v>#N/A Invalid Parameter: Interpolation value</v>
      </c>
    </row>
    <row r="764" spans="34:36" x14ac:dyDescent="0.25">
      <c r="AH764" s="42" t="e">
        <f t="shared" si="100"/>
        <v>#REF!</v>
      </c>
      <c r="AI764" s="43" t="str">
        <f>_xll.BInterpol('Base IPCA'!$C$3:$C$14,'Base IPCA'!$E$3:$E$14,AH764,"Cubic","Extrapolate=Linear","MultiX=Average","Skip=True","Sort=True")</f>
        <v>#N/A Invalid Parameter: Interpolation value</v>
      </c>
      <c r="AJ764" s="43" t="str">
        <f>_xll.BInterpol('Base IPCA'!$C$3:$C$14,'Base IPCA'!$D$3:$D$14,AH764,"Cubic","Extrapolate=Linear","MultiX=Average","Skip=True","Sort=True")</f>
        <v>#N/A Invalid Parameter: Interpolation value</v>
      </c>
    </row>
    <row r="765" spans="34:36" x14ac:dyDescent="0.25">
      <c r="AH765" s="42" t="e">
        <f t="shared" si="100"/>
        <v>#REF!</v>
      </c>
      <c r="AI765" s="43" t="str">
        <f>_xll.BInterpol('Base IPCA'!$C$3:$C$14,'Base IPCA'!$E$3:$E$14,AH765,"Cubic","Extrapolate=Linear","MultiX=Average","Skip=True","Sort=True")</f>
        <v>#N/A Invalid Parameter: Interpolation value</v>
      </c>
      <c r="AJ765" s="43" t="str">
        <f>_xll.BInterpol('Base IPCA'!$C$3:$C$14,'Base IPCA'!$D$3:$D$14,AH765,"Cubic","Extrapolate=Linear","MultiX=Average","Skip=True","Sort=True")</f>
        <v>#N/A Invalid Parameter: Interpolation value</v>
      </c>
    </row>
    <row r="766" spans="34:36" x14ac:dyDescent="0.25">
      <c r="AH766" s="42" t="e">
        <f t="shared" si="100"/>
        <v>#REF!</v>
      </c>
      <c r="AI766" s="43" t="str">
        <f>_xll.BInterpol('Base IPCA'!$C$3:$C$14,'Base IPCA'!$E$3:$E$14,AH766,"Cubic","Extrapolate=Linear","MultiX=Average","Skip=True","Sort=True")</f>
        <v>#N/A Invalid Parameter: Interpolation value</v>
      </c>
      <c r="AJ766" s="43" t="str">
        <f>_xll.BInterpol('Base IPCA'!$C$3:$C$14,'Base IPCA'!$D$3:$D$14,AH766,"Cubic","Extrapolate=Linear","MultiX=Average","Skip=True","Sort=True")</f>
        <v>#N/A Invalid Parameter: Interpolation value</v>
      </c>
    </row>
    <row r="767" spans="34:36" x14ac:dyDescent="0.25">
      <c r="AH767" s="42" t="e">
        <f t="shared" si="100"/>
        <v>#REF!</v>
      </c>
      <c r="AI767" s="43" t="str">
        <f>_xll.BInterpol('Base IPCA'!$C$3:$C$14,'Base IPCA'!$E$3:$E$14,AH767,"Cubic","Extrapolate=Linear","MultiX=Average","Skip=True","Sort=True")</f>
        <v>#N/A Invalid Parameter: Interpolation value</v>
      </c>
      <c r="AJ767" s="43" t="str">
        <f>_xll.BInterpol('Base IPCA'!$C$3:$C$14,'Base IPCA'!$D$3:$D$14,AH767,"Cubic","Extrapolate=Linear","MultiX=Average","Skip=True","Sort=True")</f>
        <v>#N/A Invalid Parameter: Interpolation value</v>
      </c>
    </row>
    <row r="768" spans="34:36" x14ac:dyDescent="0.25">
      <c r="AH768" s="42" t="e">
        <f t="shared" si="100"/>
        <v>#REF!</v>
      </c>
      <c r="AI768" s="43" t="str">
        <f>_xll.BInterpol('Base IPCA'!$C$3:$C$14,'Base IPCA'!$E$3:$E$14,AH768,"Cubic","Extrapolate=Linear","MultiX=Average","Skip=True","Sort=True")</f>
        <v>#N/A Invalid Parameter: Interpolation value</v>
      </c>
      <c r="AJ768" s="43" t="str">
        <f>_xll.BInterpol('Base IPCA'!$C$3:$C$14,'Base IPCA'!$D$3:$D$14,AH768,"Cubic","Extrapolate=Linear","MultiX=Average","Skip=True","Sort=True")</f>
        <v>#N/A Invalid Parameter: Interpolation value</v>
      </c>
    </row>
    <row r="769" spans="34:36" x14ac:dyDescent="0.25">
      <c r="AH769" s="42" t="e">
        <f t="shared" si="100"/>
        <v>#REF!</v>
      </c>
      <c r="AI769" s="43" t="str">
        <f>_xll.BInterpol('Base IPCA'!$C$3:$C$14,'Base IPCA'!$E$3:$E$14,AH769,"Cubic","Extrapolate=Linear","MultiX=Average","Skip=True","Sort=True")</f>
        <v>#N/A Invalid Parameter: Interpolation value</v>
      </c>
      <c r="AJ769" s="43" t="str">
        <f>_xll.BInterpol('Base IPCA'!$C$3:$C$14,'Base IPCA'!$D$3:$D$14,AH769,"Cubic","Extrapolate=Linear","MultiX=Average","Skip=True","Sort=True")</f>
        <v>#N/A Invalid Parameter: Interpolation value</v>
      </c>
    </row>
    <row r="770" spans="34:36" x14ac:dyDescent="0.25">
      <c r="AH770" s="42" t="e">
        <f t="shared" si="100"/>
        <v>#REF!</v>
      </c>
      <c r="AI770" s="43" t="str">
        <f>_xll.BInterpol('Base IPCA'!$C$3:$C$14,'Base IPCA'!$E$3:$E$14,AH770,"Cubic","Extrapolate=Linear","MultiX=Average","Skip=True","Sort=True")</f>
        <v>#N/A Invalid Parameter: Interpolation value</v>
      </c>
      <c r="AJ770" s="43" t="str">
        <f>_xll.BInterpol('Base IPCA'!$C$3:$C$14,'Base IPCA'!$D$3:$D$14,AH770,"Cubic","Extrapolate=Linear","MultiX=Average","Skip=True","Sort=True")</f>
        <v>#N/A Invalid Parameter: Interpolation value</v>
      </c>
    </row>
    <row r="771" spans="34:36" x14ac:dyDescent="0.25">
      <c r="AH771" s="42" t="e">
        <f t="shared" si="100"/>
        <v>#REF!</v>
      </c>
      <c r="AI771" s="43" t="str">
        <f>_xll.BInterpol('Base IPCA'!$C$3:$C$14,'Base IPCA'!$E$3:$E$14,AH771,"Cubic","Extrapolate=Linear","MultiX=Average","Skip=True","Sort=True")</f>
        <v>#N/A Invalid Parameter: Interpolation value</v>
      </c>
      <c r="AJ771" s="43" t="str">
        <f>_xll.BInterpol('Base IPCA'!$C$3:$C$14,'Base IPCA'!$D$3:$D$14,AH771,"Cubic","Extrapolate=Linear","MultiX=Average","Skip=True","Sort=True")</f>
        <v>#N/A Invalid Parameter: Interpolation value</v>
      </c>
    </row>
    <row r="772" spans="34:36" x14ac:dyDescent="0.25">
      <c r="AH772" s="42" t="e">
        <f t="shared" si="100"/>
        <v>#REF!</v>
      </c>
      <c r="AI772" s="43" t="str">
        <f>_xll.BInterpol('Base IPCA'!$C$3:$C$14,'Base IPCA'!$E$3:$E$14,AH772,"Cubic","Extrapolate=Linear","MultiX=Average","Skip=True","Sort=True")</f>
        <v>#N/A Invalid Parameter: Interpolation value</v>
      </c>
      <c r="AJ772" s="43" t="str">
        <f>_xll.BInterpol('Base IPCA'!$C$3:$C$14,'Base IPCA'!$D$3:$D$14,AH772,"Cubic","Extrapolate=Linear","MultiX=Average","Skip=True","Sort=True")</f>
        <v>#N/A Invalid Parameter: Interpolation value</v>
      </c>
    </row>
    <row r="773" spans="34:36" x14ac:dyDescent="0.25">
      <c r="AH773" s="42" t="e">
        <f t="shared" si="100"/>
        <v>#REF!</v>
      </c>
      <c r="AI773" s="43" t="str">
        <f>_xll.BInterpol('Base IPCA'!$C$3:$C$14,'Base IPCA'!$E$3:$E$14,AH773,"Cubic","Extrapolate=Linear","MultiX=Average","Skip=True","Sort=True")</f>
        <v>#N/A Invalid Parameter: Interpolation value</v>
      </c>
      <c r="AJ773" s="43" t="str">
        <f>_xll.BInterpol('Base IPCA'!$C$3:$C$14,'Base IPCA'!$D$3:$D$14,AH773,"Cubic","Extrapolate=Linear","MultiX=Average","Skip=True","Sort=True")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1">AH773+1</f>
        <v>#REF!</v>
      </c>
      <c r="AI774" s="43" t="str">
        <f>_xll.BInterpol('Base IPCA'!$C$3:$C$14,'Base IPCA'!$E$3:$E$14,AH774,"Cubic","Extrapolate=Linear","MultiX=Average","Skip=True","Sort=True")</f>
        <v>#N/A Invalid Parameter: Interpolation value</v>
      </c>
      <c r="AJ774" s="43" t="str">
        <f>_xll.BInterpol('Base IPCA'!$C$3:$C$14,'Base IPCA'!$D$3:$D$14,AH774,"Cubic","Extrapolate=Linear","MultiX=Average","Skip=True","Sort=True")</f>
        <v>#N/A Invalid Parameter: Interpolation value</v>
      </c>
    </row>
    <row r="775" spans="34:36" x14ac:dyDescent="0.25">
      <c r="AH775" s="42" t="e">
        <f t="shared" si="101"/>
        <v>#REF!</v>
      </c>
      <c r="AI775" s="43" t="str">
        <f>_xll.BInterpol('Base IPCA'!$C$3:$C$14,'Base IPCA'!$E$3:$E$14,AH775,"Cubic","Extrapolate=Linear","MultiX=Average","Skip=True","Sort=True")</f>
        <v>#N/A Invalid Parameter: Interpolation value</v>
      </c>
      <c r="AJ775" s="43" t="str">
        <f>_xll.BInterpol('Base IPCA'!$C$3:$C$14,'Base IPCA'!$D$3:$D$14,AH775,"Cubic","Extrapolate=Linear","MultiX=Average","Skip=True","Sort=True")</f>
        <v>#N/A Invalid Parameter: Interpolation value</v>
      </c>
    </row>
    <row r="776" spans="34:36" x14ac:dyDescent="0.25">
      <c r="AH776" s="42" t="e">
        <f t="shared" si="101"/>
        <v>#REF!</v>
      </c>
      <c r="AI776" s="43" t="str">
        <f>_xll.BInterpol('Base IPCA'!$C$3:$C$14,'Base IPCA'!$E$3:$E$14,AH776,"Cubic","Extrapolate=Linear","MultiX=Average","Skip=True","Sort=True")</f>
        <v>#N/A Invalid Parameter: Interpolation value</v>
      </c>
      <c r="AJ776" s="43" t="str">
        <f>_xll.BInterpol('Base IPCA'!$C$3:$C$14,'Base IPCA'!$D$3:$D$14,AH776,"Cubic","Extrapolate=Linear","MultiX=Average","Skip=True","Sort=True")</f>
        <v>#N/A Invalid Parameter: Interpolation value</v>
      </c>
    </row>
    <row r="777" spans="34:36" x14ac:dyDescent="0.25">
      <c r="AH777" s="42" t="e">
        <f t="shared" si="101"/>
        <v>#REF!</v>
      </c>
      <c r="AI777" s="43" t="str">
        <f>_xll.BInterpol('Base IPCA'!$C$3:$C$14,'Base IPCA'!$E$3:$E$14,AH777,"Cubic","Extrapolate=Linear","MultiX=Average","Skip=True","Sort=True")</f>
        <v>#N/A Invalid Parameter: Interpolation value</v>
      </c>
      <c r="AJ777" s="43" t="str">
        <f>_xll.BInterpol('Base IPCA'!$C$3:$C$14,'Base IPCA'!$D$3:$D$14,AH777,"Cubic","Extrapolate=Linear","MultiX=Average","Skip=True","Sort=True")</f>
        <v>#N/A Invalid Parameter: Interpolation value</v>
      </c>
    </row>
    <row r="778" spans="34:36" x14ac:dyDescent="0.25">
      <c r="AH778" s="42" t="e">
        <f t="shared" si="101"/>
        <v>#REF!</v>
      </c>
      <c r="AI778" s="43" t="str">
        <f>_xll.BInterpol('Base IPCA'!$C$3:$C$14,'Base IPCA'!$E$3:$E$14,AH778,"Cubic","Extrapolate=Linear","MultiX=Average","Skip=True","Sort=True")</f>
        <v>#N/A Invalid Parameter: Interpolation value</v>
      </c>
      <c r="AJ778" s="43" t="str">
        <f>_xll.BInterpol('Base IPCA'!$C$3:$C$14,'Base IPCA'!$D$3:$D$14,AH778,"Cubic","Extrapolate=Linear","MultiX=Average","Skip=True","Sort=True")</f>
        <v>#N/A Invalid Parameter: Interpolation value</v>
      </c>
    </row>
    <row r="779" spans="34:36" x14ac:dyDescent="0.25">
      <c r="AH779" s="42" t="e">
        <f t="shared" si="101"/>
        <v>#REF!</v>
      </c>
      <c r="AI779" s="43" t="str">
        <f>_xll.BInterpol('Base IPCA'!$C$3:$C$14,'Base IPCA'!$E$3:$E$14,AH779,"Cubic","Extrapolate=Linear","MultiX=Average","Skip=True","Sort=True")</f>
        <v>#N/A Invalid Parameter: Interpolation value</v>
      </c>
      <c r="AJ779" s="43" t="str">
        <f>_xll.BInterpol('Base IPCA'!$C$3:$C$14,'Base IPCA'!$D$3:$D$14,AH779,"Cubic","Extrapolate=Linear","MultiX=Average","Skip=True","Sort=True")</f>
        <v>#N/A Invalid Parameter: Interpolation value</v>
      </c>
    </row>
    <row r="780" spans="34:36" x14ac:dyDescent="0.25">
      <c r="AH780" s="42" t="e">
        <f t="shared" si="101"/>
        <v>#REF!</v>
      </c>
      <c r="AI780" s="43" t="str">
        <f>_xll.BInterpol('Base IPCA'!$C$3:$C$14,'Base IPCA'!$E$3:$E$14,AH780,"Cubic","Extrapolate=Linear","MultiX=Average","Skip=True","Sort=True")</f>
        <v>#N/A Invalid Parameter: Interpolation value</v>
      </c>
      <c r="AJ780" s="43" t="str">
        <f>_xll.BInterpol('Base IPCA'!$C$3:$C$14,'Base IPCA'!$D$3:$D$14,AH780,"Cubic","Extrapolate=Linear","MultiX=Average","Skip=True","Sort=True")</f>
        <v>#N/A Invalid Parameter: Interpolation value</v>
      </c>
    </row>
    <row r="781" spans="34:36" x14ac:dyDescent="0.25">
      <c r="AH781" s="42" t="e">
        <f t="shared" si="101"/>
        <v>#REF!</v>
      </c>
      <c r="AI781" s="43" t="str">
        <f>_xll.BInterpol('Base IPCA'!$C$3:$C$14,'Base IPCA'!$E$3:$E$14,AH781,"Cubic","Extrapolate=Linear","MultiX=Average","Skip=True","Sort=True")</f>
        <v>#N/A Invalid Parameter: Interpolation value</v>
      </c>
      <c r="AJ781" s="43" t="str">
        <f>_xll.BInterpol('Base IPCA'!$C$3:$C$14,'Base IPCA'!$D$3:$D$14,AH781,"Cubic","Extrapolate=Linear","MultiX=Average","Skip=True","Sort=True")</f>
        <v>#N/A Invalid Parameter: Interpolation value</v>
      </c>
    </row>
    <row r="782" spans="34:36" x14ac:dyDescent="0.25">
      <c r="AH782" s="42" t="e">
        <f t="shared" si="101"/>
        <v>#REF!</v>
      </c>
      <c r="AI782" s="43" t="str">
        <f>_xll.BInterpol('Base IPCA'!$C$3:$C$14,'Base IPCA'!$E$3:$E$14,AH782,"Cubic","Extrapolate=Linear","MultiX=Average","Skip=True","Sort=True")</f>
        <v>#N/A Invalid Parameter: Interpolation value</v>
      </c>
      <c r="AJ782" s="43" t="str">
        <f>_xll.BInterpol('Base IPCA'!$C$3:$C$14,'Base IPCA'!$D$3:$D$14,AH782,"Cubic","Extrapolate=Linear","MultiX=Average","Skip=True","Sort=True")</f>
        <v>#N/A Invalid Parameter: Interpolation value</v>
      </c>
    </row>
    <row r="783" spans="34:36" x14ac:dyDescent="0.25">
      <c r="AH783" s="42" t="e">
        <f t="shared" si="101"/>
        <v>#REF!</v>
      </c>
      <c r="AI783" s="43" t="str">
        <f>_xll.BInterpol('Base IPCA'!$C$3:$C$14,'Base IPCA'!$E$3:$E$14,AH783,"Cubic","Extrapolate=Linear","MultiX=Average","Skip=True","Sort=True")</f>
        <v>#N/A Invalid Parameter: Interpolation value</v>
      </c>
      <c r="AJ783" s="43" t="str">
        <f>_xll.BInterpol('Base IPCA'!$C$3:$C$14,'Base IPCA'!$D$3:$D$14,AH783,"Cubic","Extrapolate=Linear","MultiX=Average","Skip=True","Sort=True")</f>
        <v>#N/A Invalid Parameter: Interpolation value</v>
      </c>
    </row>
    <row r="784" spans="34:36" x14ac:dyDescent="0.25">
      <c r="AH784" s="42" t="e">
        <f t="shared" si="101"/>
        <v>#REF!</v>
      </c>
      <c r="AI784" s="43" t="str">
        <f>_xll.BInterpol('Base IPCA'!$C$3:$C$14,'Base IPCA'!$E$3:$E$14,AH784,"Cubic","Extrapolate=Linear","MultiX=Average","Skip=True","Sort=True")</f>
        <v>#N/A Invalid Parameter: Interpolation value</v>
      </c>
      <c r="AJ784" s="43" t="str">
        <f>_xll.BInterpol('Base IPCA'!$C$3:$C$14,'Base IPCA'!$D$3:$D$14,AH784,"Cubic","Extrapolate=Linear","MultiX=Average","Skip=True","Sort=True")</f>
        <v>#N/A Invalid Parameter: Interpolation value</v>
      </c>
    </row>
    <row r="785" spans="34:36" x14ac:dyDescent="0.25">
      <c r="AH785" s="42" t="e">
        <f t="shared" si="101"/>
        <v>#REF!</v>
      </c>
      <c r="AI785" s="43" t="str">
        <f>_xll.BInterpol('Base IPCA'!$C$3:$C$14,'Base IPCA'!$E$3:$E$14,AH785,"Cubic","Extrapolate=Linear","MultiX=Average","Skip=True","Sort=True")</f>
        <v>#N/A Invalid Parameter: Interpolation value</v>
      </c>
      <c r="AJ785" s="43" t="str">
        <f>_xll.BInterpol('Base IPCA'!$C$3:$C$14,'Base IPCA'!$D$3:$D$14,AH785,"Cubic","Extrapolate=Linear","MultiX=Average","Skip=True","Sort=True")</f>
        <v>#N/A Invalid Parameter: Interpolation value</v>
      </c>
    </row>
    <row r="786" spans="34:36" x14ac:dyDescent="0.25">
      <c r="AH786" s="42" t="e">
        <f t="shared" si="101"/>
        <v>#REF!</v>
      </c>
      <c r="AI786" s="43" t="str">
        <f>_xll.BInterpol('Base IPCA'!$C$3:$C$14,'Base IPCA'!$E$3:$E$14,AH786,"Cubic","Extrapolate=Linear","MultiX=Average","Skip=True","Sort=True")</f>
        <v>#N/A Invalid Parameter: Interpolation value</v>
      </c>
      <c r="AJ786" s="43" t="str">
        <f>_xll.BInterpol('Base IPCA'!$C$3:$C$14,'Base IPCA'!$D$3:$D$14,AH786,"Cubic","Extrapolate=Linear","MultiX=Average","Skip=True","Sort=True")</f>
        <v>#N/A Invalid Parameter: Interpolation value</v>
      </c>
    </row>
    <row r="787" spans="34:36" x14ac:dyDescent="0.25">
      <c r="AH787" s="42" t="e">
        <f t="shared" si="101"/>
        <v>#REF!</v>
      </c>
      <c r="AI787" s="43" t="str">
        <f>_xll.BInterpol('Base IPCA'!$C$3:$C$14,'Base IPCA'!$E$3:$E$14,AH787,"Cubic","Extrapolate=Linear","MultiX=Average","Skip=True","Sort=True")</f>
        <v>#N/A Invalid Parameter: Interpolation value</v>
      </c>
      <c r="AJ787" s="43" t="str">
        <f>_xll.BInterpol('Base IPCA'!$C$3:$C$14,'Base IPCA'!$D$3:$D$14,AH787,"Cubic","Extrapolate=Linear","MultiX=Average","Skip=True","Sort=True")</f>
        <v>#N/A Invalid Parameter: Interpolation value</v>
      </c>
    </row>
    <row r="788" spans="34:36" x14ac:dyDescent="0.25">
      <c r="AH788" s="42" t="e">
        <f t="shared" si="101"/>
        <v>#REF!</v>
      </c>
      <c r="AI788" s="43" t="str">
        <f>_xll.BInterpol('Base IPCA'!$C$3:$C$14,'Base IPCA'!$E$3:$E$14,AH788,"Cubic","Extrapolate=Linear","MultiX=Average","Skip=True","Sort=True")</f>
        <v>#N/A Invalid Parameter: Interpolation value</v>
      </c>
      <c r="AJ788" s="43" t="str">
        <f>_xll.BInterpol('Base IPCA'!$C$3:$C$14,'Base IPCA'!$D$3:$D$14,AH788,"Cubic","Extrapolate=Linear","MultiX=Average","Skip=True","Sort=True")</f>
        <v>#N/A Invalid Parameter: Interpolation value</v>
      </c>
    </row>
    <row r="789" spans="34:36" x14ac:dyDescent="0.25">
      <c r="AH789" s="42" t="e">
        <f t="shared" si="101"/>
        <v>#REF!</v>
      </c>
      <c r="AI789" s="43" t="str">
        <f>_xll.BInterpol('Base IPCA'!$C$3:$C$14,'Base IPCA'!$E$3:$E$14,AH789,"Cubic","Extrapolate=Linear","MultiX=Average","Skip=True","Sort=True")</f>
        <v>#N/A Invalid Parameter: Interpolation value</v>
      </c>
      <c r="AJ789" s="43" t="str">
        <f>_xll.BInterpol('Base IPCA'!$C$3:$C$14,'Base IPCA'!$D$3:$D$14,AH789,"Cubic","Extrapolate=Linear","MultiX=Average","Skip=True","Sort=True")</f>
        <v>#N/A Invalid Parameter: Interpolation value</v>
      </c>
    </row>
    <row r="790" spans="34:36" x14ac:dyDescent="0.25">
      <c r="AH790" s="42" t="e">
        <f t="shared" si="101"/>
        <v>#REF!</v>
      </c>
      <c r="AI790" s="43" t="str">
        <f>_xll.BInterpol('Base IPCA'!$C$3:$C$14,'Base IPCA'!$E$3:$E$14,AH790,"Cubic","Extrapolate=Linear","MultiX=Average","Skip=True","Sort=True")</f>
        <v>#N/A Invalid Parameter: Interpolation value</v>
      </c>
      <c r="AJ790" s="43" t="str">
        <f>_xll.BInterpol('Base IPCA'!$C$3:$C$14,'Base IPCA'!$D$3:$D$14,AH790,"Cubic","Extrapolate=Linear","MultiX=Average","Skip=True","Sort=True")</f>
        <v>#N/A Invalid Parameter: Interpolation value</v>
      </c>
    </row>
    <row r="791" spans="34:36" x14ac:dyDescent="0.25">
      <c r="AH791" s="42" t="e">
        <f t="shared" si="101"/>
        <v>#REF!</v>
      </c>
      <c r="AI791" s="43" t="str">
        <f>_xll.BInterpol('Base IPCA'!$C$3:$C$14,'Base IPCA'!$E$3:$E$14,AH791,"Cubic","Extrapolate=Linear","MultiX=Average","Skip=True","Sort=True")</f>
        <v>#N/A Invalid Parameter: Interpolation value</v>
      </c>
      <c r="AJ791" s="43" t="str">
        <f>_xll.BInterpol('Base IPCA'!$C$3:$C$14,'Base IPCA'!$D$3:$D$14,AH791,"Cubic","Extrapolate=Linear","MultiX=Average","Skip=True","Sort=True")</f>
        <v>#N/A Invalid Parameter: Interpolation value</v>
      </c>
    </row>
    <row r="792" spans="34:36" x14ac:dyDescent="0.25">
      <c r="AH792" s="42" t="e">
        <f t="shared" si="101"/>
        <v>#REF!</v>
      </c>
      <c r="AI792" s="43" t="str">
        <f>_xll.BInterpol('Base IPCA'!$C$3:$C$14,'Base IPCA'!$E$3:$E$14,AH792,"Cubic","Extrapolate=Linear","MultiX=Average","Skip=True","Sort=True")</f>
        <v>#N/A Invalid Parameter: Interpolation value</v>
      </c>
      <c r="AJ792" s="43" t="str">
        <f>_xll.BInterpol('Base IPCA'!$C$3:$C$14,'Base IPCA'!$D$3:$D$14,AH792,"Cubic","Extrapolate=Linear","MultiX=Average","Skip=True","Sort=True")</f>
        <v>#N/A Invalid Parameter: Interpolation value</v>
      </c>
    </row>
    <row r="793" spans="34:36" x14ac:dyDescent="0.25">
      <c r="AH793" s="42" t="e">
        <f t="shared" si="101"/>
        <v>#REF!</v>
      </c>
      <c r="AI793" s="43" t="str">
        <f>_xll.BInterpol('Base IPCA'!$C$3:$C$14,'Base IPCA'!$E$3:$E$14,AH793,"Cubic","Extrapolate=Linear","MultiX=Average","Skip=True","Sort=True")</f>
        <v>#N/A Invalid Parameter: Interpolation value</v>
      </c>
      <c r="AJ793" s="43" t="str">
        <f>_xll.BInterpol('Base IPCA'!$C$3:$C$14,'Base IPCA'!$D$3:$D$14,AH793,"Cubic","Extrapolate=Linear","MultiX=Average","Skip=True","Sort=True")</f>
        <v>#N/A Invalid Parameter: Interpolation value</v>
      </c>
    </row>
    <row r="794" spans="34:36" x14ac:dyDescent="0.25">
      <c r="AH794" s="42" t="e">
        <f t="shared" si="101"/>
        <v>#REF!</v>
      </c>
      <c r="AI794" s="43" t="str">
        <f>_xll.BInterpol('Base IPCA'!$C$3:$C$14,'Base IPCA'!$E$3:$E$14,AH794,"Cubic","Extrapolate=Linear","MultiX=Average","Skip=True","Sort=True")</f>
        <v>#N/A Invalid Parameter: Interpolation value</v>
      </c>
      <c r="AJ794" s="43" t="str">
        <f>_xll.BInterpol('Base IPCA'!$C$3:$C$14,'Base IPCA'!$D$3:$D$14,AH794,"Cubic","Extrapolate=Linear","MultiX=Average","Skip=True","Sort=True")</f>
        <v>#N/A Invalid Parameter: Interpolation value</v>
      </c>
    </row>
    <row r="795" spans="34:36" x14ac:dyDescent="0.25">
      <c r="AH795" s="42" t="e">
        <f t="shared" si="101"/>
        <v>#REF!</v>
      </c>
      <c r="AI795" s="43" t="str">
        <f>_xll.BInterpol('Base IPCA'!$C$3:$C$14,'Base IPCA'!$E$3:$E$14,AH795,"Cubic","Extrapolate=Linear","MultiX=Average","Skip=True","Sort=True")</f>
        <v>#N/A Invalid Parameter: Interpolation value</v>
      </c>
      <c r="AJ795" s="43" t="str">
        <f>_xll.BInterpol('Base IPCA'!$C$3:$C$14,'Base IPCA'!$D$3:$D$14,AH795,"Cubic","Extrapolate=Linear","MultiX=Average","Skip=True","Sort=True")</f>
        <v>#N/A Invalid Parameter: Interpolation value</v>
      </c>
    </row>
    <row r="796" spans="34:36" x14ac:dyDescent="0.25">
      <c r="AH796" s="42" t="e">
        <f t="shared" si="101"/>
        <v>#REF!</v>
      </c>
      <c r="AI796" s="43" t="str">
        <f>_xll.BInterpol('Base IPCA'!$C$3:$C$14,'Base IPCA'!$E$3:$E$14,AH796,"Cubic","Extrapolate=Linear","MultiX=Average","Skip=True","Sort=True")</f>
        <v>#N/A Invalid Parameter: Interpolation value</v>
      </c>
      <c r="AJ796" s="43" t="str">
        <f>_xll.BInterpol('Base IPCA'!$C$3:$C$14,'Base IPCA'!$D$3:$D$14,AH796,"Cubic","Extrapolate=Linear","MultiX=Average","Skip=True","Sort=True")</f>
        <v>#N/A Invalid Parameter: Interpolation value</v>
      </c>
    </row>
    <row r="797" spans="34:36" x14ac:dyDescent="0.25">
      <c r="AH797" s="42" t="e">
        <f t="shared" si="101"/>
        <v>#REF!</v>
      </c>
      <c r="AI797" s="43" t="str">
        <f>_xll.BInterpol('Base IPCA'!$C$3:$C$14,'Base IPCA'!$E$3:$E$14,AH797,"Cubic","Extrapolate=Linear","MultiX=Average","Skip=True","Sort=True")</f>
        <v>#N/A Invalid Parameter: Interpolation value</v>
      </c>
      <c r="AJ797" s="43" t="str">
        <f>_xll.BInterpol('Base IPCA'!$C$3:$C$14,'Base IPCA'!$D$3:$D$14,AH797,"Cubic","Extrapolate=Linear","MultiX=Average","Skip=True","Sort=True")</f>
        <v>#N/A Invalid Parameter: Interpolation value</v>
      </c>
    </row>
    <row r="798" spans="34:36" x14ac:dyDescent="0.25">
      <c r="AH798" s="42" t="e">
        <f t="shared" si="101"/>
        <v>#REF!</v>
      </c>
      <c r="AI798" s="43" t="str">
        <f>_xll.BInterpol('Base IPCA'!$C$3:$C$14,'Base IPCA'!$E$3:$E$14,AH798,"Cubic","Extrapolate=Linear","MultiX=Average","Skip=True","Sort=True")</f>
        <v>#N/A Invalid Parameter: Interpolation value</v>
      </c>
      <c r="AJ798" s="43" t="str">
        <f>_xll.BInterpol('Base IPCA'!$C$3:$C$14,'Base IPCA'!$D$3:$D$14,AH798,"Cubic","Extrapolate=Linear","MultiX=Average","Skip=True","Sort=True")</f>
        <v>#N/A Invalid Parameter: Interpolation value</v>
      </c>
    </row>
    <row r="799" spans="34:36" x14ac:dyDescent="0.25">
      <c r="AH799" s="42" t="e">
        <f t="shared" si="101"/>
        <v>#REF!</v>
      </c>
      <c r="AI799" s="43" t="str">
        <f>_xll.BInterpol('Base IPCA'!$C$3:$C$14,'Base IPCA'!$E$3:$E$14,AH799,"Cubic","Extrapolate=Linear","MultiX=Average","Skip=True","Sort=True")</f>
        <v>#N/A Invalid Parameter: Interpolation value</v>
      </c>
      <c r="AJ799" s="43" t="str">
        <f>_xll.BInterpol('Base IPCA'!$C$3:$C$14,'Base IPCA'!$D$3:$D$14,AH799,"Cubic","Extrapolate=Linear","MultiX=Average","Skip=True","Sort=True")</f>
        <v>#N/A Invalid Parameter: Interpolation value</v>
      </c>
    </row>
    <row r="800" spans="34:36" x14ac:dyDescent="0.25">
      <c r="AH800" s="42" t="e">
        <f t="shared" si="101"/>
        <v>#REF!</v>
      </c>
      <c r="AI800" s="43" t="str">
        <f>_xll.BInterpol('Base IPCA'!$C$3:$C$14,'Base IPCA'!$E$3:$E$14,AH800,"Cubic","Extrapolate=Linear","MultiX=Average","Skip=True","Sort=True")</f>
        <v>#N/A Invalid Parameter: Interpolation value</v>
      </c>
      <c r="AJ800" s="43" t="str">
        <f>_xll.BInterpol('Base IPCA'!$C$3:$C$14,'Base IPCA'!$D$3:$D$14,AH800,"Cubic","Extrapolate=Linear","MultiX=Average","Skip=True","Sort=True")</f>
        <v>#N/A Invalid Parameter: Interpolation value</v>
      </c>
    </row>
    <row r="801" spans="34:36" x14ac:dyDescent="0.25">
      <c r="AH801" s="42" t="e">
        <f t="shared" si="101"/>
        <v>#REF!</v>
      </c>
      <c r="AI801" s="43" t="str">
        <f>_xll.BInterpol('Base IPCA'!$C$3:$C$14,'Base IPCA'!$E$3:$E$14,AH801,"Cubic","Extrapolate=Linear","MultiX=Average","Skip=True","Sort=True")</f>
        <v>#N/A Invalid Parameter: Interpolation value</v>
      </c>
      <c r="AJ801" s="43" t="str">
        <f>_xll.BInterpol('Base IPCA'!$C$3:$C$14,'Base IPCA'!$D$3:$D$14,AH801,"Cubic","Extrapolate=Linear","MultiX=Average","Skip=True","Sort=True")</f>
        <v>#N/A Invalid Parameter: Interpolation value</v>
      </c>
    </row>
    <row r="802" spans="34:36" x14ac:dyDescent="0.25">
      <c r="AH802" s="42" t="e">
        <f t="shared" si="101"/>
        <v>#REF!</v>
      </c>
      <c r="AI802" s="43" t="str">
        <f>_xll.BInterpol('Base IPCA'!$C$3:$C$14,'Base IPCA'!$E$3:$E$14,AH802,"Cubic","Extrapolate=Linear","MultiX=Average","Skip=True","Sort=True")</f>
        <v>#N/A Invalid Parameter: Interpolation value</v>
      </c>
      <c r="AJ802" s="43" t="str">
        <f>_xll.BInterpol('Base IPCA'!$C$3:$C$14,'Base IPCA'!$D$3:$D$14,AH802,"Cubic","Extrapolate=Linear","MultiX=Average","Skip=True","Sort=True")</f>
        <v>#N/A Invalid Parameter: Interpolation value</v>
      </c>
    </row>
    <row r="803" spans="34:36" x14ac:dyDescent="0.25">
      <c r="AH803" s="42" t="e">
        <f t="shared" si="101"/>
        <v>#REF!</v>
      </c>
      <c r="AI803" s="43" t="str">
        <f>_xll.BInterpol('Base IPCA'!$C$3:$C$14,'Base IPCA'!$E$3:$E$14,AH803,"Cubic","Extrapolate=Linear","MultiX=Average","Skip=True","Sort=True")</f>
        <v>#N/A Invalid Parameter: Interpolation value</v>
      </c>
      <c r="AJ803" s="43" t="str">
        <f>_xll.BInterpol('Base IPCA'!$C$3:$C$14,'Base IPCA'!$D$3:$D$14,AH803,"Cubic","Extrapolate=Linear","MultiX=Average","Skip=True","Sort=True")</f>
        <v>#N/A Invalid Parameter: Interpolation value</v>
      </c>
    </row>
    <row r="804" spans="34:36" x14ac:dyDescent="0.25">
      <c r="AH804" s="42" t="e">
        <f t="shared" si="101"/>
        <v>#REF!</v>
      </c>
      <c r="AI804" s="43" t="str">
        <f>_xll.BInterpol('Base IPCA'!$C$3:$C$14,'Base IPCA'!$E$3:$E$14,AH804,"Cubic","Extrapolate=Linear","MultiX=Average","Skip=True","Sort=True")</f>
        <v>#N/A Invalid Parameter: Interpolation value</v>
      </c>
      <c r="AJ804" s="43" t="str">
        <f>_xll.BInterpol('Base IPCA'!$C$3:$C$14,'Base IPCA'!$D$3:$D$14,AH804,"Cubic","Extrapolate=Linear","MultiX=Average","Skip=True","Sort=True")</f>
        <v>#N/A Invalid Parameter: Interpolation value</v>
      </c>
    </row>
    <row r="805" spans="34:36" x14ac:dyDescent="0.25">
      <c r="AH805" s="42" t="e">
        <f t="shared" si="101"/>
        <v>#REF!</v>
      </c>
      <c r="AI805" s="43" t="str">
        <f>_xll.BInterpol('Base IPCA'!$C$3:$C$14,'Base IPCA'!$E$3:$E$14,AH805,"Cubic","Extrapolate=Linear","MultiX=Average","Skip=True","Sort=True")</f>
        <v>#N/A Invalid Parameter: Interpolation value</v>
      </c>
      <c r="AJ805" s="43" t="str">
        <f>_xll.BInterpol('Base IPCA'!$C$3:$C$14,'Base IPCA'!$D$3:$D$14,AH805,"Cubic","Extrapolate=Linear","MultiX=Average","Skip=True","Sort=True")</f>
        <v>#N/A Invalid Parameter: Interpolation value</v>
      </c>
    </row>
    <row r="806" spans="34:36" x14ac:dyDescent="0.25">
      <c r="AH806" s="42" t="e">
        <f t="shared" si="101"/>
        <v>#REF!</v>
      </c>
      <c r="AI806" s="43" t="str">
        <f>_xll.BInterpol('Base IPCA'!$C$3:$C$14,'Base IPCA'!$E$3:$E$14,AH806,"Cubic","Extrapolate=Linear","MultiX=Average","Skip=True","Sort=True")</f>
        <v>#N/A Invalid Parameter: Interpolation value</v>
      </c>
      <c r="AJ806" s="43" t="str">
        <f>_xll.BInterpol('Base IPCA'!$C$3:$C$14,'Base IPCA'!$D$3:$D$14,AH806,"Cubic","Extrapolate=Linear","MultiX=Average","Skip=True","Sort=True")</f>
        <v>#N/A Invalid Parameter: Interpolation value</v>
      </c>
    </row>
    <row r="807" spans="34:36" x14ac:dyDescent="0.25">
      <c r="AH807" s="42" t="e">
        <f t="shared" si="101"/>
        <v>#REF!</v>
      </c>
      <c r="AI807" s="43" t="str">
        <f>_xll.BInterpol('Base IPCA'!$C$3:$C$14,'Base IPCA'!$E$3:$E$14,AH807,"Cubic","Extrapolate=Linear","MultiX=Average","Skip=True","Sort=True")</f>
        <v>#N/A Invalid Parameter: Interpolation value</v>
      </c>
      <c r="AJ807" s="43" t="str">
        <f>_xll.BInterpol('Base IPCA'!$C$3:$C$14,'Base IPCA'!$D$3:$D$14,AH807,"Cubic","Extrapolate=Linear","MultiX=Average","Skip=True","Sort=True")</f>
        <v>#N/A Invalid Parameter: Interpolation value</v>
      </c>
    </row>
    <row r="808" spans="34:36" x14ac:dyDescent="0.25">
      <c r="AH808" s="42" t="e">
        <f t="shared" si="101"/>
        <v>#REF!</v>
      </c>
      <c r="AI808" s="43" t="str">
        <f>_xll.BInterpol('Base IPCA'!$C$3:$C$14,'Base IPCA'!$E$3:$E$14,AH808,"Cubic","Extrapolate=Linear","MultiX=Average","Skip=True","Sort=True")</f>
        <v>#N/A Invalid Parameter: Interpolation value</v>
      </c>
      <c r="AJ808" s="43" t="str">
        <f>_xll.BInterpol('Base IPCA'!$C$3:$C$14,'Base IPCA'!$D$3:$D$14,AH808,"Cubic","Extrapolate=Linear","MultiX=Average","Skip=True","Sort=True")</f>
        <v>#N/A Invalid Parameter: Interpolation value</v>
      </c>
    </row>
    <row r="809" spans="34:36" x14ac:dyDescent="0.25">
      <c r="AH809" s="42" t="e">
        <f t="shared" si="101"/>
        <v>#REF!</v>
      </c>
      <c r="AI809" s="43" t="str">
        <f>_xll.BInterpol('Base IPCA'!$C$3:$C$14,'Base IPCA'!$E$3:$E$14,AH809,"Cubic","Extrapolate=Linear","MultiX=Average","Skip=True","Sort=True")</f>
        <v>#N/A Invalid Parameter: Interpolation value</v>
      </c>
      <c r="AJ809" s="43" t="str">
        <f>_xll.BInterpol('Base IPCA'!$C$3:$C$14,'Base IPCA'!$D$3:$D$14,AH809,"Cubic","Extrapolate=Linear","MultiX=Average","Skip=True","Sort=True")</f>
        <v>#N/A Invalid Parameter: Interpolation value</v>
      </c>
    </row>
    <row r="810" spans="34:36" x14ac:dyDescent="0.25">
      <c r="AH810" s="42" t="e">
        <f t="shared" si="101"/>
        <v>#REF!</v>
      </c>
      <c r="AI810" s="43" t="str">
        <f>_xll.BInterpol('Base IPCA'!$C$3:$C$14,'Base IPCA'!$E$3:$E$14,AH810,"Cubic","Extrapolate=Linear","MultiX=Average","Skip=True","Sort=True")</f>
        <v>#N/A Invalid Parameter: Interpolation value</v>
      </c>
      <c r="AJ810" s="43" t="str">
        <f>_xll.BInterpol('Base IPCA'!$C$3:$C$14,'Base IPCA'!$D$3:$D$14,AH810,"Cubic","Extrapolate=Linear","MultiX=Average","Skip=True","Sort=True")</f>
        <v>#N/A Invalid Parameter: Interpolation value</v>
      </c>
    </row>
    <row r="811" spans="34:36" x14ac:dyDescent="0.25">
      <c r="AH811" s="42" t="e">
        <f t="shared" si="101"/>
        <v>#REF!</v>
      </c>
      <c r="AI811" s="43" t="str">
        <f>_xll.BInterpol('Base IPCA'!$C$3:$C$14,'Base IPCA'!$E$3:$E$14,AH811,"Cubic","Extrapolate=Linear","MultiX=Average","Skip=True","Sort=True")</f>
        <v>#N/A Invalid Parameter: Interpolation value</v>
      </c>
      <c r="AJ811" s="43" t="str">
        <f>_xll.BInterpol('Base IPCA'!$C$3:$C$14,'Base IPCA'!$D$3:$D$14,AH811,"Cubic","Extrapolate=Linear","MultiX=Average","Skip=True","Sort=True")</f>
        <v>#N/A Invalid Parameter: Interpolation value</v>
      </c>
    </row>
    <row r="812" spans="34:36" x14ac:dyDescent="0.25">
      <c r="AH812" s="42" t="e">
        <f t="shared" si="101"/>
        <v>#REF!</v>
      </c>
      <c r="AI812" s="43" t="str">
        <f>_xll.BInterpol('Base IPCA'!$C$3:$C$14,'Base IPCA'!$E$3:$E$14,AH812,"Cubic","Extrapolate=Linear","MultiX=Average","Skip=True","Sort=True")</f>
        <v>#N/A Invalid Parameter: Interpolation value</v>
      </c>
      <c r="AJ812" s="43" t="str">
        <f>_xll.BInterpol('Base IPCA'!$C$3:$C$14,'Base IPCA'!$D$3:$D$14,AH812,"Cubic","Extrapolate=Linear","MultiX=Average","Skip=True","Sort=True")</f>
        <v>#N/A Invalid Parameter: Interpolation value</v>
      </c>
    </row>
    <row r="813" spans="34:36" x14ac:dyDescent="0.25">
      <c r="AH813" s="42" t="e">
        <f t="shared" si="101"/>
        <v>#REF!</v>
      </c>
      <c r="AI813" s="43" t="str">
        <f>_xll.BInterpol('Base IPCA'!$C$3:$C$14,'Base IPCA'!$E$3:$E$14,AH813,"Cubic","Extrapolate=Linear","MultiX=Average","Skip=True","Sort=True")</f>
        <v>#N/A Invalid Parameter: Interpolation value</v>
      </c>
      <c r="AJ813" s="43" t="str">
        <f>_xll.BInterpol('Base IPCA'!$C$3:$C$14,'Base IPCA'!$D$3:$D$14,AH813,"Cubic","Extrapolate=Linear","MultiX=Average","Skip=True","Sort=True")</f>
        <v>#N/A Invalid Parameter: Interpolation value</v>
      </c>
    </row>
    <row r="814" spans="34:36" x14ac:dyDescent="0.25">
      <c r="AH814" s="42" t="e">
        <f t="shared" si="101"/>
        <v>#REF!</v>
      </c>
      <c r="AI814" s="43" t="str">
        <f>_xll.BInterpol('Base IPCA'!$C$3:$C$14,'Base IPCA'!$E$3:$E$14,AH814,"Cubic","Extrapolate=Linear","MultiX=Average","Skip=True","Sort=True")</f>
        <v>#N/A Invalid Parameter: Interpolation value</v>
      </c>
      <c r="AJ814" s="43" t="str">
        <f>_xll.BInterpol('Base IPCA'!$C$3:$C$14,'Base IPCA'!$D$3:$D$14,AH814,"Cubic","Extrapolate=Linear","MultiX=Average","Skip=True","Sort=True")</f>
        <v>#N/A Invalid Parameter: Interpolation value</v>
      </c>
    </row>
    <row r="815" spans="34:36" x14ac:dyDescent="0.25">
      <c r="AH815" s="42" t="e">
        <f t="shared" si="101"/>
        <v>#REF!</v>
      </c>
      <c r="AI815" s="43" t="str">
        <f>_xll.BInterpol('Base IPCA'!$C$3:$C$14,'Base IPCA'!$E$3:$E$14,AH815,"Cubic","Extrapolate=Linear","MultiX=Average","Skip=True","Sort=True")</f>
        <v>#N/A Invalid Parameter: Interpolation value</v>
      </c>
      <c r="AJ815" s="43" t="str">
        <f>_xll.BInterpol('Base IPCA'!$C$3:$C$14,'Base IPCA'!$D$3:$D$14,AH815,"Cubic","Extrapolate=Linear","MultiX=Average","Skip=True","Sort=True")</f>
        <v>#N/A Invalid Parameter: Interpolation value</v>
      </c>
    </row>
    <row r="816" spans="34:36" x14ac:dyDescent="0.25">
      <c r="AH816" s="42" t="e">
        <f t="shared" si="101"/>
        <v>#REF!</v>
      </c>
      <c r="AI816" s="43" t="str">
        <f>_xll.BInterpol('Base IPCA'!$C$3:$C$14,'Base IPCA'!$E$3:$E$14,AH816,"Cubic","Extrapolate=Linear","MultiX=Average","Skip=True","Sort=True")</f>
        <v>#N/A Invalid Parameter: Interpolation value</v>
      </c>
      <c r="AJ816" s="43" t="str">
        <f>_xll.BInterpol('Base IPCA'!$C$3:$C$14,'Base IPCA'!$D$3:$D$14,AH816,"Cubic","Extrapolate=Linear","MultiX=Average","Skip=True","Sort=True")</f>
        <v>#N/A Invalid Parameter: Interpolation value</v>
      </c>
    </row>
    <row r="817" spans="34:36" x14ac:dyDescent="0.25">
      <c r="AH817" s="42" t="e">
        <f t="shared" si="101"/>
        <v>#REF!</v>
      </c>
      <c r="AI817" s="43" t="str">
        <f>_xll.BInterpol('Base IPCA'!$C$3:$C$14,'Base IPCA'!$E$3:$E$14,AH817,"Cubic","Extrapolate=Linear","MultiX=Average","Skip=True","Sort=True")</f>
        <v>#N/A Invalid Parameter: Interpolation value</v>
      </c>
      <c r="AJ817" s="43" t="str">
        <f>_xll.BInterpol('Base IPCA'!$C$3:$C$14,'Base IPCA'!$D$3:$D$14,AH817,"Cubic","Extrapolate=Linear","MultiX=Average","Skip=True","Sort=True")</f>
        <v>#N/A Invalid Parameter: Interpolation value</v>
      </c>
    </row>
    <row r="818" spans="34:36" x14ac:dyDescent="0.25">
      <c r="AH818" s="42" t="e">
        <f t="shared" si="101"/>
        <v>#REF!</v>
      </c>
      <c r="AI818" s="43" t="str">
        <f>_xll.BInterpol('Base IPCA'!$C$3:$C$14,'Base IPCA'!$E$3:$E$14,AH818,"Cubic","Extrapolate=Linear","MultiX=Average","Skip=True","Sort=True")</f>
        <v>#N/A Invalid Parameter: Interpolation value</v>
      </c>
      <c r="AJ818" s="43" t="str">
        <f>_xll.BInterpol('Base IPCA'!$C$3:$C$14,'Base IPCA'!$D$3:$D$14,AH818,"Cubic","Extrapolate=Linear","MultiX=Average","Skip=True","Sort=True")</f>
        <v>#N/A Invalid Parameter: Interpolation value</v>
      </c>
    </row>
    <row r="819" spans="34:36" x14ac:dyDescent="0.25">
      <c r="AH819" s="42" t="e">
        <f t="shared" si="101"/>
        <v>#REF!</v>
      </c>
      <c r="AI819" s="43" t="str">
        <f>_xll.BInterpol('Base IPCA'!$C$3:$C$14,'Base IPCA'!$E$3:$E$14,AH819,"Cubic","Extrapolate=Linear","MultiX=Average","Skip=True","Sort=True")</f>
        <v>#N/A Invalid Parameter: Interpolation value</v>
      </c>
      <c r="AJ819" s="43" t="str">
        <f>_xll.BInterpol('Base IPCA'!$C$3:$C$14,'Base IPCA'!$D$3:$D$14,AH819,"Cubic","Extrapolate=Linear","MultiX=Average","Skip=True","Sort=True")</f>
        <v>#N/A Invalid Parameter: Interpolation value</v>
      </c>
    </row>
    <row r="820" spans="34:36" x14ac:dyDescent="0.25">
      <c r="AH820" s="42" t="e">
        <f t="shared" si="101"/>
        <v>#REF!</v>
      </c>
      <c r="AI820" s="43" t="str">
        <f>_xll.BInterpol('Base IPCA'!$C$3:$C$14,'Base IPCA'!$E$3:$E$14,AH820,"Cubic","Extrapolate=Linear","MultiX=Average","Skip=True","Sort=True")</f>
        <v>#N/A Invalid Parameter: Interpolation value</v>
      </c>
      <c r="AJ820" s="43" t="str">
        <f>_xll.BInterpol('Base IPCA'!$C$3:$C$14,'Base IPCA'!$D$3:$D$14,AH820,"Cubic","Extrapolate=Linear","MultiX=Average","Skip=True","Sort=True")</f>
        <v>#N/A Invalid Parameter: Interpolation value</v>
      </c>
    </row>
    <row r="821" spans="34:36" x14ac:dyDescent="0.25">
      <c r="AH821" s="42" t="e">
        <f t="shared" si="101"/>
        <v>#REF!</v>
      </c>
      <c r="AI821" s="43" t="str">
        <f>_xll.BInterpol('Base IPCA'!$C$3:$C$14,'Base IPCA'!$E$3:$E$14,AH821,"Cubic","Extrapolate=Linear","MultiX=Average","Skip=True","Sort=True")</f>
        <v>#N/A Invalid Parameter: Interpolation value</v>
      </c>
      <c r="AJ821" s="43" t="str">
        <f>_xll.BInterpol('Base IPCA'!$C$3:$C$14,'Base IPCA'!$D$3:$D$14,AH821,"Cubic","Extrapolate=Linear","MultiX=Average","Skip=True","Sort=True")</f>
        <v>#N/A Invalid Parameter: Interpolation value</v>
      </c>
    </row>
    <row r="822" spans="34:36" x14ac:dyDescent="0.25">
      <c r="AH822" s="42" t="e">
        <f t="shared" si="101"/>
        <v>#REF!</v>
      </c>
      <c r="AI822" s="43" t="str">
        <f>_xll.BInterpol('Base IPCA'!$C$3:$C$14,'Base IPCA'!$E$3:$E$14,AH822,"Cubic","Extrapolate=Linear","MultiX=Average","Skip=True","Sort=True")</f>
        <v>#N/A Invalid Parameter: Interpolation value</v>
      </c>
      <c r="AJ822" s="43" t="str">
        <f>_xll.BInterpol('Base IPCA'!$C$3:$C$14,'Base IPCA'!$D$3:$D$14,AH822,"Cubic","Extrapolate=Linear","MultiX=Average","Skip=True","Sort=True")</f>
        <v>#N/A Invalid Parameter: Interpolation value</v>
      </c>
    </row>
    <row r="823" spans="34:36" x14ac:dyDescent="0.25">
      <c r="AH823" s="42" t="e">
        <f t="shared" si="101"/>
        <v>#REF!</v>
      </c>
      <c r="AI823" s="43" t="str">
        <f>_xll.BInterpol('Base IPCA'!$C$3:$C$14,'Base IPCA'!$E$3:$E$14,AH823,"Cubic","Extrapolate=Linear","MultiX=Average","Skip=True","Sort=True")</f>
        <v>#N/A Invalid Parameter: Interpolation value</v>
      </c>
      <c r="AJ823" s="43" t="str">
        <f>_xll.BInterpol('Base IPCA'!$C$3:$C$14,'Base IPCA'!$D$3:$D$14,AH823,"Cubic","Extrapolate=Linear","MultiX=Average","Skip=True","Sort=True")</f>
        <v>#N/A Invalid Parameter: Interpolation value</v>
      </c>
    </row>
    <row r="824" spans="34:36" x14ac:dyDescent="0.25">
      <c r="AH824" s="42" t="e">
        <f t="shared" si="101"/>
        <v>#REF!</v>
      </c>
      <c r="AI824" s="43" t="str">
        <f>_xll.BInterpol('Base IPCA'!$C$3:$C$14,'Base IPCA'!$E$3:$E$14,AH824,"Cubic","Extrapolate=Linear","MultiX=Average","Skip=True","Sort=True")</f>
        <v>#N/A Invalid Parameter: Interpolation value</v>
      </c>
      <c r="AJ824" s="43" t="str">
        <f>_xll.BInterpol('Base IPCA'!$C$3:$C$14,'Base IPCA'!$D$3:$D$14,AH824,"Cubic","Extrapolate=Linear","MultiX=Average","Skip=True","Sort=True")</f>
        <v>#N/A Invalid Parameter: Interpolation value</v>
      </c>
    </row>
    <row r="825" spans="34:36" x14ac:dyDescent="0.25">
      <c r="AH825" s="42" t="e">
        <f t="shared" si="101"/>
        <v>#REF!</v>
      </c>
      <c r="AI825" s="43" t="str">
        <f>_xll.BInterpol('Base IPCA'!$C$3:$C$14,'Base IPCA'!$E$3:$E$14,AH825,"Cubic","Extrapolate=Linear","MultiX=Average","Skip=True","Sort=True")</f>
        <v>#N/A Invalid Parameter: Interpolation value</v>
      </c>
      <c r="AJ825" s="43" t="str">
        <f>_xll.BInterpol('Base IPCA'!$C$3:$C$14,'Base IPCA'!$D$3:$D$14,AH825,"Cubic","Extrapolate=Linear","MultiX=Average","Skip=True","Sort=True")</f>
        <v>#N/A Invalid Parameter: Interpolation value</v>
      </c>
    </row>
    <row r="826" spans="34:36" x14ac:dyDescent="0.25">
      <c r="AH826" s="42" t="e">
        <f t="shared" si="101"/>
        <v>#REF!</v>
      </c>
      <c r="AI826" s="43" t="str">
        <f>_xll.BInterpol('Base IPCA'!$C$3:$C$14,'Base IPCA'!$E$3:$E$14,AH826,"Cubic","Extrapolate=Linear","MultiX=Average","Skip=True","Sort=True")</f>
        <v>#N/A Invalid Parameter: Interpolation value</v>
      </c>
      <c r="AJ826" s="43" t="str">
        <f>_xll.BInterpol('Base IPCA'!$C$3:$C$14,'Base IPCA'!$D$3:$D$14,AH826,"Cubic","Extrapolate=Linear","MultiX=Average","Skip=True","Sort=True")</f>
        <v>#N/A Invalid Parameter: Interpolation value</v>
      </c>
    </row>
    <row r="827" spans="34:36" x14ac:dyDescent="0.25">
      <c r="AH827" s="42" t="e">
        <f t="shared" si="101"/>
        <v>#REF!</v>
      </c>
      <c r="AI827" s="43" t="str">
        <f>_xll.BInterpol('Base IPCA'!$C$3:$C$14,'Base IPCA'!$E$3:$E$14,AH827,"Cubic","Extrapolate=Linear","MultiX=Average","Skip=True","Sort=True")</f>
        <v>#N/A Invalid Parameter: Interpolation value</v>
      </c>
      <c r="AJ827" s="43" t="str">
        <f>_xll.BInterpol('Base IPCA'!$C$3:$C$14,'Base IPCA'!$D$3:$D$14,AH827,"Cubic","Extrapolate=Linear","MultiX=Average","Skip=True","Sort=True")</f>
        <v>#N/A Invalid Parameter: Interpolation value</v>
      </c>
    </row>
    <row r="828" spans="34:36" x14ac:dyDescent="0.25">
      <c r="AH828" s="42" t="e">
        <f t="shared" si="101"/>
        <v>#REF!</v>
      </c>
      <c r="AI828" s="43" t="str">
        <f>_xll.BInterpol('Base IPCA'!$C$3:$C$14,'Base IPCA'!$E$3:$E$14,AH828,"Cubic","Extrapolate=Linear","MultiX=Average","Skip=True","Sort=True")</f>
        <v>#N/A Invalid Parameter: Interpolation value</v>
      </c>
      <c r="AJ828" s="43" t="str">
        <f>_xll.BInterpol('Base IPCA'!$C$3:$C$14,'Base IPCA'!$D$3:$D$14,AH828,"Cubic","Extrapolate=Linear","MultiX=Average","Skip=True","Sort=True")</f>
        <v>#N/A Invalid Parameter: Interpolation value</v>
      </c>
    </row>
    <row r="829" spans="34:36" x14ac:dyDescent="0.25">
      <c r="AH829" s="42" t="e">
        <f t="shared" si="101"/>
        <v>#REF!</v>
      </c>
      <c r="AI829" s="43" t="str">
        <f>_xll.BInterpol('Base IPCA'!$C$3:$C$14,'Base IPCA'!$E$3:$E$14,AH829,"Cubic","Extrapolate=Linear","MultiX=Average","Skip=True","Sort=True")</f>
        <v>#N/A Invalid Parameter: Interpolation value</v>
      </c>
      <c r="AJ829" s="43" t="str">
        <f>_xll.BInterpol('Base IPCA'!$C$3:$C$14,'Base IPCA'!$D$3:$D$14,AH829,"Cubic","Extrapolate=Linear","MultiX=Average","Skip=True","Sort=True")</f>
        <v>#N/A Invalid Parameter: Interpolation value</v>
      </c>
    </row>
    <row r="830" spans="34:36" x14ac:dyDescent="0.25">
      <c r="AH830" s="42" t="e">
        <f t="shared" si="101"/>
        <v>#REF!</v>
      </c>
      <c r="AI830" s="43" t="str">
        <f>_xll.BInterpol('Base IPCA'!$C$3:$C$14,'Base IPCA'!$E$3:$E$14,AH830,"Cubic","Extrapolate=Linear","MultiX=Average","Skip=True","Sort=True")</f>
        <v>#N/A Invalid Parameter: Interpolation value</v>
      </c>
      <c r="AJ830" s="43" t="str">
        <f>_xll.BInterpol('Base IPCA'!$C$3:$C$14,'Base IPCA'!$D$3:$D$14,AH830,"Cubic","Extrapolate=Linear","MultiX=Average","Skip=True","Sort=True")</f>
        <v>#N/A Invalid Parameter: Interpolation value</v>
      </c>
    </row>
    <row r="831" spans="34:36" x14ac:dyDescent="0.25">
      <c r="AH831" s="42" t="e">
        <f t="shared" si="101"/>
        <v>#REF!</v>
      </c>
      <c r="AI831" s="43" t="str">
        <f>_xll.BInterpol('Base IPCA'!$C$3:$C$14,'Base IPCA'!$E$3:$E$14,AH831,"Cubic","Extrapolate=Linear","MultiX=Average","Skip=True","Sort=True")</f>
        <v>#N/A Invalid Parameter: Interpolation value</v>
      </c>
      <c r="AJ831" s="43" t="str">
        <f>_xll.BInterpol('Base IPCA'!$C$3:$C$14,'Base IPCA'!$D$3:$D$14,AH831,"Cubic","Extrapolate=Linear","MultiX=Average","Skip=True","Sort=True")</f>
        <v>#N/A Invalid Parameter: Interpolation value</v>
      </c>
    </row>
    <row r="832" spans="34:36" x14ac:dyDescent="0.25">
      <c r="AH832" s="42" t="e">
        <f t="shared" si="101"/>
        <v>#REF!</v>
      </c>
      <c r="AI832" s="43" t="str">
        <f>_xll.BInterpol('Base IPCA'!$C$3:$C$14,'Base IPCA'!$E$3:$E$14,AH832,"Cubic","Extrapolate=Linear","MultiX=Average","Skip=True","Sort=True")</f>
        <v>#N/A Invalid Parameter: Interpolation value</v>
      </c>
      <c r="AJ832" s="43" t="str">
        <f>_xll.BInterpol('Base IPCA'!$C$3:$C$14,'Base IPCA'!$D$3:$D$14,AH832,"Cubic","Extrapolate=Linear","MultiX=Average","Skip=True","Sort=True")</f>
        <v>#N/A Invalid Parameter: Interpolation value</v>
      </c>
    </row>
    <row r="833" spans="34:36" x14ac:dyDescent="0.25">
      <c r="AH833" s="42" t="e">
        <f t="shared" si="101"/>
        <v>#REF!</v>
      </c>
      <c r="AI833" s="43" t="str">
        <f>_xll.BInterpol('Base IPCA'!$C$3:$C$14,'Base IPCA'!$E$3:$E$14,AH833,"Cubic","Extrapolate=Linear","MultiX=Average","Skip=True","Sort=True")</f>
        <v>#N/A Invalid Parameter: Interpolation value</v>
      </c>
      <c r="AJ833" s="43" t="str">
        <f>_xll.BInterpol('Base IPCA'!$C$3:$C$14,'Base IPCA'!$D$3:$D$14,AH833,"Cubic","Extrapolate=Linear","MultiX=Average","Skip=True","Sort=True")</f>
        <v>#N/A Invalid Parameter: Interpolation value</v>
      </c>
    </row>
    <row r="834" spans="34:36" x14ac:dyDescent="0.25">
      <c r="AH834" s="42" t="e">
        <f t="shared" si="101"/>
        <v>#REF!</v>
      </c>
      <c r="AI834" s="43" t="str">
        <f>_xll.BInterpol('Base IPCA'!$C$3:$C$14,'Base IPCA'!$E$3:$E$14,AH834,"Cubic","Extrapolate=Linear","MultiX=Average","Skip=True","Sort=True")</f>
        <v>#N/A Invalid Parameter: Interpolation value</v>
      </c>
      <c r="AJ834" s="43" t="str">
        <f>_xll.BInterpol('Base IPCA'!$C$3:$C$14,'Base IPCA'!$D$3:$D$14,AH834,"Cubic","Extrapolate=Linear","MultiX=Average","Skip=True","Sort=True")</f>
        <v>#N/A Invalid Parameter: Interpolation value</v>
      </c>
    </row>
    <row r="835" spans="34:36" x14ac:dyDescent="0.25">
      <c r="AH835" s="42" t="e">
        <f t="shared" si="101"/>
        <v>#REF!</v>
      </c>
      <c r="AI835" s="43" t="str">
        <f>_xll.BInterpol('Base IPCA'!$C$3:$C$14,'Base IPCA'!$E$3:$E$14,AH835,"Cubic","Extrapolate=Linear","MultiX=Average","Skip=True","Sort=True")</f>
        <v>#N/A Invalid Parameter: Interpolation value</v>
      </c>
      <c r="AJ835" s="43" t="str">
        <f>_xll.BInterpol('Base IPCA'!$C$3:$C$14,'Base IPCA'!$D$3:$D$14,AH835,"Cubic","Extrapolate=Linear","MultiX=Average","Skip=True","Sort=True")</f>
        <v>#N/A Invalid Parameter: Interpolation value</v>
      </c>
    </row>
    <row r="836" spans="34:36" x14ac:dyDescent="0.25">
      <c r="AH836" s="42" t="e">
        <f t="shared" si="101"/>
        <v>#REF!</v>
      </c>
      <c r="AI836" s="43" t="str">
        <f>_xll.BInterpol('Base IPCA'!$C$3:$C$14,'Base IPCA'!$E$3:$E$14,AH836,"Cubic","Extrapolate=Linear","MultiX=Average","Skip=True","Sort=True")</f>
        <v>#N/A Invalid Parameter: Interpolation value</v>
      </c>
      <c r="AJ836" s="43" t="str">
        <f>_xll.BInterpol('Base IPCA'!$C$3:$C$14,'Base IPCA'!$D$3:$D$14,AH836,"Cubic","Extrapolate=Linear","MultiX=Average","Skip=True","Sort=True")</f>
        <v>#N/A Invalid Parameter: Interpolation value</v>
      </c>
    </row>
    <row r="837" spans="34:36" x14ac:dyDescent="0.25">
      <c r="AH837" s="42" t="e">
        <f t="shared" si="101"/>
        <v>#REF!</v>
      </c>
      <c r="AI837" s="43" t="str">
        <f>_xll.BInterpol('Base IPCA'!$C$3:$C$14,'Base IPCA'!$E$3:$E$14,AH837,"Cubic","Extrapolate=Linear","MultiX=Average","Skip=True","Sort=True")</f>
        <v>#N/A Invalid Parameter: Interpolation value</v>
      </c>
      <c r="AJ837" s="43" t="str">
        <f>_xll.BInterpol('Base IPCA'!$C$3:$C$14,'Base IPCA'!$D$3:$D$14,AH837,"Cubic","Extrapolate=Linear","MultiX=Average","Skip=True","Sort=True")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2">AH837+1</f>
        <v>#REF!</v>
      </c>
      <c r="AI838" s="43" t="str">
        <f>_xll.BInterpol('Base IPCA'!$C$3:$C$14,'Base IPCA'!$E$3:$E$14,AH838,"Cubic","Extrapolate=Linear","MultiX=Average","Skip=True","Sort=True")</f>
        <v>#N/A Invalid Parameter: Interpolation value</v>
      </c>
      <c r="AJ838" s="43" t="str">
        <f>_xll.BInterpol('Base IPCA'!$C$3:$C$14,'Base IPCA'!$D$3:$D$14,AH838,"Cubic","Extrapolate=Linear","MultiX=Average","Skip=True","Sort=True")</f>
        <v>#N/A Invalid Parameter: Interpolation value</v>
      </c>
    </row>
    <row r="839" spans="34:36" x14ac:dyDescent="0.25">
      <c r="AH839" s="42" t="e">
        <f t="shared" si="102"/>
        <v>#REF!</v>
      </c>
      <c r="AI839" s="43" t="str">
        <f>_xll.BInterpol('Base IPCA'!$C$3:$C$14,'Base IPCA'!$E$3:$E$14,AH839,"Cubic","Extrapolate=Linear","MultiX=Average","Skip=True","Sort=True")</f>
        <v>#N/A Invalid Parameter: Interpolation value</v>
      </c>
      <c r="AJ839" s="43" t="str">
        <f>_xll.BInterpol('Base IPCA'!$C$3:$C$14,'Base IPCA'!$D$3:$D$14,AH839,"Cubic","Extrapolate=Linear","MultiX=Average","Skip=True","Sort=True")</f>
        <v>#N/A Invalid Parameter: Interpolation value</v>
      </c>
    </row>
    <row r="840" spans="34:36" x14ac:dyDescent="0.25">
      <c r="AH840" s="42" t="e">
        <f t="shared" si="102"/>
        <v>#REF!</v>
      </c>
      <c r="AI840" s="43" t="str">
        <f>_xll.BInterpol('Base IPCA'!$C$3:$C$14,'Base IPCA'!$E$3:$E$14,AH840,"Cubic","Extrapolate=Linear","MultiX=Average","Skip=True","Sort=True")</f>
        <v>#N/A Invalid Parameter: Interpolation value</v>
      </c>
      <c r="AJ840" s="43" t="str">
        <f>_xll.BInterpol('Base IPCA'!$C$3:$C$14,'Base IPCA'!$D$3:$D$14,AH840,"Cubic","Extrapolate=Linear","MultiX=Average","Skip=True","Sort=True")</f>
        <v>#N/A Invalid Parameter: Interpolation value</v>
      </c>
    </row>
    <row r="841" spans="34:36" x14ac:dyDescent="0.25">
      <c r="AH841" s="42" t="e">
        <f t="shared" si="102"/>
        <v>#REF!</v>
      </c>
      <c r="AI841" s="43" t="str">
        <f>_xll.BInterpol('Base IPCA'!$C$3:$C$14,'Base IPCA'!$E$3:$E$14,AH841,"Cubic","Extrapolate=Linear","MultiX=Average","Skip=True","Sort=True")</f>
        <v>#N/A Invalid Parameter: Interpolation value</v>
      </c>
      <c r="AJ841" s="43" t="str">
        <f>_xll.BInterpol('Base IPCA'!$C$3:$C$14,'Base IPCA'!$D$3:$D$14,AH841,"Cubic","Extrapolate=Linear","MultiX=Average","Skip=True","Sort=True")</f>
        <v>#N/A Invalid Parameter: Interpolation value</v>
      </c>
    </row>
    <row r="842" spans="34:36" x14ac:dyDescent="0.25">
      <c r="AH842" s="42" t="e">
        <f t="shared" si="102"/>
        <v>#REF!</v>
      </c>
      <c r="AI842" s="43" t="str">
        <f>_xll.BInterpol('Base IPCA'!$C$3:$C$14,'Base IPCA'!$E$3:$E$14,AH842,"Cubic","Extrapolate=Linear","MultiX=Average","Skip=True","Sort=True")</f>
        <v>#N/A Invalid Parameter: Interpolation value</v>
      </c>
      <c r="AJ842" s="43" t="str">
        <f>_xll.BInterpol('Base IPCA'!$C$3:$C$14,'Base IPCA'!$D$3:$D$14,AH842,"Cubic","Extrapolate=Linear","MultiX=Average","Skip=True","Sort=True")</f>
        <v>#N/A Invalid Parameter: Interpolation value</v>
      </c>
    </row>
    <row r="843" spans="34:36" x14ac:dyDescent="0.25">
      <c r="AH843" s="42" t="e">
        <f t="shared" si="102"/>
        <v>#REF!</v>
      </c>
      <c r="AI843" s="43" t="str">
        <f>_xll.BInterpol('Base IPCA'!$C$3:$C$14,'Base IPCA'!$E$3:$E$14,AH843,"Cubic","Extrapolate=Linear","MultiX=Average","Skip=True","Sort=True")</f>
        <v>#N/A Invalid Parameter: Interpolation value</v>
      </c>
      <c r="AJ843" s="43" t="str">
        <f>_xll.BInterpol('Base IPCA'!$C$3:$C$14,'Base IPCA'!$D$3:$D$14,AH843,"Cubic","Extrapolate=Linear","MultiX=Average","Skip=True","Sort=True")</f>
        <v>#N/A Invalid Parameter: Interpolation value</v>
      </c>
    </row>
    <row r="844" spans="34:36" x14ac:dyDescent="0.25">
      <c r="AH844" s="42" t="e">
        <f t="shared" si="102"/>
        <v>#REF!</v>
      </c>
      <c r="AI844" s="43" t="str">
        <f>_xll.BInterpol('Base IPCA'!$C$3:$C$14,'Base IPCA'!$E$3:$E$14,AH844,"Cubic","Extrapolate=Linear","MultiX=Average","Skip=True","Sort=True")</f>
        <v>#N/A Invalid Parameter: Interpolation value</v>
      </c>
      <c r="AJ844" s="43" t="str">
        <f>_xll.BInterpol('Base IPCA'!$C$3:$C$14,'Base IPCA'!$D$3:$D$14,AH844,"Cubic","Extrapolate=Linear","MultiX=Average","Skip=True","Sort=True")</f>
        <v>#N/A Invalid Parameter: Interpolation value</v>
      </c>
    </row>
    <row r="845" spans="34:36" x14ac:dyDescent="0.25">
      <c r="AH845" s="42" t="e">
        <f t="shared" si="102"/>
        <v>#REF!</v>
      </c>
      <c r="AI845" s="43" t="str">
        <f>_xll.BInterpol('Base IPCA'!$C$3:$C$14,'Base IPCA'!$E$3:$E$14,AH845,"Cubic","Extrapolate=Linear","MultiX=Average","Skip=True","Sort=True")</f>
        <v>#N/A Invalid Parameter: Interpolation value</v>
      </c>
      <c r="AJ845" s="43" t="str">
        <f>_xll.BInterpol('Base IPCA'!$C$3:$C$14,'Base IPCA'!$D$3:$D$14,AH845,"Cubic","Extrapolate=Linear","MultiX=Average","Skip=True","Sort=True")</f>
        <v>#N/A Invalid Parameter: Interpolation value</v>
      </c>
    </row>
    <row r="846" spans="34:36" x14ac:dyDescent="0.25">
      <c r="AH846" s="42" t="e">
        <f t="shared" si="102"/>
        <v>#REF!</v>
      </c>
      <c r="AI846" s="43" t="str">
        <f>_xll.BInterpol('Base IPCA'!$C$3:$C$14,'Base IPCA'!$E$3:$E$14,AH846,"Cubic","Extrapolate=Linear","MultiX=Average","Skip=True","Sort=True")</f>
        <v>#N/A Invalid Parameter: Interpolation value</v>
      </c>
      <c r="AJ846" s="43" t="str">
        <f>_xll.BInterpol('Base IPCA'!$C$3:$C$14,'Base IPCA'!$D$3:$D$14,AH846,"Cubic","Extrapolate=Linear","MultiX=Average","Skip=True","Sort=True")</f>
        <v>#N/A Invalid Parameter: Interpolation value</v>
      </c>
    </row>
    <row r="847" spans="34:36" x14ac:dyDescent="0.25">
      <c r="AH847" s="42" t="e">
        <f t="shared" si="102"/>
        <v>#REF!</v>
      </c>
      <c r="AI847" s="43" t="str">
        <f>_xll.BInterpol('Base IPCA'!$C$3:$C$14,'Base IPCA'!$E$3:$E$14,AH847,"Cubic","Extrapolate=Linear","MultiX=Average","Skip=True","Sort=True")</f>
        <v>#N/A Invalid Parameter: Interpolation value</v>
      </c>
      <c r="AJ847" s="43" t="str">
        <f>_xll.BInterpol('Base IPCA'!$C$3:$C$14,'Base IPCA'!$D$3:$D$14,AH847,"Cubic","Extrapolate=Linear","MultiX=Average","Skip=True","Sort=True")</f>
        <v>#N/A Invalid Parameter: Interpolation value</v>
      </c>
    </row>
    <row r="848" spans="34:36" x14ac:dyDescent="0.25">
      <c r="AH848" s="42" t="e">
        <f t="shared" si="102"/>
        <v>#REF!</v>
      </c>
      <c r="AI848" s="43" t="str">
        <f>_xll.BInterpol('Base IPCA'!$C$3:$C$14,'Base IPCA'!$E$3:$E$14,AH848,"Cubic","Extrapolate=Linear","MultiX=Average","Skip=True","Sort=True")</f>
        <v>#N/A Invalid Parameter: Interpolation value</v>
      </c>
      <c r="AJ848" s="43" t="str">
        <f>_xll.BInterpol('Base IPCA'!$C$3:$C$14,'Base IPCA'!$D$3:$D$14,AH848,"Cubic","Extrapolate=Linear","MultiX=Average","Skip=True","Sort=True")</f>
        <v>#N/A Invalid Parameter: Interpolation value</v>
      </c>
    </row>
    <row r="849" spans="34:36" x14ac:dyDescent="0.25">
      <c r="AH849" s="42" t="e">
        <f t="shared" si="102"/>
        <v>#REF!</v>
      </c>
      <c r="AI849" s="43" t="str">
        <f>_xll.BInterpol('Base IPCA'!$C$3:$C$14,'Base IPCA'!$E$3:$E$14,AH849,"Cubic","Extrapolate=Linear","MultiX=Average","Skip=True","Sort=True")</f>
        <v>#N/A Invalid Parameter: Interpolation value</v>
      </c>
      <c r="AJ849" s="43" t="str">
        <f>_xll.BInterpol('Base IPCA'!$C$3:$C$14,'Base IPCA'!$D$3:$D$14,AH849,"Cubic","Extrapolate=Linear","MultiX=Average","Skip=True","Sort=True")</f>
        <v>#N/A Invalid Parameter: Interpolation value</v>
      </c>
    </row>
    <row r="850" spans="34:36" x14ac:dyDescent="0.25">
      <c r="AH850" s="42" t="e">
        <f t="shared" si="102"/>
        <v>#REF!</v>
      </c>
      <c r="AI850" s="43" t="str">
        <f>_xll.BInterpol('Base IPCA'!$C$3:$C$14,'Base IPCA'!$E$3:$E$14,AH850,"Cubic","Extrapolate=Linear","MultiX=Average","Skip=True","Sort=True")</f>
        <v>#N/A Invalid Parameter: Interpolation value</v>
      </c>
      <c r="AJ850" s="43" t="str">
        <f>_xll.BInterpol('Base IPCA'!$C$3:$C$14,'Base IPCA'!$D$3:$D$14,AH850,"Cubic","Extrapolate=Linear","MultiX=Average","Skip=True","Sort=True")</f>
        <v>#N/A Invalid Parameter: Interpolation value</v>
      </c>
    </row>
    <row r="851" spans="34:36" x14ac:dyDescent="0.25">
      <c r="AH851" s="42" t="e">
        <f t="shared" si="102"/>
        <v>#REF!</v>
      </c>
      <c r="AI851" s="43" t="str">
        <f>_xll.BInterpol('Base IPCA'!$C$3:$C$14,'Base IPCA'!$E$3:$E$14,AH851,"Cubic","Extrapolate=Linear","MultiX=Average","Skip=True","Sort=True")</f>
        <v>#N/A Invalid Parameter: Interpolation value</v>
      </c>
      <c r="AJ851" s="43" t="str">
        <f>_xll.BInterpol('Base IPCA'!$C$3:$C$14,'Base IPCA'!$D$3:$D$14,AH851,"Cubic","Extrapolate=Linear","MultiX=Average","Skip=True","Sort=True")</f>
        <v>#N/A Invalid Parameter: Interpolation value</v>
      </c>
    </row>
    <row r="852" spans="34:36" x14ac:dyDescent="0.25">
      <c r="AH852" s="42" t="e">
        <f t="shared" si="102"/>
        <v>#REF!</v>
      </c>
      <c r="AI852" s="43" t="str">
        <f>_xll.BInterpol('Base IPCA'!$C$3:$C$14,'Base IPCA'!$E$3:$E$14,AH852,"Cubic","Extrapolate=Linear","MultiX=Average","Skip=True","Sort=True")</f>
        <v>#N/A Invalid Parameter: Interpolation value</v>
      </c>
      <c r="AJ852" s="43" t="str">
        <f>_xll.BInterpol('Base IPCA'!$C$3:$C$14,'Base IPCA'!$D$3:$D$14,AH852,"Cubic","Extrapolate=Linear","MultiX=Average","Skip=True","Sort=True")</f>
        <v>#N/A Invalid Parameter: Interpolation value</v>
      </c>
    </row>
    <row r="853" spans="34:36" x14ac:dyDescent="0.25">
      <c r="AH853" s="42" t="e">
        <f t="shared" si="102"/>
        <v>#REF!</v>
      </c>
      <c r="AI853" s="43" t="str">
        <f>_xll.BInterpol('Base IPCA'!$C$3:$C$14,'Base IPCA'!$E$3:$E$14,AH853,"Cubic","Extrapolate=Linear","MultiX=Average","Skip=True","Sort=True")</f>
        <v>#N/A Invalid Parameter: Interpolation value</v>
      </c>
      <c r="AJ853" s="43" t="str">
        <f>_xll.BInterpol('Base IPCA'!$C$3:$C$14,'Base IPCA'!$D$3:$D$14,AH853,"Cubic","Extrapolate=Linear","MultiX=Average","Skip=True","Sort=True")</f>
        <v>#N/A Invalid Parameter: Interpolation value</v>
      </c>
    </row>
    <row r="854" spans="34:36" x14ac:dyDescent="0.25">
      <c r="AH854" s="42" t="e">
        <f t="shared" si="102"/>
        <v>#REF!</v>
      </c>
      <c r="AI854" s="43" t="str">
        <f>_xll.BInterpol('Base IPCA'!$C$3:$C$14,'Base IPCA'!$E$3:$E$14,AH854,"Cubic","Extrapolate=Linear","MultiX=Average","Skip=True","Sort=True")</f>
        <v>#N/A Invalid Parameter: Interpolation value</v>
      </c>
      <c r="AJ854" s="43" t="str">
        <f>_xll.BInterpol('Base IPCA'!$C$3:$C$14,'Base IPCA'!$D$3:$D$14,AH854,"Cubic","Extrapolate=Linear","MultiX=Average","Skip=True","Sort=True")</f>
        <v>#N/A Invalid Parameter: Interpolation value</v>
      </c>
    </row>
    <row r="855" spans="34:36" x14ac:dyDescent="0.25">
      <c r="AH855" s="42" t="e">
        <f t="shared" si="102"/>
        <v>#REF!</v>
      </c>
      <c r="AI855" s="43" t="str">
        <f>_xll.BInterpol('Base IPCA'!$C$3:$C$14,'Base IPCA'!$E$3:$E$14,AH855,"Cubic","Extrapolate=Linear","MultiX=Average","Skip=True","Sort=True")</f>
        <v>#N/A Invalid Parameter: Interpolation value</v>
      </c>
      <c r="AJ855" s="43" t="str">
        <f>_xll.BInterpol('Base IPCA'!$C$3:$C$14,'Base IPCA'!$D$3:$D$14,AH855,"Cubic","Extrapolate=Linear","MultiX=Average","Skip=True","Sort=True")</f>
        <v>#N/A Invalid Parameter: Interpolation value</v>
      </c>
    </row>
    <row r="856" spans="34:36" x14ac:dyDescent="0.25">
      <c r="AH856" s="42" t="e">
        <f t="shared" si="102"/>
        <v>#REF!</v>
      </c>
      <c r="AI856" s="43" t="str">
        <f>_xll.BInterpol('Base IPCA'!$C$3:$C$14,'Base IPCA'!$E$3:$E$14,AH856,"Cubic","Extrapolate=Linear","MultiX=Average","Skip=True","Sort=True")</f>
        <v>#N/A Invalid Parameter: Interpolation value</v>
      </c>
      <c r="AJ856" s="43" t="str">
        <f>_xll.BInterpol('Base IPCA'!$C$3:$C$14,'Base IPCA'!$D$3:$D$14,AH856,"Cubic","Extrapolate=Linear","MultiX=Average","Skip=True","Sort=True")</f>
        <v>#N/A Invalid Parameter: Interpolation value</v>
      </c>
    </row>
    <row r="857" spans="34:36" x14ac:dyDescent="0.25">
      <c r="AH857" s="42" t="e">
        <f t="shared" si="102"/>
        <v>#REF!</v>
      </c>
      <c r="AI857" s="43" t="str">
        <f>_xll.BInterpol('Base IPCA'!$C$3:$C$14,'Base IPCA'!$E$3:$E$14,AH857,"Cubic","Extrapolate=Linear","MultiX=Average","Skip=True","Sort=True")</f>
        <v>#N/A Invalid Parameter: Interpolation value</v>
      </c>
      <c r="AJ857" s="43" t="str">
        <f>_xll.BInterpol('Base IPCA'!$C$3:$C$14,'Base IPCA'!$D$3:$D$14,AH857,"Cubic","Extrapolate=Linear","MultiX=Average","Skip=True","Sort=True")</f>
        <v>#N/A Invalid Parameter: Interpolation value</v>
      </c>
    </row>
    <row r="858" spans="34:36" x14ac:dyDescent="0.25">
      <c r="AH858" s="42" t="e">
        <f t="shared" si="102"/>
        <v>#REF!</v>
      </c>
      <c r="AI858" s="43" t="str">
        <f>_xll.BInterpol('Base IPCA'!$C$3:$C$14,'Base IPCA'!$E$3:$E$14,AH858,"Cubic","Extrapolate=Linear","MultiX=Average","Skip=True","Sort=True")</f>
        <v>#N/A Invalid Parameter: Interpolation value</v>
      </c>
      <c r="AJ858" s="43" t="str">
        <f>_xll.BInterpol('Base IPCA'!$C$3:$C$14,'Base IPCA'!$D$3:$D$14,AH858,"Cubic","Extrapolate=Linear","MultiX=Average","Skip=True","Sort=True")</f>
        <v>#N/A Invalid Parameter: Interpolation value</v>
      </c>
    </row>
    <row r="859" spans="34:36" x14ac:dyDescent="0.25">
      <c r="AH859" s="42" t="e">
        <f t="shared" si="102"/>
        <v>#REF!</v>
      </c>
      <c r="AI859" s="43" t="str">
        <f>_xll.BInterpol('Base IPCA'!$C$3:$C$14,'Base IPCA'!$E$3:$E$14,AH859,"Cubic","Extrapolate=Linear","MultiX=Average","Skip=True","Sort=True")</f>
        <v>#N/A Invalid Parameter: Interpolation value</v>
      </c>
      <c r="AJ859" s="43" t="str">
        <f>_xll.BInterpol('Base IPCA'!$C$3:$C$14,'Base IPCA'!$D$3:$D$14,AH859,"Cubic","Extrapolate=Linear","MultiX=Average","Skip=True","Sort=True")</f>
        <v>#N/A Invalid Parameter: Interpolation value</v>
      </c>
    </row>
    <row r="860" spans="34:36" x14ac:dyDescent="0.25">
      <c r="AH860" s="42" t="e">
        <f t="shared" si="102"/>
        <v>#REF!</v>
      </c>
      <c r="AI860" s="43" t="str">
        <f>_xll.BInterpol('Base IPCA'!$C$3:$C$14,'Base IPCA'!$E$3:$E$14,AH860,"Cubic","Extrapolate=Linear","MultiX=Average","Skip=True","Sort=True")</f>
        <v>#N/A Invalid Parameter: Interpolation value</v>
      </c>
      <c r="AJ860" s="43" t="str">
        <f>_xll.BInterpol('Base IPCA'!$C$3:$C$14,'Base IPCA'!$D$3:$D$14,AH860,"Cubic","Extrapolate=Linear","MultiX=Average","Skip=True","Sort=True")</f>
        <v>#N/A Invalid Parameter: Interpolation value</v>
      </c>
    </row>
    <row r="861" spans="34:36" x14ac:dyDescent="0.25">
      <c r="AH861" s="42" t="e">
        <f t="shared" si="102"/>
        <v>#REF!</v>
      </c>
      <c r="AI861" s="43" t="str">
        <f>_xll.BInterpol('Base IPCA'!$C$3:$C$14,'Base IPCA'!$E$3:$E$14,AH861,"Cubic","Extrapolate=Linear","MultiX=Average","Skip=True","Sort=True")</f>
        <v>#N/A Invalid Parameter: Interpolation value</v>
      </c>
      <c r="AJ861" s="43" t="str">
        <f>_xll.BInterpol('Base IPCA'!$C$3:$C$14,'Base IPCA'!$D$3:$D$14,AH861,"Cubic","Extrapolate=Linear","MultiX=Average","Skip=True","Sort=True")</f>
        <v>#N/A Invalid Parameter: Interpolation value</v>
      </c>
    </row>
    <row r="862" spans="34:36" x14ac:dyDescent="0.25">
      <c r="AH862" s="42" t="e">
        <f t="shared" si="102"/>
        <v>#REF!</v>
      </c>
      <c r="AI862" s="43" t="str">
        <f>_xll.BInterpol('Base IPCA'!$C$3:$C$14,'Base IPCA'!$E$3:$E$14,AH862,"Cubic","Extrapolate=Linear","MultiX=Average","Skip=True","Sort=True")</f>
        <v>#N/A Invalid Parameter: Interpolation value</v>
      </c>
      <c r="AJ862" s="43" t="str">
        <f>_xll.BInterpol('Base IPCA'!$C$3:$C$14,'Base IPCA'!$D$3:$D$14,AH862,"Cubic","Extrapolate=Linear","MultiX=Average","Skip=True","Sort=True")</f>
        <v>#N/A Invalid Parameter: Interpolation value</v>
      </c>
    </row>
    <row r="863" spans="34:36" x14ac:dyDescent="0.25">
      <c r="AH863" s="42" t="e">
        <f t="shared" si="102"/>
        <v>#REF!</v>
      </c>
      <c r="AI863" s="43" t="str">
        <f>_xll.BInterpol('Base IPCA'!$C$3:$C$14,'Base IPCA'!$E$3:$E$14,AH863,"Cubic","Extrapolate=Linear","MultiX=Average","Skip=True","Sort=True")</f>
        <v>#N/A Invalid Parameter: Interpolation value</v>
      </c>
      <c r="AJ863" s="43" t="str">
        <f>_xll.BInterpol('Base IPCA'!$C$3:$C$14,'Base IPCA'!$D$3:$D$14,AH863,"Cubic","Extrapolate=Linear","MultiX=Average","Skip=True","Sort=True")</f>
        <v>#N/A Invalid Parameter: Interpolation value</v>
      </c>
    </row>
    <row r="864" spans="34:36" x14ac:dyDescent="0.25">
      <c r="AH864" s="42" t="e">
        <f t="shared" si="102"/>
        <v>#REF!</v>
      </c>
      <c r="AI864" s="43" t="str">
        <f>_xll.BInterpol('Base IPCA'!$C$3:$C$14,'Base IPCA'!$E$3:$E$14,AH864,"Cubic","Extrapolate=Linear","MultiX=Average","Skip=True","Sort=True")</f>
        <v>#N/A Invalid Parameter: Interpolation value</v>
      </c>
      <c r="AJ864" s="43" t="str">
        <f>_xll.BInterpol('Base IPCA'!$C$3:$C$14,'Base IPCA'!$D$3:$D$14,AH864,"Cubic","Extrapolate=Linear","MultiX=Average","Skip=True","Sort=True")</f>
        <v>#N/A Invalid Parameter: Interpolation value</v>
      </c>
    </row>
    <row r="865" spans="34:36" x14ac:dyDescent="0.25">
      <c r="AH865" s="42" t="e">
        <f t="shared" si="102"/>
        <v>#REF!</v>
      </c>
      <c r="AI865" s="43" t="str">
        <f>_xll.BInterpol('Base IPCA'!$C$3:$C$14,'Base IPCA'!$E$3:$E$14,AH865,"Cubic","Extrapolate=Linear","MultiX=Average","Skip=True","Sort=True")</f>
        <v>#N/A Invalid Parameter: Interpolation value</v>
      </c>
      <c r="AJ865" s="43" t="str">
        <f>_xll.BInterpol('Base IPCA'!$C$3:$C$14,'Base IPCA'!$D$3:$D$14,AH865,"Cubic","Extrapolate=Linear","MultiX=Average","Skip=True","Sort=True")</f>
        <v>#N/A Invalid Parameter: Interpolation value</v>
      </c>
    </row>
    <row r="866" spans="34:36" x14ac:dyDescent="0.25">
      <c r="AH866" s="42" t="e">
        <f t="shared" si="102"/>
        <v>#REF!</v>
      </c>
      <c r="AI866" s="43" t="str">
        <f>_xll.BInterpol('Base IPCA'!$C$3:$C$14,'Base IPCA'!$E$3:$E$14,AH866,"Cubic","Extrapolate=Linear","MultiX=Average","Skip=True","Sort=True")</f>
        <v>#N/A Invalid Parameter: Interpolation value</v>
      </c>
      <c r="AJ866" s="43" t="str">
        <f>_xll.BInterpol('Base IPCA'!$C$3:$C$14,'Base IPCA'!$D$3:$D$14,AH866,"Cubic","Extrapolate=Linear","MultiX=Average","Skip=True","Sort=True")</f>
        <v>#N/A Invalid Parameter: Interpolation value</v>
      </c>
    </row>
    <row r="867" spans="34:36" x14ac:dyDescent="0.25">
      <c r="AH867" s="42" t="e">
        <f t="shared" si="102"/>
        <v>#REF!</v>
      </c>
      <c r="AI867" s="43" t="str">
        <f>_xll.BInterpol('Base IPCA'!$C$3:$C$14,'Base IPCA'!$E$3:$E$14,AH867,"Cubic","Extrapolate=Linear","MultiX=Average","Skip=True","Sort=True")</f>
        <v>#N/A Invalid Parameter: Interpolation value</v>
      </c>
      <c r="AJ867" s="43" t="str">
        <f>_xll.BInterpol('Base IPCA'!$C$3:$C$14,'Base IPCA'!$D$3:$D$14,AH867,"Cubic","Extrapolate=Linear","MultiX=Average","Skip=True","Sort=True")</f>
        <v>#N/A Invalid Parameter: Interpolation value</v>
      </c>
    </row>
    <row r="868" spans="34:36" x14ac:dyDescent="0.25">
      <c r="AH868" s="42" t="e">
        <f t="shared" si="102"/>
        <v>#REF!</v>
      </c>
      <c r="AI868" s="43" t="str">
        <f>_xll.BInterpol('Base IPCA'!$C$3:$C$14,'Base IPCA'!$E$3:$E$14,AH868,"Cubic","Extrapolate=Linear","MultiX=Average","Skip=True","Sort=True")</f>
        <v>#N/A Invalid Parameter: Interpolation value</v>
      </c>
      <c r="AJ868" s="43" t="str">
        <f>_xll.BInterpol('Base IPCA'!$C$3:$C$14,'Base IPCA'!$D$3:$D$14,AH868,"Cubic","Extrapolate=Linear","MultiX=Average","Skip=True","Sort=True")</f>
        <v>#N/A Invalid Parameter: Interpolation value</v>
      </c>
    </row>
    <row r="869" spans="34:36" x14ac:dyDescent="0.25">
      <c r="AH869" s="42" t="e">
        <f t="shared" si="102"/>
        <v>#REF!</v>
      </c>
      <c r="AI869" s="43" t="str">
        <f>_xll.BInterpol('Base IPCA'!$C$3:$C$14,'Base IPCA'!$E$3:$E$14,AH869,"Cubic","Extrapolate=Linear","MultiX=Average","Skip=True","Sort=True")</f>
        <v>#N/A Invalid Parameter: Interpolation value</v>
      </c>
      <c r="AJ869" s="43" t="str">
        <f>_xll.BInterpol('Base IPCA'!$C$3:$C$14,'Base IPCA'!$D$3:$D$14,AH869,"Cubic","Extrapolate=Linear","MultiX=Average","Skip=True","Sort=True")</f>
        <v>#N/A Invalid Parameter: Interpolation value</v>
      </c>
    </row>
    <row r="870" spans="34:36" x14ac:dyDescent="0.25">
      <c r="AH870" s="42" t="e">
        <f t="shared" si="102"/>
        <v>#REF!</v>
      </c>
      <c r="AI870" s="43" t="str">
        <f>_xll.BInterpol('Base IPCA'!$C$3:$C$14,'Base IPCA'!$E$3:$E$14,AH870,"Cubic","Extrapolate=Linear","MultiX=Average","Skip=True","Sort=True")</f>
        <v>#N/A Invalid Parameter: Interpolation value</v>
      </c>
      <c r="AJ870" s="43" t="str">
        <f>_xll.BInterpol('Base IPCA'!$C$3:$C$14,'Base IPCA'!$D$3:$D$14,AH870,"Cubic","Extrapolate=Linear","MultiX=Average","Skip=True","Sort=True")</f>
        <v>#N/A Invalid Parameter: Interpolation value</v>
      </c>
    </row>
    <row r="871" spans="34:36" x14ac:dyDescent="0.25">
      <c r="AH871" s="42" t="e">
        <f t="shared" si="102"/>
        <v>#REF!</v>
      </c>
      <c r="AI871" s="43" t="str">
        <f>_xll.BInterpol('Base IPCA'!$C$3:$C$14,'Base IPCA'!$E$3:$E$14,AH871,"Cubic","Extrapolate=Linear","MultiX=Average","Skip=True","Sort=True")</f>
        <v>#N/A Invalid Parameter: Interpolation value</v>
      </c>
      <c r="AJ871" s="43" t="str">
        <f>_xll.BInterpol('Base IPCA'!$C$3:$C$14,'Base IPCA'!$D$3:$D$14,AH871,"Cubic","Extrapolate=Linear","MultiX=Average","Skip=True","Sort=True")</f>
        <v>#N/A Invalid Parameter: Interpolation value</v>
      </c>
    </row>
    <row r="872" spans="34:36" x14ac:dyDescent="0.25">
      <c r="AH872" s="42" t="e">
        <f t="shared" si="102"/>
        <v>#REF!</v>
      </c>
      <c r="AI872" s="43" t="str">
        <f>_xll.BInterpol('Base IPCA'!$C$3:$C$14,'Base IPCA'!$E$3:$E$14,AH872,"Cubic","Extrapolate=Linear","MultiX=Average","Skip=True","Sort=True")</f>
        <v>#N/A Invalid Parameter: Interpolation value</v>
      </c>
      <c r="AJ872" s="43" t="str">
        <f>_xll.BInterpol('Base IPCA'!$C$3:$C$14,'Base IPCA'!$D$3:$D$14,AH872,"Cubic","Extrapolate=Linear","MultiX=Average","Skip=True","Sort=True")</f>
        <v>#N/A Invalid Parameter: Interpolation value</v>
      </c>
    </row>
    <row r="873" spans="34:36" x14ac:dyDescent="0.25">
      <c r="AH873" s="42" t="e">
        <f t="shared" si="102"/>
        <v>#REF!</v>
      </c>
      <c r="AI873" s="43" t="str">
        <f>_xll.BInterpol('Base IPCA'!$C$3:$C$14,'Base IPCA'!$E$3:$E$14,AH873,"Cubic","Extrapolate=Linear","MultiX=Average","Skip=True","Sort=True")</f>
        <v>#N/A Invalid Parameter: Interpolation value</v>
      </c>
      <c r="AJ873" s="43" t="str">
        <f>_xll.BInterpol('Base IPCA'!$C$3:$C$14,'Base IPCA'!$D$3:$D$14,AH873,"Cubic","Extrapolate=Linear","MultiX=Average","Skip=True","Sort=True")</f>
        <v>#N/A Invalid Parameter: Interpolation value</v>
      </c>
    </row>
    <row r="874" spans="34:36" x14ac:dyDescent="0.25">
      <c r="AH874" s="42" t="e">
        <f t="shared" si="102"/>
        <v>#REF!</v>
      </c>
      <c r="AI874" s="43" t="str">
        <f>_xll.BInterpol('Base IPCA'!$C$3:$C$14,'Base IPCA'!$E$3:$E$14,AH874,"Cubic","Extrapolate=Linear","MultiX=Average","Skip=True","Sort=True")</f>
        <v>#N/A Invalid Parameter: Interpolation value</v>
      </c>
      <c r="AJ874" s="43" t="str">
        <f>_xll.BInterpol('Base IPCA'!$C$3:$C$14,'Base IPCA'!$D$3:$D$14,AH874,"Cubic","Extrapolate=Linear","MultiX=Average","Skip=True","Sort=True")</f>
        <v>#N/A Invalid Parameter: Interpolation value</v>
      </c>
    </row>
    <row r="875" spans="34:36" x14ac:dyDescent="0.25">
      <c r="AH875" s="42" t="e">
        <f t="shared" si="102"/>
        <v>#REF!</v>
      </c>
      <c r="AI875" s="43" t="str">
        <f>_xll.BInterpol('Base IPCA'!$C$3:$C$14,'Base IPCA'!$E$3:$E$14,AH875,"Cubic","Extrapolate=Linear","MultiX=Average","Skip=True","Sort=True")</f>
        <v>#N/A Invalid Parameter: Interpolation value</v>
      </c>
      <c r="AJ875" s="43" t="str">
        <f>_xll.BInterpol('Base IPCA'!$C$3:$C$14,'Base IPCA'!$D$3:$D$14,AH875,"Cubic","Extrapolate=Linear","MultiX=Average","Skip=True","Sort=True")</f>
        <v>#N/A Invalid Parameter: Interpolation value</v>
      </c>
    </row>
    <row r="876" spans="34:36" x14ac:dyDescent="0.25">
      <c r="AH876" s="42" t="e">
        <f t="shared" si="102"/>
        <v>#REF!</v>
      </c>
      <c r="AI876" s="43" t="str">
        <f>_xll.BInterpol('Base IPCA'!$C$3:$C$14,'Base IPCA'!$E$3:$E$14,AH876,"Cubic","Extrapolate=Linear","MultiX=Average","Skip=True","Sort=True")</f>
        <v>#N/A Invalid Parameter: Interpolation value</v>
      </c>
      <c r="AJ876" s="43" t="str">
        <f>_xll.BInterpol('Base IPCA'!$C$3:$C$14,'Base IPCA'!$D$3:$D$14,AH876,"Cubic","Extrapolate=Linear","MultiX=Average","Skip=True","Sort=True")</f>
        <v>#N/A Invalid Parameter: Interpolation value</v>
      </c>
    </row>
    <row r="877" spans="34:36" x14ac:dyDescent="0.25">
      <c r="AH877" s="42" t="e">
        <f t="shared" si="102"/>
        <v>#REF!</v>
      </c>
      <c r="AI877" s="43" t="str">
        <f>_xll.BInterpol('Base IPCA'!$C$3:$C$14,'Base IPCA'!$E$3:$E$14,AH877,"Cubic","Extrapolate=Linear","MultiX=Average","Skip=True","Sort=True")</f>
        <v>#N/A Invalid Parameter: Interpolation value</v>
      </c>
      <c r="AJ877" s="43" t="str">
        <f>_xll.BInterpol('Base IPCA'!$C$3:$C$14,'Base IPCA'!$D$3:$D$14,AH877,"Cubic","Extrapolate=Linear","MultiX=Average","Skip=True","Sort=True")</f>
        <v>#N/A Invalid Parameter: Interpolation value</v>
      </c>
    </row>
    <row r="878" spans="34:36" x14ac:dyDescent="0.25">
      <c r="AH878" s="42" t="e">
        <f t="shared" si="102"/>
        <v>#REF!</v>
      </c>
      <c r="AI878" s="43" t="str">
        <f>_xll.BInterpol('Base IPCA'!$C$3:$C$14,'Base IPCA'!$E$3:$E$14,AH878,"Cubic","Extrapolate=Linear","MultiX=Average","Skip=True","Sort=True")</f>
        <v>#N/A Invalid Parameter: Interpolation value</v>
      </c>
      <c r="AJ878" s="43" t="str">
        <f>_xll.BInterpol('Base IPCA'!$C$3:$C$14,'Base IPCA'!$D$3:$D$14,AH878,"Cubic","Extrapolate=Linear","MultiX=Average","Skip=True","Sort=True")</f>
        <v>#N/A Invalid Parameter: Interpolation value</v>
      </c>
    </row>
    <row r="879" spans="34:36" x14ac:dyDescent="0.25">
      <c r="AH879" s="42" t="e">
        <f t="shared" si="102"/>
        <v>#REF!</v>
      </c>
      <c r="AI879" s="43" t="str">
        <f>_xll.BInterpol('Base IPCA'!$C$3:$C$14,'Base IPCA'!$E$3:$E$14,AH879,"Cubic","Extrapolate=Linear","MultiX=Average","Skip=True","Sort=True")</f>
        <v>#N/A Invalid Parameter: Interpolation value</v>
      </c>
      <c r="AJ879" s="43" t="str">
        <f>_xll.BInterpol('Base IPCA'!$C$3:$C$14,'Base IPCA'!$D$3:$D$14,AH879,"Cubic","Extrapolate=Linear","MultiX=Average","Skip=True","Sort=True")</f>
        <v>#N/A Invalid Parameter: Interpolation value</v>
      </c>
    </row>
    <row r="880" spans="34:36" x14ac:dyDescent="0.25">
      <c r="AH880" s="42" t="e">
        <f t="shared" si="102"/>
        <v>#REF!</v>
      </c>
      <c r="AI880" s="43" t="str">
        <f>_xll.BInterpol('Base IPCA'!$C$3:$C$14,'Base IPCA'!$E$3:$E$14,AH880,"Cubic","Extrapolate=Linear","MultiX=Average","Skip=True","Sort=True")</f>
        <v>#N/A Invalid Parameter: Interpolation value</v>
      </c>
      <c r="AJ880" s="43" t="str">
        <f>_xll.BInterpol('Base IPCA'!$C$3:$C$14,'Base IPCA'!$D$3:$D$14,AH880,"Cubic","Extrapolate=Linear","MultiX=Average","Skip=True","Sort=True")</f>
        <v>#N/A Invalid Parameter: Interpolation value</v>
      </c>
    </row>
    <row r="881" spans="34:36" x14ac:dyDescent="0.25">
      <c r="AH881" s="42" t="e">
        <f t="shared" si="102"/>
        <v>#REF!</v>
      </c>
      <c r="AI881" s="43" t="str">
        <f>_xll.BInterpol('Base IPCA'!$C$3:$C$14,'Base IPCA'!$E$3:$E$14,AH881,"Cubic","Extrapolate=Linear","MultiX=Average","Skip=True","Sort=True")</f>
        <v>#N/A Invalid Parameter: Interpolation value</v>
      </c>
      <c r="AJ881" s="43" t="str">
        <f>_xll.BInterpol('Base IPCA'!$C$3:$C$14,'Base IPCA'!$D$3:$D$14,AH881,"Cubic","Extrapolate=Linear","MultiX=Average","Skip=True","Sort=True")</f>
        <v>#N/A Invalid Parameter: Interpolation value</v>
      </c>
    </row>
    <row r="882" spans="34:36" x14ac:dyDescent="0.25">
      <c r="AH882" s="42" t="e">
        <f t="shared" si="102"/>
        <v>#REF!</v>
      </c>
      <c r="AI882" s="43" t="str">
        <f>_xll.BInterpol('Base IPCA'!$C$3:$C$14,'Base IPCA'!$E$3:$E$14,AH882,"Cubic","Extrapolate=Linear","MultiX=Average","Skip=True","Sort=True")</f>
        <v>#N/A Invalid Parameter: Interpolation value</v>
      </c>
      <c r="AJ882" s="43" t="str">
        <f>_xll.BInterpol('Base IPCA'!$C$3:$C$14,'Base IPCA'!$D$3:$D$14,AH882,"Cubic","Extrapolate=Linear","MultiX=Average","Skip=True","Sort=True")</f>
        <v>#N/A Invalid Parameter: Interpolation value</v>
      </c>
    </row>
    <row r="883" spans="34:36" x14ac:dyDescent="0.25">
      <c r="AH883" s="42" t="e">
        <f t="shared" si="102"/>
        <v>#REF!</v>
      </c>
      <c r="AI883" s="43" t="str">
        <f>_xll.BInterpol('Base IPCA'!$C$3:$C$14,'Base IPCA'!$E$3:$E$14,AH883,"Cubic","Extrapolate=Linear","MultiX=Average","Skip=True","Sort=True")</f>
        <v>#N/A Invalid Parameter: Interpolation value</v>
      </c>
      <c r="AJ883" s="43" t="str">
        <f>_xll.BInterpol('Base IPCA'!$C$3:$C$14,'Base IPCA'!$D$3:$D$14,AH883,"Cubic","Extrapolate=Linear","MultiX=Average","Skip=True","Sort=True")</f>
        <v>#N/A Invalid Parameter: Interpolation value</v>
      </c>
    </row>
    <row r="884" spans="34:36" x14ac:dyDescent="0.25">
      <c r="AH884" s="42" t="e">
        <f t="shared" si="102"/>
        <v>#REF!</v>
      </c>
      <c r="AI884" s="43" t="str">
        <f>_xll.BInterpol('Base IPCA'!$C$3:$C$14,'Base IPCA'!$E$3:$E$14,AH884,"Cubic","Extrapolate=Linear","MultiX=Average","Skip=True","Sort=True")</f>
        <v>#N/A Invalid Parameter: Interpolation value</v>
      </c>
      <c r="AJ884" s="43" t="str">
        <f>_xll.BInterpol('Base IPCA'!$C$3:$C$14,'Base IPCA'!$D$3:$D$14,AH884,"Cubic","Extrapolate=Linear","MultiX=Average","Skip=True","Sort=True")</f>
        <v>#N/A Invalid Parameter: Interpolation value</v>
      </c>
    </row>
    <row r="885" spans="34:36" x14ac:dyDescent="0.25">
      <c r="AH885" s="42" t="e">
        <f t="shared" si="102"/>
        <v>#REF!</v>
      </c>
      <c r="AI885" s="43" t="str">
        <f>_xll.BInterpol('Base IPCA'!$C$3:$C$14,'Base IPCA'!$E$3:$E$14,AH885,"Cubic","Extrapolate=Linear","MultiX=Average","Skip=True","Sort=True")</f>
        <v>#N/A Invalid Parameter: Interpolation value</v>
      </c>
      <c r="AJ885" s="43" t="str">
        <f>_xll.BInterpol('Base IPCA'!$C$3:$C$14,'Base IPCA'!$D$3:$D$14,AH885,"Cubic","Extrapolate=Linear","MultiX=Average","Skip=True","Sort=True")</f>
        <v>#N/A Invalid Parameter: Interpolation value</v>
      </c>
    </row>
    <row r="886" spans="34:36" x14ac:dyDescent="0.25">
      <c r="AH886" s="42" t="e">
        <f t="shared" si="102"/>
        <v>#REF!</v>
      </c>
      <c r="AI886" s="43" t="str">
        <f>_xll.BInterpol('Base IPCA'!$C$3:$C$14,'Base IPCA'!$E$3:$E$14,AH886,"Cubic","Extrapolate=Linear","MultiX=Average","Skip=True","Sort=True")</f>
        <v>#N/A Invalid Parameter: Interpolation value</v>
      </c>
      <c r="AJ886" s="43" t="str">
        <f>_xll.BInterpol('Base IPCA'!$C$3:$C$14,'Base IPCA'!$D$3:$D$14,AH886,"Cubic","Extrapolate=Linear","MultiX=Average","Skip=True","Sort=True")</f>
        <v>#N/A Invalid Parameter: Interpolation value</v>
      </c>
    </row>
    <row r="887" spans="34:36" x14ac:dyDescent="0.25">
      <c r="AH887" s="42" t="e">
        <f t="shared" si="102"/>
        <v>#REF!</v>
      </c>
      <c r="AI887" s="43" t="str">
        <f>_xll.BInterpol('Base IPCA'!$C$3:$C$14,'Base IPCA'!$E$3:$E$14,AH887,"Cubic","Extrapolate=Linear","MultiX=Average","Skip=True","Sort=True")</f>
        <v>#N/A Invalid Parameter: Interpolation value</v>
      </c>
      <c r="AJ887" s="43" t="str">
        <f>_xll.BInterpol('Base IPCA'!$C$3:$C$14,'Base IPCA'!$D$3:$D$14,AH887,"Cubic","Extrapolate=Linear","MultiX=Average","Skip=True","Sort=True")</f>
        <v>#N/A Invalid Parameter: Interpolation value</v>
      </c>
    </row>
    <row r="888" spans="34:36" x14ac:dyDescent="0.25">
      <c r="AH888" s="42" t="e">
        <f t="shared" si="102"/>
        <v>#REF!</v>
      </c>
      <c r="AI888" s="43" t="str">
        <f>_xll.BInterpol('Base IPCA'!$C$3:$C$14,'Base IPCA'!$E$3:$E$14,AH888,"Cubic","Extrapolate=Linear","MultiX=Average","Skip=True","Sort=True")</f>
        <v>#N/A Invalid Parameter: Interpolation value</v>
      </c>
      <c r="AJ888" s="43" t="str">
        <f>_xll.BInterpol('Base IPCA'!$C$3:$C$14,'Base IPCA'!$D$3:$D$14,AH888,"Cubic","Extrapolate=Linear","MultiX=Average","Skip=True","Sort=True")</f>
        <v>#N/A Invalid Parameter: Interpolation value</v>
      </c>
    </row>
    <row r="889" spans="34:36" x14ac:dyDescent="0.25">
      <c r="AH889" s="42" t="e">
        <f t="shared" si="102"/>
        <v>#REF!</v>
      </c>
      <c r="AI889" s="43" t="str">
        <f>_xll.BInterpol('Base IPCA'!$C$3:$C$14,'Base IPCA'!$E$3:$E$14,AH889,"Cubic","Extrapolate=Linear","MultiX=Average","Skip=True","Sort=True")</f>
        <v>#N/A Invalid Parameter: Interpolation value</v>
      </c>
      <c r="AJ889" s="43" t="str">
        <f>_xll.BInterpol('Base IPCA'!$C$3:$C$14,'Base IPCA'!$D$3:$D$14,AH889,"Cubic","Extrapolate=Linear","MultiX=Average","Skip=True","Sort=True")</f>
        <v>#N/A Invalid Parameter: Interpolation value</v>
      </c>
    </row>
    <row r="890" spans="34:36" x14ac:dyDescent="0.25">
      <c r="AH890" s="42" t="e">
        <f t="shared" si="102"/>
        <v>#REF!</v>
      </c>
      <c r="AI890" s="43" t="str">
        <f>_xll.BInterpol('Base IPCA'!$C$3:$C$14,'Base IPCA'!$E$3:$E$14,AH890,"Cubic","Extrapolate=Linear","MultiX=Average","Skip=True","Sort=True")</f>
        <v>#N/A Invalid Parameter: Interpolation value</v>
      </c>
      <c r="AJ890" s="43" t="str">
        <f>_xll.BInterpol('Base IPCA'!$C$3:$C$14,'Base IPCA'!$D$3:$D$14,AH890,"Cubic","Extrapolate=Linear","MultiX=Average","Skip=True","Sort=True")</f>
        <v>#N/A Invalid Parameter: Interpolation value</v>
      </c>
    </row>
    <row r="891" spans="34:36" x14ac:dyDescent="0.25">
      <c r="AH891" s="42" t="e">
        <f t="shared" si="102"/>
        <v>#REF!</v>
      </c>
      <c r="AI891" s="43" t="str">
        <f>_xll.BInterpol('Base IPCA'!$C$3:$C$14,'Base IPCA'!$E$3:$E$14,AH891,"Cubic","Extrapolate=Linear","MultiX=Average","Skip=True","Sort=True")</f>
        <v>#N/A Invalid Parameter: Interpolation value</v>
      </c>
      <c r="AJ891" s="43" t="str">
        <f>_xll.BInterpol('Base IPCA'!$C$3:$C$14,'Base IPCA'!$D$3:$D$14,AH891,"Cubic","Extrapolate=Linear","MultiX=Average","Skip=True","Sort=True")</f>
        <v>#N/A Invalid Parameter: Interpolation value</v>
      </c>
    </row>
    <row r="892" spans="34:36" x14ac:dyDescent="0.25">
      <c r="AH892" s="42" t="e">
        <f t="shared" si="102"/>
        <v>#REF!</v>
      </c>
      <c r="AI892" s="43" t="str">
        <f>_xll.BInterpol('Base IPCA'!$C$3:$C$14,'Base IPCA'!$E$3:$E$14,AH892,"Cubic","Extrapolate=Linear","MultiX=Average","Skip=True","Sort=True")</f>
        <v>#N/A Invalid Parameter: Interpolation value</v>
      </c>
      <c r="AJ892" s="43" t="str">
        <f>_xll.BInterpol('Base IPCA'!$C$3:$C$14,'Base IPCA'!$D$3:$D$14,AH892,"Cubic","Extrapolate=Linear","MultiX=Average","Skip=True","Sort=True")</f>
        <v>#N/A Invalid Parameter: Interpolation value</v>
      </c>
    </row>
    <row r="893" spans="34:36" x14ac:dyDescent="0.25">
      <c r="AH893" s="42" t="e">
        <f t="shared" si="102"/>
        <v>#REF!</v>
      </c>
      <c r="AI893" s="43" t="str">
        <f>_xll.BInterpol('Base IPCA'!$C$3:$C$14,'Base IPCA'!$E$3:$E$14,AH893,"Cubic","Extrapolate=Linear","MultiX=Average","Skip=True","Sort=True")</f>
        <v>#N/A Invalid Parameter: Interpolation value</v>
      </c>
      <c r="AJ893" s="43" t="str">
        <f>_xll.BInterpol('Base IPCA'!$C$3:$C$14,'Base IPCA'!$D$3:$D$14,AH893,"Cubic","Extrapolate=Linear","MultiX=Average","Skip=True","Sort=True")</f>
        <v>#N/A Invalid Parameter: Interpolation value</v>
      </c>
    </row>
    <row r="894" spans="34:36" x14ac:dyDescent="0.25">
      <c r="AH894" s="42" t="e">
        <f t="shared" si="102"/>
        <v>#REF!</v>
      </c>
      <c r="AI894" s="43" t="str">
        <f>_xll.BInterpol('Base IPCA'!$C$3:$C$14,'Base IPCA'!$E$3:$E$14,AH894,"Cubic","Extrapolate=Linear","MultiX=Average","Skip=True","Sort=True")</f>
        <v>#N/A Invalid Parameter: Interpolation value</v>
      </c>
      <c r="AJ894" s="43" t="str">
        <f>_xll.BInterpol('Base IPCA'!$C$3:$C$14,'Base IPCA'!$D$3:$D$14,AH894,"Cubic","Extrapolate=Linear","MultiX=Average","Skip=True","Sort=True")</f>
        <v>#N/A Invalid Parameter: Interpolation value</v>
      </c>
    </row>
    <row r="895" spans="34:36" x14ac:dyDescent="0.25">
      <c r="AH895" s="42" t="e">
        <f t="shared" si="102"/>
        <v>#REF!</v>
      </c>
      <c r="AI895" s="43" t="str">
        <f>_xll.BInterpol('Base IPCA'!$C$3:$C$14,'Base IPCA'!$E$3:$E$14,AH895,"Cubic","Extrapolate=Linear","MultiX=Average","Skip=True","Sort=True")</f>
        <v>#N/A Invalid Parameter: Interpolation value</v>
      </c>
      <c r="AJ895" s="43" t="str">
        <f>_xll.BInterpol('Base IPCA'!$C$3:$C$14,'Base IPCA'!$D$3:$D$14,AH895,"Cubic","Extrapolate=Linear","MultiX=Average","Skip=True","Sort=True")</f>
        <v>#N/A Invalid Parameter: Interpolation value</v>
      </c>
    </row>
    <row r="896" spans="34:36" x14ac:dyDescent="0.25">
      <c r="AH896" s="42" t="e">
        <f t="shared" si="102"/>
        <v>#REF!</v>
      </c>
      <c r="AI896" s="43" t="str">
        <f>_xll.BInterpol('Base IPCA'!$C$3:$C$14,'Base IPCA'!$E$3:$E$14,AH896,"Cubic","Extrapolate=Linear","MultiX=Average","Skip=True","Sort=True")</f>
        <v>#N/A Invalid Parameter: Interpolation value</v>
      </c>
      <c r="AJ896" s="43" t="str">
        <f>_xll.BInterpol('Base IPCA'!$C$3:$C$14,'Base IPCA'!$D$3:$D$14,AH896,"Cubic","Extrapolate=Linear","MultiX=Average","Skip=True","Sort=True")</f>
        <v>#N/A Invalid Parameter: Interpolation value</v>
      </c>
    </row>
    <row r="897" spans="34:36" x14ac:dyDescent="0.25">
      <c r="AH897" s="42" t="e">
        <f t="shared" si="102"/>
        <v>#REF!</v>
      </c>
      <c r="AI897" s="43" t="str">
        <f>_xll.BInterpol('Base IPCA'!$C$3:$C$14,'Base IPCA'!$E$3:$E$14,AH897,"Cubic","Extrapolate=Linear","MultiX=Average","Skip=True","Sort=True")</f>
        <v>#N/A Invalid Parameter: Interpolation value</v>
      </c>
      <c r="AJ897" s="43" t="str">
        <f>_xll.BInterpol('Base IPCA'!$C$3:$C$14,'Base IPCA'!$D$3:$D$14,AH897,"Cubic","Extrapolate=Linear","MultiX=Average","Skip=True","Sort=True")</f>
        <v>#N/A Invalid Parameter: Interpolation value</v>
      </c>
    </row>
    <row r="898" spans="34:36" x14ac:dyDescent="0.25">
      <c r="AH898" s="42" t="e">
        <f t="shared" si="102"/>
        <v>#REF!</v>
      </c>
      <c r="AI898" s="43" t="str">
        <f>_xll.BInterpol('Base IPCA'!$C$3:$C$14,'Base IPCA'!$E$3:$E$14,AH898,"Cubic","Extrapolate=Linear","MultiX=Average","Skip=True","Sort=True")</f>
        <v>#N/A Invalid Parameter: Interpolation value</v>
      </c>
      <c r="AJ898" s="43" t="str">
        <f>_xll.BInterpol('Base IPCA'!$C$3:$C$14,'Base IPCA'!$D$3:$D$14,AH898,"Cubic","Extrapolate=Linear","MultiX=Average","Skip=True","Sort=True")</f>
        <v>#N/A Invalid Parameter: Interpolation value</v>
      </c>
    </row>
    <row r="899" spans="34:36" x14ac:dyDescent="0.25">
      <c r="AH899" s="42" t="e">
        <f t="shared" si="102"/>
        <v>#REF!</v>
      </c>
      <c r="AI899" s="43" t="str">
        <f>_xll.BInterpol('Base IPCA'!$C$3:$C$14,'Base IPCA'!$E$3:$E$14,AH899,"Cubic","Extrapolate=Linear","MultiX=Average","Skip=True","Sort=True")</f>
        <v>#N/A Invalid Parameter: Interpolation value</v>
      </c>
      <c r="AJ899" s="43" t="str">
        <f>_xll.BInterpol('Base IPCA'!$C$3:$C$14,'Base IPCA'!$D$3:$D$14,AH899,"Cubic","Extrapolate=Linear","MultiX=Average","Skip=True","Sort=True")</f>
        <v>#N/A Invalid Parameter: Interpolation value</v>
      </c>
    </row>
    <row r="900" spans="34:36" x14ac:dyDescent="0.25">
      <c r="AH900" s="42" t="e">
        <f t="shared" si="102"/>
        <v>#REF!</v>
      </c>
      <c r="AI900" s="43" t="str">
        <f>_xll.BInterpol('Base IPCA'!$C$3:$C$14,'Base IPCA'!$E$3:$E$14,AH900,"Cubic","Extrapolate=Linear","MultiX=Average","Skip=True","Sort=True")</f>
        <v>#N/A Invalid Parameter: Interpolation value</v>
      </c>
      <c r="AJ900" s="43" t="str">
        <f>_xll.BInterpol('Base IPCA'!$C$3:$C$14,'Base IPCA'!$D$3:$D$14,AH900,"Cubic","Extrapolate=Linear","MultiX=Average","Skip=True","Sort=True")</f>
        <v>#N/A Invalid Parameter: Interpolation value</v>
      </c>
    </row>
    <row r="901" spans="34:36" x14ac:dyDescent="0.25">
      <c r="AH901" s="42" t="e">
        <f t="shared" si="102"/>
        <v>#REF!</v>
      </c>
      <c r="AI901" s="43" t="str">
        <f>_xll.BInterpol('Base IPCA'!$C$3:$C$14,'Base IPCA'!$E$3:$E$14,AH901,"Cubic","Extrapolate=Linear","MultiX=Average","Skip=True","Sort=True")</f>
        <v>#N/A Invalid Parameter: Interpolation value</v>
      </c>
      <c r="AJ901" s="43" t="str">
        <f>_xll.BInterpol('Base IPCA'!$C$3:$C$14,'Base IPCA'!$D$3:$D$14,AH901,"Cubic","Extrapolate=Linear","MultiX=Average","Skip=True","Sort=True")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3">AH901+1</f>
        <v>#REF!</v>
      </c>
      <c r="AI902" s="43" t="str">
        <f>_xll.BInterpol('Base IPCA'!$C$3:$C$14,'Base IPCA'!$E$3:$E$14,AH902,"Cubic","Extrapolate=Linear","MultiX=Average","Skip=True","Sort=True")</f>
        <v>#N/A Invalid Parameter: Interpolation value</v>
      </c>
      <c r="AJ902" s="43" t="str">
        <f>_xll.BInterpol('Base IPCA'!$C$3:$C$14,'Base IPCA'!$D$3:$D$14,AH902,"Cubic","Extrapolate=Linear","MultiX=Average","Skip=True","Sort=True")</f>
        <v>#N/A Invalid Parameter: Interpolation value</v>
      </c>
    </row>
    <row r="903" spans="34:36" x14ac:dyDescent="0.25">
      <c r="AH903" s="42" t="e">
        <f t="shared" si="103"/>
        <v>#REF!</v>
      </c>
      <c r="AI903" s="43" t="str">
        <f>_xll.BInterpol('Base IPCA'!$C$3:$C$14,'Base IPCA'!$E$3:$E$14,AH903,"Cubic","Extrapolate=Linear","MultiX=Average","Skip=True","Sort=True")</f>
        <v>#N/A Invalid Parameter: Interpolation value</v>
      </c>
      <c r="AJ903" s="43" t="str">
        <f>_xll.BInterpol('Base IPCA'!$C$3:$C$14,'Base IPCA'!$D$3:$D$14,AH903,"Cubic","Extrapolate=Linear","MultiX=Average","Skip=True","Sort=True")</f>
        <v>#N/A Invalid Parameter: Interpolation value</v>
      </c>
    </row>
    <row r="904" spans="34:36" x14ac:dyDescent="0.25">
      <c r="AH904" s="42" t="e">
        <f t="shared" si="103"/>
        <v>#REF!</v>
      </c>
      <c r="AI904" s="43" t="str">
        <f>_xll.BInterpol('Base IPCA'!$C$3:$C$14,'Base IPCA'!$E$3:$E$14,AH904,"Cubic","Extrapolate=Linear","MultiX=Average","Skip=True","Sort=True")</f>
        <v>#N/A Invalid Parameter: Interpolation value</v>
      </c>
      <c r="AJ904" s="43" t="str">
        <f>_xll.BInterpol('Base IPCA'!$C$3:$C$14,'Base IPCA'!$D$3:$D$14,AH904,"Cubic","Extrapolate=Linear","MultiX=Average","Skip=True","Sort=True")</f>
        <v>#N/A Invalid Parameter: Interpolation value</v>
      </c>
    </row>
    <row r="905" spans="34:36" x14ac:dyDescent="0.25">
      <c r="AH905" s="42" t="e">
        <f t="shared" si="103"/>
        <v>#REF!</v>
      </c>
      <c r="AI905" s="43" t="str">
        <f>_xll.BInterpol('Base IPCA'!$C$3:$C$14,'Base IPCA'!$E$3:$E$14,AH905,"Cubic","Extrapolate=Linear","MultiX=Average","Skip=True","Sort=True")</f>
        <v>#N/A Invalid Parameter: Interpolation value</v>
      </c>
      <c r="AJ905" s="43" t="str">
        <f>_xll.BInterpol('Base IPCA'!$C$3:$C$14,'Base IPCA'!$D$3:$D$14,AH905,"Cubic","Extrapolate=Linear","MultiX=Average","Skip=True","Sort=True")</f>
        <v>#N/A Invalid Parameter: Interpolation value</v>
      </c>
    </row>
    <row r="906" spans="34:36" x14ac:dyDescent="0.25">
      <c r="AH906" s="42" t="e">
        <f t="shared" si="103"/>
        <v>#REF!</v>
      </c>
      <c r="AI906" s="43" t="str">
        <f>_xll.BInterpol('Base IPCA'!$C$3:$C$14,'Base IPCA'!$E$3:$E$14,AH906,"Cubic","Extrapolate=Linear","MultiX=Average","Skip=True","Sort=True")</f>
        <v>#N/A Invalid Parameter: Interpolation value</v>
      </c>
      <c r="AJ906" s="43" t="str">
        <f>_xll.BInterpol('Base IPCA'!$C$3:$C$14,'Base IPCA'!$D$3:$D$14,AH906,"Cubic","Extrapolate=Linear","MultiX=Average","Skip=True","Sort=True")</f>
        <v>#N/A Invalid Parameter: Interpolation value</v>
      </c>
    </row>
    <row r="907" spans="34:36" x14ac:dyDescent="0.25">
      <c r="AH907" s="42" t="e">
        <f t="shared" si="103"/>
        <v>#REF!</v>
      </c>
      <c r="AI907" s="43" t="str">
        <f>_xll.BInterpol('Base IPCA'!$C$3:$C$14,'Base IPCA'!$E$3:$E$14,AH907,"Cubic","Extrapolate=Linear","MultiX=Average","Skip=True","Sort=True")</f>
        <v>#N/A Invalid Parameter: Interpolation value</v>
      </c>
      <c r="AJ907" s="43" t="str">
        <f>_xll.BInterpol('Base IPCA'!$C$3:$C$14,'Base IPCA'!$D$3:$D$14,AH907,"Cubic","Extrapolate=Linear","MultiX=Average","Skip=True","Sort=True")</f>
        <v>#N/A Invalid Parameter: Interpolation value</v>
      </c>
    </row>
    <row r="908" spans="34:36" x14ac:dyDescent="0.25">
      <c r="AH908" s="42" t="e">
        <f t="shared" si="103"/>
        <v>#REF!</v>
      </c>
      <c r="AI908" s="43" t="str">
        <f>_xll.BInterpol('Base IPCA'!$C$3:$C$14,'Base IPCA'!$E$3:$E$14,AH908,"Cubic","Extrapolate=Linear","MultiX=Average","Skip=True","Sort=True")</f>
        <v>#N/A Invalid Parameter: Interpolation value</v>
      </c>
      <c r="AJ908" s="43" t="str">
        <f>_xll.BInterpol('Base IPCA'!$C$3:$C$14,'Base IPCA'!$D$3:$D$14,AH908,"Cubic","Extrapolate=Linear","MultiX=Average","Skip=True","Sort=True")</f>
        <v>#N/A Invalid Parameter: Interpolation value</v>
      </c>
    </row>
    <row r="909" spans="34:36" x14ac:dyDescent="0.25">
      <c r="AH909" s="42" t="e">
        <f t="shared" si="103"/>
        <v>#REF!</v>
      </c>
      <c r="AI909" s="43" t="str">
        <f>_xll.BInterpol('Base IPCA'!$C$3:$C$14,'Base IPCA'!$E$3:$E$14,AH909,"Cubic","Extrapolate=Linear","MultiX=Average","Skip=True","Sort=True")</f>
        <v>#N/A Invalid Parameter: Interpolation value</v>
      </c>
      <c r="AJ909" s="43" t="str">
        <f>_xll.BInterpol('Base IPCA'!$C$3:$C$14,'Base IPCA'!$D$3:$D$14,AH909,"Cubic","Extrapolate=Linear","MultiX=Average","Skip=True","Sort=True")</f>
        <v>#N/A Invalid Parameter: Interpolation value</v>
      </c>
    </row>
    <row r="910" spans="34:36" x14ac:dyDescent="0.25">
      <c r="AH910" s="42" t="e">
        <f t="shared" si="103"/>
        <v>#REF!</v>
      </c>
      <c r="AI910" s="43" t="str">
        <f>_xll.BInterpol('Base IPCA'!$C$3:$C$14,'Base IPCA'!$E$3:$E$14,AH910,"Cubic","Extrapolate=Linear","MultiX=Average","Skip=True","Sort=True")</f>
        <v>#N/A Invalid Parameter: Interpolation value</v>
      </c>
      <c r="AJ910" s="43" t="str">
        <f>_xll.BInterpol('Base IPCA'!$C$3:$C$14,'Base IPCA'!$D$3:$D$14,AH910,"Cubic","Extrapolate=Linear","MultiX=Average","Skip=True","Sort=True")</f>
        <v>#N/A Invalid Parameter: Interpolation value</v>
      </c>
    </row>
    <row r="911" spans="34:36" x14ac:dyDescent="0.25">
      <c r="AH911" s="42" t="e">
        <f t="shared" si="103"/>
        <v>#REF!</v>
      </c>
      <c r="AI911" s="43" t="str">
        <f>_xll.BInterpol('Base IPCA'!$C$3:$C$14,'Base IPCA'!$E$3:$E$14,AH911,"Cubic","Extrapolate=Linear","MultiX=Average","Skip=True","Sort=True")</f>
        <v>#N/A Invalid Parameter: Interpolation value</v>
      </c>
      <c r="AJ911" s="43" t="str">
        <f>_xll.BInterpol('Base IPCA'!$C$3:$C$14,'Base IPCA'!$D$3:$D$14,AH911,"Cubic","Extrapolate=Linear","MultiX=Average","Skip=True","Sort=True")</f>
        <v>#N/A Invalid Parameter: Interpolation value</v>
      </c>
    </row>
    <row r="912" spans="34:36" x14ac:dyDescent="0.25">
      <c r="AH912" s="42" t="e">
        <f t="shared" si="103"/>
        <v>#REF!</v>
      </c>
      <c r="AI912" s="43" t="str">
        <f>_xll.BInterpol('Base IPCA'!$C$3:$C$14,'Base IPCA'!$E$3:$E$14,AH912,"Cubic","Extrapolate=Linear","MultiX=Average","Skip=True","Sort=True")</f>
        <v>#N/A Invalid Parameter: Interpolation value</v>
      </c>
      <c r="AJ912" s="43" t="str">
        <f>_xll.BInterpol('Base IPCA'!$C$3:$C$14,'Base IPCA'!$D$3:$D$14,AH912,"Cubic","Extrapolate=Linear","MultiX=Average","Skip=True","Sort=True")</f>
        <v>#N/A Invalid Parameter: Interpolation value</v>
      </c>
    </row>
    <row r="913" spans="34:36" x14ac:dyDescent="0.25">
      <c r="AH913" s="42" t="e">
        <f t="shared" si="103"/>
        <v>#REF!</v>
      </c>
      <c r="AI913" s="43" t="str">
        <f>_xll.BInterpol('Base IPCA'!$C$3:$C$14,'Base IPCA'!$E$3:$E$14,AH913,"Cubic","Extrapolate=Linear","MultiX=Average","Skip=True","Sort=True")</f>
        <v>#N/A Invalid Parameter: Interpolation value</v>
      </c>
      <c r="AJ913" s="43" t="str">
        <f>_xll.BInterpol('Base IPCA'!$C$3:$C$14,'Base IPCA'!$D$3:$D$14,AH913,"Cubic","Extrapolate=Linear","MultiX=Average","Skip=True","Sort=True")</f>
        <v>#N/A Invalid Parameter: Interpolation value</v>
      </c>
    </row>
    <row r="914" spans="34:36" x14ac:dyDescent="0.25">
      <c r="AH914" s="42" t="e">
        <f t="shared" si="103"/>
        <v>#REF!</v>
      </c>
      <c r="AI914" s="43" t="str">
        <f>_xll.BInterpol('Base IPCA'!$C$3:$C$14,'Base IPCA'!$E$3:$E$14,AH914,"Cubic","Extrapolate=Linear","MultiX=Average","Skip=True","Sort=True")</f>
        <v>#N/A Invalid Parameter: Interpolation value</v>
      </c>
      <c r="AJ914" s="43" t="str">
        <f>_xll.BInterpol('Base IPCA'!$C$3:$C$14,'Base IPCA'!$D$3:$D$14,AH914,"Cubic","Extrapolate=Linear","MultiX=Average","Skip=True","Sort=True")</f>
        <v>#N/A Invalid Parameter: Interpolation value</v>
      </c>
    </row>
    <row r="915" spans="34:36" x14ac:dyDescent="0.25">
      <c r="AH915" s="42" t="e">
        <f t="shared" si="103"/>
        <v>#REF!</v>
      </c>
      <c r="AI915" s="43" t="str">
        <f>_xll.BInterpol('Base IPCA'!$C$3:$C$14,'Base IPCA'!$E$3:$E$14,AH915,"Cubic","Extrapolate=Linear","MultiX=Average","Skip=True","Sort=True")</f>
        <v>#N/A Invalid Parameter: Interpolation value</v>
      </c>
      <c r="AJ915" s="43" t="str">
        <f>_xll.BInterpol('Base IPCA'!$C$3:$C$14,'Base IPCA'!$D$3:$D$14,AH915,"Cubic","Extrapolate=Linear","MultiX=Average","Skip=True","Sort=True")</f>
        <v>#N/A Invalid Parameter: Interpolation value</v>
      </c>
    </row>
    <row r="916" spans="34:36" x14ac:dyDescent="0.25">
      <c r="AH916" s="42" t="e">
        <f t="shared" si="103"/>
        <v>#REF!</v>
      </c>
      <c r="AI916" s="43" t="str">
        <f>_xll.BInterpol('Base IPCA'!$C$3:$C$14,'Base IPCA'!$E$3:$E$14,AH916,"Cubic","Extrapolate=Linear","MultiX=Average","Skip=True","Sort=True")</f>
        <v>#N/A Invalid Parameter: Interpolation value</v>
      </c>
      <c r="AJ916" s="43" t="str">
        <f>_xll.BInterpol('Base IPCA'!$C$3:$C$14,'Base IPCA'!$D$3:$D$14,AH916,"Cubic","Extrapolate=Linear","MultiX=Average","Skip=True","Sort=True")</f>
        <v>#N/A Invalid Parameter: Interpolation value</v>
      </c>
    </row>
    <row r="917" spans="34:36" x14ac:dyDescent="0.25">
      <c r="AH917" s="42" t="e">
        <f t="shared" si="103"/>
        <v>#REF!</v>
      </c>
      <c r="AI917" s="43" t="str">
        <f>_xll.BInterpol('Base IPCA'!$C$3:$C$14,'Base IPCA'!$E$3:$E$14,AH917,"Cubic","Extrapolate=Linear","MultiX=Average","Skip=True","Sort=True")</f>
        <v>#N/A Invalid Parameter: Interpolation value</v>
      </c>
      <c r="AJ917" s="43" t="str">
        <f>_xll.BInterpol('Base IPCA'!$C$3:$C$14,'Base IPCA'!$D$3:$D$14,AH917,"Cubic","Extrapolate=Linear","MultiX=Average","Skip=True","Sort=True")</f>
        <v>#N/A Invalid Parameter: Interpolation value</v>
      </c>
    </row>
    <row r="918" spans="34:36" x14ac:dyDescent="0.25">
      <c r="AH918" s="42" t="e">
        <f t="shared" si="103"/>
        <v>#REF!</v>
      </c>
      <c r="AI918" s="43" t="str">
        <f>_xll.BInterpol('Base IPCA'!$C$3:$C$14,'Base IPCA'!$E$3:$E$14,AH918,"Cubic","Extrapolate=Linear","MultiX=Average","Skip=True","Sort=True")</f>
        <v>#N/A Invalid Parameter: Interpolation value</v>
      </c>
      <c r="AJ918" s="43" t="str">
        <f>_xll.BInterpol('Base IPCA'!$C$3:$C$14,'Base IPCA'!$D$3:$D$14,AH918,"Cubic","Extrapolate=Linear","MultiX=Average","Skip=True","Sort=True")</f>
        <v>#N/A Invalid Parameter: Interpolation value</v>
      </c>
    </row>
    <row r="919" spans="34:36" x14ac:dyDescent="0.25">
      <c r="AH919" s="42" t="e">
        <f t="shared" si="103"/>
        <v>#REF!</v>
      </c>
      <c r="AI919" s="43" t="str">
        <f>_xll.BInterpol('Base IPCA'!$C$3:$C$14,'Base IPCA'!$E$3:$E$14,AH919,"Cubic","Extrapolate=Linear","MultiX=Average","Skip=True","Sort=True")</f>
        <v>#N/A Invalid Parameter: Interpolation value</v>
      </c>
      <c r="AJ919" s="43" t="str">
        <f>_xll.BInterpol('Base IPCA'!$C$3:$C$14,'Base IPCA'!$D$3:$D$14,AH919,"Cubic","Extrapolate=Linear","MultiX=Average","Skip=True","Sort=True")</f>
        <v>#N/A Invalid Parameter: Interpolation value</v>
      </c>
    </row>
    <row r="920" spans="34:36" x14ac:dyDescent="0.25">
      <c r="AH920" s="42" t="e">
        <f t="shared" si="103"/>
        <v>#REF!</v>
      </c>
      <c r="AI920" s="43" t="str">
        <f>_xll.BInterpol('Base IPCA'!$C$3:$C$14,'Base IPCA'!$E$3:$E$14,AH920,"Cubic","Extrapolate=Linear","MultiX=Average","Skip=True","Sort=True")</f>
        <v>#N/A Invalid Parameter: Interpolation value</v>
      </c>
      <c r="AJ920" s="43" t="str">
        <f>_xll.BInterpol('Base IPCA'!$C$3:$C$14,'Base IPCA'!$D$3:$D$14,AH920,"Cubic","Extrapolate=Linear","MultiX=Average","Skip=True","Sort=True")</f>
        <v>#N/A Invalid Parameter: Interpolation value</v>
      </c>
    </row>
    <row r="921" spans="34:36" x14ac:dyDescent="0.25">
      <c r="AH921" s="42" t="e">
        <f t="shared" si="103"/>
        <v>#REF!</v>
      </c>
      <c r="AI921" s="43" t="str">
        <f>_xll.BInterpol('Base IPCA'!$C$3:$C$14,'Base IPCA'!$E$3:$E$14,AH921,"Cubic","Extrapolate=Linear","MultiX=Average","Skip=True","Sort=True")</f>
        <v>#N/A Invalid Parameter: Interpolation value</v>
      </c>
      <c r="AJ921" s="43" t="str">
        <f>_xll.BInterpol('Base IPCA'!$C$3:$C$14,'Base IPCA'!$D$3:$D$14,AH921,"Cubic","Extrapolate=Linear","MultiX=Average","Skip=True","Sort=True")</f>
        <v>#N/A Invalid Parameter: Interpolation value</v>
      </c>
    </row>
    <row r="922" spans="34:36" x14ac:dyDescent="0.25">
      <c r="AH922" s="42" t="e">
        <f t="shared" si="103"/>
        <v>#REF!</v>
      </c>
      <c r="AI922" s="43" t="str">
        <f>_xll.BInterpol('Base IPCA'!$C$3:$C$14,'Base IPCA'!$E$3:$E$14,AH922,"Cubic","Extrapolate=Linear","MultiX=Average","Skip=True","Sort=True")</f>
        <v>#N/A Invalid Parameter: Interpolation value</v>
      </c>
      <c r="AJ922" s="43" t="str">
        <f>_xll.BInterpol('Base IPCA'!$C$3:$C$14,'Base IPCA'!$D$3:$D$14,AH922,"Cubic","Extrapolate=Linear","MultiX=Average","Skip=True","Sort=True")</f>
        <v>#N/A Invalid Parameter: Interpolation value</v>
      </c>
    </row>
    <row r="923" spans="34:36" x14ac:dyDescent="0.25">
      <c r="AH923" s="42" t="e">
        <f t="shared" si="103"/>
        <v>#REF!</v>
      </c>
      <c r="AI923" s="43" t="str">
        <f>_xll.BInterpol('Base IPCA'!$C$3:$C$14,'Base IPCA'!$E$3:$E$14,AH923,"Cubic","Extrapolate=Linear","MultiX=Average","Skip=True","Sort=True")</f>
        <v>#N/A Invalid Parameter: Interpolation value</v>
      </c>
      <c r="AJ923" s="43" t="str">
        <f>_xll.BInterpol('Base IPCA'!$C$3:$C$14,'Base IPCA'!$D$3:$D$14,AH923,"Cubic","Extrapolate=Linear","MultiX=Average","Skip=True","Sort=True")</f>
        <v>#N/A Invalid Parameter: Interpolation value</v>
      </c>
    </row>
    <row r="924" spans="34:36" x14ac:dyDescent="0.25">
      <c r="AH924" s="42" t="e">
        <f t="shared" si="103"/>
        <v>#REF!</v>
      </c>
      <c r="AI924" s="43" t="str">
        <f>_xll.BInterpol('Base IPCA'!$C$3:$C$14,'Base IPCA'!$E$3:$E$14,AH924,"Cubic","Extrapolate=Linear","MultiX=Average","Skip=True","Sort=True")</f>
        <v>#N/A Invalid Parameter: Interpolation value</v>
      </c>
      <c r="AJ924" s="43" t="str">
        <f>_xll.BInterpol('Base IPCA'!$C$3:$C$14,'Base IPCA'!$D$3:$D$14,AH924,"Cubic","Extrapolate=Linear","MultiX=Average","Skip=True","Sort=True")</f>
        <v>#N/A Invalid Parameter: Interpolation value</v>
      </c>
    </row>
    <row r="925" spans="34:36" x14ac:dyDescent="0.25">
      <c r="AH925" s="42" t="e">
        <f t="shared" si="103"/>
        <v>#REF!</v>
      </c>
      <c r="AI925" s="43" t="str">
        <f>_xll.BInterpol('Base IPCA'!$C$3:$C$14,'Base IPCA'!$E$3:$E$14,AH925,"Cubic","Extrapolate=Linear","MultiX=Average","Skip=True","Sort=True")</f>
        <v>#N/A Invalid Parameter: Interpolation value</v>
      </c>
      <c r="AJ925" s="43" t="str">
        <f>_xll.BInterpol('Base IPCA'!$C$3:$C$14,'Base IPCA'!$D$3:$D$14,AH925,"Cubic","Extrapolate=Linear","MultiX=Average","Skip=True","Sort=True")</f>
        <v>#N/A Invalid Parameter: Interpolation value</v>
      </c>
    </row>
    <row r="926" spans="34:36" x14ac:dyDescent="0.25">
      <c r="AH926" s="42" t="e">
        <f t="shared" si="103"/>
        <v>#REF!</v>
      </c>
      <c r="AI926" s="43" t="str">
        <f>_xll.BInterpol('Base IPCA'!$C$3:$C$14,'Base IPCA'!$E$3:$E$14,AH926,"Cubic","Extrapolate=Linear","MultiX=Average","Skip=True","Sort=True")</f>
        <v>#N/A Invalid Parameter: Interpolation value</v>
      </c>
      <c r="AJ926" s="43" t="str">
        <f>_xll.BInterpol('Base IPCA'!$C$3:$C$14,'Base IPCA'!$D$3:$D$14,AH926,"Cubic","Extrapolate=Linear","MultiX=Average","Skip=True","Sort=True")</f>
        <v>#N/A Invalid Parameter: Interpolation value</v>
      </c>
    </row>
    <row r="927" spans="34:36" x14ac:dyDescent="0.25">
      <c r="AH927" s="42" t="e">
        <f t="shared" si="103"/>
        <v>#REF!</v>
      </c>
      <c r="AI927" s="43" t="str">
        <f>_xll.BInterpol('Base IPCA'!$C$3:$C$14,'Base IPCA'!$E$3:$E$14,AH927,"Cubic","Extrapolate=Linear","MultiX=Average","Skip=True","Sort=True")</f>
        <v>#N/A Invalid Parameter: Interpolation value</v>
      </c>
      <c r="AJ927" s="43" t="str">
        <f>_xll.BInterpol('Base IPCA'!$C$3:$C$14,'Base IPCA'!$D$3:$D$14,AH927,"Cubic","Extrapolate=Linear","MultiX=Average","Skip=True","Sort=True")</f>
        <v>#N/A Invalid Parameter: Interpolation value</v>
      </c>
    </row>
    <row r="928" spans="34:36" x14ac:dyDescent="0.25">
      <c r="AH928" s="42" t="e">
        <f t="shared" si="103"/>
        <v>#REF!</v>
      </c>
      <c r="AI928" s="43" t="str">
        <f>_xll.BInterpol('Base IPCA'!$C$3:$C$14,'Base IPCA'!$E$3:$E$14,AH928,"Cubic","Extrapolate=Linear","MultiX=Average","Skip=True","Sort=True")</f>
        <v>#N/A Invalid Parameter: Interpolation value</v>
      </c>
      <c r="AJ928" s="43" t="str">
        <f>_xll.BInterpol('Base IPCA'!$C$3:$C$14,'Base IPCA'!$D$3:$D$14,AH928,"Cubic","Extrapolate=Linear","MultiX=Average","Skip=True","Sort=True")</f>
        <v>#N/A Invalid Parameter: Interpolation value</v>
      </c>
    </row>
    <row r="929" spans="34:36" x14ac:dyDescent="0.25">
      <c r="AH929" s="42" t="e">
        <f t="shared" si="103"/>
        <v>#REF!</v>
      </c>
      <c r="AI929" s="43" t="str">
        <f>_xll.BInterpol('Base IPCA'!$C$3:$C$14,'Base IPCA'!$E$3:$E$14,AH929,"Cubic","Extrapolate=Linear","MultiX=Average","Skip=True","Sort=True")</f>
        <v>#N/A Invalid Parameter: Interpolation value</v>
      </c>
      <c r="AJ929" s="43" t="str">
        <f>_xll.BInterpol('Base IPCA'!$C$3:$C$14,'Base IPCA'!$D$3:$D$14,AH929,"Cubic","Extrapolate=Linear","MultiX=Average","Skip=True","Sort=True")</f>
        <v>#N/A Invalid Parameter: Interpolation value</v>
      </c>
    </row>
    <row r="930" spans="34:36" x14ac:dyDescent="0.25">
      <c r="AH930" s="42" t="e">
        <f t="shared" si="103"/>
        <v>#REF!</v>
      </c>
      <c r="AI930" s="43" t="str">
        <f>_xll.BInterpol('Base IPCA'!$C$3:$C$14,'Base IPCA'!$E$3:$E$14,AH930,"Cubic","Extrapolate=Linear","MultiX=Average","Skip=True","Sort=True")</f>
        <v>#N/A Invalid Parameter: Interpolation value</v>
      </c>
      <c r="AJ930" s="43" t="str">
        <f>_xll.BInterpol('Base IPCA'!$C$3:$C$14,'Base IPCA'!$D$3:$D$14,AH930,"Cubic","Extrapolate=Linear","MultiX=Average","Skip=True","Sort=True")</f>
        <v>#N/A Invalid Parameter: Interpolation value</v>
      </c>
    </row>
    <row r="931" spans="34:36" x14ac:dyDescent="0.25">
      <c r="AH931" s="42" t="e">
        <f t="shared" si="103"/>
        <v>#REF!</v>
      </c>
      <c r="AI931" s="43" t="str">
        <f>_xll.BInterpol('Base IPCA'!$C$3:$C$14,'Base IPCA'!$E$3:$E$14,AH931,"Cubic","Extrapolate=Linear","MultiX=Average","Skip=True","Sort=True")</f>
        <v>#N/A Invalid Parameter: Interpolation value</v>
      </c>
      <c r="AJ931" s="43" t="str">
        <f>_xll.BInterpol('Base IPCA'!$C$3:$C$14,'Base IPCA'!$D$3:$D$14,AH931,"Cubic","Extrapolate=Linear","MultiX=Average","Skip=True","Sort=True")</f>
        <v>#N/A Invalid Parameter: Interpolation value</v>
      </c>
    </row>
    <row r="932" spans="34:36" x14ac:dyDescent="0.25">
      <c r="AH932" s="42" t="e">
        <f t="shared" si="103"/>
        <v>#REF!</v>
      </c>
      <c r="AI932" s="43" t="str">
        <f>_xll.BInterpol('Base IPCA'!$C$3:$C$14,'Base IPCA'!$E$3:$E$14,AH932,"Cubic","Extrapolate=Linear","MultiX=Average","Skip=True","Sort=True")</f>
        <v>#N/A Invalid Parameter: Interpolation value</v>
      </c>
      <c r="AJ932" s="43" t="str">
        <f>_xll.BInterpol('Base IPCA'!$C$3:$C$14,'Base IPCA'!$D$3:$D$14,AH932,"Cubic","Extrapolate=Linear","MultiX=Average","Skip=True","Sort=True")</f>
        <v>#N/A Invalid Parameter: Interpolation value</v>
      </c>
    </row>
    <row r="933" spans="34:36" x14ac:dyDescent="0.25">
      <c r="AH933" s="42" t="e">
        <f t="shared" si="103"/>
        <v>#REF!</v>
      </c>
      <c r="AI933" s="43" t="str">
        <f>_xll.BInterpol('Base IPCA'!$C$3:$C$14,'Base IPCA'!$E$3:$E$14,AH933,"Cubic","Extrapolate=Linear","MultiX=Average","Skip=True","Sort=True")</f>
        <v>#N/A Invalid Parameter: Interpolation value</v>
      </c>
      <c r="AJ933" s="43" t="str">
        <f>_xll.BInterpol('Base IPCA'!$C$3:$C$14,'Base IPCA'!$D$3:$D$14,AH933,"Cubic","Extrapolate=Linear","MultiX=Average","Skip=True","Sort=True")</f>
        <v>#N/A Invalid Parameter: Interpolation value</v>
      </c>
    </row>
    <row r="934" spans="34:36" x14ac:dyDescent="0.25">
      <c r="AH934" s="42" t="e">
        <f t="shared" si="103"/>
        <v>#REF!</v>
      </c>
      <c r="AI934" s="43" t="str">
        <f>_xll.BInterpol('Base IPCA'!$C$3:$C$14,'Base IPCA'!$E$3:$E$14,AH934,"Cubic","Extrapolate=Linear","MultiX=Average","Skip=True","Sort=True")</f>
        <v>#N/A Invalid Parameter: Interpolation value</v>
      </c>
      <c r="AJ934" s="43" t="str">
        <f>_xll.BInterpol('Base IPCA'!$C$3:$C$14,'Base IPCA'!$D$3:$D$14,AH934,"Cubic","Extrapolate=Linear","MultiX=Average","Skip=True","Sort=True")</f>
        <v>#N/A Invalid Parameter: Interpolation value</v>
      </c>
    </row>
    <row r="935" spans="34:36" x14ac:dyDescent="0.25">
      <c r="AH935" s="42" t="e">
        <f t="shared" si="103"/>
        <v>#REF!</v>
      </c>
      <c r="AI935" s="43" t="str">
        <f>_xll.BInterpol('Base IPCA'!$C$3:$C$14,'Base IPCA'!$E$3:$E$14,AH935,"Cubic","Extrapolate=Linear","MultiX=Average","Skip=True","Sort=True")</f>
        <v>#N/A Invalid Parameter: Interpolation value</v>
      </c>
      <c r="AJ935" s="43" t="str">
        <f>_xll.BInterpol('Base IPCA'!$C$3:$C$14,'Base IPCA'!$D$3:$D$14,AH935,"Cubic","Extrapolate=Linear","MultiX=Average","Skip=True","Sort=True")</f>
        <v>#N/A Invalid Parameter: Interpolation value</v>
      </c>
    </row>
    <row r="936" spans="34:36" x14ac:dyDescent="0.25">
      <c r="AH936" s="42" t="e">
        <f t="shared" si="103"/>
        <v>#REF!</v>
      </c>
      <c r="AI936" s="43" t="str">
        <f>_xll.BInterpol('Base IPCA'!$C$3:$C$14,'Base IPCA'!$E$3:$E$14,AH936,"Cubic","Extrapolate=Linear","MultiX=Average","Skip=True","Sort=True")</f>
        <v>#N/A Invalid Parameter: Interpolation value</v>
      </c>
      <c r="AJ936" s="43" t="str">
        <f>_xll.BInterpol('Base IPCA'!$C$3:$C$14,'Base IPCA'!$D$3:$D$14,AH936,"Cubic","Extrapolate=Linear","MultiX=Average","Skip=True","Sort=True")</f>
        <v>#N/A Invalid Parameter: Interpolation value</v>
      </c>
    </row>
    <row r="937" spans="34:36" x14ac:dyDescent="0.25">
      <c r="AH937" s="42" t="e">
        <f t="shared" si="103"/>
        <v>#REF!</v>
      </c>
      <c r="AI937" s="43" t="str">
        <f>_xll.BInterpol('Base IPCA'!$C$3:$C$14,'Base IPCA'!$E$3:$E$14,AH937,"Cubic","Extrapolate=Linear","MultiX=Average","Skip=True","Sort=True")</f>
        <v>#N/A Invalid Parameter: Interpolation value</v>
      </c>
      <c r="AJ937" s="43" t="str">
        <f>_xll.BInterpol('Base IPCA'!$C$3:$C$14,'Base IPCA'!$D$3:$D$14,AH937,"Cubic","Extrapolate=Linear","MultiX=Average","Skip=True","Sort=True")</f>
        <v>#N/A Invalid Parameter: Interpolation value</v>
      </c>
    </row>
    <row r="938" spans="34:36" x14ac:dyDescent="0.25">
      <c r="AH938" s="42" t="e">
        <f t="shared" si="103"/>
        <v>#REF!</v>
      </c>
      <c r="AI938" s="43" t="str">
        <f>_xll.BInterpol('Base IPCA'!$C$3:$C$14,'Base IPCA'!$E$3:$E$14,AH938,"Cubic","Extrapolate=Linear","MultiX=Average","Skip=True","Sort=True")</f>
        <v>#N/A Invalid Parameter: Interpolation value</v>
      </c>
      <c r="AJ938" s="43" t="str">
        <f>_xll.BInterpol('Base IPCA'!$C$3:$C$14,'Base IPCA'!$D$3:$D$14,AH938,"Cubic","Extrapolate=Linear","MultiX=Average","Skip=True","Sort=True")</f>
        <v>#N/A Invalid Parameter: Interpolation value</v>
      </c>
    </row>
    <row r="939" spans="34:36" x14ac:dyDescent="0.25">
      <c r="AH939" s="42" t="e">
        <f t="shared" si="103"/>
        <v>#REF!</v>
      </c>
      <c r="AI939" s="43" t="str">
        <f>_xll.BInterpol('Base IPCA'!$C$3:$C$14,'Base IPCA'!$E$3:$E$14,AH939,"Cubic","Extrapolate=Linear","MultiX=Average","Skip=True","Sort=True")</f>
        <v>#N/A Invalid Parameter: Interpolation value</v>
      </c>
      <c r="AJ939" s="43" t="str">
        <f>_xll.BInterpol('Base IPCA'!$C$3:$C$14,'Base IPCA'!$D$3:$D$14,AH939,"Cubic","Extrapolate=Linear","MultiX=Average","Skip=True","Sort=True")</f>
        <v>#N/A Invalid Parameter: Interpolation value</v>
      </c>
    </row>
    <row r="940" spans="34:36" x14ac:dyDescent="0.25">
      <c r="AH940" s="42" t="e">
        <f t="shared" si="103"/>
        <v>#REF!</v>
      </c>
      <c r="AI940" s="43" t="str">
        <f>_xll.BInterpol('Base IPCA'!$C$3:$C$14,'Base IPCA'!$E$3:$E$14,AH940,"Cubic","Extrapolate=Linear","MultiX=Average","Skip=True","Sort=True")</f>
        <v>#N/A Invalid Parameter: Interpolation value</v>
      </c>
      <c r="AJ940" s="43" t="str">
        <f>_xll.BInterpol('Base IPCA'!$C$3:$C$14,'Base IPCA'!$D$3:$D$14,AH940,"Cubic","Extrapolate=Linear","MultiX=Average","Skip=True","Sort=True")</f>
        <v>#N/A Invalid Parameter: Interpolation value</v>
      </c>
    </row>
    <row r="941" spans="34:36" x14ac:dyDescent="0.25">
      <c r="AH941" s="42" t="e">
        <f t="shared" si="103"/>
        <v>#REF!</v>
      </c>
      <c r="AI941" s="43" t="str">
        <f>_xll.BInterpol('Base IPCA'!$C$3:$C$14,'Base IPCA'!$E$3:$E$14,AH941,"Cubic","Extrapolate=Linear","MultiX=Average","Skip=True","Sort=True")</f>
        <v>#N/A Invalid Parameter: Interpolation value</v>
      </c>
      <c r="AJ941" s="43" t="str">
        <f>_xll.BInterpol('Base IPCA'!$C$3:$C$14,'Base IPCA'!$D$3:$D$14,AH941,"Cubic","Extrapolate=Linear","MultiX=Average","Skip=True","Sort=True")</f>
        <v>#N/A Invalid Parameter: Interpolation value</v>
      </c>
    </row>
    <row r="942" spans="34:36" x14ac:dyDescent="0.25">
      <c r="AH942" s="42" t="e">
        <f t="shared" si="103"/>
        <v>#REF!</v>
      </c>
      <c r="AI942" s="43" t="str">
        <f>_xll.BInterpol('Base IPCA'!$C$3:$C$14,'Base IPCA'!$E$3:$E$14,AH942,"Cubic","Extrapolate=Linear","MultiX=Average","Skip=True","Sort=True")</f>
        <v>#N/A Invalid Parameter: Interpolation value</v>
      </c>
      <c r="AJ942" s="43" t="str">
        <f>_xll.BInterpol('Base IPCA'!$C$3:$C$14,'Base IPCA'!$D$3:$D$14,AH942,"Cubic","Extrapolate=Linear","MultiX=Average","Skip=True","Sort=True")</f>
        <v>#N/A Invalid Parameter: Interpolation value</v>
      </c>
    </row>
    <row r="943" spans="34:36" x14ac:dyDescent="0.25">
      <c r="AH943" s="42" t="e">
        <f t="shared" si="103"/>
        <v>#REF!</v>
      </c>
      <c r="AI943" s="43" t="str">
        <f>_xll.BInterpol('Base IPCA'!$C$3:$C$14,'Base IPCA'!$E$3:$E$14,AH943,"Cubic","Extrapolate=Linear","MultiX=Average","Skip=True","Sort=True")</f>
        <v>#N/A Invalid Parameter: Interpolation value</v>
      </c>
      <c r="AJ943" s="43" t="str">
        <f>_xll.BInterpol('Base IPCA'!$C$3:$C$14,'Base IPCA'!$D$3:$D$14,AH943,"Cubic","Extrapolate=Linear","MultiX=Average","Skip=True","Sort=True")</f>
        <v>#N/A Invalid Parameter: Interpolation value</v>
      </c>
    </row>
    <row r="944" spans="34:36" x14ac:dyDescent="0.25">
      <c r="AH944" s="42" t="e">
        <f t="shared" si="103"/>
        <v>#REF!</v>
      </c>
      <c r="AI944" s="43" t="str">
        <f>_xll.BInterpol('Base IPCA'!$C$3:$C$14,'Base IPCA'!$E$3:$E$14,AH944,"Cubic","Extrapolate=Linear","MultiX=Average","Skip=True","Sort=True")</f>
        <v>#N/A Invalid Parameter: Interpolation value</v>
      </c>
      <c r="AJ944" s="43" t="str">
        <f>_xll.BInterpol('Base IPCA'!$C$3:$C$14,'Base IPCA'!$D$3:$D$14,AH944,"Cubic","Extrapolate=Linear","MultiX=Average","Skip=True","Sort=True")</f>
        <v>#N/A Invalid Parameter: Interpolation value</v>
      </c>
    </row>
    <row r="945" spans="34:36" x14ac:dyDescent="0.25">
      <c r="AH945" s="42" t="e">
        <f t="shared" si="103"/>
        <v>#REF!</v>
      </c>
      <c r="AI945" s="43" t="str">
        <f>_xll.BInterpol('Base IPCA'!$C$3:$C$14,'Base IPCA'!$E$3:$E$14,AH945,"Cubic","Extrapolate=Linear","MultiX=Average","Skip=True","Sort=True")</f>
        <v>#N/A Invalid Parameter: Interpolation value</v>
      </c>
      <c r="AJ945" s="43" t="str">
        <f>_xll.BInterpol('Base IPCA'!$C$3:$C$14,'Base IPCA'!$D$3:$D$14,AH945,"Cubic","Extrapolate=Linear","MultiX=Average","Skip=True","Sort=True")</f>
        <v>#N/A Invalid Parameter: Interpolation value</v>
      </c>
    </row>
    <row r="946" spans="34:36" x14ac:dyDescent="0.25">
      <c r="AH946" s="42" t="e">
        <f t="shared" si="103"/>
        <v>#REF!</v>
      </c>
      <c r="AI946" s="43" t="str">
        <f>_xll.BInterpol('Base IPCA'!$C$3:$C$14,'Base IPCA'!$E$3:$E$14,AH946,"Cubic","Extrapolate=Linear","MultiX=Average","Skip=True","Sort=True")</f>
        <v>#N/A Invalid Parameter: Interpolation value</v>
      </c>
      <c r="AJ946" s="43" t="str">
        <f>_xll.BInterpol('Base IPCA'!$C$3:$C$14,'Base IPCA'!$D$3:$D$14,AH946,"Cubic","Extrapolate=Linear","MultiX=Average","Skip=True","Sort=True")</f>
        <v>#N/A Invalid Parameter: Interpolation value</v>
      </c>
    </row>
    <row r="947" spans="34:36" x14ac:dyDescent="0.25">
      <c r="AH947" s="42" t="e">
        <f t="shared" si="103"/>
        <v>#REF!</v>
      </c>
      <c r="AI947" s="43" t="str">
        <f>_xll.BInterpol('Base IPCA'!$C$3:$C$14,'Base IPCA'!$E$3:$E$14,AH947,"Cubic","Extrapolate=Linear","MultiX=Average","Skip=True","Sort=True")</f>
        <v>#N/A Invalid Parameter: Interpolation value</v>
      </c>
      <c r="AJ947" s="43" t="str">
        <f>_xll.BInterpol('Base IPCA'!$C$3:$C$14,'Base IPCA'!$D$3:$D$14,AH947,"Cubic","Extrapolate=Linear","MultiX=Average","Skip=True","Sort=True")</f>
        <v>#N/A Invalid Parameter: Interpolation value</v>
      </c>
    </row>
    <row r="948" spans="34:36" x14ac:dyDescent="0.25">
      <c r="AH948" s="42" t="e">
        <f t="shared" si="103"/>
        <v>#REF!</v>
      </c>
      <c r="AI948" s="43" t="str">
        <f>_xll.BInterpol('Base IPCA'!$C$3:$C$14,'Base IPCA'!$E$3:$E$14,AH948,"Cubic","Extrapolate=Linear","MultiX=Average","Skip=True","Sort=True")</f>
        <v>#N/A Invalid Parameter: Interpolation value</v>
      </c>
      <c r="AJ948" s="43" t="str">
        <f>_xll.BInterpol('Base IPCA'!$C$3:$C$14,'Base IPCA'!$D$3:$D$14,AH948,"Cubic","Extrapolate=Linear","MultiX=Average","Skip=True","Sort=True")</f>
        <v>#N/A Invalid Parameter: Interpolation value</v>
      </c>
    </row>
    <row r="949" spans="34:36" x14ac:dyDescent="0.25">
      <c r="AH949" s="42" t="e">
        <f t="shared" si="103"/>
        <v>#REF!</v>
      </c>
      <c r="AI949" s="43" t="str">
        <f>_xll.BInterpol('Base IPCA'!$C$3:$C$14,'Base IPCA'!$E$3:$E$14,AH949,"Cubic","Extrapolate=Linear","MultiX=Average","Skip=True","Sort=True")</f>
        <v>#N/A Invalid Parameter: Interpolation value</v>
      </c>
      <c r="AJ949" s="43" t="str">
        <f>_xll.BInterpol('Base IPCA'!$C$3:$C$14,'Base IPCA'!$D$3:$D$14,AH949,"Cubic","Extrapolate=Linear","MultiX=Average","Skip=True","Sort=True")</f>
        <v>#N/A Invalid Parameter: Interpolation value</v>
      </c>
    </row>
    <row r="950" spans="34:36" x14ac:dyDescent="0.25">
      <c r="AH950" s="42" t="e">
        <f t="shared" si="103"/>
        <v>#REF!</v>
      </c>
      <c r="AI950" s="43" t="str">
        <f>_xll.BInterpol('Base IPCA'!$C$3:$C$14,'Base IPCA'!$E$3:$E$14,AH950,"Cubic","Extrapolate=Linear","MultiX=Average","Skip=True","Sort=True")</f>
        <v>#N/A Invalid Parameter: Interpolation value</v>
      </c>
      <c r="AJ950" s="43" t="str">
        <f>_xll.BInterpol('Base IPCA'!$C$3:$C$14,'Base IPCA'!$D$3:$D$14,AH950,"Cubic","Extrapolate=Linear","MultiX=Average","Skip=True","Sort=True")</f>
        <v>#N/A Invalid Parameter: Interpolation value</v>
      </c>
    </row>
    <row r="951" spans="34:36" x14ac:dyDescent="0.25">
      <c r="AH951" s="42" t="e">
        <f t="shared" si="103"/>
        <v>#REF!</v>
      </c>
      <c r="AI951" s="43" t="str">
        <f>_xll.BInterpol('Base IPCA'!$C$3:$C$14,'Base IPCA'!$E$3:$E$14,AH951,"Cubic","Extrapolate=Linear","MultiX=Average","Skip=True","Sort=True")</f>
        <v>#N/A Invalid Parameter: Interpolation value</v>
      </c>
      <c r="AJ951" s="43" t="str">
        <f>_xll.BInterpol('Base IPCA'!$C$3:$C$14,'Base IPCA'!$D$3:$D$14,AH951,"Cubic","Extrapolate=Linear","MultiX=Average","Skip=True","Sort=True")</f>
        <v>#N/A Invalid Parameter: Interpolation value</v>
      </c>
    </row>
    <row r="952" spans="34:36" x14ac:dyDescent="0.25">
      <c r="AH952" s="42" t="e">
        <f t="shared" si="103"/>
        <v>#REF!</v>
      </c>
      <c r="AI952" s="43" t="str">
        <f>_xll.BInterpol('Base IPCA'!$C$3:$C$14,'Base IPCA'!$E$3:$E$14,AH952,"Cubic","Extrapolate=Linear","MultiX=Average","Skip=True","Sort=True")</f>
        <v>#N/A Invalid Parameter: Interpolation value</v>
      </c>
      <c r="AJ952" s="43" t="str">
        <f>_xll.BInterpol('Base IPCA'!$C$3:$C$14,'Base IPCA'!$D$3:$D$14,AH952,"Cubic","Extrapolate=Linear","MultiX=Average","Skip=True","Sort=True")</f>
        <v>#N/A Invalid Parameter: Interpolation value</v>
      </c>
    </row>
    <row r="953" spans="34:36" x14ac:dyDescent="0.25">
      <c r="AH953" s="42" t="e">
        <f t="shared" si="103"/>
        <v>#REF!</v>
      </c>
      <c r="AI953" s="43" t="str">
        <f>_xll.BInterpol('Base IPCA'!$C$3:$C$14,'Base IPCA'!$E$3:$E$14,AH953,"Cubic","Extrapolate=Linear","MultiX=Average","Skip=True","Sort=True")</f>
        <v>#N/A Invalid Parameter: Interpolation value</v>
      </c>
      <c r="AJ953" s="43" t="str">
        <f>_xll.BInterpol('Base IPCA'!$C$3:$C$14,'Base IPCA'!$D$3:$D$14,AH953,"Cubic","Extrapolate=Linear","MultiX=Average","Skip=True","Sort=True")</f>
        <v>#N/A Invalid Parameter: Interpolation value</v>
      </c>
    </row>
    <row r="954" spans="34:36" x14ac:dyDescent="0.25">
      <c r="AH954" s="42" t="e">
        <f t="shared" si="103"/>
        <v>#REF!</v>
      </c>
      <c r="AI954" s="43" t="str">
        <f>_xll.BInterpol('Base IPCA'!$C$3:$C$14,'Base IPCA'!$E$3:$E$14,AH954,"Cubic","Extrapolate=Linear","MultiX=Average","Skip=True","Sort=True")</f>
        <v>#N/A Invalid Parameter: Interpolation value</v>
      </c>
      <c r="AJ954" s="43" t="str">
        <f>_xll.BInterpol('Base IPCA'!$C$3:$C$14,'Base IPCA'!$D$3:$D$14,AH954,"Cubic","Extrapolate=Linear","MultiX=Average","Skip=True","Sort=True")</f>
        <v>#N/A Invalid Parameter: Interpolation value</v>
      </c>
    </row>
    <row r="955" spans="34:36" x14ac:dyDescent="0.25">
      <c r="AH955" s="42" t="e">
        <f t="shared" si="103"/>
        <v>#REF!</v>
      </c>
      <c r="AI955" s="43" t="str">
        <f>_xll.BInterpol('Base IPCA'!$C$3:$C$14,'Base IPCA'!$E$3:$E$14,AH955,"Cubic","Extrapolate=Linear","MultiX=Average","Skip=True","Sort=True")</f>
        <v>#N/A Invalid Parameter: Interpolation value</v>
      </c>
      <c r="AJ955" s="43" t="str">
        <f>_xll.BInterpol('Base IPCA'!$C$3:$C$14,'Base IPCA'!$D$3:$D$14,AH955,"Cubic","Extrapolate=Linear","MultiX=Average","Skip=True","Sort=True")</f>
        <v>#N/A Invalid Parameter: Interpolation value</v>
      </c>
    </row>
    <row r="956" spans="34:36" x14ac:dyDescent="0.25">
      <c r="AH956" s="42" t="e">
        <f t="shared" si="103"/>
        <v>#REF!</v>
      </c>
      <c r="AI956" s="43" t="str">
        <f>_xll.BInterpol('Base IPCA'!$C$3:$C$14,'Base IPCA'!$E$3:$E$14,AH956,"Cubic","Extrapolate=Linear","MultiX=Average","Skip=True","Sort=True")</f>
        <v>#N/A Invalid Parameter: Interpolation value</v>
      </c>
      <c r="AJ956" s="43" t="str">
        <f>_xll.BInterpol('Base IPCA'!$C$3:$C$14,'Base IPCA'!$D$3:$D$14,AH956,"Cubic","Extrapolate=Linear","MultiX=Average","Skip=True","Sort=True")</f>
        <v>#N/A Invalid Parameter: Interpolation value</v>
      </c>
    </row>
    <row r="957" spans="34:36" x14ac:dyDescent="0.25">
      <c r="AH957" s="42" t="e">
        <f t="shared" si="103"/>
        <v>#REF!</v>
      </c>
      <c r="AI957" s="43" t="str">
        <f>_xll.BInterpol('Base IPCA'!$C$3:$C$14,'Base IPCA'!$E$3:$E$14,AH957,"Cubic","Extrapolate=Linear","MultiX=Average","Skip=True","Sort=True")</f>
        <v>#N/A Invalid Parameter: Interpolation value</v>
      </c>
      <c r="AJ957" s="43" t="str">
        <f>_xll.BInterpol('Base IPCA'!$C$3:$C$14,'Base IPCA'!$D$3:$D$14,AH957,"Cubic","Extrapolate=Linear","MultiX=Average","Skip=True","Sort=True")</f>
        <v>#N/A Invalid Parameter: Interpolation value</v>
      </c>
    </row>
    <row r="958" spans="34:36" x14ac:dyDescent="0.25">
      <c r="AH958" s="42" t="e">
        <f t="shared" si="103"/>
        <v>#REF!</v>
      </c>
      <c r="AI958" s="43" t="str">
        <f>_xll.BInterpol('Base IPCA'!$C$3:$C$14,'Base IPCA'!$E$3:$E$14,AH958,"Cubic","Extrapolate=Linear","MultiX=Average","Skip=True","Sort=True")</f>
        <v>#N/A Invalid Parameter: Interpolation value</v>
      </c>
      <c r="AJ958" s="43" t="str">
        <f>_xll.BInterpol('Base IPCA'!$C$3:$C$14,'Base IPCA'!$D$3:$D$14,AH958,"Cubic","Extrapolate=Linear","MultiX=Average","Skip=True","Sort=True")</f>
        <v>#N/A Invalid Parameter: Interpolation value</v>
      </c>
    </row>
    <row r="959" spans="34:36" x14ac:dyDescent="0.25">
      <c r="AH959" s="42" t="e">
        <f t="shared" si="103"/>
        <v>#REF!</v>
      </c>
      <c r="AI959" s="43" t="str">
        <f>_xll.BInterpol('Base IPCA'!$C$3:$C$14,'Base IPCA'!$E$3:$E$14,AH959,"Cubic","Extrapolate=Linear","MultiX=Average","Skip=True","Sort=True")</f>
        <v>#N/A Invalid Parameter: Interpolation value</v>
      </c>
      <c r="AJ959" s="43" t="str">
        <f>_xll.BInterpol('Base IPCA'!$C$3:$C$14,'Base IPCA'!$D$3:$D$14,AH959,"Cubic","Extrapolate=Linear","MultiX=Average","Skip=True","Sort=True")</f>
        <v>#N/A Invalid Parameter: Interpolation value</v>
      </c>
    </row>
    <row r="960" spans="34:36" x14ac:dyDescent="0.25">
      <c r="AH960" s="42" t="e">
        <f t="shared" si="103"/>
        <v>#REF!</v>
      </c>
      <c r="AI960" s="43" t="str">
        <f>_xll.BInterpol('Base IPCA'!$C$3:$C$14,'Base IPCA'!$E$3:$E$14,AH960,"Cubic","Extrapolate=Linear","MultiX=Average","Skip=True","Sort=True")</f>
        <v>#N/A Invalid Parameter: Interpolation value</v>
      </c>
      <c r="AJ960" s="43" t="str">
        <f>_xll.BInterpol('Base IPCA'!$C$3:$C$14,'Base IPCA'!$D$3:$D$14,AH960,"Cubic","Extrapolate=Linear","MultiX=Average","Skip=True","Sort=True")</f>
        <v>#N/A Invalid Parameter: Interpolation value</v>
      </c>
    </row>
    <row r="961" spans="34:36" x14ac:dyDescent="0.25">
      <c r="AH961" s="42" t="e">
        <f t="shared" si="103"/>
        <v>#REF!</v>
      </c>
      <c r="AI961" s="43" t="str">
        <f>_xll.BInterpol('Base IPCA'!$C$3:$C$14,'Base IPCA'!$E$3:$E$14,AH961,"Cubic","Extrapolate=Linear","MultiX=Average","Skip=True","Sort=True")</f>
        <v>#N/A Invalid Parameter: Interpolation value</v>
      </c>
      <c r="AJ961" s="43" t="str">
        <f>_xll.BInterpol('Base IPCA'!$C$3:$C$14,'Base IPCA'!$D$3:$D$14,AH961,"Cubic","Extrapolate=Linear","MultiX=Average","Skip=True","Sort=True")</f>
        <v>#N/A Invalid Parameter: Interpolation value</v>
      </c>
    </row>
    <row r="962" spans="34:36" x14ac:dyDescent="0.25">
      <c r="AH962" s="42" t="e">
        <f t="shared" si="103"/>
        <v>#REF!</v>
      </c>
      <c r="AI962" s="43" t="str">
        <f>_xll.BInterpol('Base IPCA'!$C$3:$C$14,'Base IPCA'!$E$3:$E$14,AH962,"Cubic","Extrapolate=Linear","MultiX=Average","Skip=True","Sort=True")</f>
        <v>#N/A Invalid Parameter: Interpolation value</v>
      </c>
      <c r="AJ962" s="43" t="str">
        <f>_xll.BInterpol('Base IPCA'!$C$3:$C$14,'Base IPCA'!$D$3:$D$14,AH962,"Cubic","Extrapolate=Linear","MultiX=Average","Skip=True","Sort=True")</f>
        <v>#N/A Invalid Parameter: Interpolation value</v>
      </c>
    </row>
    <row r="963" spans="34:36" x14ac:dyDescent="0.25">
      <c r="AH963" s="42" t="e">
        <f t="shared" si="103"/>
        <v>#REF!</v>
      </c>
      <c r="AI963" s="43" t="str">
        <f>_xll.BInterpol('Base IPCA'!$C$3:$C$14,'Base IPCA'!$E$3:$E$14,AH963,"Cubic","Extrapolate=Linear","MultiX=Average","Skip=True","Sort=True")</f>
        <v>#N/A Invalid Parameter: Interpolation value</v>
      </c>
      <c r="AJ963" s="43" t="str">
        <f>_xll.BInterpol('Base IPCA'!$C$3:$C$14,'Base IPCA'!$D$3:$D$14,AH963,"Cubic","Extrapolate=Linear","MultiX=Average","Skip=True","Sort=True")</f>
        <v>#N/A Invalid Parameter: Interpolation value</v>
      </c>
    </row>
    <row r="964" spans="34:36" x14ac:dyDescent="0.25">
      <c r="AH964" s="42" t="e">
        <f t="shared" si="103"/>
        <v>#REF!</v>
      </c>
      <c r="AI964" s="43" t="str">
        <f>_xll.BInterpol('Base IPCA'!$C$3:$C$14,'Base IPCA'!$E$3:$E$14,AH964,"Cubic","Extrapolate=Linear","MultiX=Average","Skip=True","Sort=True")</f>
        <v>#N/A Invalid Parameter: Interpolation value</v>
      </c>
      <c r="AJ964" s="43" t="str">
        <f>_xll.BInterpol('Base IPCA'!$C$3:$C$14,'Base IPCA'!$D$3:$D$14,AH964,"Cubic","Extrapolate=Linear","MultiX=Average","Skip=True","Sort=True")</f>
        <v>#N/A Invalid Parameter: Interpolation value</v>
      </c>
    </row>
    <row r="965" spans="34:36" x14ac:dyDescent="0.25">
      <c r="AH965" s="42" t="e">
        <f t="shared" si="103"/>
        <v>#REF!</v>
      </c>
      <c r="AI965" s="43" t="str">
        <f>_xll.BInterpol('Base IPCA'!$C$3:$C$14,'Base IPCA'!$E$3:$E$14,AH965,"Cubic","Extrapolate=Linear","MultiX=Average","Skip=True","Sort=True")</f>
        <v>#N/A Invalid Parameter: Interpolation value</v>
      </c>
      <c r="AJ965" s="43" t="str">
        <f>_xll.BInterpol('Base IPCA'!$C$3:$C$14,'Base IPCA'!$D$3:$D$14,AH965,"Cubic","Extrapolate=Linear","MultiX=Average","Skip=True","Sort=True")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4">AH965+1</f>
        <v>#REF!</v>
      </c>
      <c r="AI966" s="43" t="str">
        <f>_xll.BInterpol('Base IPCA'!$C$3:$C$14,'Base IPCA'!$E$3:$E$14,AH966,"Cubic","Extrapolate=Linear","MultiX=Average","Skip=True","Sort=True")</f>
        <v>#N/A Invalid Parameter: Interpolation value</v>
      </c>
      <c r="AJ966" s="43" t="str">
        <f>_xll.BInterpol('Base IPCA'!$C$3:$C$14,'Base IPCA'!$D$3:$D$14,AH966,"Cubic","Extrapolate=Linear","MultiX=Average","Skip=True","Sort=True")</f>
        <v>#N/A Invalid Parameter: Interpolation value</v>
      </c>
    </row>
    <row r="967" spans="34:36" x14ac:dyDescent="0.25">
      <c r="AH967" s="42" t="e">
        <f t="shared" si="104"/>
        <v>#REF!</v>
      </c>
      <c r="AI967" s="43" t="str">
        <f>_xll.BInterpol('Base IPCA'!$C$3:$C$14,'Base IPCA'!$E$3:$E$14,AH967,"Cubic","Extrapolate=Linear","MultiX=Average","Skip=True","Sort=True")</f>
        <v>#N/A Invalid Parameter: Interpolation value</v>
      </c>
      <c r="AJ967" s="43" t="str">
        <f>_xll.BInterpol('Base IPCA'!$C$3:$C$14,'Base IPCA'!$D$3:$D$14,AH967,"Cubic","Extrapolate=Linear","MultiX=Average","Skip=True","Sort=True")</f>
        <v>#N/A Invalid Parameter: Interpolation value</v>
      </c>
    </row>
    <row r="968" spans="34:36" x14ac:dyDescent="0.25">
      <c r="AH968" s="42" t="e">
        <f t="shared" si="104"/>
        <v>#REF!</v>
      </c>
      <c r="AI968" s="43" t="str">
        <f>_xll.BInterpol('Base IPCA'!$C$3:$C$14,'Base IPCA'!$E$3:$E$14,AH968,"Cubic","Extrapolate=Linear","MultiX=Average","Skip=True","Sort=True")</f>
        <v>#N/A Invalid Parameter: Interpolation value</v>
      </c>
      <c r="AJ968" s="43" t="str">
        <f>_xll.BInterpol('Base IPCA'!$C$3:$C$14,'Base IPCA'!$D$3:$D$14,AH968,"Cubic","Extrapolate=Linear","MultiX=Average","Skip=True","Sort=True")</f>
        <v>#N/A Invalid Parameter: Interpolation value</v>
      </c>
    </row>
    <row r="969" spans="34:36" x14ac:dyDescent="0.25">
      <c r="AH969" s="42" t="e">
        <f t="shared" si="104"/>
        <v>#REF!</v>
      </c>
      <c r="AI969" s="43" t="str">
        <f>_xll.BInterpol('Base IPCA'!$C$3:$C$14,'Base IPCA'!$E$3:$E$14,AH969,"Cubic","Extrapolate=Linear","MultiX=Average","Skip=True","Sort=True")</f>
        <v>#N/A Invalid Parameter: Interpolation value</v>
      </c>
      <c r="AJ969" s="43" t="str">
        <f>_xll.BInterpol('Base IPCA'!$C$3:$C$14,'Base IPCA'!$D$3:$D$14,AH969,"Cubic","Extrapolate=Linear","MultiX=Average","Skip=True","Sort=True")</f>
        <v>#N/A Invalid Parameter: Interpolation value</v>
      </c>
    </row>
    <row r="970" spans="34:36" x14ac:dyDescent="0.25">
      <c r="AH970" s="42" t="e">
        <f t="shared" si="104"/>
        <v>#REF!</v>
      </c>
      <c r="AI970" s="43" t="str">
        <f>_xll.BInterpol('Base IPCA'!$C$3:$C$14,'Base IPCA'!$E$3:$E$14,AH970,"Cubic","Extrapolate=Linear","MultiX=Average","Skip=True","Sort=True")</f>
        <v>#N/A Invalid Parameter: Interpolation value</v>
      </c>
      <c r="AJ970" s="43" t="str">
        <f>_xll.BInterpol('Base IPCA'!$C$3:$C$14,'Base IPCA'!$D$3:$D$14,AH970,"Cubic","Extrapolate=Linear","MultiX=Average","Skip=True","Sort=True")</f>
        <v>#N/A Invalid Parameter: Interpolation value</v>
      </c>
    </row>
    <row r="971" spans="34:36" x14ac:dyDescent="0.25">
      <c r="AH971" s="42" t="e">
        <f t="shared" si="104"/>
        <v>#REF!</v>
      </c>
      <c r="AI971" s="43" t="str">
        <f>_xll.BInterpol('Base IPCA'!$C$3:$C$14,'Base IPCA'!$E$3:$E$14,AH971,"Cubic","Extrapolate=Linear","MultiX=Average","Skip=True","Sort=True")</f>
        <v>#N/A Invalid Parameter: Interpolation value</v>
      </c>
      <c r="AJ971" s="43" t="str">
        <f>_xll.BInterpol('Base IPCA'!$C$3:$C$14,'Base IPCA'!$D$3:$D$14,AH971,"Cubic","Extrapolate=Linear","MultiX=Average","Skip=True","Sort=True")</f>
        <v>#N/A Invalid Parameter: Interpolation value</v>
      </c>
    </row>
    <row r="972" spans="34:36" x14ac:dyDescent="0.25">
      <c r="AH972" s="42" t="e">
        <f t="shared" si="104"/>
        <v>#REF!</v>
      </c>
      <c r="AI972" s="43" t="str">
        <f>_xll.BInterpol('Base IPCA'!$C$3:$C$14,'Base IPCA'!$E$3:$E$14,AH972,"Cubic","Extrapolate=Linear","MultiX=Average","Skip=True","Sort=True")</f>
        <v>#N/A Invalid Parameter: Interpolation value</v>
      </c>
      <c r="AJ972" s="43" t="str">
        <f>_xll.BInterpol('Base IPCA'!$C$3:$C$14,'Base IPCA'!$D$3:$D$14,AH972,"Cubic","Extrapolate=Linear","MultiX=Average","Skip=True","Sort=True")</f>
        <v>#N/A Invalid Parameter: Interpolation value</v>
      </c>
    </row>
    <row r="973" spans="34:36" x14ac:dyDescent="0.25">
      <c r="AH973" s="42" t="e">
        <f t="shared" si="104"/>
        <v>#REF!</v>
      </c>
      <c r="AI973" s="43" t="str">
        <f>_xll.BInterpol('Base IPCA'!$C$3:$C$14,'Base IPCA'!$E$3:$E$14,AH973,"Cubic","Extrapolate=Linear","MultiX=Average","Skip=True","Sort=True")</f>
        <v>#N/A Invalid Parameter: Interpolation value</v>
      </c>
      <c r="AJ973" s="43" t="str">
        <f>_xll.BInterpol('Base IPCA'!$C$3:$C$14,'Base IPCA'!$D$3:$D$14,AH973,"Cubic","Extrapolate=Linear","MultiX=Average","Skip=True","Sort=True")</f>
        <v>#N/A Invalid Parameter: Interpolation value</v>
      </c>
    </row>
    <row r="974" spans="34:36" x14ac:dyDescent="0.25">
      <c r="AH974" s="42" t="e">
        <f t="shared" si="104"/>
        <v>#REF!</v>
      </c>
      <c r="AI974" s="43" t="str">
        <f>_xll.BInterpol('Base IPCA'!$C$3:$C$14,'Base IPCA'!$E$3:$E$14,AH974,"Cubic","Extrapolate=Linear","MultiX=Average","Skip=True","Sort=True")</f>
        <v>#N/A Invalid Parameter: Interpolation value</v>
      </c>
      <c r="AJ974" s="43" t="str">
        <f>_xll.BInterpol('Base IPCA'!$C$3:$C$14,'Base IPCA'!$D$3:$D$14,AH974,"Cubic","Extrapolate=Linear","MultiX=Average","Skip=True","Sort=True")</f>
        <v>#N/A Invalid Parameter: Interpolation value</v>
      </c>
    </row>
    <row r="975" spans="34:36" x14ac:dyDescent="0.25">
      <c r="AH975" s="42" t="e">
        <f t="shared" si="104"/>
        <v>#REF!</v>
      </c>
      <c r="AI975" s="43" t="str">
        <f>_xll.BInterpol('Base IPCA'!$C$3:$C$14,'Base IPCA'!$E$3:$E$14,AH975,"Cubic","Extrapolate=Linear","MultiX=Average","Skip=True","Sort=True")</f>
        <v>#N/A Invalid Parameter: Interpolation value</v>
      </c>
      <c r="AJ975" s="43" t="str">
        <f>_xll.BInterpol('Base IPCA'!$C$3:$C$14,'Base IPCA'!$D$3:$D$14,AH975,"Cubic","Extrapolate=Linear","MultiX=Average","Skip=True","Sort=True")</f>
        <v>#N/A Invalid Parameter: Interpolation value</v>
      </c>
    </row>
    <row r="976" spans="34:36" x14ac:dyDescent="0.25">
      <c r="AH976" s="42" t="e">
        <f t="shared" si="104"/>
        <v>#REF!</v>
      </c>
      <c r="AI976" s="43" t="str">
        <f>_xll.BInterpol('Base IPCA'!$C$3:$C$14,'Base IPCA'!$E$3:$E$14,AH976,"Cubic","Extrapolate=Linear","MultiX=Average","Skip=True","Sort=True")</f>
        <v>#N/A Invalid Parameter: Interpolation value</v>
      </c>
      <c r="AJ976" s="43" t="str">
        <f>_xll.BInterpol('Base IPCA'!$C$3:$C$14,'Base IPCA'!$D$3:$D$14,AH976,"Cubic","Extrapolate=Linear","MultiX=Average","Skip=True","Sort=True")</f>
        <v>#N/A Invalid Parameter: Interpolation value</v>
      </c>
    </row>
    <row r="977" spans="34:36" x14ac:dyDescent="0.25">
      <c r="AH977" s="42" t="e">
        <f t="shared" si="104"/>
        <v>#REF!</v>
      </c>
      <c r="AI977" s="43" t="str">
        <f>_xll.BInterpol('Base IPCA'!$C$3:$C$14,'Base IPCA'!$E$3:$E$14,AH977,"Cubic","Extrapolate=Linear","MultiX=Average","Skip=True","Sort=True")</f>
        <v>#N/A Invalid Parameter: Interpolation value</v>
      </c>
      <c r="AJ977" s="43" t="str">
        <f>_xll.BInterpol('Base IPCA'!$C$3:$C$14,'Base IPCA'!$D$3:$D$14,AH977,"Cubic","Extrapolate=Linear","MultiX=Average","Skip=True","Sort=True")</f>
        <v>#N/A Invalid Parameter: Interpolation value</v>
      </c>
    </row>
    <row r="978" spans="34:36" x14ac:dyDescent="0.25">
      <c r="AH978" s="42" t="e">
        <f t="shared" si="104"/>
        <v>#REF!</v>
      </c>
      <c r="AI978" s="43" t="str">
        <f>_xll.BInterpol('Base IPCA'!$C$3:$C$14,'Base IPCA'!$E$3:$E$14,AH978,"Cubic","Extrapolate=Linear","MultiX=Average","Skip=True","Sort=True")</f>
        <v>#N/A Invalid Parameter: Interpolation value</v>
      </c>
      <c r="AJ978" s="43" t="str">
        <f>_xll.BInterpol('Base IPCA'!$C$3:$C$14,'Base IPCA'!$D$3:$D$14,AH978,"Cubic","Extrapolate=Linear","MultiX=Average","Skip=True","Sort=True")</f>
        <v>#N/A Invalid Parameter: Interpolation value</v>
      </c>
    </row>
    <row r="979" spans="34:36" x14ac:dyDescent="0.25">
      <c r="AH979" s="42" t="e">
        <f t="shared" si="104"/>
        <v>#REF!</v>
      </c>
      <c r="AI979" s="43" t="str">
        <f>_xll.BInterpol('Base IPCA'!$C$3:$C$14,'Base IPCA'!$E$3:$E$14,AH979,"Cubic","Extrapolate=Linear","MultiX=Average","Skip=True","Sort=True")</f>
        <v>#N/A Invalid Parameter: Interpolation value</v>
      </c>
      <c r="AJ979" s="43" t="str">
        <f>_xll.BInterpol('Base IPCA'!$C$3:$C$14,'Base IPCA'!$D$3:$D$14,AH979,"Cubic","Extrapolate=Linear","MultiX=Average","Skip=True","Sort=True")</f>
        <v>#N/A Invalid Parameter: Interpolation value</v>
      </c>
    </row>
    <row r="980" spans="34:36" x14ac:dyDescent="0.25">
      <c r="AH980" s="42" t="e">
        <f t="shared" si="104"/>
        <v>#REF!</v>
      </c>
      <c r="AI980" s="43" t="str">
        <f>_xll.BInterpol('Base IPCA'!$C$3:$C$14,'Base IPCA'!$E$3:$E$14,AH980,"Cubic","Extrapolate=Linear","MultiX=Average","Skip=True","Sort=True")</f>
        <v>#N/A Invalid Parameter: Interpolation value</v>
      </c>
      <c r="AJ980" s="43" t="str">
        <f>_xll.BInterpol('Base IPCA'!$C$3:$C$14,'Base IPCA'!$D$3:$D$14,AH980,"Cubic","Extrapolate=Linear","MultiX=Average","Skip=True","Sort=True")</f>
        <v>#N/A Invalid Parameter: Interpolation value</v>
      </c>
    </row>
    <row r="981" spans="34:36" x14ac:dyDescent="0.25">
      <c r="AH981" s="42" t="e">
        <f t="shared" si="104"/>
        <v>#REF!</v>
      </c>
      <c r="AI981" s="43" t="str">
        <f>_xll.BInterpol('Base IPCA'!$C$3:$C$14,'Base IPCA'!$E$3:$E$14,AH981,"Cubic","Extrapolate=Linear","MultiX=Average","Skip=True","Sort=True")</f>
        <v>#N/A Invalid Parameter: Interpolation value</v>
      </c>
      <c r="AJ981" s="43" t="str">
        <f>_xll.BInterpol('Base IPCA'!$C$3:$C$14,'Base IPCA'!$D$3:$D$14,AH981,"Cubic","Extrapolate=Linear","MultiX=Average","Skip=True","Sort=True")</f>
        <v>#N/A Invalid Parameter: Interpolation value</v>
      </c>
    </row>
    <row r="982" spans="34:36" x14ac:dyDescent="0.25">
      <c r="AH982" s="42" t="e">
        <f t="shared" si="104"/>
        <v>#REF!</v>
      </c>
      <c r="AI982" s="43" t="str">
        <f>_xll.BInterpol('Base IPCA'!$C$3:$C$14,'Base IPCA'!$E$3:$E$14,AH982,"Cubic","Extrapolate=Linear","MultiX=Average","Skip=True","Sort=True")</f>
        <v>#N/A Invalid Parameter: Interpolation value</v>
      </c>
      <c r="AJ982" s="43" t="str">
        <f>_xll.BInterpol('Base IPCA'!$C$3:$C$14,'Base IPCA'!$D$3:$D$14,AH982,"Cubic","Extrapolate=Linear","MultiX=Average","Skip=True","Sort=True")</f>
        <v>#N/A Invalid Parameter: Interpolation value</v>
      </c>
    </row>
    <row r="983" spans="34:36" x14ac:dyDescent="0.25">
      <c r="AH983" s="42" t="e">
        <f t="shared" si="104"/>
        <v>#REF!</v>
      </c>
      <c r="AI983" s="43" t="str">
        <f>_xll.BInterpol('Base IPCA'!$C$3:$C$14,'Base IPCA'!$E$3:$E$14,AH983,"Cubic","Extrapolate=Linear","MultiX=Average","Skip=True","Sort=True")</f>
        <v>#N/A Invalid Parameter: Interpolation value</v>
      </c>
      <c r="AJ983" s="43" t="str">
        <f>_xll.BInterpol('Base IPCA'!$C$3:$C$14,'Base IPCA'!$D$3:$D$14,AH983,"Cubic","Extrapolate=Linear","MultiX=Average","Skip=True","Sort=True")</f>
        <v>#N/A Invalid Parameter: Interpolation value</v>
      </c>
    </row>
    <row r="984" spans="34:36" x14ac:dyDescent="0.25">
      <c r="AH984" s="42" t="e">
        <f t="shared" si="104"/>
        <v>#REF!</v>
      </c>
      <c r="AI984" s="43" t="str">
        <f>_xll.BInterpol('Base IPCA'!$C$3:$C$14,'Base IPCA'!$E$3:$E$14,AH984,"Cubic","Extrapolate=Linear","MultiX=Average","Skip=True","Sort=True")</f>
        <v>#N/A Invalid Parameter: Interpolation value</v>
      </c>
      <c r="AJ984" s="43" t="str">
        <f>_xll.BInterpol('Base IPCA'!$C$3:$C$14,'Base IPCA'!$D$3:$D$14,AH984,"Cubic","Extrapolate=Linear","MultiX=Average","Skip=True","Sort=True")</f>
        <v>#N/A Invalid Parameter: Interpolation value</v>
      </c>
    </row>
    <row r="985" spans="34:36" x14ac:dyDescent="0.25">
      <c r="AH985" s="42" t="e">
        <f t="shared" si="104"/>
        <v>#REF!</v>
      </c>
      <c r="AI985" s="43" t="str">
        <f>_xll.BInterpol('Base IPCA'!$C$3:$C$14,'Base IPCA'!$E$3:$E$14,AH985,"Cubic","Extrapolate=Linear","MultiX=Average","Skip=True","Sort=True")</f>
        <v>#N/A Invalid Parameter: Interpolation value</v>
      </c>
      <c r="AJ985" s="43" t="str">
        <f>_xll.BInterpol('Base IPCA'!$C$3:$C$14,'Base IPCA'!$D$3:$D$14,AH985,"Cubic","Extrapolate=Linear","MultiX=Average","Skip=True","Sort=True")</f>
        <v>#N/A Invalid Parameter: Interpolation value</v>
      </c>
    </row>
    <row r="986" spans="34:36" x14ac:dyDescent="0.25">
      <c r="AH986" s="42" t="e">
        <f t="shared" si="104"/>
        <v>#REF!</v>
      </c>
      <c r="AI986" s="43" t="str">
        <f>_xll.BInterpol('Base IPCA'!$C$3:$C$14,'Base IPCA'!$E$3:$E$14,AH986,"Cubic","Extrapolate=Linear","MultiX=Average","Skip=True","Sort=True")</f>
        <v>#N/A Invalid Parameter: Interpolation value</v>
      </c>
      <c r="AJ986" s="43" t="str">
        <f>_xll.BInterpol('Base IPCA'!$C$3:$C$14,'Base IPCA'!$D$3:$D$14,AH986,"Cubic","Extrapolate=Linear","MultiX=Average","Skip=True","Sort=True")</f>
        <v>#N/A Invalid Parameter: Interpolation value</v>
      </c>
    </row>
    <row r="987" spans="34:36" x14ac:dyDescent="0.25">
      <c r="AH987" s="42" t="e">
        <f t="shared" si="104"/>
        <v>#REF!</v>
      </c>
      <c r="AI987" s="43" t="str">
        <f>_xll.BInterpol('Base IPCA'!$C$3:$C$14,'Base IPCA'!$E$3:$E$14,AH987,"Cubic","Extrapolate=Linear","MultiX=Average","Skip=True","Sort=True")</f>
        <v>#N/A Invalid Parameter: Interpolation value</v>
      </c>
      <c r="AJ987" s="43" t="str">
        <f>_xll.BInterpol('Base IPCA'!$C$3:$C$14,'Base IPCA'!$D$3:$D$14,AH987,"Cubic","Extrapolate=Linear","MultiX=Average","Skip=True","Sort=True")</f>
        <v>#N/A Invalid Parameter: Interpolation value</v>
      </c>
    </row>
    <row r="988" spans="34:36" x14ac:dyDescent="0.25">
      <c r="AH988" s="42" t="e">
        <f t="shared" si="104"/>
        <v>#REF!</v>
      </c>
      <c r="AI988" s="43" t="str">
        <f>_xll.BInterpol('Base IPCA'!$C$3:$C$14,'Base IPCA'!$E$3:$E$14,AH988,"Cubic","Extrapolate=Linear","MultiX=Average","Skip=True","Sort=True")</f>
        <v>#N/A Invalid Parameter: Interpolation value</v>
      </c>
      <c r="AJ988" s="43" t="str">
        <f>_xll.BInterpol('Base IPCA'!$C$3:$C$14,'Base IPCA'!$D$3:$D$14,AH988,"Cubic","Extrapolate=Linear","MultiX=Average","Skip=True","Sort=True")</f>
        <v>#N/A Invalid Parameter: Interpolation value</v>
      </c>
    </row>
    <row r="989" spans="34:36" x14ac:dyDescent="0.25">
      <c r="AH989" s="42" t="e">
        <f t="shared" si="104"/>
        <v>#REF!</v>
      </c>
      <c r="AI989" s="43" t="str">
        <f>_xll.BInterpol('Base IPCA'!$C$3:$C$14,'Base IPCA'!$E$3:$E$14,AH989,"Cubic","Extrapolate=Linear","MultiX=Average","Skip=True","Sort=True")</f>
        <v>#N/A Invalid Parameter: Interpolation value</v>
      </c>
      <c r="AJ989" s="43" t="str">
        <f>_xll.BInterpol('Base IPCA'!$C$3:$C$14,'Base IPCA'!$D$3:$D$14,AH989,"Cubic","Extrapolate=Linear","MultiX=Average","Skip=True","Sort=True")</f>
        <v>#N/A Invalid Parameter: Interpolation value</v>
      </c>
    </row>
    <row r="990" spans="34:36" x14ac:dyDescent="0.25">
      <c r="AH990" s="42" t="e">
        <f t="shared" si="104"/>
        <v>#REF!</v>
      </c>
      <c r="AI990" s="43" t="str">
        <f>_xll.BInterpol('Base IPCA'!$C$3:$C$14,'Base IPCA'!$E$3:$E$14,AH990,"Cubic","Extrapolate=Linear","MultiX=Average","Skip=True","Sort=True")</f>
        <v>#N/A Invalid Parameter: Interpolation value</v>
      </c>
      <c r="AJ990" s="43" t="str">
        <f>_xll.BInterpol('Base IPCA'!$C$3:$C$14,'Base IPCA'!$D$3:$D$14,AH990,"Cubic","Extrapolate=Linear","MultiX=Average","Skip=True","Sort=True")</f>
        <v>#N/A Invalid Parameter: Interpolation value</v>
      </c>
    </row>
    <row r="991" spans="34:36" x14ac:dyDescent="0.25">
      <c r="AH991" s="42" t="e">
        <f t="shared" si="104"/>
        <v>#REF!</v>
      </c>
      <c r="AI991" s="43" t="str">
        <f>_xll.BInterpol('Base IPCA'!$C$3:$C$14,'Base IPCA'!$E$3:$E$14,AH991,"Cubic","Extrapolate=Linear","MultiX=Average","Skip=True","Sort=True")</f>
        <v>#N/A Invalid Parameter: Interpolation value</v>
      </c>
      <c r="AJ991" s="43" t="str">
        <f>_xll.BInterpol('Base IPCA'!$C$3:$C$14,'Base IPCA'!$D$3:$D$14,AH991,"Cubic","Extrapolate=Linear","MultiX=Average","Skip=True","Sort=True")</f>
        <v>#N/A Invalid Parameter: Interpolation value</v>
      </c>
    </row>
    <row r="992" spans="34:36" x14ac:dyDescent="0.25">
      <c r="AH992" s="42" t="e">
        <f t="shared" si="104"/>
        <v>#REF!</v>
      </c>
      <c r="AI992" s="43" t="str">
        <f>_xll.BInterpol('Base IPCA'!$C$3:$C$14,'Base IPCA'!$E$3:$E$14,AH992,"Cubic","Extrapolate=Linear","MultiX=Average","Skip=True","Sort=True")</f>
        <v>#N/A Invalid Parameter: Interpolation value</v>
      </c>
      <c r="AJ992" s="43" t="str">
        <f>_xll.BInterpol('Base IPCA'!$C$3:$C$14,'Base IPCA'!$D$3:$D$14,AH992,"Cubic","Extrapolate=Linear","MultiX=Average","Skip=True","Sort=True")</f>
        <v>#N/A Invalid Parameter: Interpolation value</v>
      </c>
    </row>
    <row r="993" spans="34:36" x14ac:dyDescent="0.25">
      <c r="AH993" s="42" t="e">
        <f t="shared" si="104"/>
        <v>#REF!</v>
      </c>
      <c r="AI993" s="43" t="str">
        <f>_xll.BInterpol('Base IPCA'!$C$3:$C$14,'Base IPCA'!$E$3:$E$14,AH993,"Cubic","Extrapolate=Linear","MultiX=Average","Skip=True","Sort=True")</f>
        <v>#N/A Invalid Parameter: Interpolation value</v>
      </c>
      <c r="AJ993" s="43" t="str">
        <f>_xll.BInterpol('Base IPCA'!$C$3:$C$14,'Base IPCA'!$D$3:$D$14,AH993,"Cubic","Extrapolate=Linear","MultiX=Average","Skip=True","Sort=True")</f>
        <v>#N/A Invalid Parameter: Interpolation value</v>
      </c>
    </row>
    <row r="994" spans="34:36" x14ac:dyDescent="0.25">
      <c r="AH994" s="42" t="e">
        <f t="shared" si="104"/>
        <v>#REF!</v>
      </c>
      <c r="AI994" s="43" t="str">
        <f>_xll.BInterpol('Base IPCA'!$C$3:$C$14,'Base IPCA'!$E$3:$E$14,AH994,"Cubic","Extrapolate=Linear","MultiX=Average","Skip=True","Sort=True")</f>
        <v>#N/A Invalid Parameter: Interpolation value</v>
      </c>
      <c r="AJ994" s="43" t="str">
        <f>_xll.BInterpol('Base IPCA'!$C$3:$C$14,'Base IPCA'!$D$3:$D$14,AH994,"Cubic","Extrapolate=Linear","MultiX=Average","Skip=True","Sort=True")</f>
        <v>#N/A Invalid Parameter: Interpolation value</v>
      </c>
    </row>
    <row r="995" spans="34:36" x14ac:dyDescent="0.25">
      <c r="AH995" s="42" t="e">
        <f t="shared" si="104"/>
        <v>#REF!</v>
      </c>
      <c r="AI995" s="43" t="str">
        <f>_xll.BInterpol('Base IPCA'!$C$3:$C$14,'Base IPCA'!$E$3:$E$14,AH995,"Cubic","Extrapolate=Linear","MultiX=Average","Skip=True","Sort=True")</f>
        <v>#N/A Invalid Parameter: Interpolation value</v>
      </c>
      <c r="AJ995" s="43" t="str">
        <f>_xll.BInterpol('Base IPCA'!$C$3:$C$14,'Base IPCA'!$D$3:$D$14,AH995,"Cubic","Extrapolate=Linear","MultiX=Average","Skip=True","Sort=True")</f>
        <v>#N/A Invalid Parameter: Interpolation value</v>
      </c>
    </row>
    <row r="996" spans="34:36" x14ac:dyDescent="0.25">
      <c r="AH996" s="42" t="e">
        <f t="shared" si="104"/>
        <v>#REF!</v>
      </c>
      <c r="AI996" s="43" t="str">
        <f>_xll.BInterpol('Base IPCA'!$C$3:$C$14,'Base IPCA'!$E$3:$E$14,AH996,"Cubic","Extrapolate=Linear","MultiX=Average","Skip=True","Sort=True")</f>
        <v>#N/A Invalid Parameter: Interpolation value</v>
      </c>
      <c r="AJ996" s="43" t="str">
        <f>_xll.BInterpol('Base IPCA'!$C$3:$C$14,'Base IPCA'!$D$3:$D$14,AH996,"Cubic","Extrapolate=Linear","MultiX=Average","Skip=True","Sort=True")</f>
        <v>#N/A Invalid Parameter: Interpolation value</v>
      </c>
    </row>
    <row r="997" spans="34:36" x14ac:dyDescent="0.25">
      <c r="AH997" s="42" t="e">
        <f t="shared" si="104"/>
        <v>#REF!</v>
      </c>
      <c r="AI997" s="43" t="str">
        <f>_xll.BInterpol('Base IPCA'!$C$3:$C$14,'Base IPCA'!$E$3:$E$14,AH997,"Cubic","Extrapolate=Linear","MultiX=Average","Skip=True","Sort=True")</f>
        <v>#N/A Invalid Parameter: Interpolation value</v>
      </c>
      <c r="AJ997" s="43" t="str">
        <f>_xll.BInterpol('Base IPCA'!$C$3:$C$14,'Base IPCA'!$D$3:$D$14,AH997,"Cubic","Extrapolate=Linear","MultiX=Average","Skip=True","Sort=True")</f>
        <v>#N/A Invalid Parameter: Interpolation value</v>
      </c>
    </row>
    <row r="998" spans="34:36" x14ac:dyDescent="0.25">
      <c r="AH998" s="42" t="e">
        <f t="shared" si="104"/>
        <v>#REF!</v>
      </c>
      <c r="AI998" s="43" t="str">
        <f>_xll.BInterpol('Base IPCA'!$C$3:$C$14,'Base IPCA'!$E$3:$E$14,AH998,"Cubic","Extrapolate=Linear","MultiX=Average","Skip=True","Sort=True")</f>
        <v>#N/A Invalid Parameter: Interpolation value</v>
      </c>
      <c r="AJ998" s="43" t="str">
        <f>_xll.BInterpol('Base IPCA'!$C$3:$C$14,'Base IPCA'!$D$3:$D$14,AH998,"Cubic","Extrapolate=Linear","MultiX=Average","Skip=True","Sort=True")</f>
        <v>#N/A Invalid Parameter: Interpolation value</v>
      </c>
    </row>
    <row r="999" spans="34:36" x14ac:dyDescent="0.25">
      <c r="AH999" s="42" t="e">
        <f t="shared" si="104"/>
        <v>#REF!</v>
      </c>
      <c r="AI999" s="43" t="str">
        <f>_xll.BInterpol('Base IPCA'!$C$3:$C$14,'Base IPCA'!$E$3:$E$14,AH999,"Cubic","Extrapolate=Linear","MultiX=Average","Skip=True","Sort=True")</f>
        <v>#N/A Invalid Parameter: Interpolation value</v>
      </c>
      <c r="AJ999" s="43" t="str">
        <f>_xll.BInterpol('Base IPCA'!$C$3:$C$14,'Base IPCA'!$D$3:$D$14,AH999,"Cubic","Extrapolate=Linear","MultiX=Average","Skip=True","Sort=True")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4"/>
        <v>#REF!</v>
      </c>
      <c r="AI1000" s="43" t="str">
        <f>_xll.BInterpol('Base IPCA'!$C$3:$C$14,'Base IPCA'!$E$3:$E$14,AH1000,"Cubic","Extrapolate=Linear","MultiX=Average","Skip=True","Sort=True")</f>
        <v>#N/A Invalid Parameter: Interpolation value</v>
      </c>
      <c r="AJ1000" s="43" t="str">
        <f>_xll.BInterpol('Base IPCA'!$C$3:$C$14,'Base IPCA'!$D$3:$D$14,AH1000,"Cubic","Extrapolate=Linear","MultiX=Average","Skip=True","Sort=True")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4"/>
        <v>#REF!</v>
      </c>
      <c r="AI1001" s="43" t="str">
        <f>_xll.BInterpol('Base IPCA'!$C$3:$C$14,'Base IPCA'!$E$3:$E$14,AH1001,"Cubic","Extrapolate=Linear","MultiX=Average","Skip=True","Sort=True")</f>
        <v>#N/A Invalid Parameter: Interpolation value</v>
      </c>
      <c r="AJ1001" s="43" t="str">
        <f>_xll.BInterpol('Base IPCA'!$C$3:$C$14,'Base IPCA'!$D$3:$D$14,AH1001,"Cubic","Extrapolate=Linear","MultiX=Average","Skip=True","Sort=True")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4"/>
        <v>#REF!</v>
      </c>
      <c r="AI1002" s="43" t="str">
        <f>_xll.BInterpol('Base IPCA'!$C$3:$C$14,'Base IPCA'!$E$3:$E$14,AH1002,"Cubic","Extrapolate=Linear","MultiX=Average","Skip=True","Sort=True")</f>
        <v>#N/A Invalid Parameter: Interpolation value</v>
      </c>
      <c r="AJ1002" s="43" t="str">
        <f>_xll.BInterpol('Base IPCA'!$C$3:$C$14,'Base IPCA'!$D$3:$D$14,AH1002,"Cubic","Extrapolate=Linear","MultiX=Average","Skip=True","Sort=True")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4"/>
        <v>#REF!</v>
      </c>
      <c r="AI1003" s="43" t="str">
        <f>_xll.BInterpol('Base IPCA'!$C$3:$C$14,'Base IPCA'!$E$3:$E$14,AH1003,"Cubic","Extrapolate=Linear","MultiX=Average","Skip=True","Sort=True")</f>
        <v>#N/A Invalid Parameter: Interpolation value</v>
      </c>
      <c r="AJ1003" s="43" t="str">
        <f>_xll.BInterpol('Base IPCA'!$C$3:$C$14,'Base IPCA'!$D$3:$D$14,AH1003,"Cubic","Extrapolate=Linear","MultiX=Average","Skip=True","Sort=True")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4"/>
        <v>#REF!</v>
      </c>
      <c r="AI1004" s="43" t="str">
        <f>_xll.BInterpol('Base IPCA'!$C$3:$C$14,'Base IPCA'!$E$3:$E$14,AH1004,"Cubic","Extrapolate=Linear","MultiX=Average","Skip=True","Sort=True")</f>
        <v>#N/A Invalid Parameter: Interpolation value</v>
      </c>
      <c r="AJ1004" s="43" t="str">
        <f>_xll.BInterpol('Base IPCA'!$C$3:$C$14,'Base IPCA'!$D$3:$D$14,AH1004,"Cubic","Extrapolate=Linear","MultiX=Average","Skip=True","Sort=True")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4"/>
        <v>#REF!</v>
      </c>
      <c r="AI1005" s="43" t="str">
        <f>_xll.BInterpol('Base IPCA'!$C$3:$C$14,'Base IPCA'!$E$3:$E$14,AH1005,"Cubic","Extrapolate=Linear","MultiX=Average","Skip=True","Sort=True")</f>
        <v>#N/A Invalid Parameter: Interpolation value</v>
      </c>
      <c r="AJ1005" s="43" t="str">
        <f>_xll.BInterpol('Base IPCA'!$C$3:$C$14,'Base IPCA'!$D$3:$D$14,AH1005,"Cubic","Extrapolate=Linear","MultiX=Average","Skip=True","Sort=True")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4"/>
        <v>#REF!</v>
      </c>
      <c r="AI1006" s="43" t="str">
        <f>_xll.BInterpol('Base IPCA'!$C$3:$C$14,'Base IPCA'!$E$3:$E$14,AH1006,"Cubic","Extrapolate=Linear","MultiX=Average","Skip=True","Sort=True")</f>
        <v>#N/A Invalid Parameter: Interpolation value</v>
      </c>
      <c r="AJ1006" s="43" t="str">
        <f>_xll.BInterpol('Base IPCA'!$C$3:$C$14,'Base IPCA'!$D$3:$D$14,AH1006,"Cubic","Extrapolate=Linear","MultiX=Average","Skip=True","Sort=True")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4"/>
        <v>#REF!</v>
      </c>
      <c r="AI1007" s="43" t="str">
        <f>_xll.BInterpol('Base IPCA'!$C$3:$C$14,'Base IPCA'!$E$3:$E$14,AH1007,"Cubic","Extrapolate=Linear","MultiX=Average","Skip=True","Sort=True")</f>
        <v>#N/A Invalid Parameter: Interpolation value</v>
      </c>
      <c r="AJ1007" s="43" t="str">
        <f>_xll.BInterpol('Base IPCA'!$C$3:$C$14,'Base IPCA'!$D$3:$D$14,AH1007,"Cubic","Extrapolate=Linear","MultiX=Average","Skip=True","Sort=True")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4"/>
        <v>#REF!</v>
      </c>
      <c r="AI1008" s="43" t="str">
        <f>_xll.BInterpol('Base IPCA'!$C$3:$C$14,'Base IPCA'!$E$3:$E$14,AH1008,"Cubic","Extrapolate=Linear","MultiX=Average","Skip=True","Sort=True")</f>
        <v>#N/A Invalid Parameter: Interpolation value</v>
      </c>
      <c r="AJ1008" s="43" t="str">
        <f>_xll.BInterpol('Base IPCA'!$C$3:$C$14,'Base IPCA'!$D$3:$D$14,AH1008,"Cubic","Extrapolate=Linear","MultiX=Average","Skip=True","Sort=True")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4"/>
        <v>#REF!</v>
      </c>
      <c r="AI1009" s="43" t="str">
        <f>_xll.BInterpol('Base IPCA'!$C$3:$C$14,'Base IPCA'!$E$3:$E$14,AH1009,"Cubic","Extrapolate=Linear","MultiX=Average","Skip=True","Sort=True")</f>
        <v>#N/A Invalid Parameter: Interpolation value</v>
      </c>
      <c r="AJ1009" s="43" t="str">
        <f>_xll.BInterpol('Base IPCA'!$C$3:$C$14,'Base IPCA'!$D$3:$D$14,AH1009,"Cubic","Extrapolate=Linear","MultiX=Average","Skip=True","Sort=True")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4"/>
        <v>#REF!</v>
      </c>
      <c r="AI1010" s="43" t="str">
        <f>_xll.BInterpol('Base IPCA'!$C$3:$C$14,'Base IPCA'!$E$3:$E$14,AH1010,"Cubic","Extrapolate=Linear","MultiX=Average","Skip=True","Sort=True")</f>
        <v>#N/A Invalid Parameter: Interpolation value</v>
      </c>
      <c r="AJ1010" s="43" t="str">
        <f>_xll.BInterpol('Base IPCA'!$C$3:$C$14,'Base IPCA'!$D$3:$D$14,AH1010,"Cubic","Extrapolate=Linear","MultiX=Average","Skip=True","Sort=True")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4"/>
        <v>#REF!</v>
      </c>
      <c r="AI1011" s="43" t="str">
        <f>_xll.BInterpol('Base IPCA'!$C$3:$C$14,'Base IPCA'!$E$3:$E$14,AH1011,"Cubic","Extrapolate=Linear","MultiX=Average","Skip=True","Sort=True")</f>
        <v>#N/A Invalid Parameter: Interpolation value</v>
      </c>
      <c r="AJ1011" s="43" t="str">
        <f>_xll.BInterpol('Base IPCA'!$C$3:$C$14,'Base IPCA'!$D$3:$D$14,AH1011,"Cubic","Extrapolate=Linear","MultiX=Average","Skip=True","Sort=True")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4"/>
        <v>#REF!</v>
      </c>
      <c r="AI1012" s="43" t="str">
        <f>_xll.BInterpol('Base IPCA'!$C$3:$C$14,'Base IPCA'!$E$3:$E$14,AH1012,"Cubic","Extrapolate=Linear","MultiX=Average","Skip=True","Sort=True")</f>
        <v>#N/A Invalid Parameter: Interpolation value</v>
      </c>
      <c r="AJ1012" s="43" t="str">
        <f>_xll.BInterpol('Base IPCA'!$C$3:$C$14,'Base IPCA'!$D$3:$D$14,AH1012,"Cubic","Extrapolate=Linear","MultiX=Average","Skip=True","Sort=True")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4"/>
        <v>#REF!</v>
      </c>
      <c r="AI1013" s="43" t="str">
        <f>_xll.BInterpol('Base IPCA'!$C$3:$C$14,'Base IPCA'!$E$3:$E$14,AH1013,"Cubic","Extrapolate=Linear","MultiX=Average","Skip=True","Sort=True")</f>
        <v>#N/A Invalid Parameter: Interpolation value</v>
      </c>
      <c r="AJ1013" s="43" t="str">
        <f>_xll.BInterpol('Base IPCA'!$C$3:$C$14,'Base IPCA'!$D$3:$D$14,AH1013,"Cubic","Extrapolate=Linear","MultiX=Average","Skip=True","Sort=True")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4"/>
        <v>#REF!</v>
      </c>
      <c r="AI1014" s="43" t="str">
        <f>_xll.BInterpol('Base IPCA'!$C$3:$C$14,'Base IPCA'!$E$3:$E$14,AH1014,"Cubic","Extrapolate=Linear","MultiX=Average","Skip=True","Sort=True")</f>
        <v>#N/A Invalid Parameter: Interpolation value</v>
      </c>
      <c r="AJ1014" s="43" t="str">
        <f>_xll.BInterpol('Base IPCA'!$C$3:$C$14,'Base IPCA'!$D$3:$D$14,AH1014,"Cubic","Extrapolate=Linear","MultiX=Average","Skip=True","Sort=True")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4"/>
        <v>#REF!</v>
      </c>
      <c r="AI1015" s="43" t="str">
        <f>_xll.BInterpol('Base IPCA'!$C$3:$C$14,'Base IPCA'!$E$3:$E$14,AH1015,"Cubic","Extrapolate=Linear","MultiX=Average","Skip=True","Sort=True")</f>
        <v>#N/A Invalid Parameter: Interpolation value</v>
      </c>
      <c r="AJ1015" s="43" t="str">
        <f>_xll.BInterpol('Base IPCA'!$C$3:$C$14,'Base IPCA'!$D$3:$D$14,AH1015,"Cubic","Extrapolate=Linear","MultiX=Average","Skip=True","Sort=True")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4"/>
        <v>#REF!</v>
      </c>
      <c r="AI1016" s="43" t="str">
        <f>_xll.BInterpol('Base IPCA'!$C$3:$C$14,'Base IPCA'!$E$3:$E$14,AH1016,"Cubic","Extrapolate=Linear","MultiX=Average","Skip=True","Sort=True")</f>
        <v>#N/A Invalid Parameter: Interpolation value</v>
      </c>
      <c r="AJ1016" s="43" t="str">
        <f>_xll.BInterpol('Base IPCA'!$C$3:$C$14,'Base IPCA'!$D$3:$D$14,AH1016,"Cubic","Extrapolate=Linear","MultiX=Average","Skip=True","Sort=True")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4"/>
        <v>#REF!</v>
      </c>
      <c r="AI1017" s="43" t="str">
        <f>_xll.BInterpol('Base IPCA'!$C$3:$C$14,'Base IPCA'!$E$3:$E$14,AH1017,"Cubic","Extrapolate=Linear","MultiX=Average","Skip=True","Sort=True")</f>
        <v>#N/A Invalid Parameter: Interpolation value</v>
      </c>
      <c r="AJ1017" s="43" t="str">
        <f>_xll.BInterpol('Base IPCA'!$C$3:$C$14,'Base IPCA'!$D$3:$D$14,AH1017,"Cubic","Extrapolate=Linear","MultiX=Average","Skip=True","Sort=True")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4"/>
        <v>#REF!</v>
      </c>
      <c r="AI1018" s="43" t="str">
        <f>_xll.BInterpol('Base IPCA'!$C$3:$C$14,'Base IPCA'!$E$3:$E$14,AH1018,"Cubic","Extrapolate=Linear","MultiX=Average","Skip=True","Sort=True")</f>
        <v>#N/A Invalid Parameter: Interpolation value</v>
      </c>
      <c r="AJ1018" s="43" t="str">
        <f>_xll.BInterpol('Base IPCA'!$C$3:$C$14,'Base IPCA'!$D$3:$D$14,AH1018,"Cubic","Extrapolate=Linear","MultiX=Average","Skip=True","Sort=True")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4"/>
        <v>#REF!</v>
      </c>
      <c r="AI1019" s="43" t="str">
        <f>_xll.BInterpol('Base IPCA'!$C$3:$C$14,'Base IPCA'!$E$3:$E$14,AH1019,"Cubic","Extrapolate=Linear","MultiX=Average","Skip=True","Sort=True")</f>
        <v>#N/A Invalid Parameter: Interpolation value</v>
      </c>
      <c r="AJ1019" s="43" t="str">
        <f>_xll.BInterpol('Base IPCA'!$C$3:$C$14,'Base IPCA'!$D$3:$D$14,AH1019,"Cubic","Extrapolate=Linear","MultiX=Average","Skip=True","Sort=True")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4"/>
        <v>#REF!</v>
      </c>
      <c r="AI1020" s="43" t="str">
        <f>_xll.BInterpol('Base IPCA'!$C$3:$C$14,'Base IPCA'!$E$3:$E$14,AH1020,"Cubic","Extrapolate=Linear","MultiX=Average","Skip=True","Sort=True")</f>
        <v>#N/A Invalid Parameter: Interpolation value</v>
      </c>
      <c r="AJ1020" s="43" t="str">
        <f>_xll.BInterpol('Base IPCA'!$C$3:$C$14,'Base IPCA'!$D$3:$D$14,AH1020,"Cubic","Extrapolate=Linear","MultiX=Average","Skip=True","Sort=True")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4"/>
        <v>#REF!</v>
      </c>
      <c r="AI1021" s="43" t="str">
        <f>_xll.BInterpol('Base IPCA'!$C$3:$C$14,'Base IPCA'!$E$3:$E$14,AH1021,"Cubic","Extrapolate=Linear","MultiX=Average","Skip=True","Sort=True")</f>
        <v>#N/A Invalid Parameter: Interpolation value</v>
      </c>
      <c r="AJ1021" s="43" t="str">
        <f>_xll.BInterpol('Base IPCA'!$C$3:$C$14,'Base IPCA'!$D$3:$D$14,AH1021,"Cubic","Extrapolate=Linear","MultiX=Average","Skip=True","Sort=True")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4"/>
        <v>#REF!</v>
      </c>
      <c r="AI1022" s="43" t="str">
        <f>_xll.BInterpol('Base IPCA'!$C$3:$C$14,'Base IPCA'!$E$3:$E$14,AH1022,"Cubic","Extrapolate=Linear","MultiX=Average","Skip=True","Sort=True")</f>
        <v>#N/A Invalid Parameter: Interpolation value</v>
      </c>
      <c r="AJ1022" s="43" t="str">
        <f>_xll.BInterpol('Base IPCA'!$C$3:$C$14,'Base IPCA'!$D$3:$D$14,AH1022,"Cubic","Extrapolate=Linear","MultiX=Average","Skip=True","Sort=True")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4"/>
        <v>#REF!</v>
      </c>
      <c r="AI1023" s="43" t="str">
        <f>_xll.BInterpol('Base IPCA'!$C$3:$C$14,'Base IPCA'!$E$3:$E$14,AH1023,"Cubic","Extrapolate=Linear","MultiX=Average","Skip=True","Sort=True")</f>
        <v>#N/A Invalid Parameter: Interpolation value</v>
      </c>
      <c r="AJ1023" s="43" t="str">
        <f>_xll.BInterpol('Base IPCA'!$C$3:$C$14,'Base IPCA'!$D$3:$D$14,AH1023,"Cubic","Extrapolate=Linear","MultiX=Average","Skip=True","Sort=True")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4"/>
        <v>#REF!</v>
      </c>
      <c r="AI1024" s="43" t="str">
        <f>_xll.BInterpol('Base IPCA'!$C$3:$C$14,'Base IPCA'!$E$3:$E$14,AH1024,"Cubic","Extrapolate=Linear","MultiX=Average","Skip=True","Sort=True")</f>
        <v>#N/A Invalid Parameter: Interpolation value</v>
      </c>
      <c r="AJ1024" s="43" t="str">
        <f>_xll.BInterpol('Base IPCA'!$C$3:$C$14,'Base IPCA'!$D$3:$D$14,AH1024,"Cubic","Extrapolate=Linear","MultiX=Average","Skip=True","Sort=True")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4"/>
        <v>#REF!</v>
      </c>
      <c r="AI1025" s="43" t="str">
        <f>_xll.BInterpol('Base IPCA'!$C$3:$C$14,'Base IPCA'!$E$3:$E$14,AH1025,"Cubic","Extrapolate=Linear","MultiX=Average","Skip=True","Sort=True")</f>
        <v>#N/A Invalid Parameter: Interpolation value</v>
      </c>
      <c r="AJ1025" s="43" t="str">
        <f>_xll.BInterpol('Base IPCA'!$C$3:$C$14,'Base IPCA'!$D$3:$D$14,AH1025,"Cubic","Extrapolate=Linear","MultiX=Average","Skip=True","Sort=True")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4"/>
        <v>#REF!</v>
      </c>
      <c r="AI1026" s="43" t="str">
        <f>_xll.BInterpol('Base IPCA'!$C$3:$C$14,'Base IPCA'!$E$3:$E$14,AH1026,"Cubic","Extrapolate=Linear","MultiX=Average","Skip=True","Sort=True")</f>
        <v>#N/A Invalid Parameter: Interpolation value</v>
      </c>
      <c r="AJ1026" s="43" t="str">
        <f>_xll.BInterpol('Base IPCA'!$C$3:$C$14,'Base IPCA'!$D$3:$D$14,AH1026,"Cubic","Extrapolate=Linear","MultiX=Average","Skip=True","Sort=True")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4"/>
        <v>#REF!</v>
      </c>
      <c r="AI1027" s="43" t="str">
        <f>_xll.BInterpol('Base IPCA'!$C$3:$C$14,'Base IPCA'!$E$3:$E$14,AH1027,"Cubic","Extrapolate=Linear","MultiX=Average","Skip=True","Sort=True")</f>
        <v>#N/A Invalid Parameter: Interpolation value</v>
      </c>
      <c r="AJ1027" s="43" t="str">
        <f>_xll.BInterpol('Base IPCA'!$C$3:$C$14,'Base IPCA'!$D$3:$D$14,AH1027,"Cubic","Extrapolate=Linear","MultiX=Average","Skip=True","Sort=True")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4"/>
        <v>#REF!</v>
      </c>
      <c r="AI1028" s="43" t="str">
        <f>_xll.BInterpol('Base IPCA'!$C$3:$C$14,'Base IPCA'!$E$3:$E$14,AH1028,"Cubic","Extrapolate=Linear","MultiX=Average","Skip=True","Sort=True")</f>
        <v>#N/A Invalid Parameter: Interpolation value</v>
      </c>
      <c r="AJ1028" s="43" t="str">
        <f>_xll.BInterpol('Base IPCA'!$C$3:$C$14,'Base IPCA'!$D$3:$D$14,AH1028,"Cubic","Extrapolate=Linear","MultiX=Average","Skip=True","Sort=True")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4"/>
        <v>#REF!</v>
      </c>
      <c r="AI1029" s="43" t="str">
        <f>_xll.BInterpol('Base IPCA'!$C$3:$C$14,'Base IPCA'!$E$3:$E$14,AH1029,"Cubic","Extrapolate=Linear","MultiX=Average","Skip=True","Sort=True")</f>
        <v>#N/A Invalid Parameter: Interpolation value</v>
      </c>
      <c r="AJ1029" s="43" t="str">
        <f>_xll.BInterpol('Base IPCA'!$C$3:$C$14,'Base IPCA'!$D$3:$D$14,AH1029,"Cubic","Extrapolate=Linear","MultiX=Average","Skip=True","Sort=True")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5">AH1029+1</f>
        <v>#REF!</v>
      </c>
      <c r="AI1030" s="43" t="str">
        <f>_xll.BInterpol('Base IPCA'!$C$3:$C$14,'Base IPCA'!$E$3:$E$14,AH1030,"Cubic","Extrapolate=Linear","MultiX=Average","Skip=True","Sort=True")</f>
        <v>#N/A Invalid Parameter: Interpolation value</v>
      </c>
      <c r="AJ1030" s="43" t="str">
        <f>_xll.BInterpol('Base IPCA'!$C$3:$C$14,'Base IPCA'!$D$3:$D$14,AH1030,"Cubic","Extrapolate=Linear","MultiX=Average","Skip=True","Sort=True")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5"/>
        <v>#REF!</v>
      </c>
      <c r="AI1031" s="43" t="str">
        <f>_xll.BInterpol('Base IPCA'!$C$3:$C$14,'Base IPCA'!$E$3:$E$14,AH1031,"Cubic","Extrapolate=Linear","MultiX=Average","Skip=True","Sort=True")</f>
        <v>#N/A Invalid Parameter: Interpolation value</v>
      </c>
      <c r="AJ1031" s="43" t="str">
        <f>_xll.BInterpol('Base IPCA'!$C$3:$C$14,'Base IPCA'!$D$3:$D$14,AH1031,"Cubic","Extrapolate=Linear","MultiX=Average","Skip=True","Sort=True")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5"/>
        <v>#REF!</v>
      </c>
      <c r="AI1032" s="43" t="str">
        <f>_xll.BInterpol('Base IPCA'!$C$3:$C$14,'Base IPCA'!$E$3:$E$14,AH1032,"Cubic","Extrapolate=Linear","MultiX=Average","Skip=True","Sort=True")</f>
        <v>#N/A Invalid Parameter: Interpolation value</v>
      </c>
      <c r="AJ1032" s="43" t="str">
        <f>_xll.BInterpol('Base IPCA'!$C$3:$C$14,'Base IPCA'!$D$3:$D$14,AH1032,"Cubic","Extrapolate=Linear","MultiX=Average","Skip=True","Sort=True")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5"/>
        <v>#REF!</v>
      </c>
      <c r="AI1033" s="43" t="str">
        <f>_xll.BInterpol('Base IPCA'!$C$3:$C$14,'Base IPCA'!$E$3:$E$14,AH1033,"Cubic","Extrapolate=Linear","MultiX=Average","Skip=True","Sort=True")</f>
        <v>#N/A Invalid Parameter: Interpolation value</v>
      </c>
      <c r="AJ1033" s="43" t="str">
        <f>_xll.BInterpol('Base IPCA'!$C$3:$C$14,'Base IPCA'!$D$3:$D$14,AH1033,"Cubic","Extrapolate=Linear","MultiX=Average","Skip=True","Sort=True")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5"/>
        <v>#REF!</v>
      </c>
      <c r="AI1034" s="43" t="str">
        <f>_xll.BInterpol('Base IPCA'!$C$3:$C$14,'Base IPCA'!$E$3:$E$14,AH1034,"Cubic","Extrapolate=Linear","MultiX=Average","Skip=True","Sort=True")</f>
        <v>#N/A Invalid Parameter: Interpolation value</v>
      </c>
      <c r="AJ1034" s="43" t="str">
        <f>_xll.BInterpol('Base IPCA'!$C$3:$C$14,'Base IPCA'!$D$3:$D$14,AH1034,"Cubic","Extrapolate=Linear","MultiX=Average","Skip=True","Sort=True")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5"/>
        <v>#REF!</v>
      </c>
      <c r="AI1035" s="43" t="str">
        <f>_xll.BInterpol('Base IPCA'!$C$3:$C$14,'Base IPCA'!$E$3:$E$14,AH1035,"Cubic","Extrapolate=Linear","MultiX=Average","Skip=True","Sort=True")</f>
        <v>#N/A Invalid Parameter: Interpolation value</v>
      </c>
      <c r="AJ1035" s="43" t="str">
        <f>_xll.BInterpol('Base IPCA'!$C$3:$C$14,'Base IPCA'!$D$3:$D$14,AH1035,"Cubic","Extrapolate=Linear","MultiX=Average","Skip=True","Sort=True")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5"/>
        <v>#REF!</v>
      </c>
      <c r="AI1036" s="43" t="str">
        <f>_xll.BInterpol('Base IPCA'!$C$3:$C$14,'Base IPCA'!$E$3:$E$14,AH1036,"Cubic","Extrapolate=Linear","MultiX=Average","Skip=True","Sort=True")</f>
        <v>#N/A Invalid Parameter: Interpolation value</v>
      </c>
      <c r="AJ1036" s="43" t="str">
        <f>_xll.BInterpol('Base IPCA'!$C$3:$C$14,'Base IPCA'!$D$3:$D$14,AH1036,"Cubic","Extrapolate=Linear","MultiX=Average","Skip=True","Sort=True")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5"/>
        <v>#REF!</v>
      </c>
      <c r="AI1037" s="43" t="str">
        <f>_xll.BInterpol('Base IPCA'!$C$3:$C$14,'Base IPCA'!$E$3:$E$14,AH1037,"Cubic","Extrapolate=Linear","MultiX=Average","Skip=True","Sort=True")</f>
        <v>#N/A Invalid Parameter: Interpolation value</v>
      </c>
      <c r="AJ1037" s="43" t="str">
        <f>_xll.BInterpol('Base IPCA'!$C$3:$C$14,'Base IPCA'!$D$3:$D$14,AH1037,"Cubic","Extrapolate=Linear","MultiX=Average","Skip=True","Sort=True")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5"/>
        <v>#REF!</v>
      </c>
      <c r="AI1038" s="43" t="str">
        <f>_xll.BInterpol('Base IPCA'!$C$3:$C$14,'Base IPCA'!$E$3:$E$14,AH1038,"Cubic","Extrapolate=Linear","MultiX=Average","Skip=True","Sort=True")</f>
        <v>#N/A Invalid Parameter: Interpolation value</v>
      </c>
      <c r="AJ1038" s="43" t="str">
        <f>_xll.BInterpol('Base IPCA'!$C$3:$C$14,'Base IPCA'!$D$3:$D$14,AH1038,"Cubic","Extrapolate=Linear","MultiX=Average","Skip=True","Sort=True")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5"/>
        <v>#REF!</v>
      </c>
      <c r="AI1039" s="43" t="str">
        <f>_xll.BInterpol('Base IPCA'!$C$3:$C$14,'Base IPCA'!$E$3:$E$14,AH1039,"Cubic","Extrapolate=Linear","MultiX=Average","Skip=True","Sort=True")</f>
        <v>#N/A Invalid Parameter: Interpolation value</v>
      </c>
      <c r="AJ1039" s="43" t="str">
        <f>_xll.BInterpol('Base IPCA'!$C$3:$C$14,'Base IPCA'!$D$3:$D$14,AH1039,"Cubic","Extrapolate=Linear","MultiX=Average","Skip=True","Sort=True")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5"/>
        <v>#REF!</v>
      </c>
      <c r="AI1040" s="43" t="str">
        <f>_xll.BInterpol('Base IPCA'!$C$3:$C$14,'Base IPCA'!$E$3:$E$14,AH1040,"Cubic","Extrapolate=Linear","MultiX=Average","Skip=True","Sort=True")</f>
        <v>#N/A Invalid Parameter: Interpolation value</v>
      </c>
      <c r="AJ1040" s="43" t="str">
        <f>_xll.BInterpol('Base IPCA'!$C$3:$C$14,'Base IPCA'!$D$3:$D$14,AH1040,"Cubic","Extrapolate=Linear","MultiX=Average","Skip=True","Sort=True")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5"/>
        <v>#REF!</v>
      </c>
      <c r="AI1041" s="43" t="str">
        <f>_xll.BInterpol('Base IPCA'!$C$3:$C$14,'Base IPCA'!$E$3:$E$14,AH1041,"Cubic","Extrapolate=Linear","MultiX=Average","Skip=True","Sort=True")</f>
        <v>#N/A Invalid Parameter: Interpolation value</v>
      </c>
      <c r="AJ1041" s="43" t="str">
        <f>_xll.BInterpol('Base IPCA'!$C$3:$C$14,'Base IPCA'!$D$3:$D$14,AH1041,"Cubic","Extrapolate=Linear","MultiX=Average","Skip=True","Sort=True")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5"/>
        <v>#REF!</v>
      </c>
      <c r="AI1042" s="43" t="str">
        <f>_xll.BInterpol('Base IPCA'!$C$3:$C$14,'Base IPCA'!$E$3:$E$14,AH1042,"Cubic","Extrapolate=Linear","MultiX=Average","Skip=True","Sort=True")</f>
        <v>#N/A Invalid Parameter: Interpolation value</v>
      </c>
      <c r="AJ1042" s="43" t="str">
        <f>_xll.BInterpol('Base IPCA'!$C$3:$C$14,'Base IPCA'!$D$3:$D$14,AH1042,"Cubic","Extrapolate=Linear","MultiX=Average","Skip=True","Sort=True")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5"/>
        <v>#REF!</v>
      </c>
      <c r="AI1043" s="43" t="str">
        <f>_xll.BInterpol('Base IPCA'!$C$3:$C$14,'Base IPCA'!$E$3:$E$14,AH1043,"Cubic","Extrapolate=Linear","MultiX=Average","Skip=True","Sort=True")</f>
        <v>#N/A Invalid Parameter: Interpolation value</v>
      </c>
      <c r="AJ1043" s="43" t="str">
        <f>_xll.BInterpol('Base IPCA'!$C$3:$C$14,'Base IPCA'!$D$3:$D$14,AH1043,"Cubic","Extrapolate=Linear","MultiX=Average","Skip=True","Sort=True")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5"/>
        <v>#REF!</v>
      </c>
      <c r="AI1044" s="43" t="str">
        <f>_xll.BInterpol('Base IPCA'!$C$3:$C$14,'Base IPCA'!$E$3:$E$14,AH1044,"Cubic","Extrapolate=Linear","MultiX=Average","Skip=True","Sort=True")</f>
        <v>#N/A Invalid Parameter: Interpolation value</v>
      </c>
      <c r="AJ1044" s="43" t="str">
        <f>_xll.BInterpol('Base IPCA'!$C$3:$C$14,'Base IPCA'!$D$3:$D$14,AH1044,"Cubic","Extrapolate=Linear","MultiX=Average","Skip=True","Sort=True")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5"/>
        <v>#REF!</v>
      </c>
      <c r="AI1045" s="43" t="str">
        <f>_xll.BInterpol('Base IPCA'!$C$3:$C$14,'Base IPCA'!$E$3:$E$14,AH1045,"Cubic","Extrapolate=Linear","MultiX=Average","Skip=True","Sort=True")</f>
        <v>#N/A Invalid Parameter: Interpolation value</v>
      </c>
      <c r="AJ1045" s="43" t="str">
        <f>_xll.BInterpol('Base IPCA'!$C$3:$C$14,'Base IPCA'!$D$3:$D$14,AH1045,"Cubic","Extrapolate=Linear","MultiX=Average","Skip=True","Sort=True")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5"/>
        <v>#REF!</v>
      </c>
      <c r="AI1046" s="43" t="str">
        <f>_xll.BInterpol('Base IPCA'!$C$3:$C$14,'Base IPCA'!$E$3:$E$14,AH1046,"Cubic","Extrapolate=Linear","MultiX=Average","Skip=True","Sort=True")</f>
        <v>#N/A Invalid Parameter: Interpolation value</v>
      </c>
      <c r="AJ1046" s="43" t="str">
        <f>_xll.BInterpol('Base IPCA'!$C$3:$C$14,'Base IPCA'!$D$3:$D$14,AH1046,"Cubic","Extrapolate=Linear","MultiX=Average","Skip=True","Sort=True")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5"/>
        <v>#REF!</v>
      </c>
      <c r="AI1047" s="43" t="str">
        <f>_xll.BInterpol('Base IPCA'!$C$3:$C$14,'Base IPCA'!$E$3:$E$14,AH1047,"Cubic","Extrapolate=Linear","MultiX=Average","Skip=True","Sort=True")</f>
        <v>#N/A Invalid Parameter: Interpolation value</v>
      </c>
      <c r="AJ1047" s="43" t="str">
        <f>_xll.BInterpol('Base IPCA'!$C$3:$C$14,'Base IPCA'!$D$3:$D$14,AH1047,"Cubic","Extrapolate=Linear","MultiX=Average","Skip=True","Sort=True")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5"/>
        <v>#REF!</v>
      </c>
      <c r="AI1048" s="43" t="str">
        <f>_xll.BInterpol('Base IPCA'!$C$3:$C$14,'Base IPCA'!$E$3:$E$14,AH1048,"Cubic","Extrapolate=Linear","MultiX=Average","Skip=True","Sort=True")</f>
        <v>#N/A Invalid Parameter: Interpolation value</v>
      </c>
      <c r="AJ1048" s="43" t="str">
        <f>_xll.BInterpol('Base IPCA'!$C$3:$C$14,'Base IPCA'!$D$3:$D$14,AH1048,"Cubic","Extrapolate=Linear","MultiX=Average","Skip=True","Sort=True")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5"/>
        <v>#REF!</v>
      </c>
      <c r="AI1049" s="43" t="str">
        <f>_xll.BInterpol('Base IPCA'!$C$3:$C$14,'Base IPCA'!$E$3:$E$14,AH1049,"Cubic","Extrapolate=Linear","MultiX=Average","Skip=True","Sort=True")</f>
        <v>#N/A Invalid Parameter: Interpolation value</v>
      </c>
      <c r="AJ1049" s="43" t="str">
        <f>_xll.BInterpol('Base IPCA'!$C$3:$C$14,'Base IPCA'!$D$3:$D$14,AH1049,"Cubic","Extrapolate=Linear","MultiX=Average","Skip=True","Sort=True")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5"/>
        <v>#REF!</v>
      </c>
      <c r="AI1050" s="43" t="str">
        <f>_xll.BInterpol('Base IPCA'!$C$3:$C$14,'Base IPCA'!$E$3:$E$14,AH1050,"Cubic","Extrapolate=Linear","MultiX=Average","Skip=True","Sort=True")</f>
        <v>#N/A Invalid Parameter: Interpolation value</v>
      </c>
      <c r="AJ1050" s="43" t="str">
        <f>_xll.BInterpol('Base IPCA'!$C$3:$C$14,'Base IPCA'!$D$3:$D$14,AH1050,"Cubic","Extrapolate=Linear","MultiX=Average","Skip=True","Sort=True")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5"/>
        <v>#REF!</v>
      </c>
      <c r="AI1051" s="43" t="str">
        <f>_xll.BInterpol('Base IPCA'!$C$3:$C$14,'Base IPCA'!$E$3:$E$14,AH1051,"Cubic","Extrapolate=Linear","MultiX=Average","Skip=True","Sort=True")</f>
        <v>#N/A Invalid Parameter: Interpolation value</v>
      </c>
      <c r="AJ1051" s="43" t="str">
        <f>_xll.BInterpol('Base IPCA'!$C$3:$C$14,'Base IPCA'!$D$3:$D$14,AH1051,"Cubic","Extrapolate=Linear","MultiX=Average","Skip=True","Sort=True")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5"/>
        <v>#REF!</v>
      </c>
      <c r="AI1052" s="43" t="str">
        <f>_xll.BInterpol('Base IPCA'!$C$3:$C$14,'Base IPCA'!$E$3:$E$14,AH1052,"Cubic","Extrapolate=Linear","MultiX=Average","Skip=True","Sort=True")</f>
        <v>#N/A Invalid Parameter: Interpolation value</v>
      </c>
      <c r="AJ1052" s="43" t="str">
        <f>_xll.BInterpol('Base IPCA'!$C$3:$C$14,'Base IPCA'!$D$3:$D$14,AH1052,"Cubic","Extrapolate=Linear","MultiX=Average","Skip=True","Sort=True")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5"/>
        <v>#REF!</v>
      </c>
      <c r="AI1053" s="43" t="str">
        <f>_xll.BInterpol('Base IPCA'!$C$3:$C$14,'Base IPCA'!$E$3:$E$14,AH1053,"Cubic","Extrapolate=Linear","MultiX=Average","Skip=True","Sort=True")</f>
        <v>#N/A Invalid Parameter: Interpolation value</v>
      </c>
      <c r="AJ1053" s="43" t="str">
        <f>_xll.BInterpol('Base IPCA'!$C$3:$C$14,'Base IPCA'!$D$3:$D$14,AH1053,"Cubic","Extrapolate=Linear","MultiX=Average","Skip=True","Sort=True")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5"/>
        <v>#REF!</v>
      </c>
      <c r="AI1054" s="43" t="str">
        <f>_xll.BInterpol('Base IPCA'!$C$3:$C$14,'Base IPCA'!$E$3:$E$14,AH1054,"Cubic","Extrapolate=Linear","MultiX=Average","Skip=True","Sort=True")</f>
        <v>#N/A Invalid Parameter: Interpolation value</v>
      </c>
      <c r="AJ1054" s="43" t="str">
        <f>_xll.BInterpol('Base IPCA'!$C$3:$C$14,'Base IPCA'!$D$3:$D$14,AH1054,"Cubic","Extrapolate=Linear","MultiX=Average","Skip=True","Sort=True")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5"/>
        <v>#REF!</v>
      </c>
      <c r="AI1055" s="43" t="str">
        <f>_xll.BInterpol('Base IPCA'!$C$3:$C$14,'Base IPCA'!$E$3:$E$14,AH1055,"Cubic","Extrapolate=Linear","MultiX=Average","Skip=True","Sort=True")</f>
        <v>#N/A Invalid Parameter: Interpolation value</v>
      </c>
      <c r="AJ1055" s="43" t="str">
        <f>_xll.BInterpol('Base IPCA'!$C$3:$C$14,'Base IPCA'!$D$3:$D$14,AH1055,"Cubic","Extrapolate=Linear","MultiX=Average","Skip=True","Sort=True")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5"/>
        <v>#REF!</v>
      </c>
      <c r="AI1056" s="43" t="str">
        <f>_xll.BInterpol('Base IPCA'!$C$3:$C$14,'Base IPCA'!$E$3:$E$14,AH1056,"Cubic","Extrapolate=Linear","MultiX=Average","Skip=True","Sort=True")</f>
        <v>#N/A Invalid Parameter: Interpolation value</v>
      </c>
      <c r="AJ1056" s="43" t="str">
        <f>_xll.BInterpol('Base IPCA'!$C$3:$C$14,'Base IPCA'!$D$3:$D$14,AH1056,"Cubic","Extrapolate=Linear","MultiX=Average","Skip=True","Sort=True")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5"/>
        <v>#REF!</v>
      </c>
      <c r="AI1057" s="43" t="str">
        <f>_xll.BInterpol('Base IPCA'!$C$3:$C$14,'Base IPCA'!$E$3:$E$14,AH1057,"Cubic","Extrapolate=Linear","MultiX=Average","Skip=True","Sort=True")</f>
        <v>#N/A Invalid Parameter: Interpolation value</v>
      </c>
      <c r="AJ1057" s="43" t="str">
        <f>_xll.BInterpol('Base IPCA'!$C$3:$C$14,'Base IPCA'!$D$3:$D$14,AH1057,"Cubic","Extrapolate=Linear","MultiX=Average","Skip=True","Sort=True")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5"/>
        <v>#REF!</v>
      </c>
      <c r="AI1058" s="43" t="str">
        <f>_xll.BInterpol('Base IPCA'!$C$3:$C$14,'Base IPCA'!$E$3:$E$14,AH1058,"Cubic","Extrapolate=Linear","MultiX=Average","Skip=True","Sort=True")</f>
        <v>#N/A Invalid Parameter: Interpolation value</v>
      </c>
      <c r="AJ1058" s="43" t="str">
        <f>_xll.BInterpol('Base IPCA'!$C$3:$C$14,'Base IPCA'!$D$3:$D$14,AH1058,"Cubic","Extrapolate=Linear","MultiX=Average","Skip=True","Sort=True")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5"/>
        <v>#REF!</v>
      </c>
      <c r="AI1059" s="43" t="str">
        <f>_xll.BInterpol('Base IPCA'!$C$3:$C$14,'Base IPCA'!$E$3:$E$14,AH1059,"Cubic","Extrapolate=Linear","MultiX=Average","Skip=True","Sort=True")</f>
        <v>#N/A Invalid Parameter: Interpolation value</v>
      </c>
      <c r="AJ1059" s="43" t="str">
        <f>_xll.BInterpol('Base IPCA'!$C$3:$C$14,'Base IPCA'!$D$3:$D$14,AH1059,"Cubic","Extrapolate=Linear","MultiX=Average","Skip=True","Sort=True")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5"/>
        <v>#REF!</v>
      </c>
      <c r="AI1060" s="43" t="str">
        <f>_xll.BInterpol('Base IPCA'!$C$3:$C$14,'Base IPCA'!$E$3:$E$14,AH1060,"Cubic","Extrapolate=Linear","MultiX=Average","Skip=True","Sort=True")</f>
        <v>#N/A Invalid Parameter: Interpolation value</v>
      </c>
      <c r="AJ1060" s="43" t="str">
        <f>_xll.BInterpol('Base IPCA'!$C$3:$C$14,'Base IPCA'!$D$3:$D$14,AH1060,"Cubic","Extrapolate=Linear","MultiX=Average","Skip=True","Sort=True")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5"/>
        <v>#REF!</v>
      </c>
      <c r="AI1061" s="43" t="str">
        <f>_xll.BInterpol('Base IPCA'!$C$3:$C$14,'Base IPCA'!$E$3:$E$14,AH1061,"Cubic","Extrapolate=Linear","MultiX=Average","Skip=True","Sort=True")</f>
        <v>#N/A Invalid Parameter: Interpolation value</v>
      </c>
      <c r="AJ1061" s="43" t="str">
        <f>_xll.BInterpol('Base IPCA'!$C$3:$C$14,'Base IPCA'!$D$3:$D$14,AH1061,"Cubic","Extrapolate=Linear","MultiX=Average","Skip=True","Sort=True")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5"/>
        <v>#REF!</v>
      </c>
      <c r="AI1062" s="43" t="str">
        <f>_xll.BInterpol('Base IPCA'!$C$3:$C$14,'Base IPCA'!$E$3:$E$14,AH1062,"Cubic","Extrapolate=Linear","MultiX=Average","Skip=True","Sort=True")</f>
        <v>#N/A Invalid Parameter: Interpolation value</v>
      </c>
      <c r="AJ1062" s="43" t="str">
        <f>_xll.BInterpol('Base IPCA'!$C$3:$C$14,'Base IPCA'!$D$3:$D$14,AH1062,"Cubic","Extrapolate=Linear","MultiX=Average","Skip=True","Sort=True")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5"/>
        <v>#REF!</v>
      </c>
      <c r="AI1063" s="43" t="str">
        <f>_xll.BInterpol('Base IPCA'!$C$3:$C$14,'Base IPCA'!$E$3:$E$14,AH1063,"Cubic","Extrapolate=Linear","MultiX=Average","Skip=True","Sort=True")</f>
        <v>#N/A Invalid Parameter: Interpolation value</v>
      </c>
      <c r="AJ1063" s="43" t="str">
        <f>_xll.BInterpol('Base IPCA'!$C$3:$C$14,'Base IPCA'!$D$3:$D$14,AH1063,"Cubic","Extrapolate=Linear","MultiX=Average","Skip=True","Sort=True")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5"/>
        <v>#REF!</v>
      </c>
      <c r="AI1064" s="43" t="str">
        <f>_xll.BInterpol('Base IPCA'!$C$3:$C$14,'Base IPCA'!$E$3:$E$14,AH1064,"Cubic","Extrapolate=Linear","MultiX=Average","Skip=True","Sort=True")</f>
        <v>#N/A Invalid Parameter: Interpolation value</v>
      </c>
      <c r="AJ1064" s="43" t="str">
        <f>_xll.BInterpol('Base IPCA'!$C$3:$C$14,'Base IPCA'!$D$3:$D$14,AH1064,"Cubic","Extrapolate=Linear","MultiX=Average","Skip=True","Sort=True")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5"/>
        <v>#REF!</v>
      </c>
      <c r="AI1065" s="43" t="str">
        <f>_xll.BInterpol('Base IPCA'!$C$3:$C$14,'Base IPCA'!$E$3:$E$14,AH1065,"Cubic","Extrapolate=Linear","MultiX=Average","Skip=True","Sort=True")</f>
        <v>#N/A Invalid Parameter: Interpolation value</v>
      </c>
      <c r="AJ1065" s="43" t="str">
        <f>_xll.BInterpol('Base IPCA'!$C$3:$C$14,'Base IPCA'!$D$3:$D$14,AH1065,"Cubic","Extrapolate=Linear","MultiX=Average","Skip=True","Sort=True")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5"/>
        <v>#REF!</v>
      </c>
      <c r="AI1066" s="43" t="str">
        <f>_xll.BInterpol('Base IPCA'!$C$3:$C$14,'Base IPCA'!$E$3:$E$14,AH1066,"Cubic","Extrapolate=Linear","MultiX=Average","Skip=True","Sort=True")</f>
        <v>#N/A Invalid Parameter: Interpolation value</v>
      </c>
      <c r="AJ1066" s="43" t="str">
        <f>_xll.BInterpol('Base IPCA'!$C$3:$C$14,'Base IPCA'!$D$3:$D$14,AH1066,"Cubic","Extrapolate=Linear","MultiX=Average","Skip=True","Sort=True")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5"/>
        <v>#REF!</v>
      </c>
      <c r="AI1067" s="43" t="str">
        <f>_xll.BInterpol('Base IPCA'!$C$3:$C$14,'Base IPCA'!$E$3:$E$14,AH1067,"Cubic","Extrapolate=Linear","MultiX=Average","Skip=True","Sort=True")</f>
        <v>#N/A Invalid Parameter: Interpolation value</v>
      </c>
      <c r="AJ1067" s="43" t="str">
        <f>_xll.BInterpol('Base IPCA'!$C$3:$C$14,'Base IPCA'!$D$3:$D$14,AH1067,"Cubic","Extrapolate=Linear","MultiX=Average","Skip=True","Sort=True")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5"/>
        <v>#REF!</v>
      </c>
      <c r="AI1068" s="43" t="str">
        <f>_xll.BInterpol('Base IPCA'!$C$3:$C$14,'Base IPCA'!$E$3:$E$14,AH1068,"Cubic","Extrapolate=Linear","MultiX=Average","Skip=True","Sort=True")</f>
        <v>#N/A Invalid Parameter: Interpolation value</v>
      </c>
      <c r="AJ1068" s="43" t="str">
        <f>_xll.BInterpol('Base IPCA'!$C$3:$C$14,'Base IPCA'!$D$3:$D$14,AH1068,"Cubic","Extrapolate=Linear","MultiX=Average","Skip=True","Sort=True")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5"/>
        <v>#REF!</v>
      </c>
      <c r="AI1069" s="43" t="str">
        <f>_xll.BInterpol('Base IPCA'!$C$3:$C$14,'Base IPCA'!$E$3:$E$14,AH1069,"Cubic","Extrapolate=Linear","MultiX=Average","Skip=True","Sort=True")</f>
        <v>#N/A Invalid Parameter: Interpolation value</v>
      </c>
      <c r="AJ1069" s="43" t="str">
        <f>_xll.BInterpol('Base IPCA'!$C$3:$C$14,'Base IPCA'!$D$3:$D$14,AH1069,"Cubic","Extrapolate=Linear","MultiX=Average","Skip=True","Sort=True")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5"/>
        <v>#REF!</v>
      </c>
      <c r="AI1070" s="43" t="str">
        <f>_xll.BInterpol('Base IPCA'!$C$3:$C$14,'Base IPCA'!$E$3:$E$14,AH1070,"Cubic","Extrapolate=Linear","MultiX=Average","Skip=True","Sort=True")</f>
        <v>#N/A Invalid Parameter: Interpolation value</v>
      </c>
      <c r="AJ1070" s="43" t="str">
        <f>_xll.BInterpol('Base IPCA'!$C$3:$C$14,'Base IPCA'!$D$3:$D$14,AH1070,"Cubic","Extrapolate=Linear","MultiX=Average","Skip=True","Sort=True")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5"/>
        <v>#REF!</v>
      </c>
      <c r="AI1071" s="43" t="str">
        <f>_xll.BInterpol('Base IPCA'!$C$3:$C$14,'Base IPCA'!$E$3:$E$14,AH1071,"Cubic","Extrapolate=Linear","MultiX=Average","Skip=True","Sort=True")</f>
        <v>#N/A Invalid Parameter: Interpolation value</v>
      </c>
      <c r="AJ1071" s="43" t="str">
        <f>_xll.BInterpol('Base IPCA'!$C$3:$C$14,'Base IPCA'!$D$3:$D$14,AH1071,"Cubic","Extrapolate=Linear","MultiX=Average","Skip=True","Sort=True")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5"/>
        <v>#REF!</v>
      </c>
      <c r="AI1072" s="43" t="str">
        <f>_xll.BInterpol('Base IPCA'!$C$3:$C$14,'Base IPCA'!$E$3:$E$14,AH1072,"Cubic","Extrapolate=Linear","MultiX=Average","Skip=True","Sort=True")</f>
        <v>#N/A Invalid Parameter: Interpolation value</v>
      </c>
      <c r="AJ1072" s="43" t="str">
        <f>_xll.BInterpol('Base IPCA'!$C$3:$C$14,'Base IPCA'!$D$3:$D$14,AH1072,"Cubic","Extrapolate=Linear","MultiX=Average","Skip=True","Sort=True")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5"/>
        <v>#REF!</v>
      </c>
      <c r="AI1073" s="43" t="str">
        <f>_xll.BInterpol('Base IPCA'!$C$3:$C$14,'Base IPCA'!$E$3:$E$14,AH1073,"Cubic","Extrapolate=Linear","MultiX=Average","Skip=True","Sort=True")</f>
        <v>#N/A Invalid Parameter: Interpolation value</v>
      </c>
      <c r="AJ1073" s="43" t="str">
        <f>_xll.BInterpol('Base IPCA'!$C$3:$C$14,'Base IPCA'!$D$3:$D$14,AH1073,"Cubic","Extrapolate=Linear","MultiX=Average","Skip=True","Sort=True")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5"/>
        <v>#REF!</v>
      </c>
      <c r="AI1074" s="43" t="str">
        <f>_xll.BInterpol('Base IPCA'!$C$3:$C$14,'Base IPCA'!$E$3:$E$14,AH1074,"Cubic","Extrapolate=Linear","MultiX=Average","Skip=True","Sort=True")</f>
        <v>#N/A Invalid Parameter: Interpolation value</v>
      </c>
      <c r="AJ1074" s="43" t="str">
        <f>_xll.BInterpol('Base IPCA'!$C$3:$C$14,'Base IPCA'!$D$3:$D$14,AH1074,"Cubic","Extrapolate=Linear","MultiX=Average","Skip=True","Sort=True")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5"/>
        <v>#REF!</v>
      </c>
      <c r="AI1075" s="43" t="str">
        <f>_xll.BInterpol('Base IPCA'!$C$3:$C$14,'Base IPCA'!$E$3:$E$14,AH1075,"Cubic","Extrapolate=Linear","MultiX=Average","Skip=True","Sort=True")</f>
        <v>#N/A Invalid Parameter: Interpolation value</v>
      </c>
      <c r="AJ1075" s="43" t="str">
        <f>_xll.BInterpol('Base IPCA'!$C$3:$C$14,'Base IPCA'!$D$3:$D$14,AH1075,"Cubic","Extrapolate=Linear","MultiX=Average","Skip=True","Sort=True")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5"/>
        <v>#REF!</v>
      </c>
      <c r="AI1076" s="43" t="str">
        <f>_xll.BInterpol('Base IPCA'!$C$3:$C$14,'Base IPCA'!$E$3:$E$14,AH1076,"Cubic","Extrapolate=Linear","MultiX=Average","Skip=True","Sort=True")</f>
        <v>#N/A Invalid Parameter: Interpolation value</v>
      </c>
      <c r="AJ1076" s="43" t="str">
        <f>_xll.BInterpol('Base IPCA'!$C$3:$C$14,'Base IPCA'!$D$3:$D$14,AH1076,"Cubic","Extrapolate=Linear","MultiX=Average","Skip=True","Sort=True")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5"/>
        <v>#REF!</v>
      </c>
      <c r="AI1077" s="43" t="str">
        <f>_xll.BInterpol('Base IPCA'!$C$3:$C$14,'Base IPCA'!$E$3:$E$14,AH1077,"Cubic","Extrapolate=Linear","MultiX=Average","Skip=True","Sort=True")</f>
        <v>#N/A Invalid Parameter: Interpolation value</v>
      </c>
      <c r="AJ1077" s="43" t="str">
        <f>_xll.BInterpol('Base IPCA'!$C$3:$C$14,'Base IPCA'!$D$3:$D$14,AH1077,"Cubic","Extrapolate=Linear","MultiX=Average","Skip=True","Sort=True")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5"/>
        <v>#REF!</v>
      </c>
      <c r="AI1078" s="43" t="str">
        <f>_xll.BInterpol('Base IPCA'!$C$3:$C$14,'Base IPCA'!$E$3:$E$14,AH1078,"Cubic","Extrapolate=Linear","MultiX=Average","Skip=True","Sort=True")</f>
        <v>#N/A Invalid Parameter: Interpolation value</v>
      </c>
      <c r="AJ1078" s="43" t="str">
        <f>_xll.BInterpol('Base IPCA'!$C$3:$C$14,'Base IPCA'!$D$3:$D$14,AH1078,"Cubic","Extrapolate=Linear","MultiX=Average","Skip=True","Sort=True")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5"/>
        <v>#REF!</v>
      </c>
      <c r="AI1079" s="43" t="str">
        <f>_xll.BInterpol('Base IPCA'!$C$3:$C$14,'Base IPCA'!$E$3:$E$14,AH1079,"Cubic","Extrapolate=Linear","MultiX=Average","Skip=True","Sort=True")</f>
        <v>#N/A Invalid Parameter: Interpolation value</v>
      </c>
      <c r="AJ1079" s="43" t="str">
        <f>_xll.BInterpol('Base IPCA'!$C$3:$C$14,'Base IPCA'!$D$3:$D$14,AH1079,"Cubic","Extrapolate=Linear","MultiX=Average","Skip=True","Sort=True")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5"/>
        <v>#REF!</v>
      </c>
      <c r="AI1080" s="43" t="str">
        <f>_xll.BInterpol('Base IPCA'!$C$3:$C$14,'Base IPCA'!$E$3:$E$14,AH1080,"Cubic","Extrapolate=Linear","MultiX=Average","Skip=True","Sort=True")</f>
        <v>#N/A Invalid Parameter: Interpolation value</v>
      </c>
      <c r="AJ1080" s="43" t="str">
        <f>_xll.BInterpol('Base IPCA'!$C$3:$C$14,'Base IPCA'!$D$3:$D$14,AH1080,"Cubic","Extrapolate=Linear","MultiX=Average","Skip=True","Sort=True")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5"/>
        <v>#REF!</v>
      </c>
      <c r="AI1081" s="43" t="str">
        <f>_xll.BInterpol('Base IPCA'!$C$3:$C$14,'Base IPCA'!$E$3:$E$14,AH1081,"Cubic","Extrapolate=Linear","MultiX=Average","Skip=True","Sort=True")</f>
        <v>#N/A Invalid Parameter: Interpolation value</v>
      </c>
      <c r="AJ1081" s="43" t="str">
        <f>_xll.BInterpol('Base IPCA'!$C$3:$C$14,'Base IPCA'!$D$3:$D$14,AH1081,"Cubic","Extrapolate=Linear","MultiX=Average","Skip=True","Sort=True")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5"/>
        <v>#REF!</v>
      </c>
      <c r="AI1082" s="43" t="str">
        <f>_xll.BInterpol('Base IPCA'!$C$3:$C$14,'Base IPCA'!$E$3:$E$14,AH1082,"Cubic","Extrapolate=Linear","MultiX=Average","Skip=True","Sort=True")</f>
        <v>#N/A Invalid Parameter: Interpolation value</v>
      </c>
      <c r="AJ1082" s="43" t="str">
        <f>_xll.BInterpol('Base IPCA'!$C$3:$C$14,'Base IPCA'!$D$3:$D$14,AH1082,"Cubic","Extrapolate=Linear","MultiX=Average","Skip=True","Sort=True")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5"/>
        <v>#REF!</v>
      </c>
      <c r="AI1083" s="43" t="str">
        <f>_xll.BInterpol('Base IPCA'!$C$3:$C$14,'Base IPCA'!$E$3:$E$14,AH1083,"Cubic","Extrapolate=Linear","MultiX=Average","Skip=True","Sort=True")</f>
        <v>#N/A Invalid Parameter: Interpolation value</v>
      </c>
      <c r="AJ1083" s="43" t="str">
        <f>_xll.BInterpol('Base IPCA'!$C$3:$C$14,'Base IPCA'!$D$3:$D$14,AH1083,"Cubic","Extrapolate=Linear","MultiX=Average","Skip=True","Sort=True")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5"/>
        <v>#REF!</v>
      </c>
      <c r="AI1084" s="43" t="str">
        <f>_xll.BInterpol('Base IPCA'!$C$3:$C$14,'Base IPCA'!$E$3:$E$14,AH1084,"Cubic","Extrapolate=Linear","MultiX=Average","Skip=True","Sort=True")</f>
        <v>#N/A Invalid Parameter: Interpolation value</v>
      </c>
      <c r="AJ1084" s="43" t="str">
        <f>_xll.BInterpol('Base IPCA'!$C$3:$C$14,'Base IPCA'!$D$3:$D$14,AH1084,"Cubic","Extrapolate=Linear","MultiX=Average","Skip=True","Sort=True")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5"/>
        <v>#REF!</v>
      </c>
      <c r="AI1085" s="43" t="str">
        <f>_xll.BInterpol('Base IPCA'!$C$3:$C$14,'Base IPCA'!$E$3:$E$14,AH1085,"Cubic","Extrapolate=Linear","MultiX=Average","Skip=True","Sort=True")</f>
        <v>#N/A Invalid Parameter: Interpolation value</v>
      </c>
      <c r="AJ1085" s="43" t="str">
        <f>_xll.BInterpol('Base IPCA'!$C$3:$C$14,'Base IPCA'!$D$3:$D$14,AH1085,"Cubic","Extrapolate=Linear","MultiX=Average","Skip=True","Sort=True")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5"/>
        <v>#REF!</v>
      </c>
      <c r="AI1086" s="43" t="str">
        <f>_xll.BInterpol('Base IPCA'!$C$3:$C$14,'Base IPCA'!$E$3:$E$14,AH1086,"Cubic","Extrapolate=Linear","MultiX=Average","Skip=True","Sort=True")</f>
        <v>#N/A Invalid Parameter: Interpolation value</v>
      </c>
      <c r="AJ1086" s="43" t="str">
        <f>_xll.BInterpol('Base IPCA'!$C$3:$C$14,'Base IPCA'!$D$3:$D$14,AH1086,"Cubic","Extrapolate=Linear","MultiX=Average","Skip=True","Sort=True")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5"/>
        <v>#REF!</v>
      </c>
      <c r="AI1087" s="43" t="str">
        <f>_xll.BInterpol('Base IPCA'!$C$3:$C$14,'Base IPCA'!$E$3:$E$14,AH1087,"Cubic","Extrapolate=Linear","MultiX=Average","Skip=True","Sort=True")</f>
        <v>#N/A Invalid Parameter: Interpolation value</v>
      </c>
      <c r="AJ1087" s="43" t="str">
        <f>_xll.BInterpol('Base IPCA'!$C$3:$C$14,'Base IPCA'!$D$3:$D$14,AH1087,"Cubic","Extrapolate=Linear","MultiX=Average","Skip=True","Sort=True")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5"/>
        <v>#REF!</v>
      </c>
      <c r="AI1088" s="43" t="str">
        <f>_xll.BInterpol('Base IPCA'!$C$3:$C$14,'Base IPCA'!$E$3:$E$14,AH1088,"Cubic","Extrapolate=Linear","MultiX=Average","Skip=True","Sort=True")</f>
        <v>#N/A Invalid Parameter: Interpolation value</v>
      </c>
      <c r="AJ1088" s="43" t="str">
        <f>_xll.BInterpol('Base IPCA'!$C$3:$C$14,'Base IPCA'!$D$3:$D$14,AH1088,"Cubic","Extrapolate=Linear","MultiX=Average","Skip=True","Sort=True")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5"/>
        <v>#REF!</v>
      </c>
      <c r="AI1089" s="43" t="str">
        <f>_xll.BInterpol('Base IPCA'!$C$3:$C$14,'Base IPCA'!$E$3:$E$14,AH1089,"Cubic","Extrapolate=Linear","MultiX=Average","Skip=True","Sort=True")</f>
        <v>#N/A Invalid Parameter: Interpolation value</v>
      </c>
      <c r="AJ1089" s="43" t="str">
        <f>_xll.BInterpol('Base IPCA'!$C$3:$C$14,'Base IPCA'!$D$3:$D$14,AH1089,"Cubic","Extrapolate=Linear","MultiX=Average","Skip=True","Sort=True")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5"/>
        <v>#REF!</v>
      </c>
      <c r="AI1090" s="43" t="str">
        <f>_xll.BInterpol('Base IPCA'!$C$3:$C$14,'Base IPCA'!$E$3:$E$14,AH1090,"Cubic","Extrapolate=Linear","MultiX=Average","Skip=True","Sort=True")</f>
        <v>#N/A Invalid Parameter: Interpolation value</v>
      </c>
      <c r="AJ1090" s="43" t="str">
        <f>_xll.BInterpol('Base IPCA'!$C$3:$C$14,'Base IPCA'!$D$3:$D$14,AH1090,"Cubic","Extrapolate=Linear","MultiX=Average","Skip=True","Sort=True")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5"/>
        <v>#REF!</v>
      </c>
      <c r="AI1091" s="43" t="str">
        <f>_xll.BInterpol('Base IPCA'!$C$3:$C$14,'Base IPCA'!$E$3:$E$14,AH1091,"Cubic","Extrapolate=Linear","MultiX=Average","Skip=True","Sort=True")</f>
        <v>#N/A Invalid Parameter: Interpolation value</v>
      </c>
      <c r="AJ1091" s="43" t="str">
        <f>_xll.BInterpol('Base IPCA'!$C$3:$C$14,'Base IPCA'!$D$3:$D$14,AH1091,"Cubic","Extrapolate=Linear","MultiX=Average","Skip=True","Sort=True")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5"/>
        <v>#REF!</v>
      </c>
      <c r="AI1092" s="43" t="str">
        <f>_xll.BInterpol('Base IPCA'!$C$3:$C$14,'Base IPCA'!$E$3:$E$14,AH1092,"Cubic","Extrapolate=Linear","MultiX=Average","Skip=True","Sort=True")</f>
        <v>#N/A Invalid Parameter: Interpolation value</v>
      </c>
      <c r="AJ1092" s="43" t="str">
        <f>_xll.BInterpol('Base IPCA'!$C$3:$C$14,'Base IPCA'!$D$3:$D$14,AH1092,"Cubic","Extrapolate=Linear","MultiX=Average","Skip=True","Sort=True")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5"/>
        <v>#REF!</v>
      </c>
      <c r="AI1093" s="43" t="str">
        <f>_xll.BInterpol('Base IPCA'!$C$3:$C$14,'Base IPCA'!$E$3:$E$14,AH1093,"Cubic","Extrapolate=Linear","MultiX=Average","Skip=True","Sort=True")</f>
        <v>#N/A Invalid Parameter: Interpolation value</v>
      </c>
      <c r="AJ1093" s="43" t="str">
        <f>_xll.BInterpol('Base IPCA'!$C$3:$C$14,'Base IPCA'!$D$3:$D$14,AH1093,"Cubic","Extrapolate=Linear","MultiX=Average","Skip=True","Sort=True")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06">AH1093+1</f>
        <v>#REF!</v>
      </c>
      <c r="AI1094" s="43" t="str">
        <f>_xll.BInterpol('Base IPCA'!$C$3:$C$14,'Base IPCA'!$E$3:$E$14,AH1094,"Cubic","Extrapolate=Linear","MultiX=Average","Skip=True","Sort=True")</f>
        <v>#N/A Invalid Parameter: Interpolation value</v>
      </c>
      <c r="AJ1094" s="43" t="str">
        <f>_xll.BInterpol('Base IPCA'!$C$3:$C$14,'Base IPCA'!$D$3:$D$14,AH1094,"Cubic","Extrapolate=Linear","MultiX=Average","Skip=True","Sort=True")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06"/>
        <v>#REF!</v>
      </c>
      <c r="AI1095" s="43" t="str">
        <f>_xll.BInterpol('Base IPCA'!$C$3:$C$14,'Base IPCA'!$E$3:$E$14,AH1095,"Cubic","Extrapolate=Linear","MultiX=Average","Skip=True","Sort=True")</f>
        <v>#N/A Invalid Parameter: Interpolation value</v>
      </c>
      <c r="AJ1095" s="43" t="str">
        <f>_xll.BInterpol('Base IPCA'!$C$3:$C$14,'Base IPCA'!$D$3:$D$14,AH1095,"Cubic","Extrapolate=Linear","MultiX=Average","Skip=True","Sort=True")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06"/>
        <v>#REF!</v>
      </c>
      <c r="AI1096" s="43" t="str">
        <f>_xll.BInterpol('Base IPCA'!$C$3:$C$14,'Base IPCA'!$E$3:$E$14,AH1096,"Cubic","Extrapolate=Linear","MultiX=Average","Skip=True","Sort=True")</f>
        <v>#N/A Invalid Parameter: Interpolation value</v>
      </c>
      <c r="AJ1096" s="43" t="str">
        <f>_xll.BInterpol('Base IPCA'!$C$3:$C$14,'Base IPCA'!$D$3:$D$14,AH1096,"Cubic","Extrapolate=Linear","MultiX=Average","Skip=True","Sort=True")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06"/>
        <v>#REF!</v>
      </c>
      <c r="AI1097" s="43" t="str">
        <f>_xll.BInterpol('Base IPCA'!$C$3:$C$14,'Base IPCA'!$E$3:$E$14,AH1097,"Cubic","Extrapolate=Linear","MultiX=Average","Skip=True","Sort=True")</f>
        <v>#N/A Invalid Parameter: Interpolation value</v>
      </c>
      <c r="AJ1097" s="43" t="str">
        <f>_xll.BInterpol('Base IPCA'!$C$3:$C$14,'Base IPCA'!$D$3:$D$14,AH1097,"Cubic","Extrapolate=Linear","MultiX=Average","Skip=True","Sort=True")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06"/>
        <v>#REF!</v>
      </c>
      <c r="AI1098" s="43" t="str">
        <f>_xll.BInterpol('Base IPCA'!$C$3:$C$14,'Base IPCA'!$E$3:$E$14,AH1098,"Cubic","Extrapolate=Linear","MultiX=Average","Skip=True","Sort=True")</f>
        <v>#N/A Invalid Parameter: Interpolation value</v>
      </c>
      <c r="AJ1098" s="43" t="str">
        <f>_xll.BInterpol('Base IPCA'!$C$3:$C$14,'Base IPCA'!$D$3:$D$14,AH1098,"Cubic","Extrapolate=Linear","MultiX=Average","Skip=True","Sort=True")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06"/>
        <v>#REF!</v>
      </c>
      <c r="AI1099" s="43" t="str">
        <f>_xll.BInterpol('Base IPCA'!$C$3:$C$14,'Base IPCA'!$E$3:$E$14,AH1099,"Cubic","Extrapolate=Linear","MultiX=Average","Skip=True","Sort=True")</f>
        <v>#N/A Invalid Parameter: Interpolation value</v>
      </c>
      <c r="AJ1099" s="43" t="str">
        <f>_xll.BInterpol('Base IPCA'!$C$3:$C$14,'Base IPCA'!$D$3:$D$14,AH1099,"Cubic","Extrapolate=Linear","MultiX=Average","Skip=True","Sort=True")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06"/>
        <v>#REF!</v>
      </c>
      <c r="AI1100" s="43" t="str">
        <f>_xll.BInterpol('Base IPCA'!$C$3:$C$14,'Base IPCA'!$E$3:$E$14,AH1100,"Cubic","Extrapolate=Linear","MultiX=Average","Skip=True","Sort=True")</f>
        <v>#N/A Invalid Parameter: Interpolation value</v>
      </c>
      <c r="AJ1100" s="43" t="str">
        <f>_xll.BInterpol('Base IPCA'!$C$3:$C$14,'Base IPCA'!$D$3:$D$14,AH1100,"Cubic","Extrapolate=Linear","MultiX=Average","Skip=True","Sort=True")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06"/>
        <v>#REF!</v>
      </c>
      <c r="AI1101" s="43" t="str">
        <f>_xll.BInterpol('Base IPCA'!$C$3:$C$14,'Base IPCA'!$E$3:$E$14,AH1101,"Cubic","Extrapolate=Linear","MultiX=Average","Skip=True","Sort=True")</f>
        <v>#N/A Invalid Parameter: Interpolation value</v>
      </c>
      <c r="AJ1101" s="43" t="str">
        <f>_xll.BInterpol('Base IPCA'!$C$3:$C$14,'Base IPCA'!$D$3:$D$14,AH1101,"Cubic","Extrapolate=Linear","MultiX=Average","Skip=True","Sort=True")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06"/>
        <v>#REF!</v>
      </c>
      <c r="AI1102" s="43" t="str">
        <f>_xll.BInterpol('Base IPCA'!$C$3:$C$14,'Base IPCA'!$E$3:$E$14,AH1102,"Cubic","Extrapolate=Linear","MultiX=Average","Skip=True","Sort=True")</f>
        <v>#N/A Invalid Parameter: Interpolation value</v>
      </c>
      <c r="AJ1102" s="43" t="str">
        <f>_xll.BInterpol('Base IPCA'!$C$3:$C$14,'Base IPCA'!$D$3:$D$14,AH1102,"Cubic","Extrapolate=Linear","MultiX=Average","Skip=True","Sort=True")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06"/>
        <v>#REF!</v>
      </c>
      <c r="AI1103" s="43" t="str">
        <f>_xll.BInterpol('Base IPCA'!$C$3:$C$14,'Base IPCA'!$E$3:$E$14,AH1103,"Cubic","Extrapolate=Linear","MultiX=Average","Skip=True","Sort=True")</f>
        <v>#N/A Invalid Parameter: Interpolation value</v>
      </c>
      <c r="AJ1103" s="43" t="str">
        <f>_xll.BInterpol('Base IPCA'!$C$3:$C$14,'Base IPCA'!$D$3:$D$14,AH1103,"Cubic","Extrapolate=Linear","MultiX=Average","Skip=True","Sort=True")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06"/>
        <v>#REF!</v>
      </c>
      <c r="AI1104" s="43" t="str">
        <f>_xll.BInterpol('Base IPCA'!$C$3:$C$14,'Base IPCA'!$E$3:$E$14,AH1104,"Cubic","Extrapolate=Linear","MultiX=Average","Skip=True","Sort=True")</f>
        <v>#N/A Invalid Parameter: Interpolation value</v>
      </c>
      <c r="AJ1104" s="43" t="str">
        <f>_xll.BInterpol('Base IPCA'!$C$3:$C$14,'Base IPCA'!$D$3:$D$14,AH1104,"Cubic","Extrapolate=Linear","MultiX=Average","Skip=True","Sort=True")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06"/>
        <v>#REF!</v>
      </c>
      <c r="AI1105" s="43" t="str">
        <f>_xll.BInterpol('Base IPCA'!$C$3:$C$14,'Base IPCA'!$E$3:$E$14,AH1105,"Cubic","Extrapolate=Linear","MultiX=Average","Skip=True","Sort=True")</f>
        <v>#N/A Invalid Parameter: Interpolation value</v>
      </c>
      <c r="AJ1105" s="43" t="str">
        <f>_xll.BInterpol('Base IPCA'!$C$3:$C$14,'Base IPCA'!$D$3:$D$14,AH1105,"Cubic","Extrapolate=Linear","MultiX=Average","Skip=True","Sort=True")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06"/>
        <v>#REF!</v>
      </c>
      <c r="AI1106" s="43" t="str">
        <f>_xll.BInterpol('Base IPCA'!$C$3:$C$14,'Base IPCA'!$E$3:$E$14,AH1106,"Cubic","Extrapolate=Linear","MultiX=Average","Skip=True","Sort=True")</f>
        <v>#N/A Invalid Parameter: Interpolation value</v>
      </c>
      <c r="AJ1106" s="43" t="str">
        <f>_xll.BInterpol('Base IPCA'!$C$3:$C$14,'Base IPCA'!$D$3:$D$14,AH1106,"Cubic","Extrapolate=Linear","MultiX=Average","Skip=True","Sort=True")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06"/>
        <v>#REF!</v>
      </c>
      <c r="AI1107" s="43" t="str">
        <f>_xll.BInterpol('Base IPCA'!$C$3:$C$14,'Base IPCA'!$E$3:$E$14,AH1107,"Cubic","Extrapolate=Linear","MultiX=Average","Skip=True","Sort=True")</f>
        <v>#N/A Invalid Parameter: Interpolation value</v>
      </c>
      <c r="AJ1107" s="43" t="str">
        <f>_xll.BInterpol('Base IPCA'!$C$3:$C$14,'Base IPCA'!$D$3:$D$14,AH1107,"Cubic","Extrapolate=Linear","MultiX=Average","Skip=True","Sort=True")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06"/>
        <v>#REF!</v>
      </c>
      <c r="AI1108" s="43" t="str">
        <f>_xll.BInterpol('Base IPCA'!$C$3:$C$14,'Base IPCA'!$E$3:$E$14,AH1108,"Cubic","Extrapolate=Linear","MultiX=Average","Skip=True","Sort=True")</f>
        <v>#N/A Invalid Parameter: Interpolation value</v>
      </c>
      <c r="AJ1108" s="43" t="str">
        <f>_xll.BInterpol('Base IPCA'!$C$3:$C$14,'Base IPCA'!$D$3:$D$14,AH1108,"Cubic","Extrapolate=Linear","MultiX=Average","Skip=True","Sort=True")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06"/>
        <v>#REF!</v>
      </c>
      <c r="AI1109" s="43" t="str">
        <f>_xll.BInterpol('Base IPCA'!$C$3:$C$14,'Base IPCA'!$E$3:$E$14,AH1109,"Cubic","Extrapolate=Linear","MultiX=Average","Skip=True","Sort=True")</f>
        <v>#N/A Invalid Parameter: Interpolation value</v>
      </c>
      <c r="AJ1109" s="43" t="str">
        <f>_xll.BInterpol('Base IPCA'!$C$3:$C$14,'Base IPCA'!$D$3:$D$14,AH1109,"Cubic","Extrapolate=Linear","MultiX=Average","Skip=True","Sort=True")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06"/>
        <v>#REF!</v>
      </c>
      <c r="AI1110" s="43" t="str">
        <f>_xll.BInterpol('Base IPCA'!$C$3:$C$14,'Base IPCA'!$E$3:$E$14,AH1110,"Cubic","Extrapolate=Linear","MultiX=Average","Skip=True","Sort=True")</f>
        <v>#N/A Invalid Parameter: Interpolation value</v>
      </c>
      <c r="AJ1110" s="43" t="str">
        <f>_xll.BInterpol('Base IPCA'!$C$3:$C$14,'Base IPCA'!$D$3:$D$14,AH1110,"Cubic","Extrapolate=Linear","MultiX=Average","Skip=True","Sort=True")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06"/>
        <v>#REF!</v>
      </c>
      <c r="AI1111" s="43" t="str">
        <f>_xll.BInterpol('Base IPCA'!$C$3:$C$14,'Base IPCA'!$E$3:$E$14,AH1111,"Cubic","Extrapolate=Linear","MultiX=Average","Skip=True","Sort=True")</f>
        <v>#N/A Invalid Parameter: Interpolation value</v>
      </c>
      <c r="AJ1111" s="43" t="str">
        <f>_xll.BInterpol('Base IPCA'!$C$3:$C$14,'Base IPCA'!$D$3:$D$14,AH1111,"Cubic","Extrapolate=Linear","MultiX=Average","Skip=True","Sort=True")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06"/>
        <v>#REF!</v>
      </c>
      <c r="AI1112" s="43" t="str">
        <f>_xll.BInterpol('Base IPCA'!$C$3:$C$14,'Base IPCA'!$E$3:$E$14,AH1112,"Cubic","Extrapolate=Linear","MultiX=Average","Skip=True","Sort=True")</f>
        <v>#N/A Invalid Parameter: Interpolation value</v>
      </c>
      <c r="AJ1112" s="43" t="str">
        <f>_xll.BInterpol('Base IPCA'!$C$3:$C$14,'Base IPCA'!$D$3:$D$14,AH1112,"Cubic","Extrapolate=Linear","MultiX=Average","Skip=True","Sort=True")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06"/>
        <v>#REF!</v>
      </c>
      <c r="AI1113" s="43" t="str">
        <f>_xll.BInterpol('Base IPCA'!$C$3:$C$14,'Base IPCA'!$E$3:$E$14,AH1113,"Cubic","Extrapolate=Linear","MultiX=Average","Skip=True","Sort=True")</f>
        <v>#N/A Invalid Parameter: Interpolation value</v>
      </c>
      <c r="AJ1113" s="43" t="str">
        <f>_xll.BInterpol('Base IPCA'!$C$3:$C$14,'Base IPCA'!$D$3:$D$14,AH1113,"Cubic","Extrapolate=Linear","MultiX=Average","Skip=True","Sort=True")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06"/>
        <v>#REF!</v>
      </c>
      <c r="AI1114" s="43" t="str">
        <f>_xll.BInterpol('Base IPCA'!$C$3:$C$14,'Base IPCA'!$E$3:$E$14,AH1114,"Cubic","Extrapolate=Linear","MultiX=Average","Skip=True","Sort=True")</f>
        <v>#N/A Invalid Parameter: Interpolation value</v>
      </c>
      <c r="AJ1114" s="43" t="str">
        <f>_xll.BInterpol('Base IPCA'!$C$3:$C$14,'Base IPCA'!$D$3:$D$14,AH1114,"Cubic","Extrapolate=Linear","MultiX=Average","Skip=True","Sort=True")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06"/>
        <v>#REF!</v>
      </c>
      <c r="AI1115" s="43" t="str">
        <f>_xll.BInterpol('Base IPCA'!$C$3:$C$14,'Base IPCA'!$E$3:$E$14,AH1115,"Cubic","Extrapolate=Linear","MultiX=Average","Skip=True","Sort=True")</f>
        <v>#N/A Invalid Parameter: Interpolation value</v>
      </c>
      <c r="AJ1115" s="43" t="str">
        <f>_xll.BInterpol('Base IPCA'!$C$3:$C$14,'Base IPCA'!$D$3:$D$14,AH1115,"Cubic","Extrapolate=Linear","MultiX=Average","Skip=True","Sort=True")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06"/>
        <v>#REF!</v>
      </c>
      <c r="AI1116" s="43" t="str">
        <f>_xll.BInterpol('Base IPCA'!$C$3:$C$14,'Base IPCA'!$E$3:$E$14,AH1116,"Cubic","Extrapolate=Linear","MultiX=Average","Skip=True","Sort=True")</f>
        <v>#N/A Invalid Parameter: Interpolation value</v>
      </c>
      <c r="AJ1116" s="43" t="str">
        <f>_xll.BInterpol('Base IPCA'!$C$3:$C$14,'Base IPCA'!$D$3:$D$14,AH1116,"Cubic","Extrapolate=Linear","MultiX=Average","Skip=True","Sort=True")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06"/>
        <v>#REF!</v>
      </c>
      <c r="AI1117" s="43" t="str">
        <f>_xll.BInterpol('Base IPCA'!$C$3:$C$14,'Base IPCA'!$E$3:$E$14,AH1117,"Cubic","Extrapolate=Linear","MultiX=Average","Skip=True","Sort=True")</f>
        <v>#N/A Invalid Parameter: Interpolation value</v>
      </c>
      <c r="AJ1117" s="43" t="str">
        <f>_xll.BInterpol('Base IPCA'!$C$3:$C$14,'Base IPCA'!$D$3:$D$14,AH1117,"Cubic","Extrapolate=Linear","MultiX=Average","Skip=True","Sort=True")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06"/>
        <v>#REF!</v>
      </c>
      <c r="AI1118" s="43" t="str">
        <f>_xll.BInterpol('Base IPCA'!$C$3:$C$14,'Base IPCA'!$E$3:$E$14,AH1118,"Cubic","Extrapolate=Linear","MultiX=Average","Skip=True","Sort=True")</f>
        <v>#N/A Invalid Parameter: Interpolation value</v>
      </c>
      <c r="AJ1118" s="43" t="str">
        <f>_xll.BInterpol('Base IPCA'!$C$3:$C$14,'Base IPCA'!$D$3:$D$14,AH1118,"Cubic","Extrapolate=Linear","MultiX=Average","Skip=True","Sort=True")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06"/>
        <v>#REF!</v>
      </c>
      <c r="AI1119" s="43" t="str">
        <f>_xll.BInterpol('Base IPCA'!$C$3:$C$14,'Base IPCA'!$E$3:$E$14,AH1119,"Cubic","Extrapolate=Linear","MultiX=Average","Skip=True","Sort=True")</f>
        <v>#N/A Invalid Parameter: Interpolation value</v>
      </c>
      <c r="AJ1119" s="43" t="str">
        <f>_xll.BInterpol('Base IPCA'!$C$3:$C$14,'Base IPCA'!$D$3:$D$14,AH1119,"Cubic","Extrapolate=Linear","MultiX=Average","Skip=True","Sort=True")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06"/>
        <v>#REF!</v>
      </c>
      <c r="AI1120" s="43" t="str">
        <f>_xll.BInterpol('Base IPCA'!$C$3:$C$14,'Base IPCA'!$E$3:$E$14,AH1120,"Cubic","Extrapolate=Linear","MultiX=Average","Skip=True","Sort=True")</f>
        <v>#N/A Invalid Parameter: Interpolation value</v>
      </c>
      <c r="AJ1120" s="43" t="str">
        <f>_xll.BInterpol('Base IPCA'!$C$3:$C$14,'Base IPCA'!$D$3:$D$14,AH1120,"Cubic","Extrapolate=Linear","MultiX=Average","Skip=True","Sort=True")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06"/>
        <v>#REF!</v>
      </c>
      <c r="AI1121" s="43" t="str">
        <f>_xll.BInterpol('Base IPCA'!$C$3:$C$14,'Base IPCA'!$E$3:$E$14,AH1121,"Cubic","Extrapolate=Linear","MultiX=Average","Skip=True","Sort=True")</f>
        <v>#N/A Invalid Parameter: Interpolation value</v>
      </c>
      <c r="AJ1121" s="43" t="str">
        <f>_xll.BInterpol('Base IPCA'!$C$3:$C$14,'Base IPCA'!$D$3:$D$14,AH1121,"Cubic","Extrapolate=Linear","MultiX=Average","Skip=True","Sort=True")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06"/>
        <v>#REF!</v>
      </c>
      <c r="AI1122" s="43" t="str">
        <f>_xll.BInterpol('Base IPCA'!$C$3:$C$14,'Base IPCA'!$E$3:$E$14,AH1122,"Cubic","Extrapolate=Linear","MultiX=Average","Skip=True","Sort=True")</f>
        <v>#N/A Invalid Parameter: Interpolation value</v>
      </c>
      <c r="AJ1122" s="43" t="str">
        <f>_xll.BInterpol('Base IPCA'!$C$3:$C$14,'Base IPCA'!$D$3:$D$14,AH1122,"Cubic","Extrapolate=Linear","MultiX=Average","Skip=True","Sort=True")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06"/>
        <v>#REF!</v>
      </c>
      <c r="AI1123" s="43" t="str">
        <f>_xll.BInterpol('Base IPCA'!$C$3:$C$14,'Base IPCA'!$E$3:$E$14,AH1123,"Cubic","Extrapolate=Linear","MultiX=Average","Skip=True","Sort=True")</f>
        <v>#N/A Invalid Parameter: Interpolation value</v>
      </c>
      <c r="AJ1123" s="43" t="str">
        <f>_xll.BInterpol('Base IPCA'!$C$3:$C$14,'Base IPCA'!$D$3:$D$14,AH1123,"Cubic","Extrapolate=Linear","MultiX=Average","Skip=True","Sort=True")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06"/>
        <v>#REF!</v>
      </c>
      <c r="AI1124" s="43" t="str">
        <f>_xll.BInterpol('Base IPCA'!$C$3:$C$14,'Base IPCA'!$E$3:$E$14,AH1124,"Cubic","Extrapolate=Linear","MultiX=Average","Skip=True","Sort=True")</f>
        <v>#N/A Invalid Parameter: Interpolation value</v>
      </c>
      <c r="AJ1124" s="43" t="str">
        <f>_xll.BInterpol('Base IPCA'!$C$3:$C$14,'Base IPCA'!$D$3:$D$14,AH1124,"Cubic","Extrapolate=Linear","MultiX=Average","Skip=True","Sort=True")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06"/>
        <v>#REF!</v>
      </c>
      <c r="AI1125" s="43" t="str">
        <f>_xll.BInterpol('Base IPCA'!$C$3:$C$14,'Base IPCA'!$E$3:$E$14,AH1125,"Cubic","Extrapolate=Linear","MultiX=Average","Skip=True","Sort=True")</f>
        <v>#N/A Invalid Parameter: Interpolation value</v>
      </c>
      <c r="AJ1125" s="43" t="str">
        <f>_xll.BInterpol('Base IPCA'!$C$3:$C$14,'Base IPCA'!$D$3:$D$14,AH1125,"Cubic","Extrapolate=Linear","MultiX=Average","Skip=True","Sort=True")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06"/>
        <v>#REF!</v>
      </c>
      <c r="AI1126" s="43" t="str">
        <f>_xll.BInterpol('Base IPCA'!$C$3:$C$14,'Base IPCA'!$E$3:$E$14,AH1126,"Cubic","Extrapolate=Linear","MultiX=Average","Skip=True","Sort=True")</f>
        <v>#N/A Invalid Parameter: Interpolation value</v>
      </c>
      <c r="AJ1126" s="43" t="str">
        <f>_xll.BInterpol('Base IPCA'!$C$3:$C$14,'Base IPCA'!$D$3:$D$14,AH1126,"Cubic","Extrapolate=Linear","MultiX=Average","Skip=True","Sort=True")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06"/>
        <v>#REF!</v>
      </c>
      <c r="AI1127" s="43" t="str">
        <f>_xll.BInterpol('Base IPCA'!$C$3:$C$14,'Base IPCA'!$E$3:$E$14,AH1127,"Cubic","Extrapolate=Linear","MultiX=Average","Skip=True","Sort=True")</f>
        <v>#N/A Invalid Parameter: Interpolation value</v>
      </c>
      <c r="AJ1127" s="43" t="str">
        <f>_xll.BInterpol('Base IPCA'!$C$3:$C$14,'Base IPCA'!$D$3:$D$14,AH1127,"Cubic","Extrapolate=Linear","MultiX=Average","Skip=True","Sort=True")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06"/>
        <v>#REF!</v>
      </c>
      <c r="AI1128" s="43" t="str">
        <f>_xll.BInterpol('Base IPCA'!$C$3:$C$14,'Base IPCA'!$E$3:$E$14,AH1128,"Cubic","Extrapolate=Linear","MultiX=Average","Skip=True","Sort=True")</f>
        <v>#N/A Invalid Parameter: Interpolation value</v>
      </c>
      <c r="AJ1128" s="43" t="str">
        <f>_xll.BInterpol('Base IPCA'!$C$3:$C$14,'Base IPCA'!$D$3:$D$14,AH1128,"Cubic","Extrapolate=Linear","MultiX=Average","Skip=True","Sort=True")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06"/>
        <v>#REF!</v>
      </c>
      <c r="AI1129" s="43" t="str">
        <f>_xll.BInterpol('Base IPCA'!$C$3:$C$14,'Base IPCA'!$E$3:$E$14,AH1129,"Cubic","Extrapolate=Linear","MultiX=Average","Skip=True","Sort=True")</f>
        <v>#N/A Invalid Parameter: Interpolation value</v>
      </c>
      <c r="AJ1129" s="43" t="str">
        <f>_xll.BInterpol('Base IPCA'!$C$3:$C$14,'Base IPCA'!$D$3:$D$14,AH1129,"Cubic","Extrapolate=Linear","MultiX=Average","Skip=True","Sort=True")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06"/>
        <v>#REF!</v>
      </c>
      <c r="AI1130" s="43" t="str">
        <f>_xll.BInterpol('Base IPCA'!$C$3:$C$14,'Base IPCA'!$E$3:$E$14,AH1130,"Cubic","Extrapolate=Linear","MultiX=Average","Skip=True","Sort=True")</f>
        <v>#N/A Invalid Parameter: Interpolation value</v>
      </c>
      <c r="AJ1130" s="43" t="str">
        <f>_xll.BInterpol('Base IPCA'!$C$3:$C$14,'Base IPCA'!$D$3:$D$14,AH1130,"Cubic","Extrapolate=Linear","MultiX=Average","Skip=True","Sort=True")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06"/>
        <v>#REF!</v>
      </c>
      <c r="AI1131" s="43" t="str">
        <f>_xll.BInterpol('Base IPCA'!$C$3:$C$14,'Base IPCA'!$E$3:$E$14,AH1131,"Cubic","Extrapolate=Linear","MultiX=Average","Skip=True","Sort=True")</f>
        <v>#N/A Invalid Parameter: Interpolation value</v>
      </c>
      <c r="AJ1131" s="43" t="str">
        <f>_xll.BInterpol('Base IPCA'!$C$3:$C$14,'Base IPCA'!$D$3:$D$14,AH1131,"Cubic","Extrapolate=Linear","MultiX=Average","Skip=True","Sort=True")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06"/>
        <v>#REF!</v>
      </c>
      <c r="AI1132" s="43" t="str">
        <f>_xll.BInterpol('Base IPCA'!$C$3:$C$14,'Base IPCA'!$E$3:$E$14,AH1132,"Cubic","Extrapolate=Linear","MultiX=Average","Skip=True","Sort=True")</f>
        <v>#N/A Invalid Parameter: Interpolation value</v>
      </c>
      <c r="AJ1132" s="43" t="str">
        <f>_xll.BInterpol('Base IPCA'!$C$3:$C$14,'Base IPCA'!$D$3:$D$14,AH1132,"Cubic","Extrapolate=Linear","MultiX=Average","Skip=True","Sort=True")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06"/>
        <v>#REF!</v>
      </c>
      <c r="AI1133" s="43" t="str">
        <f>_xll.BInterpol('Base IPCA'!$C$3:$C$14,'Base IPCA'!$E$3:$E$14,AH1133,"Cubic","Extrapolate=Linear","MultiX=Average","Skip=True","Sort=True")</f>
        <v>#N/A Invalid Parameter: Interpolation value</v>
      </c>
      <c r="AJ1133" s="43" t="str">
        <f>_xll.BInterpol('Base IPCA'!$C$3:$C$14,'Base IPCA'!$D$3:$D$14,AH1133,"Cubic","Extrapolate=Linear","MultiX=Average","Skip=True","Sort=True")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06"/>
        <v>#REF!</v>
      </c>
      <c r="AI1134" s="43" t="str">
        <f>_xll.BInterpol('Base IPCA'!$C$3:$C$14,'Base IPCA'!$E$3:$E$14,AH1134,"Cubic","Extrapolate=Linear","MultiX=Average","Skip=True","Sort=True")</f>
        <v>#N/A Invalid Parameter: Interpolation value</v>
      </c>
      <c r="AJ1134" s="43" t="str">
        <f>_xll.BInterpol('Base IPCA'!$C$3:$C$14,'Base IPCA'!$D$3:$D$14,AH1134,"Cubic","Extrapolate=Linear","MultiX=Average","Skip=True","Sort=True")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06"/>
        <v>#REF!</v>
      </c>
      <c r="AI1135" s="43" t="str">
        <f>_xll.BInterpol('Base IPCA'!$C$3:$C$14,'Base IPCA'!$E$3:$E$14,AH1135,"Cubic","Extrapolate=Linear","MultiX=Average","Skip=True","Sort=True")</f>
        <v>#N/A Invalid Parameter: Interpolation value</v>
      </c>
      <c r="AJ1135" s="43" t="str">
        <f>_xll.BInterpol('Base IPCA'!$C$3:$C$14,'Base IPCA'!$D$3:$D$14,AH1135,"Cubic","Extrapolate=Linear","MultiX=Average","Skip=True","Sort=True")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06"/>
        <v>#REF!</v>
      </c>
      <c r="AI1136" s="43" t="str">
        <f>_xll.BInterpol('Base IPCA'!$C$3:$C$14,'Base IPCA'!$E$3:$E$14,AH1136,"Cubic","Extrapolate=Linear","MultiX=Average","Skip=True","Sort=True")</f>
        <v>#N/A Invalid Parameter: Interpolation value</v>
      </c>
      <c r="AJ1136" s="43" t="str">
        <f>_xll.BInterpol('Base IPCA'!$C$3:$C$14,'Base IPCA'!$D$3:$D$14,AH1136,"Cubic","Extrapolate=Linear","MultiX=Average","Skip=True","Sort=True")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06"/>
        <v>#REF!</v>
      </c>
      <c r="AI1137" s="43" t="str">
        <f>_xll.BInterpol('Base IPCA'!$C$3:$C$14,'Base IPCA'!$E$3:$E$14,AH1137,"Cubic","Extrapolate=Linear","MultiX=Average","Skip=True","Sort=True")</f>
        <v>#N/A Invalid Parameter: Interpolation value</v>
      </c>
      <c r="AJ1137" s="43" t="str">
        <f>_xll.BInterpol('Base IPCA'!$C$3:$C$14,'Base IPCA'!$D$3:$D$14,AH1137,"Cubic","Extrapolate=Linear","MultiX=Average","Skip=True","Sort=True")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06"/>
        <v>#REF!</v>
      </c>
      <c r="AI1138" s="43" t="str">
        <f>_xll.BInterpol('Base IPCA'!$C$3:$C$14,'Base IPCA'!$E$3:$E$14,AH1138,"Cubic","Extrapolate=Linear","MultiX=Average","Skip=True","Sort=True")</f>
        <v>#N/A Invalid Parameter: Interpolation value</v>
      </c>
      <c r="AJ1138" s="43" t="str">
        <f>_xll.BInterpol('Base IPCA'!$C$3:$C$14,'Base IPCA'!$D$3:$D$14,AH1138,"Cubic","Extrapolate=Linear","MultiX=Average","Skip=True","Sort=True")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06"/>
        <v>#REF!</v>
      </c>
      <c r="AI1139" s="43" t="str">
        <f>_xll.BInterpol('Base IPCA'!$C$3:$C$14,'Base IPCA'!$E$3:$E$14,AH1139,"Cubic","Extrapolate=Linear","MultiX=Average","Skip=True","Sort=True")</f>
        <v>#N/A Invalid Parameter: Interpolation value</v>
      </c>
      <c r="AJ1139" s="43" t="str">
        <f>_xll.BInterpol('Base IPCA'!$C$3:$C$14,'Base IPCA'!$D$3:$D$14,AH1139,"Cubic","Extrapolate=Linear","MultiX=Average","Skip=True","Sort=True")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06"/>
        <v>#REF!</v>
      </c>
      <c r="AI1140" s="43" t="str">
        <f>_xll.BInterpol('Base IPCA'!$C$3:$C$14,'Base IPCA'!$E$3:$E$14,AH1140,"Cubic","Extrapolate=Linear","MultiX=Average","Skip=True","Sort=True")</f>
        <v>#N/A Invalid Parameter: Interpolation value</v>
      </c>
      <c r="AJ1140" s="43" t="str">
        <f>_xll.BInterpol('Base IPCA'!$C$3:$C$14,'Base IPCA'!$D$3:$D$14,AH1140,"Cubic","Extrapolate=Linear","MultiX=Average","Skip=True","Sort=True")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06"/>
        <v>#REF!</v>
      </c>
      <c r="AI1141" s="43" t="str">
        <f>_xll.BInterpol('Base IPCA'!$C$3:$C$14,'Base IPCA'!$E$3:$E$14,AH1141,"Cubic","Extrapolate=Linear","MultiX=Average","Skip=True","Sort=True")</f>
        <v>#N/A Invalid Parameter: Interpolation value</v>
      </c>
      <c r="AJ1141" s="43" t="str">
        <f>_xll.BInterpol('Base IPCA'!$C$3:$C$14,'Base IPCA'!$D$3:$D$14,AH1141,"Cubic","Extrapolate=Linear","MultiX=Average","Skip=True","Sort=True")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06"/>
        <v>#REF!</v>
      </c>
      <c r="AI1142" s="43" t="str">
        <f>_xll.BInterpol('Base IPCA'!$C$3:$C$14,'Base IPCA'!$E$3:$E$14,AH1142,"Cubic","Extrapolate=Linear","MultiX=Average","Skip=True","Sort=True")</f>
        <v>#N/A Invalid Parameter: Interpolation value</v>
      </c>
      <c r="AJ1142" s="43" t="str">
        <f>_xll.BInterpol('Base IPCA'!$C$3:$C$14,'Base IPCA'!$D$3:$D$14,AH1142,"Cubic","Extrapolate=Linear","MultiX=Average","Skip=True","Sort=True")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06"/>
        <v>#REF!</v>
      </c>
      <c r="AI1143" s="43" t="str">
        <f>_xll.BInterpol('Base IPCA'!$C$3:$C$14,'Base IPCA'!$E$3:$E$14,AH1143,"Cubic","Extrapolate=Linear","MultiX=Average","Skip=True","Sort=True")</f>
        <v>#N/A Invalid Parameter: Interpolation value</v>
      </c>
      <c r="AJ1143" s="43" t="str">
        <f>_xll.BInterpol('Base IPCA'!$C$3:$C$14,'Base IPCA'!$D$3:$D$14,AH1143,"Cubic","Extrapolate=Linear","MultiX=Average","Skip=True","Sort=True")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06"/>
        <v>#REF!</v>
      </c>
      <c r="AI1144" s="43" t="str">
        <f>_xll.BInterpol('Base IPCA'!$C$3:$C$14,'Base IPCA'!$E$3:$E$14,AH1144,"Cubic","Extrapolate=Linear","MultiX=Average","Skip=True","Sort=True")</f>
        <v>#N/A Invalid Parameter: Interpolation value</v>
      </c>
      <c r="AJ1144" s="43" t="str">
        <f>_xll.BInterpol('Base IPCA'!$C$3:$C$14,'Base IPCA'!$D$3:$D$14,AH1144,"Cubic","Extrapolate=Linear","MultiX=Average","Skip=True","Sort=True")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06"/>
        <v>#REF!</v>
      </c>
      <c r="AI1145" s="43" t="str">
        <f>_xll.BInterpol('Base IPCA'!$C$3:$C$14,'Base IPCA'!$E$3:$E$14,AH1145,"Cubic","Extrapolate=Linear","MultiX=Average","Skip=True","Sort=True")</f>
        <v>#N/A Invalid Parameter: Interpolation value</v>
      </c>
      <c r="AJ1145" s="43" t="str">
        <f>_xll.BInterpol('Base IPCA'!$C$3:$C$14,'Base IPCA'!$D$3:$D$14,AH1145,"Cubic","Extrapolate=Linear","MultiX=Average","Skip=True","Sort=True")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06"/>
        <v>#REF!</v>
      </c>
      <c r="AI1146" s="43" t="str">
        <f>_xll.BInterpol('Base IPCA'!$C$3:$C$14,'Base IPCA'!$E$3:$E$14,AH1146,"Cubic","Extrapolate=Linear","MultiX=Average","Skip=True","Sort=True")</f>
        <v>#N/A Invalid Parameter: Interpolation value</v>
      </c>
      <c r="AJ1146" s="43" t="str">
        <f>_xll.BInterpol('Base IPCA'!$C$3:$C$14,'Base IPCA'!$D$3:$D$14,AH1146,"Cubic","Extrapolate=Linear","MultiX=Average","Skip=True","Sort=True")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06"/>
        <v>#REF!</v>
      </c>
      <c r="AI1147" s="43" t="str">
        <f>_xll.BInterpol('Base IPCA'!$C$3:$C$14,'Base IPCA'!$E$3:$E$14,AH1147,"Cubic","Extrapolate=Linear","MultiX=Average","Skip=True","Sort=True")</f>
        <v>#N/A Invalid Parameter: Interpolation value</v>
      </c>
      <c r="AJ1147" s="43" t="str">
        <f>_xll.BInterpol('Base IPCA'!$C$3:$C$14,'Base IPCA'!$D$3:$D$14,AH1147,"Cubic","Extrapolate=Linear","MultiX=Average","Skip=True","Sort=True")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06"/>
        <v>#REF!</v>
      </c>
      <c r="AI1148" s="43" t="str">
        <f>_xll.BInterpol('Base IPCA'!$C$3:$C$14,'Base IPCA'!$E$3:$E$14,AH1148,"Cubic","Extrapolate=Linear","MultiX=Average","Skip=True","Sort=True")</f>
        <v>#N/A Invalid Parameter: Interpolation value</v>
      </c>
      <c r="AJ1148" s="43" t="str">
        <f>_xll.BInterpol('Base IPCA'!$C$3:$C$14,'Base IPCA'!$D$3:$D$14,AH1148,"Cubic","Extrapolate=Linear","MultiX=Average","Skip=True","Sort=True")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06"/>
        <v>#REF!</v>
      </c>
      <c r="AI1149" s="43" t="str">
        <f>_xll.BInterpol('Base IPCA'!$C$3:$C$14,'Base IPCA'!$E$3:$E$14,AH1149,"Cubic","Extrapolate=Linear","MultiX=Average","Skip=True","Sort=True")</f>
        <v>#N/A Invalid Parameter: Interpolation value</v>
      </c>
      <c r="AJ1149" s="43" t="str">
        <f>_xll.BInterpol('Base IPCA'!$C$3:$C$14,'Base IPCA'!$D$3:$D$14,AH1149,"Cubic","Extrapolate=Linear","MultiX=Average","Skip=True","Sort=True")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06"/>
        <v>#REF!</v>
      </c>
      <c r="AI1150" s="43" t="str">
        <f>_xll.BInterpol('Base IPCA'!$C$3:$C$14,'Base IPCA'!$E$3:$E$14,AH1150,"Cubic","Extrapolate=Linear","MultiX=Average","Skip=True","Sort=True")</f>
        <v>#N/A Invalid Parameter: Interpolation value</v>
      </c>
      <c r="AJ1150" s="43" t="str">
        <f>_xll.BInterpol('Base IPCA'!$C$3:$C$14,'Base IPCA'!$D$3:$D$14,AH1150,"Cubic","Extrapolate=Linear","MultiX=Average","Skip=True","Sort=True")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06"/>
        <v>#REF!</v>
      </c>
      <c r="AI1151" s="43" t="str">
        <f>_xll.BInterpol('Base IPCA'!$C$3:$C$14,'Base IPCA'!$E$3:$E$14,AH1151,"Cubic","Extrapolate=Linear","MultiX=Average","Skip=True","Sort=True")</f>
        <v>#N/A Invalid Parameter: Interpolation value</v>
      </c>
      <c r="AJ1151" s="43" t="str">
        <f>_xll.BInterpol('Base IPCA'!$C$3:$C$14,'Base IPCA'!$D$3:$D$14,AH1151,"Cubic","Extrapolate=Linear","MultiX=Average","Skip=True","Sort=True")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06"/>
        <v>#REF!</v>
      </c>
      <c r="AI1152" s="43" t="str">
        <f>_xll.BInterpol('Base IPCA'!$C$3:$C$14,'Base IPCA'!$E$3:$E$14,AH1152,"Cubic","Extrapolate=Linear","MultiX=Average","Skip=True","Sort=True")</f>
        <v>#N/A Invalid Parameter: Interpolation value</v>
      </c>
      <c r="AJ1152" s="43" t="str">
        <f>_xll.BInterpol('Base IPCA'!$C$3:$C$14,'Base IPCA'!$D$3:$D$14,AH1152,"Cubic","Extrapolate=Linear","MultiX=Average","Skip=True","Sort=True")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06"/>
        <v>#REF!</v>
      </c>
      <c r="AI1153" s="43" t="str">
        <f>_xll.BInterpol('Base IPCA'!$C$3:$C$14,'Base IPCA'!$E$3:$E$14,AH1153,"Cubic","Extrapolate=Linear","MultiX=Average","Skip=True","Sort=True")</f>
        <v>#N/A Invalid Parameter: Interpolation value</v>
      </c>
      <c r="AJ1153" s="43" t="str">
        <f>_xll.BInterpol('Base IPCA'!$C$3:$C$14,'Base IPCA'!$D$3:$D$14,AH1153,"Cubic","Extrapolate=Linear","MultiX=Average","Skip=True","Sort=True")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06"/>
        <v>#REF!</v>
      </c>
      <c r="AI1154" s="43" t="str">
        <f>_xll.BInterpol('Base IPCA'!$C$3:$C$14,'Base IPCA'!$E$3:$E$14,AH1154,"Cubic","Extrapolate=Linear","MultiX=Average","Skip=True","Sort=True")</f>
        <v>#N/A Invalid Parameter: Interpolation value</v>
      </c>
      <c r="AJ1154" s="43" t="str">
        <f>_xll.BInterpol('Base IPCA'!$C$3:$C$14,'Base IPCA'!$D$3:$D$14,AH1154,"Cubic","Extrapolate=Linear","MultiX=Average","Skip=True","Sort=True")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06"/>
        <v>#REF!</v>
      </c>
      <c r="AI1155" s="43" t="str">
        <f>_xll.BInterpol('Base IPCA'!$C$3:$C$14,'Base IPCA'!$E$3:$E$14,AH1155,"Cubic","Extrapolate=Linear","MultiX=Average","Skip=True","Sort=True")</f>
        <v>#N/A Invalid Parameter: Interpolation value</v>
      </c>
      <c r="AJ1155" s="43" t="str">
        <f>_xll.BInterpol('Base IPCA'!$C$3:$C$14,'Base IPCA'!$D$3:$D$14,AH1155,"Cubic","Extrapolate=Linear","MultiX=Average","Skip=True","Sort=True")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06"/>
        <v>#REF!</v>
      </c>
      <c r="AI1156" s="43" t="str">
        <f>_xll.BInterpol('Base IPCA'!$C$3:$C$14,'Base IPCA'!$E$3:$E$14,AH1156,"Cubic","Extrapolate=Linear","MultiX=Average","Skip=True","Sort=True")</f>
        <v>#N/A Invalid Parameter: Interpolation value</v>
      </c>
      <c r="AJ1156" s="43" t="str">
        <f>_xll.BInterpol('Base IPCA'!$C$3:$C$14,'Base IPCA'!$D$3:$D$14,AH1156,"Cubic","Extrapolate=Linear","MultiX=Average","Skip=True","Sort=True")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06"/>
        <v>#REF!</v>
      </c>
      <c r="AI1157" s="43" t="str">
        <f>_xll.BInterpol('Base IPCA'!$C$3:$C$14,'Base IPCA'!$E$3:$E$14,AH1157,"Cubic","Extrapolate=Linear","MultiX=Average","Skip=True","Sort=True")</f>
        <v>#N/A Invalid Parameter: Interpolation value</v>
      </c>
      <c r="AJ1157" s="43" t="str">
        <f>_xll.BInterpol('Base IPCA'!$C$3:$C$14,'Base IPCA'!$D$3:$D$14,AH1157,"Cubic","Extrapolate=Linear","MultiX=Average","Skip=True","Sort=True")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07">AH1157+1</f>
        <v>#REF!</v>
      </c>
      <c r="AI1158" s="43" t="str">
        <f>_xll.BInterpol('Base IPCA'!$C$3:$C$14,'Base IPCA'!$E$3:$E$14,AH1158,"Cubic","Extrapolate=Linear","MultiX=Average","Skip=True","Sort=True")</f>
        <v>#N/A Invalid Parameter: Interpolation value</v>
      </c>
      <c r="AJ1158" s="43" t="str">
        <f>_xll.BInterpol('Base IPCA'!$C$3:$C$14,'Base IPCA'!$D$3:$D$14,AH1158,"Cubic","Extrapolate=Linear","MultiX=Average","Skip=True","Sort=True")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07"/>
        <v>#REF!</v>
      </c>
      <c r="AI1159" s="43" t="str">
        <f>_xll.BInterpol('Base IPCA'!$C$3:$C$14,'Base IPCA'!$E$3:$E$14,AH1159,"Cubic","Extrapolate=Linear","MultiX=Average","Skip=True","Sort=True")</f>
        <v>#N/A Invalid Parameter: Interpolation value</v>
      </c>
      <c r="AJ1159" s="43" t="str">
        <f>_xll.BInterpol('Base IPCA'!$C$3:$C$14,'Base IPCA'!$D$3:$D$14,AH1159,"Cubic","Extrapolate=Linear","MultiX=Average","Skip=True","Sort=True")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07"/>
        <v>#REF!</v>
      </c>
      <c r="AI1160" s="43" t="str">
        <f>_xll.BInterpol('Base IPCA'!$C$3:$C$14,'Base IPCA'!$E$3:$E$14,AH1160,"Cubic","Extrapolate=Linear","MultiX=Average","Skip=True","Sort=True")</f>
        <v>#N/A Invalid Parameter: Interpolation value</v>
      </c>
      <c r="AJ1160" s="43" t="str">
        <f>_xll.BInterpol('Base IPCA'!$C$3:$C$14,'Base IPCA'!$D$3:$D$14,AH1160,"Cubic","Extrapolate=Linear","MultiX=Average","Skip=True","Sort=True")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07"/>
        <v>#REF!</v>
      </c>
      <c r="AI1161" s="43" t="str">
        <f>_xll.BInterpol('Base IPCA'!$C$3:$C$14,'Base IPCA'!$E$3:$E$14,AH1161,"Cubic","Extrapolate=Linear","MultiX=Average","Skip=True","Sort=True")</f>
        <v>#N/A Invalid Parameter: Interpolation value</v>
      </c>
      <c r="AJ1161" s="43" t="str">
        <f>_xll.BInterpol('Base IPCA'!$C$3:$C$14,'Base IPCA'!$D$3:$D$14,AH1161,"Cubic","Extrapolate=Linear","MultiX=Average","Skip=True","Sort=True")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07"/>
        <v>#REF!</v>
      </c>
      <c r="AI1162" s="43" t="str">
        <f>_xll.BInterpol('Base IPCA'!$C$3:$C$14,'Base IPCA'!$E$3:$E$14,AH1162,"Cubic","Extrapolate=Linear","MultiX=Average","Skip=True","Sort=True")</f>
        <v>#N/A Invalid Parameter: Interpolation value</v>
      </c>
      <c r="AJ1162" s="43" t="str">
        <f>_xll.BInterpol('Base IPCA'!$C$3:$C$14,'Base IPCA'!$D$3:$D$14,AH1162,"Cubic","Extrapolate=Linear","MultiX=Average","Skip=True","Sort=True")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07"/>
        <v>#REF!</v>
      </c>
      <c r="AI1163" s="43" t="str">
        <f>_xll.BInterpol('Base IPCA'!$C$3:$C$14,'Base IPCA'!$E$3:$E$14,AH1163,"Cubic","Extrapolate=Linear","MultiX=Average","Skip=True","Sort=True")</f>
        <v>#N/A Invalid Parameter: Interpolation value</v>
      </c>
      <c r="AJ1163" s="43" t="str">
        <f>_xll.BInterpol('Base IPCA'!$C$3:$C$14,'Base IPCA'!$D$3:$D$14,AH1163,"Cubic","Extrapolate=Linear","MultiX=Average","Skip=True","Sort=True")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07"/>
        <v>#REF!</v>
      </c>
      <c r="AI1164" s="43" t="str">
        <f>_xll.BInterpol('Base IPCA'!$C$3:$C$14,'Base IPCA'!$E$3:$E$14,AH1164,"Cubic","Extrapolate=Linear","MultiX=Average","Skip=True","Sort=True")</f>
        <v>#N/A Invalid Parameter: Interpolation value</v>
      </c>
      <c r="AJ1164" s="43" t="str">
        <f>_xll.BInterpol('Base IPCA'!$C$3:$C$14,'Base IPCA'!$D$3:$D$14,AH1164,"Cubic","Extrapolate=Linear","MultiX=Average","Skip=True","Sort=True")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07"/>
        <v>#REF!</v>
      </c>
      <c r="AI1165" s="43" t="str">
        <f>_xll.BInterpol('Base IPCA'!$C$3:$C$14,'Base IPCA'!$E$3:$E$14,AH1165,"Cubic","Extrapolate=Linear","MultiX=Average","Skip=True","Sort=True")</f>
        <v>#N/A Invalid Parameter: Interpolation value</v>
      </c>
      <c r="AJ1165" s="43" t="str">
        <f>_xll.BInterpol('Base IPCA'!$C$3:$C$14,'Base IPCA'!$D$3:$D$14,AH1165,"Cubic","Extrapolate=Linear","MultiX=Average","Skip=True","Sort=True")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07"/>
        <v>#REF!</v>
      </c>
      <c r="AI1166" s="43" t="str">
        <f>_xll.BInterpol('Base IPCA'!$C$3:$C$14,'Base IPCA'!$E$3:$E$14,AH1166,"Cubic","Extrapolate=Linear","MultiX=Average","Skip=True","Sort=True")</f>
        <v>#N/A Invalid Parameter: Interpolation value</v>
      </c>
      <c r="AJ1166" s="43" t="str">
        <f>_xll.BInterpol('Base IPCA'!$C$3:$C$14,'Base IPCA'!$D$3:$D$14,AH1166,"Cubic","Extrapolate=Linear","MultiX=Average","Skip=True","Sort=True")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07"/>
        <v>#REF!</v>
      </c>
      <c r="AI1167" s="43" t="str">
        <f>_xll.BInterpol('Base IPCA'!$C$3:$C$14,'Base IPCA'!$E$3:$E$14,AH1167,"Cubic","Extrapolate=Linear","MultiX=Average","Skip=True","Sort=True")</f>
        <v>#N/A Invalid Parameter: Interpolation value</v>
      </c>
      <c r="AJ1167" s="43" t="str">
        <f>_xll.BInterpol('Base IPCA'!$C$3:$C$14,'Base IPCA'!$D$3:$D$14,AH1167,"Cubic","Extrapolate=Linear","MultiX=Average","Skip=True","Sort=True")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07"/>
        <v>#REF!</v>
      </c>
      <c r="AI1168" s="43" t="str">
        <f>_xll.BInterpol('Base IPCA'!$C$3:$C$14,'Base IPCA'!$E$3:$E$14,AH1168,"Cubic","Extrapolate=Linear","MultiX=Average","Skip=True","Sort=True")</f>
        <v>#N/A Invalid Parameter: Interpolation value</v>
      </c>
      <c r="AJ1168" s="43" t="str">
        <f>_xll.BInterpol('Base IPCA'!$C$3:$C$14,'Base IPCA'!$D$3:$D$14,AH1168,"Cubic","Extrapolate=Linear","MultiX=Average","Skip=True","Sort=True")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07"/>
        <v>#REF!</v>
      </c>
      <c r="AI1169" s="43" t="str">
        <f>_xll.BInterpol('Base IPCA'!$C$3:$C$14,'Base IPCA'!$E$3:$E$14,AH1169,"Cubic","Extrapolate=Linear","MultiX=Average","Skip=True","Sort=True")</f>
        <v>#N/A Invalid Parameter: Interpolation value</v>
      </c>
      <c r="AJ1169" s="43" t="str">
        <f>_xll.BInterpol('Base IPCA'!$C$3:$C$14,'Base IPCA'!$D$3:$D$14,AH1169,"Cubic","Extrapolate=Linear","MultiX=Average","Skip=True","Sort=True")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07"/>
        <v>#REF!</v>
      </c>
      <c r="AI1170" s="43" t="str">
        <f>_xll.BInterpol('Base IPCA'!$C$3:$C$14,'Base IPCA'!$E$3:$E$14,AH1170,"Cubic","Extrapolate=Linear","MultiX=Average","Skip=True","Sort=True")</f>
        <v>#N/A Invalid Parameter: Interpolation value</v>
      </c>
      <c r="AJ1170" s="43" t="str">
        <f>_xll.BInterpol('Base IPCA'!$C$3:$C$14,'Base IPCA'!$D$3:$D$14,AH1170,"Cubic","Extrapolate=Linear","MultiX=Average","Skip=True","Sort=True")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07"/>
        <v>#REF!</v>
      </c>
      <c r="AI1171" s="43" t="str">
        <f>_xll.BInterpol('Base IPCA'!$C$3:$C$14,'Base IPCA'!$E$3:$E$14,AH1171,"Cubic","Extrapolate=Linear","MultiX=Average","Skip=True","Sort=True")</f>
        <v>#N/A Invalid Parameter: Interpolation value</v>
      </c>
      <c r="AJ1171" s="43" t="str">
        <f>_xll.BInterpol('Base IPCA'!$C$3:$C$14,'Base IPCA'!$D$3:$D$14,AH1171,"Cubic","Extrapolate=Linear","MultiX=Average","Skip=True","Sort=True")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07"/>
        <v>#REF!</v>
      </c>
      <c r="AI1172" s="43" t="str">
        <f>_xll.BInterpol('Base IPCA'!$C$3:$C$14,'Base IPCA'!$E$3:$E$14,AH1172,"Cubic","Extrapolate=Linear","MultiX=Average","Skip=True","Sort=True")</f>
        <v>#N/A Invalid Parameter: Interpolation value</v>
      </c>
      <c r="AJ1172" s="43" t="str">
        <f>_xll.BInterpol('Base IPCA'!$C$3:$C$14,'Base IPCA'!$D$3:$D$14,AH1172,"Cubic","Extrapolate=Linear","MultiX=Average","Skip=True","Sort=True")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07"/>
        <v>#REF!</v>
      </c>
      <c r="AI1173" s="43" t="str">
        <f>_xll.BInterpol('Base IPCA'!$C$3:$C$14,'Base IPCA'!$E$3:$E$14,AH1173,"Cubic","Extrapolate=Linear","MultiX=Average","Skip=True","Sort=True")</f>
        <v>#N/A Invalid Parameter: Interpolation value</v>
      </c>
      <c r="AJ1173" s="43" t="str">
        <f>_xll.BInterpol('Base IPCA'!$C$3:$C$14,'Base IPCA'!$D$3:$D$14,AH1173,"Cubic","Extrapolate=Linear","MultiX=Average","Skip=True","Sort=True")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07"/>
        <v>#REF!</v>
      </c>
      <c r="AI1174" s="43" t="str">
        <f>_xll.BInterpol('Base IPCA'!$C$3:$C$14,'Base IPCA'!$E$3:$E$14,AH1174,"Cubic","Extrapolate=Linear","MultiX=Average","Skip=True","Sort=True")</f>
        <v>#N/A Invalid Parameter: Interpolation value</v>
      </c>
      <c r="AJ1174" s="43" t="str">
        <f>_xll.BInterpol('Base IPCA'!$C$3:$C$14,'Base IPCA'!$D$3:$D$14,AH1174,"Cubic","Extrapolate=Linear","MultiX=Average","Skip=True","Sort=True")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07"/>
        <v>#REF!</v>
      </c>
      <c r="AI1175" s="43" t="str">
        <f>_xll.BInterpol('Base IPCA'!$C$3:$C$14,'Base IPCA'!$E$3:$E$14,AH1175,"Cubic","Extrapolate=Linear","MultiX=Average","Skip=True","Sort=True")</f>
        <v>#N/A Invalid Parameter: Interpolation value</v>
      </c>
      <c r="AJ1175" s="43" t="str">
        <f>_xll.BInterpol('Base IPCA'!$C$3:$C$14,'Base IPCA'!$D$3:$D$14,AH1175,"Cubic","Extrapolate=Linear","MultiX=Average","Skip=True","Sort=True")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07"/>
        <v>#REF!</v>
      </c>
      <c r="AI1176" s="43" t="str">
        <f>_xll.BInterpol('Base IPCA'!$C$3:$C$14,'Base IPCA'!$E$3:$E$14,AH1176,"Cubic","Extrapolate=Linear","MultiX=Average","Skip=True","Sort=True")</f>
        <v>#N/A Invalid Parameter: Interpolation value</v>
      </c>
      <c r="AJ1176" s="43" t="str">
        <f>_xll.BInterpol('Base IPCA'!$C$3:$C$14,'Base IPCA'!$D$3:$D$14,AH1176,"Cubic","Extrapolate=Linear","MultiX=Average","Skip=True","Sort=True")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07"/>
        <v>#REF!</v>
      </c>
      <c r="AI1177" s="43" t="str">
        <f>_xll.BInterpol('Base IPCA'!$C$3:$C$14,'Base IPCA'!$E$3:$E$14,AH1177,"Cubic","Extrapolate=Linear","MultiX=Average","Skip=True","Sort=True")</f>
        <v>#N/A Invalid Parameter: Interpolation value</v>
      </c>
      <c r="AJ1177" s="43" t="str">
        <f>_xll.BInterpol('Base IPCA'!$C$3:$C$14,'Base IPCA'!$D$3:$D$14,AH1177,"Cubic","Extrapolate=Linear","MultiX=Average","Skip=True","Sort=True")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07"/>
        <v>#REF!</v>
      </c>
      <c r="AI1178" s="43" t="str">
        <f>_xll.BInterpol('Base IPCA'!$C$3:$C$14,'Base IPCA'!$E$3:$E$14,AH1178,"Cubic","Extrapolate=Linear","MultiX=Average","Skip=True","Sort=True")</f>
        <v>#N/A Invalid Parameter: Interpolation value</v>
      </c>
      <c r="AJ1178" s="43" t="str">
        <f>_xll.BInterpol('Base IPCA'!$C$3:$C$14,'Base IPCA'!$D$3:$D$14,AH1178,"Cubic","Extrapolate=Linear","MultiX=Average","Skip=True","Sort=True")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07"/>
        <v>#REF!</v>
      </c>
      <c r="AI1179" s="43" t="str">
        <f>_xll.BInterpol('Base IPCA'!$C$3:$C$14,'Base IPCA'!$E$3:$E$14,AH1179,"Cubic","Extrapolate=Linear","MultiX=Average","Skip=True","Sort=True")</f>
        <v>#N/A Invalid Parameter: Interpolation value</v>
      </c>
      <c r="AJ1179" s="43" t="str">
        <f>_xll.BInterpol('Base IPCA'!$C$3:$C$14,'Base IPCA'!$D$3:$D$14,AH1179,"Cubic","Extrapolate=Linear","MultiX=Average","Skip=True","Sort=True")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07"/>
        <v>#REF!</v>
      </c>
      <c r="AI1180" s="43" t="str">
        <f>_xll.BInterpol('Base IPCA'!$C$3:$C$14,'Base IPCA'!$E$3:$E$14,AH1180,"Cubic","Extrapolate=Linear","MultiX=Average","Skip=True","Sort=True")</f>
        <v>#N/A Invalid Parameter: Interpolation value</v>
      </c>
      <c r="AJ1180" s="43" t="str">
        <f>_xll.BInterpol('Base IPCA'!$C$3:$C$14,'Base IPCA'!$D$3:$D$14,AH1180,"Cubic","Extrapolate=Linear","MultiX=Average","Skip=True","Sort=True")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07"/>
        <v>#REF!</v>
      </c>
      <c r="AI1181" s="43" t="str">
        <f>_xll.BInterpol('Base IPCA'!$C$3:$C$14,'Base IPCA'!$E$3:$E$14,AH1181,"Cubic","Extrapolate=Linear","MultiX=Average","Skip=True","Sort=True")</f>
        <v>#N/A Invalid Parameter: Interpolation value</v>
      </c>
      <c r="AJ1181" s="43" t="str">
        <f>_xll.BInterpol('Base IPCA'!$C$3:$C$14,'Base IPCA'!$D$3:$D$14,AH1181,"Cubic","Extrapolate=Linear","MultiX=Average","Skip=True","Sort=True")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07"/>
        <v>#REF!</v>
      </c>
      <c r="AI1182" s="43" t="str">
        <f>_xll.BInterpol('Base IPCA'!$C$3:$C$14,'Base IPCA'!$E$3:$E$14,AH1182,"Cubic","Extrapolate=Linear","MultiX=Average","Skip=True","Sort=True")</f>
        <v>#N/A Invalid Parameter: Interpolation value</v>
      </c>
      <c r="AJ1182" s="43" t="str">
        <f>_xll.BInterpol('Base IPCA'!$C$3:$C$14,'Base IPCA'!$D$3:$D$14,AH1182,"Cubic","Extrapolate=Linear","MultiX=Average","Skip=True","Sort=True")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07"/>
        <v>#REF!</v>
      </c>
      <c r="AI1183" s="43" t="str">
        <f>_xll.BInterpol('Base IPCA'!$C$3:$C$14,'Base IPCA'!$E$3:$E$14,AH1183,"Cubic","Extrapolate=Linear","MultiX=Average","Skip=True","Sort=True")</f>
        <v>#N/A Invalid Parameter: Interpolation value</v>
      </c>
      <c r="AJ1183" s="43" t="str">
        <f>_xll.BInterpol('Base IPCA'!$C$3:$C$14,'Base IPCA'!$D$3:$D$14,AH1183,"Cubic","Extrapolate=Linear","MultiX=Average","Skip=True","Sort=True")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07"/>
        <v>#REF!</v>
      </c>
      <c r="AI1184" s="43" t="str">
        <f>_xll.BInterpol('Base IPCA'!$C$3:$C$14,'Base IPCA'!$E$3:$E$14,AH1184,"Cubic","Extrapolate=Linear","MultiX=Average","Skip=True","Sort=True")</f>
        <v>#N/A Invalid Parameter: Interpolation value</v>
      </c>
      <c r="AJ1184" s="43" t="str">
        <f>_xll.BInterpol('Base IPCA'!$C$3:$C$14,'Base IPCA'!$D$3:$D$14,AH1184,"Cubic","Extrapolate=Linear","MultiX=Average","Skip=True","Sort=True")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07"/>
        <v>#REF!</v>
      </c>
      <c r="AI1185" s="43" t="str">
        <f>_xll.BInterpol('Base IPCA'!$C$3:$C$14,'Base IPCA'!$E$3:$E$14,AH1185,"Cubic","Extrapolate=Linear","MultiX=Average","Skip=True","Sort=True")</f>
        <v>#N/A Invalid Parameter: Interpolation value</v>
      </c>
      <c r="AJ1185" s="43" t="str">
        <f>_xll.BInterpol('Base IPCA'!$C$3:$C$14,'Base IPCA'!$D$3:$D$14,AH1185,"Cubic","Extrapolate=Linear","MultiX=Average","Skip=True","Sort=True")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07"/>
        <v>#REF!</v>
      </c>
      <c r="AI1186" s="43" t="str">
        <f>_xll.BInterpol('Base IPCA'!$C$3:$C$14,'Base IPCA'!$E$3:$E$14,AH1186,"Cubic","Extrapolate=Linear","MultiX=Average","Skip=True","Sort=True")</f>
        <v>#N/A Invalid Parameter: Interpolation value</v>
      </c>
      <c r="AJ1186" s="43" t="str">
        <f>_xll.BInterpol('Base IPCA'!$C$3:$C$14,'Base IPCA'!$D$3:$D$14,AH1186,"Cubic","Extrapolate=Linear","MultiX=Average","Skip=True","Sort=True")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07"/>
        <v>#REF!</v>
      </c>
      <c r="AI1187" s="43" t="str">
        <f>_xll.BInterpol('Base IPCA'!$C$3:$C$14,'Base IPCA'!$E$3:$E$14,AH1187,"Cubic","Extrapolate=Linear","MultiX=Average","Skip=True","Sort=True")</f>
        <v>#N/A Invalid Parameter: Interpolation value</v>
      </c>
      <c r="AJ1187" s="43" t="str">
        <f>_xll.BInterpol('Base IPCA'!$C$3:$C$14,'Base IPCA'!$D$3:$D$14,AH1187,"Cubic","Extrapolate=Linear","MultiX=Average","Skip=True","Sort=True")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07"/>
        <v>#REF!</v>
      </c>
      <c r="AI1188" s="43" t="str">
        <f>_xll.BInterpol('Base IPCA'!$C$3:$C$14,'Base IPCA'!$E$3:$E$14,AH1188,"Cubic","Extrapolate=Linear","MultiX=Average","Skip=True","Sort=True")</f>
        <v>#N/A Invalid Parameter: Interpolation value</v>
      </c>
      <c r="AJ1188" s="43" t="str">
        <f>_xll.BInterpol('Base IPCA'!$C$3:$C$14,'Base IPCA'!$D$3:$D$14,AH1188,"Cubic","Extrapolate=Linear","MultiX=Average","Skip=True","Sort=True")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07"/>
        <v>#REF!</v>
      </c>
      <c r="AI1189" s="43" t="str">
        <f>_xll.BInterpol('Base IPCA'!$C$3:$C$14,'Base IPCA'!$E$3:$E$14,AH1189,"Cubic","Extrapolate=Linear","MultiX=Average","Skip=True","Sort=True")</f>
        <v>#N/A Invalid Parameter: Interpolation value</v>
      </c>
      <c r="AJ1189" s="43" t="str">
        <f>_xll.BInterpol('Base IPCA'!$C$3:$C$14,'Base IPCA'!$D$3:$D$14,AH1189,"Cubic","Extrapolate=Linear","MultiX=Average","Skip=True","Sort=True")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07"/>
        <v>#REF!</v>
      </c>
      <c r="AI1190" s="43" t="str">
        <f>_xll.BInterpol('Base IPCA'!$C$3:$C$14,'Base IPCA'!$E$3:$E$14,AH1190,"Cubic","Extrapolate=Linear","MultiX=Average","Skip=True","Sort=True")</f>
        <v>#N/A Invalid Parameter: Interpolation value</v>
      </c>
      <c r="AJ1190" s="43" t="str">
        <f>_xll.BInterpol('Base IPCA'!$C$3:$C$14,'Base IPCA'!$D$3:$D$14,AH1190,"Cubic","Extrapolate=Linear","MultiX=Average","Skip=True","Sort=True")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07"/>
        <v>#REF!</v>
      </c>
      <c r="AI1191" s="43" t="str">
        <f>_xll.BInterpol('Base IPCA'!$C$3:$C$14,'Base IPCA'!$E$3:$E$14,AH1191,"Cubic","Extrapolate=Linear","MultiX=Average","Skip=True","Sort=True")</f>
        <v>#N/A Invalid Parameter: Interpolation value</v>
      </c>
      <c r="AJ1191" s="43" t="str">
        <f>_xll.BInterpol('Base IPCA'!$C$3:$C$14,'Base IPCA'!$D$3:$D$14,AH1191,"Cubic","Extrapolate=Linear","MultiX=Average","Skip=True","Sort=True")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07"/>
        <v>#REF!</v>
      </c>
      <c r="AI1192" s="43" t="str">
        <f>_xll.BInterpol('Base IPCA'!$C$3:$C$14,'Base IPCA'!$E$3:$E$14,AH1192,"Cubic","Extrapolate=Linear","MultiX=Average","Skip=True","Sort=True")</f>
        <v>#N/A Invalid Parameter: Interpolation value</v>
      </c>
      <c r="AJ1192" s="43" t="str">
        <f>_xll.BInterpol('Base IPCA'!$C$3:$C$14,'Base IPCA'!$D$3:$D$14,AH1192,"Cubic","Extrapolate=Linear","MultiX=Average","Skip=True","Sort=True")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07"/>
        <v>#REF!</v>
      </c>
      <c r="AI1193" s="43" t="str">
        <f>_xll.BInterpol('Base IPCA'!$C$3:$C$14,'Base IPCA'!$E$3:$E$14,AH1193,"Cubic","Extrapolate=Linear","MultiX=Average","Skip=True","Sort=True")</f>
        <v>#N/A Invalid Parameter: Interpolation value</v>
      </c>
      <c r="AJ1193" s="43" t="str">
        <f>_xll.BInterpol('Base IPCA'!$C$3:$C$14,'Base IPCA'!$D$3:$D$14,AH1193,"Cubic","Extrapolate=Linear","MultiX=Average","Skip=True","Sort=True")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07"/>
        <v>#REF!</v>
      </c>
      <c r="AI1194" s="43" t="str">
        <f>_xll.BInterpol('Base IPCA'!$C$3:$C$14,'Base IPCA'!$E$3:$E$14,AH1194,"Cubic","Extrapolate=Linear","MultiX=Average","Skip=True","Sort=True")</f>
        <v>#N/A Invalid Parameter: Interpolation value</v>
      </c>
      <c r="AJ1194" s="43" t="str">
        <f>_xll.BInterpol('Base IPCA'!$C$3:$C$14,'Base IPCA'!$D$3:$D$14,AH1194,"Cubic","Extrapolate=Linear","MultiX=Average","Skip=True","Sort=True")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07"/>
        <v>#REF!</v>
      </c>
      <c r="AI1195" s="43" t="str">
        <f>_xll.BInterpol('Base IPCA'!$C$3:$C$14,'Base IPCA'!$E$3:$E$14,AH1195,"Cubic","Extrapolate=Linear","MultiX=Average","Skip=True","Sort=True")</f>
        <v>#N/A Invalid Parameter: Interpolation value</v>
      </c>
      <c r="AJ1195" s="43" t="str">
        <f>_xll.BInterpol('Base IPCA'!$C$3:$C$14,'Base IPCA'!$D$3:$D$14,AH1195,"Cubic","Extrapolate=Linear","MultiX=Average","Skip=True","Sort=True")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07"/>
        <v>#REF!</v>
      </c>
      <c r="AI1196" s="43" t="str">
        <f>_xll.BInterpol('Base IPCA'!$C$3:$C$14,'Base IPCA'!$E$3:$E$14,AH1196,"Cubic","Extrapolate=Linear","MultiX=Average","Skip=True","Sort=True")</f>
        <v>#N/A Invalid Parameter: Interpolation value</v>
      </c>
      <c r="AJ1196" s="43" t="str">
        <f>_xll.BInterpol('Base IPCA'!$C$3:$C$14,'Base IPCA'!$D$3:$D$14,AH1196,"Cubic","Extrapolate=Linear","MultiX=Average","Skip=True","Sort=True")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07"/>
        <v>#REF!</v>
      </c>
      <c r="AI1197" s="43" t="str">
        <f>_xll.BInterpol('Base IPCA'!$C$3:$C$14,'Base IPCA'!$E$3:$E$14,AH1197,"Cubic","Extrapolate=Linear","MultiX=Average","Skip=True","Sort=True")</f>
        <v>#N/A Invalid Parameter: Interpolation value</v>
      </c>
      <c r="AJ1197" s="43" t="str">
        <f>_xll.BInterpol('Base IPCA'!$C$3:$C$14,'Base IPCA'!$D$3:$D$14,AH1197,"Cubic","Extrapolate=Linear","MultiX=Average","Skip=True","Sort=True")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07"/>
        <v>#REF!</v>
      </c>
      <c r="AI1198" s="43" t="str">
        <f>_xll.BInterpol('Base IPCA'!$C$3:$C$14,'Base IPCA'!$E$3:$E$14,AH1198,"Cubic","Extrapolate=Linear","MultiX=Average","Skip=True","Sort=True")</f>
        <v>#N/A Invalid Parameter: Interpolation value</v>
      </c>
      <c r="AJ1198" s="43" t="str">
        <f>_xll.BInterpol('Base IPCA'!$C$3:$C$14,'Base IPCA'!$D$3:$D$14,AH1198,"Cubic","Extrapolate=Linear","MultiX=Average","Skip=True","Sort=True")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07"/>
        <v>#REF!</v>
      </c>
      <c r="AI1199" s="43" t="str">
        <f>_xll.BInterpol('Base IPCA'!$C$3:$C$14,'Base IPCA'!$E$3:$E$14,AH1199,"Cubic","Extrapolate=Linear","MultiX=Average","Skip=True","Sort=True")</f>
        <v>#N/A Invalid Parameter: Interpolation value</v>
      </c>
      <c r="AJ1199" s="43" t="str">
        <f>_xll.BInterpol('Base IPCA'!$C$3:$C$14,'Base IPCA'!$D$3:$D$14,AH1199,"Cubic","Extrapolate=Linear","MultiX=Average","Skip=True","Sort=True")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07"/>
        <v>#REF!</v>
      </c>
      <c r="AI1200" s="43" t="str">
        <f>_xll.BInterpol('Base IPCA'!$C$3:$C$14,'Base IPCA'!$E$3:$E$14,AH1200,"Cubic","Extrapolate=Linear","MultiX=Average","Skip=True","Sort=True")</f>
        <v>#N/A Invalid Parameter: Interpolation value</v>
      </c>
      <c r="AJ1200" s="43" t="str">
        <f>_xll.BInterpol('Base IPCA'!$C$3:$C$14,'Base IPCA'!$D$3:$D$14,AH1200,"Cubic","Extrapolate=Linear","MultiX=Average","Skip=True","Sort=True")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07"/>
        <v>#REF!</v>
      </c>
      <c r="AI1201" s="43" t="str">
        <f>_xll.BInterpol('Base IPCA'!$C$3:$C$14,'Base IPCA'!$E$3:$E$14,AH1201,"Cubic","Extrapolate=Linear","MultiX=Average","Skip=True","Sort=True")</f>
        <v>#N/A Invalid Parameter: Interpolation value</v>
      </c>
      <c r="AJ1201" s="43" t="str">
        <f>_xll.BInterpol('Base IPCA'!$C$3:$C$14,'Base IPCA'!$D$3:$D$14,AH1201,"Cubic","Extrapolate=Linear","MultiX=Average","Skip=True","Sort=True")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07"/>
        <v>#REF!</v>
      </c>
      <c r="AI1202" s="43" t="str">
        <f>_xll.BInterpol('Base IPCA'!$C$3:$C$14,'Base IPCA'!$E$3:$E$14,AH1202,"Cubic","Extrapolate=Linear","MultiX=Average","Skip=True","Sort=True")</f>
        <v>#N/A Invalid Parameter: Interpolation value</v>
      </c>
      <c r="AJ1202" s="43" t="str">
        <f>_xll.BInterpol('Base IPCA'!$C$3:$C$14,'Base IPCA'!$D$3:$D$14,AH1202,"Cubic","Extrapolate=Linear","MultiX=Average","Skip=True","Sort=True")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07"/>
        <v>#REF!</v>
      </c>
      <c r="AI1203" s="43" t="str">
        <f>_xll.BInterpol('Base IPCA'!$C$3:$C$14,'Base IPCA'!$E$3:$E$14,AH1203,"Cubic","Extrapolate=Linear","MultiX=Average","Skip=True","Sort=True")</f>
        <v>#N/A Invalid Parameter: Interpolation value</v>
      </c>
      <c r="AJ1203" s="43" t="str">
        <f>_xll.BInterpol('Base IPCA'!$C$3:$C$14,'Base IPCA'!$D$3:$D$14,AH1203,"Cubic","Extrapolate=Linear","MultiX=Average","Skip=True","Sort=True")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07"/>
        <v>#REF!</v>
      </c>
      <c r="AI1204" s="43" t="str">
        <f>_xll.BInterpol('Base IPCA'!$C$3:$C$14,'Base IPCA'!$E$3:$E$14,AH1204,"Cubic","Extrapolate=Linear","MultiX=Average","Skip=True","Sort=True")</f>
        <v>#N/A Invalid Parameter: Interpolation value</v>
      </c>
      <c r="AJ1204" s="43" t="str">
        <f>_xll.BInterpol('Base IPCA'!$C$3:$C$14,'Base IPCA'!$D$3:$D$14,AH1204,"Cubic","Extrapolate=Linear","MultiX=Average","Skip=True","Sort=True")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07"/>
        <v>#REF!</v>
      </c>
      <c r="AI1205" s="43" t="str">
        <f>_xll.BInterpol('Base IPCA'!$C$3:$C$14,'Base IPCA'!$E$3:$E$14,AH1205,"Cubic","Extrapolate=Linear","MultiX=Average","Skip=True","Sort=True")</f>
        <v>#N/A Invalid Parameter: Interpolation value</v>
      </c>
      <c r="AJ1205" s="43" t="str">
        <f>_xll.BInterpol('Base IPCA'!$C$3:$C$14,'Base IPCA'!$D$3:$D$14,AH1205,"Cubic","Extrapolate=Linear","MultiX=Average","Skip=True","Sort=True")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07"/>
        <v>#REF!</v>
      </c>
      <c r="AI1206" s="43" t="str">
        <f>_xll.BInterpol('Base IPCA'!$C$3:$C$14,'Base IPCA'!$E$3:$E$14,AH1206,"Cubic","Extrapolate=Linear","MultiX=Average","Skip=True","Sort=True")</f>
        <v>#N/A Invalid Parameter: Interpolation value</v>
      </c>
      <c r="AJ1206" s="43" t="str">
        <f>_xll.BInterpol('Base IPCA'!$C$3:$C$14,'Base IPCA'!$D$3:$D$14,AH1206,"Cubic","Extrapolate=Linear","MultiX=Average","Skip=True","Sort=True")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07"/>
        <v>#REF!</v>
      </c>
      <c r="AI1207" s="43" t="str">
        <f>_xll.BInterpol('Base IPCA'!$C$3:$C$14,'Base IPCA'!$E$3:$E$14,AH1207,"Cubic","Extrapolate=Linear","MultiX=Average","Skip=True","Sort=True")</f>
        <v>#N/A Invalid Parameter: Interpolation value</v>
      </c>
      <c r="AJ1207" s="43" t="str">
        <f>_xll.BInterpol('Base IPCA'!$C$3:$C$14,'Base IPCA'!$D$3:$D$14,AH1207,"Cubic","Extrapolate=Linear","MultiX=Average","Skip=True","Sort=True")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07"/>
        <v>#REF!</v>
      </c>
      <c r="AI1208" s="43" t="str">
        <f>_xll.BInterpol('Base IPCA'!$C$3:$C$14,'Base IPCA'!$E$3:$E$14,AH1208,"Cubic","Extrapolate=Linear","MultiX=Average","Skip=True","Sort=True")</f>
        <v>#N/A Invalid Parameter: Interpolation value</v>
      </c>
      <c r="AJ1208" s="43" t="str">
        <f>_xll.BInterpol('Base IPCA'!$C$3:$C$14,'Base IPCA'!$D$3:$D$14,AH1208,"Cubic","Extrapolate=Linear","MultiX=Average","Skip=True","Sort=True")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07"/>
        <v>#REF!</v>
      </c>
      <c r="AI1209" s="43" t="str">
        <f>_xll.BInterpol('Base IPCA'!$C$3:$C$14,'Base IPCA'!$E$3:$E$14,AH1209,"Cubic","Extrapolate=Linear","MultiX=Average","Skip=True","Sort=True")</f>
        <v>#N/A Invalid Parameter: Interpolation value</v>
      </c>
      <c r="AJ1209" s="43" t="str">
        <f>_xll.BInterpol('Base IPCA'!$C$3:$C$14,'Base IPCA'!$D$3:$D$14,AH1209,"Cubic","Extrapolate=Linear","MultiX=Average","Skip=True","Sort=True")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07"/>
        <v>#REF!</v>
      </c>
      <c r="AI1210" s="43" t="str">
        <f>_xll.BInterpol('Base IPCA'!$C$3:$C$14,'Base IPCA'!$E$3:$E$14,AH1210,"Cubic","Extrapolate=Linear","MultiX=Average","Skip=True","Sort=True")</f>
        <v>#N/A Invalid Parameter: Interpolation value</v>
      </c>
      <c r="AJ1210" s="43" t="str">
        <f>_xll.BInterpol('Base IPCA'!$C$3:$C$14,'Base IPCA'!$D$3:$D$14,AH1210,"Cubic","Extrapolate=Linear","MultiX=Average","Skip=True","Sort=True")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07"/>
        <v>#REF!</v>
      </c>
      <c r="AI1211" s="43" t="str">
        <f>_xll.BInterpol('Base IPCA'!$C$3:$C$14,'Base IPCA'!$E$3:$E$14,AH1211,"Cubic","Extrapolate=Linear","MultiX=Average","Skip=True","Sort=True")</f>
        <v>#N/A Invalid Parameter: Interpolation value</v>
      </c>
      <c r="AJ1211" s="43" t="str">
        <f>_xll.BInterpol('Base IPCA'!$C$3:$C$14,'Base IPCA'!$D$3:$D$14,AH1211,"Cubic","Extrapolate=Linear","MultiX=Average","Skip=True","Sort=True")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07"/>
        <v>#REF!</v>
      </c>
      <c r="AI1212" s="43" t="str">
        <f>_xll.BInterpol('Base IPCA'!$C$3:$C$14,'Base IPCA'!$E$3:$E$14,AH1212,"Cubic","Extrapolate=Linear","MultiX=Average","Skip=True","Sort=True")</f>
        <v>#N/A Invalid Parameter: Interpolation value</v>
      </c>
      <c r="AJ1212" s="43" t="str">
        <f>_xll.BInterpol('Base IPCA'!$C$3:$C$14,'Base IPCA'!$D$3:$D$14,AH1212,"Cubic","Extrapolate=Linear","MultiX=Average","Skip=True","Sort=True")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07"/>
        <v>#REF!</v>
      </c>
      <c r="AI1213" s="43" t="str">
        <f>_xll.BInterpol('Base IPCA'!$C$3:$C$14,'Base IPCA'!$E$3:$E$14,AH1213,"Cubic","Extrapolate=Linear","MultiX=Average","Skip=True","Sort=True")</f>
        <v>#N/A Invalid Parameter: Interpolation value</v>
      </c>
      <c r="AJ1213" s="43" t="str">
        <f>_xll.BInterpol('Base IPCA'!$C$3:$C$14,'Base IPCA'!$D$3:$D$14,AH1213,"Cubic","Extrapolate=Linear","MultiX=Average","Skip=True","Sort=True")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07"/>
        <v>#REF!</v>
      </c>
      <c r="AI1214" s="43" t="str">
        <f>_xll.BInterpol('Base IPCA'!$C$3:$C$14,'Base IPCA'!$E$3:$E$14,AH1214,"Cubic","Extrapolate=Linear","MultiX=Average","Skip=True","Sort=True")</f>
        <v>#N/A Invalid Parameter: Interpolation value</v>
      </c>
      <c r="AJ1214" s="43" t="str">
        <f>_xll.BInterpol('Base IPCA'!$C$3:$C$14,'Base IPCA'!$D$3:$D$14,AH1214,"Cubic","Extrapolate=Linear","MultiX=Average","Skip=True","Sort=True")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07"/>
        <v>#REF!</v>
      </c>
      <c r="AI1215" s="43" t="str">
        <f>_xll.BInterpol('Base IPCA'!$C$3:$C$14,'Base IPCA'!$E$3:$E$14,AH1215,"Cubic","Extrapolate=Linear","MultiX=Average","Skip=True","Sort=True")</f>
        <v>#N/A Invalid Parameter: Interpolation value</v>
      </c>
      <c r="AJ1215" s="43" t="str">
        <f>_xll.BInterpol('Base IPCA'!$C$3:$C$14,'Base IPCA'!$D$3:$D$14,AH1215,"Cubic","Extrapolate=Linear","MultiX=Average","Skip=True","Sort=True")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07"/>
        <v>#REF!</v>
      </c>
      <c r="AI1216" s="43" t="str">
        <f>_xll.BInterpol('Base IPCA'!$C$3:$C$14,'Base IPCA'!$E$3:$E$14,AH1216,"Cubic","Extrapolate=Linear","MultiX=Average","Skip=True","Sort=True")</f>
        <v>#N/A Invalid Parameter: Interpolation value</v>
      </c>
      <c r="AJ1216" s="43" t="str">
        <f>_xll.BInterpol('Base IPCA'!$C$3:$C$14,'Base IPCA'!$D$3:$D$14,AH1216,"Cubic","Extrapolate=Linear","MultiX=Average","Skip=True","Sort=True")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07"/>
        <v>#REF!</v>
      </c>
      <c r="AI1217" s="43" t="str">
        <f>_xll.BInterpol('Base IPCA'!$C$3:$C$14,'Base IPCA'!$E$3:$E$14,AH1217,"Cubic","Extrapolate=Linear","MultiX=Average","Skip=True","Sort=True")</f>
        <v>#N/A Invalid Parameter: Interpolation value</v>
      </c>
      <c r="AJ1217" s="43" t="str">
        <f>_xll.BInterpol('Base IPCA'!$C$3:$C$14,'Base IPCA'!$D$3:$D$14,AH1217,"Cubic","Extrapolate=Linear","MultiX=Average","Skip=True","Sort=True")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07"/>
        <v>#REF!</v>
      </c>
      <c r="AI1218" s="43" t="str">
        <f>_xll.BInterpol('Base IPCA'!$C$3:$C$14,'Base IPCA'!$E$3:$E$14,AH1218,"Cubic","Extrapolate=Linear","MultiX=Average","Skip=True","Sort=True")</f>
        <v>#N/A Invalid Parameter: Interpolation value</v>
      </c>
      <c r="AJ1218" s="43" t="str">
        <f>_xll.BInterpol('Base IPCA'!$C$3:$C$14,'Base IPCA'!$D$3:$D$14,AH1218,"Cubic","Extrapolate=Linear","MultiX=Average","Skip=True","Sort=True")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07"/>
        <v>#REF!</v>
      </c>
      <c r="AI1219" s="43" t="str">
        <f>_xll.BInterpol('Base IPCA'!$C$3:$C$14,'Base IPCA'!$E$3:$E$14,AH1219,"Cubic","Extrapolate=Linear","MultiX=Average","Skip=True","Sort=True")</f>
        <v>#N/A Invalid Parameter: Interpolation value</v>
      </c>
      <c r="AJ1219" s="43" t="str">
        <f>_xll.BInterpol('Base IPCA'!$C$3:$C$14,'Base IPCA'!$D$3:$D$14,AH1219,"Cubic","Extrapolate=Linear","MultiX=Average","Skip=True","Sort=True")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07"/>
        <v>#REF!</v>
      </c>
      <c r="AI1220" s="43" t="str">
        <f>_xll.BInterpol('Base IPCA'!$C$3:$C$14,'Base IPCA'!$E$3:$E$14,AH1220,"Cubic","Extrapolate=Linear","MultiX=Average","Skip=True","Sort=True")</f>
        <v>#N/A Invalid Parameter: Interpolation value</v>
      </c>
      <c r="AJ1220" s="43" t="str">
        <f>_xll.BInterpol('Base IPCA'!$C$3:$C$14,'Base IPCA'!$D$3:$D$14,AH1220,"Cubic","Extrapolate=Linear","MultiX=Average","Skip=True","Sort=True")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07"/>
        <v>#REF!</v>
      </c>
      <c r="AI1221" s="43" t="str">
        <f>_xll.BInterpol('Base IPCA'!$C$3:$C$14,'Base IPCA'!$E$3:$E$14,AH1221,"Cubic","Extrapolate=Linear","MultiX=Average","Skip=True","Sort=True")</f>
        <v>#N/A Invalid Parameter: Interpolation value</v>
      </c>
      <c r="AJ1221" s="43" t="str">
        <f>_xll.BInterpol('Base IPCA'!$C$3:$C$14,'Base IPCA'!$D$3:$D$14,AH1221,"Cubic","Extrapolate=Linear","MultiX=Average","Skip=True","Sort=True")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08">AH1221+1</f>
        <v>#REF!</v>
      </c>
      <c r="AI1222" s="43" t="str">
        <f>_xll.BInterpol('Base IPCA'!$C$3:$C$14,'Base IPCA'!$E$3:$E$14,AH1222,"Cubic","Extrapolate=Linear","MultiX=Average","Skip=True","Sort=True")</f>
        <v>#N/A Invalid Parameter: Interpolation value</v>
      </c>
      <c r="AJ1222" s="43" t="str">
        <f>_xll.BInterpol('Base IPCA'!$C$3:$C$14,'Base IPCA'!$D$3:$D$14,AH1222,"Cubic","Extrapolate=Linear","MultiX=Average","Skip=True","Sort=True")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08"/>
        <v>#REF!</v>
      </c>
      <c r="AI1223" s="43" t="str">
        <f>_xll.BInterpol('Base IPCA'!$C$3:$C$14,'Base IPCA'!$E$3:$E$14,AH1223,"Cubic","Extrapolate=Linear","MultiX=Average","Skip=True","Sort=True")</f>
        <v>#N/A Invalid Parameter: Interpolation value</v>
      </c>
      <c r="AJ1223" s="43" t="str">
        <f>_xll.BInterpol('Base IPCA'!$C$3:$C$14,'Base IPCA'!$D$3:$D$14,AH1223,"Cubic","Extrapolate=Linear","MultiX=Average","Skip=True","Sort=True")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08"/>
        <v>#REF!</v>
      </c>
      <c r="AI1224" s="43" t="str">
        <f>_xll.BInterpol('Base IPCA'!$C$3:$C$14,'Base IPCA'!$E$3:$E$14,AH1224,"Cubic","Extrapolate=Linear","MultiX=Average","Skip=True","Sort=True")</f>
        <v>#N/A Invalid Parameter: Interpolation value</v>
      </c>
      <c r="AJ1224" s="43" t="str">
        <f>_xll.BInterpol('Base IPCA'!$C$3:$C$14,'Base IPCA'!$D$3:$D$14,AH1224,"Cubic","Extrapolate=Linear","MultiX=Average","Skip=True","Sort=True")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08"/>
        <v>#REF!</v>
      </c>
      <c r="AI1225" s="43" t="str">
        <f>_xll.BInterpol('Base IPCA'!$C$3:$C$14,'Base IPCA'!$E$3:$E$14,AH1225,"Cubic","Extrapolate=Linear","MultiX=Average","Skip=True","Sort=True")</f>
        <v>#N/A Invalid Parameter: Interpolation value</v>
      </c>
      <c r="AJ1225" s="43" t="str">
        <f>_xll.BInterpol('Base IPCA'!$C$3:$C$14,'Base IPCA'!$D$3:$D$14,AH1225,"Cubic","Extrapolate=Linear","MultiX=Average","Skip=True","Sort=True")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08"/>
        <v>#REF!</v>
      </c>
      <c r="AI1226" s="43" t="str">
        <f>_xll.BInterpol('Base IPCA'!$C$3:$C$14,'Base IPCA'!$E$3:$E$14,AH1226,"Cubic","Extrapolate=Linear","MultiX=Average","Skip=True","Sort=True")</f>
        <v>#N/A Invalid Parameter: Interpolation value</v>
      </c>
      <c r="AJ1226" s="43" t="str">
        <f>_xll.BInterpol('Base IPCA'!$C$3:$C$14,'Base IPCA'!$D$3:$D$14,AH1226,"Cubic","Extrapolate=Linear","MultiX=Average","Skip=True","Sort=True")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08"/>
        <v>#REF!</v>
      </c>
      <c r="AI1227" s="43" t="str">
        <f>_xll.BInterpol('Base IPCA'!$C$3:$C$14,'Base IPCA'!$E$3:$E$14,AH1227,"Cubic","Extrapolate=Linear","MultiX=Average","Skip=True","Sort=True")</f>
        <v>#N/A Invalid Parameter: Interpolation value</v>
      </c>
      <c r="AJ1227" s="43" t="str">
        <f>_xll.BInterpol('Base IPCA'!$C$3:$C$14,'Base IPCA'!$D$3:$D$14,AH1227,"Cubic","Extrapolate=Linear","MultiX=Average","Skip=True","Sort=True")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08"/>
        <v>#REF!</v>
      </c>
      <c r="AI1228" s="43" t="str">
        <f>_xll.BInterpol('Base IPCA'!$C$3:$C$14,'Base IPCA'!$E$3:$E$14,AH1228,"Cubic","Extrapolate=Linear","MultiX=Average","Skip=True","Sort=True")</f>
        <v>#N/A Invalid Parameter: Interpolation value</v>
      </c>
      <c r="AJ1228" s="43" t="str">
        <f>_xll.BInterpol('Base IPCA'!$C$3:$C$14,'Base IPCA'!$D$3:$D$14,AH1228,"Cubic","Extrapolate=Linear","MultiX=Average","Skip=True","Sort=True")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08"/>
        <v>#REF!</v>
      </c>
      <c r="AI1229" s="43" t="str">
        <f>_xll.BInterpol('Base IPCA'!$C$3:$C$14,'Base IPCA'!$E$3:$E$14,AH1229,"Cubic","Extrapolate=Linear","MultiX=Average","Skip=True","Sort=True")</f>
        <v>#N/A Invalid Parameter: Interpolation value</v>
      </c>
      <c r="AJ1229" s="43" t="str">
        <f>_xll.BInterpol('Base IPCA'!$C$3:$C$14,'Base IPCA'!$D$3:$D$14,AH1229,"Cubic","Extrapolate=Linear","MultiX=Average","Skip=True","Sort=True")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08"/>
        <v>#REF!</v>
      </c>
      <c r="AI1230" s="43" t="str">
        <f>_xll.BInterpol('Base IPCA'!$C$3:$C$14,'Base IPCA'!$E$3:$E$14,AH1230,"Cubic","Extrapolate=Linear","MultiX=Average","Skip=True","Sort=True")</f>
        <v>#N/A Invalid Parameter: Interpolation value</v>
      </c>
      <c r="AJ1230" s="43" t="str">
        <f>_xll.BInterpol('Base IPCA'!$C$3:$C$14,'Base IPCA'!$D$3:$D$14,AH1230,"Cubic","Extrapolate=Linear","MultiX=Average","Skip=True","Sort=True")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08"/>
        <v>#REF!</v>
      </c>
      <c r="AI1231" s="43" t="str">
        <f>_xll.BInterpol('Base IPCA'!$C$3:$C$14,'Base IPCA'!$E$3:$E$14,AH1231,"Cubic","Extrapolate=Linear","MultiX=Average","Skip=True","Sort=True")</f>
        <v>#N/A Invalid Parameter: Interpolation value</v>
      </c>
      <c r="AJ1231" s="43" t="str">
        <f>_xll.BInterpol('Base IPCA'!$C$3:$C$14,'Base IPCA'!$D$3:$D$14,AH1231,"Cubic","Extrapolate=Linear","MultiX=Average","Skip=True","Sort=True")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08"/>
        <v>#REF!</v>
      </c>
      <c r="AI1232" s="43" t="str">
        <f>_xll.BInterpol('Base IPCA'!$C$3:$C$14,'Base IPCA'!$E$3:$E$14,AH1232,"Cubic","Extrapolate=Linear","MultiX=Average","Skip=True","Sort=True")</f>
        <v>#N/A Invalid Parameter: Interpolation value</v>
      </c>
      <c r="AJ1232" s="43" t="str">
        <f>_xll.BInterpol('Base IPCA'!$C$3:$C$14,'Base IPCA'!$D$3:$D$14,AH1232,"Cubic","Extrapolate=Linear","MultiX=Average","Skip=True","Sort=True")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08"/>
        <v>#REF!</v>
      </c>
      <c r="AI1233" s="43" t="str">
        <f>_xll.BInterpol('Base IPCA'!$C$3:$C$14,'Base IPCA'!$E$3:$E$14,AH1233,"Cubic","Extrapolate=Linear","MultiX=Average","Skip=True","Sort=True")</f>
        <v>#N/A Invalid Parameter: Interpolation value</v>
      </c>
      <c r="AJ1233" s="43" t="str">
        <f>_xll.BInterpol('Base IPCA'!$C$3:$C$14,'Base IPCA'!$D$3:$D$14,AH1233,"Cubic","Extrapolate=Linear","MultiX=Average","Skip=True","Sort=True")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08"/>
        <v>#REF!</v>
      </c>
      <c r="AI1234" s="43" t="str">
        <f>_xll.BInterpol('Base IPCA'!$C$3:$C$14,'Base IPCA'!$E$3:$E$14,AH1234,"Cubic","Extrapolate=Linear","MultiX=Average","Skip=True","Sort=True")</f>
        <v>#N/A Invalid Parameter: Interpolation value</v>
      </c>
      <c r="AJ1234" s="43" t="str">
        <f>_xll.BInterpol('Base IPCA'!$C$3:$C$14,'Base IPCA'!$D$3:$D$14,AH1234,"Cubic","Extrapolate=Linear","MultiX=Average","Skip=True","Sort=True")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08"/>
        <v>#REF!</v>
      </c>
      <c r="AI1235" s="43" t="str">
        <f>_xll.BInterpol('Base IPCA'!$C$3:$C$14,'Base IPCA'!$E$3:$E$14,AH1235,"Cubic","Extrapolate=Linear","MultiX=Average","Skip=True","Sort=True")</f>
        <v>#N/A Invalid Parameter: Interpolation value</v>
      </c>
      <c r="AJ1235" s="43" t="str">
        <f>_xll.BInterpol('Base IPCA'!$C$3:$C$14,'Base IPCA'!$D$3:$D$14,AH1235,"Cubic","Extrapolate=Linear","MultiX=Average","Skip=True","Sort=True")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08"/>
        <v>#REF!</v>
      </c>
      <c r="AI1236" s="43" t="str">
        <f>_xll.BInterpol('Base IPCA'!$C$3:$C$14,'Base IPCA'!$E$3:$E$14,AH1236,"Cubic","Extrapolate=Linear","MultiX=Average","Skip=True","Sort=True")</f>
        <v>#N/A Invalid Parameter: Interpolation value</v>
      </c>
      <c r="AJ1236" s="43" t="str">
        <f>_xll.BInterpol('Base IPCA'!$C$3:$C$14,'Base IPCA'!$D$3:$D$14,AH1236,"Cubic","Extrapolate=Linear","MultiX=Average","Skip=True","Sort=True")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08"/>
        <v>#REF!</v>
      </c>
      <c r="AI1237" s="43" t="str">
        <f>_xll.BInterpol('Base IPCA'!$C$3:$C$14,'Base IPCA'!$E$3:$E$14,AH1237,"Cubic","Extrapolate=Linear","MultiX=Average","Skip=True","Sort=True")</f>
        <v>#N/A Invalid Parameter: Interpolation value</v>
      </c>
      <c r="AJ1237" s="43" t="str">
        <f>_xll.BInterpol('Base IPCA'!$C$3:$C$14,'Base IPCA'!$D$3:$D$14,AH1237,"Cubic","Extrapolate=Linear","MultiX=Average","Skip=True","Sort=True")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08"/>
        <v>#REF!</v>
      </c>
      <c r="AI1238" s="43" t="str">
        <f>_xll.BInterpol('Base IPCA'!$C$3:$C$14,'Base IPCA'!$E$3:$E$14,AH1238,"Cubic","Extrapolate=Linear","MultiX=Average","Skip=True","Sort=True")</f>
        <v>#N/A Invalid Parameter: Interpolation value</v>
      </c>
      <c r="AJ1238" s="43" t="str">
        <f>_xll.BInterpol('Base IPCA'!$C$3:$C$14,'Base IPCA'!$D$3:$D$14,AH1238,"Cubic","Extrapolate=Linear","MultiX=Average","Skip=True","Sort=True")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08"/>
        <v>#REF!</v>
      </c>
      <c r="AI1239" s="43" t="str">
        <f>_xll.BInterpol('Base IPCA'!$C$3:$C$14,'Base IPCA'!$E$3:$E$14,AH1239,"Cubic","Extrapolate=Linear","MultiX=Average","Skip=True","Sort=True")</f>
        <v>#N/A Invalid Parameter: Interpolation value</v>
      </c>
      <c r="AJ1239" s="43" t="str">
        <f>_xll.BInterpol('Base IPCA'!$C$3:$C$14,'Base IPCA'!$D$3:$D$14,AH1239,"Cubic","Extrapolate=Linear","MultiX=Average","Skip=True","Sort=True")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08"/>
        <v>#REF!</v>
      </c>
      <c r="AI1240" s="43" t="str">
        <f>_xll.BInterpol('Base IPCA'!$C$3:$C$14,'Base IPCA'!$E$3:$E$14,AH1240,"Cubic","Extrapolate=Linear","MultiX=Average","Skip=True","Sort=True")</f>
        <v>#N/A Invalid Parameter: Interpolation value</v>
      </c>
      <c r="AJ1240" s="43" t="str">
        <f>_xll.BInterpol('Base IPCA'!$C$3:$C$14,'Base IPCA'!$D$3:$D$14,AH1240,"Cubic","Extrapolate=Linear","MultiX=Average","Skip=True","Sort=True")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08"/>
        <v>#REF!</v>
      </c>
      <c r="AI1241" s="43" t="str">
        <f>_xll.BInterpol('Base IPCA'!$C$3:$C$14,'Base IPCA'!$E$3:$E$14,AH1241,"Cubic","Extrapolate=Linear","MultiX=Average","Skip=True","Sort=True")</f>
        <v>#N/A Invalid Parameter: Interpolation value</v>
      </c>
      <c r="AJ1241" s="43" t="str">
        <f>_xll.BInterpol('Base IPCA'!$C$3:$C$14,'Base IPCA'!$D$3:$D$14,AH1241,"Cubic","Extrapolate=Linear","MultiX=Average","Skip=True","Sort=True")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08"/>
        <v>#REF!</v>
      </c>
      <c r="AI1242" s="43" t="str">
        <f>_xll.BInterpol('Base IPCA'!$C$3:$C$14,'Base IPCA'!$E$3:$E$14,AH1242,"Cubic","Extrapolate=Linear","MultiX=Average","Skip=True","Sort=True")</f>
        <v>#N/A Invalid Parameter: Interpolation value</v>
      </c>
      <c r="AJ1242" s="43" t="str">
        <f>_xll.BInterpol('Base IPCA'!$C$3:$C$14,'Base IPCA'!$D$3:$D$14,AH1242,"Cubic","Extrapolate=Linear","MultiX=Average","Skip=True","Sort=True")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08"/>
        <v>#REF!</v>
      </c>
      <c r="AI1243" s="43" t="str">
        <f>_xll.BInterpol('Base IPCA'!$C$3:$C$14,'Base IPCA'!$E$3:$E$14,AH1243,"Cubic","Extrapolate=Linear","MultiX=Average","Skip=True","Sort=True")</f>
        <v>#N/A Invalid Parameter: Interpolation value</v>
      </c>
      <c r="AJ1243" s="43" t="str">
        <f>_xll.BInterpol('Base IPCA'!$C$3:$C$14,'Base IPCA'!$D$3:$D$14,AH1243,"Cubic","Extrapolate=Linear","MultiX=Average","Skip=True","Sort=True")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08"/>
        <v>#REF!</v>
      </c>
      <c r="AI1244" s="43" t="str">
        <f>_xll.BInterpol('Base IPCA'!$C$3:$C$14,'Base IPCA'!$E$3:$E$14,AH1244,"Cubic","Extrapolate=Linear","MultiX=Average","Skip=True","Sort=True")</f>
        <v>#N/A Invalid Parameter: Interpolation value</v>
      </c>
      <c r="AJ1244" s="43" t="str">
        <f>_xll.BInterpol('Base IPCA'!$C$3:$C$14,'Base IPCA'!$D$3:$D$14,AH1244,"Cubic","Extrapolate=Linear","MultiX=Average","Skip=True","Sort=True")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08"/>
        <v>#REF!</v>
      </c>
      <c r="AI1245" s="43" t="str">
        <f>_xll.BInterpol('Base IPCA'!$C$3:$C$14,'Base IPCA'!$E$3:$E$14,AH1245,"Cubic","Extrapolate=Linear","MultiX=Average","Skip=True","Sort=True")</f>
        <v>#N/A Invalid Parameter: Interpolation value</v>
      </c>
      <c r="AJ1245" s="43" t="str">
        <f>_xll.BInterpol('Base IPCA'!$C$3:$C$14,'Base IPCA'!$D$3:$D$14,AH1245,"Cubic","Extrapolate=Linear","MultiX=Average","Skip=True","Sort=True")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08"/>
        <v>#REF!</v>
      </c>
      <c r="AI1246" s="43" t="str">
        <f>_xll.BInterpol('Base IPCA'!$C$3:$C$14,'Base IPCA'!$E$3:$E$14,AH1246,"Cubic","Extrapolate=Linear","MultiX=Average","Skip=True","Sort=True")</f>
        <v>#N/A Invalid Parameter: Interpolation value</v>
      </c>
      <c r="AJ1246" s="43" t="str">
        <f>_xll.BInterpol('Base IPCA'!$C$3:$C$14,'Base IPCA'!$D$3:$D$14,AH1246,"Cubic","Extrapolate=Linear","MultiX=Average","Skip=True","Sort=True")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08"/>
        <v>#REF!</v>
      </c>
      <c r="AI1247" s="43" t="str">
        <f>_xll.BInterpol('Base IPCA'!$C$3:$C$14,'Base IPCA'!$E$3:$E$14,AH1247,"Cubic","Extrapolate=Linear","MultiX=Average","Skip=True","Sort=True")</f>
        <v>#N/A Invalid Parameter: Interpolation value</v>
      </c>
      <c r="AJ1247" s="43" t="str">
        <f>_xll.BInterpol('Base IPCA'!$C$3:$C$14,'Base IPCA'!$D$3:$D$14,AH1247,"Cubic","Extrapolate=Linear","MultiX=Average","Skip=True","Sort=True")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08"/>
        <v>#REF!</v>
      </c>
      <c r="AI1248" s="43" t="str">
        <f>_xll.BInterpol('Base IPCA'!$C$3:$C$14,'Base IPCA'!$E$3:$E$14,AH1248,"Cubic","Extrapolate=Linear","MultiX=Average","Skip=True","Sort=True")</f>
        <v>#N/A Invalid Parameter: Interpolation value</v>
      </c>
      <c r="AJ1248" s="43" t="str">
        <f>_xll.BInterpol('Base IPCA'!$C$3:$C$14,'Base IPCA'!$D$3:$D$14,AH1248,"Cubic","Extrapolate=Linear","MultiX=Average","Skip=True","Sort=True")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08"/>
        <v>#REF!</v>
      </c>
      <c r="AI1249" s="43" t="str">
        <f>_xll.BInterpol('Base IPCA'!$C$3:$C$14,'Base IPCA'!$E$3:$E$14,AH1249,"Cubic","Extrapolate=Linear","MultiX=Average","Skip=True","Sort=True")</f>
        <v>#N/A Invalid Parameter: Interpolation value</v>
      </c>
      <c r="AJ1249" s="43" t="str">
        <f>_xll.BInterpol('Base IPCA'!$C$3:$C$14,'Base IPCA'!$D$3:$D$14,AH1249,"Cubic","Extrapolate=Linear","MultiX=Average","Skip=True","Sort=True")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08"/>
        <v>#REF!</v>
      </c>
      <c r="AI1250" s="43" t="str">
        <f>_xll.BInterpol('Base IPCA'!$C$3:$C$14,'Base IPCA'!$E$3:$E$14,AH1250,"Cubic","Extrapolate=Linear","MultiX=Average","Skip=True","Sort=True")</f>
        <v>#N/A Invalid Parameter: Interpolation value</v>
      </c>
      <c r="AJ1250" s="43" t="str">
        <f>_xll.BInterpol('Base IPCA'!$C$3:$C$14,'Base IPCA'!$D$3:$D$14,AH1250,"Cubic","Extrapolate=Linear","MultiX=Average","Skip=True","Sort=True")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08"/>
        <v>#REF!</v>
      </c>
      <c r="AI1251" s="43" t="str">
        <f>_xll.BInterpol('Base IPCA'!$C$3:$C$14,'Base IPCA'!$E$3:$E$14,AH1251,"Cubic","Extrapolate=Linear","MultiX=Average","Skip=True","Sort=True")</f>
        <v>#N/A Invalid Parameter: Interpolation value</v>
      </c>
      <c r="AJ1251" s="43" t="str">
        <f>_xll.BInterpol('Base IPCA'!$C$3:$C$14,'Base IPCA'!$D$3:$D$14,AH1251,"Cubic","Extrapolate=Linear","MultiX=Average","Skip=True","Sort=True")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08"/>
        <v>#REF!</v>
      </c>
      <c r="AI1252" s="43" t="str">
        <f>_xll.BInterpol('Base IPCA'!$C$3:$C$14,'Base IPCA'!$E$3:$E$14,AH1252,"Cubic","Extrapolate=Linear","MultiX=Average","Skip=True","Sort=True")</f>
        <v>#N/A Invalid Parameter: Interpolation value</v>
      </c>
      <c r="AJ1252" s="43" t="str">
        <f>_xll.BInterpol('Base IPCA'!$C$3:$C$14,'Base IPCA'!$D$3:$D$14,AH1252,"Cubic","Extrapolate=Linear","MultiX=Average","Skip=True","Sort=True")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08"/>
        <v>#REF!</v>
      </c>
      <c r="AI1253" s="43" t="str">
        <f>_xll.BInterpol('Base IPCA'!$C$3:$C$14,'Base IPCA'!$E$3:$E$14,AH1253,"Cubic","Extrapolate=Linear","MultiX=Average","Skip=True","Sort=True")</f>
        <v>#N/A Invalid Parameter: Interpolation value</v>
      </c>
      <c r="AJ1253" s="43" t="str">
        <f>_xll.BInterpol('Base IPCA'!$C$3:$C$14,'Base IPCA'!$D$3:$D$14,AH1253,"Cubic","Extrapolate=Linear","MultiX=Average","Skip=True","Sort=True")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08"/>
        <v>#REF!</v>
      </c>
      <c r="AI1254" s="43" t="str">
        <f>_xll.BInterpol('Base IPCA'!$C$3:$C$14,'Base IPCA'!$E$3:$E$14,AH1254,"Cubic","Extrapolate=Linear","MultiX=Average","Skip=True","Sort=True")</f>
        <v>#N/A Invalid Parameter: Interpolation value</v>
      </c>
      <c r="AJ1254" s="43" t="str">
        <f>_xll.BInterpol('Base IPCA'!$C$3:$C$14,'Base IPCA'!$D$3:$D$14,AH1254,"Cubic","Extrapolate=Linear","MultiX=Average","Skip=True","Sort=True")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08"/>
        <v>#REF!</v>
      </c>
      <c r="AI1255" s="43" t="str">
        <f>_xll.BInterpol('Base IPCA'!$C$3:$C$14,'Base IPCA'!$E$3:$E$14,AH1255,"Cubic","Extrapolate=Linear","MultiX=Average","Skip=True","Sort=True")</f>
        <v>#N/A Invalid Parameter: Interpolation value</v>
      </c>
      <c r="AJ1255" s="43" t="str">
        <f>_xll.BInterpol('Base IPCA'!$C$3:$C$14,'Base IPCA'!$D$3:$D$14,AH1255,"Cubic","Extrapolate=Linear","MultiX=Average","Skip=True","Sort=True")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08"/>
        <v>#REF!</v>
      </c>
      <c r="AI1256" s="43" t="str">
        <f>_xll.BInterpol('Base IPCA'!$C$3:$C$14,'Base IPCA'!$E$3:$E$14,AH1256,"Cubic","Extrapolate=Linear","MultiX=Average","Skip=True","Sort=True")</f>
        <v>#N/A Invalid Parameter: Interpolation value</v>
      </c>
      <c r="AJ1256" s="43" t="str">
        <f>_xll.BInterpol('Base IPCA'!$C$3:$C$14,'Base IPCA'!$D$3:$D$14,AH1256,"Cubic","Extrapolate=Linear","MultiX=Average","Skip=True","Sort=True")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08"/>
        <v>#REF!</v>
      </c>
      <c r="AI1257" s="43" t="str">
        <f>_xll.BInterpol('Base IPCA'!$C$3:$C$14,'Base IPCA'!$E$3:$E$14,AH1257,"Cubic","Extrapolate=Linear","MultiX=Average","Skip=True","Sort=True")</f>
        <v>#N/A Invalid Parameter: Interpolation value</v>
      </c>
      <c r="AJ1257" s="43" t="str">
        <f>_xll.BInterpol('Base IPCA'!$C$3:$C$14,'Base IPCA'!$D$3:$D$14,AH1257,"Cubic","Extrapolate=Linear","MultiX=Average","Skip=True","Sort=True")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08"/>
        <v>#REF!</v>
      </c>
      <c r="AI1258" s="43" t="str">
        <f>_xll.BInterpol('Base IPCA'!$C$3:$C$14,'Base IPCA'!$E$3:$E$14,AH1258,"Cubic","Extrapolate=Linear","MultiX=Average","Skip=True","Sort=True")</f>
        <v>#N/A Invalid Parameter: Interpolation value</v>
      </c>
      <c r="AJ1258" s="43" t="str">
        <f>_xll.BInterpol('Base IPCA'!$C$3:$C$14,'Base IPCA'!$D$3:$D$14,AH1258,"Cubic","Extrapolate=Linear","MultiX=Average","Skip=True","Sort=True")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08"/>
        <v>#REF!</v>
      </c>
      <c r="AI1259" s="43" t="str">
        <f>_xll.BInterpol('Base IPCA'!$C$3:$C$14,'Base IPCA'!$E$3:$E$14,AH1259,"Cubic","Extrapolate=Linear","MultiX=Average","Skip=True","Sort=True")</f>
        <v>#N/A Invalid Parameter: Interpolation value</v>
      </c>
      <c r="AJ1259" s="43" t="str">
        <f>_xll.BInterpol('Base IPCA'!$C$3:$C$14,'Base IPCA'!$D$3:$D$14,AH1259,"Cubic","Extrapolate=Linear","MultiX=Average","Skip=True","Sort=True")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08"/>
        <v>#REF!</v>
      </c>
      <c r="AI1260" s="43" t="str">
        <f>_xll.BInterpol('Base IPCA'!$C$3:$C$14,'Base IPCA'!$E$3:$E$14,AH1260,"Cubic","Extrapolate=Linear","MultiX=Average","Skip=True","Sort=True")</f>
        <v>#N/A Invalid Parameter: Interpolation value</v>
      </c>
      <c r="AJ1260" s="43" t="str">
        <f>_xll.BInterpol('Base IPCA'!$C$3:$C$14,'Base IPCA'!$D$3:$D$14,AH1260,"Cubic","Extrapolate=Linear","MultiX=Average","Skip=True","Sort=True")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08"/>
        <v>#REF!</v>
      </c>
      <c r="AI1261" s="43" t="str">
        <f>_xll.BInterpol('Base IPCA'!$C$3:$C$14,'Base IPCA'!$E$3:$E$14,AH1261,"Cubic","Extrapolate=Linear","MultiX=Average","Skip=True","Sort=True")</f>
        <v>#N/A Invalid Parameter: Interpolation value</v>
      </c>
      <c r="AJ1261" s="43" t="str">
        <f>_xll.BInterpol('Base IPCA'!$C$3:$C$14,'Base IPCA'!$D$3:$D$14,AH1261,"Cubic","Extrapolate=Linear","MultiX=Average","Skip=True","Sort=True")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08"/>
        <v>#REF!</v>
      </c>
      <c r="AI1262" s="43" t="str">
        <f>_xll.BInterpol('Base IPCA'!$C$3:$C$14,'Base IPCA'!$E$3:$E$14,AH1262,"Cubic","Extrapolate=Linear","MultiX=Average","Skip=True","Sort=True")</f>
        <v>#N/A Invalid Parameter: Interpolation value</v>
      </c>
      <c r="AJ1262" s="43" t="str">
        <f>_xll.BInterpol('Base IPCA'!$C$3:$C$14,'Base IPCA'!$D$3:$D$14,AH1262,"Cubic","Extrapolate=Linear","MultiX=Average","Skip=True","Sort=True")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08"/>
        <v>#REF!</v>
      </c>
      <c r="AI1263" s="43" t="str">
        <f>_xll.BInterpol('Base IPCA'!$C$3:$C$14,'Base IPCA'!$E$3:$E$14,AH1263,"Cubic","Extrapolate=Linear","MultiX=Average","Skip=True","Sort=True")</f>
        <v>#N/A Invalid Parameter: Interpolation value</v>
      </c>
      <c r="AJ1263" s="43" t="str">
        <f>_xll.BInterpol('Base IPCA'!$C$3:$C$14,'Base IPCA'!$D$3:$D$14,AH1263,"Cubic","Extrapolate=Linear","MultiX=Average","Skip=True","Sort=True")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08"/>
        <v>#REF!</v>
      </c>
      <c r="AI1264" s="43" t="str">
        <f>_xll.BInterpol('Base IPCA'!$C$3:$C$14,'Base IPCA'!$E$3:$E$14,AH1264,"Cubic","Extrapolate=Linear","MultiX=Average","Skip=True","Sort=True")</f>
        <v>#N/A Invalid Parameter: Interpolation value</v>
      </c>
      <c r="AJ1264" s="43" t="str">
        <f>_xll.BInterpol('Base IPCA'!$C$3:$C$14,'Base IPCA'!$D$3:$D$14,AH1264,"Cubic","Extrapolate=Linear","MultiX=Average","Skip=True","Sort=True")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08"/>
        <v>#REF!</v>
      </c>
      <c r="AI1265" s="43" t="str">
        <f>_xll.BInterpol('Base IPCA'!$C$3:$C$14,'Base IPCA'!$E$3:$E$14,AH1265,"Cubic","Extrapolate=Linear","MultiX=Average","Skip=True","Sort=True")</f>
        <v>#N/A Invalid Parameter: Interpolation value</v>
      </c>
      <c r="AJ1265" s="43" t="str">
        <f>_xll.BInterpol('Base IPCA'!$C$3:$C$14,'Base IPCA'!$D$3:$D$14,AH1265,"Cubic","Extrapolate=Linear","MultiX=Average","Skip=True","Sort=True")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08"/>
        <v>#REF!</v>
      </c>
      <c r="AI1266" s="43" t="str">
        <f>_xll.BInterpol('Base IPCA'!$C$3:$C$14,'Base IPCA'!$E$3:$E$14,AH1266,"Cubic","Extrapolate=Linear","MultiX=Average","Skip=True","Sort=True")</f>
        <v>#N/A Invalid Parameter: Interpolation value</v>
      </c>
      <c r="AJ1266" s="43" t="str">
        <f>_xll.BInterpol('Base IPCA'!$C$3:$C$14,'Base IPCA'!$D$3:$D$14,AH1266,"Cubic","Extrapolate=Linear","MultiX=Average","Skip=True","Sort=True")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08"/>
        <v>#REF!</v>
      </c>
      <c r="AI1267" s="43" t="str">
        <f>_xll.BInterpol('Base IPCA'!$C$3:$C$14,'Base IPCA'!$E$3:$E$14,AH1267,"Cubic","Extrapolate=Linear","MultiX=Average","Skip=True","Sort=True")</f>
        <v>#N/A Invalid Parameter: Interpolation value</v>
      </c>
      <c r="AJ1267" s="43" t="str">
        <f>_xll.BInterpol('Base IPCA'!$C$3:$C$14,'Base IPCA'!$D$3:$D$14,AH1267,"Cubic","Extrapolate=Linear","MultiX=Average","Skip=True","Sort=True")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08"/>
        <v>#REF!</v>
      </c>
      <c r="AI1268" s="43" t="str">
        <f>_xll.BInterpol('Base IPCA'!$C$3:$C$14,'Base IPCA'!$E$3:$E$14,AH1268,"Cubic","Extrapolate=Linear","MultiX=Average","Skip=True","Sort=True")</f>
        <v>#N/A Invalid Parameter: Interpolation value</v>
      </c>
      <c r="AJ1268" s="43" t="str">
        <f>_xll.BInterpol('Base IPCA'!$C$3:$C$14,'Base IPCA'!$D$3:$D$14,AH1268,"Cubic","Extrapolate=Linear","MultiX=Average","Skip=True","Sort=True")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08"/>
        <v>#REF!</v>
      </c>
      <c r="AI1269" s="43" t="str">
        <f>_xll.BInterpol('Base IPCA'!$C$3:$C$14,'Base IPCA'!$E$3:$E$14,AH1269,"Cubic","Extrapolate=Linear","MultiX=Average","Skip=True","Sort=True")</f>
        <v>#N/A Invalid Parameter: Interpolation value</v>
      </c>
      <c r="AJ1269" s="43" t="str">
        <f>_xll.BInterpol('Base IPCA'!$C$3:$C$14,'Base IPCA'!$D$3:$D$14,AH1269,"Cubic","Extrapolate=Linear","MultiX=Average","Skip=True","Sort=True")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08"/>
        <v>#REF!</v>
      </c>
      <c r="AI1270" s="43" t="str">
        <f>_xll.BInterpol('Base IPCA'!$C$3:$C$14,'Base IPCA'!$E$3:$E$14,AH1270,"Cubic","Extrapolate=Linear","MultiX=Average","Skip=True","Sort=True")</f>
        <v>#N/A Invalid Parameter: Interpolation value</v>
      </c>
      <c r="AJ1270" s="43" t="str">
        <f>_xll.BInterpol('Base IPCA'!$C$3:$C$14,'Base IPCA'!$D$3:$D$14,AH1270,"Cubic","Extrapolate=Linear","MultiX=Average","Skip=True","Sort=True")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08"/>
        <v>#REF!</v>
      </c>
      <c r="AI1271" s="43" t="str">
        <f>_xll.BInterpol('Base IPCA'!$C$3:$C$14,'Base IPCA'!$E$3:$E$14,AH1271,"Cubic","Extrapolate=Linear","MultiX=Average","Skip=True","Sort=True")</f>
        <v>#N/A Invalid Parameter: Interpolation value</v>
      </c>
      <c r="AJ1271" s="43" t="str">
        <f>_xll.BInterpol('Base IPCA'!$C$3:$C$14,'Base IPCA'!$D$3:$D$14,AH1271,"Cubic","Extrapolate=Linear","MultiX=Average","Skip=True","Sort=True")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08"/>
        <v>#REF!</v>
      </c>
      <c r="AI1272" s="43" t="str">
        <f>_xll.BInterpol('Base IPCA'!$C$3:$C$14,'Base IPCA'!$E$3:$E$14,AH1272,"Cubic","Extrapolate=Linear","MultiX=Average","Skip=True","Sort=True")</f>
        <v>#N/A Invalid Parameter: Interpolation value</v>
      </c>
      <c r="AJ1272" s="43" t="str">
        <f>_xll.BInterpol('Base IPCA'!$C$3:$C$14,'Base IPCA'!$D$3:$D$14,AH1272,"Cubic","Extrapolate=Linear","MultiX=Average","Skip=True","Sort=True")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08"/>
        <v>#REF!</v>
      </c>
      <c r="AI1273" s="43" t="str">
        <f>_xll.BInterpol('Base IPCA'!$C$3:$C$14,'Base IPCA'!$E$3:$E$14,AH1273,"Cubic","Extrapolate=Linear","MultiX=Average","Skip=True","Sort=True")</f>
        <v>#N/A Invalid Parameter: Interpolation value</v>
      </c>
      <c r="AJ1273" s="43" t="str">
        <f>_xll.BInterpol('Base IPCA'!$C$3:$C$14,'Base IPCA'!$D$3:$D$14,AH1273,"Cubic","Extrapolate=Linear","MultiX=Average","Skip=True","Sort=True")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08"/>
        <v>#REF!</v>
      </c>
      <c r="AI1274" s="43" t="str">
        <f>_xll.BInterpol('Base IPCA'!$C$3:$C$14,'Base IPCA'!$E$3:$E$14,AH1274,"Cubic","Extrapolate=Linear","MultiX=Average","Skip=True","Sort=True")</f>
        <v>#N/A Invalid Parameter: Interpolation value</v>
      </c>
      <c r="AJ1274" s="43" t="str">
        <f>_xll.BInterpol('Base IPCA'!$C$3:$C$14,'Base IPCA'!$D$3:$D$14,AH1274,"Cubic","Extrapolate=Linear","MultiX=Average","Skip=True","Sort=True")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08"/>
        <v>#REF!</v>
      </c>
      <c r="AI1275" s="43" t="str">
        <f>_xll.BInterpol('Base IPCA'!$C$3:$C$14,'Base IPCA'!$E$3:$E$14,AH1275,"Cubic","Extrapolate=Linear","MultiX=Average","Skip=True","Sort=True")</f>
        <v>#N/A Invalid Parameter: Interpolation value</v>
      </c>
      <c r="AJ1275" s="43" t="str">
        <f>_xll.BInterpol('Base IPCA'!$C$3:$C$14,'Base IPCA'!$D$3:$D$14,AH1275,"Cubic","Extrapolate=Linear","MultiX=Average","Skip=True","Sort=True")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08"/>
        <v>#REF!</v>
      </c>
      <c r="AI1276" s="43" t="str">
        <f>_xll.BInterpol('Base IPCA'!$C$3:$C$14,'Base IPCA'!$E$3:$E$14,AH1276,"Cubic","Extrapolate=Linear","MultiX=Average","Skip=True","Sort=True")</f>
        <v>#N/A Invalid Parameter: Interpolation value</v>
      </c>
      <c r="AJ1276" s="43" t="str">
        <f>_xll.BInterpol('Base IPCA'!$C$3:$C$14,'Base IPCA'!$D$3:$D$14,AH1276,"Cubic","Extrapolate=Linear","MultiX=Average","Skip=True","Sort=True")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08"/>
        <v>#REF!</v>
      </c>
      <c r="AI1277" s="43" t="str">
        <f>_xll.BInterpol('Base IPCA'!$C$3:$C$14,'Base IPCA'!$E$3:$E$14,AH1277,"Cubic","Extrapolate=Linear","MultiX=Average","Skip=True","Sort=True")</f>
        <v>#N/A Invalid Parameter: Interpolation value</v>
      </c>
      <c r="AJ1277" s="43" t="str">
        <f>_xll.BInterpol('Base IPCA'!$C$3:$C$14,'Base IPCA'!$D$3:$D$14,AH1277,"Cubic","Extrapolate=Linear","MultiX=Average","Skip=True","Sort=True")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08"/>
        <v>#REF!</v>
      </c>
      <c r="AI1278" s="43" t="str">
        <f>_xll.BInterpol('Base IPCA'!$C$3:$C$14,'Base IPCA'!$E$3:$E$14,AH1278,"Cubic","Extrapolate=Linear","MultiX=Average","Skip=True","Sort=True")</f>
        <v>#N/A Invalid Parameter: Interpolation value</v>
      </c>
      <c r="AJ1278" s="43" t="str">
        <f>_xll.BInterpol('Base IPCA'!$C$3:$C$14,'Base IPCA'!$D$3:$D$14,AH1278,"Cubic","Extrapolate=Linear","MultiX=Average","Skip=True","Sort=True")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08"/>
        <v>#REF!</v>
      </c>
      <c r="AI1279" s="43" t="str">
        <f>_xll.BInterpol('Base IPCA'!$C$3:$C$14,'Base IPCA'!$E$3:$E$14,AH1279,"Cubic","Extrapolate=Linear","MultiX=Average","Skip=True","Sort=True")</f>
        <v>#N/A Invalid Parameter: Interpolation value</v>
      </c>
      <c r="AJ1279" s="43" t="str">
        <f>_xll.BInterpol('Base IPCA'!$C$3:$C$14,'Base IPCA'!$D$3:$D$14,AH1279,"Cubic","Extrapolate=Linear","MultiX=Average","Skip=True","Sort=True")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08"/>
        <v>#REF!</v>
      </c>
      <c r="AI1280" s="43" t="str">
        <f>_xll.BInterpol('Base IPCA'!$C$3:$C$14,'Base IPCA'!$E$3:$E$14,AH1280,"Cubic","Extrapolate=Linear","MultiX=Average","Skip=True","Sort=True")</f>
        <v>#N/A Invalid Parameter: Interpolation value</v>
      </c>
      <c r="AJ1280" s="43" t="str">
        <f>_xll.BInterpol('Base IPCA'!$C$3:$C$14,'Base IPCA'!$D$3:$D$14,AH1280,"Cubic","Extrapolate=Linear","MultiX=Average","Skip=True","Sort=True")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08"/>
        <v>#REF!</v>
      </c>
      <c r="AI1281" s="43" t="str">
        <f>_xll.BInterpol('Base IPCA'!$C$3:$C$14,'Base IPCA'!$E$3:$E$14,AH1281,"Cubic","Extrapolate=Linear","MultiX=Average","Skip=True","Sort=True")</f>
        <v>#N/A Invalid Parameter: Interpolation value</v>
      </c>
      <c r="AJ1281" s="43" t="str">
        <f>_xll.BInterpol('Base IPCA'!$C$3:$C$14,'Base IPCA'!$D$3:$D$14,AH1281,"Cubic","Extrapolate=Linear","MultiX=Average","Skip=True","Sort=True")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08"/>
        <v>#REF!</v>
      </c>
      <c r="AI1282" s="43" t="str">
        <f>_xll.BInterpol('Base IPCA'!$C$3:$C$14,'Base IPCA'!$E$3:$E$14,AH1282,"Cubic","Extrapolate=Linear","MultiX=Average","Skip=True","Sort=True")</f>
        <v>#N/A Invalid Parameter: Interpolation value</v>
      </c>
      <c r="AJ1282" s="43" t="str">
        <f>_xll.BInterpol('Base IPCA'!$C$3:$C$14,'Base IPCA'!$D$3:$D$14,AH1282,"Cubic","Extrapolate=Linear","MultiX=Average","Skip=True","Sort=True")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08"/>
        <v>#REF!</v>
      </c>
      <c r="AI1283" s="43" t="str">
        <f>_xll.BInterpol('Base IPCA'!$C$3:$C$14,'Base IPCA'!$E$3:$E$14,AH1283,"Cubic","Extrapolate=Linear","MultiX=Average","Skip=True","Sort=True")</f>
        <v>#N/A Invalid Parameter: Interpolation value</v>
      </c>
      <c r="AJ1283" s="43" t="str">
        <f>_xll.BInterpol('Base IPCA'!$C$3:$C$14,'Base IPCA'!$D$3:$D$14,AH1283,"Cubic","Extrapolate=Linear","MultiX=Average","Skip=True","Sort=True")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08"/>
        <v>#REF!</v>
      </c>
      <c r="AI1284" s="43" t="str">
        <f>_xll.BInterpol('Base IPCA'!$C$3:$C$14,'Base IPCA'!$E$3:$E$14,AH1284,"Cubic","Extrapolate=Linear","MultiX=Average","Skip=True","Sort=True")</f>
        <v>#N/A Invalid Parameter: Interpolation value</v>
      </c>
      <c r="AJ1284" s="43" t="str">
        <f>_xll.BInterpol('Base IPCA'!$C$3:$C$14,'Base IPCA'!$D$3:$D$14,AH1284,"Cubic","Extrapolate=Linear","MultiX=Average","Skip=True","Sort=True")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08"/>
        <v>#REF!</v>
      </c>
      <c r="AI1285" s="43" t="str">
        <f>_xll.BInterpol('Base IPCA'!$C$3:$C$14,'Base IPCA'!$E$3:$E$14,AH1285,"Cubic","Extrapolate=Linear","MultiX=Average","Skip=True","Sort=True")</f>
        <v>#N/A Invalid Parameter: Interpolation value</v>
      </c>
      <c r="AJ1285" s="43" t="str">
        <f>_xll.BInterpol('Base IPCA'!$C$3:$C$14,'Base IPCA'!$D$3:$D$14,AH1285,"Cubic","Extrapolate=Linear","MultiX=Average","Skip=True","Sort=True")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09">AH1285+1</f>
        <v>#REF!</v>
      </c>
      <c r="AI1286" s="43" t="str">
        <f>_xll.BInterpol('Base IPCA'!$C$3:$C$14,'Base IPCA'!$E$3:$E$14,AH1286,"Cubic","Extrapolate=Linear","MultiX=Average","Skip=True","Sort=True")</f>
        <v>#N/A Invalid Parameter: Interpolation value</v>
      </c>
      <c r="AJ1286" s="43" t="str">
        <f>_xll.BInterpol('Base IPCA'!$C$3:$C$14,'Base IPCA'!$D$3:$D$14,AH1286,"Cubic","Extrapolate=Linear","MultiX=Average","Skip=True","Sort=True")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09"/>
        <v>#REF!</v>
      </c>
      <c r="AI1287" s="43" t="str">
        <f>_xll.BInterpol('Base IPCA'!$C$3:$C$14,'Base IPCA'!$E$3:$E$14,AH1287,"Cubic","Extrapolate=Linear","MultiX=Average","Skip=True","Sort=True")</f>
        <v>#N/A Invalid Parameter: Interpolation value</v>
      </c>
      <c r="AJ1287" s="43" t="str">
        <f>_xll.BInterpol('Base IPCA'!$C$3:$C$14,'Base IPCA'!$D$3:$D$14,AH1287,"Cubic","Extrapolate=Linear","MultiX=Average","Skip=True","Sort=True")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09"/>
        <v>#REF!</v>
      </c>
      <c r="AI1288" s="43" t="str">
        <f>_xll.BInterpol('Base IPCA'!$C$3:$C$14,'Base IPCA'!$E$3:$E$14,AH1288,"Cubic","Extrapolate=Linear","MultiX=Average","Skip=True","Sort=True")</f>
        <v>#N/A Invalid Parameter: Interpolation value</v>
      </c>
      <c r="AJ1288" s="43" t="str">
        <f>_xll.BInterpol('Base IPCA'!$C$3:$C$14,'Base IPCA'!$D$3:$D$14,AH1288,"Cubic","Extrapolate=Linear","MultiX=Average","Skip=True","Sort=True")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09"/>
        <v>#REF!</v>
      </c>
      <c r="AI1289" s="43" t="str">
        <f>_xll.BInterpol('Base IPCA'!$C$3:$C$14,'Base IPCA'!$E$3:$E$14,AH1289,"Cubic","Extrapolate=Linear","MultiX=Average","Skip=True","Sort=True")</f>
        <v>#N/A Invalid Parameter: Interpolation value</v>
      </c>
      <c r="AJ1289" s="43" t="str">
        <f>_xll.BInterpol('Base IPCA'!$C$3:$C$14,'Base IPCA'!$D$3:$D$14,AH1289,"Cubic","Extrapolate=Linear","MultiX=Average","Skip=True","Sort=True")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09"/>
        <v>#REF!</v>
      </c>
      <c r="AI1290" s="43" t="str">
        <f>_xll.BInterpol('Base IPCA'!$C$3:$C$14,'Base IPCA'!$E$3:$E$14,AH1290,"Cubic","Extrapolate=Linear","MultiX=Average","Skip=True","Sort=True")</f>
        <v>#N/A Invalid Parameter: Interpolation value</v>
      </c>
      <c r="AJ1290" s="43" t="str">
        <f>_xll.BInterpol('Base IPCA'!$C$3:$C$14,'Base IPCA'!$D$3:$D$14,AH1290,"Cubic","Extrapolate=Linear","MultiX=Average","Skip=True","Sort=True")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09"/>
        <v>#REF!</v>
      </c>
      <c r="AI1291" s="43" t="str">
        <f>_xll.BInterpol('Base IPCA'!$C$3:$C$14,'Base IPCA'!$E$3:$E$14,AH1291,"Cubic","Extrapolate=Linear","MultiX=Average","Skip=True","Sort=True")</f>
        <v>#N/A Invalid Parameter: Interpolation value</v>
      </c>
      <c r="AJ1291" s="43" t="str">
        <f>_xll.BInterpol('Base IPCA'!$C$3:$C$14,'Base IPCA'!$D$3:$D$14,AH1291,"Cubic","Extrapolate=Linear","MultiX=Average","Skip=True","Sort=True")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09"/>
        <v>#REF!</v>
      </c>
      <c r="AI1292" s="43" t="str">
        <f>_xll.BInterpol('Base IPCA'!$C$3:$C$14,'Base IPCA'!$E$3:$E$14,AH1292,"Cubic","Extrapolate=Linear","MultiX=Average","Skip=True","Sort=True")</f>
        <v>#N/A Invalid Parameter: Interpolation value</v>
      </c>
      <c r="AJ1292" s="43" t="str">
        <f>_xll.BInterpol('Base IPCA'!$C$3:$C$14,'Base IPCA'!$D$3:$D$14,AH1292,"Cubic","Extrapolate=Linear","MultiX=Average","Skip=True","Sort=True")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09"/>
        <v>#REF!</v>
      </c>
      <c r="AI1293" s="43" t="str">
        <f>_xll.BInterpol('Base IPCA'!$C$3:$C$14,'Base IPCA'!$E$3:$E$14,AH1293,"Cubic","Extrapolate=Linear","MultiX=Average","Skip=True","Sort=True")</f>
        <v>#N/A Invalid Parameter: Interpolation value</v>
      </c>
      <c r="AJ1293" s="43" t="str">
        <f>_xll.BInterpol('Base IPCA'!$C$3:$C$14,'Base IPCA'!$D$3:$D$14,AH1293,"Cubic","Extrapolate=Linear","MultiX=Average","Skip=True","Sort=True")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09"/>
        <v>#REF!</v>
      </c>
      <c r="AI1294" s="43" t="str">
        <f>_xll.BInterpol('Base IPCA'!$C$3:$C$14,'Base IPCA'!$E$3:$E$14,AH1294,"Cubic","Extrapolate=Linear","MultiX=Average","Skip=True","Sort=True")</f>
        <v>#N/A Invalid Parameter: Interpolation value</v>
      </c>
      <c r="AJ1294" s="43" t="str">
        <f>_xll.BInterpol('Base IPCA'!$C$3:$C$14,'Base IPCA'!$D$3:$D$14,AH1294,"Cubic","Extrapolate=Linear","MultiX=Average","Skip=True","Sort=True")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09"/>
        <v>#REF!</v>
      </c>
      <c r="AI1295" s="43" t="str">
        <f>_xll.BInterpol('Base IPCA'!$C$3:$C$14,'Base IPCA'!$E$3:$E$14,AH1295,"Cubic","Extrapolate=Linear","MultiX=Average","Skip=True","Sort=True")</f>
        <v>#N/A Invalid Parameter: Interpolation value</v>
      </c>
      <c r="AJ1295" s="43" t="str">
        <f>_xll.BInterpol('Base IPCA'!$C$3:$C$14,'Base IPCA'!$D$3:$D$14,AH1295,"Cubic","Extrapolate=Linear","MultiX=Average","Skip=True","Sort=True")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09"/>
        <v>#REF!</v>
      </c>
      <c r="AI1296" s="43" t="str">
        <f>_xll.BInterpol('Base IPCA'!$C$3:$C$14,'Base IPCA'!$E$3:$E$14,AH1296,"Cubic","Extrapolate=Linear","MultiX=Average","Skip=True","Sort=True")</f>
        <v>#N/A Invalid Parameter: Interpolation value</v>
      </c>
      <c r="AJ1296" s="43" t="str">
        <f>_xll.BInterpol('Base IPCA'!$C$3:$C$14,'Base IPCA'!$D$3:$D$14,AH1296,"Cubic","Extrapolate=Linear","MultiX=Average","Skip=True","Sort=True")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09"/>
        <v>#REF!</v>
      </c>
      <c r="AI1297" s="43" t="str">
        <f>_xll.BInterpol('Base IPCA'!$C$3:$C$14,'Base IPCA'!$E$3:$E$14,AH1297,"Cubic","Extrapolate=Linear","MultiX=Average","Skip=True","Sort=True")</f>
        <v>#N/A Invalid Parameter: Interpolation value</v>
      </c>
      <c r="AJ1297" s="43" t="str">
        <f>_xll.BInterpol('Base IPCA'!$C$3:$C$14,'Base IPCA'!$D$3:$D$14,AH1297,"Cubic","Extrapolate=Linear","MultiX=Average","Skip=True","Sort=True")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09"/>
        <v>#REF!</v>
      </c>
      <c r="AI1298" s="43" t="str">
        <f>_xll.BInterpol('Base IPCA'!$C$3:$C$14,'Base IPCA'!$E$3:$E$14,AH1298,"Cubic","Extrapolate=Linear","MultiX=Average","Skip=True","Sort=True")</f>
        <v>#N/A Invalid Parameter: Interpolation value</v>
      </c>
      <c r="AJ1298" s="43" t="str">
        <f>_xll.BInterpol('Base IPCA'!$C$3:$C$14,'Base IPCA'!$D$3:$D$14,AH1298,"Cubic","Extrapolate=Linear","MultiX=Average","Skip=True","Sort=True")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09"/>
        <v>#REF!</v>
      </c>
      <c r="AI1299" s="43" t="str">
        <f>_xll.BInterpol('Base IPCA'!$C$3:$C$14,'Base IPCA'!$E$3:$E$14,AH1299,"Cubic","Extrapolate=Linear","MultiX=Average","Skip=True","Sort=True")</f>
        <v>#N/A Invalid Parameter: Interpolation value</v>
      </c>
      <c r="AJ1299" s="43" t="str">
        <f>_xll.BInterpol('Base IPCA'!$C$3:$C$14,'Base IPCA'!$D$3:$D$14,AH1299,"Cubic","Extrapolate=Linear","MultiX=Average","Skip=True","Sort=True")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09"/>
        <v>#REF!</v>
      </c>
      <c r="AI1300" s="43" t="str">
        <f>_xll.BInterpol('Base IPCA'!$C$3:$C$14,'Base IPCA'!$E$3:$E$14,AH1300,"Cubic","Extrapolate=Linear","MultiX=Average","Skip=True","Sort=True")</f>
        <v>#N/A Invalid Parameter: Interpolation value</v>
      </c>
      <c r="AJ1300" s="43" t="str">
        <f>_xll.BInterpol('Base IPCA'!$C$3:$C$14,'Base IPCA'!$D$3:$D$14,AH1300,"Cubic","Extrapolate=Linear","MultiX=Average","Skip=True","Sort=True")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09"/>
        <v>#REF!</v>
      </c>
      <c r="AI1301" s="43" t="str">
        <f>_xll.BInterpol('Base IPCA'!$C$3:$C$14,'Base IPCA'!$E$3:$E$14,AH1301,"Cubic","Extrapolate=Linear","MultiX=Average","Skip=True","Sort=True")</f>
        <v>#N/A Invalid Parameter: Interpolation value</v>
      </c>
      <c r="AJ1301" s="43" t="str">
        <f>_xll.BInterpol('Base IPCA'!$C$3:$C$14,'Base IPCA'!$D$3:$D$14,AH1301,"Cubic","Extrapolate=Linear","MultiX=Average","Skip=True","Sort=True")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09"/>
        <v>#REF!</v>
      </c>
      <c r="AI1302" s="43" t="str">
        <f>_xll.BInterpol('Base IPCA'!$C$3:$C$14,'Base IPCA'!$E$3:$E$14,AH1302,"Cubic","Extrapolate=Linear","MultiX=Average","Skip=True","Sort=True")</f>
        <v>#N/A Invalid Parameter: Interpolation value</v>
      </c>
      <c r="AJ1302" s="43" t="str">
        <f>_xll.BInterpol('Base IPCA'!$C$3:$C$14,'Base IPCA'!$D$3:$D$14,AH1302,"Cubic","Extrapolate=Linear","MultiX=Average","Skip=True","Sort=True")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09"/>
        <v>#REF!</v>
      </c>
      <c r="AI1303" s="43" t="str">
        <f>_xll.BInterpol('Base IPCA'!$C$3:$C$14,'Base IPCA'!$E$3:$E$14,AH1303,"Cubic","Extrapolate=Linear","MultiX=Average","Skip=True","Sort=True")</f>
        <v>#N/A Invalid Parameter: Interpolation value</v>
      </c>
      <c r="AJ1303" s="43" t="str">
        <f>_xll.BInterpol('Base IPCA'!$C$3:$C$14,'Base IPCA'!$D$3:$D$14,AH1303,"Cubic","Extrapolate=Linear","MultiX=Average","Skip=True","Sort=True")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09"/>
        <v>#REF!</v>
      </c>
      <c r="AI1304" s="43" t="str">
        <f>_xll.BInterpol('Base IPCA'!$C$3:$C$14,'Base IPCA'!$E$3:$E$14,AH1304,"Cubic","Extrapolate=Linear","MultiX=Average","Skip=True","Sort=True")</f>
        <v>#N/A Invalid Parameter: Interpolation value</v>
      </c>
      <c r="AJ1304" s="43" t="str">
        <f>_xll.BInterpol('Base IPCA'!$C$3:$C$14,'Base IPCA'!$D$3:$D$14,AH1304,"Cubic","Extrapolate=Linear","MultiX=Average","Skip=True","Sort=True")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09"/>
        <v>#REF!</v>
      </c>
      <c r="AI1305" s="43" t="str">
        <f>_xll.BInterpol('Base IPCA'!$C$3:$C$14,'Base IPCA'!$E$3:$E$14,AH1305,"Cubic","Extrapolate=Linear","MultiX=Average","Skip=True","Sort=True")</f>
        <v>#N/A Invalid Parameter: Interpolation value</v>
      </c>
      <c r="AJ1305" s="43" t="str">
        <f>_xll.BInterpol('Base IPCA'!$C$3:$C$14,'Base IPCA'!$D$3:$D$14,AH1305,"Cubic","Extrapolate=Linear","MultiX=Average","Skip=True","Sort=True")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09"/>
        <v>#REF!</v>
      </c>
      <c r="AI1306" s="43" t="str">
        <f>_xll.BInterpol('Base IPCA'!$C$3:$C$14,'Base IPCA'!$E$3:$E$14,AH1306,"Cubic","Extrapolate=Linear","MultiX=Average","Skip=True","Sort=True")</f>
        <v>#N/A Invalid Parameter: Interpolation value</v>
      </c>
      <c r="AJ1306" s="43" t="str">
        <f>_xll.BInterpol('Base IPCA'!$C$3:$C$14,'Base IPCA'!$D$3:$D$14,AH1306,"Cubic","Extrapolate=Linear","MultiX=Average","Skip=True","Sort=True")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09"/>
        <v>#REF!</v>
      </c>
      <c r="AI1307" s="43" t="str">
        <f>_xll.BInterpol('Base IPCA'!$C$3:$C$14,'Base IPCA'!$E$3:$E$14,AH1307,"Cubic","Extrapolate=Linear","MultiX=Average","Skip=True","Sort=True")</f>
        <v>#N/A Invalid Parameter: Interpolation value</v>
      </c>
      <c r="AJ1307" s="43" t="str">
        <f>_xll.BInterpol('Base IPCA'!$C$3:$C$14,'Base IPCA'!$D$3:$D$14,AH1307,"Cubic","Extrapolate=Linear","MultiX=Average","Skip=True","Sort=True")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09"/>
        <v>#REF!</v>
      </c>
      <c r="AI1308" s="43" t="str">
        <f>_xll.BInterpol('Base IPCA'!$C$3:$C$14,'Base IPCA'!$E$3:$E$14,AH1308,"Cubic","Extrapolate=Linear","MultiX=Average","Skip=True","Sort=True")</f>
        <v>#N/A Invalid Parameter: Interpolation value</v>
      </c>
      <c r="AJ1308" s="43" t="str">
        <f>_xll.BInterpol('Base IPCA'!$C$3:$C$14,'Base IPCA'!$D$3:$D$14,AH1308,"Cubic","Extrapolate=Linear","MultiX=Average","Skip=True","Sort=True")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09"/>
        <v>#REF!</v>
      </c>
      <c r="AI1309" s="43" t="str">
        <f>_xll.BInterpol('Base IPCA'!$C$3:$C$14,'Base IPCA'!$E$3:$E$14,AH1309,"Cubic","Extrapolate=Linear","MultiX=Average","Skip=True","Sort=True")</f>
        <v>#N/A Invalid Parameter: Interpolation value</v>
      </c>
      <c r="AJ1309" s="43" t="str">
        <f>_xll.BInterpol('Base IPCA'!$C$3:$C$14,'Base IPCA'!$D$3:$D$14,AH1309,"Cubic","Extrapolate=Linear","MultiX=Average","Skip=True","Sort=True")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09"/>
        <v>#REF!</v>
      </c>
      <c r="AI1310" s="43" t="str">
        <f>_xll.BInterpol('Base IPCA'!$C$3:$C$14,'Base IPCA'!$E$3:$E$14,AH1310,"Cubic","Extrapolate=Linear","MultiX=Average","Skip=True","Sort=True")</f>
        <v>#N/A Invalid Parameter: Interpolation value</v>
      </c>
      <c r="AJ1310" s="43" t="str">
        <f>_xll.BInterpol('Base IPCA'!$C$3:$C$14,'Base IPCA'!$D$3:$D$14,AH1310,"Cubic","Extrapolate=Linear","MultiX=Average","Skip=True","Sort=True")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09"/>
        <v>#REF!</v>
      </c>
      <c r="AI1311" s="43" t="str">
        <f>_xll.BInterpol('Base IPCA'!$C$3:$C$14,'Base IPCA'!$E$3:$E$14,AH1311,"Cubic","Extrapolate=Linear","MultiX=Average","Skip=True","Sort=True")</f>
        <v>#N/A Invalid Parameter: Interpolation value</v>
      </c>
      <c r="AJ1311" s="43" t="str">
        <f>_xll.BInterpol('Base IPCA'!$C$3:$C$14,'Base IPCA'!$D$3:$D$14,AH1311,"Cubic","Extrapolate=Linear","MultiX=Average","Skip=True","Sort=True")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09"/>
        <v>#REF!</v>
      </c>
      <c r="AI1312" s="43" t="str">
        <f>_xll.BInterpol('Base IPCA'!$C$3:$C$14,'Base IPCA'!$E$3:$E$14,AH1312,"Cubic","Extrapolate=Linear","MultiX=Average","Skip=True","Sort=True")</f>
        <v>#N/A Invalid Parameter: Interpolation value</v>
      </c>
      <c r="AJ1312" s="43" t="str">
        <f>_xll.BInterpol('Base IPCA'!$C$3:$C$14,'Base IPCA'!$D$3:$D$14,AH1312,"Cubic","Extrapolate=Linear","MultiX=Average","Skip=True","Sort=True")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09"/>
        <v>#REF!</v>
      </c>
      <c r="AI1313" s="43" t="str">
        <f>_xll.BInterpol('Base IPCA'!$C$3:$C$14,'Base IPCA'!$E$3:$E$14,AH1313,"Cubic","Extrapolate=Linear","MultiX=Average","Skip=True","Sort=True")</f>
        <v>#N/A Invalid Parameter: Interpolation value</v>
      </c>
      <c r="AJ1313" s="43" t="str">
        <f>_xll.BInterpol('Base IPCA'!$C$3:$C$14,'Base IPCA'!$D$3:$D$14,AH1313,"Cubic","Extrapolate=Linear","MultiX=Average","Skip=True","Sort=True")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09"/>
        <v>#REF!</v>
      </c>
      <c r="AI1314" s="43" t="str">
        <f>_xll.BInterpol('Base IPCA'!$C$3:$C$14,'Base IPCA'!$E$3:$E$14,AH1314,"Cubic","Extrapolate=Linear","MultiX=Average","Skip=True","Sort=True")</f>
        <v>#N/A Invalid Parameter: Interpolation value</v>
      </c>
      <c r="AJ1314" s="43" t="str">
        <f>_xll.BInterpol('Base IPCA'!$C$3:$C$14,'Base IPCA'!$D$3:$D$14,AH1314,"Cubic","Extrapolate=Linear","MultiX=Average","Skip=True","Sort=True")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09"/>
        <v>#REF!</v>
      </c>
      <c r="AI1315" s="43" t="str">
        <f>_xll.BInterpol('Base IPCA'!$C$3:$C$14,'Base IPCA'!$E$3:$E$14,AH1315,"Cubic","Extrapolate=Linear","MultiX=Average","Skip=True","Sort=True")</f>
        <v>#N/A Invalid Parameter: Interpolation value</v>
      </c>
      <c r="AJ1315" s="43" t="str">
        <f>_xll.BInterpol('Base IPCA'!$C$3:$C$14,'Base IPCA'!$D$3:$D$14,AH1315,"Cubic","Extrapolate=Linear","MultiX=Average","Skip=True","Sort=True")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09"/>
        <v>#REF!</v>
      </c>
      <c r="AI1316" s="43" t="str">
        <f>_xll.BInterpol('Base IPCA'!$C$3:$C$14,'Base IPCA'!$E$3:$E$14,AH1316,"Cubic","Extrapolate=Linear","MultiX=Average","Skip=True","Sort=True")</f>
        <v>#N/A Invalid Parameter: Interpolation value</v>
      </c>
      <c r="AJ1316" s="43" t="str">
        <f>_xll.BInterpol('Base IPCA'!$C$3:$C$14,'Base IPCA'!$D$3:$D$14,AH1316,"Cubic","Extrapolate=Linear","MultiX=Average","Skip=True","Sort=True")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09"/>
        <v>#REF!</v>
      </c>
      <c r="AI1317" s="43" t="str">
        <f>_xll.BInterpol('Base IPCA'!$C$3:$C$14,'Base IPCA'!$E$3:$E$14,AH1317,"Cubic","Extrapolate=Linear","MultiX=Average","Skip=True","Sort=True")</f>
        <v>#N/A Invalid Parameter: Interpolation value</v>
      </c>
      <c r="AJ1317" s="43" t="str">
        <f>_xll.BInterpol('Base IPCA'!$C$3:$C$14,'Base IPCA'!$D$3:$D$14,AH1317,"Cubic","Extrapolate=Linear","MultiX=Average","Skip=True","Sort=True")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09"/>
        <v>#REF!</v>
      </c>
      <c r="AI1318" s="43" t="str">
        <f>_xll.BInterpol('Base IPCA'!$C$3:$C$14,'Base IPCA'!$E$3:$E$14,AH1318,"Cubic","Extrapolate=Linear","MultiX=Average","Skip=True","Sort=True")</f>
        <v>#N/A Invalid Parameter: Interpolation value</v>
      </c>
      <c r="AJ1318" s="43" t="str">
        <f>_xll.BInterpol('Base IPCA'!$C$3:$C$14,'Base IPCA'!$D$3:$D$14,AH1318,"Cubic","Extrapolate=Linear","MultiX=Average","Skip=True","Sort=True")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09"/>
        <v>#REF!</v>
      </c>
      <c r="AI1319" s="43" t="str">
        <f>_xll.BInterpol('Base IPCA'!$C$3:$C$14,'Base IPCA'!$E$3:$E$14,AH1319,"Cubic","Extrapolate=Linear","MultiX=Average","Skip=True","Sort=True")</f>
        <v>#N/A Invalid Parameter: Interpolation value</v>
      </c>
      <c r="AJ1319" s="43" t="str">
        <f>_xll.BInterpol('Base IPCA'!$C$3:$C$14,'Base IPCA'!$D$3:$D$14,AH1319,"Cubic","Extrapolate=Linear","MultiX=Average","Skip=True","Sort=True")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09"/>
        <v>#REF!</v>
      </c>
      <c r="AI1320" s="43" t="str">
        <f>_xll.BInterpol('Base IPCA'!$C$3:$C$14,'Base IPCA'!$E$3:$E$14,AH1320,"Cubic","Extrapolate=Linear","MultiX=Average","Skip=True","Sort=True")</f>
        <v>#N/A Invalid Parameter: Interpolation value</v>
      </c>
      <c r="AJ1320" s="43" t="str">
        <f>_xll.BInterpol('Base IPCA'!$C$3:$C$14,'Base IPCA'!$D$3:$D$14,AH1320,"Cubic","Extrapolate=Linear","MultiX=Average","Skip=True","Sort=True")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09"/>
        <v>#REF!</v>
      </c>
      <c r="AI1321" s="43" t="str">
        <f>_xll.BInterpol('Base IPCA'!$C$3:$C$14,'Base IPCA'!$E$3:$E$14,AH1321,"Cubic","Extrapolate=Linear","MultiX=Average","Skip=True","Sort=True")</f>
        <v>#N/A Invalid Parameter: Interpolation value</v>
      </c>
      <c r="AJ1321" s="43" t="str">
        <f>_xll.BInterpol('Base IPCA'!$C$3:$C$14,'Base IPCA'!$D$3:$D$14,AH1321,"Cubic","Extrapolate=Linear","MultiX=Average","Skip=True","Sort=True")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09"/>
        <v>#REF!</v>
      </c>
      <c r="AI1322" s="43" t="str">
        <f>_xll.BInterpol('Base IPCA'!$C$3:$C$14,'Base IPCA'!$E$3:$E$14,AH1322,"Cubic","Extrapolate=Linear","MultiX=Average","Skip=True","Sort=True")</f>
        <v>#N/A Invalid Parameter: Interpolation value</v>
      </c>
      <c r="AJ1322" s="43" t="str">
        <f>_xll.BInterpol('Base IPCA'!$C$3:$C$14,'Base IPCA'!$D$3:$D$14,AH1322,"Cubic","Extrapolate=Linear","MultiX=Average","Skip=True","Sort=True")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09"/>
        <v>#REF!</v>
      </c>
      <c r="AI1323" s="43" t="str">
        <f>_xll.BInterpol('Base IPCA'!$C$3:$C$14,'Base IPCA'!$E$3:$E$14,AH1323,"Cubic","Extrapolate=Linear","MultiX=Average","Skip=True","Sort=True")</f>
        <v>#N/A Invalid Parameter: Interpolation value</v>
      </c>
      <c r="AJ1323" s="43" t="str">
        <f>_xll.BInterpol('Base IPCA'!$C$3:$C$14,'Base IPCA'!$D$3:$D$14,AH1323,"Cubic","Extrapolate=Linear","MultiX=Average","Skip=True","Sort=True")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09"/>
        <v>#REF!</v>
      </c>
      <c r="AI1324" s="43" t="str">
        <f>_xll.BInterpol('Base IPCA'!$C$3:$C$14,'Base IPCA'!$E$3:$E$14,AH1324,"Cubic","Extrapolate=Linear","MultiX=Average","Skip=True","Sort=True")</f>
        <v>#N/A Invalid Parameter: Interpolation value</v>
      </c>
      <c r="AJ1324" s="43" t="str">
        <f>_xll.BInterpol('Base IPCA'!$C$3:$C$14,'Base IPCA'!$D$3:$D$14,AH1324,"Cubic","Extrapolate=Linear","MultiX=Average","Skip=True","Sort=True")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09"/>
        <v>#REF!</v>
      </c>
      <c r="AI1325" s="43" t="str">
        <f>_xll.BInterpol('Base IPCA'!$C$3:$C$14,'Base IPCA'!$E$3:$E$14,AH1325,"Cubic","Extrapolate=Linear","MultiX=Average","Skip=True","Sort=True")</f>
        <v>#N/A Invalid Parameter: Interpolation value</v>
      </c>
      <c r="AJ1325" s="43" t="str">
        <f>_xll.BInterpol('Base IPCA'!$C$3:$C$14,'Base IPCA'!$D$3:$D$14,AH1325,"Cubic","Extrapolate=Linear","MultiX=Average","Skip=True","Sort=True")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09"/>
        <v>#REF!</v>
      </c>
      <c r="AI1326" s="43" t="str">
        <f>_xll.BInterpol('Base IPCA'!$C$3:$C$14,'Base IPCA'!$E$3:$E$14,AH1326,"Cubic","Extrapolate=Linear","MultiX=Average","Skip=True","Sort=True")</f>
        <v>#N/A Invalid Parameter: Interpolation value</v>
      </c>
      <c r="AJ1326" s="43" t="str">
        <f>_xll.BInterpol('Base IPCA'!$C$3:$C$14,'Base IPCA'!$D$3:$D$14,AH1326,"Cubic","Extrapolate=Linear","MultiX=Average","Skip=True","Sort=True")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09"/>
        <v>#REF!</v>
      </c>
      <c r="AI1327" s="43" t="str">
        <f>_xll.BInterpol('Base IPCA'!$C$3:$C$14,'Base IPCA'!$E$3:$E$14,AH1327,"Cubic","Extrapolate=Linear","MultiX=Average","Skip=True","Sort=True")</f>
        <v>#N/A Invalid Parameter: Interpolation value</v>
      </c>
      <c r="AJ1327" s="43" t="str">
        <f>_xll.BInterpol('Base IPCA'!$C$3:$C$14,'Base IPCA'!$D$3:$D$14,AH1327,"Cubic","Extrapolate=Linear","MultiX=Average","Skip=True","Sort=True")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09"/>
        <v>#REF!</v>
      </c>
      <c r="AI1328" s="43" t="str">
        <f>_xll.BInterpol('Base IPCA'!$C$3:$C$14,'Base IPCA'!$E$3:$E$14,AH1328,"Cubic","Extrapolate=Linear","MultiX=Average","Skip=True","Sort=True")</f>
        <v>#N/A Invalid Parameter: Interpolation value</v>
      </c>
      <c r="AJ1328" s="43" t="str">
        <f>_xll.BInterpol('Base IPCA'!$C$3:$C$14,'Base IPCA'!$D$3:$D$14,AH1328,"Cubic","Extrapolate=Linear","MultiX=Average","Skip=True","Sort=True")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09"/>
        <v>#REF!</v>
      </c>
      <c r="AI1329" s="43" t="str">
        <f>_xll.BInterpol('Base IPCA'!$C$3:$C$14,'Base IPCA'!$E$3:$E$14,AH1329,"Cubic","Extrapolate=Linear","MultiX=Average","Skip=True","Sort=True")</f>
        <v>#N/A Invalid Parameter: Interpolation value</v>
      </c>
      <c r="AJ1329" s="43" t="str">
        <f>_xll.BInterpol('Base IPCA'!$C$3:$C$14,'Base IPCA'!$D$3:$D$14,AH1329,"Cubic","Extrapolate=Linear","MultiX=Average","Skip=True","Sort=True")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09"/>
        <v>#REF!</v>
      </c>
      <c r="AI1330" s="43" t="str">
        <f>_xll.BInterpol('Base IPCA'!$C$3:$C$14,'Base IPCA'!$E$3:$E$14,AH1330,"Cubic","Extrapolate=Linear","MultiX=Average","Skip=True","Sort=True")</f>
        <v>#N/A Invalid Parameter: Interpolation value</v>
      </c>
      <c r="AJ1330" s="43" t="str">
        <f>_xll.BInterpol('Base IPCA'!$C$3:$C$14,'Base IPCA'!$D$3:$D$14,AH1330,"Cubic","Extrapolate=Linear","MultiX=Average","Skip=True","Sort=True")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09"/>
        <v>#REF!</v>
      </c>
      <c r="AI1331" s="43" t="str">
        <f>_xll.BInterpol('Base IPCA'!$C$3:$C$14,'Base IPCA'!$E$3:$E$14,AH1331,"Cubic","Extrapolate=Linear","MultiX=Average","Skip=True","Sort=True")</f>
        <v>#N/A Invalid Parameter: Interpolation value</v>
      </c>
      <c r="AJ1331" s="43" t="str">
        <f>_xll.BInterpol('Base IPCA'!$C$3:$C$14,'Base IPCA'!$D$3:$D$14,AH1331,"Cubic","Extrapolate=Linear","MultiX=Average","Skip=True","Sort=True")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09"/>
        <v>#REF!</v>
      </c>
      <c r="AI1332" s="43" t="str">
        <f>_xll.BInterpol('Base IPCA'!$C$3:$C$14,'Base IPCA'!$E$3:$E$14,AH1332,"Cubic","Extrapolate=Linear","MultiX=Average","Skip=True","Sort=True")</f>
        <v>#N/A Invalid Parameter: Interpolation value</v>
      </c>
      <c r="AJ1332" s="43" t="str">
        <f>_xll.BInterpol('Base IPCA'!$C$3:$C$14,'Base IPCA'!$D$3:$D$14,AH1332,"Cubic","Extrapolate=Linear","MultiX=Average","Skip=True","Sort=True")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09"/>
        <v>#REF!</v>
      </c>
      <c r="AI1333" s="43" t="str">
        <f>_xll.BInterpol('Base IPCA'!$C$3:$C$14,'Base IPCA'!$E$3:$E$14,AH1333,"Cubic","Extrapolate=Linear","MultiX=Average","Skip=True","Sort=True")</f>
        <v>#N/A Invalid Parameter: Interpolation value</v>
      </c>
      <c r="AJ1333" s="43" t="str">
        <f>_xll.BInterpol('Base IPCA'!$C$3:$C$14,'Base IPCA'!$D$3:$D$14,AH1333,"Cubic","Extrapolate=Linear","MultiX=Average","Skip=True","Sort=True")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09"/>
        <v>#REF!</v>
      </c>
      <c r="AI1334" s="43" t="str">
        <f>_xll.BInterpol('Base IPCA'!$C$3:$C$14,'Base IPCA'!$E$3:$E$14,AH1334,"Cubic","Extrapolate=Linear","MultiX=Average","Skip=True","Sort=True")</f>
        <v>#N/A Invalid Parameter: Interpolation value</v>
      </c>
      <c r="AJ1334" s="43" t="str">
        <f>_xll.BInterpol('Base IPCA'!$C$3:$C$14,'Base IPCA'!$D$3:$D$14,AH1334,"Cubic","Extrapolate=Linear","MultiX=Average","Skip=True","Sort=True")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09"/>
        <v>#REF!</v>
      </c>
      <c r="AI1335" s="43" t="str">
        <f>_xll.BInterpol('Base IPCA'!$C$3:$C$14,'Base IPCA'!$E$3:$E$14,AH1335,"Cubic","Extrapolate=Linear","MultiX=Average","Skip=True","Sort=True")</f>
        <v>#N/A Invalid Parameter: Interpolation value</v>
      </c>
      <c r="AJ1335" s="43" t="str">
        <f>_xll.BInterpol('Base IPCA'!$C$3:$C$14,'Base IPCA'!$D$3:$D$14,AH1335,"Cubic","Extrapolate=Linear","MultiX=Average","Skip=True","Sort=True")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09"/>
        <v>#REF!</v>
      </c>
      <c r="AI1336" s="43" t="str">
        <f>_xll.BInterpol('Base IPCA'!$C$3:$C$14,'Base IPCA'!$E$3:$E$14,AH1336,"Cubic","Extrapolate=Linear","MultiX=Average","Skip=True","Sort=True")</f>
        <v>#N/A Invalid Parameter: Interpolation value</v>
      </c>
      <c r="AJ1336" s="43" t="str">
        <f>_xll.BInterpol('Base IPCA'!$C$3:$C$14,'Base IPCA'!$D$3:$D$14,AH1336,"Cubic","Extrapolate=Linear","MultiX=Average","Skip=True","Sort=True")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09"/>
        <v>#REF!</v>
      </c>
      <c r="AI1337" s="43" t="str">
        <f>_xll.BInterpol('Base IPCA'!$C$3:$C$14,'Base IPCA'!$E$3:$E$14,AH1337,"Cubic","Extrapolate=Linear","MultiX=Average","Skip=True","Sort=True")</f>
        <v>#N/A Invalid Parameter: Interpolation value</v>
      </c>
      <c r="AJ1337" s="43" t="str">
        <f>_xll.BInterpol('Base IPCA'!$C$3:$C$14,'Base IPCA'!$D$3:$D$14,AH1337,"Cubic","Extrapolate=Linear","MultiX=Average","Skip=True","Sort=True")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09"/>
        <v>#REF!</v>
      </c>
      <c r="AI1338" s="43" t="str">
        <f>_xll.BInterpol('Base IPCA'!$C$3:$C$14,'Base IPCA'!$E$3:$E$14,AH1338,"Cubic","Extrapolate=Linear","MultiX=Average","Skip=True","Sort=True")</f>
        <v>#N/A Invalid Parameter: Interpolation value</v>
      </c>
      <c r="AJ1338" s="43" t="str">
        <f>_xll.BInterpol('Base IPCA'!$C$3:$C$14,'Base IPCA'!$D$3:$D$14,AH1338,"Cubic","Extrapolate=Linear","MultiX=Average","Skip=True","Sort=True")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09"/>
        <v>#REF!</v>
      </c>
      <c r="AI1339" s="43" t="str">
        <f>_xll.BInterpol('Base IPCA'!$C$3:$C$14,'Base IPCA'!$E$3:$E$14,AH1339,"Cubic","Extrapolate=Linear","MultiX=Average","Skip=True","Sort=True")</f>
        <v>#N/A Invalid Parameter: Interpolation value</v>
      </c>
      <c r="AJ1339" s="43" t="str">
        <f>_xll.BInterpol('Base IPCA'!$C$3:$C$14,'Base IPCA'!$D$3:$D$14,AH1339,"Cubic","Extrapolate=Linear","MultiX=Average","Skip=True","Sort=True")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09"/>
        <v>#REF!</v>
      </c>
      <c r="AI1340" s="43" t="str">
        <f>_xll.BInterpol('Base IPCA'!$C$3:$C$14,'Base IPCA'!$E$3:$E$14,AH1340,"Cubic","Extrapolate=Linear","MultiX=Average","Skip=True","Sort=True")</f>
        <v>#N/A Invalid Parameter: Interpolation value</v>
      </c>
      <c r="AJ1340" s="43" t="str">
        <f>_xll.BInterpol('Base IPCA'!$C$3:$C$14,'Base IPCA'!$D$3:$D$14,AH1340,"Cubic","Extrapolate=Linear","MultiX=Average","Skip=True","Sort=True")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09"/>
        <v>#REF!</v>
      </c>
      <c r="AI1341" s="43" t="str">
        <f>_xll.BInterpol('Base IPCA'!$C$3:$C$14,'Base IPCA'!$E$3:$E$14,AH1341,"Cubic","Extrapolate=Linear","MultiX=Average","Skip=True","Sort=True")</f>
        <v>#N/A Invalid Parameter: Interpolation value</v>
      </c>
      <c r="AJ1341" s="43" t="str">
        <f>_xll.BInterpol('Base IPCA'!$C$3:$C$14,'Base IPCA'!$D$3:$D$14,AH1341,"Cubic","Extrapolate=Linear","MultiX=Average","Skip=True","Sort=True")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09"/>
        <v>#REF!</v>
      </c>
      <c r="AI1342" s="43" t="str">
        <f>_xll.BInterpol('Base IPCA'!$C$3:$C$14,'Base IPCA'!$E$3:$E$14,AH1342,"Cubic","Extrapolate=Linear","MultiX=Average","Skip=True","Sort=True")</f>
        <v>#N/A Invalid Parameter: Interpolation value</v>
      </c>
      <c r="AJ1342" s="43" t="str">
        <f>_xll.BInterpol('Base IPCA'!$C$3:$C$14,'Base IPCA'!$D$3:$D$14,AH1342,"Cubic","Extrapolate=Linear","MultiX=Average","Skip=True","Sort=True")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09"/>
        <v>#REF!</v>
      </c>
      <c r="AI1343" s="43" t="str">
        <f>_xll.BInterpol('Base IPCA'!$C$3:$C$14,'Base IPCA'!$E$3:$E$14,AH1343,"Cubic","Extrapolate=Linear","MultiX=Average","Skip=True","Sort=True")</f>
        <v>#N/A Invalid Parameter: Interpolation value</v>
      </c>
      <c r="AJ1343" s="43" t="str">
        <f>_xll.BInterpol('Base IPCA'!$C$3:$C$14,'Base IPCA'!$D$3:$D$14,AH1343,"Cubic","Extrapolate=Linear","MultiX=Average","Skip=True","Sort=True")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09"/>
        <v>#REF!</v>
      </c>
      <c r="AI1344" s="43" t="str">
        <f>_xll.BInterpol('Base IPCA'!$C$3:$C$14,'Base IPCA'!$E$3:$E$14,AH1344,"Cubic","Extrapolate=Linear","MultiX=Average","Skip=True","Sort=True")</f>
        <v>#N/A Invalid Parameter: Interpolation value</v>
      </c>
      <c r="AJ1344" s="43" t="str">
        <f>_xll.BInterpol('Base IPCA'!$C$3:$C$14,'Base IPCA'!$D$3:$D$14,AH1344,"Cubic","Extrapolate=Linear","MultiX=Average","Skip=True","Sort=True")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09"/>
        <v>#REF!</v>
      </c>
      <c r="AI1345" s="43" t="str">
        <f>_xll.BInterpol('Base IPCA'!$C$3:$C$14,'Base IPCA'!$E$3:$E$14,AH1345,"Cubic","Extrapolate=Linear","MultiX=Average","Skip=True","Sort=True")</f>
        <v>#N/A Invalid Parameter: Interpolation value</v>
      </c>
      <c r="AJ1345" s="43" t="str">
        <f>_xll.BInterpol('Base IPCA'!$C$3:$C$14,'Base IPCA'!$D$3:$D$14,AH1345,"Cubic","Extrapolate=Linear","MultiX=Average","Skip=True","Sort=True")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09"/>
        <v>#REF!</v>
      </c>
      <c r="AI1346" s="43" t="str">
        <f>_xll.BInterpol('Base IPCA'!$C$3:$C$14,'Base IPCA'!$E$3:$E$14,AH1346,"Cubic","Extrapolate=Linear","MultiX=Average","Skip=True","Sort=True")</f>
        <v>#N/A Invalid Parameter: Interpolation value</v>
      </c>
      <c r="AJ1346" s="43" t="str">
        <f>_xll.BInterpol('Base IPCA'!$C$3:$C$14,'Base IPCA'!$D$3:$D$14,AH1346,"Cubic","Extrapolate=Linear","MultiX=Average","Skip=True","Sort=True")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09"/>
        <v>#REF!</v>
      </c>
      <c r="AI1347" s="43" t="str">
        <f>_xll.BInterpol('Base IPCA'!$C$3:$C$14,'Base IPCA'!$E$3:$E$14,AH1347,"Cubic","Extrapolate=Linear","MultiX=Average","Skip=True","Sort=True")</f>
        <v>#N/A Invalid Parameter: Interpolation value</v>
      </c>
      <c r="AJ1347" s="43" t="str">
        <f>_xll.BInterpol('Base IPCA'!$C$3:$C$14,'Base IPCA'!$D$3:$D$14,AH1347,"Cubic","Extrapolate=Linear","MultiX=Average","Skip=True","Sort=True")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09"/>
        <v>#REF!</v>
      </c>
      <c r="AI1348" s="43" t="str">
        <f>_xll.BInterpol('Base IPCA'!$C$3:$C$14,'Base IPCA'!$E$3:$E$14,AH1348,"Cubic","Extrapolate=Linear","MultiX=Average","Skip=True","Sort=True")</f>
        <v>#N/A Invalid Parameter: Interpolation value</v>
      </c>
      <c r="AJ1348" s="43" t="str">
        <f>_xll.BInterpol('Base IPCA'!$C$3:$C$14,'Base IPCA'!$D$3:$D$14,AH1348,"Cubic","Extrapolate=Linear","MultiX=Average","Skip=True","Sort=True")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09"/>
        <v>#REF!</v>
      </c>
      <c r="AI1349" s="43" t="str">
        <f>_xll.BInterpol('Base IPCA'!$C$3:$C$14,'Base IPCA'!$E$3:$E$14,AH1349,"Cubic","Extrapolate=Linear","MultiX=Average","Skip=True","Sort=True")</f>
        <v>#N/A Invalid Parameter: Interpolation value</v>
      </c>
      <c r="AJ1349" s="43" t="str">
        <f>_xll.BInterpol('Base IPCA'!$C$3:$C$14,'Base IPCA'!$D$3:$D$14,AH1349,"Cubic","Extrapolate=Linear","MultiX=Average","Skip=True","Sort=True")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0">AH1349+1</f>
        <v>#REF!</v>
      </c>
      <c r="AI1350" s="43" t="str">
        <f>_xll.BInterpol('Base IPCA'!$C$3:$C$14,'Base IPCA'!$E$3:$E$14,AH1350,"Cubic","Extrapolate=Linear","MultiX=Average","Skip=True","Sort=True")</f>
        <v>#N/A Invalid Parameter: Interpolation value</v>
      </c>
      <c r="AJ1350" s="43" t="str">
        <f>_xll.BInterpol('Base IPCA'!$C$3:$C$14,'Base IPCA'!$D$3:$D$14,AH1350,"Cubic","Extrapolate=Linear","MultiX=Average","Skip=True","Sort=True")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0"/>
        <v>#REF!</v>
      </c>
      <c r="AI1351" s="43" t="str">
        <f>_xll.BInterpol('Base IPCA'!$C$3:$C$14,'Base IPCA'!$E$3:$E$14,AH1351,"Cubic","Extrapolate=Linear","MultiX=Average","Skip=True","Sort=True")</f>
        <v>#N/A Invalid Parameter: Interpolation value</v>
      </c>
      <c r="AJ1351" s="43" t="str">
        <f>_xll.BInterpol('Base IPCA'!$C$3:$C$14,'Base IPCA'!$D$3:$D$14,AH1351,"Cubic","Extrapolate=Linear","MultiX=Average","Skip=True","Sort=True")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0"/>
        <v>#REF!</v>
      </c>
      <c r="AI1352" s="43" t="str">
        <f>_xll.BInterpol('Base IPCA'!$C$3:$C$14,'Base IPCA'!$E$3:$E$14,AH1352,"Cubic","Extrapolate=Linear","MultiX=Average","Skip=True","Sort=True")</f>
        <v>#N/A Invalid Parameter: Interpolation value</v>
      </c>
      <c r="AJ1352" s="43" t="str">
        <f>_xll.BInterpol('Base IPCA'!$C$3:$C$14,'Base IPCA'!$D$3:$D$14,AH1352,"Cubic","Extrapolate=Linear","MultiX=Average","Skip=True","Sort=True")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0"/>
        <v>#REF!</v>
      </c>
      <c r="AI1353" s="43" t="str">
        <f>_xll.BInterpol('Base IPCA'!$C$3:$C$14,'Base IPCA'!$E$3:$E$14,AH1353,"Cubic","Extrapolate=Linear","MultiX=Average","Skip=True","Sort=True")</f>
        <v>#N/A Invalid Parameter: Interpolation value</v>
      </c>
      <c r="AJ1353" s="43" t="str">
        <f>_xll.BInterpol('Base IPCA'!$C$3:$C$14,'Base IPCA'!$D$3:$D$14,AH1353,"Cubic","Extrapolate=Linear","MultiX=Average","Skip=True","Sort=True")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0"/>
        <v>#REF!</v>
      </c>
      <c r="AI1354" s="43" t="str">
        <f>_xll.BInterpol('Base IPCA'!$C$3:$C$14,'Base IPCA'!$E$3:$E$14,AH1354,"Cubic","Extrapolate=Linear","MultiX=Average","Skip=True","Sort=True")</f>
        <v>#N/A Invalid Parameter: Interpolation value</v>
      </c>
      <c r="AJ1354" s="43" t="str">
        <f>_xll.BInterpol('Base IPCA'!$C$3:$C$14,'Base IPCA'!$D$3:$D$14,AH1354,"Cubic","Extrapolate=Linear","MultiX=Average","Skip=True","Sort=True")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0"/>
        <v>#REF!</v>
      </c>
      <c r="AI1355" s="43" t="str">
        <f>_xll.BInterpol('Base IPCA'!$C$3:$C$14,'Base IPCA'!$E$3:$E$14,AH1355,"Cubic","Extrapolate=Linear","MultiX=Average","Skip=True","Sort=True")</f>
        <v>#N/A Invalid Parameter: Interpolation value</v>
      </c>
      <c r="AJ1355" s="43" t="str">
        <f>_xll.BInterpol('Base IPCA'!$C$3:$C$14,'Base IPCA'!$D$3:$D$14,AH1355,"Cubic","Extrapolate=Linear","MultiX=Average","Skip=True","Sort=True")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0"/>
        <v>#REF!</v>
      </c>
      <c r="AI1356" s="43" t="str">
        <f>_xll.BInterpol('Base IPCA'!$C$3:$C$14,'Base IPCA'!$E$3:$E$14,AH1356,"Cubic","Extrapolate=Linear","MultiX=Average","Skip=True","Sort=True")</f>
        <v>#N/A Invalid Parameter: Interpolation value</v>
      </c>
      <c r="AJ1356" s="43" t="str">
        <f>_xll.BInterpol('Base IPCA'!$C$3:$C$14,'Base IPCA'!$D$3:$D$14,AH1356,"Cubic","Extrapolate=Linear","MultiX=Average","Skip=True","Sort=True")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0"/>
        <v>#REF!</v>
      </c>
      <c r="AI1357" s="43" t="str">
        <f>_xll.BInterpol('Base IPCA'!$C$3:$C$14,'Base IPCA'!$E$3:$E$14,AH1357,"Cubic","Extrapolate=Linear","MultiX=Average","Skip=True","Sort=True")</f>
        <v>#N/A Invalid Parameter: Interpolation value</v>
      </c>
      <c r="AJ1357" s="43" t="str">
        <f>_xll.BInterpol('Base IPCA'!$C$3:$C$14,'Base IPCA'!$D$3:$D$14,AH1357,"Cubic","Extrapolate=Linear","MultiX=Average","Skip=True","Sort=True")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0"/>
        <v>#REF!</v>
      </c>
      <c r="AI1358" s="43" t="str">
        <f>_xll.BInterpol('Base IPCA'!$C$3:$C$14,'Base IPCA'!$E$3:$E$14,AH1358,"Cubic","Extrapolate=Linear","MultiX=Average","Skip=True","Sort=True")</f>
        <v>#N/A Invalid Parameter: Interpolation value</v>
      </c>
      <c r="AJ1358" s="43" t="str">
        <f>_xll.BInterpol('Base IPCA'!$C$3:$C$14,'Base IPCA'!$D$3:$D$14,AH1358,"Cubic","Extrapolate=Linear","MultiX=Average","Skip=True","Sort=True")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0"/>
        <v>#REF!</v>
      </c>
      <c r="AI1359" s="43" t="str">
        <f>_xll.BInterpol('Base IPCA'!$C$3:$C$14,'Base IPCA'!$E$3:$E$14,AH1359,"Cubic","Extrapolate=Linear","MultiX=Average","Skip=True","Sort=True")</f>
        <v>#N/A Invalid Parameter: Interpolation value</v>
      </c>
      <c r="AJ1359" s="43" t="str">
        <f>_xll.BInterpol('Base IPCA'!$C$3:$C$14,'Base IPCA'!$D$3:$D$14,AH1359,"Cubic","Extrapolate=Linear","MultiX=Average","Skip=True","Sort=True")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0"/>
        <v>#REF!</v>
      </c>
      <c r="AI1360" s="43" t="str">
        <f>_xll.BInterpol('Base IPCA'!$C$3:$C$14,'Base IPCA'!$E$3:$E$14,AH1360,"Cubic","Extrapolate=Linear","MultiX=Average","Skip=True","Sort=True")</f>
        <v>#N/A Invalid Parameter: Interpolation value</v>
      </c>
      <c r="AJ1360" s="43" t="str">
        <f>_xll.BInterpol('Base IPCA'!$C$3:$C$14,'Base IPCA'!$D$3:$D$14,AH1360,"Cubic","Extrapolate=Linear","MultiX=Average","Skip=True","Sort=True")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0"/>
        <v>#REF!</v>
      </c>
      <c r="AI1361" s="43" t="str">
        <f>_xll.BInterpol('Base IPCA'!$C$3:$C$14,'Base IPCA'!$E$3:$E$14,AH1361,"Cubic","Extrapolate=Linear","MultiX=Average","Skip=True","Sort=True")</f>
        <v>#N/A Invalid Parameter: Interpolation value</v>
      </c>
      <c r="AJ1361" s="43" t="str">
        <f>_xll.BInterpol('Base IPCA'!$C$3:$C$14,'Base IPCA'!$D$3:$D$14,AH1361,"Cubic","Extrapolate=Linear","MultiX=Average","Skip=True","Sort=True")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0"/>
        <v>#REF!</v>
      </c>
      <c r="AI1362" s="43" t="str">
        <f>_xll.BInterpol('Base IPCA'!$C$3:$C$14,'Base IPCA'!$E$3:$E$14,AH1362,"Cubic","Extrapolate=Linear","MultiX=Average","Skip=True","Sort=True")</f>
        <v>#N/A Invalid Parameter: Interpolation value</v>
      </c>
      <c r="AJ1362" s="43" t="str">
        <f>_xll.BInterpol('Base IPCA'!$C$3:$C$14,'Base IPCA'!$D$3:$D$14,AH1362,"Cubic","Extrapolate=Linear","MultiX=Average","Skip=True","Sort=True")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0"/>
        <v>#REF!</v>
      </c>
      <c r="AI1363" s="43" t="str">
        <f>_xll.BInterpol('Base IPCA'!$C$3:$C$14,'Base IPCA'!$E$3:$E$14,AH1363,"Cubic","Extrapolate=Linear","MultiX=Average","Skip=True","Sort=True")</f>
        <v>#N/A Invalid Parameter: Interpolation value</v>
      </c>
      <c r="AJ1363" s="43" t="str">
        <f>_xll.BInterpol('Base IPCA'!$C$3:$C$14,'Base IPCA'!$D$3:$D$14,AH1363,"Cubic","Extrapolate=Linear","MultiX=Average","Skip=True","Sort=True")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0"/>
        <v>#REF!</v>
      </c>
      <c r="AI1364" s="43" t="str">
        <f>_xll.BInterpol('Base IPCA'!$C$3:$C$14,'Base IPCA'!$E$3:$E$14,AH1364,"Cubic","Extrapolate=Linear","MultiX=Average","Skip=True","Sort=True")</f>
        <v>#N/A Invalid Parameter: Interpolation value</v>
      </c>
      <c r="AJ1364" s="43" t="str">
        <f>_xll.BInterpol('Base IPCA'!$C$3:$C$14,'Base IPCA'!$D$3:$D$14,AH1364,"Cubic","Extrapolate=Linear","MultiX=Average","Skip=True","Sort=True")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0"/>
        <v>#REF!</v>
      </c>
      <c r="AI1365" s="43" t="str">
        <f>_xll.BInterpol('Base IPCA'!$C$3:$C$14,'Base IPCA'!$E$3:$E$14,AH1365,"Cubic","Extrapolate=Linear","MultiX=Average","Skip=True","Sort=True")</f>
        <v>#N/A Invalid Parameter: Interpolation value</v>
      </c>
      <c r="AJ1365" s="43" t="str">
        <f>_xll.BInterpol('Base IPCA'!$C$3:$C$14,'Base IPCA'!$D$3:$D$14,AH1365,"Cubic","Extrapolate=Linear","MultiX=Average","Skip=True","Sort=True")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0"/>
        <v>#REF!</v>
      </c>
      <c r="AI1366" s="43" t="str">
        <f>_xll.BInterpol('Base IPCA'!$C$3:$C$14,'Base IPCA'!$E$3:$E$14,AH1366,"Cubic","Extrapolate=Linear","MultiX=Average","Skip=True","Sort=True")</f>
        <v>#N/A Invalid Parameter: Interpolation value</v>
      </c>
      <c r="AJ1366" s="43" t="str">
        <f>_xll.BInterpol('Base IPCA'!$C$3:$C$14,'Base IPCA'!$D$3:$D$14,AH1366,"Cubic","Extrapolate=Linear","MultiX=Average","Skip=True","Sort=True")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0"/>
        <v>#REF!</v>
      </c>
      <c r="AI1367" s="43" t="str">
        <f>_xll.BInterpol('Base IPCA'!$C$3:$C$14,'Base IPCA'!$E$3:$E$14,AH1367,"Cubic","Extrapolate=Linear","MultiX=Average","Skip=True","Sort=True")</f>
        <v>#N/A Invalid Parameter: Interpolation value</v>
      </c>
      <c r="AJ1367" s="43" t="str">
        <f>_xll.BInterpol('Base IPCA'!$C$3:$C$14,'Base IPCA'!$D$3:$D$14,AH1367,"Cubic","Extrapolate=Linear","MultiX=Average","Skip=True","Sort=True")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0"/>
        <v>#REF!</v>
      </c>
      <c r="AI1368" s="43" t="str">
        <f>_xll.BInterpol('Base IPCA'!$C$3:$C$14,'Base IPCA'!$E$3:$E$14,AH1368,"Cubic","Extrapolate=Linear","MultiX=Average","Skip=True","Sort=True")</f>
        <v>#N/A Invalid Parameter: Interpolation value</v>
      </c>
      <c r="AJ1368" s="43" t="str">
        <f>_xll.BInterpol('Base IPCA'!$C$3:$C$14,'Base IPCA'!$D$3:$D$14,AH1368,"Cubic","Extrapolate=Linear","MultiX=Average","Skip=True","Sort=True")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0"/>
        <v>#REF!</v>
      </c>
      <c r="AI1369" s="43" t="str">
        <f>_xll.BInterpol('Base IPCA'!$C$3:$C$14,'Base IPCA'!$E$3:$E$14,AH1369,"Cubic","Extrapolate=Linear","MultiX=Average","Skip=True","Sort=True")</f>
        <v>#N/A Invalid Parameter: Interpolation value</v>
      </c>
      <c r="AJ1369" s="43" t="str">
        <f>_xll.BInterpol('Base IPCA'!$C$3:$C$14,'Base IPCA'!$D$3:$D$14,AH1369,"Cubic","Extrapolate=Linear","MultiX=Average","Skip=True","Sort=True")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0"/>
        <v>#REF!</v>
      </c>
      <c r="AI1370" s="43" t="str">
        <f>_xll.BInterpol('Base IPCA'!$C$3:$C$14,'Base IPCA'!$E$3:$E$14,AH1370,"Cubic","Extrapolate=Linear","MultiX=Average","Skip=True","Sort=True")</f>
        <v>#N/A Invalid Parameter: Interpolation value</v>
      </c>
      <c r="AJ1370" s="43" t="str">
        <f>_xll.BInterpol('Base IPCA'!$C$3:$C$14,'Base IPCA'!$D$3:$D$14,AH1370,"Cubic","Extrapolate=Linear","MultiX=Average","Skip=True","Sort=True")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0"/>
        <v>#REF!</v>
      </c>
      <c r="AI1371" s="43" t="str">
        <f>_xll.BInterpol('Base IPCA'!$C$3:$C$14,'Base IPCA'!$E$3:$E$14,AH1371,"Cubic","Extrapolate=Linear","MultiX=Average","Skip=True","Sort=True")</f>
        <v>#N/A Invalid Parameter: Interpolation value</v>
      </c>
      <c r="AJ1371" s="43" t="str">
        <f>_xll.BInterpol('Base IPCA'!$C$3:$C$14,'Base IPCA'!$D$3:$D$14,AH1371,"Cubic","Extrapolate=Linear","MultiX=Average","Skip=True","Sort=True")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0"/>
        <v>#REF!</v>
      </c>
      <c r="AI1372" s="43" t="str">
        <f>_xll.BInterpol('Base IPCA'!$C$3:$C$14,'Base IPCA'!$E$3:$E$14,AH1372,"Cubic","Extrapolate=Linear","MultiX=Average","Skip=True","Sort=True")</f>
        <v>#N/A Invalid Parameter: Interpolation value</v>
      </c>
      <c r="AJ1372" s="43" t="str">
        <f>_xll.BInterpol('Base IPCA'!$C$3:$C$14,'Base IPCA'!$D$3:$D$14,AH1372,"Cubic","Extrapolate=Linear","MultiX=Average","Skip=True","Sort=True")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0"/>
        <v>#REF!</v>
      </c>
      <c r="AI1373" s="43" t="str">
        <f>_xll.BInterpol('Base IPCA'!$C$3:$C$14,'Base IPCA'!$E$3:$E$14,AH1373,"Cubic","Extrapolate=Linear","MultiX=Average","Skip=True","Sort=True")</f>
        <v>#N/A Invalid Parameter: Interpolation value</v>
      </c>
      <c r="AJ1373" s="43" t="str">
        <f>_xll.BInterpol('Base IPCA'!$C$3:$C$14,'Base IPCA'!$D$3:$D$14,AH1373,"Cubic","Extrapolate=Linear","MultiX=Average","Skip=True","Sort=True")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0"/>
        <v>#REF!</v>
      </c>
      <c r="AI1374" s="43" t="str">
        <f>_xll.BInterpol('Base IPCA'!$C$3:$C$14,'Base IPCA'!$E$3:$E$14,AH1374,"Cubic","Extrapolate=Linear","MultiX=Average","Skip=True","Sort=True")</f>
        <v>#N/A Invalid Parameter: Interpolation value</v>
      </c>
      <c r="AJ1374" s="43" t="str">
        <f>_xll.BInterpol('Base IPCA'!$C$3:$C$14,'Base IPCA'!$D$3:$D$14,AH1374,"Cubic","Extrapolate=Linear","MultiX=Average","Skip=True","Sort=True")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0"/>
        <v>#REF!</v>
      </c>
      <c r="AI1375" s="43" t="str">
        <f>_xll.BInterpol('Base IPCA'!$C$3:$C$14,'Base IPCA'!$E$3:$E$14,AH1375,"Cubic","Extrapolate=Linear","MultiX=Average","Skip=True","Sort=True")</f>
        <v>#N/A Invalid Parameter: Interpolation value</v>
      </c>
      <c r="AJ1375" s="43" t="str">
        <f>_xll.BInterpol('Base IPCA'!$C$3:$C$14,'Base IPCA'!$D$3:$D$14,AH1375,"Cubic","Extrapolate=Linear","MultiX=Average","Skip=True","Sort=True")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0"/>
        <v>#REF!</v>
      </c>
      <c r="AI1376" s="43" t="str">
        <f>_xll.BInterpol('Base IPCA'!$C$3:$C$14,'Base IPCA'!$E$3:$E$14,AH1376,"Cubic","Extrapolate=Linear","MultiX=Average","Skip=True","Sort=True")</f>
        <v>#N/A Invalid Parameter: Interpolation value</v>
      </c>
      <c r="AJ1376" s="43" t="str">
        <f>_xll.BInterpol('Base IPCA'!$C$3:$C$14,'Base IPCA'!$D$3:$D$14,AH1376,"Cubic","Extrapolate=Linear","MultiX=Average","Skip=True","Sort=True")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0"/>
        <v>#REF!</v>
      </c>
      <c r="AI1377" s="43" t="str">
        <f>_xll.BInterpol('Base IPCA'!$C$3:$C$14,'Base IPCA'!$E$3:$E$14,AH1377,"Cubic","Extrapolate=Linear","MultiX=Average","Skip=True","Sort=True")</f>
        <v>#N/A Invalid Parameter: Interpolation value</v>
      </c>
      <c r="AJ1377" s="43" t="str">
        <f>_xll.BInterpol('Base IPCA'!$C$3:$C$14,'Base IPCA'!$D$3:$D$14,AH1377,"Cubic","Extrapolate=Linear","MultiX=Average","Skip=True","Sort=True")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0"/>
        <v>#REF!</v>
      </c>
      <c r="AI1378" s="43" t="str">
        <f>_xll.BInterpol('Base IPCA'!$C$3:$C$14,'Base IPCA'!$E$3:$E$14,AH1378,"Cubic","Extrapolate=Linear","MultiX=Average","Skip=True","Sort=True")</f>
        <v>#N/A Invalid Parameter: Interpolation value</v>
      </c>
      <c r="AJ1378" s="43" t="str">
        <f>_xll.BInterpol('Base IPCA'!$C$3:$C$14,'Base IPCA'!$D$3:$D$14,AH1378,"Cubic","Extrapolate=Linear","MultiX=Average","Skip=True","Sort=True")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0"/>
        <v>#REF!</v>
      </c>
      <c r="AI1379" s="43" t="str">
        <f>_xll.BInterpol('Base IPCA'!$C$3:$C$14,'Base IPCA'!$E$3:$E$14,AH1379,"Cubic","Extrapolate=Linear","MultiX=Average","Skip=True","Sort=True")</f>
        <v>#N/A Invalid Parameter: Interpolation value</v>
      </c>
      <c r="AJ1379" s="43" t="str">
        <f>_xll.BInterpol('Base IPCA'!$C$3:$C$14,'Base IPCA'!$D$3:$D$14,AH1379,"Cubic","Extrapolate=Linear","MultiX=Average","Skip=True","Sort=True")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0"/>
        <v>#REF!</v>
      </c>
      <c r="AI1380" s="43" t="str">
        <f>_xll.BInterpol('Base IPCA'!$C$3:$C$14,'Base IPCA'!$E$3:$E$14,AH1380,"Cubic","Extrapolate=Linear","MultiX=Average","Skip=True","Sort=True")</f>
        <v>#N/A Invalid Parameter: Interpolation value</v>
      </c>
      <c r="AJ1380" s="43" t="str">
        <f>_xll.BInterpol('Base IPCA'!$C$3:$C$14,'Base IPCA'!$D$3:$D$14,AH1380,"Cubic","Extrapolate=Linear","MultiX=Average","Skip=True","Sort=True")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0"/>
        <v>#REF!</v>
      </c>
      <c r="AI1381" s="43" t="str">
        <f>_xll.BInterpol('Base IPCA'!$C$3:$C$14,'Base IPCA'!$E$3:$E$14,AH1381,"Cubic","Extrapolate=Linear","MultiX=Average","Skip=True","Sort=True")</f>
        <v>#N/A Invalid Parameter: Interpolation value</v>
      </c>
      <c r="AJ1381" s="43" t="str">
        <f>_xll.BInterpol('Base IPCA'!$C$3:$C$14,'Base IPCA'!$D$3:$D$14,AH1381,"Cubic","Extrapolate=Linear","MultiX=Average","Skip=True","Sort=True")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0"/>
        <v>#REF!</v>
      </c>
      <c r="AI1382" s="43" t="str">
        <f>_xll.BInterpol('Base IPCA'!$C$3:$C$14,'Base IPCA'!$E$3:$E$14,AH1382,"Cubic","Extrapolate=Linear","MultiX=Average","Skip=True","Sort=True")</f>
        <v>#N/A Invalid Parameter: Interpolation value</v>
      </c>
      <c r="AJ1382" s="43" t="str">
        <f>_xll.BInterpol('Base IPCA'!$C$3:$C$14,'Base IPCA'!$D$3:$D$14,AH1382,"Cubic","Extrapolate=Linear","MultiX=Average","Skip=True","Sort=True")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0"/>
        <v>#REF!</v>
      </c>
      <c r="AI1383" s="43" t="str">
        <f>_xll.BInterpol('Base IPCA'!$C$3:$C$14,'Base IPCA'!$E$3:$E$14,AH1383,"Cubic","Extrapolate=Linear","MultiX=Average","Skip=True","Sort=True")</f>
        <v>#N/A Invalid Parameter: Interpolation value</v>
      </c>
      <c r="AJ1383" s="43" t="str">
        <f>_xll.BInterpol('Base IPCA'!$C$3:$C$14,'Base IPCA'!$D$3:$D$14,AH1383,"Cubic","Extrapolate=Linear","MultiX=Average","Skip=True","Sort=True")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0"/>
        <v>#REF!</v>
      </c>
      <c r="AI1384" s="43" t="str">
        <f>_xll.BInterpol('Base IPCA'!$C$3:$C$14,'Base IPCA'!$E$3:$E$14,AH1384,"Cubic","Extrapolate=Linear","MultiX=Average","Skip=True","Sort=True")</f>
        <v>#N/A Invalid Parameter: Interpolation value</v>
      </c>
      <c r="AJ1384" s="43" t="str">
        <f>_xll.BInterpol('Base IPCA'!$C$3:$C$14,'Base IPCA'!$D$3:$D$14,AH1384,"Cubic","Extrapolate=Linear","MultiX=Average","Skip=True","Sort=True")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0"/>
        <v>#REF!</v>
      </c>
      <c r="AI1385" s="43" t="str">
        <f>_xll.BInterpol('Base IPCA'!$C$3:$C$14,'Base IPCA'!$E$3:$E$14,AH1385,"Cubic","Extrapolate=Linear","MultiX=Average","Skip=True","Sort=True")</f>
        <v>#N/A Invalid Parameter: Interpolation value</v>
      </c>
      <c r="AJ1385" s="43" t="str">
        <f>_xll.BInterpol('Base IPCA'!$C$3:$C$14,'Base IPCA'!$D$3:$D$14,AH1385,"Cubic","Extrapolate=Linear","MultiX=Average","Skip=True","Sort=True")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0"/>
        <v>#REF!</v>
      </c>
      <c r="AI1386" s="43" t="str">
        <f>_xll.BInterpol('Base IPCA'!$C$3:$C$14,'Base IPCA'!$E$3:$E$14,AH1386,"Cubic","Extrapolate=Linear","MultiX=Average","Skip=True","Sort=True")</f>
        <v>#N/A Invalid Parameter: Interpolation value</v>
      </c>
      <c r="AJ1386" s="43" t="str">
        <f>_xll.BInterpol('Base IPCA'!$C$3:$C$14,'Base IPCA'!$D$3:$D$14,AH1386,"Cubic","Extrapolate=Linear","MultiX=Average","Skip=True","Sort=True")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0"/>
        <v>#REF!</v>
      </c>
      <c r="AI1387" s="43" t="str">
        <f>_xll.BInterpol('Base IPCA'!$C$3:$C$14,'Base IPCA'!$E$3:$E$14,AH1387,"Cubic","Extrapolate=Linear","MultiX=Average","Skip=True","Sort=True")</f>
        <v>#N/A Invalid Parameter: Interpolation value</v>
      </c>
      <c r="AJ1387" s="43" t="str">
        <f>_xll.BInterpol('Base IPCA'!$C$3:$C$14,'Base IPCA'!$D$3:$D$14,AH1387,"Cubic","Extrapolate=Linear","MultiX=Average","Skip=True","Sort=True")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0"/>
        <v>#REF!</v>
      </c>
      <c r="AI1388" s="43" t="str">
        <f>_xll.BInterpol('Base IPCA'!$C$3:$C$14,'Base IPCA'!$E$3:$E$14,AH1388,"Cubic","Extrapolate=Linear","MultiX=Average","Skip=True","Sort=True")</f>
        <v>#N/A Invalid Parameter: Interpolation value</v>
      </c>
      <c r="AJ1388" s="43" t="str">
        <f>_xll.BInterpol('Base IPCA'!$C$3:$C$14,'Base IPCA'!$D$3:$D$14,AH1388,"Cubic","Extrapolate=Linear","MultiX=Average","Skip=True","Sort=True")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0"/>
        <v>#REF!</v>
      </c>
      <c r="AI1389" s="43" t="str">
        <f>_xll.BInterpol('Base IPCA'!$C$3:$C$14,'Base IPCA'!$E$3:$E$14,AH1389,"Cubic","Extrapolate=Linear","MultiX=Average","Skip=True","Sort=True")</f>
        <v>#N/A Invalid Parameter: Interpolation value</v>
      </c>
      <c r="AJ1389" s="43" t="str">
        <f>_xll.BInterpol('Base IPCA'!$C$3:$C$14,'Base IPCA'!$D$3:$D$14,AH1389,"Cubic","Extrapolate=Linear","MultiX=Average","Skip=True","Sort=True")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0"/>
        <v>#REF!</v>
      </c>
      <c r="AI1390" s="43" t="str">
        <f>_xll.BInterpol('Base IPCA'!$C$3:$C$14,'Base IPCA'!$E$3:$E$14,AH1390,"Cubic","Extrapolate=Linear","MultiX=Average","Skip=True","Sort=True")</f>
        <v>#N/A Invalid Parameter: Interpolation value</v>
      </c>
      <c r="AJ1390" s="43" t="str">
        <f>_xll.BInterpol('Base IPCA'!$C$3:$C$14,'Base IPCA'!$D$3:$D$14,AH1390,"Cubic","Extrapolate=Linear","MultiX=Average","Skip=True","Sort=True")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0"/>
        <v>#REF!</v>
      </c>
      <c r="AI1391" s="43" t="str">
        <f>_xll.BInterpol('Base IPCA'!$C$3:$C$14,'Base IPCA'!$E$3:$E$14,AH1391,"Cubic","Extrapolate=Linear","MultiX=Average","Skip=True","Sort=True")</f>
        <v>#N/A Invalid Parameter: Interpolation value</v>
      </c>
      <c r="AJ1391" s="43" t="str">
        <f>_xll.BInterpol('Base IPCA'!$C$3:$C$14,'Base IPCA'!$D$3:$D$14,AH1391,"Cubic","Extrapolate=Linear","MultiX=Average","Skip=True","Sort=True")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0"/>
        <v>#REF!</v>
      </c>
      <c r="AI1392" s="43" t="str">
        <f>_xll.BInterpol('Base IPCA'!$C$3:$C$14,'Base IPCA'!$E$3:$E$14,AH1392,"Cubic","Extrapolate=Linear","MultiX=Average","Skip=True","Sort=True")</f>
        <v>#N/A Invalid Parameter: Interpolation value</v>
      </c>
      <c r="AJ1392" s="43" t="str">
        <f>_xll.BInterpol('Base IPCA'!$C$3:$C$14,'Base IPCA'!$D$3:$D$14,AH1392,"Cubic","Extrapolate=Linear","MultiX=Average","Skip=True","Sort=True")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0"/>
        <v>#REF!</v>
      </c>
      <c r="AI1393" s="43" t="str">
        <f>_xll.BInterpol('Base IPCA'!$C$3:$C$14,'Base IPCA'!$E$3:$E$14,AH1393,"Cubic","Extrapolate=Linear","MultiX=Average","Skip=True","Sort=True")</f>
        <v>#N/A Invalid Parameter: Interpolation value</v>
      </c>
      <c r="AJ1393" s="43" t="str">
        <f>_xll.BInterpol('Base IPCA'!$C$3:$C$14,'Base IPCA'!$D$3:$D$14,AH1393,"Cubic","Extrapolate=Linear","MultiX=Average","Skip=True","Sort=True")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0"/>
        <v>#REF!</v>
      </c>
      <c r="AI1394" s="43" t="str">
        <f>_xll.BInterpol('Base IPCA'!$C$3:$C$14,'Base IPCA'!$E$3:$E$14,AH1394,"Cubic","Extrapolate=Linear","MultiX=Average","Skip=True","Sort=True")</f>
        <v>#N/A Invalid Parameter: Interpolation value</v>
      </c>
      <c r="AJ1394" s="43" t="str">
        <f>_xll.BInterpol('Base IPCA'!$C$3:$C$14,'Base IPCA'!$D$3:$D$14,AH1394,"Cubic","Extrapolate=Linear","MultiX=Average","Skip=True","Sort=True")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0"/>
        <v>#REF!</v>
      </c>
      <c r="AI1395" s="43" t="str">
        <f>_xll.BInterpol('Base IPCA'!$C$3:$C$14,'Base IPCA'!$E$3:$E$14,AH1395,"Cubic","Extrapolate=Linear","MultiX=Average","Skip=True","Sort=True")</f>
        <v>#N/A Invalid Parameter: Interpolation value</v>
      </c>
      <c r="AJ1395" s="43" t="str">
        <f>_xll.BInterpol('Base IPCA'!$C$3:$C$14,'Base IPCA'!$D$3:$D$14,AH1395,"Cubic","Extrapolate=Linear","MultiX=Average","Skip=True","Sort=True")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0"/>
        <v>#REF!</v>
      </c>
      <c r="AI1396" s="43" t="str">
        <f>_xll.BInterpol('Base IPCA'!$C$3:$C$14,'Base IPCA'!$E$3:$E$14,AH1396,"Cubic","Extrapolate=Linear","MultiX=Average","Skip=True","Sort=True")</f>
        <v>#N/A Invalid Parameter: Interpolation value</v>
      </c>
      <c r="AJ1396" s="43" t="str">
        <f>_xll.BInterpol('Base IPCA'!$C$3:$C$14,'Base IPCA'!$D$3:$D$14,AH1396,"Cubic","Extrapolate=Linear","MultiX=Average","Skip=True","Sort=True")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0"/>
        <v>#REF!</v>
      </c>
      <c r="AI1397" s="43" t="str">
        <f>_xll.BInterpol('Base IPCA'!$C$3:$C$14,'Base IPCA'!$E$3:$E$14,AH1397,"Cubic","Extrapolate=Linear","MultiX=Average","Skip=True","Sort=True")</f>
        <v>#N/A Invalid Parameter: Interpolation value</v>
      </c>
      <c r="AJ1397" s="43" t="str">
        <f>_xll.BInterpol('Base IPCA'!$C$3:$C$14,'Base IPCA'!$D$3:$D$14,AH1397,"Cubic","Extrapolate=Linear","MultiX=Average","Skip=True","Sort=True")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0"/>
        <v>#REF!</v>
      </c>
      <c r="AI1398" s="43" t="str">
        <f>_xll.BInterpol('Base IPCA'!$C$3:$C$14,'Base IPCA'!$E$3:$E$14,AH1398,"Cubic","Extrapolate=Linear","MultiX=Average","Skip=True","Sort=True")</f>
        <v>#N/A Invalid Parameter: Interpolation value</v>
      </c>
      <c r="AJ1398" s="43" t="str">
        <f>_xll.BInterpol('Base IPCA'!$C$3:$C$14,'Base IPCA'!$D$3:$D$14,AH1398,"Cubic","Extrapolate=Linear","MultiX=Average","Skip=True","Sort=True")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0"/>
        <v>#REF!</v>
      </c>
      <c r="AI1399" s="43" t="str">
        <f>_xll.BInterpol('Base IPCA'!$C$3:$C$14,'Base IPCA'!$E$3:$E$14,AH1399,"Cubic","Extrapolate=Linear","MultiX=Average","Skip=True","Sort=True")</f>
        <v>#N/A Invalid Parameter: Interpolation value</v>
      </c>
      <c r="AJ1399" s="43" t="str">
        <f>_xll.BInterpol('Base IPCA'!$C$3:$C$14,'Base IPCA'!$D$3:$D$14,AH1399,"Cubic","Extrapolate=Linear","MultiX=Average","Skip=True","Sort=True")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0"/>
        <v>#REF!</v>
      </c>
      <c r="AI1400" s="43" t="str">
        <f>_xll.BInterpol('Base IPCA'!$C$3:$C$14,'Base IPCA'!$E$3:$E$14,AH1400,"Cubic","Extrapolate=Linear","MultiX=Average","Skip=True","Sort=True")</f>
        <v>#N/A Invalid Parameter: Interpolation value</v>
      </c>
      <c r="AJ1400" s="43" t="str">
        <f>_xll.BInterpol('Base IPCA'!$C$3:$C$14,'Base IPCA'!$D$3:$D$14,AH1400,"Cubic","Extrapolate=Linear","MultiX=Average","Skip=True","Sort=True")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0"/>
        <v>#REF!</v>
      </c>
      <c r="AI1401" s="43" t="str">
        <f>_xll.BInterpol('Base IPCA'!$C$3:$C$14,'Base IPCA'!$E$3:$E$14,AH1401,"Cubic","Extrapolate=Linear","MultiX=Average","Skip=True","Sort=True")</f>
        <v>#N/A Invalid Parameter: Interpolation value</v>
      </c>
      <c r="AJ1401" s="43" t="str">
        <f>_xll.BInterpol('Base IPCA'!$C$3:$C$14,'Base IPCA'!$D$3:$D$14,AH1401,"Cubic","Extrapolate=Linear","MultiX=Average","Skip=True","Sort=True")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0"/>
        <v>#REF!</v>
      </c>
      <c r="AI1402" s="43" t="str">
        <f>_xll.BInterpol('Base IPCA'!$C$3:$C$14,'Base IPCA'!$E$3:$E$14,AH1402,"Cubic","Extrapolate=Linear","MultiX=Average","Skip=True","Sort=True")</f>
        <v>#N/A Invalid Parameter: Interpolation value</v>
      </c>
      <c r="AJ1402" s="43" t="str">
        <f>_xll.BInterpol('Base IPCA'!$C$3:$C$14,'Base IPCA'!$D$3:$D$14,AH1402,"Cubic","Extrapolate=Linear","MultiX=Average","Skip=True","Sort=True")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0"/>
        <v>#REF!</v>
      </c>
      <c r="AI1403" s="43" t="str">
        <f>_xll.BInterpol('Base IPCA'!$C$3:$C$14,'Base IPCA'!$E$3:$E$14,AH1403,"Cubic","Extrapolate=Linear","MultiX=Average","Skip=True","Sort=True")</f>
        <v>#N/A Invalid Parameter: Interpolation value</v>
      </c>
      <c r="AJ1403" s="43" t="str">
        <f>_xll.BInterpol('Base IPCA'!$C$3:$C$14,'Base IPCA'!$D$3:$D$14,AH1403,"Cubic","Extrapolate=Linear","MultiX=Average","Skip=True","Sort=True")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0"/>
        <v>#REF!</v>
      </c>
      <c r="AI1404" s="43" t="str">
        <f>_xll.BInterpol('Base IPCA'!$C$3:$C$14,'Base IPCA'!$E$3:$E$14,AH1404,"Cubic","Extrapolate=Linear","MultiX=Average","Skip=True","Sort=True")</f>
        <v>#N/A Invalid Parameter: Interpolation value</v>
      </c>
      <c r="AJ1404" s="43" t="str">
        <f>_xll.BInterpol('Base IPCA'!$C$3:$C$14,'Base IPCA'!$D$3:$D$14,AH1404,"Cubic","Extrapolate=Linear","MultiX=Average","Skip=True","Sort=True")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0"/>
        <v>#REF!</v>
      </c>
      <c r="AI1405" s="43" t="str">
        <f>_xll.BInterpol('Base IPCA'!$C$3:$C$14,'Base IPCA'!$E$3:$E$14,AH1405,"Cubic","Extrapolate=Linear","MultiX=Average","Skip=True","Sort=True")</f>
        <v>#N/A Invalid Parameter: Interpolation value</v>
      </c>
      <c r="AJ1405" s="43" t="str">
        <f>_xll.BInterpol('Base IPCA'!$C$3:$C$14,'Base IPCA'!$D$3:$D$14,AH1405,"Cubic","Extrapolate=Linear","MultiX=Average","Skip=True","Sort=True")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0"/>
        <v>#REF!</v>
      </c>
      <c r="AI1406" s="43" t="str">
        <f>_xll.BInterpol('Base IPCA'!$C$3:$C$14,'Base IPCA'!$E$3:$E$14,AH1406,"Cubic","Extrapolate=Linear","MultiX=Average","Skip=True","Sort=True")</f>
        <v>#N/A Invalid Parameter: Interpolation value</v>
      </c>
      <c r="AJ1406" s="43" t="str">
        <f>_xll.BInterpol('Base IPCA'!$C$3:$C$14,'Base IPCA'!$D$3:$D$14,AH1406,"Cubic","Extrapolate=Linear","MultiX=Average","Skip=True","Sort=True")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0"/>
        <v>#REF!</v>
      </c>
      <c r="AI1407" s="43" t="str">
        <f>_xll.BInterpol('Base IPCA'!$C$3:$C$14,'Base IPCA'!$E$3:$E$14,AH1407,"Cubic","Extrapolate=Linear","MultiX=Average","Skip=True","Sort=True")</f>
        <v>#N/A Invalid Parameter: Interpolation value</v>
      </c>
      <c r="AJ1407" s="43" t="str">
        <f>_xll.BInterpol('Base IPCA'!$C$3:$C$14,'Base IPCA'!$D$3:$D$14,AH1407,"Cubic","Extrapolate=Linear","MultiX=Average","Skip=True","Sort=True")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0"/>
        <v>#REF!</v>
      </c>
      <c r="AI1408" s="43" t="str">
        <f>_xll.BInterpol('Base IPCA'!$C$3:$C$14,'Base IPCA'!$E$3:$E$14,AH1408,"Cubic","Extrapolate=Linear","MultiX=Average","Skip=True","Sort=True")</f>
        <v>#N/A Invalid Parameter: Interpolation value</v>
      </c>
      <c r="AJ1408" s="43" t="str">
        <f>_xll.BInterpol('Base IPCA'!$C$3:$C$14,'Base IPCA'!$D$3:$D$14,AH1408,"Cubic","Extrapolate=Linear","MultiX=Average","Skip=True","Sort=True")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0"/>
        <v>#REF!</v>
      </c>
      <c r="AI1409" s="43" t="str">
        <f>_xll.BInterpol('Base IPCA'!$C$3:$C$14,'Base IPCA'!$E$3:$E$14,AH1409,"Cubic","Extrapolate=Linear","MultiX=Average","Skip=True","Sort=True")</f>
        <v>#N/A Invalid Parameter: Interpolation value</v>
      </c>
      <c r="AJ1409" s="43" t="str">
        <f>_xll.BInterpol('Base IPCA'!$C$3:$C$14,'Base IPCA'!$D$3:$D$14,AH1409,"Cubic","Extrapolate=Linear","MultiX=Average","Skip=True","Sort=True")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0"/>
        <v>#REF!</v>
      </c>
      <c r="AI1410" s="43" t="str">
        <f>_xll.BInterpol('Base IPCA'!$C$3:$C$14,'Base IPCA'!$E$3:$E$14,AH1410,"Cubic","Extrapolate=Linear","MultiX=Average","Skip=True","Sort=True")</f>
        <v>#N/A Invalid Parameter: Interpolation value</v>
      </c>
      <c r="AJ1410" s="43" t="str">
        <f>_xll.BInterpol('Base IPCA'!$C$3:$C$14,'Base IPCA'!$D$3:$D$14,AH1410,"Cubic","Extrapolate=Linear","MultiX=Average","Skip=True","Sort=True")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0"/>
        <v>#REF!</v>
      </c>
      <c r="AI1411" s="43" t="str">
        <f>_xll.BInterpol('Base IPCA'!$C$3:$C$14,'Base IPCA'!$E$3:$E$14,AH1411,"Cubic","Extrapolate=Linear","MultiX=Average","Skip=True","Sort=True")</f>
        <v>#N/A Invalid Parameter: Interpolation value</v>
      </c>
      <c r="AJ1411" s="43" t="str">
        <f>_xll.BInterpol('Base IPCA'!$C$3:$C$14,'Base IPCA'!$D$3:$D$14,AH1411,"Cubic","Extrapolate=Linear","MultiX=Average","Skip=True","Sort=True")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0"/>
        <v>#REF!</v>
      </c>
      <c r="AI1412" s="43" t="str">
        <f>_xll.BInterpol('Base IPCA'!$C$3:$C$14,'Base IPCA'!$E$3:$E$14,AH1412,"Cubic","Extrapolate=Linear","MultiX=Average","Skip=True","Sort=True")</f>
        <v>#N/A Invalid Parameter: Interpolation value</v>
      </c>
      <c r="AJ1412" s="43" t="str">
        <f>_xll.BInterpol('Base IPCA'!$C$3:$C$14,'Base IPCA'!$D$3:$D$14,AH1412,"Cubic","Extrapolate=Linear","MultiX=Average","Skip=True","Sort=True")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0"/>
        <v>#REF!</v>
      </c>
      <c r="AI1413" s="43" t="str">
        <f>_xll.BInterpol('Base IPCA'!$C$3:$C$14,'Base IPCA'!$E$3:$E$14,AH1413,"Cubic","Extrapolate=Linear","MultiX=Average","Skip=True","Sort=True")</f>
        <v>#N/A Invalid Parameter: Interpolation value</v>
      </c>
      <c r="AJ1413" s="43" t="str">
        <f>_xll.BInterpol('Base IPCA'!$C$3:$C$14,'Base IPCA'!$D$3:$D$14,AH1413,"Cubic","Extrapolate=Linear","MultiX=Average","Skip=True","Sort=True")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1">AH1413+1</f>
        <v>#REF!</v>
      </c>
      <c r="AI1414" s="43" t="str">
        <f>_xll.BInterpol('Base IPCA'!$C$3:$C$14,'Base IPCA'!$E$3:$E$14,AH1414,"Cubic","Extrapolate=Linear","MultiX=Average","Skip=True","Sort=True")</f>
        <v>#N/A Invalid Parameter: Interpolation value</v>
      </c>
      <c r="AJ1414" s="43" t="str">
        <f>_xll.BInterpol('Base IPCA'!$C$3:$C$14,'Base IPCA'!$D$3:$D$14,AH1414,"Cubic","Extrapolate=Linear","MultiX=Average","Skip=True","Sort=True")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1"/>
        <v>#REF!</v>
      </c>
      <c r="AI1415" s="43" t="str">
        <f>_xll.BInterpol('Base IPCA'!$C$3:$C$14,'Base IPCA'!$E$3:$E$14,AH1415,"Cubic","Extrapolate=Linear","MultiX=Average","Skip=True","Sort=True")</f>
        <v>#N/A Invalid Parameter: Interpolation value</v>
      </c>
      <c r="AJ1415" s="43" t="str">
        <f>_xll.BInterpol('Base IPCA'!$C$3:$C$14,'Base IPCA'!$D$3:$D$14,AH1415,"Cubic","Extrapolate=Linear","MultiX=Average","Skip=True","Sort=True")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1"/>
        <v>#REF!</v>
      </c>
      <c r="AI1416" s="43" t="str">
        <f>_xll.BInterpol('Base IPCA'!$C$3:$C$14,'Base IPCA'!$E$3:$E$14,AH1416,"Cubic","Extrapolate=Linear","MultiX=Average","Skip=True","Sort=True")</f>
        <v>#N/A Invalid Parameter: Interpolation value</v>
      </c>
      <c r="AJ1416" s="43" t="str">
        <f>_xll.BInterpol('Base IPCA'!$C$3:$C$14,'Base IPCA'!$D$3:$D$14,AH1416,"Cubic","Extrapolate=Linear","MultiX=Average","Skip=True","Sort=True")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1"/>
        <v>#REF!</v>
      </c>
      <c r="AI1417" s="43" t="str">
        <f>_xll.BInterpol('Base IPCA'!$C$3:$C$14,'Base IPCA'!$E$3:$E$14,AH1417,"Cubic","Extrapolate=Linear","MultiX=Average","Skip=True","Sort=True")</f>
        <v>#N/A Invalid Parameter: Interpolation value</v>
      </c>
      <c r="AJ1417" s="43" t="str">
        <f>_xll.BInterpol('Base IPCA'!$C$3:$C$14,'Base IPCA'!$D$3:$D$14,AH1417,"Cubic","Extrapolate=Linear","MultiX=Average","Skip=True","Sort=True")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1"/>
        <v>#REF!</v>
      </c>
      <c r="AI1418" s="43" t="str">
        <f>_xll.BInterpol('Base IPCA'!$C$3:$C$14,'Base IPCA'!$E$3:$E$14,AH1418,"Cubic","Extrapolate=Linear","MultiX=Average","Skip=True","Sort=True")</f>
        <v>#N/A Invalid Parameter: Interpolation value</v>
      </c>
      <c r="AJ1418" s="43" t="str">
        <f>_xll.BInterpol('Base IPCA'!$C$3:$C$14,'Base IPCA'!$D$3:$D$14,AH1418,"Cubic","Extrapolate=Linear","MultiX=Average","Skip=True","Sort=True")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1"/>
        <v>#REF!</v>
      </c>
      <c r="AI1419" s="43" t="str">
        <f>_xll.BInterpol('Base IPCA'!$C$3:$C$14,'Base IPCA'!$E$3:$E$14,AH1419,"Cubic","Extrapolate=Linear","MultiX=Average","Skip=True","Sort=True")</f>
        <v>#N/A Invalid Parameter: Interpolation value</v>
      </c>
      <c r="AJ1419" s="43" t="str">
        <f>_xll.BInterpol('Base IPCA'!$C$3:$C$14,'Base IPCA'!$D$3:$D$14,AH1419,"Cubic","Extrapolate=Linear","MultiX=Average","Skip=True","Sort=True")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1"/>
        <v>#REF!</v>
      </c>
      <c r="AI1420" s="43" t="str">
        <f>_xll.BInterpol('Base IPCA'!$C$3:$C$14,'Base IPCA'!$E$3:$E$14,AH1420,"Cubic","Extrapolate=Linear","MultiX=Average","Skip=True","Sort=True")</f>
        <v>#N/A Invalid Parameter: Interpolation value</v>
      </c>
      <c r="AJ1420" s="43" t="str">
        <f>_xll.BInterpol('Base IPCA'!$C$3:$C$14,'Base IPCA'!$D$3:$D$14,AH1420,"Cubic","Extrapolate=Linear","MultiX=Average","Skip=True","Sort=True")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1"/>
        <v>#REF!</v>
      </c>
      <c r="AI1421" s="43" t="str">
        <f>_xll.BInterpol('Base IPCA'!$C$3:$C$14,'Base IPCA'!$E$3:$E$14,AH1421,"Cubic","Extrapolate=Linear","MultiX=Average","Skip=True","Sort=True")</f>
        <v>#N/A Invalid Parameter: Interpolation value</v>
      </c>
      <c r="AJ1421" s="43" t="str">
        <f>_xll.BInterpol('Base IPCA'!$C$3:$C$14,'Base IPCA'!$D$3:$D$14,AH1421,"Cubic","Extrapolate=Linear","MultiX=Average","Skip=True","Sort=True")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1"/>
        <v>#REF!</v>
      </c>
      <c r="AI1422" s="43" t="str">
        <f>_xll.BInterpol('Base IPCA'!$C$3:$C$14,'Base IPCA'!$E$3:$E$14,AH1422,"Cubic","Extrapolate=Linear","MultiX=Average","Skip=True","Sort=True")</f>
        <v>#N/A Invalid Parameter: Interpolation value</v>
      </c>
      <c r="AJ1422" s="43" t="str">
        <f>_xll.BInterpol('Base IPCA'!$C$3:$C$14,'Base IPCA'!$D$3:$D$14,AH1422,"Cubic","Extrapolate=Linear","MultiX=Average","Skip=True","Sort=True")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1"/>
        <v>#REF!</v>
      </c>
      <c r="AI1423" s="43" t="str">
        <f>_xll.BInterpol('Base IPCA'!$C$3:$C$14,'Base IPCA'!$E$3:$E$14,AH1423,"Cubic","Extrapolate=Linear","MultiX=Average","Skip=True","Sort=True")</f>
        <v>#N/A Invalid Parameter: Interpolation value</v>
      </c>
      <c r="AJ1423" s="43" t="str">
        <f>_xll.BInterpol('Base IPCA'!$C$3:$C$14,'Base IPCA'!$D$3:$D$14,AH1423,"Cubic","Extrapolate=Linear","MultiX=Average","Skip=True","Sort=True")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1"/>
        <v>#REF!</v>
      </c>
      <c r="AI1424" s="43" t="str">
        <f>_xll.BInterpol('Base IPCA'!$C$3:$C$14,'Base IPCA'!$E$3:$E$14,AH1424,"Cubic","Extrapolate=Linear","MultiX=Average","Skip=True","Sort=True")</f>
        <v>#N/A Invalid Parameter: Interpolation value</v>
      </c>
      <c r="AJ1424" s="43" t="str">
        <f>_xll.BInterpol('Base IPCA'!$C$3:$C$14,'Base IPCA'!$D$3:$D$14,AH1424,"Cubic","Extrapolate=Linear","MultiX=Average","Skip=True","Sort=True")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1"/>
        <v>#REF!</v>
      </c>
      <c r="AI1425" s="43" t="str">
        <f>_xll.BInterpol('Base IPCA'!$C$3:$C$14,'Base IPCA'!$E$3:$E$14,AH1425,"Cubic","Extrapolate=Linear","MultiX=Average","Skip=True","Sort=True")</f>
        <v>#N/A Invalid Parameter: Interpolation value</v>
      </c>
      <c r="AJ1425" s="43" t="str">
        <f>_xll.BInterpol('Base IPCA'!$C$3:$C$14,'Base IPCA'!$D$3:$D$14,AH1425,"Cubic","Extrapolate=Linear","MultiX=Average","Skip=True","Sort=True")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1"/>
        <v>#REF!</v>
      </c>
      <c r="AI1426" s="43" t="str">
        <f>_xll.BInterpol('Base IPCA'!$C$3:$C$14,'Base IPCA'!$E$3:$E$14,AH1426,"Cubic","Extrapolate=Linear","MultiX=Average","Skip=True","Sort=True")</f>
        <v>#N/A Invalid Parameter: Interpolation value</v>
      </c>
      <c r="AJ1426" s="43" t="str">
        <f>_xll.BInterpol('Base IPCA'!$C$3:$C$14,'Base IPCA'!$D$3:$D$14,AH1426,"Cubic","Extrapolate=Linear","MultiX=Average","Skip=True","Sort=True")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1"/>
        <v>#REF!</v>
      </c>
      <c r="AI1427" s="43" t="str">
        <f>_xll.BInterpol('Base IPCA'!$C$3:$C$14,'Base IPCA'!$E$3:$E$14,AH1427,"Cubic","Extrapolate=Linear","MultiX=Average","Skip=True","Sort=True")</f>
        <v>#N/A Invalid Parameter: Interpolation value</v>
      </c>
      <c r="AJ1427" s="43" t="str">
        <f>_xll.BInterpol('Base IPCA'!$C$3:$C$14,'Base IPCA'!$D$3:$D$14,AH1427,"Cubic","Extrapolate=Linear","MultiX=Average","Skip=True","Sort=True")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1"/>
        <v>#REF!</v>
      </c>
      <c r="AI1428" s="43" t="str">
        <f>_xll.BInterpol('Base IPCA'!$C$3:$C$14,'Base IPCA'!$E$3:$E$14,AH1428,"Cubic","Extrapolate=Linear","MultiX=Average","Skip=True","Sort=True")</f>
        <v>#N/A Invalid Parameter: Interpolation value</v>
      </c>
      <c r="AJ1428" s="43" t="str">
        <f>_xll.BInterpol('Base IPCA'!$C$3:$C$14,'Base IPCA'!$D$3:$D$14,AH1428,"Cubic","Extrapolate=Linear","MultiX=Average","Skip=True","Sort=True")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1"/>
        <v>#REF!</v>
      </c>
      <c r="AI1429" s="43" t="str">
        <f>_xll.BInterpol('Base IPCA'!$C$3:$C$14,'Base IPCA'!$E$3:$E$14,AH1429,"Cubic","Extrapolate=Linear","MultiX=Average","Skip=True","Sort=True")</f>
        <v>#N/A Invalid Parameter: Interpolation value</v>
      </c>
      <c r="AJ1429" s="43" t="str">
        <f>_xll.BInterpol('Base IPCA'!$C$3:$C$14,'Base IPCA'!$D$3:$D$14,AH1429,"Cubic","Extrapolate=Linear","MultiX=Average","Skip=True","Sort=True")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1"/>
        <v>#REF!</v>
      </c>
      <c r="AI1430" s="43" t="str">
        <f>_xll.BInterpol('Base IPCA'!$C$3:$C$14,'Base IPCA'!$E$3:$E$14,AH1430,"Cubic","Extrapolate=Linear","MultiX=Average","Skip=True","Sort=True")</f>
        <v>#N/A Invalid Parameter: Interpolation value</v>
      </c>
      <c r="AJ1430" s="43" t="str">
        <f>_xll.BInterpol('Base IPCA'!$C$3:$C$14,'Base IPCA'!$D$3:$D$14,AH1430,"Cubic","Extrapolate=Linear","MultiX=Average","Skip=True","Sort=True")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1"/>
        <v>#REF!</v>
      </c>
      <c r="AI1431" s="43" t="str">
        <f>_xll.BInterpol('Base IPCA'!$C$3:$C$14,'Base IPCA'!$E$3:$E$14,AH1431,"Cubic","Extrapolate=Linear","MultiX=Average","Skip=True","Sort=True")</f>
        <v>#N/A Invalid Parameter: Interpolation value</v>
      </c>
      <c r="AJ1431" s="43" t="str">
        <f>_xll.BInterpol('Base IPCA'!$C$3:$C$14,'Base IPCA'!$D$3:$D$14,AH1431,"Cubic","Extrapolate=Linear","MultiX=Average","Skip=True","Sort=True")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1"/>
        <v>#REF!</v>
      </c>
      <c r="AI1432" s="43" t="str">
        <f>_xll.BInterpol('Base IPCA'!$C$3:$C$14,'Base IPCA'!$E$3:$E$14,AH1432,"Cubic","Extrapolate=Linear","MultiX=Average","Skip=True","Sort=True")</f>
        <v>#N/A Invalid Parameter: Interpolation value</v>
      </c>
      <c r="AJ1432" s="43" t="str">
        <f>_xll.BInterpol('Base IPCA'!$C$3:$C$14,'Base IPCA'!$D$3:$D$14,AH1432,"Cubic","Extrapolate=Linear","MultiX=Average","Skip=True","Sort=True")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1"/>
        <v>#REF!</v>
      </c>
      <c r="AI1433" s="43" t="str">
        <f>_xll.BInterpol('Base IPCA'!$C$3:$C$14,'Base IPCA'!$E$3:$E$14,AH1433,"Cubic","Extrapolate=Linear","MultiX=Average","Skip=True","Sort=True")</f>
        <v>#N/A Invalid Parameter: Interpolation value</v>
      </c>
      <c r="AJ1433" s="43" t="str">
        <f>_xll.BInterpol('Base IPCA'!$C$3:$C$14,'Base IPCA'!$D$3:$D$14,AH1433,"Cubic","Extrapolate=Linear","MultiX=Average","Skip=True","Sort=True")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1"/>
        <v>#REF!</v>
      </c>
      <c r="AI1434" s="43" t="str">
        <f>_xll.BInterpol('Base IPCA'!$C$3:$C$14,'Base IPCA'!$E$3:$E$14,AH1434,"Cubic","Extrapolate=Linear","MultiX=Average","Skip=True","Sort=True")</f>
        <v>#N/A Invalid Parameter: Interpolation value</v>
      </c>
      <c r="AJ1434" s="43" t="str">
        <f>_xll.BInterpol('Base IPCA'!$C$3:$C$14,'Base IPCA'!$D$3:$D$14,AH1434,"Cubic","Extrapolate=Linear","MultiX=Average","Skip=True","Sort=True")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1"/>
        <v>#REF!</v>
      </c>
      <c r="AI1435" s="43" t="str">
        <f>_xll.BInterpol('Base IPCA'!$C$3:$C$14,'Base IPCA'!$E$3:$E$14,AH1435,"Cubic","Extrapolate=Linear","MultiX=Average","Skip=True","Sort=True")</f>
        <v>#N/A Invalid Parameter: Interpolation value</v>
      </c>
      <c r="AJ1435" s="43" t="str">
        <f>_xll.BInterpol('Base IPCA'!$C$3:$C$14,'Base IPCA'!$D$3:$D$14,AH1435,"Cubic","Extrapolate=Linear","MultiX=Average","Skip=True","Sort=True")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1"/>
        <v>#REF!</v>
      </c>
      <c r="AI1436" s="43" t="str">
        <f>_xll.BInterpol('Base IPCA'!$C$3:$C$14,'Base IPCA'!$E$3:$E$14,AH1436,"Cubic","Extrapolate=Linear","MultiX=Average","Skip=True","Sort=True")</f>
        <v>#N/A Invalid Parameter: Interpolation value</v>
      </c>
      <c r="AJ1436" s="43" t="str">
        <f>_xll.BInterpol('Base IPCA'!$C$3:$C$14,'Base IPCA'!$D$3:$D$14,AH1436,"Cubic","Extrapolate=Linear","MultiX=Average","Skip=True","Sort=True")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1"/>
        <v>#REF!</v>
      </c>
      <c r="AI1437" s="43" t="str">
        <f>_xll.BInterpol('Base IPCA'!$C$3:$C$14,'Base IPCA'!$E$3:$E$14,AH1437,"Cubic","Extrapolate=Linear","MultiX=Average","Skip=True","Sort=True")</f>
        <v>#N/A Invalid Parameter: Interpolation value</v>
      </c>
      <c r="AJ1437" s="43" t="str">
        <f>_xll.BInterpol('Base IPCA'!$C$3:$C$14,'Base IPCA'!$D$3:$D$14,AH1437,"Cubic","Extrapolate=Linear","MultiX=Average","Skip=True","Sort=True")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1"/>
        <v>#REF!</v>
      </c>
      <c r="AI1438" s="43" t="str">
        <f>_xll.BInterpol('Base IPCA'!$C$3:$C$14,'Base IPCA'!$E$3:$E$14,AH1438,"Cubic","Extrapolate=Linear","MultiX=Average","Skip=True","Sort=True")</f>
        <v>#N/A Invalid Parameter: Interpolation value</v>
      </c>
      <c r="AJ1438" s="43" t="str">
        <f>_xll.BInterpol('Base IPCA'!$C$3:$C$14,'Base IPCA'!$D$3:$D$14,AH1438,"Cubic","Extrapolate=Linear","MultiX=Average","Skip=True","Sort=True")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1"/>
        <v>#REF!</v>
      </c>
      <c r="AI1439" s="43" t="str">
        <f>_xll.BInterpol('Base IPCA'!$C$3:$C$14,'Base IPCA'!$E$3:$E$14,AH1439,"Cubic","Extrapolate=Linear","MultiX=Average","Skip=True","Sort=True")</f>
        <v>#N/A Invalid Parameter: Interpolation value</v>
      </c>
      <c r="AJ1439" s="43" t="str">
        <f>_xll.BInterpol('Base IPCA'!$C$3:$C$14,'Base IPCA'!$D$3:$D$14,AH1439,"Cubic","Extrapolate=Linear","MultiX=Average","Skip=True","Sort=True")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1"/>
        <v>#REF!</v>
      </c>
      <c r="AI1440" s="43" t="str">
        <f>_xll.BInterpol('Base IPCA'!$C$3:$C$14,'Base IPCA'!$E$3:$E$14,AH1440,"Cubic","Extrapolate=Linear","MultiX=Average","Skip=True","Sort=True")</f>
        <v>#N/A Invalid Parameter: Interpolation value</v>
      </c>
      <c r="AJ1440" s="43" t="str">
        <f>_xll.BInterpol('Base IPCA'!$C$3:$C$14,'Base IPCA'!$D$3:$D$14,AH1440,"Cubic","Extrapolate=Linear","MultiX=Average","Skip=True","Sort=True")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1"/>
        <v>#REF!</v>
      </c>
      <c r="AI1441" s="43" t="str">
        <f>_xll.BInterpol('Base IPCA'!$C$3:$C$14,'Base IPCA'!$E$3:$E$14,AH1441,"Cubic","Extrapolate=Linear","MultiX=Average","Skip=True","Sort=True")</f>
        <v>#N/A Invalid Parameter: Interpolation value</v>
      </c>
      <c r="AJ1441" s="43" t="str">
        <f>_xll.BInterpol('Base IPCA'!$C$3:$C$14,'Base IPCA'!$D$3:$D$14,AH1441,"Cubic","Extrapolate=Linear","MultiX=Average","Skip=True","Sort=True")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1"/>
        <v>#REF!</v>
      </c>
      <c r="AI1442" s="43" t="str">
        <f>_xll.BInterpol('Base IPCA'!$C$3:$C$14,'Base IPCA'!$E$3:$E$14,AH1442,"Cubic","Extrapolate=Linear","MultiX=Average","Skip=True","Sort=True")</f>
        <v>#N/A Invalid Parameter: Interpolation value</v>
      </c>
      <c r="AJ1442" s="43" t="str">
        <f>_xll.BInterpol('Base IPCA'!$C$3:$C$14,'Base IPCA'!$D$3:$D$14,AH1442,"Cubic","Extrapolate=Linear","MultiX=Average","Skip=True","Sort=True")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1"/>
        <v>#REF!</v>
      </c>
      <c r="AI1443" s="43" t="str">
        <f>_xll.BInterpol('Base IPCA'!$C$3:$C$14,'Base IPCA'!$E$3:$E$14,AH1443,"Cubic","Extrapolate=Linear","MultiX=Average","Skip=True","Sort=True")</f>
        <v>#N/A Invalid Parameter: Interpolation value</v>
      </c>
      <c r="AJ1443" s="43" t="str">
        <f>_xll.BInterpol('Base IPCA'!$C$3:$C$14,'Base IPCA'!$D$3:$D$14,AH1443,"Cubic","Extrapolate=Linear","MultiX=Average","Skip=True","Sort=True")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1"/>
        <v>#REF!</v>
      </c>
      <c r="AI1444" s="43" t="str">
        <f>_xll.BInterpol('Base IPCA'!$C$3:$C$14,'Base IPCA'!$E$3:$E$14,AH1444,"Cubic","Extrapolate=Linear","MultiX=Average","Skip=True","Sort=True")</f>
        <v>#N/A Invalid Parameter: Interpolation value</v>
      </c>
      <c r="AJ1444" s="43" t="str">
        <f>_xll.BInterpol('Base IPCA'!$C$3:$C$14,'Base IPCA'!$D$3:$D$14,AH1444,"Cubic","Extrapolate=Linear","MultiX=Average","Skip=True","Sort=True")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1"/>
        <v>#REF!</v>
      </c>
      <c r="AI1445" s="43" t="str">
        <f>_xll.BInterpol('Base IPCA'!$C$3:$C$14,'Base IPCA'!$E$3:$E$14,AH1445,"Cubic","Extrapolate=Linear","MultiX=Average","Skip=True","Sort=True")</f>
        <v>#N/A Invalid Parameter: Interpolation value</v>
      </c>
      <c r="AJ1445" s="43" t="str">
        <f>_xll.BInterpol('Base IPCA'!$C$3:$C$14,'Base IPCA'!$D$3:$D$14,AH1445,"Cubic","Extrapolate=Linear","MultiX=Average","Skip=True","Sort=True")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1"/>
        <v>#REF!</v>
      </c>
      <c r="AI1446" s="43" t="str">
        <f>_xll.BInterpol('Base IPCA'!$C$3:$C$14,'Base IPCA'!$E$3:$E$14,AH1446,"Cubic","Extrapolate=Linear","MultiX=Average","Skip=True","Sort=True")</f>
        <v>#N/A Invalid Parameter: Interpolation value</v>
      </c>
      <c r="AJ1446" s="43" t="str">
        <f>_xll.BInterpol('Base IPCA'!$C$3:$C$14,'Base IPCA'!$D$3:$D$14,AH1446,"Cubic","Extrapolate=Linear","MultiX=Average","Skip=True","Sort=True")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1"/>
        <v>#REF!</v>
      </c>
      <c r="AI1447" s="43" t="str">
        <f>_xll.BInterpol('Base IPCA'!$C$3:$C$14,'Base IPCA'!$E$3:$E$14,AH1447,"Cubic","Extrapolate=Linear","MultiX=Average","Skip=True","Sort=True")</f>
        <v>#N/A Invalid Parameter: Interpolation value</v>
      </c>
      <c r="AJ1447" s="43" t="str">
        <f>_xll.BInterpol('Base IPCA'!$C$3:$C$14,'Base IPCA'!$D$3:$D$14,AH1447,"Cubic","Extrapolate=Linear","MultiX=Average","Skip=True","Sort=True")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1"/>
        <v>#REF!</v>
      </c>
      <c r="AI1448" s="43" t="str">
        <f>_xll.BInterpol('Base IPCA'!$C$3:$C$14,'Base IPCA'!$E$3:$E$14,AH1448,"Cubic","Extrapolate=Linear","MultiX=Average","Skip=True","Sort=True")</f>
        <v>#N/A Invalid Parameter: Interpolation value</v>
      </c>
      <c r="AJ1448" s="43" t="str">
        <f>_xll.BInterpol('Base IPCA'!$C$3:$C$14,'Base IPCA'!$D$3:$D$14,AH1448,"Cubic","Extrapolate=Linear","MultiX=Average","Skip=True","Sort=True")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1"/>
        <v>#REF!</v>
      </c>
      <c r="AI1449" s="43" t="str">
        <f>_xll.BInterpol('Base IPCA'!$C$3:$C$14,'Base IPCA'!$E$3:$E$14,AH1449,"Cubic","Extrapolate=Linear","MultiX=Average","Skip=True","Sort=True")</f>
        <v>#N/A Invalid Parameter: Interpolation value</v>
      </c>
      <c r="AJ1449" s="43" t="str">
        <f>_xll.BInterpol('Base IPCA'!$C$3:$C$14,'Base IPCA'!$D$3:$D$14,AH1449,"Cubic","Extrapolate=Linear","MultiX=Average","Skip=True","Sort=True")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1"/>
        <v>#REF!</v>
      </c>
      <c r="AI1450" s="43" t="str">
        <f>_xll.BInterpol('Base IPCA'!$C$3:$C$14,'Base IPCA'!$E$3:$E$14,AH1450,"Cubic","Extrapolate=Linear","MultiX=Average","Skip=True","Sort=True")</f>
        <v>#N/A Invalid Parameter: Interpolation value</v>
      </c>
      <c r="AJ1450" s="43" t="str">
        <f>_xll.BInterpol('Base IPCA'!$C$3:$C$14,'Base IPCA'!$D$3:$D$14,AH1450,"Cubic","Extrapolate=Linear","MultiX=Average","Skip=True","Sort=True")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1"/>
        <v>#REF!</v>
      </c>
      <c r="AI1451" s="43" t="str">
        <f>_xll.BInterpol('Base IPCA'!$C$3:$C$14,'Base IPCA'!$E$3:$E$14,AH1451,"Cubic","Extrapolate=Linear","MultiX=Average","Skip=True","Sort=True")</f>
        <v>#N/A Invalid Parameter: Interpolation value</v>
      </c>
      <c r="AJ1451" s="43" t="str">
        <f>_xll.BInterpol('Base IPCA'!$C$3:$C$14,'Base IPCA'!$D$3:$D$14,AH1451,"Cubic","Extrapolate=Linear","MultiX=Average","Skip=True","Sort=True")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1"/>
        <v>#REF!</v>
      </c>
      <c r="AI1452" s="43" t="str">
        <f>_xll.BInterpol('Base IPCA'!$C$3:$C$14,'Base IPCA'!$E$3:$E$14,AH1452,"Cubic","Extrapolate=Linear","MultiX=Average","Skip=True","Sort=True")</f>
        <v>#N/A Invalid Parameter: Interpolation value</v>
      </c>
      <c r="AJ1452" s="43" t="str">
        <f>_xll.BInterpol('Base IPCA'!$C$3:$C$14,'Base IPCA'!$D$3:$D$14,AH1452,"Cubic","Extrapolate=Linear","MultiX=Average","Skip=True","Sort=True")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1"/>
        <v>#REF!</v>
      </c>
      <c r="AI1453" s="43" t="str">
        <f>_xll.BInterpol('Base IPCA'!$C$3:$C$14,'Base IPCA'!$E$3:$E$14,AH1453,"Cubic","Extrapolate=Linear","MultiX=Average","Skip=True","Sort=True")</f>
        <v>#N/A Invalid Parameter: Interpolation value</v>
      </c>
      <c r="AJ1453" s="43" t="str">
        <f>_xll.BInterpol('Base IPCA'!$C$3:$C$14,'Base IPCA'!$D$3:$D$14,AH1453,"Cubic","Extrapolate=Linear","MultiX=Average","Skip=True","Sort=True")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1"/>
        <v>#REF!</v>
      </c>
      <c r="AI1454" s="43" t="str">
        <f>_xll.BInterpol('Base IPCA'!$C$3:$C$14,'Base IPCA'!$E$3:$E$14,AH1454,"Cubic","Extrapolate=Linear","MultiX=Average","Skip=True","Sort=True")</f>
        <v>#N/A Invalid Parameter: Interpolation value</v>
      </c>
      <c r="AJ1454" s="43" t="str">
        <f>_xll.BInterpol('Base IPCA'!$C$3:$C$14,'Base IPCA'!$D$3:$D$14,AH1454,"Cubic","Extrapolate=Linear","MultiX=Average","Skip=True","Sort=True")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1"/>
        <v>#REF!</v>
      </c>
      <c r="AI1455" s="43" t="str">
        <f>_xll.BInterpol('Base IPCA'!$C$3:$C$14,'Base IPCA'!$E$3:$E$14,AH1455,"Cubic","Extrapolate=Linear","MultiX=Average","Skip=True","Sort=True")</f>
        <v>#N/A Invalid Parameter: Interpolation value</v>
      </c>
      <c r="AJ1455" s="43" t="str">
        <f>_xll.BInterpol('Base IPCA'!$C$3:$C$14,'Base IPCA'!$D$3:$D$14,AH1455,"Cubic","Extrapolate=Linear","MultiX=Average","Skip=True","Sort=True")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1"/>
        <v>#REF!</v>
      </c>
      <c r="AI1456" s="43" t="str">
        <f>_xll.BInterpol('Base IPCA'!$C$3:$C$14,'Base IPCA'!$E$3:$E$14,AH1456,"Cubic","Extrapolate=Linear","MultiX=Average","Skip=True","Sort=True")</f>
        <v>#N/A Invalid Parameter: Interpolation value</v>
      </c>
      <c r="AJ1456" s="43" t="str">
        <f>_xll.BInterpol('Base IPCA'!$C$3:$C$14,'Base IPCA'!$D$3:$D$14,AH1456,"Cubic","Extrapolate=Linear","MultiX=Average","Skip=True","Sort=True")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1"/>
        <v>#REF!</v>
      </c>
      <c r="AI1457" s="43" t="str">
        <f>_xll.BInterpol('Base IPCA'!$C$3:$C$14,'Base IPCA'!$E$3:$E$14,AH1457,"Cubic","Extrapolate=Linear","MultiX=Average","Skip=True","Sort=True")</f>
        <v>#N/A Invalid Parameter: Interpolation value</v>
      </c>
      <c r="AJ1457" s="43" t="str">
        <f>_xll.BInterpol('Base IPCA'!$C$3:$C$14,'Base IPCA'!$D$3:$D$14,AH1457,"Cubic","Extrapolate=Linear","MultiX=Average","Skip=True","Sort=True")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1"/>
        <v>#REF!</v>
      </c>
      <c r="AI1458" s="43" t="str">
        <f>_xll.BInterpol('Base IPCA'!$C$3:$C$14,'Base IPCA'!$E$3:$E$14,AH1458,"Cubic","Extrapolate=Linear","MultiX=Average","Skip=True","Sort=True")</f>
        <v>#N/A Invalid Parameter: Interpolation value</v>
      </c>
      <c r="AJ1458" s="43" t="str">
        <f>_xll.BInterpol('Base IPCA'!$C$3:$C$14,'Base IPCA'!$D$3:$D$14,AH1458,"Cubic","Extrapolate=Linear","MultiX=Average","Skip=True","Sort=True")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1"/>
        <v>#REF!</v>
      </c>
      <c r="AI1459" s="43" t="str">
        <f>_xll.BInterpol('Base IPCA'!$C$3:$C$14,'Base IPCA'!$E$3:$E$14,AH1459,"Cubic","Extrapolate=Linear","MultiX=Average","Skip=True","Sort=True")</f>
        <v>#N/A Invalid Parameter: Interpolation value</v>
      </c>
      <c r="AJ1459" s="43" t="str">
        <f>_xll.BInterpol('Base IPCA'!$C$3:$C$14,'Base IPCA'!$D$3:$D$14,AH1459,"Cubic","Extrapolate=Linear","MultiX=Average","Skip=True","Sort=True")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1"/>
        <v>#REF!</v>
      </c>
      <c r="AI1460" s="43" t="str">
        <f>_xll.BInterpol('Base IPCA'!$C$3:$C$14,'Base IPCA'!$E$3:$E$14,AH1460,"Cubic","Extrapolate=Linear","MultiX=Average","Skip=True","Sort=True")</f>
        <v>#N/A Invalid Parameter: Interpolation value</v>
      </c>
      <c r="AJ1460" s="43" t="str">
        <f>_xll.BInterpol('Base IPCA'!$C$3:$C$14,'Base IPCA'!$D$3:$D$14,AH1460,"Cubic","Extrapolate=Linear","MultiX=Average","Skip=True","Sort=True")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1"/>
        <v>#REF!</v>
      </c>
      <c r="AI1461" s="43" t="str">
        <f>_xll.BInterpol('Base IPCA'!$C$3:$C$14,'Base IPCA'!$E$3:$E$14,AH1461,"Cubic","Extrapolate=Linear","MultiX=Average","Skip=True","Sort=True")</f>
        <v>#N/A Invalid Parameter: Interpolation value</v>
      </c>
      <c r="AJ1461" s="43" t="str">
        <f>_xll.BInterpol('Base IPCA'!$C$3:$C$14,'Base IPCA'!$D$3:$D$14,AH1461,"Cubic","Extrapolate=Linear","MultiX=Average","Skip=True","Sort=True")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1"/>
        <v>#REF!</v>
      </c>
      <c r="AI1462" s="43" t="str">
        <f>_xll.BInterpol('Base IPCA'!$C$3:$C$14,'Base IPCA'!$E$3:$E$14,AH1462,"Cubic","Extrapolate=Linear","MultiX=Average","Skip=True","Sort=True")</f>
        <v>#N/A Invalid Parameter: Interpolation value</v>
      </c>
      <c r="AJ1462" s="43" t="str">
        <f>_xll.BInterpol('Base IPCA'!$C$3:$C$14,'Base IPCA'!$D$3:$D$14,AH1462,"Cubic","Extrapolate=Linear","MultiX=Average","Skip=True","Sort=True")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1"/>
        <v>#REF!</v>
      </c>
      <c r="AI1463" s="43" t="str">
        <f>_xll.BInterpol('Base IPCA'!$C$3:$C$14,'Base IPCA'!$E$3:$E$14,AH1463,"Cubic","Extrapolate=Linear","MultiX=Average","Skip=True","Sort=True")</f>
        <v>#N/A Invalid Parameter: Interpolation value</v>
      </c>
      <c r="AJ1463" s="43" t="str">
        <f>_xll.BInterpol('Base IPCA'!$C$3:$C$14,'Base IPCA'!$D$3:$D$14,AH1463,"Cubic","Extrapolate=Linear","MultiX=Average","Skip=True","Sort=True")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1"/>
        <v>#REF!</v>
      </c>
      <c r="AI1464" s="43" t="str">
        <f>_xll.BInterpol('Base IPCA'!$C$3:$C$14,'Base IPCA'!$E$3:$E$14,AH1464,"Cubic","Extrapolate=Linear","MultiX=Average","Skip=True","Sort=True")</f>
        <v>#N/A Invalid Parameter: Interpolation value</v>
      </c>
      <c r="AJ1464" s="43" t="str">
        <f>_xll.BInterpol('Base IPCA'!$C$3:$C$14,'Base IPCA'!$D$3:$D$14,AH1464,"Cubic","Extrapolate=Linear","MultiX=Average","Skip=True","Sort=True")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1"/>
        <v>#REF!</v>
      </c>
      <c r="AI1465" s="43" t="str">
        <f>_xll.BInterpol('Base IPCA'!$C$3:$C$14,'Base IPCA'!$E$3:$E$14,AH1465,"Cubic","Extrapolate=Linear","MultiX=Average","Skip=True","Sort=True")</f>
        <v>#N/A Invalid Parameter: Interpolation value</v>
      </c>
      <c r="AJ1465" s="43" t="str">
        <f>_xll.BInterpol('Base IPCA'!$C$3:$C$14,'Base IPCA'!$D$3:$D$14,AH1465,"Cubic","Extrapolate=Linear","MultiX=Average","Skip=True","Sort=True")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1"/>
        <v>#REF!</v>
      </c>
      <c r="AI1466" s="43" t="str">
        <f>_xll.BInterpol('Base IPCA'!$C$3:$C$14,'Base IPCA'!$E$3:$E$14,AH1466,"Cubic","Extrapolate=Linear","MultiX=Average","Skip=True","Sort=True")</f>
        <v>#N/A Invalid Parameter: Interpolation value</v>
      </c>
      <c r="AJ1466" s="43" t="str">
        <f>_xll.BInterpol('Base IPCA'!$C$3:$C$14,'Base IPCA'!$D$3:$D$14,AH1466,"Cubic","Extrapolate=Linear","MultiX=Average","Skip=True","Sort=True")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1"/>
        <v>#REF!</v>
      </c>
      <c r="AI1467" s="43" t="str">
        <f>_xll.BInterpol('Base IPCA'!$C$3:$C$14,'Base IPCA'!$E$3:$E$14,AH1467,"Cubic","Extrapolate=Linear","MultiX=Average","Skip=True","Sort=True")</f>
        <v>#N/A Invalid Parameter: Interpolation value</v>
      </c>
      <c r="AJ1467" s="43" t="str">
        <f>_xll.BInterpol('Base IPCA'!$C$3:$C$14,'Base IPCA'!$D$3:$D$14,AH1467,"Cubic","Extrapolate=Linear","MultiX=Average","Skip=True","Sort=True")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1"/>
        <v>#REF!</v>
      </c>
      <c r="AI1468" s="43" t="str">
        <f>_xll.BInterpol('Base IPCA'!$C$3:$C$14,'Base IPCA'!$E$3:$E$14,AH1468,"Cubic","Extrapolate=Linear","MultiX=Average","Skip=True","Sort=True")</f>
        <v>#N/A Invalid Parameter: Interpolation value</v>
      </c>
      <c r="AJ1468" s="43" t="str">
        <f>_xll.BInterpol('Base IPCA'!$C$3:$C$14,'Base IPCA'!$D$3:$D$14,AH1468,"Cubic","Extrapolate=Linear","MultiX=Average","Skip=True","Sort=True")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1"/>
        <v>#REF!</v>
      </c>
      <c r="AI1469" s="43" t="str">
        <f>_xll.BInterpol('Base IPCA'!$C$3:$C$14,'Base IPCA'!$E$3:$E$14,AH1469,"Cubic","Extrapolate=Linear","MultiX=Average","Skip=True","Sort=True")</f>
        <v>#N/A Invalid Parameter: Interpolation value</v>
      </c>
      <c r="AJ1469" s="43" t="str">
        <f>_xll.BInterpol('Base IPCA'!$C$3:$C$14,'Base IPCA'!$D$3:$D$14,AH1469,"Cubic","Extrapolate=Linear","MultiX=Average","Skip=True","Sort=True")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1"/>
        <v>#REF!</v>
      </c>
      <c r="AI1470" s="43" t="str">
        <f>_xll.BInterpol('Base IPCA'!$C$3:$C$14,'Base IPCA'!$E$3:$E$14,AH1470,"Cubic","Extrapolate=Linear","MultiX=Average","Skip=True","Sort=True")</f>
        <v>#N/A Invalid Parameter: Interpolation value</v>
      </c>
      <c r="AJ1470" s="43" t="str">
        <f>_xll.BInterpol('Base IPCA'!$C$3:$C$14,'Base IPCA'!$D$3:$D$14,AH1470,"Cubic","Extrapolate=Linear","MultiX=Average","Skip=True","Sort=True")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1"/>
        <v>#REF!</v>
      </c>
      <c r="AI1471" s="43" t="str">
        <f>_xll.BInterpol('Base IPCA'!$C$3:$C$14,'Base IPCA'!$E$3:$E$14,AH1471,"Cubic","Extrapolate=Linear","MultiX=Average","Skip=True","Sort=True")</f>
        <v>#N/A Invalid Parameter: Interpolation value</v>
      </c>
      <c r="AJ1471" s="43" t="str">
        <f>_xll.BInterpol('Base IPCA'!$C$3:$C$14,'Base IPCA'!$D$3:$D$14,AH1471,"Cubic","Extrapolate=Linear","MultiX=Average","Skip=True","Sort=True")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1"/>
        <v>#REF!</v>
      </c>
      <c r="AI1472" s="43" t="str">
        <f>_xll.BInterpol('Base IPCA'!$C$3:$C$14,'Base IPCA'!$E$3:$E$14,AH1472,"Cubic","Extrapolate=Linear","MultiX=Average","Skip=True","Sort=True")</f>
        <v>#N/A Invalid Parameter: Interpolation value</v>
      </c>
      <c r="AJ1472" s="43" t="str">
        <f>_xll.BInterpol('Base IPCA'!$C$3:$C$14,'Base IPCA'!$D$3:$D$14,AH1472,"Cubic","Extrapolate=Linear","MultiX=Average","Skip=True","Sort=True")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1"/>
        <v>#REF!</v>
      </c>
      <c r="AI1473" s="43" t="str">
        <f>_xll.BInterpol('Base IPCA'!$C$3:$C$14,'Base IPCA'!$E$3:$E$14,AH1473,"Cubic","Extrapolate=Linear","MultiX=Average","Skip=True","Sort=True")</f>
        <v>#N/A Invalid Parameter: Interpolation value</v>
      </c>
      <c r="AJ1473" s="43" t="str">
        <f>_xll.BInterpol('Base IPCA'!$C$3:$C$14,'Base IPCA'!$D$3:$D$14,AH1473,"Cubic","Extrapolate=Linear","MultiX=Average","Skip=True","Sort=True")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1"/>
        <v>#REF!</v>
      </c>
      <c r="AI1474" s="43" t="str">
        <f>_xll.BInterpol('Base IPCA'!$C$3:$C$14,'Base IPCA'!$E$3:$E$14,AH1474,"Cubic","Extrapolate=Linear","MultiX=Average","Skip=True","Sort=True")</f>
        <v>#N/A Invalid Parameter: Interpolation value</v>
      </c>
      <c r="AJ1474" s="43" t="str">
        <f>_xll.BInterpol('Base IPCA'!$C$3:$C$14,'Base IPCA'!$D$3:$D$14,AH1474,"Cubic","Extrapolate=Linear","MultiX=Average","Skip=True","Sort=True")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1"/>
        <v>#REF!</v>
      </c>
      <c r="AI1475" s="43" t="str">
        <f>_xll.BInterpol('Base IPCA'!$C$3:$C$14,'Base IPCA'!$E$3:$E$14,AH1475,"Cubic","Extrapolate=Linear","MultiX=Average","Skip=True","Sort=True")</f>
        <v>#N/A Invalid Parameter: Interpolation value</v>
      </c>
      <c r="AJ1475" s="43" t="str">
        <f>_xll.BInterpol('Base IPCA'!$C$3:$C$14,'Base IPCA'!$D$3:$D$14,AH1475,"Cubic","Extrapolate=Linear","MultiX=Average","Skip=True","Sort=True")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1"/>
        <v>#REF!</v>
      </c>
      <c r="AI1476" s="43" t="str">
        <f>_xll.BInterpol('Base IPCA'!$C$3:$C$14,'Base IPCA'!$E$3:$E$14,AH1476,"Cubic","Extrapolate=Linear","MultiX=Average","Skip=True","Sort=True")</f>
        <v>#N/A Invalid Parameter: Interpolation value</v>
      </c>
      <c r="AJ1476" s="43" t="str">
        <f>_xll.BInterpol('Base IPCA'!$C$3:$C$14,'Base IPCA'!$D$3:$D$14,AH1476,"Cubic","Extrapolate=Linear","MultiX=Average","Skip=True","Sort=True")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1"/>
        <v>#REF!</v>
      </c>
      <c r="AI1477" s="43" t="str">
        <f>_xll.BInterpol('Base IPCA'!$C$3:$C$14,'Base IPCA'!$E$3:$E$14,AH1477,"Cubic","Extrapolate=Linear","MultiX=Average","Skip=True","Sort=True")</f>
        <v>#N/A Invalid Parameter: Interpolation value</v>
      </c>
      <c r="AJ1477" s="43" t="str">
        <f>_xll.BInterpol('Base IPCA'!$C$3:$C$14,'Base IPCA'!$D$3:$D$14,AH1477,"Cubic","Extrapolate=Linear","MultiX=Average","Skip=True","Sort=True")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2">AH1477+1</f>
        <v>#REF!</v>
      </c>
      <c r="AI1478" s="43" t="str">
        <f>_xll.BInterpol('Base IPCA'!$C$3:$C$14,'Base IPCA'!$E$3:$E$14,AH1478,"Cubic","Extrapolate=Linear","MultiX=Average","Skip=True","Sort=True")</f>
        <v>#N/A Invalid Parameter: Interpolation value</v>
      </c>
      <c r="AJ1478" s="43" t="str">
        <f>_xll.BInterpol('Base IPCA'!$C$3:$C$14,'Base IPCA'!$D$3:$D$14,AH1478,"Cubic","Extrapolate=Linear","MultiX=Average","Skip=True","Sort=True")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2"/>
        <v>#REF!</v>
      </c>
      <c r="AI1479" s="43" t="str">
        <f>_xll.BInterpol('Base IPCA'!$C$3:$C$14,'Base IPCA'!$E$3:$E$14,AH1479,"Cubic","Extrapolate=Linear","MultiX=Average","Skip=True","Sort=True")</f>
        <v>#N/A Invalid Parameter: Interpolation value</v>
      </c>
      <c r="AJ1479" s="43" t="str">
        <f>_xll.BInterpol('Base IPCA'!$C$3:$C$14,'Base IPCA'!$D$3:$D$14,AH1479,"Cubic","Extrapolate=Linear","MultiX=Average","Skip=True","Sort=True")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2"/>
        <v>#REF!</v>
      </c>
      <c r="AI1480" s="43" t="str">
        <f>_xll.BInterpol('Base IPCA'!$C$3:$C$14,'Base IPCA'!$E$3:$E$14,AH1480,"Cubic","Extrapolate=Linear","MultiX=Average","Skip=True","Sort=True")</f>
        <v>#N/A Invalid Parameter: Interpolation value</v>
      </c>
      <c r="AJ1480" s="43" t="str">
        <f>_xll.BInterpol('Base IPCA'!$C$3:$C$14,'Base IPCA'!$D$3:$D$14,AH1480,"Cubic","Extrapolate=Linear","MultiX=Average","Skip=True","Sort=True")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2"/>
        <v>#REF!</v>
      </c>
      <c r="AI1481" s="43" t="str">
        <f>_xll.BInterpol('Base IPCA'!$C$3:$C$14,'Base IPCA'!$E$3:$E$14,AH1481,"Cubic","Extrapolate=Linear","MultiX=Average","Skip=True","Sort=True")</f>
        <v>#N/A Invalid Parameter: Interpolation value</v>
      </c>
      <c r="AJ1481" s="43" t="str">
        <f>_xll.BInterpol('Base IPCA'!$C$3:$C$14,'Base IPCA'!$D$3:$D$14,AH1481,"Cubic","Extrapolate=Linear","MultiX=Average","Skip=True","Sort=True")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2"/>
        <v>#REF!</v>
      </c>
      <c r="AI1482" s="43" t="str">
        <f>_xll.BInterpol('Base IPCA'!$C$3:$C$14,'Base IPCA'!$E$3:$E$14,AH1482,"Cubic","Extrapolate=Linear","MultiX=Average","Skip=True","Sort=True")</f>
        <v>#N/A Invalid Parameter: Interpolation value</v>
      </c>
      <c r="AJ1482" s="43" t="str">
        <f>_xll.BInterpol('Base IPCA'!$C$3:$C$14,'Base IPCA'!$D$3:$D$14,AH1482,"Cubic","Extrapolate=Linear","MultiX=Average","Skip=True","Sort=True")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2"/>
        <v>#REF!</v>
      </c>
      <c r="AI1483" s="43" t="str">
        <f>_xll.BInterpol('Base IPCA'!$C$3:$C$14,'Base IPCA'!$E$3:$E$14,AH1483,"Cubic","Extrapolate=Linear","MultiX=Average","Skip=True","Sort=True")</f>
        <v>#N/A Invalid Parameter: Interpolation value</v>
      </c>
      <c r="AJ1483" s="43" t="str">
        <f>_xll.BInterpol('Base IPCA'!$C$3:$C$14,'Base IPCA'!$D$3:$D$14,AH1483,"Cubic","Extrapolate=Linear","MultiX=Average","Skip=True","Sort=True")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2"/>
        <v>#REF!</v>
      </c>
      <c r="AI1484" s="43" t="str">
        <f>_xll.BInterpol('Base IPCA'!$C$3:$C$14,'Base IPCA'!$E$3:$E$14,AH1484,"Cubic","Extrapolate=Linear","MultiX=Average","Skip=True","Sort=True")</f>
        <v>#N/A Invalid Parameter: Interpolation value</v>
      </c>
      <c r="AJ1484" s="43" t="str">
        <f>_xll.BInterpol('Base IPCA'!$C$3:$C$14,'Base IPCA'!$D$3:$D$14,AH1484,"Cubic","Extrapolate=Linear","MultiX=Average","Skip=True","Sort=True")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2"/>
        <v>#REF!</v>
      </c>
      <c r="AI1485" s="43" t="str">
        <f>_xll.BInterpol('Base IPCA'!$C$3:$C$14,'Base IPCA'!$E$3:$E$14,AH1485,"Cubic","Extrapolate=Linear","MultiX=Average","Skip=True","Sort=True")</f>
        <v>#N/A Invalid Parameter: Interpolation value</v>
      </c>
      <c r="AJ1485" s="43" t="str">
        <f>_xll.BInterpol('Base IPCA'!$C$3:$C$14,'Base IPCA'!$D$3:$D$14,AH1485,"Cubic","Extrapolate=Linear","MultiX=Average","Skip=True","Sort=True")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2"/>
        <v>#REF!</v>
      </c>
      <c r="AI1486" s="43" t="str">
        <f>_xll.BInterpol('Base IPCA'!$C$3:$C$14,'Base IPCA'!$E$3:$E$14,AH1486,"Cubic","Extrapolate=Linear","MultiX=Average","Skip=True","Sort=True")</f>
        <v>#N/A Invalid Parameter: Interpolation value</v>
      </c>
      <c r="AJ1486" s="43" t="str">
        <f>_xll.BInterpol('Base IPCA'!$C$3:$C$14,'Base IPCA'!$D$3:$D$14,AH1486,"Cubic","Extrapolate=Linear","MultiX=Average","Skip=True","Sort=True")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2"/>
        <v>#REF!</v>
      </c>
      <c r="AI1487" s="43" t="str">
        <f>_xll.BInterpol('Base IPCA'!$C$3:$C$14,'Base IPCA'!$E$3:$E$14,AH1487,"Cubic","Extrapolate=Linear","MultiX=Average","Skip=True","Sort=True")</f>
        <v>#N/A Invalid Parameter: Interpolation value</v>
      </c>
      <c r="AJ1487" s="43" t="str">
        <f>_xll.BInterpol('Base IPCA'!$C$3:$C$14,'Base IPCA'!$D$3:$D$14,AH1487,"Cubic","Extrapolate=Linear","MultiX=Average","Skip=True","Sort=True")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2"/>
        <v>#REF!</v>
      </c>
      <c r="AI1488" s="43" t="str">
        <f>_xll.BInterpol('Base IPCA'!$C$3:$C$14,'Base IPCA'!$E$3:$E$14,AH1488,"Cubic","Extrapolate=Linear","MultiX=Average","Skip=True","Sort=True")</f>
        <v>#N/A Invalid Parameter: Interpolation value</v>
      </c>
      <c r="AJ1488" s="43" t="str">
        <f>_xll.BInterpol('Base IPCA'!$C$3:$C$14,'Base IPCA'!$D$3:$D$14,AH1488,"Cubic","Extrapolate=Linear","MultiX=Average","Skip=True","Sort=True")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2"/>
        <v>#REF!</v>
      </c>
      <c r="AI1489" s="43" t="str">
        <f>_xll.BInterpol('Base IPCA'!$C$3:$C$14,'Base IPCA'!$E$3:$E$14,AH1489,"Cubic","Extrapolate=Linear","MultiX=Average","Skip=True","Sort=True")</f>
        <v>#N/A Invalid Parameter: Interpolation value</v>
      </c>
      <c r="AJ1489" s="43" t="str">
        <f>_xll.BInterpol('Base IPCA'!$C$3:$C$14,'Base IPCA'!$D$3:$D$14,AH1489,"Cubic","Extrapolate=Linear","MultiX=Average","Skip=True","Sort=True")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2"/>
        <v>#REF!</v>
      </c>
      <c r="AI1490" s="43" t="str">
        <f>_xll.BInterpol('Base IPCA'!$C$3:$C$14,'Base IPCA'!$E$3:$E$14,AH1490,"Cubic","Extrapolate=Linear","MultiX=Average","Skip=True","Sort=True")</f>
        <v>#N/A Invalid Parameter: Interpolation value</v>
      </c>
      <c r="AJ1490" s="43" t="str">
        <f>_xll.BInterpol('Base IPCA'!$C$3:$C$14,'Base IPCA'!$D$3:$D$14,AH1490,"Cubic","Extrapolate=Linear","MultiX=Average","Skip=True","Sort=True")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2"/>
        <v>#REF!</v>
      </c>
      <c r="AI1491" s="43" t="str">
        <f>_xll.BInterpol('Base IPCA'!$C$3:$C$14,'Base IPCA'!$E$3:$E$14,AH1491,"Cubic","Extrapolate=Linear","MultiX=Average","Skip=True","Sort=True")</f>
        <v>#N/A Invalid Parameter: Interpolation value</v>
      </c>
      <c r="AJ1491" s="43" t="str">
        <f>_xll.BInterpol('Base IPCA'!$C$3:$C$14,'Base IPCA'!$D$3:$D$14,AH1491,"Cubic","Extrapolate=Linear","MultiX=Average","Skip=True","Sort=True")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2"/>
        <v>#REF!</v>
      </c>
      <c r="AI1492" s="43" t="str">
        <f>_xll.BInterpol('Base IPCA'!$C$3:$C$14,'Base IPCA'!$E$3:$E$14,AH1492,"Cubic","Extrapolate=Linear","MultiX=Average","Skip=True","Sort=True")</f>
        <v>#N/A Invalid Parameter: Interpolation value</v>
      </c>
      <c r="AJ1492" s="43" t="str">
        <f>_xll.BInterpol('Base IPCA'!$C$3:$C$14,'Base IPCA'!$D$3:$D$14,AH1492,"Cubic","Extrapolate=Linear","MultiX=Average","Skip=True","Sort=True")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2"/>
        <v>#REF!</v>
      </c>
      <c r="AI1493" s="43" t="str">
        <f>_xll.BInterpol('Base IPCA'!$C$3:$C$14,'Base IPCA'!$E$3:$E$14,AH1493,"Cubic","Extrapolate=Linear","MultiX=Average","Skip=True","Sort=True")</f>
        <v>#N/A Invalid Parameter: Interpolation value</v>
      </c>
      <c r="AJ1493" s="43" t="str">
        <f>_xll.BInterpol('Base IPCA'!$C$3:$C$14,'Base IPCA'!$D$3:$D$14,AH1493,"Cubic","Extrapolate=Linear","MultiX=Average","Skip=True","Sort=True")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2"/>
        <v>#REF!</v>
      </c>
      <c r="AI1494" s="43" t="str">
        <f>_xll.BInterpol('Base IPCA'!$C$3:$C$14,'Base IPCA'!$E$3:$E$14,AH1494,"Cubic","Extrapolate=Linear","MultiX=Average","Skip=True","Sort=True")</f>
        <v>#N/A Invalid Parameter: Interpolation value</v>
      </c>
      <c r="AJ1494" s="43" t="str">
        <f>_xll.BInterpol('Base IPCA'!$C$3:$C$14,'Base IPCA'!$D$3:$D$14,AH1494,"Cubic","Extrapolate=Linear","MultiX=Average","Skip=True","Sort=True")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2"/>
        <v>#REF!</v>
      </c>
      <c r="AI1495" s="43" t="str">
        <f>_xll.BInterpol('Base IPCA'!$C$3:$C$14,'Base IPCA'!$E$3:$E$14,AH1495,"Cubic","Extrapolate=Linear","MultiX=Average","Skip=True","Sort=True")</f>
        <v>#N/A Invalid Parameter: Interpolation value</v>
      </c>
      <c r="AJ1495" s="43" t="str">
        <f>_xll.BInterpol('Base IPCA'!$C$3:$C$14,'Base IPCA'!$D$3:$D$14,AH1495,"Cubic","Extrapolate=Linear","MultiX=Average","Skip=True","Sort=True")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2"/>
        <v>#REF!</v>
      </c>
      <c r="AI1496" s="43" t="str">
        <f>_xll.BInterpol('Base IPCA'!$C$3:$C$14,'Base IPCA'!$E$3:$E$14,AH1496,"Cubic","Extrapolate=Linear","MultiX=Average","Skip=True","Sort=True")</f>
        <v>#N/A Invalid Parameter: Interpolation value</v>
      </c>
      <c r="AJ1496" s="43" t="str">
        <f>_xll.BInterpol('Base IPCA'!$C$3:$C$14,'Base IPCA'!$D$3:$D$14,AH1496,"Cubic","Extrapolate=Linear","MultiX=Average","Skip=True","Sort=True")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2"/>
        <v>#REF!</v>
      </c>
      <c r="AI1497" s="43" t="str">
        <f>_xll.BInterpol('Base IPCA'!$C$3:$C$14,'Base IPCA'!$E$3:$E$14,AH1497,"Cubic","Extrapolate=Linear","MultiX=Average","Skip=True","Sort=True")</f>
        <v>#N/A Invalid Parameter: Interpolation value</v>
      </c>
      <c r="AJ1497" s="43" t="str">
        <f>_xll.BInterpol('Base IPCA'!$C$3:$C$14,'Base IPCA'!$D$3:$D$14,AH1497,"Cubic","Extrapolate=Linear","MultiX=Average","Skip=True","Sort=True")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2"/>
        <v>#REF!</v>
      </c>
      <c r="AI1498" s="43" t="str">
        <f>_xll.BInterpol('Base IPCA'!$C$3:$C$14,'Base IPCA'!$E$3:$E$14,AH1498,"Cubic","Extrapolate=Linear","MultiX=Average","Skip=True","Sort=True")</f>
        <v>#N/A Invalid Parameter: Interpolation value</v>
      </c>
      <c r="AJ1498" s="43" t="str">
        <f>_xll.BInterpol('Base IPCA'!$C$3:$C$14,'Base IPCA'!$D$3:$D$14,AH1498,"Cubic","Extrapolate=Linear","MultiX=Average","Skip=True","Sort=True")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2"/>
        <v>#REF!</v>
      </c>
      <c r="AI1499" s="43" t="str">
        <f>_xll.BInterpol('Base IPCA'!$C$3:$C$14,'Base IPCA'!$E$3:$E$14,AH1499,"Cubic","Extrapolate=Linear","MultiX=Average","Skip=True","Sort=True")</f>
        <v>#N/A Invalid Parameter: Interpolation value</v>
      </c>
      <c r="AJ1499" s="43" t="str">
        <f>_xll.BInterpol('Base IPCA'!$C$3:$C$14,'Base IPCA'!$D$3:$D$14,AH1499,"Cubic","Extrapolate=Linear","MultiX=Average","Skip=True","Sort=True")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2"/>
        <v>#REF!</v>
      </c>
      <c r="AI1500" s="43" t="str">
        <f>_xll.BInterpol('Base IPCA'!$C$3:$C$14,'Base IPCA'!$E$3:$E$14,AH1500,"Cubic","Extrapolate=Linear","MultiX=Average","Skip=True","Sort=True")</f>
        <v>#N/A Invalid Parameter: Interpolation value</v>
      </c>
      <c r="AJ1500" s="43" t="str">
        <f>_xll.BInterpol('Base IPCA'!$C$3:$C$14,'Base IPCA'!$D$3:$D$14,AH1500,"Cubic","Extrapolate=Linear","MultiX=Average","Skip=True","Sort=True")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2"/>
        <v>#REF!</v>
      </c>
      <c r="AI1501" s="43" t="str">
        <f>_xll.BInterpol('Base IPCA'!$C$3:$C$14,'Base IPCA'!$E$3:$E$14,AH1501,"Cubic","Extrapolate=Linear","MultiX=Average","Skip=True","Sort=True")</f>
        <v>#N/A Invalid Parameter: Interpolation value</v>
      </c>
      <c r="AJ1501" s="43" t="str">
        <f>_xll.BInterpol('Base IPCA'!$C$3:$C$14,'Base IPCA'!$D$3:$D$14,AH1501,"Cubic","Extrapolate=Linear","MultiX=Average","Skip=True","Sort=True")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2"/>
        <v>#REF!</v>
      </c>
      <c r="AI1502" s="43" t="str">
        <f>_xll.BInterpol('Base IPCA'!$C$3:$C$14,'Base IPCA'!$E$3:$E$14,AH1502,"Cubic","Extrapolate=Linear","MultiX=Average","Skip=True","Sort=True")</f>
        <v>#N/A Invalid Parameter: Interpolation value</v>
      </c>
      <c r="AJ1502" s="43" t="str">
        <f>_xll.BInterpol('Base IPCA'!$C$3:$C$14,'Base IPCA'!$D$3:$D$14,AH1502,"Cubic","Extrapolate=Linear","MultiX=Average","Skip=True","Sort=True")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2"/>
        <v>#REF!</v>
      </c>
      <c r="AI1503" s="43" t="str">
        <f>_xll.BInterpol('Base IPCA'!$C$3:$C$14,'Base IPCA'!$E$3:$E$14,AH1503,"Cubic","Extrapolate=Linear","MultiX=Average","Skip=True","Sort=True")</f>
        <v>#N/A Invalid Parameter: Interpolation value</v>
      </c>
      <c r="AJ1503" s="43" t="str">
        <f>_xll.BInterpol('Base IPCA'!$C$3:$C$14,'Base IPCA'!$D$3:$D$14,AH1503,"Cubic","Extrapolate=Linear","MultiX=Average","Skip=True","Sort=True")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2"/>
        <v>#REF!</v>
      </c>
      <c r="AI1504" s="43" t="str">
        <f>_xll.BInterpol('Base IPCA'!$C$3:$C$14,'Base IPCA'!$E$3:$E$14,AH1504,"Cubic","Extrapolate=Linear","MultiX=Average","Skip=True","Sort=True")</f>
        <v>#N/A Invalid Parameter: Interpolation value</v>
      </c>
      <c r="AJ1504" s="43" t="str">
        <f>_xll.BInterpol('Base IPCA'!$C$3:$C$14,'Base IPCA'!$D$3:$D$14,AH1504,"Cubic","Extrapolate=Linear","MultiX=Average","Skip=True","Sort=True")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2"/>
        <v>#REF!</v>
      </c>
      <c r="AI1505" s="43" t="str">
        <f>_xll.BInterpol('Base IPCA'!$C$3:$C$14,'Base IPCA'!$E$3:$E$14,AH1505,"Cubic","Extrapolate=Linear","MultiX=Average","Skip=True","Sort=True")</f>
        <v>#N/A Invalid Parameter: Interpolation value</v>
      </c>
      <c r="AJ1505" s="43" t="str">
        <f>_xll.BInterpol('Base IPCA'!$C$3:$C$14,'Base IPCA'!$D$3:$D$14,AH1505,"Cubic","Extrapolate=Linear","MultiX=Average","Skip=True","Sort=True")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2"/>
        <v>#REF!</v>
      </c>
      <c r="AI1506" s="43" t="str">
        <f>_xll.BInterpol('Base IPCA'!$C$3:$C$14,'Base IPCA'!$E$3:$E$14,AH1506,"Cubic","Extrapolate=Linear","MultiX=Average","Skip=True","Sort=True")</f>
        <v>#N/A Invalid Parameter: Interpolation value</v>
      </c>
      <c r="AJ1506" s="43" t="str">
        <f>_xll.BInterpol('Base IPCA'!$C$3:$C$14,'Base IPCA'!$D$3:$D$14,AH1506,"Cubic","Extrapolate=Linear","MultiX=Average","Skip=True","Sort=True")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2"/>
        <v>#REF!</v>
      </c>
      <c r="AI1507" s="43" t="str">
        <f>_xll.BInterpol('Base IPCA'!$C$3:$C$14,'Base IPCA'!$E$3:$E$14,AH1507,"Cubic","Extrapolate=Linear","MultiX=Average","Skip=True","Sort=True")</f>
        <v>#N/A Invalid Parameter: Interpolation value</v>
      </c>
      <c r="AJ1507" s="43" t="str">
        <f>_xll.BInterpol('Base IPCA'!$C$3:$C$14,'Base IPCA'!$D$3:$D$14,AH1507,"Cubic","Extrapolate=Linear","MultiX=Average","Skip=True","Sort=True")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2"/>
        <v>#REF!</v>
      </c>
      <c r="AI1508" s="43" t="str">
        <f>_xll.BInterpol('Base IPCA'!$C$3:$C$14,'Base IPCA'!$E$3:$E$14,AH1508,"Cubic","Extrapolate=Linear","MultiX=Average","Skip=True","Sort=True")</f>
        <v>#N/A Invalid Parameter: Interpolation value</v>
      </c>
      <c r="AJ1508" s="43" t="str">
        <f>_xll.BInterpol('Base IPCA'!$C$3:$C$14,'Base IPCA'!$D$3:$D$14,AH1508,"Cubic","Extrapolate=Linear","MultiX=Average","Skip=True","Sort=True")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2"/>
        <v>#REF!</v>
      </c>
      <c r="AI1509" s="43" t="str">
        <f>_xll.BInterpol('Base IPCA'!$C$3:$C$14,'Base IPCA'!$E$3:$E$14,AH1509,"Cubic","Extrapolate=Linear","MultiX=Average","Skip=True","Sort=True")</f>
        <v>#N/A Invalid Parameter: Interpolation value</v>
      </c>
      <c r="AJ1509" s="43" t="str">
        <f>_xll.BInterpol('Base IPCA'!$C$3:$C$14,'Base IPCA'!$D$3:$D$14,AH1509,"Cubic","Extrapolate=Linear","MultiX=Average","Skip=True","Sort=True")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2"/>
        <v>#REF!</v>
      </c>
      <c r="AI1510" s="43" t="str">
        <f>_xll.BInterpol('Base IPCA'!$C$3:$C$14,'Base IPCA'!$E$3:$E$14,AH1510,"Cubic","Extrapolate=Linear","MultiX=Average","Skip=True","Sort=True")</f>
        <v>#N/A Invalid Parameter: Interpolation value</v>
      </c>
      <c r="AJ1510" s="43" t="str">
        <f>_xll.BInterpol('Base IPCA'!$C$3:$C$14,'Base IPCA'!$D$3:$D$14,AH1510,"Cubic","Extrapolate=Linear","MultiX=Average","Skip=True","Sort=True")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2"/>
        <v>#REF!</v>
      </c>
      <c r="AI1511" s="43" t="str">
        <f>_xll.BInterpol('Base IPCA'!$C$3:$C$14,'Base IPCA'!$E$3:$E$14,AH1511,"Cubic","Extrapolate=Linear","MultiX=Average","Skip=True","Sort=True")</f>
        <v>#N/A Invalid Parameter: Interpolation value</v>
      </c>
      <c r="AJ1511" s="43" t="str">
        <f>_xll.BInterpol('Base IPCA'!$C$3:$C$14,'Base IPCA'!$D$3:$D$14,AH1511,"Cubic","Extrapolate=Linear","MultiX=Average","Skip=True","Sort=True")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2"/>
        <v>#REF!</v>
      </c>
      <c r="AI1512" s="43" t="str">
        <f>_xll.BInterpol('Base IPCA'!$C$3:$C$14,'Base IPCA'!$E$3:$E$14,AH1512,"Cubic","Extrapolate=Linear","MultiX=Average","Skip=True","Sort=True")</f>
        <v>#N/A Invalid Parameter: Interpolation value</v>
      </c>
      <c r="AJ1512" s="43" t="str">
        <f>_xll.BInterpol('Base IPCA'!$C$3:$C$14,'Base IPCA'!$D$3:$D$14,AH1512,"Cubic","Extrapolate=Linear","MultiX=Average","Skip=True","Sort=True")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2"/>
        <v>#REF!</v>
      </c>
      <c r="AI1513" s="43" t="str">
        <f>_xll.BInterpol('Base IPCA'!$C$3:$C$14,'Base IPCA'!$E$3:$E$14,AH1513,"Cubic","Extrapolate=Linear","MultiX=Average","Skip=True","Sort=True")</f>
        <v>#N/A Invalid Parameter: Interpolation value</v>
      </c>
      <c r="AJ1513" s="43" t="str">
        <f>_xll.BInterpol('Base IPCA'!$C$3:$C$14,'Base IPCA'!$D$3:$D$14,AH1513,"Cubic","Extrapolate=Linear","MultiX=Average","Skip=True","Sort=True")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2"/>
        <v>#REF!</v>
      </c>
      <c r="AI1514" s="43" t="str">
        <f>_xll.BInterpol('Base IPCA'!$C$3:$C$14,'Base IPCA'!$E$3:$E$14,AH1514,"Cubic","Extrapolate=Linear","MultiX=Average","Skip=True","Sort=True")</f>
        <v>#N/A Invalid Parameter: Interpolation value</v>
      </c>
      <c r="AJ1514" s="43" t="str">
        <f>_xll.BInterpol('Base IPCA'!$C$3:$C$14,'Base IPCA'!$D$3:$D$14,AH1514,"Cubic","Extrapolate=Linear","MultiX=Average","Skip=True","Sort=True")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2"/>
        <v>#REF!</v>
      </c>
      <c r="AI1515" s="43" t="str">
        <f>_xll.BInterpol('Base IPCA'!$C$3:$C$14,'Base IPCA'!$E$3:$E$14,AH1515,"Cubic","Extrapolate=Linear","MultiX=Average","Skip=True","Sort=True")</f>
        <v>#N/A Invalid Parameter: Interpolation value</v>
      </c>
      <c r="AJ1515" s="43" t="str">
        <f>_xll.BInterpol('Base IPCA'!$C$3:$C$14,'Base IPCA'!$D$3:$D$14,AH1515,"Cubic","Extrapolate=Linear","MultiX=Average","Skip=True","Sort=True")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2"/>
        <v>#REF!</v>
      </c>
      <c r="AI1516" s="43" t="str">
        <f>_xll.BInterpol('Base IPCA'!$C$3:$C$14,'Base IPCA'!$E$3:$E$14,AH1516,"Cubic","Extrapolate=Linear","MultiX=Average","Skip=True","Sort=True")</f>
        <v>#N/A Invalid Parameter: Interpolation value</v>
      </c>
      <c r="AJ1516" s="43" t="str">
        <f>_xll.BInterpol('Base IPCA'!$C$3:$C$14,'Base IPCA'!$D$3:$D$14,AH1516,"Cubic","Extrapolate=Linear","MultiX=Average","Skip=True","Sort=True")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2"/>
        <v>#REF!</v>
      </c>
      <c r="AI1517" s="43" t="str">
        <f>_xll.BInterpol('Base IPCA'!$C$3:$C$14,'Base IPCA'!$E$3:$E$14,AH1517,"Cubic","Extrapolate=Linear","MultiX=Average","Skip=True","Sort=True")</f>
        <v>#N/A Invalid Parameter: Interpolation value</v>
      </c>
      <c r="AJ1517" s="43" t="str">
        <f>_xll.BInterpol('Base IPCA'!$C$3:$C$14,'Base IPCA'!$D$3:$D$14,AH1517,"Cubic","Extrapolate=Linear","MultiX=Average","Skip=True","Sort=True")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2"/>
        <v>#REF!</v>
      </c>
      <c r="AI1518" s="43" t="str">
        <f>_xll.BInterpol('Base IPCA'!$C$3:$C$14,'Base IPCA'!$E$3:$E$14,AH1518,"Cubic","Extrapolate=Linear","MultiX=Average","Skip=True","Sort=True")</f>
        <v>#N/A Invalid Parameter: Interpolation value</v>
      </c>
      <c r="AJ1518" s="43" t="str">
        <f>_xll.BInterpol('Base IPCA'!$C$3:$C$14,'Base IPCA'!$D$3:$D$14,AH1518,"Cubic","Extrapolate=Linear","MultiX=Average","Skip=True","Sort=True")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2"/>
        <v>#REF!</v>
      </c>
      <c r="AI1519" s="43" t="str">
        <f>_xll.BInterpol('Base IPCA'!$C$3:$C$14,'Base IPCA'!$E$3:$E$14,AH1519,"Cubic","Extrapolate=Linear","MultiX=Average","Skip=True","Sort=True")</f>
        <v>#N/A Invalid Parameter: Interpolation value</v>
      </c>
      <c r="AJ1519" s="43" t="str">
        <f>_xll.BInterpol('Base IPCA'!$C$3:$C$14,'Base IPCA'!$D$3:$D$14,AH1519,"Cubic","Extrapolate=Linear","MultiX=Average","Skip=True","Sort=True")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2"/>
        <v>#REF!</v>
      </c>
      <c r="AI1520" s="43" t="str">
        <f>_xll.BInterpol('Base IPCA'!$C$3:$C$14,'Base IPCA'!$E$3:$E$14,AH1520,"Cubic","Extrapolate=Linear","MultiX=Average","Skip=True","Sort=True")</f>
        <v>#N/A Invalid Parameter: Interpolation value</v>
      </c>
      <c r="AJ1520" s="43" t="str">
        <f>_xll.BInterpol('Base IPCA'!$C$3:$C$14,'Base IPCA'!$D$3:$D$14,AH1520,"Cubic","Extrapolate=Linear","MultiX=Average","Skip=True","Sort=True")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2"/>
        <v>#REF!</v>
      </c>
      <c r="AI1521" s="43" t="str">
        <f>_xll.BInterpol('Base IPCA'!$C$3:$C$14,'Base IPCA'!$E$3:$E$14,AH1521,"Cubic","Extrapolate=Linear","MultiX=Average","Skip=True","Sort=True")</f>
        <v>#N/A Invalid Parameter: Interpolation value</v>
      </c>
      <c r="AJ1521" s="43" t="str">
        <f>_xll.BInterpol('Base IPCA'!$C$3:$C$14,'Base IPCA'!$D$3:$D$14,AH1521,"Cubic","Extrapolate=Linear","MultiX=Average","Skip=True","Sort=True")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2"/>
        <v>#REF!</v>
      </c>
      <c r="AI1522" s="43" t="str">
        <f>_xll.BInterpol('Base IPCA'!$C$3:$C$14,'Base IPCA'!$E$3:$E$14,AH1522,"Cubic","Extrapolate=Linear","MultiX=Average","Skip=True","Sort=True")</f>
        <v>#N/A Invalid Parameter: Interpolation value</v>
      </c>
      <c r="AJ1522" s="43" t="str">
        <f>_xll.BInterpol('Base IPCA'!$C$3:$C$14,'Base IPCA'!$D$3:$D$14,AH1522,"Cubic","Extrapolate=Linear","MultiX=Average","Skip=True","Sort=True")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2"/>
        <v>#REF!</v>
      </c>
      <c r="AI1523" s="43" t="str">
        <f>_xll.BInterpol('Base IPCA'!$C$3:$C$14,'Base IPCA'!$E$3:$E$14,AH1523,"Cubic","Extrapolate=Linear","MultiX=Average","Skip=True","Sort=True")</f>
        <v>#N/A Invalid Parameter: Interpolation value</v>
      </c>
      <c r="AJ1523" s="43" t="str">
        <f>_xll.BInterpol('Base IPCA'!$C$3:$C$14,'Base IPCA'!$D$3:$D$14,AH1523,"Cubic","Extrapolate=Linear","MultiX=Average","Skip=True","Sort=True")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2"/>
        <v>#REF!</v>
      </c>
      <c r="AI1524" s="43" t="str">
        <f>_xll.BInterpol('Base IPCA'!$C$3:$C$14,'Base IPCA'!$E$3:$E$14,AH1524,"Cubic","Extrapolate=Linear","MultiX=Average","Skip=True","Sort=True")</f>
        <v>#N/A Invalid Parameter: Interpolation value</v>
      </c>
      <c r="AJ1524" s="43" t="str">
        <f>_xll.BInterpol('Base IPCA'!$C$3:$C$14,'Base IPCA'!$D$3:$D$14,AH1524,"Cubic","Extrapolate=Linear","MultiX=Average","Skip=True","Sort=True")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2"/>
        <v>#REF!</v>
      </c>
      <c r="AI1525" s="43" t="str">
        <f>_xll.BInterpol('Base IPCA'!$C$3:$C$14,'Base IPCA'!$E$3:$E$14,AH1525,"Cubic","Extrapolate=Linear","MultiX=Average","Skip=True","Sort=True")</f>
        <v>#N/A Invalid Parameter: Interpolation value</v>
      </c>
      <c r="AJ1525" s="43" t="str">
        <f>_xll.BInterpol('Base IPCA'!$C$3:$C$14,'Base IPCA'!$D$3:$D$14,AH1525,"Cubic","Extrapolate=Linear","MultiX=Average","Skip=True","Sort=True")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2"/>
        <v>#REF!</v>
      </c>
      <c r="AI1526" s="43" t="str">
        <f>_xll.BInterpol('Base IPCA'!$C$3:$C$14,'Base IPCA'!$E$3:$E$14,AH1526,"Cubic","Extrapolate=Linear","MultiX=Average","Skip=True","Sort=True")</f>
        <v>#N/A Invalid Parameter: Interpolation value</v>
      </c>
      <c r="AJ1526" s="43" t="str">
        <f>_xll.BInterpol('Base IPCA'!$C$3:$C$14,'Base IPCA'!$D$3:$D$14,AH1526,"Cubic","Extrapolate=Linear","MultiX=Average","Skip=True","Sort=True")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2"/>
        <v>#REF!</v>
      </c>
      <c r="AI1527" s="43" t="str">
        <f>_xll.BInterpol('Base IPCA'!$C$3:$C$14,'Base IPCA'!$E$3:$E$14,AH1527,"Cubic","Extrapolate=Linear","MultiX=Average","Skip=True","Sort=True")</f>
        <v>#N/A Invalid Parameter: Interpolation value</v>
      </c>
      <c r="AJ1527" s="43" t="str">
        <f>_xll.BInterpol('Base IPCA'!$C$3:$C$14,'Base IPCA'!$D$3:$D$14,AH1527,"Cubic","Extrapolate=Linear","MultiX=Average","Skip=True","Sort=True")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2"/>
        <v>#REF!</v>
      </c>
      <c r="AI1528" s="43" t="str">
        <f>_xll.BInterpol('Base IPCA'!$C$3:$C$14,'Base IPCA'!$E$3:$E$14,AH1528,"Cubic","Extrapolate=Linear","MultiX=Average","Skip=True","Sort=True")</f>
        <v>#N/A Invalid Parameter: Interpolation value</v>
      </c>
      <c r="AJ1528" s="43" t="str">
        <f>_xll.BInterpol('Base IPCA'!$C$3:$C$14,'Base IPCA'!$D$3:$D$14,AH1528,"Cubic","Extrapolate=Linear","MultiX=Average","Skip=True","Sort=True")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2"/>
        <v>#REF!</v>
      </c>
      <c r="AI1529" s="43" t="str">
        <f>_xll.BInterpol('Base IPCA'!$C$3:$C$14,'Base IPCA'!$E$3:$E$14,AH1529,"Cubic","Extrapolate=Linear","MultiX=Average","Skip=True","Sort=True")</f>
        <v>#N/A Invalid Parameter: Interpolation value</v>
      </c>
      <c r="AJ1529" s="43" t="str">
        <f>_xll.BInterpol('Base IPCA'!$C$3:$C$14,'Base IPCA'!$D$3:$D$14,AH1529,"Cubic","Extrapolate=Linear","MultiX=Average","Skip=True","Sort=True")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2"/>
        <v>#REF!</v>
      </c>
      <c r="AI1530" s="43" t="str">
        <f>_xll.BInterpol('Base IPCA'!$C$3:$C$14,'Base IPCA'!$E$3:$E$14,AH1530,"Cubic","Extrapolate=Linear","MultiX=Average","Skip=True","Sort=True")</f>
        <v>#N/A Invalid Parameter: Interpolation value</v>
      </c>
      <c r="AJ1530" s="43" t="str">
        <f>_xll.BInterpol('Base IPCA'!$C$3:$C$14,'Base IPCA'!$D$3:$D$14,AH1530,"Cubic","Extrapolate=Linear","MultiX=Average","Skip=True","Sort=True")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2"/>
        <v>#REF!</v>
      </c>
      <c r="AI1531" s="43" t="str">
        <f>_xll.BInterpol('Base IPCA'!$C$3:$C$14,'Base IPCA'!$E$3:$E$14,AH1531,"Cubic","Extrapolate=Linear","MultiX=Average","Skip=True","Sort=True")</f>
        <v>#N/A Invalid Parameter: Interpolation value</v>
      </c>
      <c r="AJ1531" s="43" t="str">
        <f>_xll.BInterpol('Base IPCA'!$C$3:$C$14,'Base IPCA'!$D$3:$D$14,AH1531,"Cubic","Extrapolate=Linear","MultiX=Average","Skip=True","Sort=True")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2"/>
        <v>#REF!</v>
      </c>
      <c r="AI1532" s="43" t="str">
        <f>_xll.BInterpol('Base IPCA'!$C$3:$C$14,'Base IPCA'!$E$3:$E$14,AH1532,"Cubic","Extrapolate=Linear","MultiX=Average","Skip=True","Sort=True")</f>
        <v>#N/A Invalid Parameter: Interpolation value</v>
      </c>
      <c r="AJ1532" s="43" t="str">
        <f>_xll.BInterpol('Base IPCA'!$C$3:$C$14,'Base IPCA'!$D$3:$D$14,AH1532,"Cubic","Extrapolate=Linear","MultiX=Average","Skip=True","Sort=True")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2"/>
        <v>#REF!</v>
      </c>
      <c r="AI1533" s="43" t="str">
        <f>_xll.BInterpol('Base IPCA'!$C$3:$C$14,'Base IPCA'!$E$3:$E$14,AH1533,"Cubic","Extrapolate=Linear","MultiX=Average","Skip=True","Sort=True")</f>
        <v>#N/A Invalid Parameter: Interpolation value</v>
      </c>
      <c r="AJ1533" s="43" t="str">
        <f>_xll.BInterpol('Base IPCA'!$C$3:$C$14,'Base IPCA'!$D$3:$D$14,AH1533,"Cubic","Extrapolate=Linear","MultiX=Average","Skip=True","Sort=True")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2"/>
        <v>#REF!</v>
      </c>
      <c r="AI1534" s="43" t="str">
        <f>_xll.BInterpol('Base IPCA'!$C$3:$C$14,'Base IPCA'!$E$3:$E$14,AH1534,"Cubic","Extrapolate=Linear","MultiX=Average","Skip=True","Sort=True")</f>
        <v>#N/A Invalid Parameter: Interpolation value</v>
      </c>
      <c r="AJ1534" s="43" t="str">
        <f>_xll.BInterpol('Base IPCA'!$C$3:$C$14,'Base IPCA'!$D$3:$D$14,AH1534,"Cubic","Extrapolate=Linear","MultiX=Average","Skip=True","Sort=True")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2"/>
        <v>#REF!</v>
      </c>
      <c r="AI1535" s="43" t="str">
        <f>_xll.BInterpol('Base IPCA'!$C$3:$C$14,'Base IPCA'!$E$3:$E$14,AH1535,"Cubic","Extrapolate=Linear","MultiX=Average","Skip=True","Sort=True")</f>
        <v>#N/A Invalid Parameter: Interpolation value</v>
      </c>
      <c r="AJ1535" s="43" t="str">
        <f>_xll.BInterpol('Base IPCA'!$C$3:$C$14,'Base IPCA'!$D$3:$D$14,AH1535,"Cubic","Extrapolate=Linear","MultiX=Average","Skip=True","Sort=True")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2"/>
        <v>#REF!</v>
      </c>
      <c r="AI1536" s="43" t="str">
        <f>_xll.BInterpol('Base IPCA'!$C$3:$C$14,'Base IPCA'!$E$3:$E$14,AH1536,"Cubic","Extrapolate=Linear","MultiX=Average","Skip=True","Sort=True")</f>
        <v>#N/A Invalid Parameter: Interpolation value</v>
      </c>
      <c r="AJ1536" s="43" t="str">
        <f>_xll.BInterpol('Base IPCA'!$C$3:$C$14,'Base IPCA'!$D$3:$D$14,AH1536,"Cubic","Extrapolate=Linear","MultiX=Average","Skip=True","Sort=True")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2"/>
        <v>#REF!</v>
      </c>
      <c r="AI1537" s="43" t="str">
        <f>_xll.BInterpol('Base IPCA'!$C$3:$C$14,'Base IPCA'!$E$3:$E$14,AH1537,"Cubic","Extrapolate=Linear","MultiX=Average","Skip=True","Sort=True")</f>
        <v>#N/A Invalid Parameter: Interpolation value</v>
      </c>
      <c r="AJ1537" s="43" t="str">
        <f>_xll.BInterpol('Base IPCA'!$C$3:$C$14,'Base IPCA'!$D$3:$D$14,AH1537,"Cubic","Extrapolate=Linear","MultiX=Average","Skip=True","Sort=True")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2"/>
        <v>#REF!</v>
      </c>
      <c r="AI1538" s="43" t="str">
        <f>_xll.BInterpol('Base IPCA'!$C$3:$C$14,'Base IPCA'!$E$3:$E$14,AH1538,"Cubic","Extrapolate=Linear","MultiX=Average","Skip=True","Sort=True")</f>
        <v>#N/A Invalid Parameter: Interpolation value</v>
      </c>
      <c r="AJ1538" s="43" t="str">
        <f>_xll.BInterpol('Base IPCA'!$C$3:$C$14,'Base IPCA'!$D$3:$D$14,AH1538,"Cubic","Extrapolate=Linear","MultiX=Average","Skip=True","Sort=True")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2"/>
        <v>#REF!</v>
      </c>
      <c r="AI1539" s="43" t="str">
        <f>_xll.BInterpol('Base IPCA'!$C$3:$C$14,'Base IPCA'!$E$3:$E$14,AH1539,"Cubic","Extrapolate=Linear","MultiX=Average","Skip=True","Sort=True")</f>
        <v>#N/A Invalid Parameter: Interpolation value</v>
      </c>
      <c r="AJ1539" s="43" t="str">
        <f>_xll.BInterpol('Base IPCA'!$C$3:$C$14,'Base IPCA'!$D$3:$D$14,AH1539,"Cubic","Extrapolate=Linear","MultiX=Average","Skip=True","Sort=True")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2"/>
        <v>#REF!</v>
      </c>
      <c r="AI1540" s="43" t="str">
        <f>_xll.BInterpol('Base IPCA'!$C$3:$C$14,'Base IPCA'!$E$3:$E$14,AH1540,"Cubic","Extrapolate=Linear","MultiX=Average","Skip=True","Sort=True")</f>
        <v>#N/A Invalid Parameter: Interpolation value</v>
      </c>
      <c r="AJ1540" s="43" t="str">
        <f>_xll.BInterpol('Base IPCA'!$C$3:$C$14,'Base IPCA'!$D$3:$D$14,AH1540,"Cubic","Extrapolate=Linear","MultiX=Average","Skip=True","Sort=True")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2"/>
        <v>#REF!</v>
      </c>
      <c r="AI1541" s="43" t="str">
        <f>_xll.BInterpol('Base IPCA'!$C$3:$C$14,'Base IPCA'!$E$3:$E$14,AH1541,"Cubic","Extrapolate=Linear","MultiX=Average","Skip=True","Sort=True")</f>
        <v>#N/A Invalid Parameter: Interpolation value</v>
      </c>
      <c r="AJ1541" s="43" t="str">
        <f>_xll.BInterpol('Base IPCA'!$C$3:$C$14,'Base IPCA'!$D$3:$D$14,AH1541,"Cubic","Extrapolate=Linear","MultiX=Average","Skip=True","Sort=True")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3">AH1541+1</f>
        <v>#REF!</v>
      </c>
      <c r="AI1542" s="43" t="str">
        <f>_xll.BInterpol('Base IPCA'!$C$3:$C$14,'Base IPCA'!$E$3:$E$14,AH1542,"Cubic","Extrapolate=Linear","MultiX=Average","Skip=True","Sort=True")</f>
        <v>#N/A Invalid Parameter: Interpolation value</v>
      </c>
      <c r="AJ1542" s="43" t="str">
        <f>_xll.BInterpol('Base IPCA'!$C$3:$C$14,'Base IPCA'!$D$3:$D$14,AH1542,"Cubic","Extrapolate=Linear","MultiX=Average","Skip=True","Sort=True")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3"/>
        <v>#REF!</v>
      </c>
      <c r="AI1543" s="43" t="str">
        <f>_xll.BInterpol('Base IPCA'!$C$3:$C$14,'Base IPCA'!$E$3:$E$14,AH1543,"Cubic","Extrapolate=Linear","MultiX=Average","Skip=True","Sort=True")</f>
        <v>#N/A Invalid Parameter: Interpolation value</v>
      </c>
      <c r="AJ1543" s="43" t="str">
        <f>_xll.BInterpol('Base IPCA'!$C$3:$C$14,'Base IPCA'!$D$3:$D$14,AH1543,"Cubic","Extrapolate=Linear","MultiX=Average","Skip=True","Sort=True")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3"/>
        <v>#REF!</v>
      </c>
      <c r="AI1544" s="43" t="str">
        <f>_xll.BInterpol('Base IPCA'!$C$3:$C$14,'Base IPCA'!$E$3:$E$14,AH1544,"Cubic","Extrapolate=Linear","MultiX=Average","Skip=True","Sort=True")</f>
        <v>#N/A Invalid Parameter: Interpolation value</v>
      </c>
      <c r="AJ1544" s="43" t="str">
        <f>_xll.BInterpol('Base IPCA'!$C$3:$C$14,'Base IPCA'!$D$3:$D$14,AH1544,"Cubic","Extrapolate=Linear","MultiX=Average","Skip=True","Sort=True")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3"/>
        <v>#REF!</v>
      </c>
      <c r="AI1545" s="43" t="str">
        <f>_xll.BInterpol('Base IPCA'!$C$3:$C$14,'Base IPCA'!$E$3:$E$14,AH1545,"Cubic","Extrapolate=Linear","MultiX=Average","Skip=True","Sort=True")</f>
        <v>#N/A Invalid Parameter: Interpolation value</v>
      </c>
      <c r="AJ1545" s="43" t="str">
        <f>_xll.BInterpol('Base IPCA'!$C$3:$C$14,'Base IPCA'!$D$3:$D$14,AH1545,"Cubic","Extrapolate=Linear","MultiX=Average","Skip=True","Sort=True")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3"/>
        <v>#REF!</v>
      </c>
      <c r="AI1546" s="43" t="str">
        <f>_xll.BInterpol('Base IPCA'!$C$3:$C$14,'Base IPCA'!$E$3:$E$14,AH1546,"Cubic","Extrapolate=Linear","MultiX=Average","Skip=True","Sort=True")</f>
        <v>#N/A Invalid Parameter: Interpolation value</v>
      </c>
      <c r="AJ1546" s="43" t="str">
        <f>_xll.BInterpol('Base IPCA'!$C$3:$C$14,'Base IPCA'!$D$3:$D$14,AH1546,"Cubic","Extrapolate=Linear","MultiX=Average","Skip=True","Sort=True")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3"/>
        <v>#REF!</v>
      </c>
      <c r="AI1547" s="43" t="str">
        <f>_xll.BInterpol('Base IPCA'!$C$3:$C$14,'Base IPCA'!$E$3:$E$14,AH1547,"Cubic","Extrapolate=Linear","MultiX=Average","Skip=True","Sort=True")</f>
        <v>#N/A Invalid Parameter: Interpolation value</v>
      </c>
      <c r="AJ1547" s="43" t="str">
        <f>_xll.BInterpol('Base IPCA'!$C$3:$C$14,'Base IPCA'!$D$3:$D$14,AH1547,"Cubic","Extrapolate=Linear","MultiX=Average","Skip=True","Sort=True")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3"/>
        <v>#REF!</v>
      </c>
      <c r="AI1548" s="43" t="str">
        <f>_xll.BInterpol('Base IPCA'!$C$3:$C$14,'Base IPCA'!$E$3:$E$14,AH1548,"Cubic","Extrapolate=Linear","MultiX=Average","Skip=True","Sort=True")</f>
        <v>#N/A Invalid Parameter: Interpolation value</v>
      </c>
      <c r="AJ1548" s="43" t="str">
        <f>_xll.BInterpol('Base IPCA'!$C$3:$C$14,'Base IPCA'!$D$3:$D$14,AH1548,"Cubic","Extrapolate=Linear","MultiX=Average","Skip=True","Sort=True")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3"/>
        <v>#REF!</v>
      </c>
      <c r="AI1549" s="43" t="str">
        <f>_xll.BInterpol('Base IPCA'!$C$3:$C$14,'Base IPCA'!$E$3:$E$14,AH1549,"Cubic","Extrapolate=Linear","MultiX=Average","Skip=True","Sort=True")</f>
        <v>#N/A Invalid Parameter: Interpolation value</v>
      </c>
      <c r="AJ1549" s="43" t="str">
        <f>_xll.BInterpol('Base IPCA'!$C$3:$C$14,'Base IPCA'!$D$3:$D$14,AH1549,"Cubic","Extrapolate=Linear","MultiX=Average","Skip=True","Sort=True")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3"/>
        <v>#REF!</v>
      </c>
      <c r="AI1550" s="43" t="str">
        <f>_xll.BInterpol('Base IPCA'!$C$3:$C$14,'Base IPCA'!$E$3:$E$14,AH1550,"Cubic","Extrapolate=Linear","MultiX=Average","Skip=True","Sort=True")</f>
        <v>#N/A Invalid Parameter: Interpolation value</v>
      </c>
      <c r="AJ1550" s="43" t="str">
        <f>_xll.BInterpol('Base IPCA'!$C$3:$C$14,'Base IPCA'!$D$3:$D$14,AH1550,"Cubic","Extrapolate=Linear","MultiX=Average","Skip=True","Sort=True")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3"/>
        <v>#REF!</v>
      </c>
      <c r="AI1551" s="43" t="str">
        <f>_xll.BInterpol('Base IPCA'!$C$3:$C$14,'Base IPCA'!$E$3:$E$14,AH1551,"Cubic","Extrapolate=Linear","MultiX=Average","Skip=True","Sort=True")</f>
        <v>#N/A Invalid Parameter: Interpolation value</v>
      </c>
      <c r="AJ1551" s="43" t="str">
        <f>_xll.BInterpol('Base IPCA'!$C$3:$C$14,'Base IPCA'!$D$3:$D$14,AH1551,"Cubic","Extrapolate=Linear","MultiX=Average","Skip=True","Sort=True")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3"/>
        <v>#REF!</v>
      </c>
      <c r="AI1552" s="43" t="str">
        <f>_xll.BInterpol('Base IPCA'!$C$3:$C$14,'Base IPCA'!$E$3:$E$14,AH1552,"Cubic","Extrapolate=Linear","MultiX=Average","Skip=True","Sort=True")</f>
        <v>#N/A Invalid Parameter: Interpolation value</v>
      </c>
      <c r="AJ1552" s="43" t="str">
        <f>_xll.BInterpol('Base IPCA'!$C$3:$C$14,'Base IPCA'!$D$3:$D$14,AH1552,"Cubic","Extrapolate=Linear","MultiX=Average","Skip=True","Sort=True")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3"/>
        <v>#REF!</v>
      </c>
      <c r="AI1553" s="43" t="str">
        <f>_xll.BInterpol('Base IPCA'!$C$3:$C$14,'Base IPCA'!$E$3:$E$14,AH1553,"Cubic","Extrapolate=Linear","MultiX=Average","Skip=True","Sort=True")</f>
        <v>#N/A Invalid Parameter: Interpolation value</v>
      </c>
      <c r="AJ1553" s="43" t="str">
        <f>_xll.BInterpol('Base IPCA'!$C$3:$C$14,'Base IPCA'!$D$3:$D$14,AH1553,"Cubic","Extrapolate=Linear","MultiX=Average","Skip=True","Sort=True")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3"/>
        <v>#REF!</v>
      </c>
      <c r="AI1554" s="43" t="str">
        <f>_xll.BInterpol('Base IPCA'!$C$3:$C$14,'Base IPCA'!$E$3:$E$14,AH1554,"Cubic","Extrapolate=Linear","MultiX=Average","Skip=True","Sort=True")</f>
        <v>#N/A Invalid Parameter: Interpolation value</v>
      </c>
      <c r="AJ1554" s="43" t="str">
        <f>_xll.BInterpol('Base IPCA'!$C$3:$C$14,'Base IPCA'!$D$3:$D$14,AH1554,"Cubic","Extrapolate=Linear","MultiX=Average","Skip=True","Sort=True")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3"/>
        <v>#REF!</v>
      </c>
      <c r="AI1555" s="43" t="str">
        <f>_xll.BInterpol('Base IPCA'!$C$3:$C$14,'Base IPCA'!$E$3:$E$14,AH1555,"Cubic","Extrapolate=Linear","MultiX=Average","Skip=True","Sort=True")</f>
        <v>#N/A Invalid Parameter: Interpolation value</v>
      </c>
      <c r="AJ1555" s="43" t="str">
        <f>_xll.BInterpol('Base IPCA'!$C$3:$C$14,'Base IPCA'!$D$3:$D$14,AH1555,"Cubic","Extrapolate=Linear","MultiX=Average","Skip=True","Sort=True")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3"/>
        <v>#REF!</v>
      </c>
      <c r="AI1556" s="43" t="str">
        <f>_xll.BInterpol('Base IPCA'!$C$3:$C$14,'Base IPCA'!$E$3:$E$14,AH1556,"Cubic","Extrapolate=Linear","MultiX=Average","Skip=True","Sort=True")</f>
        <v>#N/A Invalid Parameter: Interpolation value</v>
      </c>
      <c r="AJ1556" s="43" t="str">
        <f>_xll.BInterpol('Base IPCA'!$C$3:$C$14,'Base IPCA'!$D$3:$D$14,AH1556,"Cubic","Extrapolate=Linear","MultiX=Average","Skip=True","Sort=True")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3"/>
        <v>#REF!</v>
      </c>
      <c r="AI1557" s="43" t="str">
        <f>_xll.BInterpol('Base IPCA'!$C$3:$C$14,'Base IPCA'!$E$3:$E$14,AH1557,"Cubic","Extrapolate=Linear","MultiX=Average","Skip=True","Sort=True")</f>
        <v>#N/A Invalid Parameter: Interpolation value</v>
      </c>
      <c r="AJ1557" s="43" t="str">
        <f>_xll.BInterpol('Base IPCA'!$C$3:$C$14,'Base IPCA'!$D$3:$D$14,AH1557,"Cubic","Extrapolate=Linear","MultiX=Average","Skip=True","Sort=True")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3"/>
        <v>#REF!</v>
      </c>
      <c r="AI1558" s="43" t="str">
        <f>_xll.BInterpol('Base IPCA'!$C$3:$C$14,'Base IPCA'!$E$3:$E$14,AH1558,"Cubic","Extrapolate=Linear","MultiX=Average","Skip=True","Sort=True")</f>
        <v>#N/A Invalid Parameter: Interpolation value</v>
      </c>
      <c r="AJ1558" s="43" t="str">
        <f>_xll.BInterpol('Base IPCA'!$C$3:$C$14,'Base IPCA'!$D$3:$D$14,AH1558,"Cubic","Extrapolate=Linear","MultiX=Average","Skip=True","Sort=True")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3"/>
        <v>#REF!</v>
      </c>
      <c r="AI1559" s="43" t="str">
        <f>_xll.BInterpol('Base IPCA'!$C$3:$C$14,'Base IPCA'!$E$3:$E$14,AH1559,"Cubic","Extrapolate=Linear","MultiX=Average","Skip=True","Sort=True")</f>
        <v>#N/A Invalid Parameter: Interpolation value</v>
      </c>
      <c r="AJ1559" s="43" t="str">
        <f>_xll.BInterpol('Base IPCA'!$C$3:$C$14,'Base IPCA'!$D$3:$D$14,AH1559,"Cubic","Extrapolate=Linear","MultiX=Average","Skip=True","Sort=True")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3"/>
        <v>#REF!</v>
      </c>
      <c r="AI1560" s="43" t="str">
        <f>_xll.BInterpol('Base IPCA'!$C$3:$C$14,'Base IPCA'!$E$3:$E$14,AH1560,"Cubic","Extrapolate=Linear","MultiX=Average","Skip=True","Sort=True")</f>
        <v>#N/A Invalid Parameter: Interpolation value</v>
      </c>
      <c r="AJ1560" s="43" t="str">
        <f>_xll.BInterpol('Base IPCA'!$C$3:$C$14,'Base IPCA'!$D$3:$D$14,AH1560,"Cubic","Extrapolate=Linear","MultiX=Average","Skip=True","Sort=True")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3"/>
        <v>#REF!</v>
      </c>
      <c r="AI1561" s="43" t="str">
        <f>_xll.BInterpol('Base IPCA'!$C$3:$C$14,'Base IPCA'!$E$3:$E$14,AH1561,"Cubic","Extrapolate=Linear","MultiX=Average","Skip=True","Sort=True")</f>
        <v>#N/A Invalid Parameter: Interpolation value</v>
      </c>
      <c r="AJ1561" s="43" t="str">
        <f>_xll.BInterpol('Base IPCA'!$C$3:$C$14,'Base IPCA'!$D$3:$D$14,AH1561,"Cubic","Extrapolate=Linear","MultiX=Average","Skip=True","Sort=True")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3"/>
        <v>#REF!</v>
      </c>
      <c r="AI1562" s="43" t="str">
        <f>_xll.BInterpol('Base IPCA'!$C$3:$C$14,'Base IPCA'!$E$3:$E$14,AH1562,"Cubic","Extrapolate=Linear","MultiX=Average","Skip=True","Sort=True")</f>
        <v>#N/A Invalid Parameter: Interpolation value</v>
      </c>
      <c r="AJ1562" s="43" t="str">
        <f>_xll.BInterpol('Base IPCA'!$C$3:$C$14,'Base IPCA'!$D$3:$D$14,AH1562,"Cubic","Extrapolate=Linear","MultiX=Average","Skip=True","Sort=True")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3"/>
        <v>#REF!</v>
      </c>
      <c r="AI1563" s="43" t="str">
        <f>_xll.BInterpol('Base IPCA'!$C$3:$C$14,'Base IPCA'!$E$3:$E$14,AH1563,"Cubic","Extrapolate=Linear","MultiX=Average","Skip=True","Sort=True")</f>
        <v>#N/A Invalid Parameter: Interpolation value</v>
      </c>
      <c r="AJ1563" s="43" t="str">
        <f>_xll.BInterpol('Base IPCA'!$C$3:$C$14,'Base IPCA'!$D$3:$D$14,AH1563,"Cubic","Extrapolate=Linear","MultiX=Average","Skip=True","Sort=True")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3"/>
        <v>#REF!</v>
      </c>
      <c r="AI1564" s="43" t="str">
        <f>_xll.BInterpol('Base IPCA'!$C$3:$C$14,'Base IPCA'!$E$3:$E$14,AH1564,"Cubic","Extrapolate=Linear","MultiX=Average","Skip=True","Sort=True")</f>
        <v>#N/A Invalid Parameter: Interpolation value</v>
      </c>
      <c r="AJ1564" s="43" t="str">
        <f>_xll.BInterpol('Base IPCA'!$C$3:$C$14,'Base IPCA'!$D$3:$D$14,AH1564,"Cubic","Extrapolate=Linear","MultiX=Average","Skip=True","Sort=True")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3"/>
        <v>#REF!</v>
      </c>
      <c r="AI1565" s="43" t="str">
        <f>_xll.BInterpol('Base IPCA'!$C$3:$C$14,'Base IPCA'!$E$3:$E$14,AH1565,"Cubic","Extrapolate=Linear","MultiX=Average","Skip=True","Sort=True")</f>
        <v>#N/A Invalid Parameter: Interpolation value</v>
      </c>
      <c r="AJ1565" s="43" t="str">
        <f>_xll.BInterpol('Base IPCA'!$C$3:$C$14,'Base IPCA'!$D$3:$D$14,AH1565,"Cubic","Extrapolate=Linear","MultiX=Average","Skip=True","Sort=True")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3"/>
        <v>#REF!</v>
      </c>
      <c r="AI1566" s="43" t="str">
        <f>_xll.BInterpol('Base IPCA'!$C$3:$C$14,'Base IPCA'!$E$3:$E$14,AH1566,"Cubic","Extrapolate=Linear","MultiX=Average","Skip=True","Sort=True")</f>
        <v>#N/A Invalid Parameter: Interpolation value</v>
      </c>
      <c r="AJ1566" s="43" t="str">
        <f>_xll.BInterpol('Base IPCA'!$C$3:$C$14,'Base IPCA'!$D$3:$D$14,AH1566,"Cubic","Extrapolate=Linear","MultiX=Average","Skip=True","Sort=True")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3"/>
        <v>#REF!</v>
      </c>
      <c r="AI1567" s="43" t="str">
        <f>_xll.BInterpol('Base IPCA'!$C$3:$C$14,'Base IPCA'!$E$3:$E$14,AH1567,"Cubic","Extrapolate=Linear","MultiX=Average","Skip=True","Sort=True")</f>
        <v>#N/A Invalid Parameter: Interpolation value</v>
      </c>
      <c r="AJ1567" s="43" t="str">
        <f>_xll.BInterpol('Base IPCA'!$C$3:$C$14,'Base IPCA'!$D$3:$D$14,AH1567,"Cubic","Extrapolate=Linear","MultiX=Average","Skip=True","Sort=True")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3"/>
        <v>#REF!</v>
      </c>
      <c r="AI1568" s="43" t="str">
        <f>_xll.BInterpol('Base IPCA'!$C$3:$C$14,'Base IPCA'!$E$3:$E$14,AH1568,"Cubic","Extrapolate=Linear","MultiX=Average","Skip=True","Sort=True")</f>
        <v>#N/A Invalid Parameter: Interpolation value</v>
      </c>
      <c r="AJ1568" s="43" t="str">
        <f>_xll.BInterpol('Base IPCA'!$C$3:$C$14,'Base IPCA'!$D$3:$D$14,AH1568,"Cubic","Extrapolate=Linear","MultiX=Average","Skip=True","Sort=True")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3"/>
        <v>#REF!</v>
      </c>
      <c r="AI1569" s="43" t="str">
        <f>_xll.BInterpol('Base IPCA'!$C$3:$C$14,'Base IPCA'!$E$3:$E$14,AH1569,"Cubic","Extrapolate=Linear","MultiX=Average","Skip=True","Sort=True")</f>
        <v>#N/A Invalid Parameter: Interpolation value</v>
      </c>
      <c r="AJ1569" s="43" t="str">
        <f>_xll.BInterpol('Base IPCA'!$C$3:$C$14,'Base IPCA'!$D$3:$D$14,AH1569,"Cubic","Extrapolate=Linear","MultiX=Average","Skip=True","Sort=True")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3"/>
        <v>#REF!</v>
      </c>
      <c r="AI1570" s="43" t="str">
        <f>_xll.BInterpol('Base IPCA'!$C$3:$C$14,'Base IPCA'!$E$3:$E$14,AH1570,"Cubic","Extrapolate=Linear","MultiX=Average","Skip=True","Sort=True")</f>
        <v>#N/A Invalid Parameter: Interpolation value</v>
      </c>
      <c r="AJ1570" s="43" t="str">
        <f>_xll.BInterpol('Base IPCA'!$C$3:$C$14,'Base IPCA'!$D$3:$D$14,AH1570,"Cubic","Extrapolate=Linear","MultiX=Average","Skip=True","Sort=True")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3"/>
        <v>#REF!</v>
      </c>
      <c r="AI1571" s="43" t="str">
        <f>_xll.BInterpol('Base IPCA'!$C$3:$C$14,'Base IPCA'!$E$3:$E$14,AH1571,"Cubic","Extrapolate=Linear","MultiX=Average","Skip=True","Sort=True")</f>
        <v>#N/A Invalid Parameter: Interpolation value</v>
      </c>
      <c r="AJ1571" s="43" t="str">
        <f>_xll.BInterpol('Base IPCA'!$C$3:$C$14,'Base IPCA'!$D$3:$D$14,AH1571,"Cubic","Extrapolate=Linear","MultiX=Average","Skip=True","Sort=True")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3"/>
        <v>#REF!</v>
      </c>
      <c r="AI1572" s="43" t="str">
        <f>_xll.BInterpol('Base IPCA'!$C$3:$C$14,'Base IPCA'!$E$3:$E$14,AH1572,"Cubic","Extrapolate=Linear","MultiX=Average","Skip=True","Sort=True")</f>
        <v>#N/A Invalid Parameter: Interpolation value</v>
      </c>
      <c r="AJ1572" s="43" t="str">
        <f>_xll.BInterpol('Base IPCA'!$C$3:$C$14,'Base IPCA'!$D$3:$D$14,AH1572,"Cubic","Extrapolate=Linear","MultiX=Average","Skip=True","Sort=True")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3"/>
        <v>#REF!</v>
      </c>
      <c r="AI1573" s="43" t="str">
        <f>_xll.BInterpol('Base IPCA'!$C$3:$C$14,'Base IPCA'!$E$3:$E$14,AH1573,"Cubic","Extrapolate=Linear","MultiX=Average","Skip=True","Sort=True")</f>
        <v>#N/A Invalid Parameter: Interpolation value</v>
      </c>
      <c r="AJ1573" s="43" t="str">
        <f>_xll.BInterpol('Base IPCA'!$C$3:$C$14,'Base IPCA'!$D$3:$D$14,AH1573,"Cubic","Extrapolate=Linear","MultiX=Average","Skip=True","Sort=True")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3"/>
        <v>#REF!</v>
      </c>
      <c r="AI1574" s="43" t="str">
        <f>_xll.BInterpol('Base IPCA'!$C$3:$C$14,'Base IPCA'!$E$3:$E$14,AH1574,"Cubic","Extrapolate=Linear","MultiX=Average","Skip=True","Sort=True")</f>
        <v>#N/A Invalid Parameter: Interpolation value</v>
      </c>
      <c r="AJ1574" s="43" t="str">
        <f>_xll.BInterpol('Base IPCA'!$C$3:$C$14,'Base IPCA'!$D$3:$D$14,AH1574,"Cubic","Extrapolate=Linear","MultiX=Average","Skip=True","Sort=True")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3"/>
        <v>#REF!</v>
      </c>
      <c r="AI1575" s="43" t="str">
        <f>_xll.BInterpol('Base IPCA'!$C$3:$C$14,'Base IPCA'!$E$3:$E$14,AH1575,"Cubic","Extrapolate=Linear","MultiX=Average","Skip=True","Sort=True")</f>
        <v>#N/A Invalid Parameter: Interpolation value</v>
      </c>
      <c r="AJ1575" s="43" t="str">
        <f>_xll.BInterpol('Base IPCA'!$C$3:$C$14,'Base IPCA'!$D$3:$D$14,AH1575,"Cubic","Extrapolate=Linear","MultiX=Average","Skip=True","Sort=True")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3"/>
        <v>#REF!</v>
      </c>
      <c r="AI1576" s="43" t="str">
        <f>_xll.BInterpol('Base IPCA'!$C$3:$C$14,'Base IPCA'!$E$3:$E$14,AH1576,"Cubic","Extrapolate=Linear","MultiX=Average","Skip=True","Sort=True")</f>
        <v>#N/A Invalid Parameter: Interpolation value</v>
      </c>
      <c r="AJ1576" s="43" t="str">
        <f>_xll.BInterpol('Base IPCA'!$C$3:$C$14,'Base IPCA'!$D$3:$D$14,AH1576,"Cubic","Extrapolate=Linear","MultiX=Average","Skip=True","Sort=True")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3"/>
        <v>#REF!</v>
      </c>
      <c r="AI1577" s="43" t="str">
        <f>_xll.BInterpol('Base IPCA'!$C$3:$C$14,'Base IPCA'!$E$3:$E$14,AH1577,"Cubic","Extrapolate=Linear","MultiX=Average","Skip=True","Sort=True")</f>
        <v>#N/A Invalid Parameter: Interpolation value</v>
      </c>
      <c r="AJ1577" s="43" t="str">
        <f>_xll.BInterpol('Base IPCA'!$C$3:$C$14,'Base IPCA'!$D$3:$D$14,AH1577,"Cubic","Extrapolate=Linear","MultiX=Average","Skip=True","Sort=True")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3"/>
        <v>#REF!</v>
      </c>
      <c r="AI1578" s="43" t="str">
        <f>_xll.BInterpol('Base IPCA'!$C$3:$C$14,'Base IPCA'!$E$3:$E$14,AH1578,"Cubic","Extrapolate=Linear","MultiX=Average","Skip=True","Sort=True")</f>
        <v>#N/A Invalid Parameter: Interpolation value</v>
      </c>
      <c r="AJ1578" s="43" t="str">
        <f>_xll.BInterpol('Base IPCA'!$C$3:$C$14,'Base IPCA'!$D$3:$D$14,AH1578,"Cubic","Extrapolate=Linear","MultiX=Average","Skip=True","Sort=True")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3"/>
        <v>#REF!</v>
      </c>
      <c r="AI1579" s="43" t="str">
        <f>_xll.BInterpol('Base IPCA'!$C$3:$C$14,'Base IPCA'!$E$3:$E$14,AH1579,"Cubic","Extrapolate=Linear","MultiX=Average","Skip=True","Sort=True")</f>
        <v>#N/A Invalid Parameter: Interpolation value</v>
      </c>
      <c r="AJ1579" s="43" t="str">
        <f>_xll.BInterpol('Base IPCA'!$C$3:$C$14,'Base IPCA'!$D$3:$D$14,AH1579,"Cubic","Extrapolate=Linear","MultiX=Average","Skip=True","Sort=True")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3"/>
        <v>#REF!</v>
      </c>
      <c r="AI1580" s="43" t="str">
        <f>_xll.BInterpol('Base IPCA'!$C$3:$C$14,'Base IPCA'!$E$3:$E$14,AH1580,"Cubic","Extrapolate=Linear","MultiX=Average","Skip=True","Sort=True")</f>
        <v>#N/A Invalid Parameter: Interpolation value</v>
      </c>
      <c r="AJ1580" s="43" t="str">
        <f>_xll.BInterpol('Base IPCA'!$C$3:$C$14,'Base IPCA'!$D$3:$D$14,AH1580,"Cubic","Extrapolate=Linear","MultiX=Average","Skip=True","Sort=True")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3"/>
        <v>#REF!</v>
      </c>
      <c r="AI1581" s="43" t="str">
        <f>_xll.BInterpol('Base IPCA'!$C$3:$C$14,'Base IPCA'!$E$3:$E$14,AH1581,"Cubic","Extrapolate=Linear","MultiX=Average","Skip=True","Sort=True")</f>
        <v>#N/A Invalid Parameter: Interpolation value</v>
      </c>
      <c r="AJ1581" s="43" t="str">
        <f>_xll.BInterpol('Base IPCA'!$C$3:$C$14,'Base IPCA'!$D$3:$D$14,AH1581,"Cubic","Extrapolate=Linear","MultiX=Average","Skip=True","Sort=True")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3"/>
        <v>#REF!</v>
      </c>
      <c r="AI1582" s="43" t="str">
        <f>_xll.BInterpol('Base IPCA'!$C$3:$C$14,'Base IPCA'!$E$3:$E$14,AH1582,"Cubic","Extrapolate=Linear","MultiX=Average","Skip=True","Sort=True")</f>
        <v>#N/A Invalid Parameter: Interpolation value</v>
      </c>
      <c r="AJ1582" s="43" t="str">
        <f>_xll.BInterpol('Base IPCA'!$C$3:$C$14,'Base IPCA'!$D$3:$D$14,AH1582,"Cubic","Extrapolate=Linear","MultiX=Average","Skip=True","Sort=True")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3"/>
        <v>#REF!</v>
      </c>
      <c r="AI1583" s="43" t="str">
        <f>_xll.BInterpol('Base IPCA'!$C$3:$C$14,'Base IPCA'!$E$3:$E$14,AH1583,"Cubic","Extrapolate=Linear","MultiX=Average","Skip=True","Sort=True")</f>
        <v>#N/A Invalid Parameter: Interpolation value</v>
      </c>
      <c r="AJ1583" s="43" t="str">
        <f>_xll.BInterpol('Base IPCA'!$C$3:$C$14,'Base IPCA'!$D$3:$D$14,AH1583,"Cubic","Extrapolate=Linear","MultiX=Average","Skip=True","Sort=True")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3"/>
        <v>#REF!</v>
      </c>
      <c r="AI1584" s="43" t="str">
        <f>_xll.BInterpol('Base IPCA'!$C$3:$C$14,'Base IPCA'!$E$3:$E$14,AH1584,"Cubic","Extrapolate=Linear","MultiX=Average","Skip=True","Sort=True")</f>
        <v>#N/A Invalid Parameter: Interpolation value</v>
      </c>
      <c r="AJ1584" s="43" t="str">
        <f>_xll.BInterpol('Base IPCA'!$C$3:$C$14,'Base IPCA'!$D$3:$D$14,AH1584,"Cubic","Extrapolate=Linear","MultiX=Average","Skip=True","Sort=True")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3"/>
        <v>#REF!</v>
      </c>
      <c r="AI1585" s="43" t="str">
        <f>_xll.BInterpol('Base IPCA'!$C$3:$C$14,'Base IPCA'!$E$3:$E$14,AH1585,"Cubic","Extrapolate=Linear","MultiX=Average","Skip=True","Sort=True")</f>
        <v>#N/A Invalid Parameter: Interpolation value</v>
      </c>
      <c r="AJ1585" s="43" t="str">
        <f>_xll.BInterpol('Base IPCA'!$C$3:$C$14,'Base IPCA'!$D$3:$D$14,AH1585,"Cubic","Extrapolate=Linear","MultiX=Average","Skip=True","Sort=True")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3"/>
        <v>#REF!</v>
      </c>
      <c r="AI1586" s="43" t="str">
        <f>_xll.BInterpol('Base IPCA'!$C$3:$C$14,'Base IPCA'!$E$3:$E$14,AH1586,"Cubic","Extrapolate=Linear","MultiX=Average","Skip=True","Sort=True")</f>
        <v>#N/A Invalid Parameter: Interpolation value</v>
      </c>
      <c r="AJ1586" s="43" t="str">
        <f>_xll.BInterpol('Base IPCA'!$C$3:$C$14,'Base IPCA'!$D$3:$D$14,AH1586,"Cubic","Extrapolate=Linear","MultiX=Average","Skip=True","Sort=True")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3"/>
        <v>#REF!</v>
      </c>
      <c r="AI1587" s="43" t="str">
        <f>_xll.BInterpol('Base IPCA'!$C$3:$C$14,'Base IPCA'!$E$3:$E$14,AH1587,"Cubic","Extrapolate=Linear","MultiX=Average","Skip=True","Sort=True")</f>
        <v>#N/A Invalid Parameter: Interpolation value</v>
      </c>
      <c r="AJ1587" s="43" t="str">
        <f>_xll.BInterpol('Base IPCA'!$C$3:$C$14,'Base IPCA'!$D$3:$D$14,AH1587,"Cubic","Extrapolate=Linear","MultiX=Average","Skip=True","Sort=True")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3"/>
        <v>#REF!</v>
      </c>
      <c r="AI1588" s="43" t="str">
        <f>_xll.BInterpol('Base IPCA'!$C$3:$C$14,'Base IPCA'!$E$3:$E$14,AH1588,"Cubic","Extrapolate=Linear","MultiX=Average","Skip=True","Sort=True")</f>
        <v>#N/A Invalid Parameter: Interpolation value</v>
      </c>
      <c r="AJ1588" s="43" t="str">
        <f>_xll.BInterpol('Base IPCA'!$C$3:$C$14,'Base IPCA'!$D$3:$D$14,AH1588,"Cubic","Extrapolate=Linear","MultiX=Average","Skip=True","Sort=True")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3"/>
        <v>#REF!</v>
      </c>
      <c r="AI1589" s="43" t="str">
        <f>_xll.BInterpol('Base IPCA'!$C$3:$C$14,'Base IPCA'!$E$3:$E$14,AH1589,"Cubic","Extrapolate=Linear","MultiX=Average","Skip=True","Sort=True")</f>
        <v>#N/A Invalid Parameter: Interpolation value</v>
      </c>
      <c r="AJ1589" s="43" t="str">
        <f>_xll.BInterpol('Base IPCA'!$C$3:$C$14,'Base IPCA'!$D$3:$D$14,AH1589,"Cubic","Extrapolate=Linear","MultiX=Average","Skip=True","Sort=True")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3"/>
        <v>#REF!</v>
      </c>
      <c r="AI1590" s="43" t="str">
        <f>_xll.BInterpol('Base IPCA'!$C$3:$C$14,'Base IPCA'!$E$3:$E$14,AH1590,"Cubic","Extrapolate=Linear","MultiX=Average","Skip=True","Sort=True")</f>
        <v>#N/A Invalid Parameter: Interpolation value</v>
      </c>
      <c r="AJ1590" s="43" t="str">
        <f>_xll.BInterpol('Base IPCA'!$C$3:$C$14,'Base IPCA'!$D$3:$D$14,AH1590,"Cubic","Extrapolate=Linear","MultiX=Average","Skip=True","Sort=True")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3"/>
        <v>#REF!</v>
      </c>
      <c r="AI1591" s="43" t="str">
        <f>_xll.BInterpol('Base IPCA'!$C$3:$C$14,'Base IPCA'!$E$3:$E$14,AH1591,"Cubic","Extrapolate=Linear","MultiX=Average","Skip=True","Sort=True")</f>
        <v>#N/A Invalid Parameter: Interpolation value</v>
      </c>
      <c r="AJ1591" s="43" t="str">
        <f>_xll.BInterpol('Base IPCA'!$C$3:$C$14,'Base IPCA'!$D$3:$D$14,AH1591,"Cubic","Extrapolate=Linear","MultiX=Average","Skip=True","Sort=True")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3"/>
        <v>#REF!</v>
      </c>
      <c r="AI1592" s="43" t="str">
        <f>_xll.BInterpol('Base IPCA'!$C$3:$C$14,'Base IPCA'!$E$3:$E$14,AH1592,"Cubic","Extrapolate=Linear","MultiX=Average","Skip=True","Sort=True")</f>
        <v>#N/A Invalid Parameter: Interpolation value</v>
      </c>
      <c r="AJ1592" s="43" t="str">
        <f>_xll.BInterpol('Base IPCA'!$C$3:$C$14,'Base IPCA'!$D$3:$D$14,AH1592,"Cubic","Extrapolate=Linear","MultiX=Average","Skip=True","Sort=True")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3"/>
        <v>#REF!</v>
      </c>
      <c r="AI1593" s="43" t="str">
        <f>_xll.BInterpol('Base IPCA'!$C$3:$C$14,'Base IPCA'!$E$3:$E$14,AH1593,"Cubic","Extrapolate=Linear","MultiX=Average","Skip=True","Sort=True")</f>
        <v>#N/A Invalid Parameter: Interpolation value</v>
      </c>
      <c r="AJ1593" s="43" t="str">
        <f>_xll.BInterpol('Base IPCA'!$C$3:$C$14,'Base IPCA'!$D$3:$D$14,AH1593,"Cubic","Extrapolate=Linear","MultiX=Average","Skip=True","Sort=True")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3"/>
        <v>#REF!</v>
      </c>
      <c r="AI1594" s="43" t="str">
        <f>_xll.BInterpol('Base IPCA'!$C$3:$C$14,'Base IPCA'!$E$3:$E$14,AH1594,"Cubic","Extrapolate=Linear","MultiX=Average","Skip=True","Sort=True")</f>
        <v>#N/A Invalid Parameter: Interpolation value</v>
      </c>
      <c r="AJ1594" s="43" t="str">
        <f>_xll.BInterpol('Base IPCA'!$C$3:$C$14,'Base IPCA'!$D$3:$D$14,AH1594,"Cubic","Extrapolate=Linear","MultiX=Average","Skip=True","Sort=True")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3"/>
        <v>#REF!</v>
      </c>
      <c r="AI1595" s="43" t="str">
        <f>_xll.BInterpol('Base IPCA'!$C$3:$C$14,'Base IPCA'!$E$3:$E$14,AH1595,"Cubic","Extrapolate=Linear","MultiX=Average","Skip=True","Sort=True")</f>
        <v>#N/A Invalid Parameter: Interpolation value</v>
      </c>
      <c r="AJ1595" s="43" t="str">
        <f>_xll.BInterpol('Base IPCA'!$C$3:$C$14,'Base IPCA'!$D$3:$D$14,AH1595,"Cubic","Extrapolate=Linear","MultiX=Average","Skip=True","Sort=True")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3"/>
        <v>#REF!</v>
      </c>
      <c r="AI1596" s="43" t="str">
        <f>_xll.BInterpol('Base IPCA'!$C$3:$C$14,'Base IPCA'!$E$3:$E$14,AH1596,"Cubic","Extrapolate=Linear","MultiX=Average","Skip=True","Sort=True")</f>
        <v>#N/A Invalid Parameter: Interpolation value</v>
      </c>
      <c r="AJ1596" s="43" t="str">
        <f>_xll.BInterpol('Base IPCA'!$C$3:$C$14,'Base IPCA'!$D$3:$D$14,AH1596,"Cubic","Extrapolate=Linear","MultiX=Average","Skip=True","Sort=True")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3"/>
        <v>#REF!</v>
      </c>
      <c r="AI1597" s="43" t="str">
        <f>_xll.BInterpol('Base IPCA'!$C$3:$C$14,'Base IPCA'!$E$3:$E$14,AH1597,"Cubic","Extrapolate=Linear","MultiX=Average","Skip=True","Sort=True")</f>
        <v>#N/A Invalid Parameter: Interpolation value</v>
      </c>
      <c r="AJ1597" s="43" t="str">
        <f>_xll.BInterpol('Base IPCA'!$C$3:$C$14,'Base IPCA'!$D$3:$D$14,AH1597,"Cubic","Extrapolate=Linear","MultiX=Average","Skip=True","Sort=True")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3"/>
        <v>#REF!</v>
      </c>
      <c r="AI1598" s="43" t="str">
        <f>_xll.BInterpol('Base IPCA'!$C$3:$C$14,'Base IPCA'!$E$3:$E$14,AH1598,"Cubic","Extrapolate=Linear","MultiX=Average","Skip=True","Sort=True")</f>
        <v>#N/A Invalid Parameter: Interpolation value</v>
      </c>
      <c r="AJ1598" s="43" t="str">
        <f>_xll.BInterpol('Base IPCA'!$C$3:$C$14,'Base IPCA'!$D$3:$D$14,AH1598,"Cubic","Extrapolate=Linear","MultiX=Average","Skip=True","Sort=True")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3"/>
        <v>#REF!</v>
      </c>
      <c r="AI1599" s="43" t="str">
        <f>_xll.BInterpol('Base IPCA'!$C$3:$C$14,'Base IPCA'!$E$3:$E$14,AH1599,"Cubic","Extrapolate=Linear","MultiX=Average","Skip=True","Sort=True")</f>
        <v>#N/A Invalid Parameter: Interpolation value</v>
      </c>
      <c r="AJ1599" s="43" t="str">
        <f>_xll.BInterpol('Base IPCA'!$C$3:$C$14,'Base IPCA'!$D$3:$D$14,AH1599,"Cubic","Extrapolate=Linear","MultiX=Average","Skip=True","Sort=True")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3"/>
        <v>#REF!</v>
      </c>
      <c r="AI1600" s="43" t="str">
        <f>_xll.BInterpol('Base IPCA'!$C$3:$C$14,'Base IPCA'!$E$3:$E$14,AH1600,"Cubic","Extrapolate=Linear","MultiX=Average","Skip=True","Sort=True")</f>
        <v>#N/A Invalid Parameter: Interpolation value</v>
      </c>
      <c r="AJ1600" s="43" t="str">
        <f>_xll.BInterpol('Base IPCA'!$C$3:$C$14,'Base IPCA'!$D$3:$D$14,AH1600,"Cubic","Extrapolate=Linear","MultiX=Average","Skip=True","Sort=True")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3"/>
        <v>#REF!</v>
      </c>
      <c r="AI1601" s="43" t="str">
        <f>_xll.BInterpol('Base IPCA'!$C$3:$C$14,'Base IPCA'!$E$3:$E$14,AH1601,"Cubic","Extrapolate=Linear","MultiX=Average","Skip=True","Sort=True")</f>
        <v>#N/A Invalid Parameter: Interpolation value</v>
      </c>
      <c r="AJ1601" s="43" t="str">
        <f>_xll.BInterpol('Base IPCA'!$C$3:$C$14,'Base IPCA'!$D$3:$D$14,AH1601,"Cubic","Extrapolate=Linear","MultiX=Average","Skip=True","Sort=True")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3"/>
        <v>#REF!</v>
      </c>
      <c r="AI1602" s="43" t="str">
        <f>_xll.BInterpol('Base IPCA'!$C$3:$C$14,'Base IPCA'!$E$3:$E$14,AH1602,"Cubic","Extrapolate=Linear","MultiX=Average","Skip=True","Sort=True")</f>
        <v>#N/A Invalid Parameter: Interpolation value</v>
      </c>
      <c r="AJ1602" s="43" t="str">
        <f>_xll.BInterpol('Base IPCA'!$C$3:$C$14,'Base IPCA'!$D$3:$D$14,AH1602,"Cubic","Extrapolate=Linear","MultiX=Average","Skip=True","Sort=True")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3"/>
        <v>#REF!</v>
      </c>
      <c r="AI1603" s="43" t="str">
        <f>_xll.BInterpol('Base IPCA'!$C$3:$C$14,'Base IPCA'!$E$3:$E$14,AH1603,"Cubic","Extrapolate=Linear","MultiX=Average","Skip=True","Sort=True")</f>
        <v>#N/A Invalid Parameter: Interpolation value</v>
      </c>
      <c r="AJ1603" s="43" t="str">
        <f>_xll.BInterpol('Base IPCA'!$C$3:$C$14,'Base IPCA'!$D$3:$D$14,AH1603,"Cubic","Extrapolate=Linear","MultiX=Average","Skip=True","Sort=True")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3"/>
        <v>#REF!</v>
      </c>
      <c r="AI1604" s="43" t="str">
        <f>_xll.BInterpol('Base IPCA'!$C$3:$C$14,'Base IPCA'!$E$3:$E$14,AH1604,"Cubic","Extrapolate=Linear","MultiX=Average","Skip=True","Sort=True")</f>
        <v>#N/A Invalid Parameter: Interpolation value</v>
      </c>
      <c r="AJ1604" s="43" t="str">
        <f>_xll.BInterpol('Base IPCA'!$C$3:$C$14,'Base IPCA'!$D$3:$D$14,AH1604,"Cubic","Extrapolate=Linear","MultiX=Average","Skip=True","Sort=True")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3"/>
        <v>#REF!</v>
      </c>
      <c r="AI1605" s="43" t="str">
        <f>_xll.BInterpol('Base IPCA'!$C$3:$C$14,'Base IPCA'!$E$3:$E$14,AH1605,"Cubic","Extrapolate=Linear","MultiX=Average","Skip=True","Sort=True")</f>
        <v>#N/A Invalid Parameter: Interpolation value</v>
      </c>
      <c r="AJ1605" s="43" t="str">
        <f>_xll.BInterpol('Base IPCA'!$C$3:$C$14,'Base IPCA'!$D$3:$D$14,AH1605,"Cubic","Extrapolate=Linear","MultiX=Average","Skip=True","Sort=True")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4">AH1605+1</f>
        <v>#REF!</v>
      </c>
      <c r="AI1606" s="43" t="str">
        <f>_xll.BInterpol('Base IPCA'!$C$3:$C$14,'Base IPCA'!$E$3:$E$14,AH1606,"Cubic","Extrapolate=Linear","MultiX=Average","Skip=True","Sort=True")</f>
        <v>#N/A Invalid Parameter: Interpolation value</v>
      </c>
      <c r="AJ1606" s="43" t="str">
        <f>_xll.BInterpol('Base IPCA'!$C$3:$C$14,'Base IPCA'!$D$3:$D$14,AH1606,"Cubic","Extrapolate=Linear","MultiX=Average","Skip=True","Sort=True")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4"/>
        <v>#REF!</v>
      </c>
      <c r="AI1607" s="43" t="str">
        <f>_xll.BInterpol('Base IPCA'!$C$3:$C$14,'Base IPCA'!$E$3:$E$14,AH1607,"Cubic","Extrapolate=Linear","MultiX=Average","Skip=True","Sort=True")</f>
        <v>#N/A Invalid Parameter: Interpolation value</v>
      </c>
      <c r="AJ1607" s="43" t="str">
        <f>_xll.BInterpol('Base IPCA'!$C$3:$C$14,'Base IPCA'!$D$3:$D$14,AH1607,"Cubic","Extrapolate=Linear","MultiX=Average","Skip=True","Sort=True")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4"/>
        <v>#REF!</v>
      </c>
      <c r="AI1608" s="43" t="str">
        <f>_xll.BInterpol('Base IPCA'!$C$3:$C$14,'Base IPCA'!$E$3:$E$14,AH1608,"Cubic","Extrapolate=Linear","MultiX=Average","Skip=True","Sort=True")</f>
        <v>#N/A Invalid Parameter: Interpolation value</v>
      </c>
      <c r="AJ1608" s="43" t="str">
        <f>_xll.BInterpol('Base IPCA'!$C$3:$C$14,'Base IPCA'!$D$3:$D$14,AH1608,"Cubic","Extrapolate=Linear","MultiX=Average","Skip=True","Sort=True")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4"/>
        <v>#REF!</v>
      </c>
      <c r="AI1609" s="43" t="str">
        <f>_xll.BInterpol('Base IPCA'!$C$3:$C$14,'Base IPCA'!$E$3:$E$14,AH1609,"Cubic","Extrapolate=Linear","MultiX=Average","Skip=True","Sort=True")</f>
        <v>#N/A Invalid Parameter: Interpolation value</v>
      </c>
      <c r="AJ1609" s="43" t="str">
        <f>_xll.BInterpol('Base IPCA'!$C$3:$C$14,'Base IPCA'!$D$3:$D$14,AH1609,"Cubic","Extrapolate=Linear","MultiX=Average","Skip=True","Sort=True")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4"/>
        <v>#REF!</v>
      </c>
      <c r="AI1610" s="43" t="str">
        <f>_xll.BInterpol('Base IPCA'!$C$3:$C$14,'Base IPCA'!$E$3:$E$14,AH1610,"Cubic","Extrapolate=Linear","MultiX=Average","Skip=True","Sort=True")</f>
        <v>#N/A Invalid Parameter: Interpolation value</v>
      </c>
      <c r="AJ1610" s="43" t="str">
        <f>_xll.BInterpol('Base IPCA'!$C$3:$C$14,'Base IPCA'!$D$3:$D$14,AH1610,"Cubic","Extrapolate=Linear","MultiX=Average","Skip=True","Sort=True")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4"/>
        <v>#REF!</v>
      </c>
      <c r="AI1611" s="43" t="str">
        <f>_xll.BInterpol('Base IPCA'!$C$3:$C$14,'Base IPCA'!$E$3:$E$14,AH1611,"Cubic","Extrapolate=Linear","MultiX=Average","Skip=True","Sort=True")</f>
        <v>#N/A Invalid Parameter: Interpolation value</v>
      </c>
      <c r="AJ1611" s="43" t="str">
        <f>_xll.BInterpol('Base IPCA'!$C$3:$C$14,'Base IPCA'!$D$3:$D$14,AH1611,"Cubic","Extrapolate=Linear","MultiX=Average","Skip=True","Sort=True")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4"/>
        <v>#REF!</v>
      </c>
      <c r="AI1612" s="43" t="str">
        <f>_xll.BInterpol('Base IPCA'!$C$3:$C$14,'Base IPCA'!$E$3:$E$14,AH1612,"Cubic","Extrapolate=Linear","MultiX=Average","Skip=True","Sort=True")</f>
        <v>#N/A Invalid Parameter: Interpolation value</v>
      </c>
      <c r="AJ1612" s="43" t="str">
        <f>_xll.BInterpol('Base IPCA'!$C$3:$C$14,'Base IPCA'!$D$3:$D$14,AH1612,"Cubic","Extrapolate=Linear","MultiX=Average","Skip=True","Sort=True")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4"/>
        <v>#REF!</v>
      </c>
      <c r="AI1613" s="43" t="str">
        <f>_xll.BInterpol('Base IPCA'!$C$3:$C$14,'Base IPCA'!$E$3:$E$14,AH1613,"Cubic","Extrapolate=Linear","MultiX=Average","Skip=True","Sort=True")</f>
        <v>#N/A Invalid Parameter: Interpolation value</v>
      </c>
      <c r="AJ1613" s="43" t="str">
        <f>_xll.BInterpol('Base IPCA'!$C$3:$C$14,'Base IPCA'!$D$3:$D$14,AH1613,"Cubic","Extrapolate=Linear","MultiX=Average","Skip=True","Sort=True")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4"/>
        <v>#REF!</v>
      </c>
      <c r="AI1614" s="43" t="str">
        <f>_xll.BInterpol('Base IPCA'!$C$3:$C$14,'Base IPCA'!$E$3:$E$14,AH1614,"Cubic","Extrapolate=Linear","MultiX=Average","Skip=True","Sort=True")</f>
        <v>#N/A Invalid Parameter: Interpolation value</v>
      </c>
      <c r="AJ1614" s="43" t="str">
        <f>_xll.BInterpol('Base IPCA'!$C$3:$C$14,'Base IPCA'!$D$3:$D$14,AH1614,"Cubic","Extrapolate=Linear","MultiX=Average","Skip=True","Sort=True")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4"/>
        <v>#REF!</v>
      </c>
      <c r="AI1615" s="43" t="str">
        <f>_xll.BInterpol('Base IPCA'!$C$3:$C$14,'Base IPCA'!$E$3:$E$14,AH1615,"Cubic","Extrapolate=Linear","MultiX=Average","Skip=True","Sort=True")</f>
        <v>#N/A Invalid Parameter: Interpolation value</v>
      </c>
      <c r="AJ1615" s="43" t="str">
        <f>_xll.BInterpol('Base IPCA'!$C$3:$C$14,'Base IPCA'!$D$3:$D$14,AH1615,"Cubic","Extrapolate=Linear","MultiX=Average","Skip=True","Sort=True")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4"/>
        <v>#REF!</v>
      </c>
      <c r="AI1616" s="43" t="str">
        <f>_xll.BInterpol('Base IPCA'!$C$3:$C$14,'Base IPCA'!$E$3:$E$14,AH1616,"Cubic","Extrapolate=Linear","MultiX=Average","Skip=True","Sort=True")</f>
        <v>#N/A Invalid Parameter: Interpolation value</v>
      </c>
      <c r="AJ1616" s="43" t="str">
        <f>_xll.BInterpol('Base IPCA'!$C$3:$C$14,'Base IPCA'!$D$3:$D$14,AH1616,"Cubic","Extrapolate=Linear","MultiX=Average","Skip=True","Sort=True")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4"/>
        <v>#REF!</v>
      </c>
      <c r="AI1617" s="43" t="str">
        <f>_xll.BInterpol('Base IPCA'!$C$3:$C$14,'Base IPCA'!$E$3:$E$14,AH1617,"Cubic","Extrapolate=Linear","MultiX=Average","Skip=True","Sort=True")</f>
        <v>#N/A Invalid Parameter: Interpolation value</v>
      </c>
      <c r="AJ1617" s="43" t="str">
        <f>_xll.BInterpol('Base IPCA'!$C$3:$C$14,'Base IPCA'!$D$3:$D$14,AH1617,"Cubic","Extrapolate=Linear","MultiX=Average","Skip=True","Sort=True")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4"/>
        <v>#REF!</v>
      </c>
      <c r="AI1618" s="43" t="str">
        <f>_xll.BInterpol('Base IPCA'!$C$3:$C$14,'Base IPCA'!$E$3:$E$14,AH1618,"Cubic","Extrapolate=Linear","MultiX=Average","Skip=True","Sort=True")</f>
        <v>#N/A Invalid Parameter: Interpolation value</v>
      </c>
      <c r="AJ1618" s="43" t="str">
        <f>_xll.BInterpol('Base IPCA'!$C$3:$C$14,'Base IPCA'!$D$3:$D$14,AH1618,"Cubic","Extrapolate=Linear","MultiX=Average","Skip=True","Sort=True")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4"/>
        <v>#REF!</v>
      </c>
      <c r="AI1619" s="43" t="str">
        <f>_xll.BInterpol('Base IPCA'!$C$3:$C$14,'Base IPCA'!$E$3:$E$14,AH1619,"Cubic","Extrapolate=Linear","MultiX=Average","Skip=True","Sort=True")</f>
        <v>#N/A Invalid Parameter: Interpolation value</v>
      </c>
      <c r="AJ1619" s="43" t="str">
        <f>_xll.BInterpol('Base IPCA'!$C$3:$C$14,'Base IPCA'!$D$3:$D$14,AH1619,"Cubic","Extrapolate=Linear","MultiX=Average","Skip=True","Sort=True")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4"/>
        <v>#REF!</v>
      </c>
      <c r="AI1620" s="43" t="str">
        <f>_xll.BInterpol('Base IPCA'!$C$3:$C$14,'Base IPCA'!$E$3:$E$14,AH1620,"Cubic","Extrapolate=Linear","MultiX=Average","Skip=True","Sort=True")</f>
        <v>#N/A Invalid Parameter: Interpolation value</v>
      </c>
      <c r="AJ1620" s="43" t="str">
        <f>_xll.BInterpol('Base IPCA'!$C$3:$C$14,'Base IPCA'!$D$3:$D$14,AH1620,"Cubic","Extrapolate=Linear","MultiX=Average","Skip=True","Sort=True")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4"/>
        <v>#REF!</v>
      </c>
      <c r="AI1621" s="43" t="str">
        <f>_xll.BInterpol('Base IPCA'!$C$3:$C$14,'Base IPCA'!$E$3:$E$14,AH1621,"Cubic","Extrapolate=Linear","MultiX=Average","Skip=True","Sort=True")</f>
        <v>#N/A Invalid Parameter: Interpolation value</v>
      </c>
      <c r="AJ1621" s="43" t="str">
        <f>_xll.BInterpol('Base IPCA'!$C$3:$C$14,'Base IPCA'!$D$3:$D$14,AH1621,"Cubic","Extrapolate=Linear","MultiX=Average","Skip=True","Sort=True")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4"/>
        <v>#REF!</v>
      </c>
      <c r="AI1622" s="43" t="str">
        <f>_xll.BInterpol('Base IPCA'!$C$3:$C$14,'Base IPCA'!$E$3:$E$14,AH1622,"Cubic","Extrapolate=Linear","MultiX=Average","Skip=True","Sort=True")</f>
        <v>#N/A Invalid Parameter: Interpolation value</v>
      </c>
      <c r="AJ1622" s="43" t="str">
        <f>_xll.BInterpol('Base IPCA'!$C$3:$C$14,'Base IPCA'!$D$3:$D$14,AH1622,"Cubic","Extrapolate=Linear","MultiX=Average","Skip=True","Sort=True")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4"/>
        <v>#REF!</v>
      </c>
      <c r="AI1623" s="43" t="str">
        <f>_xll.BInterpol('Base IPCA'!$C$3:$C$14,'Base IPCA'!$E$3:$E$14,AH1623,"Cubic","Extrapolate=Linear","MultiX=Average","Skip=True","Sort=True")</f>
        <v>#N/A Invalid Parameter: Interpolation value</v>
      </c>
      <c r="AJ1623" s="43" t="str">
        <f>_xll.BInterpol('Base IPCA'!$C$3:$C$14,'Base IPCA'!$D$3:$D$14,AH1623,"Cubic","Extrapolate=Linear","MultiX=Average","Skip=True","Sort=True")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4"/>
        <v>#REF!</v>
      </c>
      <c r="AI1624" s="43" t="str">
        <f>_xll.BInterpol('Base IPCA'!$C$3:$C$14,'Base IPCA'!$E$3:$E$14,AH1624,"Cubic","Extrapolate=Linear","MultiX=Average","Skip=True","Sort=True")</f>
        <v>#N/A Invalid Parameter: Interpolation value</v>
      </c>
      <c r="AJ1624" s="43" t="str">
        <f>_xll.BInterpol('Base IPCA'!$C$3:$C$14,'Base IPCA'!$D$3:$D$14,AH1624,"Cubic","Extrapolate=Linear","MultiX=Average","Skip=True","Sort=True")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4"/>
        <v>#REF!</v>
      </c>
      <c r="AI1625" s="43" t="str">
        <f>_xll.BInterpol('Base IPCA'!$C$3:$C$14,'Base IPCA'!$E$3:$E$14,AH1625,"Cubic","Extrapolate=Linear","MultiX=Average","Skip=True","Sort=True")</f>
        <v>#N/A Invalid Parameter: Interpolation value</v>
      </c>
      <c r="AJ1625" s="43" t="str">
        <f>_xll.BInterpol('Base IPCA'!$C$3:$C$14,'Base IPCA'!$D$3:$D$14,AH1625,"Cubic","Extrapolate=Linear","MultiX=Average","Skip=True","Sort=True")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4"/>
        <v>#REF!</v>
      </c>
      <c r="AI1626" s="43" t="str">
        <f>_xll.BInterpol('Base IPCA'!$C$3:$C$14,'Base IPCA'!$E$3:$E$14,AH1626,"Cubic","Extrapolate=Linear","MultiX=Average","Skip=True","Sort=True")</f>
        <v>#N/A Invalid Parameter: Interpolation value</v>
      </c>
      <c r="AJ1626" s="43" t="str">
        <f>_xll.BInterpol('Base IPCA'!$C$3:$C$14,'Base IPCA'!$D$3:$D$14,AH1626,"Cubic","Extrapolate=Linear","MultiX=Average","Skip=True","Sort=True")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4"/>
        <v>#REF!</v>
      </c>
      <c r="AI1627" s="43" t="str">
        <f>_xll.BInterpol('Base IPCA'!$C$3:$C$14,'Base IPCA'!$E$3:$E$14,AH1627,"Cubic","Extrapolate=Linear","MultiX=Average","Skip=True","Sort=True")</f>
        <v>#N/A Invalid Parameter: Interpolation value</v>
      </c>
      <c r="AJ1627" s="43" t="str">
        <f>_xll.BInterpol('Base IPCA'!$C$3:$C$14,'Base IPCA'!$D$3:$D$14,AH1627,"Cubic","Extrapolate=Linear","MultiX=Average","Skip=True","Sort=True")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4"/>
        <v>#REF!</v>
      </c>
      <c r="AI1628" s="43" t="str">
        <f>_xll.BInterpol('Base IPCA'!$C$3:$C$14,'Base IPCA'!$E$3:$E$14,AH1628,"Cubic","Extrapolate=Linear","MultiX=Average","Skip=True","Sort=True")</f>
        <v>#N/A Invalid Parameter: Interpolation value</v>
      </c>
      <c r="AJ1628" s="43" t="str">
        <f>_xll.BInterpol('Base IPCA'!$C$3:$C$14,'Base IPCA'!$D$3:$D$14,AH1628,"Cubic","Extrapolate=Linear","MultiX=Average","Skip=True","Sort=True")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4"/>
        <v>#REF!</v>
      </c>
      <c r="AI1629" s="43" t="str">
        <f>_xll.BInterpol('Base IPCA'!$C$3:$C$14,'Base IPCA'!$E$3:$E$14,AH1629,"Cubic","Extrapolate=Linear","MultiX=Average","Skip=True","Sort=True")</f>
        <v>#N/A Invalid Parameter: Interpolation value</v>
      </c>
      <c r="AJ1629" s="43" t="str">
        <f>_xll.BInterpol('Base IPCA'!$C$3:$C$14,'Base IPCA'!$D$3:$D$14,AH1629,"Cubic","Extrapolate=Linear","MultiX=Average","Skip=True","Sort=True")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4"/>
        <v>#REF!</v>
      </c>
      <c r="AI1630" s="43" t="str">
        <f>_xll.BInterpol('Base IPCA'!$C$3:$C$14,'Base IPCA'!$E$3:$E$14,AH1630,"Cubic","Extrapolate=Linear","MultiX=Average","Skip=True","Sort=True")</f>
        <v>#N/A Invalid Parameter: Interpolation value</v>
      </c>
      <c r="AJ1630" s="43" t="str">
        <f>_xll.BInterpol('Base IPCA'!$C$3:$C$14,'Base IPCA'!$D$3:$D$14,AH1630,"Cubic","Extrapolate=Linear","MultiX=Average","Skip=True","Sort=True")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4"/>
        <v>#REF!</v>
      </c>
      <c r="AI1631" s="43" t="str">
        <f>_xll.BInterpol('Base IPCA'!$C$3:$C$14,'Base IPCA'!$E$3:$E$14,AH1631,"Cubic","Extrapolate=Linear","MultiX=Average","Skip=True","Sort=True")</f>
        <v>#N/A Invalid Parameter: Interpolation value</v>
      </c>
      <c r="AJ1631" s="43" t="str">
        <f>_xll.BInterpol('Base IPCA'!$C$3:$C$14,'Base IPCA'!$D$3:$D$14,AH1631,"Cubic","Extrapolate=Linear","MultiX=Average","Skip=True","Sort=True")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4"/>
        <v>#REF!</v>
      </c>
      <c r="AI1632" s="43" t="str">
        <f>_xll.BInterpol('Base IPCA'!$C$3:$C$14,'Base IPCA'!$E$3:$E$14,AH1632,"Cubic","Extrapolate=Linear","MultiX=Average","Skip=True","Sort=True")</f>
        <v>#N/A Invalid Parameter: Interpolation value</v>
      </c>
      <c r="AJ1632" s="43" t="str">
        <f>_xll.BInterpol('Base IPCA'!$C$3:$C$14,'Base IPCA'!$D$3:$D$14,AH1632,"Cubic","Extrapolate=Linear","MultiX=Average","Skip=True","Sort=True")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4"/>
        <v>#REF!</v>
      </c>
      <c r="AI1633" s="43" t="str">
        <f>_xll.BInterpol('Base IPCA'!$C$3:$C$14,'Base IPCA'!$E$3:$E$14,AH1633,"Cubic","Extrapolate=Linear","MultiX=Average","Skip=True","Sort=True")</f>
        <v>#N/A Invalid Parameter: Interpolation value</v>
      </c>
      <c r="AJ1633" s="43" t="str">
        <f>_xll.BInterpol('Base IPCA'!$C$3:$C$14,'Base IPCA'!$D$3:$D$14,AH1633,"Cubic","Extrapolate=Linear","MultiX=Average","Skip=True","Sort=True")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4"/>
        <v>#REF!</v>
      </c>
      <c r="AI1634" s="43" t="str">
        <f>_xll.BInterpol('Base IPCA'!$C$3:$C$14,'Base IPCA'!$E$3:$E$14,AH1634,"Cubic","Extrapolate=Linear","MultiX=Average","Skip=True","Sort=True")</f>
        <v>#N/A Invalid Parameter: Interpolation value</v>
      </c>
      <c r="AJ1634" s="43" t="str">
        <f>_xll.BInterpol('Base IPCA'!$C$3:$C$14,'Base IPCA'!$D$3:$D$14,AH1634,"Cubic","Extrapolate=Linear","MultiX=Average","Skip=True","Sort=True")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4"/>
        <v>#REF!</v>
      </c>
      <c r="AI1635" s="43" t="str">
        <f>_xll.BInterpol('Base IPCA'!$C$3:$C$14,'Base IPCA'!$E$3:$E$14,AH1635,"Cubic","Extrapolate=Linear","MultiX=Average","Skip=True","Sort=True")</f>
        <v>#N/A Invalid Parameter: Interpolation value</v>
      </c>
      <c r="AJ1635" s="43" t="str">
        <f>_xll.BInterpol('Base IPCA'!$C$3:$C$14,'Base IPCA'!$D$3:$D$14,AH1635,"Cubic","Extrapolate=Linear","MultiX=Average","Skip=True","Sort=True")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4"/>
        <v>#REF!</v>
      </c>
      <c r="AI1636" s="43" t="str">
        <f>_xll.BInterpol('Base IPCA'!$C$3:$C$14,'Base IPCA'!$E$3:$E$14,AH1636,"Cubic","Extrapolate=Linear","MultiX=Average","Skip=True","Sort=True")</f>
        <v>#N/A Invalid Parameter: Interpolation value</v>
      </c>
      <c r="AJ1636" s="43" t="str">
        <f>_xll.BInterpol('Base IPCA'!$C$3:$C$14,'Base IPCA'!$D$3:$D$14,AH1636,"Cubic","Extrapolate=Linear","MultiX=Average","Skip=True","Sort=True")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4"/>
        <v>#REF!</v>
      </c>
      <c r="AI1637" s="43" t="str">
        <f>_xll.BInterpol('Base IPCA'!$C$3:$C$14,'Base IPCA'!$E$3:$E$14,AH1637,"Cubic","Extrapolate=Linear","MultiX=Average","Skip=True","Sort=True")</f>
        <v>#N/A Invalid Parameter: Interpolation value</v>
      </c>
      <c r="AJ1637" s="43" t="str">
        <f>_xll.BInterpol('Base IPCA'!$C$3:$C$14,'Base IPCA'!$D$3:$D$14,AH1637,"Cubic","Extrapolate=Linear","MultiX=Average","Skip=True","Sort=True")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4"/>
        <v>#REF!</v>
      </c>
      <c r="AI1638" s="43" t="str">
        <f>_xll.BInterpol('Base IPCA'!$C$3:$C$14,'Base IPCA'!$E$3:$E$14,AH1638,"Cubic","Extrapolate=Linear","MultiX=Average","Skip=True","Sort=True")</f>
        <v>#N/A Invalid Parameter: Interpolation value</v>
      </c>
      <c r="AJ1638" s="43" t="str">
        <f>_xll.BInterpol('Base IPCA'!$C$3:$C$14,'Base IPCA'!$D$3:$D$14,AH1638,"Cubic","Extrapolate=Linear","MultiX=Average","Skip=True","Sort=True")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4"/>
        <v>#REF!</v>
      </c>
      <c r="AI1639" s="43" t="str">
        <f>_xll.BInterpol('Base IPCA'!$C$3:$C$14,'Base IPCA'!$E$3:$E$14,AH1639,"Cubic","Extrapolate=Linear","MultiX=Average","Skip=True","Sort=True")</f>
        <v>#N/A Invalid Parameter: Interpolation value</v>
      </c>
      <c r="AJ1639" s="43" t="str">
        <f>_xll.BInterpol('Base IPCA'!$C$3:$C$14,'Base IPCA'!$D$3:$D$14,AH1639,"Cubic","Extrapolate=Linear","MultiX=Average","Skip=True","Sort=True")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4"/>
        <v>#REF!</v>
      </c>
      <c r="AI1640" s="43" t="str">
        <f>_xll.BInterpol('Base IPCA'!$C$3:$C$14,'Base IPCA'!$E$3:$E$14,AH1640,"Cubic","Extrapolate=Linear","MultiX=Average","Skip=True","Sort=True")</f>
        <v>#N/A Invalid Parameter: Interpolation value</v>
      </c>
      <c r="AJ1640" s="43" t="str">
        <f>_xll.BInterpol('Base IPCA'!$C$3:$C$14,'Base IPCA'!$D$3:$D$14,AH1640,"Cubic","Extrapolate=Linear","MultiX=Average","Skip=True","Sort=True")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4"/>
        <v>#REF!</v>
      </c>
      <c r="AI1641" s="43" t="str">
        <f>_xll.BInterpol('Base IPCA'!$C$3:$C$14,'Base IPCA'!$E$3:$E$14,AH1641,"Cubic","Extrapolate=Linear","MultiX=Average","Skip=True","Sort=True")</f>
        <v>#N/A Invalid Parameter: Interpolation value</v>
      </c>
      <c r="AJ1641" s="43" t="str">
        <f>_xll.BInterpol('Base IPCA'!$C$3:$C$14,'Base IPCA'!$D$3:$D$14,AH1641,"Cubic","Extrapolate=Linear","MultiX=Average","Skip=True","Sort=True")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4"/>
        <v>#REF!</v>
      </c>
      <c r="AI1642" s="43" t="str">
        <f>_xll.BInterpol('Base IPCA'!$C$3:$C$14,'Base IPCA'!$E$3:$E$14,AH1642,"Cubic","Extrapolate=Linear","MultiX=Average","Skip=True","Sort=True")</f>
        <v>#N/A Invalid Parameter: Interpolation value</v>
      </c>
      <c r="AJ1642" s="43" t="str">
        <f>_xll.BInterpol('Base IPCA'!$C$3:$C$14,'Base IPCA'!$D$3:$D$14,AH1642,"Cubic","Extrapolate=Linear","MultiX=Average","Skip=True","Sort=True")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4"/>
        <v>#REF!</v>
      </c>
      <c r="AI1643" s="43" t="str">
        <f>_xll.BInterpol('Base IPCA'!$C$3:$C$14,'Base IPCA'!$E$3:$E$14,AH1643,"Cubic","Extrapolate=Linear","MultiX=Average","Skip=True","Sort=True")</f>
        <v>#N/A Invalid Parameter: Interpolation value</v>
      </c>
      <c r="AJ1643" s="43" t="str">
        <f>_xll.BInterpol('Base IPCA'!$C$3:$C$14,'Base IPCA'!$D$3:$D$14,AH1643,"Cubic","Extrapolate=Linear","MultiX=Average","Skip=True","Sort=True")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4"/>
        <v>#REF!</v>
      </c>
      <c r="AI1644" s="43" t="str">
        <f>_xll.BInterpol('Base IPCA'!$C$3:$C$14,'Base IPCA'!$E$3:$E$14,AH1644,"Cubic","Extrapolate=Linear","MultiX=Average","Skip=True","Sort=True")</f>
        <v>#N/A Invalid Parameter: Interpolation value</v>
      </c>
      <c r="AJ1644" s="43" t="str">
        <f>_xll.BInterpol('Base IPCA'!$C$3:$C$14,'Base IPCA'!$D$3:$D$14,AH1644,"Cubic","Extrapolate=Linear","MultiX=Average","Skip=True","Sort=True")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4"/>
        <v>#REF!</v>
      </c>
      <c r="AI1645" s="43" t="str">
        <f>_xll.BInterpol('Base IPCA'!$C$3:$C$14,'Base IPCA'!$E$3:$E$14,AH1645,"Cubic","Extrapolate=Linear","MultiX=Average","Skip=True","Sort=True")</f>
        <v>#N/A Invalid Parameter: Interpolation value</v>
      </c>
      <c r="AJ1645" s="43" t="str">
        <f>_xll.BInterpol('Base IPCA'!$C$3:$C$14,'Base IPCA'!$D$3:$D$14,AH1645,"Cubic","Extrapolate=Linear","MultiX=Average","Skip=True","Sort=True")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4"/>
        <v>#REF!</v>
      </c>
      <c r="AI1646" s="43" t="str">
        <f>_xll.BInterpol('Base IPCA'!$C$3:$C$14,'Base IPCA'!$E$3:$E$14,AH1646,"Cubic","Extrapolate=Linear","MultiX=Average","Skip=True","Sort=True")</f>
        <v>#N/A Invalid Parameter: Interpolation value</v>
      </c>
      <c r="AJ1646" s="43" t="str">
        <f>_xll.BInterpol('Base IPCA'!$C$3:$C$14,'Base IPCA'!$D$3:$D$14,AH1646,"Cubic","Extrapolate=Linear","MultiX=Average","Skip=True","Sort=True")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4"/>
        <v>#REF!</v>
      </c>
      <c r="AI1647" s="43" t="str">
        <f>_xll.BInterpol('Base IPCA'!$C$3:$C$14,'Base IPCA'!$E$3:$E$14,AH1647,"Cubic","Extrapolate=Linear","MultiX=Average","Skip=True","Sort=True")</f>
        <v>#N/A Invalid Parameter: Interpolation value</v>
      </c>
      <c r="AJ1647" s="43" t="str">
        <f>_xll.BInterpol('Base IPCA'!$C$3:$C$14,'Base IPCA'!$D$3:$D$14,AH1647,"Cubic","Extrapolate=Linear","MultiX=Average","Skip=True","Sort=True")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4"/>
        <v>#REF!</v>
      </c>
      <c r="AI1648" s="43" t="str">
        <f>_xll.BInterpol('Base IPCA'!$C$3:$C$14,'Base IPCA'!$E$3:$E$14,AH1648,"Cubic","Extrapolate=Linear","MultiX=Average","Skip=True","Sort=True")</f>
        <v>#N/A Invalid Parameter: Interpolation value</v>
      </c>
      <c r="AJ1648" s="43" t="str">
        <f>_xll.BInterpol('Base IPCA'!$C$3:$C$14,'Base IPCA'!$D$3:$D$14,AH1648,"Cubic","Extrapolate=Linear","MultiX=Average","Skip=True","Sort=True")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4"/>
        <v>#REF!</v>
      </c>
      <c r="AI1649" s="43" t="str">
        <f>_xll.BInterpol('Base IPCA'!$C$3:$C$14,'Base IPCA'!$E$3:$E$14,AH1649,"Cubic","Extrapolate=Linear","MultiX=Average","Skip=True","Sort=True")</f>
        <v>#N/A Invalid Parameter: Interpolation value</v>
      </c>
      <c r="AJ1649" s="43" t="str">
        <f>_xll.BInterpol('Base IPCA'!$C$3:$C$14,'Base IPCA'!$D$3:$D$14,AH1649,"Cubic","Extrapolate=Linear","MultiX=Average","Skip=True","Sort=True")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4"/>
        <v>#REF!</v>
      </c>
      <c r="AI1650" s="43" t="str">
        <f>_xll.BInterpol('Base IPCA'!$C$3:$C$14,'Base IPCA'!$E$3:$E$14,AH1650,"Cubic","Extrapolate=Linear","MultiX=Average","Skip=True","Sort=True")</f>
        <v>#N/A Invalid Parameter: Interpolation value</v>
      </c>
      <c r="AJ1650" s="43" t="str">
        <f>_xll.BInterpol('Base IPCA'!$C$3:$C$14,'Base IPCA'!$D$3:$D$14,AH1650,"Cubic","Extrapolate=Linear","MultiX=Average","Skip=True","Sort=True")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4"/>
        <v>#REF!</v>
      </c>
      <c r="AI1651" s="43" t="str">
        <f>_xll.BInterpol('Base IPCA'!$C$3:$C$14,'Base IPCA'!$E$3:$E$14,AH1651,"Cubic","Extrapolate=Linear","MultiX=Average","Skip=True","Sort=True")</f>
        <v>#N/A Invalid Parameter: Interpolation value</v>
      </c>
      <c r="AJ1651" s="43" t="str">
        <f>_xll.BInterpol('Base IPCA'!$C$3:$C$14,'Base IPCA'!$D$3:$D$14,AH1651,"Cubic","Extrapolate=Linear","MultiX=Average","Skip=True","Sort=True")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4"/>
        <v>#REF!</v>
      </c>
      <c r="AI1652" s="43" t="str">
        <f>_xll.BInterpol('Base IPCA'!$C$3:$C$14,'Base IPCA'!$E$3:$E$14,AH1652,"Cubic","Extrapolate=Linear","MultiX=Average","Skip=True","Sort=True")</f>
        <v>#N/A Invalid Parameter: Interpolation value</v>
      </c>
      <c r="AJ1652" s="43" t="str">
        <f>_xll.BInterpol('Base IPCA'!$C$3:$C$14,'Base IPCA'!$D$3:$D$14,AH1652,"Cubic","Extrapolate=Linear","MultiX=Average","Skip=True","Sort=True")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4"/>
        <v>#REF!</v>
      </c>
      <c r="AI1653" s="43" t="str">
        <f>_xll.BInterpol('Base IPCA'!$C$3:$C$14,'Base IPCA'!$E$3:$E$14,AH1653,"Cubic","Extrapolate=Linear","MultiX=Average","Skip=True","Sort=True")</f>
        <v>#N/A Invalid Parameter: Interpolation value</v>
      </c>
      <c r="AJ1653" s="43" t="str">
        <f>_xll.BInterpol('Base IPCA'!$C$3:$C$14,'Base IPCA'!$D$3:$D$14,AH1653,"Cubic","Extrapolate=Linear","MultiX=Average","Skip=True","Sort=True")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4"/>
        <v>#REF!</v>
      </c>
      <c r="AI1654" s="43" t="str">
        <f>_xll.BInterpol('Base IPCA'!$C$3:$C$14,'Base IPCA'!$E$3:$E$14,AH1654,"Cubic","Extrapolate=Linear","MultiX=Average","Skip=True","Sort=True")</f>
        <v>#N/A Invalid Parameter: Interpolation value</v>
      </c>
      <c r="AJ1654" s="43" t="str">
        <f>_xll.BInterpol('Base IPCA'!$C$3:$C$14,'Base IPCA'!$D$3:$D$14,AH1654,"Cubic","Extrapolate=Linear","MultiX=Average","Skip=True","Sort=True")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4"/>
        <v>#REF!</v>
      </c>
      <c r="AI1655" s="43" t="str">
        <f>_xll.BInterpol('Base IPCA'!$C$3:$C$14,'Base IPCA'!$E$3:$E$14,AH1655,"Cubic","Extrapolate=Linear","MultiX=Average","Skip=True","Sort=True")</f>
        <v>#N/A Invalid Parameter: Interpolation value</v>
      </c>
      <c r="AJ1655" s="43" t="str">
        <f>_xll.BInterpol('Base IPCA'!$C$3:$C$14,'Base IPCA'!$D$3:$D$14,AH1655,"Cubic","Extrapolate=Linear","MultiX=Average","Skip=True","Sort=True")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4"/>
        <v>#REF!</v>
      </c>
      <c r="AI1656" s="43" t="str">
        <f>_xll.BInterpol('Base IPCA'!$C$3:$C$14,'Base IPCA'!$E$3:$E$14,AH1656,"Cubic","Extrapolate=Linear","MultiX=Average","Skip=True","Sort=True")</f>
        <v>#N/A Invalid Parameter: Interpolation value</v>
      </c>
      <c r="AJ1656" s="43" t="str">
        <f>_xll.BInterpol('Base IPCA'!$C$3:$C$14,'Base IPCA'!$D$3:$D$14,AH1656,"Cubic","Extrapolate=Linear","MultiX=Average","Skip=True","Sort=True")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4"/>
        <v>#REF!</v>
      </c>
      <c r="AI1657" s="43" t="str">
        <f>_xll.BInterpol('Base IPCA'!$C$3:$C$14,'Base IPCA'!$E$3:$E$14,AH1657,"Cubic","Extrapolate=Linear","MultiX=Average","Skip=True","Sort=True")</f>
        <v>#N/A Invalid Parameter: Interpolation value</v>
      </c>
      <c r="AJ1657" s="43" t="str">
        <f>_xll.BInterpol('Base IPCA'!$C$3:$C$14,'Base IPCA'!$D$3:$D$14,AH1657,"Cubic","Extrapolate=Linear","MultiX=Average","Skip=True","Sort=True")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4"/>
        <v>#REF!</v>
      </c>
      <c r="AI1658" s="43" t="str">
        <f>_xll.BInterpol('Base IPCA'!$C$3:$C$14,'Base IPCA'!$E$3:$E$14,AH1658,"Cubic","Extrapolate=Linear","MultiX=Average","Skip=True","Sort=True")</f>
        <v>#N/A Invalid Parameter: Interpolation value</v>
      </c>
      <c r="AJ1658" s="43" t="str">
        <f>_xll.BInterpol('Base IPCA'!$C$3:$C$14,'Base IPCA'!$D$3:$D$14,AH1658,"Cubic","Extrapolate=Linear","MultiX=Average","Skip=True","Sort=True")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4"/>
        <v>#REF!</v>
      </c>
      <c r="AI1659" s="43" t="str">
        <f>_xll.BInterpol('Base IPCA'!$C$3:$C$14,'Base IPCA'!$E$3:$E$14,AH1659,"Cubic","Extrapolate=Linear","MultiX=Average","Skip=True","Sort=True")</f>
        <v>#N/A Invalid Parameter: Interpolation value</v>
      </c>
      <c r="AJ1659" s="43" t="str">
        <f>_xll.BInterpol('Base IPCA'!$C$3:$C$14,'Base IPCA'!$D$3:$D$14,AH1659,"Cubic","Extrapolate=Linear","MultiX=Average","Skip=True","Sort=True")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4"/>
        <v>#REF!</v>
      </c>
      <c r="AI1660" s="43" t="str">
        <f>_xll.BInterpol('Base IPCA'!$C$3:$C$14,'Base IPCA'!$E$3:$E$14,AH1660,"Cubic","Extrapolate=Linear","MultiX=Average","Skip=True","Sort=True")</f>
        <v>#N/A Invalid Parameter: Interpolation value</v>
      </c>
      <c r="AJ1660" s="43" t="str">
        <f>_xll.BInterpol('Base IPCA'!$C$3:$C$14,'Base IPCA'!$D$3:$D$14,AH1660,"Cubic","Extrapolate=Linear","MultiX=Average","Skip=True","Sort=True")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4"/>
        <v>#REF!</v>
      </c>
      <c r="AI1661" s="43" t="str">
        <f>_xll.BInterpol('Base IPCA'!$C$3:$C$14,'Base IPCA'!$E$3:$E$14,AH1661,"Cubic","Extrapolate=Linear","MultiX=Average","Skip=True","Sort=True")</f>
        <v>#N/A Invalid Parameter: Interpolation value</v>
      </c>
      <c r="AJ1661" s="43" t="str">
        <f>_xll.BInterpol('Base IPCA'!$C$3:$C$14,'Base IPCA'!$D$3:$D$14,AH1661,"Cubic","Extrapolate=Linear","MultiX=Average","Skip=True","Sort=True")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4"/>
        <v>#REF!</v>
      </c>
      <c r="AI1662" s="43" t="str">
        <f>_xll.BInterpol('Base IPCA'!$C$3:$C$14,'Base IPCA'!$E$3:$E$14,AH1662,"Cubic","Extrapolate=Linear","MultiX=Average","Skip=True","Sort=True")</f>
        <v>#N/A Invalid Parameter: Interpolation value</v>
      </c>
      <c r="AJ1662" s="43" t="str">
        <f>_xll.BInterpol('Base IPCA'!$C$3:$C$14,'Base IPCA'!$D$3:$D$14,AH1662,"Cubic","Extrapolate=Linear","MultiX=Average","Skip=True","Sort=True")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4"/>
        <v>#REF!</v>
      </c>
      <c r="AI1663" s="43" t="str">
        <f>_xll.BInterpol('Base IPCA'!$C$3:$C$14,'Base IPCA'!$E$3:$E$14,AH1663,"Cubic","Extrapolate=Linear","MultiX=Average","Skip=True","Sort=True")</f>
        <v>#N/A Invalid Parameter: Interpolation value</v>
      </c>
      <c r="AJ1663" s="43" t="str">
        <f>_xll.BInterpol('Base IPCA'!$C$3:$C$14,'Base IPCA'!$D$3:$D$14,AH1663,"Cubic","Extrapolate=Linear","MultiX=Average","Skip=True","Sort=True")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4"/>
        <v>#REF!</v>
      </c>
      <c r="AI1664" s="43" t="str">
        <f>_xll.BInterpol('Base IPCA'!$C$3:$C$14,'Base IPCA'!$E$3:$E$14,AH1664,"Cubic","Extrapolate=Linear","MultiX=Average","Skip=True","Sort=True")</f>
        <v>#N/A Invalid Parameter: Interpolation value</v>
      </c>
      <c r="AJ1664" s="43" t="str">
        <f>_xll.BInterpol('Base IPCA'!$C$3:$C$14,'Base IPCA'!$D$3:$D$14,AH1664,"Cubic","Extrapolate=Linear","MultiX=Average","Skip=True","Sort=True")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4"/>
        <v>#REF!</v>
      </c>
      <c r="AI1665" s="43" t="str">
        <f>_xll.BInterpol('Base IPCA'!$C$3:$C$14,'Base IPCA'!$E$3:$E$14,AH1665,"Cubic","Extrapolate=Linear","MultiX=Average","Skip=True","Sort=True")</f>
        <v>#N/A Invalid Parameter: Interpolation value</v>
      </c>
      <c r="AJ1665" s="43" t="str">
        <f>_xll.BInterpol('Base IPCA'!$C$3:$C$14,'Base IPCA'!$D$3:$D$14,AH1665,"Cubic","Extrapolate=Linear","MultiX=Average","Skip=True","Sort=True")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4"/>
        <v>#REF!</v>
      </c>
      <c r="AI1666" s="43" t="str">
        <f>_xll.BInterpol('Base IPCA'!$C$3:$C$14,'Base IPCA'!$E$3:$E$14,AH1666,"Cubic","Extrapolate=Linear","MultiX=Average","Skip=True","Sort=True")</f>
        <v>#N/A Invalid Parameter: Interpolation value</v>
      </c>
      <c r="AJ1666" s="43" t="str">
        <f>_xll.BInterpol('Base IPCA'!$C$3:$C$14,'Base IPCA'!$D$3:$D$14,AH1666,"Cubic","Extrapolate=Linear","MultiX=Average","Skip=True","Sort=True")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4"/>
        <v>#REF!</v>
      </c>
      <c r="AI1667" s="43" t="str">
        <f>_xll.BInterpol('Base IPCA'!$C$3:$C$14,'Base IPCA'!$E$3:$E$14,AH1667,"Cubic","Extrapolate=Linear","MultiX=Average","Skip=True","Sort=True")</f>
        <v>#N/A Invalid Parameter: Interpolation value</v>
      </c>
      <c r="AJ1667" s="43" t="str">
        <f>_xll.BInterpol('Base IPCA'!$C$3:$C$14,'Base IPCA'!$D$3:$D$14,AH1667,"Cubic","Extrapolate=Linear","MultiX=Average","Skip=True","Sort=True")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4"/>
        <v>#REF!</v>
      </c>
      <c r="AI1668" s="43" t="str">
        <f>_xll.BInterpol('Base IPCA'!$C$3:$C$14,'Base IPCA'!$E$3:$E$14,AH1668,"Cubic","Extrapolate=Linear","MultiX=Average","Skip=True","Sort=True")</f>
        <v>#N/A Invalid Parameter: Interpolation value</v>
      </c>
      <c r="AJ1668" s="43" t="str">
        <f>_xll.BInterpol('Base IPCA'!$C$3:$C$14,'Base IPCA'!$D$3:$D$14,AH1668,"Cubic","Extrapolate=Linear","MultiX=Average","Skip=True","Sort=True")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4"/>
        <v>#REF!</v>
      </c>
      <c r="AI1669" s="43" t="str">
        <f>_xll.BInterpol('Base IPCA'!$C$3:$C$14,'Base IPCA'!$E$3:$E$14,AH1669,"Cubic","Extrapolate=Linear","MultiX=Average","Skip=True","Sort=True")</f>
        <v>#N/A Invalid Parameter: Interpolation value</v>
      </c>
      <c r="AJ1669" s="43" t="str">
        <f>_xll.BInterpol('Base IPCA'!$C$3:$C$14,'Base IPCA'!$D$3:$D$14,AH1669,"Cubic","Extrapolate=Linear","MultiX=Average","Skip=True","Sort=True")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5">AH1669+1</f>
        <v>#REF!</v>
      </c>
      <c r="AI1670" s="43" t="str">
        <f>_xll.BInterpol('Base IPCA'!$C$3:$C$14,'Base IPCA'!$E$3:$E$14,AH1670,"Cubic","Extrapolate=Linear","MultiX=Average","Skip=True","Sort=True")</f>
        <v>#N/A Invalid Parameter: Interpolation value</v>
      </c>
      <c r="AJ1670" s="43" t="str">
        <f>_xll.BInterpol('Base IPCA'!$C$3:$C$14,'Base IPCA'!$D$3:$D$14,AH1670,"Cubic","Extrapolate=Linear","MultiX=Average","Skip=True","Sort=True")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5"/>
        <v>#REF!</v>
      </c>
      <c r="AI1671" s="43" t="str">
        <f>_xll.BInterpol('Base IPCA'!$C$3:$C$14,'Base IPCA'!$E$3:$E$14,AH1671,"Cubic","Extrapolate=Linear","MultiX=Average","Skip=True","Sort=True")</f>
        <v>#N/A Invalid Parameter: Interpolation value</v>
      </c>
      <c r="AJ1671" s="43" t="str">
        <f>_xll.BInterpol('Base IPCA'!$C$3:$C$14,'Base IPCA'!$D$3:$D$14,AH1671,"Cubic","Extrapolate=Linear","MultiX=Average","Skip=True","Sort=True")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5"/>
        <v>#REF!</v>
      </c>
      <c r="AI1672" s="43" t="str">
        <f>_xll.BInterpol('Base IPCA'!$C$3:$C$14,'Base IPCA'!$E$3:$E$14,AH1672,"Cubic","Extrapolate=Linear","MultiX=Average","Skip=True","Sort=True")</f>
        <v>#N/A Invalid Parameter: Interpolation value</v>
      </c>
      <c r="AJ1672" s="43" t="str">
        <f>_xll.BInterpol('Base IPCA'!$C$3:$C$14,'Base IPCA'!$D$3:$D$14,AH1672,"Cubic","Extrapolate=Linear","MultiX=Average","Skip=True","Sort=True")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5"/>
        <v>#REF!</v>
      </c>
      <c r="AI1673" s="43" t="str">
        <f>_xll.BInterpol('Base IPCA'!$C$3:$C$14,'Base IPCA'!$E$3:$E$14,AH1673,"Cubic","Extrapolate=Linear","MultiX=Average","Skip=True","Sort=True")</f>
        <v>#N/A Invalid Parameter: Interpolation value</v>
      </c>
      <c r="AJ1673" s="43" t="str">
        <f>_xll.BInterpol('Base IPCA'!$C$3:$C$14,'Base IPCA'!$D$3:$D$14,AH1673,"Cubic","Extrapolate=Linear","MultiX=Average","Skip=True","Sort=True")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5"/>
        <v>#REF!</v>
      </c>
      <c r="AI1674" s="43" t="str">
        <f>_xll.BInterpol('Base IPCA'!$C$3:$C$14,'Base IPCA'!$E$3:$E$14,AH1674,"Cubic","Extrapolate=Linear","MultiX=Average","Skip=True","Sort=True")</f>
        <v>#N/A Invalid Parameter: Interpolation value</v>
      </c>
      <c r="AJ1674" s="43" t="str">
        <f>_xll.BInterpol('Base IPCA'!$C$3:$C$14,'Base IPCA'!$D$3:$D$14,AH1674,"Cubic","Extrapolate=Linear","MultiX=Average","Skip=True","Sort=True")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5"/>
        <v>#REF!</v>
      </c>
      <c r="AI1675" s="43" t="str">
        <f>_xll.BInterpol('Base IPCA'!$C$3:$C$14,'Base IPCA'!$E$3:$E$14,AH1675,"Cubic","Extrapolate=Linear","MultiX=Average","Skip=True","Sort=True")</f>
        <v>#N/A Invalid Parameter: Interpolation value</v>
      </c>
      <c r="AJ1675" s="43" t="str">
        <f>_xll.BInterpol('Base IPCA'!$C$3:$C$14,'Base IPCA'!$D$3:$D$14,AH1675,"Cubic","Extrapolate=Linear","MultiX=Average","Skip=True","Sort=True")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5"/>
        <v>#REF!</v>
      </c>
      <c r="AI1676" s="43" t="str">
        <f>_xll.BInterpol('Base IPCA'!$C$3:$C$14,'Base IPCA'!$E$3:$E$14,AH1676,"Cubic","Extrapolate=Linear","MultiX=Average","Skip=True","Sort=True")</f>
        <v>#N/A Invalid Parameter: Interpolation value</v>
      </c>
      <c r="AJ1676" s="43" t="str">
        <f>_xll.BInterpol('Base IPCA'!$C$3:$C$14,'Base IPCA'!$D$3:$D$14,AH1676,"Cubic","Extrapolate=Linear","MultiX=Average","Skip=True","Sort=True")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5"/>
        <v>#REF!</v>
      </c>
      <c r="AI1677" s="43" t="str">
        <f>_xll.BInterpol('Base IPCA'!$C$3:$C$14,'Base IPCA'!$E$3:$E$14,AH1677,"Cubic","Extrapolate=Linear","MultiX=Average","Skip=True","Sort=True")</f>
        <v>#N/A Invalid Parameter: Interpolation value</v>
      </c>
      <c r="AJ1677" s="43" t="str">
        <f>_xll.BInterpol('Base IPCA'!$C$3:$C$14,'Base IPCA'!$D$3:$D$14,AH1677,"Cubic","Extrapolate=Linear","MultiX=Average","Skip=True","Sort=True")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5"/>
        <v>#REF!</v>
      </c>
      <c r="AI1678" s="43" t="str">
        <f>_xll.BInterpol('Base IPCA'!$C$3:$C$14,'Base IPCA'!$E$3:$E$14,AH1678,"Cubic","Extrapolate=Linear","MultiX=Average","Skip=True","Sort=True")</f>
        <v>#N/A Invalid Parameter: Interpolation value</v>
      </c>
      <c r="AJ1678" s="43" t="str">
        <f>_xll.BInterpol('Base IPCA'!$C$3:$C$14,'Base IPCA'!$D$3:$D$14,AH1678,"Cubic","Extrapolate=Linear","MultiX=Average","Skip=True","Sort=True")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5"/>
        <v>#REF!</v>
      </c>
      <c r="AI1679" s="43" t="str">
        <f>_xll.BInterpol('Base IPCA'!$C$3:$C$14,'Base IPCA'!$E$3:$E$14,AH1679,"Cubic","Extrapolate=Linear","MultiX=Average","Skip=True","Sort=True")</f>
        <v>#N/A Invalid Parameter: Interpolation value</v>
      </c>
      <c r="AJ1679" s="43" t="str">
        <f>_xll.BInterpol('Base IPCA'!$C$3:$C$14,'Base IPCA'!$D$3:$D$14,AH1679,"Cubic","Extrapolate=Linear","MultiX=Average","Skip=True","Sort=True")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5"/>
        <v>#REF!</v>
      </c>
      <c r="AI1680" s="43" t="str">
        <f>_xll.BInterpol('Base IPCA'!$C$3:$C$14,'Base IPCA'!$E$3:$E$14,AH1680,"Cubic","Extrapolate=Linear","MultiX=Average","Skip=True","Sort=True")</f>
        <v>#N/A Invalid Parameter: Interpolation value</v>
      </c>
      <c r="AJ1680" s="43" t="str">
        <f>_xll.BInterpol('Base IPCA'!$C$3:$C$14,'Base IPCA'!$D$3:$D$14,AH1680,"Cubic","Extrapolate=Linear","MultiX=Average","Skip=True","Sort=True")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5"/>
        <v>#REF!</v>
      </c>
      <c r="AI1681" s="43" t="str">
        <f>_xll.BInterpol('Base IPCA'!$C$3:$C$14,'Base IPCA'!$E$3:$E$14,AH1681,"Cubic","Extrapolate=Linear","MultiX=Average","Skip=True","Sort=True")</f>
        <v>#N/A Invalid Parameter: Interpolation value</v>
      </c>
      <c r="AJ1681" s="43" t="str">
        <f>_xll.BInterpol('Base IPCA'!$C$3:$C$14,'Base IPCA'!$D$3:$D$14,AH1681,"Cubic","Extrapolate=Linear","MultiX=Average","Skip=True","Sort=True")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5"/>
        <v>#REF!</v>
      </c>
      <c r="AI1682" s="43" t="str">
        <f>_xll.BInterpol('Base IPCA'!$C$3:$C$14,'Base IPCA'!$E$3:$E$14,AH1682,"Cubic","Extrapolate=Linear","MultiX=Average","Skip=True","Sort=True")</f>
        <v>#N/A Invalid Parameter: Interpolation value</v>
      </c>
      <c r="AJ1682" s="43" t="str">
        <f>_xll.BInterpol('Base IPCA'!$C$3:$C$14,'Base IPCA'!$D$3:$D$14,AH1682,"Cubic","Extrapolate=Linear","MultiX=Average","Skip=True","Sort=True")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5"/>
        <v>#REF!</v>
      </c>
      <c r="AI1683" s="43" t="str">
        <f>_xll.BInterpol('Base IPCA'!$C$3:$C$14,'Base IPCA'!$E$3:$E$14,AH1683,"Cubic","Extrapolate=Linear","MultiX=Average","Skip=True","Sort=True")</f>
        <v>#N/A Invalid Parameter: Interpolation value</v>
      </c>
      <c r="AJ1683" s="43" t="str">
        <f>_xll.BInterpol('Base IPCA'!$C$3:$C$14,'Base IPCA'!$D$3:$D$14,AH1683,"Cubic","Extrapolate=Linear","MultiX=Average","Skip=True","Sort=True")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5"/>
        <v>#REF!</v>
      </c>
      <c r="AI1684" s="43" t="str">
        <f>_xll.BInterpol('Base IPCA'!$C$3:$C$14,'Base IPCA'!$E$3:$E$14,AH1684,"Cubic","Extrapolate=Linear","MultiX=Average","Skip=True","Sort=True")</f>
        <v>#N/A Invalid Parameter: Interpolation value</v>
      </c>
      <c r="AJ1684" s="43" t="str">
        <f>_xll.BInterpol('Base IPCA'!$C$3:$C$14,'Base IPCA'!$D$3:$D$14,AH1684,"Cubic","Extrapolate=Linear","MultiX=Average","Skip=True","Sort=True")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5"/>
        <v>#REF!</v>
      </c>
      <c r="AI1685" s="43" t="str">
        <f>_xll.BInterpol('Base IPCA'!$C$3:$C$14,'Base IPCA'!$E$3:$E$14,AH1685,"Cubic","Extrapolate=Linear","MultiX=Average","Skip=True","Sort=True")</f>
        <v>#N/A Invalid Parameter: Interpolation value</v>
      </c>
      <c r="AJ1685" s="43" t="str">
        <f>_xll.BInterpol('Base IPCA'!$C$3:$C$14,'Base IPCA'!$D$3:$D$14,AH1685,"Cubic","Extrapolate=Linear","MultiX=Average","Skip=True","Sort=True")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5"/>
        <v>#REF!</v>
      </c>
      <c r="AI1686" s="43" t="str">
        <f>_xll.BInterpol('Base IPCA'!$C$3:$C$14,'Base IPCA'!$E$3:$E$14,AH1686,"Cubic","Extrapolate=Linear","MultiX=Average","Skip=True","Sort=True")</f>
        <v>#N/A Invalid Parameter: Interpolation value</v>
      </c>
      <c r="AJ1686" s="43" t="str">
        <f>_xll.BInterpol('Base IPCA'!$C$3:$C$14,'Base IPCA'!$D$3:$D$14,AH1686,"Cubic","Extrapolate=Linear","MultiX=Average","Skip=True","Sort=True")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5"/>
        <v>#REF!</v>
      </c>
      <c r="AI1687" s="43" t="str">
        <f>_xll.BInterpol('Base IPCA'!$C$3:$C$14,'Base IPCA'!$E$3:$E$14,AH1687,"Cubic","Extrapolate=Linear","MultiX=Average","Skip=True","Sort=True")</f>
        <v>#N/A Invalid Parameter: Interpolation value</v>
      </c>
      <c r="AJ1687" s="43" t="str">
        <f>_xll.BInterpol('Base IPCA'!$C$3:$C$14,'Base IPCA'!$D$3:$D$14,AH1687,"Cubic","Extrapolate=Linear","MultiX=Average","Skip=True","Sort=True")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5"/>
        <v>#REF!</v>
      </c>
      <c r="AI1688" s="43" t="str">
        <f>_xll.BInterpol('Base IPCA'!$C$3:$C$14,'Base IPCA'!$E$3:$E$14,AH1688,"Cubic","Extrapolate=Linear","MultiX=Average","Skip=True","Sort=True")</f>
        <v>#N/A Invalid Parameter: Interpolation value</v>
      </c>
      <c r="AJ1688" s="43" t="str">
        <f>_xll.BInterpol('Base IPCA'!$C$3:$C$14,'Base IPCA'!$D$3:$D$14,AH1688,"Cubic","Extrapolate=Linear","MultiX=Average","Skip=True","Sort=True")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5"/>
        <v>#REF!</v>
      </c>
      <c r="AI1689" s="43" t="str">
        <f>_xll.BInterpol('Base IPCA'!$C$3:$C$14,'Base IPCA'!$E$3:$E$14,AH1689,"Cubic","Extrapolate=Linear","MultiX=Average","Skip=True","Sort=True")</f>
        <v>#N/A Invalid Parameter: Interpolation value</v>
      </c>
      <c r="AJ1689" s="43" t="str">
        <f>_xll.BInterpol('Base IPCA'!$C$3:$C$14,'Base IPCA'!$D$3:$D$14,AH1689,"Cubic","Extrapolate=Linear","MultiX=Average","Skip=True","Sort=True")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5"/>
        <v>#REF!</v>
      </c>
      <c r="AI1690" s="43" t="str">
        <f>_xll.BInterpol('Base IPCA'!$C$3:$C$14,'Base IPCA'!$E$3:$E$14,AH1690,"Cubic","Extrapolate=Linear","MultiX=Average","Skip=True","Sort=True")</f>
        <v>#N/A Invalid Parameter: Interpolation value</v>
      </c>
      <c r="AJ1690" s="43" t="str">
        <f>_xll.BInterpol('Base IPCA'!$C$3:$C$14,'Base IPCA'!$D$3:$D$14,AH1690,"Cubic","Extrapolate=Linear","MultiX=Average","Skip=True","Sort=True")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5"/>
        <v>#REF!</v>
      </c>
      <c r="AI1691" s="43" t="str">
        <f>_xll.BInterpol('Base IPCA'!$C$3:$C$14,'Base IPCA'!$E$3:$E$14,AH1691,"Cubic","Extrapolate=Linear","MultiX=Average","Skip=True","Sort=True")</f>
        <v>#N/A Invalid Parameter: Interpolation value</v>
      </c>
      <c r="AJ1691" s="43" t="str">
        <f>_xll.BInterpol('Base IPCA'!$C$3:$C$14,'Base IPCA'!$D$3:$D$14,AH1691,"Cubic","Extrapolate=Linear","MultiX=Average","Skip=True","Sort=True")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5"/>
        <v>#REF!</v>
      </c>
      <c r="AI1692" s="43" t="str">
        <f>_xll.BInterpol('Base IPCA'!$C$3:$C$14,'Base IPCA'!$E$3:$E$14,AH1692,"Cubic","Extrapolate=Linear","MultiX=Average","Skip=True","Sort=True")</f>
        <v>#N/A Invalid Parameter: Interpolation value</v>
      </c>
      <c r="AJ1692" s="43" t="str">
        <f>_xll.BInterpol('Base IPCA'!$C$3:$C$14,'Base IPCA'!$D$3:$D$14,AH1692,"Cubic","Extrapolate=Linear","MultiX=Average","Skip=True","Sort=True")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5"/>
        <v>#REF!</v>
      </c>
      <c r="AI1693" s="43" t="str">
        <f>_xll.BInterpol('Base IPCA'!$C$3:$C$14,'Base IPCA'!$E$3:$E$14,AH1693,"Cubic","Extrapolate=Linear","MultiX=Average","Skip=True","Sort=True")</f>
        <v>#N/A Invalid Parameter: Interpolation value</v>
      </c>
      <c r="AJ1693" s="43" t="str">
        <f>_xll.BInterpol('Base IPCA'!$C$3:$C$14,'Base IPCA'!$D$3:$D$14,AH1693,"Cubic","Extrapolate=Linear","MultiX=Average","Skip=True","Sort=True")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5"/>
        <v>#REF!</v>
      </c>
      <c r="AI1694" s="43" t="str">
        <f>_xll.BInterpol('Base IPCA'!$C$3:$C$14,'Base IPCA'!$E$3:$E$14,AH1694,"Cubic","Extrapolate=Linear","MultiX=Average","Skip=True","Sort=True")</f>
        <v>#N/A Invalid Parameter: Interpolation value</v>
      </c>
      <c r="AJ1694" s="43" t="str">
        <f>_xll.BInterpol('Base IPCA'!$C$3:$C$14,'Base IPCA'!$D$3:$D$14,AH1694,"Cubic","Extrapolate=Linear","MultiX=Average","Skip=True","Sort=True")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5"/>
        <v>#REF!</v>
      </c>
      <c r="AI1695" s="43" t="str">
        <f>_xll.BInterpol('Base IPCA'!$C$3:$C$14,'Base IPCA'!$E$3:$E$14,AH1695,"Cubic","Extrapolate=Linear","MultiX=Average","Skip=True","Sort=True")</f>
        <v>#N/A Invalid Parameter: Interpolation value</v>
      </c>
      <c r="AJ1695" s="43" t="str">
        <f>_xll.BInterpol('Base IPCA'!$C$3:$C$14,'Base IPCA'!$D$3:$D$14,AH1695,"Cubic","Extrapolate=Linear","MultiX=Average","Skip=True","Sort=True")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5"/>
        <v>#REF!</v>
      </c>
      <c r="AI1696" s="43" t="str">
        <f>_xll.BInterpol('Base IPCA'!$C$3:$C$14,'Base IPCA'!$E$3:$E$14,AH1696,"Cubic","Extrapolate=Linear","MultiX=Average","Skip=True","Sort=True")</f>
        <v>#N/A Invalid Parameter: Interpolation value</v>
      </c>
      <c r="AJ1696" s="43" t="str">
        <f>_xll.BInterpol('Base IPCA'!$C$3:$C$14,'Base IPCA'!$D$3:$D$14,AH1696,"Cubic","Extrapolate=Linear","MultiX=Average","Skip=True","Sort=True")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5"/>
        <v>#REF!</v>
      </c>
      <c r="AI1697" s="43" t="str">
        <f>_xll.BInterpol('Base IPCA'!$C$3:$C$14,'Base IPCA'!$E$3:$E$14,AH1697,"Cubic","Extrapolate=Linear","MultiX=Average","Skip=True","Sort=True")</f>
        <v>#N/A Invalid Parameter: Interpolation value</v>
      </c>
      <c r="AJ1697" s="43" t="str">
        <f>_xll.BInterpol('Base IPCA'!$C$3:$C$14,'Base IPCA'!$D$3:$D$14,AH1697,"Cubic","Extrapolate=Linear","MultiX=Average","Skip=True","Sort=True")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5"/>
        <v>#REF!</v>
      </c>
      <c r="AI1698" s="43" t="str">
        <f>_xll.BInterpol('Base IPCA'!$C$3:$C$14,'Base IPCA'!$E$3:$E$14,AH1698,"Cubic","Extrapolate=Linear","MultiX=Average","Skip=True","Sort=True")</f>
        <v>#N/A Invalid Parameter: Interpolation value</v>
      </c>
      <c r="AJ1698" s="43" t="str">
        <f>_xll.BInterpol('Base IPCA'!$C$3:$C$14,'Base IPCA'!$D$3:$D$14,AH1698,"Cubic","Extrapolate=Linear","MultiX=Average","Skip=True","Sort=True")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5"/>
        <v>#REF!</v>
      </c>
      <c r="AI1699" s="43" t="str">
        <f>_xll.BInterpol('Base IPCA'!$C$3:$C$14,'Base IPCA'!$E$3:$E$14,AH1699,"Cubic","Extrapolate=Linear","MultiX=Average","Skip=True","Sort=True")</f>
        <v>#N/A Invalid Parameter: Interpolation value</v>
      </c>
      <c r="AJ1699" s="43" t="str">
        <f>_xll.BInterpol('Base IPCA'!$C$3:$C$14,'Base IPCA'!$D$3:$D$14,AH1699,"Cubic","Extrapolate=Linear","MultiX=Average","Skip=True","Sort=True")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5"/>
        <v>#REF!</v>
      </c>
      <c r="AI1700" s="43" t="str">
        <f>_xll.BInterpol('Base IPCA'!$C$3:$C$14,'Base IPCA'!$E$3:$E$14,AH1700,"Cubic","Extrapolate=Linear","MultiX=Average","Skip=True","Sort=True")</f>
        <v>#N/A Invalid Parameter: Interpolation value</v>
      </c>
      <c r="AJ1700" s="43" t="str">
        <f>_xll.BInterpol('Base IPCA'!$C$3:$C$14,'Base IPCA'!$D$3:$D$14,AH1700,"Cubic","Extrapolate=Linear","MultiX=Average","Skip=True","Sort=True")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5"/>
        <v>#REF!</v>
      </c>
      <c r="AI1701" s="43" t="str">
        <f>_xll.BInterpol('Base IPCA'!$C$3:$C$14,'Base IPCA'!$E$3:$E$14,AH1701,"Cubic","Extrapolate=Linear","MultiX=Average","Skip=True","Sort=True")</f>
        <v>#N/A Invalid Parameter: Interpolation value</v>
      </c>
      <c r="AJ1701" s="43" t="str">
        <f>_xll.BInterpol('Base IPCA'!$C$3:$C$14,'Base IPCA'!$D$3:$D$14,AH1701,"Cubic","Extrapolate=Linear","MultiX=Average","Skip=True","Sort=True")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5"/>
        <v>#REF!</v>
      </c>
      <c r="AI1702" s="43" t="str">
        <f>_xll.BInterpol('Base IPCA'!$C$3:$C$14,'Base IPCA'!$E$3:$E$14,AH1702,"Cubic","Extrapolate=Linear","MultiX=Average","Skip=True","Sort=True")</f>
        <v>#N/A Invalid Parameter: Interpolation value</v>
      </c>
      <c r="AJ1702" s="43" t="str">
        <f>_xll.BInterpol('Base IPCA'!$C$3:$C$14,'Base IPCA'!$D$3:$D$14,AH1702,"Cubic","Extrapolate=Linear","MultiX=Average","Skip=True","Sort=True")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5"/>
        <v>#REF!</v>
      </c>
      <c r="AI1703" s="43" t="str">
        <f>_xll.BInterpol('Base IPCA'!$C$3:$C$14,'Base IPCA'!$E$3:$E$14,AH1703,"Cubic","Extrapolate=Linear","MultiX=Average","Skip=True","Sort=True")</f>
        <v>#N/A Invalid Parameter: Interpolation value</v>
      </c>
      <c r="AJ1703" s="43" t="str">
        <f>_xll.BInterpol('Base IPCA'!$C$3:$C$14,'Base IPCA'!$D$3:$D$14,AH1703,"Cubic","Extrapolate=Linear","MultiX=Average","Skip=True","Sort=True")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5"/>
        <v>#REF!</v>
      </c>
      <c r="AI1704" s="43" t="str">
        <f>_xll.BInterpol('Base IPCA'!$C$3:$C$14,'Base IPCA'!$E$3:$E$14,AH1704,"Cubic","Extrapolate=Linear","MultiX=Average","Skip=True","Sort=True")</f>
        <v>#N/A Invalid Parameter: Interpolation value</v>
      </c>
      <c r="AJ1704" s="43" t="str">
        <f>_xll.BInterpol('Base IPCA'!$C$3:$C$14,'Base IPCA'!$D$3:$D$14,AH1704,"Cubic","Extrapolate=Linear","MultiX=Average","Skip=True","Sort=True")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5"/>
        <v>#REF!</v>
      </c>
      <c r="AI1705" s="43" t="str">
        <f>_xll.BInterpol('Base IPCA'!$C$3:$C$14,'Base IPCA'!$E$3:$E$14,AH1705,"Cubic","Extrapolate=Linear","MultiX=Average","Skip=True","Sort=True")</f>
        <v>#N/A Invalid Parameter: Interpolation value</v>
      </c>
      <c r="AJ1705" s="43" t="str">
        <f>_xll.BInterpol('Base IPCA'!$C$3:$C$14,'Base IPCA'!$D$3:$D$14,AH1705,"Cubic","Extrapolate=Linear","MultiX=Average","Skip=True","Sort=True")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5"/>
        <v>#REF!</v>
      </c>
      <c r="AI1706" s="43" t="str">
        <f>_xll.BInterpol('Base IPCA'!$C$3:$C$14,'Base IPCA'!$E$3:$E$14,AH1706,"Cubic","Extrapolate=Linear","MultiX=Average","Skip=True","Sort=True")</f>
        <v>#N/A Invalid Parameter: Interpolation value</v>
      </c>
      <c r="AJ1706" s="43" t="str">
        <f>_xll.BInterpol('Base IPCA'!$C$3:$C$14,'Base IPCA'!$D$3:$D$14,AH1706,"Cubic","Extrapolate=Linear","MultiX=Average","Skip=True","Sort=True")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5"/>
        <v>#REF!</v>
      </c>
      <c r="AI1707" s="43" t="str">
        <f>_xll.BInterpol('Base IPCA'!$C$3:$C$14,'Base IPCA'!$E$3:$E$14,AH1707,"Cubic","Extrapolate=Linear","MultiX=Average","Skip=True","Sort=True")</f>
        <v>#N/A Invalid Parameter: Interpolation value</v>
      </c>
      <c r="AJ1707" s="43" t="str">
        <f>_xll.BInterpol('Base IPCA'!$C$3:$C$14,'Base IPCA'!$D$3:$D$14,AH1707,"Cubic","Extrapolate=Linear","MultiX=Average","Skip=True","Sort=True")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5"/>
        <v>#REF!</v>
      </c>
      <c r="AI1708" s="43" t="str">
        <f>_xll.BInterpol('Base IPCA'!$C$3:$C$14,'Base IPCA'!$E$3:$E$14,AH1708,"Cubic","Extrapolate=Linear","MultiX=Average","Skip=True","Sort=True")</f>
        <v>#N/A Invalid Parameter: Interpolation value</v>
      </c>
      <c r="AJ1708" s="43" t="str">
        <f>_xll.BInterpol('Base IPCA'!$C$3:$C$14,'Base IPCA'!$D$3:$D$14,AH1708,"Cubic","Extrapolate=Linear","MultiX=Average","Skip=True","Sort=True")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5"/>
        <v>#REF!</v>
      </c>
      <c r="AI1709" s="43" t="str">
        <f>_xll.BInterpol('Base IPCA'!$C$3:$C$14,'Base IPCA'!$E$3:$E$14,AH1709,"Cubic","Extrapolate=Linear","MultiX=Average","Skip=True","Sort=True")</f>
        <v>#N/A Invalid Parameter: Interpolation value</v>
      </c>
      <c r="AJ1709" s="43" t="str">
        <f>_xll.BInterpol('Base IPCA'!$C$3:$C$14,'Base IPCA'!$D$3:$D$14,AH1709,"Cubic","Extrapolate=Linear","MultiX=Average","Skip=True","Sort=True")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5"/>
        <v>#REF!</v>
      </c>
      <c r="AI1710" s="43" t="str">
        <f>_xll.BInterpol('Base IPCA'!$C$3:$C$14,'Base IPCA'!$E$3:$E$14,AH1710,"Cubic","Extrapolate=Linear","MultiX=Average","Skip=True","Sort=True")</f>
        <v>#N/A Invalid Parameter: Interpolation value</v>
      </c>
      <c r="AJ1710" s="43" t="str">
        <f>_xll.BInterpol('Base IPCA'!$C$3:$C$14,'Base IPCA'!$D$3:$D$14,AH1710,"Cubic","Extrapolate=Linear","MultiX=Average","Skip=True","Sort=True")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5"/>
        <v>#REF!</v>
      </c>
      <c r="AI1711" s="43" t="str">
        <f>_xll.BInterpol('Base IPCA'!$C$3:$C$14,'Base IPCA'!$E$3:$E$14,AH1711,"Cubic","Extrapolate=Linear","MultiX=Average","Skip=True","Sort=True")</f>
        <v>#N/A Invalid Parameter: Interpolation value</v>
      </c>
      <c r="AJ1711" s="43" t="str">
        <f>_xll.BInterpol('Base IPCA'!$C$3:$C$14,'Base IPCA'!$D$3:$D$14,AH1711,"Cubic","Extrapolate=Linear","MultiX=Average","Skip=True","Sort=True")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5"/>
        <v>#REF!</v>
      </c>
      <c r="AI1712" s="43" t="str">
        <f>_xll.BInterpol('Base IPCA'!$C$3:$C$14,'Base IPCA'!$E$3:$E$14,AH1712,"Cubic","Extrapolate=Linear","MultiX=Average","Skip=True","Sort=True")</f>
        <v>#N/A Invalid Parameter: Interpolation value</v>
      </c>
      <c r="AJ1712" s="43" t="str">
        <f>_xll.BInterpol('Base IPCA'!$C$3:$C$14,'Base IPCA'!$D$3:$D$14,AH1712,"Cubic","Extrapolate=Linear","MultiX=Average","Skip=True","Sort=True")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5"/>
        <v>#REF!</v>
      </c>
      <c r="AI1713" s="43" t="str">
        <f>_xll.BInterpol('Base IPCA'!$C$3:$C$14,'Base IPCA'!$E$3:$E$14,AH1713,"Cubic","Extrapolate=Linear","MultiX=Average","Skip=True","Sort=True")</f>
        <v>#N/A Invalid Parameter: Interpolation value</v>
      </c>
      <c r="AJ1713" s="43" t="str">
        <f>_xll.BInterpol('Base IPCA'!$C$3:$C$14,'Base IPCA'!$D$3:$D$14,AH1713,"Cubic","Extrapolate=Linear","MultiX=Average","Skip=True","Sort=True")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5"/>
        <v>#REF!</v>
      </c>
      <c r="AI1714" s="43" t="str">
        <f>_xll.BInterpol('Base IPCA'!$C$3:$C$14,'Base IPCA'!$E$3:$E$14,AH1714,"Cubic","Extrapolate=Linear","MultiX=Average","Skip=True","Sort=True")</f>
        <v>#N/A Invalid Parameter: Interpolation value</v>
      </c>
      <c r="AJ1714" s="43" t="str">
        <f>_xll.BInterpol('Base IPCA'!$C$3:$C$14,'Base IPCA'!$D$3:$D$14,AH1714,"Cubic","Extrapolate=Linear","MultiX=Average","Skip=True","Sort=True")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5"/>
        <v>#REF!</v>
      </c>
      <c r="AI1715" s="43" t="str">
        <f>_xll.BInterpol('Base IPCA'!$C$3:$C$14,'Base IPCA'!$E$3:$E$14,AH1715,"Cubic","Extrapolate=Linear","MultiX=Average","Skip=True","Sort=True")</f>
        <v>#N/A Invalid Parameter: Interpolation value</v>
      </c>
      <c r="AJ1715" s="43" t="str">
        <f>_xll.BInterpol('Base IPCA'!$C$3:$C$14,'Base IPCA'!$D$3:$D$14,AH1715,"Cubic","Extrapolate=Linear","MultiX=Average","Skip=True","Sort=True")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5"/>
        <v>#REF!</v>
      </c>
      <c r="AI1716" s="43" t="str">
        <f>_xll.BInterpol('Base IPCA'!$C$3:$C$14,'Base IPCA'!$E$3:$E$14,AH1716,"Cubic","Extrapolate=Linear","MultiX=Average","Skip=True","Sort=True")</f>
        <v>#N/A Invalid Parameter: Interpolation value</v>
      </c>
      <c r="AJ1716" s="43" t="str">
        <f>_xll.BInterpol('Base IPCA'!$C$3:$C$14,'Base IPCA'!$D$3:$D$14,AH1716,"Cubic","Extrapolate=Linear","MultiX=Average","Skip=True","Sort=True")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5"/>
        <v>#REF!</v>
      </c>
      <c r="AI1717" s="43" t="str">
        <f>_xll.BInterpol('Base IPCA'!$C$3:$C$14,'Base IPCA'!$E$3:$E$14,AH1717,"Cubic","Extrapolate=Linear","MultiX=Average","Skip=True","Sort=True")</f>
        <v>#N/A Invalid Parameter: Interpolation value</v>
      </c>
      <c r="AJ1717" s="43" t="str">
        <f>_xll.BInterpol('Base IPCA'!$C$3:$C$14,'Base IPCA'!$D$3:$D$14,AH1717,"Cubic","Extrapolate=Linear","MultiX=Average","Skip=True","Sort=True")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5"/>
        <v>#REF!</v>
      </c>
      <c r="AI1718" s="43" t="str">
        <f>_xll.BInterpol('Base IPCA'!$C$3:$C$14,'Base IPCA'!$E$3:$E$14,AH1718,"Cubic","Extrapolate=Linear","MultiX=Average","Skip=True","Sort=True")</f>
        <v>#N/A Invalid Parameter: Interpolation value</v>
      </c>
      <c r="AJ1718" s="43" t="str">
        <f>_xll.BInterpol('Base IPCA'!$C$3:$C$14,'Base IPCA'!$D$3:$D$14,AH1718,"Cubic","Extrapolate=Linear","MultiX=Average","Skip=True","Sort=True")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5"/>
        <v>#REF!</v>
      </c>
      <c r="AI1719" s="43" t="str">
        <f>_xll.BInterpol('Base IPCA'!$C$3:$C$14,'Base IPCA'!$E$3:$E$14,AH1719,"Cubic","Extrapolate=Linear","MultiX=Average","Skip=True","Sort=True")</f>
        <v>#N/A Invalid Parameter: Interpolation value</v>
      </c>
      <c r="AJ1719" s="43" t="str">
        <f>_xll.BInterpol('Base IPCA'!$C$3:$C$14,'Base IPCA'!$D$3:$D$14,AH1719,"Cubic","Extrapolate=Linear","MultiX=Average","Skip=True","Sort=True")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5"/>
        <v>#REF!</v>
      </c>
      <c r="AI1720" s="43" t="str">
        <f>_xll.BInterpol('Base IPCA'!$C$3:$C$14,'Base IPCA'!$E$3:$E$14,AH1720,"Cubic","Extrapolate=Linear","MultiX=Average","Skip=True","Sort=True")</f>
        <v>#N/A Invalid Parameter: Interpolation value</v>
      </c>
      <c r="AJ1720" s="43" t="str">
        <f>_xll.BInterpol('Base IPCA'!$C$3:$C$14,'Base IPCA'!$D$3:$D$14,AH1720,"Cubic","Extrapolate=Linear","MultiX=Average","Skip=True","Sort=True")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5"/>
        <v>#REF!</v>
      </c>
      <c r="AI1721" s="43" t="str">
        <f>_xll.BInterpol('Base IPCA'!$C$3:$C$14,'Base IPCA'!$E$3:$E$14,AH1721,"Cubic","Extrapolate=Linear","MultiX=Average","Skip=True","Sort=True")</f>
        <v>#N/A Invalid Parameter: Interpolation value</v>
      </c>
      <c r="AJ1721" s="43" t="str">
        <f>_xll.BInterpol('Base IPCA'!$C$3:$C$14,'Base IPCA'!$D$3:$D$14,AH1721,"Cubic","Extrapolate=Linear","MultiX=Average","Skip=True","Sort=True")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5"/>
        <v>#REF!</v>
      </c>
      <c r="AI1722" s="43" t="str">
        <f>_xll.BInterpol('Base IPCA'!$C$3:$C$14,'Base IPCA'!$E$3:$E$14,AH1722,"Cubic","Extrapolate=Linear","MultiX=Average","Skip=True","Sort=True")</f>
        <v>#N/A Invalid Parameter: Interpolation value</v>
      </c>
      <c r="AJ1722" s="43" t="str">
        <f>_xll.BInterpol('Base IPCA'!$C$3:$C$14,'Base IPCA'!$D$3:$D$14,AH1722,"Cubic","Extrapolate=Linear","MultiX=Average","Skip=True","Sort=True")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5"/>
        <v>#REF!</v>
      </c>
      <c r="AI1723" s="43" t="str">
        <f>_xll.BInterpol('Base IPCA'!$C$3:$C$14,'Base IPCA'!$E$3:$E$14,AH1723,"Cubic","Extrapolate=Linear","MultiX=Average","Skip=True","Sort=True")</f>
        <v>#N/A Invalid Parameter: Interpolation value</v>
      </c>
      <c r="AJ1723" s="43" t="str">
        <f>_xll.BInterpol('Base IPCA'!$C$3:$C$14,'Base IPCA'!$D$3:$D$14,AH1723,"Cubic","Extrapolate=Linear","MultiX=Average","Skip=True","Sort=True")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5"/>
        <v>#REF!</v>
      </c>
      <c r="AI1724" s="43" t="str">
        <f>_xll.BInterpol('Base IPCA'!$C$3:$C$14,'Base IPCA'!$E$3:$E$14,AH1724,"Cubic","Extrapolate=Linear","MultiX=Average","Skip=True","Sort=True")</f>
        <v>#N/A Invalid Parameter: Interpolation value</v>
      </c>
      <c r="AJ1724" s="43" t="str">
        <f>_xll.BInterpol('Base IPCA'!$C$3:$C$14,'Base IPCA'!$D$3:$D$14,AH1724,"Cubic","Extrapolate=Linear","MultiX=Average","Skip=True","Sort=True")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5"/>
        <v>#REF!</v>
      </c>
      <c r="AI1725" s="43" t="str">
        <f>_xll.BInterpol('Base IPCA'!$C$3:$C$14,'Base IPCA'!$E$3:$E$14,AH1725,"Cubic","Extrapolate=Linear","MultiX=Average","Skip=True","Sort=True")</f>
        <v>#N/A Invalid Parameter: Interpolation value</v>
      </c>
      <c r="AJ1725" s="43" t="str">
        <f>_xll.BInterpol('Base IPCA'!$C$3:$C$14,'Base IPCA'!$D$3:$D$14,AH1725,"Cubic","Extrapolate=Linear","MultiX=Average","Skip=True","Sort=True")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5"/>
        <v>#REF!</v>
      </c>
      <c r="AI1726" s="43" t="str">
        <f>_xll.BInterpol('Base IPCA'!$C$3:$C$14,'Base IPCA'!$E$3:$E$14,AH1726,"Cubic","Extrapolate=Linear","MultiX=Average","Skip=True","Sort=True")</f>
        <v>#N/A Invalid Parameter: Interpolation value</v>
      </c>
      <c r="AJ1726" s="43" t="str">
        <f>_xll.BInterpol('Base IPCA'!$C$3:$C$14,'Base IPCA'!$D$3:$D$14,AH1726,"Cubic","Extrapolate=Linear","MultiX=Average","Skip=True","Sort=True")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5"/>
        <v>#REF!</v>
      </c>
      <c r="AI1727" s="43" t="str">
        <f>_xll.BInterpol('Base IPCA'!$C$3:$C$14,'Base IPCA'!$E$3:$E$14,AH1727,"Cubic","Extrapolate=Linear","MultiX=Average","Skip=True","Sort=True")</f>
        <v>#N/A Invalid Parameter: Interpolation value</v>
      </c>
      <c r="AJ1727" s="43" t="str">
        <f>_xll.BInterpol('Base IPCA'!$C$3:$C$14,'Base IPCA'!$D$3:$D$14,AH1727,"Cubic","Extrapolate=Linear","MultiX=Average","Skip=True","Sort=True")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5"/>
        <v>#REF!</v>
      </c>
      <c r="AI1728" s="43" t="str">
        <f>_xll.BInterpol('Base IPCA'!$C$3:$C$14,'Base IPCA'!$E$3:$E$14,AH1728,"Cubic","Extrapolate=Linear","MultiX=Average","Skip=True","Sort=True")</f>
        <v>#N/A Invalid Parameter: Interpolation value</v>
      </c>
      <c r="AJ1728" s="43" t="str">
        <f>_xll.BInterpol('Base IPCA'!$C$3:$C$14,'Base IPCA'!$D$3:$D$14,AH1728,"Cubic","Extrapolate=Linear","MultiX=Average","Skip=True","Sort=True")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5"/>
        <v>#REF!</v>
      </c>
      <c r="AI1729" s="43" t="str">
        <f>_xll.BInterpol('Base IPCA'!$C$3:$C$14,'Base IPCA'!$E$3:$E$14,AH1729,"Cubic","Extrapolate=Linear","MultiX=Average","Skip=True","Sort=True")</f>
        <v>#N/A Invalid Parameter: Interpolation value</v>
      </c>
      <c r="AJ1729" s="43" t="str">
        <f>_xll.BInterpol('Base IPCA'!$C$3:$C$14,'Base IPCA'!$D$3:$D$14,AH1729,"Cubic","Extrapolate=Linear","MultiX=Average","Skip=True","Sort=True")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5"/>
        <v>#REF!</v>
      </c>
      <c r="AI1730" s="43" t="str">
        <f>_xll.BInterpol('Base IPCA'!$C$3:$C$14,'Base IPCA'!$E$3:$E$14,AH1730,"Cubic","Extrapolate=Linear","MultiX=Average","Skip=True","Sort=True")</f>
        <v>#N/A Invalid Parameter: Interpolation value</v>
      </c>
      <c r="AJ1730" s="43" t="str">
        <f>_xll.BInterpol('Base IPCA'!$C$3:$C$14,'Base IPCA'!$D$3:$D$14,AH1730,"Cubic","Extrapolate=Linear","MultiX=Average","Skip=True","Sort=True")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5"/>
        <v>#REF!</v>
      </c>
      <c r="AI1731" s="43" t="str">
        <f>_xll.BInterpol('Base IPCA'!$C$3:$C$14,'Base IPCA'!$E$3:$E$14,AH1731,"Cubic","Extrapolate=Linear","MultiX=Average","Skip=True","Sort=True")</f>
        <v>#N/A Invalid Parameter: Interpolation value</v>
      </c>
      <c r="AJ1731" s="43" t="str">
        <f>_xll.BInterpol('Base IPCA'!$C$3:$C$14,'Base IPCA'!$D$3:$D$14,AH1731,"Cubic","Extrapolate=Linear","MultiX=Average","Skip=True","Sort=True")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5"/>
        <v>#REF!</v>
      </c>
      <c r="AI1732" s="43" t="str">
        <f>_xll.BInterpol('Base IPCA'!$C$3:$C$14,'Base IPCA'!$E$3:$E$14,AH1732,"Cubic","Extrapolate=Linear","MultiX=Average","Skip=True","Sort=True")</f>
        <v>#N/A Invalid Parameter: Interpolation value</v>
      </c>
      <c r="AJ1732" s="43" t="str">
        <f>_xll.BInterpol('Base IPCA'!$C$3:$C$14,'Base IPCA'!$D$3:$D$14,AH1732,"Cubic","Extrapolate=Linear","MultiX=Average","Skip=True","Sort=True")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5"/>
        <v>#REF!</v>
      </c>
      <c r="AI1733" s="43" t="str">
        <f>_xll.BInterpol('Base IPCA'!$C$3:$C$14,'Base IPCA'!$E$3:$E$14,AH1733,"Cubic","Extrapolate=Linear","MultiX=Average","Skip=True","Sort=True")</f>
        <v>#N/A Invalid Parameter: Interpolation value</v>
      </c>
      <c r="AJ1733" s="43" t="str">
        <f>_xll.BInterpol('Base IPCA'!$C$3:$C$14,'Base IPCA'!$D$3:$D$14,AH1733,"Cubic","Extrapolate=Linear","MultiX=Average","Skip=True","Sort=True")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16">AH1733+1</f>
        <v>#REF!</v>
      </c>
      <c r="AI1734" s="43" t="str">
        <f>_xll.BInterpol('Base IPCA'!$C$3:$C$14,'Base IPCA'!$E$3:$E$14,AH1734,"Cubic","Extrapolate=Linear","MultiX=Average","Skip=True","Sort=True")</f>
        <v>#N/A Invalid Parameter: Interpolation value</v>
      </c>
      <c r="AJ1734" s="43" t="str">
        <f>_xll.BInterpol('Base IPCA'!$C$3:$C$14,'Base IPCA'!$D$3:$D$14,AH1734,"Cubic","Extrapolate=Linear","MultiX=Average","Skip=True","Sort=True")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16"/>
        <v>#REF!</v>
      </c>
      <c r="AI1735" s="43" t="str">
        <f>_xll.BInterpol('Base IPCA'!$C$3:$C$14,'Base IPCA'!$E$3:$E$14,AH1735,"Cubic","Extrapolate=Linear","MultiX=Average","Skip=True","Sort=True")</f>
        <v>#N/A Invalid Parameter: Interpolation value</v>
      </c>
      <c r="AJ1735" s="43" t="str">
        <f>_xll.BInterpol('Base IPCA'!$C$3:$C$14,'Base IPCA'!$D$3:$D$14,AH1735,"Cubic","Extrapolate=Linear","MultiX=Average","Skip=True","Sort=True")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16"/>
        <v>#REF!</v>
      </c>
      <c r="AI1736" s="43" t="str">
        <f>_xll.BInterpol('Base IPCA'!$C$3:$C$14,'Base IPCA'!$E$3:$E$14,AH1736,"Cubic","Extrapolate=Linear","MultiX=Average","Skip=True","Sort=True")</f>
        <v>#N/A Invalid Parameter: Interpolation value</v>
      </c>
      <c r="AJ1736" s="43" t="str">
        <f>_xll.BInterpol('Base IPCA'!$C$3:$C$14,'Base IPCA'!$D$3:$D$14,AH1736,"Cubic","Extrapolate=Linear","MultiX=Average","Skip=True","Sort=True")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16"/>
        <v>#REF!</v>
      </c>
      <c r="AI1737" s="43" t="str">
        <f>_xll.BInterpol('Base IPCA'!$C$3:$C$14,'Base IPCA'!$E$3:$E$14,AH1737,"Cubic","Extrapolate=Linear","MultiX=Average","Skip=True","Sort=True")</f>
        <v>#N/A Invalid Parameter: Interpolation value</v>
      </c>
      <c r="AJ1737" s="43" t="str">
        <f>_xll.BInterpol('Base IPCA'!$C$3:$C$14,'Base IPCA'!$D$3:$D$14,AH1737,"Cubic","Extrapolate=Linear","MultiX=Average","Skip=True","Sort=True")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16"/>
        <v>#REF!</v>
      </c>
      <c r="AI1738" s="43" t="str">
        <f>_xll.BInterpol('Base IPCA'!$C$3:$C$14,'Base IPCA'!$E$3:$E$14,AH1738,"Cubic","Extrapolate=Linear","MultiX=Average","Skip=True","Sort=True")</f>
        <v>#N/A Invalid Parameter: Interpolation value</v>
      </c>
      <c r="AJ1738" s="43" t="str">
        <f>_xll.BInterpol('Base IPCA'!$C$3:$C$14,'Base IPCA'!$D$3:$D$14,AH1738,"Cubic","Extrapolate=Linear","MultiX=Average","Skip=True","Sort=True")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16"/>
        <v>#REF!</v>
      </c>
      <c r="AI1739" s="43" t="str">
        <f>_xll.BInterpol('Base IPCA'!$C$3:$C$14,'Base IPCA'!$E$3:$E$14,AH1739,"Cubic","Extrapolate=Linear","MultiX=Average","Skip=True","Sort=True")</f>
        <v>#N/A Invalid Parameter: Interpolation value</v>
      </c>
      <c r="AJ1739" s="43" t="str">
        <f>_xll.BInterpol('Base IPCA'!$C$3:$C$14,'Base IPCA'!$D$3:$D$14,AH1739,"Cubic","Extrapolate=Linear","MultiX=Average","Skip=True","Sort=True")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16"/>
        <v>#REF!</v>
      </c>
      <c r="AI1740" s="43" t="str">
        <f>_xll.BInterpol('Base IPCA'!$C$3:$C$14,'Base IPCA'!$E$3:$E$14,AH1740,"Cubic","Extrapolate=Linear","MultiX=Average","Skip=True","Sort=True")</f>
        <v>#N/A Invalid Parameter: Interpolation value</v>
      </c>
      <c r="AJ1740" s="43" t="str">
        <f>_xll.BInterpol('Base IPCA'!$C$3:$C$14,'Base IPCA'!$D$3:$D$14,AH1740,"Cubic","Extrapolate=Linear","MultiX=Average","Skip=True","Sort=True")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16"/>
        <v>#REF!</v>
      </c>
      <c r="AI1741" s="43" t="str">
        <f>_xll.BInterpol('Base IPCA'!$C$3:$C$14,'Base IPCA'!$E$3:$E$14,AH1741,"Cubic","Extrapolate=Linear","MultiX=Average","Skip=True","Sort=True")</f>
        <v>#N/A Invalid Parameter: Interpolation value</v>
      </c>
      <c r="AJ1741" s="43" t="str">
        <f>_xll.BInterpol('Base IPCA'!$C$3:$C$14,'Base IPCA'!$D$3:$D$14,AH1741,"Cubic","Extrapolate=Linear","MultiX=Average","Skip=True","Sort=True")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16"/>
        <v>#REF!</v>
      </c>
      <c r="AI1742" s="43" t="str">
        <f>_xll.BInterpol('Base IPCA'!$C$3:$C$14,'Base IPCA'!$E$3:$E$14,AH1742,"Cubic","Extrapolate=Linear","MultiX=Average","Skip=True","Sort=True")</f>
        <v>#N/A Invalid Parameter: Interpolation value</v>
      </c>
      <c r="AJ1742" s="43" t="str">
        <f>_xll.BInterpol('Base IPCA'!$C$3:$C$14,'Base IPCA'!$D$3:$D$14,AH1742,"Cubic","Extrapolate=Linear","MultiX=Average","Skip=True","Sort=True")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16"/>
        <v>#REF!</v>
      </c>
      <c r="AI1743" s="43" t="str">
        <f>_xll.BInterpol('Base IPCA'!$C$3:$C$14,'Base IPCA'!$E$3:$E$14,AH1743,"Cubic","Extrapolate=Linear","MultiX=Average","Skip=True","Sort=True")</f>
        <v>#N/A Invalid Parameter: Interpolation value</v>
      </c>
      <c r="AJ1743" s="43" t="str">
        <f>_xll.BInterpol('Base IPCA'!$C$3:$C$14,'Base IPCA'!$D$3:$D$14,AH1743,"Cubic","Extrapolate=Linear","MultiX=Average","Skip=True","Sort=True")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16"/>
        <v>#REF!</v>
      </c>
      <c r="AI1744" s="43" t="str">
        <f>_xll.BInterpol('Base IPCA'!$C$3:$C$14,'Base IPCA'!$E$3:$E$14,AH1744,"Cubic","Extrapolate=Linear","MultiX=Average","Skip=True","Sort=True")</f>
        <v>#N/A Invalid Parameter: Interpolation value</v>
      </c>
      <c r="AJ1744" s="43" t="str">
        <f>_xll.BInterpol('Base IPCA'!$C$3:$C$14,'Base IPCA'!$D$3:$D$14,AH1744,"Cubic","Extrapolate=Linear","MultiX=Average","Skip=True","Sort=True")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16"/>
        <v>#REF!</v>
      </c>
      <c r="AI1745" s="43" t="str">
        <f>_xll.BInterpol('Base IPCA'!$C$3:$C$14,'Base IPCA'!$E$3:$E$14,AH1745,"Cubic","Extrapolate=Linear","MultiX=Average","Skip=True","Sort=True")</f>
        <v>#N/A Invalid Parameter: Interpolation value</v>
      </c>
      <c r="AJ1745" s="43" t="str">
        <f>_xll.BInterpol('Base IPCA'!$C$3:$C$14,'Base IPCA'!$D$3:$D$14,AH1745,"Cubic","Extrapolate=Linear","MultiX=Average","Skip=True","Sort=True")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16"/>
        <v>#REF!</v>
      </c>
      <c r="AI1746" s="43" t="str">
        <f>_xll.BInterpol('Base IPCA'!$C$3:$C$14,'Base IPCA'!$E$3:$E$14,AH1746,"Cubic","Extrapolate=Linear","MultiX=Average","Skip=True","Sort=True")</f>
        <v>#N/A Invalid Parameter: Interpolation value</v>
      </c>
      <c r="AJ1746" s="43" t="str">
        <f>_xll.BInterpol('Base IPCA'!$C$3:$C$14,'Base IPCA'!$D$3:$D$14,AH1746,"Cubic","Extrapolate=Linear","MultiX=Average","Skip=True","Sort=True")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16"/>
        <v>#REF!</v>
      </c>
      <c r="AI1747" s="43" t="str">
        <f>_xll.BInterpol('Base IPCA'!$C$3:$C$14,'Base IPCA'!$E$3:$E$14,AH1747,"Cubic","Extrapolate=Linear","MultiX=Average","Skip=True","Sort=True")</f>
        <v>#N/A Invalid Parameter: Interpolation value</v>
      </c>
      <c r="AJ1747" s="43" t="str">
        <f>_xll.BInterpol('Base IPCA'!$C$3:$C$14,'Base IPCA'!$D$3:$D$14,AH1747,"Cubic","Extrapolate=Linear","MultiX=Average","Skip=True","Sort=True")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16"/>
        <v>#REF!</v>
      </c>
      <c r="AI1748" s="43" t="str">
        <f>_xll.BInterpol('Base IPCA'!$C$3:$C$14,'Base IPCA'!$E$3:$E$14,AH1748,"Cubic","Extrapolate=Linear","MultiX=Average","Skip=True","Sort=True")</f>
        <v>#N/A Invalid Parameter: Interpolation value</v>
      </c>
      <c r="AJ1748" s="43" t="str">
        <f>_xll.BInterpol('Base IPCA'!$C$3:$C$14,'Base IPCA'!$D$3:$D$14,AH1748,"Cubic","Extrapolate=Linear","MultiX=Average","Skip=True","Sort=True")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16"/>
        <v>#REF!</v>
      </c>
      <c r="AI1749" s="43" t="str">
        <f>_xll.BInterpol('Base IPCA'!$C$3:$C$14,'Base IPCA'!$E$3:$E$14,AH1749,"Cubic","Extrapolate=Linear","MultiX=Average","Skip=True","Sort=True")</f>
        <v>#N/A Invalid Parameter: Interpolation value</v>
      </c>
      <c r="AJ1749" s="43" t="str">
        <f>_xll.BInterpol('Base IPCA'!$C$3:$C$14,'Base IPCA'!$D$3:$D$14,AH1749,"Cubic","Extrapolate=Linear","MultiX=Average","Skip=True","Sort=True")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16"/>
        <v>#REF!</v>
      </c>
      <c r="AI1750" s="43" t="str">
        <f>_xll.BInterpol('Base IPCA'!$C$3:$C$14,'Base IPCA'!$E$3:$E$14,AH1750,"Cubic","Extrapolate=Linear","MultiX=Average","Skip=True","Sort=True")</f>
        <v>#N/A Invalid Parameter: Interpolation value</v>
      </c>
      <c r="AJ1750" s="43" t="str">
        <f>_xll.BInterpol('Base IPCA'!$C$3:$C$14,'Base IPCA'!$D$3:$D$14,AH1750,"Cubic","Extrapolate=Linear","MultiX=Average","Skip=True","Sort=True")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16"/>
        <v>#REF!</v>
      </c>
      <c r="AI1751" s="43" t="str">
        <f>_xll.BInterpol('Base IPCA'!$C$3:$C$14,'Base IPCA'!$E$3:$E$14,AH1751,"Cubic","Extrapolate=Linear","MultiX=Average","Skip=True","Sort=True")</f>
        <v>#N/A Invalid Parameter: Interpolation value</v>
      </c>
      <c r="AJ1751" s="43" t="str">
        <f>_xll.BInterpol('Base IPCA'!$C$3:$C$14,'Base IPCA'!$D$3:$D$14,AH1751,"Cubic","Extrapolate=Linear","MultiX=Average","Skip=True","Sort=True")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16"/>
        <v>#REF!</v>
      </c>
      <c r="AI1752" s="43" t="str">
        <f>_xll.BInterpol('Base IPCA'!$C$3:$C$14,'Base IPCA'!$E$3:$E$14,AH1752,"Cubic","Extrapolate=Linear","MultiX=Average","Skip=True","Sort=True")</f>
        <v>#N/A Invalid Parameter: Interpolation value</v>
      </c>
      <c r="AJ1752" s="43" t="str">
        <f>_xll.BInterpol('Base IPCA'!$C$3:$C$14,'Base IPCA'!$D$3:$D$14,AH1752,"Cubic","Extrapolate=Linear","MultiX=Average","Skip=True","Sort=True")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16"/>
        <v>#REF!</v>
      </c>
      <c r="AI1753" s="43" t="str">
        <f>_xll.BInterpol('Base IPCA'!$C$3:$C$14,'Base IPCA'!$E$3:$E$14,AH1753,"Cubic","Extrapolate=Linear","MultiX=Average","Skip=True","Sort=True")</f>
        <v>#N/A Invalid Parameter: Interpolation value</v>
      </c>
      <c r="AJ1753" s="43" t="str">
        <f>_xll.BInterpol('Base IPCA'!$C$3:$C$14,'Base IPCA'!$D$3:$D$14,AH1753,"Cubic","Extrapolate=Linear","MultiX=Average","Skip=True","Sort=True")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16"/>
        <v>#REF!</v>
      </c>
      <c r="AI1754" s="43" t="str">
        <f>_xll.BInterpol('Base IPCA'!$C$3:$C$14,'Base IPCA'!$E$3:$E$14,AH1754,"Cubic","Extrapolate=Linear","MultiX=Average","Skip=True","Sort=True")</f>
        <v>#N/A Invalid Parameter: Interpolation value</v>
      </c>
      <c r="AJ1754" s="43" t="str">
        <f>_xll.BInterpol('Base IPCA'!$C$3:$C$14,'Base IPCA'!$D$3:$D$14,AH1754,"Cubic","Extrapolate=Linear","MultiX=Average","Skip=True","Sort=True")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16"/>
        <v>#REF!</v>
      </c>
      <c r="AI1755" s="43" t="str">
        <f>_xll.BInterpol('Base IPCA'!$C$3:$C$14,'Base IPCA'!$E$3:$E$14,AH1755,"Cubic","Extrapolate=Linear","MultiX=Average","Skip=True","Sort=True")</f>
        <v>#N/A Invalid Parameter: Interpolation value</v>
      </c>
      <c r="AJ1755" s="43" t="str">
        <f>_xll.BInterpol('Base IPCA'!$C$3:$C$14,'Base IPCA'!$D$3:$D$14,AH1755,"Cubic","Extrapolate=Linear","MultiX=Average","Skip=True","Sort=True")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16"/>
        <v>#REF!</v>
      </c>
      <c r="AI1756" s="43" t="str">
        <f>_xll.BInterpol('Base IPCA'!$C$3:$C$14,'Base IPCA'!$E$3:$E$14,AH1756,"Cubic","Extrapolate=Linear","MultiX=Average","Skip=True","Sort=True")</f>
        <v>#N/A Invalid Parameter: Interpolation value</v>
      </c>
      <c r="AJ1756" s="43" t="str">
        <f>_xll.BInterpol('Base IPCA'!$C$3:$C$14,'Base IPCA'!$D$3:$D$14,AH1756,"Cubic","Extrapolate=Linear","MultiX=Average","Skip=True","Sort=True")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16"/>
        <v>#REF!</v>
      </c>
      <c r="AI1757" s="43" t="str">
        <f>_xll.BInterpol('Base IPCA'!$C$3:$C$14,'Base IPCA'!$E$3:$E$14,AH1757,"Cubic","Extrapolate=Linear","MultiX=Average","Skip=True","Sort=True")</f>
        <v>#N/A Invalid Parameter: Interpolation value</v>
      </c>
      <c r="AJ1757" s="43" t="str">
        <f>_xll.BInterpol('Base IPCA'!$C$3:$C$14,'Base IPCA'!$D$3:$D$14,AH1757,"Cubic","Extrapolate=Linear","MultiX=Average","Skip=True","Sort=True")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16"/>
        <v>#REF!</v>
      </c>
      <c r="AI1758" s="43" t="str">
        <f>_xll.BInterpol('Base IPCA'!$C$3:$C$14,'Base IPCA'!$E$3:$E$14,AH1758,"Cubic","Extrapolate=Linear","MultiX=Average","Skip=True","Sort=True")</f>
        <v>#N/A Invalid Parameter: Interpolation value</v>
      </c>
      <c r="AJ1758" s="43" t="str">
        <f>_xll.BInterpol('Base IPCA'!$C$3:$C$14,'Base IPCA'!$D$3:$D$14,AH1758,"Cubic","Extrapolate=Linear","MultiX=Average","Skip=True","Sort=True")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16"/>
        <v>#REF!</v>
      </c>
      <c r="AI1759" s="43" t="str">
        <f>_xll.BInterpol('Base IPCA'!$C$3:$C$14,'Base IPCA'!$E$3:$E$14,AH1759,"Cubic","Extrapolate=Linear","MultiX=Average","Skip=True","Sort=True")</f>
        <v>#N/A Invalid Parameter: Interpolation value</v>
      </c>
      <c r="AJ1759" s="43" t="str">
        <f>_xll.BInterpol('Base IPCA'!$C$3:$C$14,'Base IPCA'!$D$3:$D$14,AH1759,"Cubic","Extrapolate=Linear","MultiX=Average","Skip=True","Sort=True")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16"/>
        <v>#REF!</v>
      </c>
      <c r="AI1760" s="43" t="str">
        <f>_xll.BInterpol('Base IPCA'!$C$3:$C$14,'Base IPCA'!$E$3:$E$14,AH1760,"Cubic","Extrapolate=Linear","MultiX=Average","Skip=True","Sort=True")</f>
        <v>#N/A Invalid Parameter: Interpolation value</v>
      </c>
      <c r="AJ1760" s="43" t="str">
        <f>_xll.BInterpol('Base IPCA'!$C$3:$C$14,'Base IPCA'!$D$3:$D$14,AH1760,"Cubic","Extrapolate=Linear","MultiX=Average","Skip=True","Sort=True")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16"/>
        <v>#REF!</v>
      </c>
      <c r="AI1761" s="43" t="str">
        <f>_xll.BInterpol('Base IPCA'!$C$3:$C$14,'Base IPCA'!$E$3:$E$14,AH1761,"Cubic","Extrapolate=Linear","MultiX=Average","Skip=True","Sort=True")</f>
        <v>#N/A Invalid Parameter: Interpolation value</v>
      </c>
      <c r="AJ1761" s="43" t="str">
        <f>_xll.BInterpol('Base IPCA'!$C$3:$C$14,'Base IPCA'!$D$3:$D$14,AH1761,"Cubic","Extrapolate=Linear","MultiX=Average","Skip=True","Sort=True")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16"/>
        <v>#REF!</v>
      </c>
      <c r="AI1762" s="43" t="str">
        <f>_xll.BInterpol('Base IPCA'!$C$3:$C$14,'Base IPCA'!$E$3:$E$14,AH1762,"Cubic","Extrapolate=Linear","MultiX=Average","Skip=True","Sort=True")</f>
        <v>#N/A Invalid Parameter: Interpolation value</v>
      </c>
      <c r="AJ1762" s="43" t="str">
        <f>_xll.BInterpol('Base IPCA'!$C$3:$C$14,'Base IPCA'!$D$3:$D$14,AH1762,"Cubic","Extrapolate=Linear","MultiX=Average","Skip=True","Sort=True")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16"/>
        <v>#REF!</v>
      </c>
      <c r="AI1763" s="43" t="str">
        <f>_xll.BInterpol('Base IPCA'!$C$3:$C$14,'Base IPCA'!$E$3:$E$14,AH1763,"Cubic","Extrapolate=Linear","MultiX=Average","Skip=True","Sort=True")</f>
        <v>#N/A Invalid Parameter: Interpolation value</v>
      </c>
      <c r="AJ1763" s="43" t="str">
        <f>_xll.BInterpol('Base IPCA'!$C$3:$C$14,'Base IPCA'!$D$3:$D$14,AH1763,"Cubic","Extrapolate=Linear","MultiX=Average","Skip=True","Sort=True")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16"/>
        <v>#REF!</v>
      </c>
      <c r="AI1764" s="43" t="str">
        <f>_xll.BInterpol('Base IPCA'!$C$3:$C$14,'Base IPCA'!$E$3:$E$14,AH1764,"Cubic","Extrapolate=Linear","MultiX=Average","Skip=True","Sort=True")</f>
        <v>#N/A Invalid Parameter: Interpolation value</v>
      </c>
      <c r="AJ1764" s="43" t="str">
        <f>_xll.BInterpol('Base IPCA'!$C$3:$C$14,'Base IPCA'!$D$3:$D$14,AH1764,"Cubic","Extrapolate=Linear","MultiX=Average","Skip=True","Sort=True")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16"/>
        <v>#REF!</v>
      </c>
      <c r="AI1765" s="43" t="str">
        <f>_xll.BInterpol('Base IPCA'!$C$3:$C$14,'Base IPCA'!$E$3:$E$14,AH1765,"Cubic","Extrapolate=Linear","MultiX=Average","Skip=True","Sort=True")</f>
        <v>#N/A Invalid Parameter: Interpolation value</v>
      </c>
      <c r="AJ1765" s="43" t="str">
        <f>_xll.BInterpol('Base IPCA'!$C$3:$C$14,'Base IPCA'!$D$3:$D$14,AH1765,"Cubic","Extrapolate=Linear","MultiX=Average","Skip=True","Sort=True")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16"/>
        <v>#REF!</v>
      </c>
      <c r="AI1766" s="43" t="str">
        <f>_xll.BInterpol('Base IPCA'!$C$3:$C$14,'Base IPCA'!$E$3:$E$14,AH1766,"Cubic","Extrapolate=Linear","MultiX=Average","Skip=True","Sort=True")</f>
        <v>#N/A Invalid Parameter: Interpolation value</v>
      </c>
      <c r="AJ1766" s="43" t="str">
        <f>_xll.BInterpol('Base IPCA'!$C$3:$C$14,'Base IPCA'!$D$3:$D$14,AH1766,"Cubic","Extrapolate=Linear","MultiX=Average","Skip=True","Sort=True")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16"/>
        <v>#REF!</v>
      </c>
      <c r="AI1767" s="43" t="str">
        <f>_xll.BInterpol('Base IPCA'!$C$3:$C$14,'Base IPCA'!$E$3:$E$14,AH1767,"Cubic","Extrapolate=Linear","MultiX=Average","Skip=True","Sort=True")</f>
        <v>#N/A Invalid Parameter: Interpolation value</v>
      </c>
      <c r="AJ1767" s="43" t="str">
        <f>_xll.BInterpol('Base IPCA'!$C$3:$C$14,'Base IPCA'!$D$3:$D$14,AH1767,"Cubic","Extrapolate=Linear","MultiX=Average","Skip=True","Sort=True")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16"/>
        <v>#REF!</v>
      </c>
      <c r="AI1768" s="43" t="str">
        <f>_xll.BInterpol('Base IPCA'!$C$3:$C$14,'Base IPCA'!$E$3:$E$14,AH1768,"Cubic","Extrapolate=Linear","MultiX=Average","Skip=True","Sort=True")</f>
        <v>#N/A Invalid Parameter: Interpolation value</v>
      </c>
      <c r="AJ1768" s="43" t="str">
        <f>_xll.BInterpol('Base IPCA'!$C$3:$C$14,'Base IPCA'!$D$3:$D$14,AH1768,"Cubic","Extrapolate=Linear","MultiX=Average","Skip=True","Sort=True")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16"/>
        <v>#REF!</v>
      </c>
      <c r="AI1769" s="43" t="str">
        <f>_xll.BInterpol('Base IPCA'!$C$3:$C$14,'Base IPCA'!$E$3:$E$14,AH1769,"Cubic","Extrapolate=Linear","MultiX=Average","Skip=True","Sort=True")</f>
        <v>#N/A Invalid Parameter: Interpolation value</v>
      </c>
      <c r="AJ1769" s="43" t="str">
        <f>_xll.BInterpol('Base IPCA'!$C$3:$C$14,'Base IPCA'!$D$3:$D$14,AH1769,"Cubic","Extrapolate=Linear","MultiX=Average","Skip=True","Sort=True")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16"/>
        <v>#REF!</v>
      </c>
      <c r="AI1770" s="43" t="str">
        <f>_xll.BInterpol('Base IPCA'!$C$3:$C$14,'Base IPCA'!$E$3:$E$14,AH1770,"Cubic","Extrapolate=Linear","MultiX=Average","Skip=True","Sort=True")</f>
        <v>#N/A Invalid Parameter: Interpolation value</v>
      </c>
      <c r="AJ1770" s="43" t="str">
        <f>_xll.BInterpol('Base IPCA'!$C$3:$C$14,'Base IPCA'!$D$3:$D$14,AH1770,"Cubic","Extrapolate=Linear","MultiX=Average","Skip=True","Sort=True")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16"/>
        <v>#REF!</v>
      </c>
      <c r="AI1771" s="43" t="str">
        <f>_xll.BInterpol('Base IPCA'!$C$3:$C$14,'Base IPCA'!$E$3:$E$14,AH1771,"Cubic","Extrapolate=Linear","MultiX=Average","Skip=True","Sort=True")</f>
        <v>#N/A Invalid Parameter: Interpolation value</v>
      </c>
      <c r="AJ1771" s="43" t="str">
        <f>_xll.BInterpol('Base IPCA'!$C$3:$C$14,'Base IPCA'!$D$3:$D$14,AH1771,"Cubic","Extrapolate=Linear","MultiX=Average","Skip=True","Sort=True")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16"/>
        <v>#REF!</v>
      </c>
      <c r="AI1772" s="43" t="str">
        <f>_xll.BInterpol('Base IPCA'!$C$3:$C$14,'Base IPCA'!$E$3:$E$14,AH1772,"Cubic","Extrapolate=Linear","MultiX=Average","Skip=True","Sort=True")</f>
        <v>#N/A Invalid Parameter: Interpolation value</v>
      </c>
      <c r="AJ1772" s="43" t="str">
        <f>_xll.BInterpol('Base IPCA'!$C$3:$C$14,'Base IPCA'!$D$3:$D$14,AH1772,"Cubic","Extrapolate=Linear","MultiX=Average","Skip=True","Sort=True")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16"/>
        <v>#REF!</v>
      </c>
      <c r="AI1773" s="43" t="str">
        <f>_xll.BInterpol('Base IPCA'!$C$3:$C$14,'Base IPCA'!$E$3:$E$14,AH1773,"Cubic","Extrapolate=Linear","MultiX=Average","Skip=True","Sort=True")</f>
        <v>#N/A Invalid Parameter: Interpolation value</v>
      </c>
      <c r="AJ1773" s="43" t="str">
        <f>_xll.BInterpol('Base IPCA'!$C$3:$C$14,'Base IPCA'!$D$3:$D$14,AH1773,"Cubic","Extrapolate=Linear","MultiX=Average","Skip=True","Sort=True")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16"/>
        <v>#REF!</v>
      </c>
      <c r="AI1774" s="43" t="str">
        <f>_xll.BInterpol('Base IPCA'!$C$3:$C$14,'Base IPCA'!$E$3:$E$14,AH1774,"Cubic","Extrapolate=Linear","MultiX=Average","Skip=True","Sort=True")</f>
        <v>#N/A Invalid Parameter: Interpolation value</v>
      </c>
      <c r="AJ1774" s="43" t="str">
        <f>_xll.BInterpol('Base IPCA'!$C$3:$C$14,'Base IPCA'!$D$3:$D$14,AH1774,"Cubic","Extrapolate=Linear","MultiX=Average","Skip=True","Sort=True")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16"/>
        <v>#REF!</v>
      </c>
      <c r="AI1775" s="43" t="str">
        <f>_xll.BInterpol('Base IPCA'!$C$3:$C$14,'Base IPCA'!$E$3:$E$14,AH1775,"Cubic","Extrapolate=Linear","MultiX=Average","Skip=True","Sort=True")</f>
        <v>#N/A Invalid Parameter: Interpolation value</v>
      </c>
      <c r="AJ1775" s="43" t="str">
        <f>_xll.BInterpol('Base IPCA'!$C$3:$C$14,'Base IPCA'!$D$3:$D$14,AH1775,"Cubic","Extrapolate=Linear","MultiX=Average","Skip=True","Sort=True")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16"/>
        <v>#REF!</v>
      </c>
      <c r="AI1776" s="43" t="str">
        <f>_xll.BInterpol('Base IPCA'!$C$3:$C$14,'Base IPCA'!$E$3:$E$14,AH1776,"Cubic","Extrapolate=Linear","MultiX=Average","Skip=True","Sort=True")</f>
        <v>#N/A Invalid Parameter: Interpolation value</v>
      </c>
      <c r="AJ1776" s="43" t="str">
        <f>_xll.BInterpol('Base IPCA'!$C$3:$C$14,'Base IPCA'!$D$3:$D$14,AH1776,"Cubic","Extrapolate=Linear","MultiX=Average","Skip=True","Sort=True")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16"/>
        <v>#REF!</v>
      </c>
      <c r="AI1777" s="43" t="str">
        <f>_xll.BInterpol('Base IPCA'!$C$3:$C$14,'Base IPCA'!$E$3:$E$14,AH1777,"Cubic","Extrapolate=Linear","MultiX=Average","Skip=True","Sort=True")</f>
        <v>#N/A Invalid Parameter: Interpolation value</v>
      </c>
      <c r="AJ1777" s="43" t="str">
        <f>_xll.BInterpol('Base IPCA'!$C$3:$C$14,'Base IPCA'!$D$3:$D$14,AH1777,"Cubic","Extrapolate=Linear","MultiX=Average","Skip=True","Sort=True")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16"/>
        <v>#REF!</v>
      </c>
      <c r="AI1778" s="43" t="str">
        <f>_xll.BInterpol('Base IPCA'!$C$3:$C$14,'Base IPCA'!$E$3:$E$14,AH1778,"Cubic","Extrapolate=Linear","MultiX=Average","Skip=True","Sort=True")</f>
        <v>#N/A Invalid Parameter: Interpolation value</v>
      </c>
      <c r="AJ1778" s="43" t="str">
        <f>_xll.BInterpol('Base IPCA'!$C$3:$C$14,'Base IPCA'!$D$3:$D$14,AH1778,"Cubic","Extrapolate=Linear","MultiX=Average","Skip=True","Sort=True")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16"/>
        <v>#REF!</v>
      </c>
      <c r="AI1779" s="43" t="str">
        <f>_xll.BInterpol('Base IPCA'!$C$3:$C$14,'Base IPCA'!$E$3:$E$14,AH1779,"Cubic","Extrapolate=Linear","MultiX=Average","Skip=True","Sort=True")</f>
        <v>#N/A Invalid Parameter: Interpolation value</v>
      </c>
      <c r="AJ1779" s="43" t="str">
        <f>_xll.BInterpol('Base IPCA'!$C$3:$C$14,'Base IPCA'!$D$3:$D$14,AH1779,"Cubic","Extrapolate=Linear","MultiX=Average","Skip=True","Sort=True")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16"/>
        <v>#REF!</v>
      </c>
      <c r="AI1780" s="43" t="str">
        <f>_xll.BInterpol('Base IPCA'!$C$3:$C$14,'Base IPCA'!$E$3:$E$14,AH1780,"Cubic","Extrapolate=Linear","MultiX=Average","Skip=True","Sort=True")</f>
        <v>#N/A Invalid Parameter: Interpolation value</v>
      </c>
      <c r="AJ1780" s="43" t="str">
        <f>_xll.BInterpol('Base IPCA'!$C$3:$C$14,'Base IPCA'!$D$3:$D$14,AH1780,"Cubic","Extrapolate=Linear","MultiX=Average","Skip=True","Sort=True")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16"/>
        <v>#REF!</v>
      </c>
      <c r="AI1781" s="43" t="str">
        <f>_xll.BInterpol('Base IPCA'!$C$3:$C$14,'Base IPCA'!$E$3:$E$14,AH1781,"Cubic","Extrapolate=Linear","MultiX=Average","Skip=True","Sort=True")</f>
        <v>#N/A Invalid Parameter: Interpolation value</v>
      </c>
      <c r="AJ1781" s="43" t="str">
        <f>_xll.BInterpol('Base IPCA'!$C$3:$C$14,'Base IPCA'!$D$3:$D$14,AH1781,"Cubic","Extrapolate=Linear","MultiX=Average","Skip=True","Sort=True")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16"/>
        <v>#REF!</v>
      </c>
      <c r="AI1782" s="43" t="str">
        <f>_xll.BInterpol('Base IPCA'!$C$3:$C$14,'Base IPCA'!$E$3:$E$14,AH1782,"Cubic","Extrapolate=Linear","MultiX=Average","Skip=True","Sort=True")</f>
        <v>#N/A Invalid Parameter: Interpolation value</v>
      </c>
      <c r="AJ1782" s="43" t="str">
        <f>_xll.BInterpol('Base IPCA'!$C$3:$C$14,'Base IPCA'!$D$3:$D$14,AH1782,"Cubic","Extrapolate=Linear","MultiX=Average","Skip=True","Sort=True")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16"/>
        <v>#REF!</v>
      </c>
      <c r="AI1783" s="43" t="str">
        <f>_xll.BInterpol('Base IPCA'!$C$3:$C$14,'Base IPCA'!$E$3:$E$14,AH1783,"Cubic","Extrapolate=Linear","MultiX=Average","Skip=True","Sort=True")</f>
        <v>#N/A Invalid Parameter: Interpolation value</v>
      </c>
      <c r="AJ1783" s="43" t="str">
        <f>_xll.BInterpol('Base IPCA'!$C$3:$C$14,'Base IPCA'!$D$3:$D$14,AH1783,"Cubic","Extrapolate=Linear","MultiX=Average","Skip=True","Sort=True")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16"/>
        <v>#REF!</v>
      </c>
      <c r="AI1784" s="43" t="str">
        <f>_xll.BInterpol('Base IPCA'!$C$3:$C$14,'Base IPCA'!$E$3:$E$14,AH1784,"Cubic","Extrapolate=Linear","MultiX=Average","Skip=True","Sort=True")</f>
        <v>#N/A Invalid Parameter: Interpolation value</v>
      </c>
      <c r="AJ1784" s="43" t="str">
        <f>_xll.BInterpol('Base IPCA'!$C$3:$C$14,'Base IPCA'!$D$3:$D$14,AH1784,"Cubic","Extrapolate=Linear","MultiX=Average","Skip=True","Sort=True")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16"/>
        <v>#REF!</v>
      </c>
      <c r="AI1785" s="43" t="str">
        <f>_xll.BInterpol('Base IPCA'!$C$3:$C$14,'Base IPCA'!$E$3:$E$14,AH1785,"Cubic","Extrapolate=Linear","MultiX=Average","Skip=True","Sort=True")</f>
        <v>#N/A Invalid Parameter: Interpolation value</v>
      </c>
      <c r="AJ1785" s="43" t="str">
        <f>_xll.BInterpol('Base IPCA'!$C$3:$C$14,'Base IPCA'!$D$3:$D$14,AH1785,"Cubic","Extrapolate=Linear","MultiX=Average","Skip=True","Sort=True")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16"/>
        <v>#REF!</v>
      </c>
      <c r="AI1786" s="43" t="str">
        <f>_xll.BInterpol('Base IPCA'!$C$3:$C$14,'Base IPCA'!$E$3:$E$14,AH1786,"Cubic","Extrapolate=Linear","MultiX=Average","Skip=True","Sort=True")</f>
        <v>#N/A Invalid Parameter: Interpolation value</v>
      </c>
      <c r="AJ1786" s="43" t="str">
        <f>_xll.BInterpol('Base IPCA'!$C$3:$C$14,'Base IPCA'!$D$3:$D$14,AH1786,"Cubic","Extrapolate=Linear","MultiX=Average","Skip=True","Sort=True")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16"/>
        <v>#REF!</v>
      </c>
      <c r="AI1787" s="43" t="str">
        <f>_xll.BInterpol('Base IPCA'!$C$3:$C$14,'Base IPCA'!$E$3:$E$14,AH1787,"Cubic","Extrapolate=Linear","MultiX=Average","Skip=True","Sort=True")</f>
        <v>#N/A Invalid Parameter: Interpolation value</v>
      </c>
      <c r="AJ1787" s="43" t="str">
        <f>_xll.BInterpol('Base IPCA'!$C$3:$C$14,'Base IPCA'!$D$3:$D$14,AH1787,"Cubic","Extrapolate=Linear","MultiX=Average","Skip=True","Sort=True")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16"/>
        <v>#REF!</v>
      </c>
      <c r="AI1788" s="43" t="str">
        <f>_xll.BInterpol('Base IPCA'!$C$3:$C$14,'Base IPCA'!$E$3:$E$14,AH1788,"Cubic","Extrapolate=Linear","MultiX=Average","Skip=True","Sort=True")</f>
        <v>#N/A Invalid Parameter: Interpolation value</v>
      </c>
      <c r="AJ1788" s="43" t="str">
        <f>_xll.BInterpol('Base IPCA'!$C$3:$C$14,'Base IPCA'!$D$3:$D$14,AH1788,"Cubic","Extrapolate=Linear","MultiX=Average","Skip=True","Sort=True")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16"/>
        <v>#REF!</v>
      </c>
      <c r="AI1789" s="43" t="str">
        <f>_xll.BInterpol('Base IPCA'!$C$3:$C$14,'Base IPCA'!$E$3:$E$14,AH1789,"Cubic","Extrapolate=Linear","MultiX=Average","Skip=True","Sort=True")</f>
        <v>#N/A Invalid Parameter: Interpolation value</v>
      </c>
      <c r="AJ1789" s="43" t="str">
        <f>_xll.BInterpol('Base IPCA'!$C$3:$C$14,'Base IPCA'!$D$3:$D$14,AH1789,"Cubic","Extrapolate=Linear","MultiX=Average","Skip=True","Sort=True")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16"/>
        <v>#REF!</v>
      </c>
      <c r="AI1790" s="43" t="str">
        <f>_xll.BInterpol('Base IPCA'!$C$3:$C$14,'Base IPCA'!$E$3:$E$14,AH1790,"Cubic","Extrapolate=Linear","MultiX=Average","Skip=True","Sort=True")</f>
        <v>#N/A Invalid Parameter: Interpolation value</v>
      </c>
      <c r="AJ1790" s="43" t="str">
        <f>_xll.BInterpol('Base IPCA'!$C$3:$C$14,'Base IPCA'!$D$3:$D$14,AH1790,"Cubic","Extrapolate=Linear","MultiX=Average","Skip=True","Sort=True")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16"/>
        <v>#REF!</v>
      </c>
      <c r="AI1791" s="43" t="str">
        <f>_xll.BInterpol('Base IPCA'!$C$3:$C$14,'Base IPCA'!$E$3:$E$14,AH1791,"Cubic","Extrapolate=Linear","MultiX=Average","Skip=True","Sort=True")</f>
        <v>#N/A Invalid Parameter: Interpolation value</v>
      </c>
      <c r="AJ1791" s="43" t="str">
        <f>_xll.BInterpol('Base IPCA'!$C$3:$C$14,'Base IPCA'!$D$3:$D$14,AH1791,"Cubic","Extrapolate=Linear","MultiX=Average","Skip=True","Sort=True")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16"/>
        <v>#REF!</v>
      </c>
      <c r="AI1792" s="43" t="str">
        <f>_xll.BInterpol('Base IPCA'!$C$3:$C$14,'Base IPCA'!$E$3:$E$14,AH1792,"Cubic","Extrapolate=Linear","MultiX=Average","Skip=True","Sort=True")</f>
        <v>#N/A Invalid Parameter: Interpolation value</v>
      </c>
      <c r="AJ1792" s="43" t="str">
        <f>_xll.BInterpol('Base IPCA'!$C$3:$C$14,'Base IPCA'!$D$3:$D$14,AH1792,"Cubic","Extrapolate=Linear","MultiX=Average","Skip=True","Sort=True")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16"/>
        <v>#REF!</v>
      </c>
      <c r="AI1793" s="43" t="str">
        <f>_xll.BInterpol('Base IPCA'!$C$3:$C$14,'Base IPCA'!$E$3:$E$14,AH1793,"Cubic","Extrapolate=Linear","MultiX=Average","Skip=True","Sort=True")</f>
        <v>#N/A Invalid Parameter: Interpolation value</v>
      </c>
      <c r="AJ1793" s="43" t="str">
        <f>_xll.BInterpol('Base IPCA'!$C$3:$C$14,'Base IPCA'!$D$3:$D$14,AH1793,"Cubic","Extrapolate=Linear","MultiX=Average","Skip=True","Sort=True")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16"/>
        <v>#REF!</v>
      </c>
      <c r="AI1794" s="43" t="str">
        <f>_xll.BInterpol('Base IPCA'!$C$3:$C$14,'Base IPCA'!$E$3:$E$14,AH1794,"Cubic","Extrapolate=Linear","MultiX=Average","Skip=True","Sort=True")</f>
        <v>#N/A Invalid Parameter: Interpolation value</v>
      </c>
      <c r="AJ1794" s="43" t="str">
        <f>_xll.BInterpol('Base IPCA'!$C$3:$C$14,'Base IPCA'!$D$3:$D$14,AH1794,"Cubic","Extrapolate=Linear","MultiX=Average","Skip=True","Sort=True")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16"/>
        <v>#REF!</v>
      </c>
      <c r="AI1795" s="43" t="str">
        <f>_xll.BInterpol('Base IPCA'!$C$3:$C$14,'Base IPCA'!$E$3:$E$14,AH1795,"Cubic","Extrapolate=Linear","MultiX=Average","Skip=True","Sort=True")</f>
        <v>#N/A Invalid Parameter: Interpolation value</v>
      </c>
      <c r="AJ1795" s="43" t="str">
        <f>_xll.BInterpol('Base IPCA'!$C$3:$C$14,'Base IPCA'!$D$3:$D$14,AH1795,"Cubic","Extrapolate=Linear","MultiX=Average","Skip=True","Sort=True")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16"/>
        <v>#REF!</v>
      </c>
      <c r="AI1796" s="43" t="str">
        <f>_xll.BInterpol('Base IPCA'!$C$3:$C$14,'Base IPCA'!$E$3:$E$14,AH1796,"Cubic","Extrapolate=Linear","MultiX=Average","Skip=True","Sort=True")</f>
        <v>#N/A Invalid Parameter: Interpolation value</v>
      </c>
      <c r="AJ1796" s="43" t="str">
        <f>_xll.BInterpol('Base IPCA'!$C$3:$C$14,'Base IPCA'!$D$3:$D$14,AH1796,"Cubic","Extrapolate=Linear","MultiX=Average","Skip=True","Sort=True")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16"/>
        <v>#REF!</v>
      </c>
      <c r="AI1797" s="43" t="str">
        <f>_xll.BInterpol('Base IPCA'!$C$3:$C$14,'Base IPCA'!$E$3:$E$14,AH1797,"Cubic","Extrapolate=Linear","MultiX=Average","Skip=True","Sort=True")</f>
        <v>#N/A Invalid Parameter: Interpolation value</v>
      </c>
      <c r="AJ1797" s="43" t="str">
        <f>_xll.BInterpol('Base IPCA'!$C$3:$C$14,'Base IPCA'!$D$3:$D$14,AH1797,"Cubic","Extrapolate=Linear","MultiX=Average","Skip=True","Sort=True")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17">AH1797+1</f>
        <v>#REF!</v>
      </c>
      <c r="AI1798" s="43" t="str">
        <f>_xll.BInterpol('Base IPCA'!$C$3:$C$14,'Base IPCA'!$E$3:$E$14,AH1798,"Cubic","Extrapolate=Linear","MultiX=Average","Skip=True","Sort=True")</f>
        <v>#N/A Invalid Parameter: Interpolation value</v>
      </c>
      <c r="AJ1798" s="43" t="str">
        <f>_xll.BInterpol('Base IPCA'!$C$3:$C$14,'Base IPCA'!$D$3:$D$14,AH1798,"Cubic","Extrapolate=Linear","MultiX=Average","Skip=True","Sort=True")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17"/>
        <v>#REF!</v>
      </c>
      <c r="AI1799" s="43" t="str">
        <f>_xll.BInterpol('Base IPCA'!$C$3:$C$14,'Base IPCA'!$E$3:$E$14,AH1799,"Cubic","Extrapolate=Linear","MultiX=Average","Skip=True","Sort=True")</f>
        <v>#N/A Invalid Parameter: Interpolation value</v>
      </c>
      <c r="AJ1799" s="43" t="str">
        <f>_xll.BInterpol('Base IPCA'!$C$3:$C$14,'Base IPCA'!$D$3:$D$14,AH1799,"Cubic","Extrapolate=Linear","MultiX=Average","Skip=True","Sort=True")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17"/>
        <v>#REF!</v>
      </c>
      <c r="AI1800" s="43" t="str">
        <f>_xll.BInterpol('Base IPCA'!$C$3:$C$14,'Base IPCA'!$E$3:$E$14,AH1800,"Cubic","Extrapolate=Linear","MultiX=Average","Skip=True","Sort=True")</f>
        <v>#N/A Invalid Parameter: Interpolation value</v>
      </c>
      <c r="AJ1800" s="43" t="str">
        <f>_xll.BInterpol('Base IPCA'!$C$3:$C$14,'Base IPCA'!$D$3:$D$14,AH1800,"Cubic","Extrapolate=Linear","MultiX=Average","Skip=True","Sort=True")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17"/>
        <v>#REF!</v>
      </c>
      <c r="AI1801" s="43" t="str">
        <f>_xll.BInterpol('Base IPCA'!$C$3:$C$14,'Base IPCA'!$E$3:$E$14,AH1801,"Cubic","Extrapolate=Linear","MultiX=Average","Skip=True","Sort=True")</f>
        <v>#N/A Invalid Parameter: Interpolation value</v>
      </c>
      <c r="AJ1801" s="43" t="str">
        <f>_xll.BInterpol('Base IPCA'!$C$3:$C$14,'Base IPCA'!$D$3:$D$14,AH1801,"Cubic","Extrapolate=Linear","MultiX=Average","Skip=True","Sort=True")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17"/>
        <v>#REF!</v>
      </c>
      <c r="AI1802" s="43" t="str">
        <f>_xll.BInterpol('Base IPCA'!$C$3:$C$14,'Base IPCA'!$E$3:$E$14,AH1802,"Cubic","Extrapolate=Linear","MultiX=Average","Skip=True","Sort=True")</f>
        <v>#N/A Invalid Parameter: Interpolation value</v>
      </c>
      <c r="AJ1802" s="43" t="str">
        <f>_xll.BInterpol('Base IPCA'!$C$3:$C$14,'Base IPCA'!$D$3:$D$14,AH1802,"Cubic","Extrapolate=Linear","MultiX=Average","Skip=True","Sort=True")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17"/>
        <v>#REF!</v>
      </c>
      <c r="AI1803" s="43" t="str">
        <f>_xll.BInterpol('Base IPCA'!$C$3:$C$14,'Base IPCA'!$E$3:$E$14,AH1803,"Cubic","Extrapolate=Linear","MultiX=Average","Skip=True","Sort=True")</f>
        <v>#N/A Invalid Parameter: Interpolation value</v>
      </c>
      <c r="AJ1803" s="43" t="str">
        <f>_xll.BInterpol('Base IPCA'!$C$3:$C$14,'Base IPCA'!$D$3:$D$14,AH1803,"Cubic","Extrapolate=Linear","MultiX=Average","Skip=True","Sort=True")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17"/>
        <v>#REF!</v>
      </c>
      <c r="AI1804" s="43" t="str">
        <f>_xll.BInterpol('Base IPCA'!$C$3:$C$14,'Base IPCA'!$E$3:$E$14,AH1804,"Cubic","Extrapolate=Linear","MultiX=Average","Skip=True","Sort=True")</f>
        <v>#N/A Invalid Parameter: Interpolation value</v>
      </c>
      <c r="AJ1804" s="43" t="str">
        <f>_xll.BInterpol('Base IPCA'!$C$3:$C$14,'Base IPCA'!$D$3:$D$14,AH1804,"Cubic","Extrapolate=Linear","MultiX=Average","Skip=True","Sort=True")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17"/>
        <v>#REF!</v>
      </c>
      <c r="AI1805" s="43" t="str">
        <f>_xll.BInterpol('Base IPCA'!$C$3:$C$14,'Base IPCA'!$E$3:$E$14,AH1805,"Cubic","Extrapolate=Linear","MultiX=Average","Skip=True","Sort=True")</f>
        <v>#N/A Invalid Parameter: Interpolation value</v>
      </c>
      <c r="AJ1805" s="43" t="str">
        <f>_xll.BInterpol('Base IPCA'!$C$3:$C$14,'Base IPCA'!$D$3:$D$14,AH1805,"Cubic","Extrapolate=Linear","MultiX=Average","Skip=True","Sort=True")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17"/>
        <v>#REF!</v>
      </c>
      <c r="AI1806" s="43" t="str">
        <f>_xll.BInterpol('Base IPCA'!$C$3:$C$14,'Base IPCA'!$E$3:$E$14,AH1806,"Cubic","Extrapolate=Linear","MultiX=Average","Skip=True","Sort=True")</f>
        <v>#N/A Invalid Parameter: Interpolation value</v>
      </c>
      <c r="AJ1806" s="43" t="str">
        <f>_xll.BInterpol('Base IPCA'!$C$3:$C$14,'Base IPCA'!$D$3:$D$14,AH1806,"Cubic","Extrapolate=Linear","MultiX=Average","Skip=True","Sort=True")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17"/>
        <v>#REF!</v>
      </c>
      <c r="AI1807" s="43" t="str">
        <f>_xll.BInterpol('Base IPCA'!$C$3:$C$14,'Base IPCA'!$E$3:$E$14,AH1807,"Cubic","Extrapolate=Linear","MultiX=Average","Skip=True","Sort=True")</f>
        <v>#N/A Invalid Parameter: Interpolation value</v>
      </c>
      <c r="AJ1807" s="43" t="str">
        <f>_xll.BInterpol('Base IPCA'!$C$3:$C$14,'Base IPCA'!$D$3:$D$14,AH1807,"Cubic","Extrapolate=Linear","MultiX=Average","Skip=True","Sort=True")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17"/>
        <v>#REF!</v>
      </c>
      <c r="AI1808" s="43" t="str">
        <f>_xll.BInterpol('Base IPCA'!$C$3:$C$14,'Base IPCA'!$E$3:$E$14,AH1808,"Cubic","Extrapolate=Linear","MultiX=Average","Skip=True","Sort=True")</f>
        <v>#N/A Invalid Parameter: Interpolation value</v>
      </c>
      <c r="AJ1808" s="43" t="str">
        <f>_xll.BInterpol('Base IPCA'!$C$3:$C$14,'Base IPCA'!$D$3:$D$14,AH1808,"Cubic","Extrapolate=Linear","MultiX=Average","Skip=True","Sort=True")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17"/>
        <v>#REF!</v>
      </c>
      <c r="AI1809" s="43" t="str">
        <f>_xll.BInterpol('Base IPCA'!$C$3:$C$14,'Base IPCA'!$E$3:$E$14,AH1809,"Cubic","Extrapolate=Linear","MultiX=Average","Skip=True","Sort=True")</f>
        <v>#N/A Invalid Parameter: Interpolation value</v>
      </c>
      <c r="AJ1809" s="43" t="str">
        <f>_xll.BInterpol('Base IPCA'!$C$3:$C$14,'Base IPCA'!$D$3:$D$14,AH1809,"Cubic","Extrapolate=Linear","MultiX=Average","Skip=True","Sort=True")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17"/>
        <v>#REF!</v>
      </c>
      <c r="AI1810" s="43" t="str">
        <f>_xll.BInterpol('Base IPCA'!$C$3:$C$14,'Base IPCA'!$E$3:$E$14,AH1810,"Cubic","Extrapolate=Linear","MultiX=Average","Skip=True","Sort=True")</f>
        <v>#N/A Invalid Parameter: Interpolation value</v>
      </c>
      <c r="AJ1810" s="43" t="str">
        <f>_xll.BInterpol('Base IPCA'!$C$3:$C$14,'Base IPCA'!$D$3:$D$14,AH1810,"Cubic","Extrapolate=Linear","MultiX=Average","Skip=True","Sort=True")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17"/>
        <v>#REF!</v>
      </c>
      <c r="AI1811" s="43" t="str">
        <f>_xll.BInterpol('Base IPCA'!$C$3:$C$14,'Base IPCA'!$E$3:$E$14,AH1811,"Cubic","Extrapolate=Linear","MultiX=Average","Skip=True","Sort=True")</f>
        <v>#N/A Invalid Parameter: Interpolation value</v>
      </c>
      <c r="AJ1811" s="43" t="str">
        <f>_xll.BInterpol('Base IPCA'!$C$3:$C$14,'Base IPCA'!$D$3:$D$14,AH1811,"Cubic","Extrapolate=Linear","MultiX=Average","Skip=True","Sort=True")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17"/>
        <v>#REF!</v>
      </c>
      <c r="AI1812" s="43" t="str">
        <f>_xll.BInterpol('Base IPCA'!$C$3:$C$14,'Base IPCA'!$E$3:$E$14,AH1812,"Cubic","Extrapolate=Linear","MultiX=Average","Skip=True","Sort=True")</f>
        <v>#N/A Invalid Parameter: Interpolation value</v>
      </c>
      <c r="AJ1812" s="43" t="str">
        <f>_xll.BInterpol('Base IPCA'!$C$3:$C$14,'Base IPCA'!$D$3:$D$14,AH1812,"Cubic","Extrapolate=Linear","MultiX=Average","Skip=True","Sort=True")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17"/>
        <v>#REF!</v>
      </c>
      <c r="AI1813" s="43" t="str">
        <f>_xll.BInterpol('Base IPCA'!$C$3:$C$14,'Base IPCA'!$E$3:$E$14,AH1813,"Cubic","Extrapolate=Linear","MultiX=Average","Skip=True","Sort=True")</f>
        <v>#N/A Invalid Parameter: Interpolation value</v>
      </c>
      <c r="AJ1813" s="43" t="str">
        <f>_xll.BInterpol('Base IPCA'!$C$3:$C$14,'Base IPCA'!$D$3:$D$14,AH1813,"Cubic","Extrapolate=Linear","MultiX=Average","Skip=True","Sort=True")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17"/>
        <v>#REF!</v>
      </c>
      <c r="AI1814" s="43" t="str">
        <f>_xll.BInterpol('Base IPCA'!$C$3:$C$14,'Base IPCA'!$E$3:$E$14,AH1814,"Cubic","Extrapolate=Linear","MultiX=Average","Skip=True","Sort=True")</f>
        <v>#N/A Invalid Parameter: Interpolation value</v>
      </c>
      <c r="AJ1814" s="43" t="str">
        <f>_xll.BInterpol('Base IPCA'!$C$3:$C$14,'Base IPCA'!$D$3:$D$14,AH1814,"Cubic","Extrapolate=Linear","MultiX=Average","Skip=True","Sort=True")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17"/>
        <v>#REF!</v>
      </c>
      <c r="AI1815" s="43" t="str">
        <f>_xll.BInterpol('Base IPCA'!$C$3:$C$14,'Base IPCA'!$E$3:$E$14,AH1815,"Cubic","Extrapolate=Linear","MultiX=Average","Skip=True","Sort=True")</f>
        <v>#N/A Invalid Parameter: Interpolation value</v>
      </c>
      <c r="AJ1815" s="43" t="str">
        <f>_xll.BInterpol('Base IPCA'!$C$3:$C$14,'Base IPCA'!$D$3:$D$14,AH1815,"Cubic","Extrapolate=Linear","MultiX=Average","Skip=True","Sort=True")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17"/>
        <v>#REF!</v>
      </c>
      <c r="AI1816" s="43" t="str">
        <f>_xll.BInterpol('Base IPCA'!$C$3:$C$14,'Base IPCA'!$E$3:$E$14,AH1816,"Cubic","Extrapolate=Linear","MultiX=Average","Skip=True","Sort=True")</f>
        <v>#N/A Invalid Parameter: Interpolation value</v>
      </c>
      <c r="AJ1816" s="43" t="str">
        <f>_xll.BInterpol('Base IPCA'!$C$3:$C$14,'Base IPCA'!$D$3:$D$14,AH1816,"Cubic","Extrapolate=Linear","MultiX=Average","Skip=True","Sort=True")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17"/>
        <v>#REF!</v>
      </c>
      <c r="AI1817" s="43" t="str">
        <f>_xll.BInterpol('Base IPCA'!$C$3:$C$14,'Base IPCA'!$E$3:$E$14,AH1817,"Cubic","Extrapolate=Linear","MultiX=Average","Skip=True","Sort=True")</f>
        <v>#N/A Invalid Parameter: Interpolation value</v>
      </c>
      <c r="AJ1817" s="43" t="str">
        <f>_xll.BInterpol('Base IPCA'!$C$3:$C$14,'Base IPCA'!$D$3:$D$14,AH1817,"Cubic","Extrapolate=Linear","MultiX=Average","Skip=True","Sort=True")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17"/>
        <v>#REF!</v>
      </c>
      <c r="AI1818" s="43" t="str">
        <f>_xll.BInterpol('Base IPCA'!$C$3:$C$14,'Base IPCA'!$E$3:$E$14,AH1818,"Cubic","Extrapolate=Linear","MultiX=Average","Skip=True","Sort=True")</f>
        <v>#N/A Invalid Parameter: Interpolation value</v>
      </c>
      <c r="AJ1818" s="43" t="str">
        <f>_xll.BInterpol('Base IPCA'!$C$3:$C$14,'Base IPCA'!$D$3:$D$14,AH1818,"Cubic","Extrapolate=Linear","MultiX=Average","Skip=True","Sort=True")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17"/>
        <v>#REF!</v>
      </c>
      <c r="AI1819" s="43" t="str">
        <f>_xll.BInterpol('Base IPCA'!$C$3:$C$14,'Base IPCA'!$E$3:$E$14,AH1819,"Cubic","Extrapolate=Linear","MultiX=Average","Skip=True","Sort=True")</f>
        <v>#N/A Invalid Parameter: Interpolation value</v>
      </c>
      <c r="AJ1819" s="43" t="str">
        <f>_xll.BInterpol('Base IPCA'!$C$3:$C$14,'Base IPCA'!$D$3:$D$14,AH1819,"Cubic","Extrapolate=Linear","MultiX=Average","Skip=True","Sort=True")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17"/>
        <v>#REF!</v>
      </c>
      <c r="AI1820" s="43" t="str">
        <f>_xll.BInterpol('Base IPCA'!$C$3:$C$14,'Base IPCA'!$E$3:$E$14,AH1820,"Cubic","Extrapolate=Linear","MultiX=Average","Skip=True","Sort=True")</f>
        <v>#N/A Invalid Parameter: Interpolation value</v>
      </c>
      <c r="AJ1820" s="43" t="str">
        <f>_xll.BInterpol('Base IPCA'!$C$3:$C$14,'Base IPCA'!$D$3:$D$14,AH1820,"Cubic","Extrapolate=Linear","MultiX=Average","Skip=True","Sort=True")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17"/>
        <v>#REF!</v>
      </c>
      <c r="AI1821" s="43" t="str">
        <f>_xll.BInterpol('Base IPCA'!$C$3:$C$14,'Base IPCA'!$E$3:$E$14,AH1821,"Cubic","Extrapolate=Linear","MultiX=Average","Skip=True","Sort=True")</f>
        <v>#N/A Invalid Parameter: Interpolation value</v>
      </c>
      <c r="AJ1821" s="43" t="str">
        <f>_xll.BInterpol('Base IPCA'!$C$3:$C$14,'Base IPCA'!$D$3:$D$14,AH1821,"Cubic","Extrapolate=Linear","MultiX=Average","Skip=True","Sort=True")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17"/>
        <v>#REF!</v>
      </c>
      <c r="AI1822" s="43" t="str">
        <f>_xll.BInterpol('Base IPCA'!$C$3:$C$14,'Base IPCA'!$E$3:$E$14,AH1822,"Cubic","Extrapolate=Linear","MultiX=Average","Skip=True","Sort=True")</f>
        <v>#N/A Invalid Parameter: Interpolation value</v>
      </c>
      <c r="AJ1822" s="43" t="str">
        <f>_xll.BInterpol('Base IPCA'!$C$3:$C$14,'Base IPCA'!$D$3:$D$14,AH1822,"Cubic","Extrapolate=Linear","MultiX=Average","Skip=True","Sort=True")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17"/>
        <v>#REF!</v>
      </c>
      <c r="AI1823" s="43" t="str">
        <f>_xll.BInterpol('Base IPCA'!$C$3:$C$14,'Base IPCA'!$E$3:$E$14,AH1823,"Cubic","Extrapolate=Linear","MultiX=Average","Skip=True","Sort=True")</f>
        <v>#N/A Invalid Parameter: Interpolation value</v>
      </c>
      <c r="AJ1823" s="43" t="str">
        <f>_xll.BInterpol('Base IPCA'!$C$3:$C$14,'Base IPCA'!$D$3:$D$14,AH1823,"Cubic","Extrapolate=Linear","MultiX=Average","Skip=True","Sort=True")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17"/>
        <v>#REF!</v>
      </c>
      <c r="AI1824" s="43" t="str">
        <f>_xll.BInterpol('Base IPCA'!$C$3:$C$14,'Base IPCA'!$E$3:$E$14,AH1824,"Cubic","Extrapolate=Linear","MultiX=Average","Skip=True","Sort=True")</f>
        <v>#N/A Invalid Parameter: Interpolation value</v>
      </c>
      <c r="AJ1824" s="43" t="str">
        <f>_xll.BInterpol('Base IPCA'!$C$3:$C$14,'Base IPCA'!$D$3:$D$14,AH1824,"Cubic","Extrapolate=Linear","MultiX=Average","Skip=True","Sort=True")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17"/>
        <v>#REF!</v>
      </c>
      <c r="AI1825" s="43" t="str">
        <f>_xll.BInterpol('Base IPCA'!$C$3:$C$14,'Base IPCA'!$E$3:$E$14,AH1825,"Cubic","Extrapolate=Linear","MultiX=Average","Skip=True","Sort=True")</f>
        <v>#N/A Invalid Parameter: Interpolation value</v>
      </c>
      <c r="AJ1825" s="43" t="str">
        <f>_xll.BInterpol('Base IPCA'!$C$3:$C$14,'Base IPCA'!$D$3:$D$14,AH1825,"Cubic","Extrapolate=Linear","MultiX=Average","Skip=True","Sort=True")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17"/>
        <v>#REF!</v>
      </c>
      <c r="AI1826" s="43" t="str">
        <f>_xll.BInterpol('Base IPCA'!$C$3:$C$14,'Base IPCA'!$E$3:$E$14,AH1826,"Cubic","Extrapolate=Linear","MultiX=Average","Skip=True","Sort=True")</f>
        <v>#N/A Invalid Parameter: Interpolation value</v>
      </c>
      <c r="AJ1826" s="43" t="str">
        <f>_xll.BInterpol('Base IPCA'!$C$3:$C$14,'Base IPCA'!$D$3:$D$14,AH1826,"Cubic","Extrapolate=Linear","MultiX=Average","Skip=True","Sort=True")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17"/>
        <v>#REF!</v>
      </c>
      <c r="AI1827" s="43" t="str">
        <f>_xll.BInterpol('Base IPCA'!$C$3:$C$14,'Base IPCA'!$E$3:$E$14,AH1827,"Cubic","Extrapolate=Linear","MultiX=Average","Skip=True","Sort=True")</f>
        <v>#N/A Invalid Parameter: Interpolation value</v>
      </c>
      <c r="AJ1827" s="43" t="str">
        <f>_xll.BInterpol('Base IPCA'!$C$3:$C$14,'Base IPCA'!$D$3:$D$14,AH1827,"Cubic","Extrapolate=Linear","MultiX=Average","Skip=True","Sort=True")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17"/>
        <v>#REF!</v>
      </c>
      <c r="AI1828" s="43" t="str">
        <f>_xll.BInterpol('Base IPCA'!$C$3:$C$14,'Base IPCA'!$E$3:$E$14,AH1828,"Cubic","Extrapolate=Linear","MultiX=Average","Skip=True","Sort=True")</f>
        <v>#N/A Invalid Parameter: Interpolation value</v>
      </c>
      <c r="AJ1828" s="43" t="str">
        <f>_xll.BInterpol('Base IPCA'!$C$3:$C$14,'Base IPCA'!$D$3:$D$14,AH1828,"Cubic","Extrapolate=Linear","MultiX=Average","Skip=True","Sort=True")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17"/>
        <v>#REF!</v>
      </c>
      <c r="AI1829" s="43" t="str">
        <f>_xll.BInterpol('Base IPCA'!$C$3:$C$14,'Base IPCA'!$E$3:$E$14,AH1829,"Cubic","Extrapolate=Linear","MultiX=Average","Skip=True","Sort=True")</f>
        <v>#N/A Invalid Parameter: Interpolation value</v>
      </c>
      <c r="AJ1829" s="43" t="str">
        <f>_xll.BInterpol('Base IPCA'!$C$3:$C$14,'Base IPCA'!$D$3:$D$14,AH1829,"Cubic","Extrapolate=Linear","MultiX=Average","Skip=True","Sort=True")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17"/>
        <v>#REF!</v>
      </c>
      <c r="AI1830" s="43" t="str">
        <f>_xll.BInterpol('Base IPCA'!$C$3:$C$14,'Base IPCA'!$E$3:$E$14,AH1830,"Cubic","Extrapolate=Linear","MultiX=Average","Skip=True","Sort=True")</f>
        <v>#N/A Invalid Parameter: Interpolation value</v>
      </c>
      <c r="AJ1830" s="43" t="str">
        <f>_xll.BInterpol('Base IPCA'!$C$3:$C$14,'Base IPCA'!$D$3:$D$14,AH1830,"Cubic","Extrapolate=Linear","MultiX=Average","Skip=True","Sort=True")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17"/>
        <v>#REF!</v>
      </c>
      <c r="AI1831" s="43" t="str">
        <f>_xll.BInterpol('Base IPCA'!$C$3:$C$14,'Base IPCA'!$E$3:$E$14,AH1831,"Cubic","Extrapolate=Linear","MultiX=Average","Skip=True","Sort=True")</f>
        <v>#N/A Invalid Parameter: Interpolation value</v>
      </c>
      <c r="AJ1831" s="43" t="str">
        <f>_xll.BInterpol('Base IPCA'!$C$3:$C$14,'Base IPCA'!$D$3:$D$14,AH1831,"Cubic","Extrapolate=Linear","MultiX=Average","Skip=True","Sort=True")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17"/>
        <v>#REF!</v>
      </c>
      <c r="AI1832" s="43" t="str">
        <f>_xll.BInterpol('Base IPCA'!$C$3:$C$14,'Base IPCA'!$E$3:$E$14,AH1832,"Cubic","Extrapolate=Linear","MultiX=Average","Skip=True","Sort=True")</f>
        <v>#N/A Invalid Parameter: Interpolation value</v>
      </c>
      <c r="AJ1832" s="43" t="str">
        <f>_xll.BInterpol('Base IPCA'!$C$3:$C$14,'Base IPCA'!$D$3:$D$14,AH1832,"Cubic","Extrapolate=Linear","MultiX=Average","Skip=True","Sort=True")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17"/>
        <v>#REF!</v>
      </c>
      <c r="AI1833" s="43" t="str">
        <f>_xll.BInterpol('Base IPCA'!$C$3:$C$14,'Base IPCA'!$E$3:$E$14,AH1833,"Cubic","Extrapolate=Linear","MultiX=Average","Skip=True","Sort=True")</f>
        <v>#N/A Invalid Parameter: Interpolation value</v>
      </c>
      <c r="AJ1833" s="43" t="str">
        <f>_xll.BInterpol('Base IPCA'!$C$3:$C$14,'Base IPCA'!$D$3:$D$14,AH1833,"Cubic","Extrapolate=Linear","MultiX=Average","Skip=True","Sort=True")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17"/>
        <v>#REF!</v>
      </c>
      <c r="AI1834" s="43" t="str">
        <f>_xll.BInterpol('Base IPCA'!$C$3:$C$14,'Base IPCA'!$E$3:$E$14,AH1834,"Cubic","Extrapolate=Linear","MultiX=Average","Skip=True","Sort=True")</f>
        <v>#N/A Invalid Parameter: Interpolation value</v>
      </c>
      <c r="AJ1834" s="43" t="str">
        <f>_xll.BInterpol('Base IPCA'!$C$3:$C$14,'Base IPCA'!$D$3:$D$14,AH1834,"Cubic","Extrapolate=Linear","MultiX=Average","Skip=True","Sort=True")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17"/>
        <v>#REF!</v>
      </c>
      <c r="AI1835" s="43" t="str">
        <f>_xll.BInterpol('Base IPCA'!$C$3:$C$14,'Base IPCA'!$E$3:$E$14,AH1835,"Cubic","Extrapolate=Linear","MultiX=Average","Skip=True","Sort=True")</f>
        <v>#N/A Invalid Parameter: Interpolation value</v>
      </c>
      <c r="AJ1835" s="43" t="str">
        <f>_xll.BInterpol('Base IPCA'!$C$3:$C$14,'Base IPCA'!$D$3:$D$14,AH1835,"Cubic","Extrapolate=Linear","MultiX=Average","Skip=True","Sort=True")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17"/>
        <v>#REF!</v>
      </c>
      <c r="AI1836" s="43" t="str">
        <f>_xll.BInterpol('Base IPCA'!$C$3:$C$14,'Base IPCA'!$E$3:$E$14,AH1836,"Cubic","Extrapolate=Linear","MultiX=Average","Skip=True","Sort=True")</f>
        <v>#N/A Invalid Parameter: Interpolation value</v>
      </c>
      <c r="AJ1836" s="43" t="str">
        <f>_xll.BInterpol('Base IPCA'!$C$3:$C$14,'Base IPCA'!$D$3:$D$14,AH1836,"Cubic","Extrapolate=Linear","MultiX=Average","Skip=True","Sort=True")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17"/>
        <v>#REF!</v>
      </c>
      <c r="AI1837" s="43" t="str">
        <f>_xll.BInterpol('Base IPCA'!$C$3:$C$14,'Base IPCA'!$E$3:$E$14,AH1837,"Cubic","Extrapolate=Linear","MultiX=Average","Skip=True","Sort=True")</f>
        <v>#N/A Invalid Parameter: Interpolation value</v>
      </c>
      <c r="AJ1837" s="43" t="str">
        <f>_xll.BInterpol('Base IPCA'!$C$3:$C$14,'Base IPCA'!$D$3:$D$14,AH1837,"Cubic","Extrapolate=Linear","MultiX=Average","Skip=True","Sort=True")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17"/>
        <v>#REF!</v>
      </c>
      <c r="AI1838" s="43" t="str">
        <f>_xll.BInterpol('Base IPCA'!$C$3:$C$14,'Base IPCA'!$E$3:$E$14,AH1838,"Cubic","Extrapolate=Linear","MultiX=Average","Skip=True","Sort=True")</f>
        <v>#N/A Invalid Parameter: Interpolation value</v>
      </c>
      <c r="AJ1838" s="43" t="str">
        <f>_xll.BInterpol('Base IPCA'!$C$3:$C$14,'Base IPCA'!$D$3:$D$14,AH1838,"Cubic","Extrapolate=Linear","MultiX=Average","Skip=True","Sort=True")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17"/>
        <v>#REF!</v>
      </c>
      <c r="AI1839" s="43" t="str">
        <f>_xll.BInterpol('Base IPCA'!$C$3:$C$14,'Base IPCA'!$E$3:$E$14,AH1839,"Cubic","Extrapolate=Linear","MultiX=Average","Skip=True","Sort=True")</f>
        <v>#N/A Invalid Parameter: Interpolation value</v>
      </c>
      <c r="AJ1839" s="43" t="str">
        <f>_xll.BInterpol('Base IPCA'!$C$3:$C$14,'Base IPCA'!$D$3:$D$14,AH1839,"Cubic","Extrapolate=Linear","MultiX=Average","Skip=True","Sort=True")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17"/>
        <v>#REF!</v>
      </c>
      <c r="AI1840" s="43" t="str">
        <f>_xll.BInterpol('Base IPCA'!$C$3:$C$14,'Base IPCA'!$E$3:$E$14,AH1840,"Cubic","Extrapolate=Linear","MultiX=Average","Skip=True","Sort=True")</f>
        <v>#N/A Invalid Parameter: Interpolation value</v>
      </c>
      <c r="AJ1840" s="43" t="str">
        <f>_xll.BInterpol('Base IPCA'!$C$3:$C$14,'Base IPCA'!$D$3:$D$14,AH1840,"Cubic","Extrapolate=Linear","MultiX=Average","Skip=True","Sort=True")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17"/>
        <v>#REF!</v>
      </c>
      <c r="AI1841" s="43" t="str">
        <f>_xll.BInterpol('Base IPCA'!$C$3:$C$14,'Base IPCA'!$E$3:$E$14,AH1841,"Cubic","Extrapolate=Linear","MultiX=Average","Skip=True","Sort=True")</f>
        <v>#N/A Invalid Parameter: Interpolation value</v>
      </c>
      <c r="AJ1841" s="43" t="str">
        <f>_xll.BInterpol('Base IPCA'!$C$3:$C$14,'Base IPCA'!$D$3:$D$14,AH1841,"Cubic","Extrapolate=Linear","MultiX=Average","Skip=True","Sort=True")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17"/>
        <v>#REF!</v>
      </c>
      <c r="AI1842" s="43" t="str">
        <f>_xll.BInterpol('Base IPCA'!$C$3:$C$14,'Base IPCA'!$E$3:$E$14,AH1842,"Cubic","Extrapolate=Linear","MultiX=Average","Skip=True","Sort=True")</f>
        <v>#N/A Invalid Parameter: Interpolation value</v>
      </c>
      <c r="AJ1842" s="43" t="str">
        <f>_xll.BInterpol('Base IPCA'!$C$3:$C$14,'Base IPCA'!$D$3:$D$14,AH1842,"Cubic","Extrapolate=Linear","MultiX=Average","Skip=True","Sort=True")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17"/>
        <v>#REF!</v>
      </c>
      <c r="AI1843" s="43" t="str">
        <f>_xll.BInterpol('Base IPCA'!$C$3:$C$14,'Base IPCA'!$E$3:$E$14,AH1843,"Cubic","Extrapolate=Linear","MultiX=Average","Skip=True","Sort=True")</f>
        <v>#N/A Invalid Parameter: Interpolation value</v>
      </c>
      <c r="AJ1843" s="43" t="str">
        <f>_xll.BInterpol('Base IPCA'!$C$3:$C$14,'Base IPCA'!$D$3:$D$14,AH1843,"Cubic","Extrapolate=Linear","MultiX=Average","Skip=True","Sort=True")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17"/>
        <v>#REF!</v>
      </c>
      <c r="AI1844" s="43" t="str">
        <f>_xll.BInterpol('Base IPCA'!$C$3:$C$14,'Base IPCA'!$E$3:$E$14,AH1844,"Cubic","Extrapolate=Linear","MultiX=Average","Skip=True","Sort=True")</f>
        <v>#N/A Invalid Parameter: Interpolation value</v>
      </c>
      <c r="AJ1844" s="43" t="str">
        <f>_xll.BInterpol('Base IPCA'!$C$3:$C$14,'Base IPCA'!$D$3:$D$14,AH1844,"Cubic","Extrapolate=Linear","MultiX=Average","Skip=True","Sort=True")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17"/>
        <v>#REF!</v>
      </c>
      <c r="AI1845" s="43" t="str">
        <f>_xll.BInterpol('Base IPCA'!$C$3:$C$14,'Base IPCA'!$E$3:$E$14,AH1845,"Cubic","Extrapolate=Linear","MultiX=Average","Skip=True","Sort=True")</f>
        <v>#N/A Invalid Parameter: Interpolation value</v>
      </c>
      <c r="AJ1845" s="43" t="str">
        <f>_xll.BInterpol('Base IPCA'!$C$3:$C$14,'Base IPCA'!$D$3:$D$14,AH1845,"Cubic","Extrapolate=Linear","MultiX=Average","Skip=True","Sort=True")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17"/>
        <v>#REF!</v>
      </c>
      <c r="AI1846" s="43" t="str">
        <f>_xll.BInterpol('Base IPCA'!$C$3:$C$14,'Base IPCA'!$E$3:$E$14,AH1846,"Cubic","Extrapolate=Linear","MultiX=Average","Skip=True","Sort=True")</f>
        <v>#N/A Invalid Parameter: Interpolation value</v>
      </c>
      <c r="AJ1846" s="43" t="str">
        <f>_xll.BInterpol('Base IPCA'!$C$3:$C$14,'Base IPCA'!$D$3:$D$14,AH1846,"Cubic","Extrapolate=Linear","MultiX=Average","Skip=True","Sort=True")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17"/>
        <v>#REF!</v>
      </c>
      <c r="AI1847" s="43" t="str">
        <f>_xll.BInterpol('Base IPCA'!$C$3:$C$14,'Base IPCA'!$E$3:$E$14,AH1847,"Cubic","Extrapolate=Linear","MultiX=Average","Skip=True","Sort=True")</f>
        <v>#N/A Invalid Parameter: Interpolation value</v>
      </c>
      <c r="AJ1847" s="43" t="str">
        <f>_xll.BInterpol('Base IPCA'!$C$3:$C$14,'Base IPCA'!$D$3:$D$14,AH1847,"Cubic","Extrapolate=Linear","MultiX=Average","Skip=True","Sort=True")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17"/>
        <v>#REF!</v>
      </c>
      <c r="AI1848" s="43" t="str">
        <f>_xll.BInterpol('Base IPCA'!$C$3:$C$14,'Base IPCA'!$E$3:$E$14,AH1848,"Cubic","Extrapolate=Linear","MultiX=Average","Skip=True","Sort=True")</f>
        <v>#N/A Invalid Parameter: Interpolation value</v>
      </c>
      <c r="AJ1848" s="43" t="str">
        <f>_xll.BInterpol('Base IPCA'!$C$3:$C$14,'Base IPCA'!$D$3:$D$14,AH1848,"Cubic","Extrapolate=Linear","MultiX=Average","Skip=True","Sort=True")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17"/>
        <v>#REF!</v>
      </c>
      <c r="AI1849" s="43" t="str">
        <f>_xll.BInterpol('Base IPCA'!$C$3:$C$14,'Base IPCA'!$E$3:$E$14,AH1849,"Cubic","Extrapolate=Linear","MultiX=Average","Skip=True","Sort=True")</f>
        <v>#N/A Invalid Parameter: Interpolation value</v>
      </c>
      <c r="AJ1849" s="43" t="str">
        <f>_xll.BInterpol('Base IPCA'!$C$3:$C$14,'Base IPCA'!$D$3:$D$14,AH1849,"Cubic","Extrapolate=Linear","MultiX=Average","Skip=True","Sort=True")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17"/>
        <v>#REF!</v>
      </c>
      <c r="AI1850" s="43" t="str">
        <f>_xll.BInterpol('Base IPCA'!$C$3:$C$14,'Base IPCA'!$E$3:$E$14,AH1850,"Cubic","Extrapolate=Linear","MultiX=Average","Skip=True","Sort=True")</f>
        <v>#N/A Invalid Parameter: Interpolation value</v>
      </c>
      <c r="AJ1850" s="43" t="str">
        <f>_xll.BInterpol('Base IPCA'!$C$3:$C$14,'Base IPCA'!$D$3:$D$14,AH1850,"Cubic","Extrapolate=Linear","MultiX=Average","Skip=True","Sort=True")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17"/>
        <v>#REF!</v>
      </c>
      <c r="AI1851" s="43" t="str">
        <f>_xll.BInterpol('Base IPCA'!$C$3:$C$14,'Base IPCA'!$E$3:$E$14,AH1851,"Cubic","Extrapolate=Linear","MultiX=Average","Skip=True","Sort=True")</f>
        <v>#N/A Invalid Parameter: Interpolation value</v>
      </c>
      <c r="AJ1851" s="43" t="str">
        <f>_xll.BInterpol('Base IPCA'!$C$3:$C$14,'Base IPCA'!$D$3:$D$14,AH1851,"Cubic","Extrapolate=Linear","MultiX=Average","Skip=True","Sort=True")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17"/>
        <v>#REF!</v>
      </c>
      <c r="AI1852" s="43" t="str">
        <f>_xll.BInterpol('Base IPCA'!$C$3:$C$14,'Base IPCA'!$E$3:$E$14,AH1852,"Cubic","Extrapolate=Linear","MultiX=Average","Skip=True","Sort=True")</f>
        <v>#N/A Invalid Parameter: Interpolation value</v>
      </c>
      <c r="AJ1852" s="43" t="str">
        <f>_xll.BInterpol('Base IPCA'!$C$3:$C$14,'Base IPCA'!$D$3:$D$14,AH1852,"Cubic","Extrapolate=Linear","MultiX=Average","Skip=True","Sort=True")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17"/>
        <v>#REF!</v>
      </c>
      <c r="AI1853" s="43" t="str">
        <f>_xll.BInterpol('Base IPCA'!$C$3:$C$14,'Base IPCA'!$E$3:$E$14,AH1853,"Cubic","Extrapolate=Linear","MultiX=Average","Skip=True","Sort=True")</f>
        <v>#N/A Invalid Parameter: Interpolation value</v>
      </c>
      <c r="AJ1853" s="43" t="str">
        <f>_xll.BInterpol('Base IPCA'!$C$3:$C$14,'Base IPCA'!$D$3:$D$14,AH1853,"Cubic","Extrapolate=Linear","MultiX=Average","Skip=True","Sort=True")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17"/>
        <v>#REF!</v>
      </c>
      <c r="AI1854" s="43" t="str">
        <f>_xll.BInterpol('Base IPCA'!$C$3:$C$14,'Base IPCA'!$E$3:$E$14,AH1854,"Cubic","Extrapolate=Linear","MultiX=Average","Skip=True","Sort=True")</f>
        <v>#N/A Invalid Parameter: Interpolation value</v>
      </c>
      <c r="AJ1854" s="43" t="str">
        <f>_xll.BInterpol('Base IPCA'!$C$3:$C$14,'Base IPCA'!$D$3:$D$14,AH1854,"Cubic","Extrapolate=Linear","MultiX=Average","Skip=True","Sort=True")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17"/>
        <v>#REF!</v>
      </c>
      <c r="AI1855" s="43" t="str">
        <f>_xll.BInterpol('Base IPCA'!$C$3:$C$14,'Base IPCA'!$E$3:$E$14,AH1855,"Cubic","Extrapolate=Linear","MultiX=Average","Skip=True","Sort=True")</f>
        <v>#N/A Invalid Parameter: Interpolation value</v>
      </c>
      <c r="AJ1855" s="43" t="str">
        <f>_xll.BInterpol('Base IPCA'!$C$3:$C$14,'Base IPCA'!$D$3:$D$14,AH1855,"Cubic","Extrapolate=Linear","MultiX=Average","Skip=True","Sort=True")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17"/>
        <v>#REF!</v>
      </c>
      <c r="AI1856" s="43" t="str">
        <f>_xll.BInterpol('Base IPCA'!$C$3:$C$14,'Base IPCA'!$E$3:$E$14,AH1856,"Cubic","Extrapolate=Linear","MultiX=Average","Skip=True","Sort=True")</f>
        <v>#N/A Invalid Parameter: Interpolation value</v>
      </c>
      <c r="AJ1856" s="43" t="str">
        <f>_xll.BInterpol('Base IPCA'!$C$3:$C$14,'Base IPCA'!$D$3:$D$14,AH1856,"Cubic","Extrapolate=Linear","MultiX=Average","Skip=True","Sort=True")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17"/>
        <v>#REF!</v>
      </c>
      <c r="AI1857" s="43" t="str">
        <f>_xll.BInterpol('Base IPCA'!$C$3:$C$14,'Base IPCA'!$E$3:$E$14,AH1857,"Cubic","Extrapolate=Linear","MultiX=Average","Skip=True","Sort=True")</f>
        <v>#N/A Invalid Parameter: Interpolation value</v>
      </c>
      <c r="AJ1857" s="43" t="str">
        <f>_xll.BInterpol('Base IPCA'!$C$3:$C$14,'Base IPCA'!$D$3:$D$14,AH1857,"Cubic","Extrapolate=Linear","MultiX=Average","Skip=True","Sort=True")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17"/>
        <v>#REF!</v>
      </c>
      <c r="AI1858" s="43" t="str">
        <f>_xll.BInterpol('Base IPCA'!$C$3:$C$14,'Base IPCA'!$E$3:$E$14,AH1858,"Cubic","Extrapolate=Linear","MultiX=Average","Skip=True","Sort=True")</f>
        <v>#N/A Invalid Parameter: Interpolation value</v>
      </c>
      <c r="AJ1858" s="43" t="str">
        <f>_xll.BInterpol('Base IPCA'!$C$3:$C$14,'Base IPCA'!$D$3:$D$14,AH1858,"Cubic","Extrapolate=Linear","MultiX=Average","Skip=True","Sort=True")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17"/>
        <v>#REF!</v>
      </c>
      <c r="AI1859" s="43" t="str">
        <f>_xll.BInterpol('Base IPCA'!$C$3:$C$14,'Base IPCA'!$E$3:$E$14,AH1859,"Cubic","Extrapolate=Linear","MultiX=Average","Skip=True","Sort=True")</f>
        <v>#N/A Invalid Parameter: Interpolation value</v>
      </c>
      <c r="AJ1859" s="43" t="str">
        <f>_xll.BInterpol('Base IPCA'!$C$3:$C$14,'Base IPCA'!$D$3:$D$14,AH1859,"Cubic","Extrapolate=Linear","MultiX=Average","Skip=True","Sort=True")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17"/>
        <v>#REF!</v>
      </c>
      <c r="AI1860" s="43" t="str">
        <f>_xll.BInterpol('Base IPCA'!$C$3:$C$14,'Base IPCA'!$E$3:$E$14,AH1860,"Cubic","Extrapolate=Linear","MultiX=Average","Skip=True","Sort=True")</f>
        <v>#N/A Invalid Parameter: Interpolation value</v>
      </c>
      <c r="AJ1860" s="43" t="str">
        <f>_xll.BInterpol('Base IPCA'!$C$3:$C$14,'Base IPCA'!$D$3:$D$14,AH1860,"Cubic","Extrapolate=Linear","MultiX=Average","Skip=True","Sort=True")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17"/>
        <v>#REF!</v>
      </c>
      <c r="AI1861" s="43" t="str">
        <f>_xll.BInterpol('Base IPCA'!$C$3:$C$14,'Base IPCA'!$E$3:$E$14,AH1861,"Cubic","Extrapolate=Linear","MultiX=Average","Skip=True","Sort=True")</f>
        <v>#N/A Invalid Parameter: Interpolation value</v>
      </c>
      <c r="AJ1861" s="43" t="str">
        <f>_xll.BInterpol('Base IPCA'!$C$3:$C$14,'Base IPCA'!$D$3:$D$14,AH1861,"Cubic","Extrapolate=Linear","MultiX=Average","Skip=True","Sort=True")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18">AH1861+1</f>
        <v>#REF!</v>
      </c>
      <c r="AI1862" s="43" t="str">
        <f>_xll.BInterpol('Base IPCA'!$C$3:$C$14,'Base IPCA'!$E$3:$E$14,AH1862,"Cubic","Extrapolate=Linear","MultiX=Average","Skip=True","Sort=True")</f>
        <v>#N/A Invalid Parameter: Interpolation value</v>
      </c>
      <c r="AJ1862" s="43" t="str">
        <f>_xll.BInterpol('Base IPCA'!$C$3:$C$14,'Base IPCA'!$D$3:$D$14,AH1862,"Cubic","Extrapolate=Linear","MultiX=Average","Skip=True","Sort=True")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18"/>
        <v>#REF!</v>
      </c>
      <c r="AI1863" s="43" t="str">
        <f>_xll.BInterpol('Base IPCA'!$C$3:$C$14,'Base IPCA'!$E$3:$E$14,AH1863,"Cubic","Extrapolate=Linear","MultiX=Average","Skip=True","Sort=True")</f>
        <v>#N/A Invalid Parameter: Interpolation value</v>
      </c>
      <c r="AJ1863" s="43" t="str">
        <f>_xll.BInterpol('Base IPCA'!$C$3:$C$14,'Base IPCA'!$D$3:$D$14,AH1863,"Cubic","Extrapolate=Linear","MultiX=Average","Skip=True","Sort=True")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18"/>
        <v>#REF!</v>
      </c>
      <c r="AI1864" s="43" t="str">
        <f>_xll.BInterpol('Base IPCA'!$C$3:$C$14,'Base IPCA'!$E$3:$E$14,AH1864,"Cubic","Extrapolate=Linear","MultiX=Average","Skip=True","Sort=True")</f>
        <v>#N/A Invalid Parameter: Interpolation value</v>
      </c>
      <c r="AJ1864" s="43" t="str">
        <f>_xll.BInterpol('Base IPCA'!$C$3:$C$14,'Base IPCA'!$D$3:$D$14,AH1864,"Cubic","Extrapolate=Linear","MultiX=Average","Skip=True","Sort=True")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18"/>
        <v>#REF!</v>
      </c>
      <c r="AI1865" s="43" t="str">
        <f>_xll.BInterpol('Base IPCA'!$C$3:$C$14,'Base IPCA'!$E$3:$E$14,AH1865,"Cubic","Extrapolate=Linear","MultiX=Average","Skip=True","Sort=True")</f>
        <v>#N/A Invalid Parameter: Interpolation value</v>
      </c>
      <c r="AJ1865" s="43" t="str">
        <f>_xll.BInterpol('Base IPCA'!$C$3:$C$14,'Base IPCA'!$D$3:$D$14,AH1865,"Cubic","Extrapolate=Linear","MultiX=Average","Skip=True","Sort=True")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18"/>
        <v>#REF!</v>
      </c>
      <c r="AI1866" s="43" t="str">
        <f>_xll.BInterpol('Base IPCA'!$C$3:$C$14,'Base IPCA'!$E$3:$E$14,AH1866,"Cubic","Extrapolate=Linear","MultiX=Average","Skip=True","Sort=True")</f>
        <v>#N/A Invalid Parameter: Interpolation value</v>
      </c>
      <c r="AJ1866" s="43" t="str">
        <f>_xll.BInterpol('Base IPCA'!$C$3:$C$14,'Base IPCA'!$D$3:$D$14,AH1866,"Cubic","Extrapolate=Linear","MultiX=Average","Skip=True","Sort=True")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18"/>
        <v>#REF!</v>
      </c>
      <c r="AI1867" s="43" t="str">
        <f>_xll.BInterpol('Base IPCA'!$C$3:$C$14,'Base IPCA'!$E$3:$E$14,AH1867,"Cubic","Extrapolate=Linear","MultiX=Average","Skip=True","Sort=True")</f>
        <v>#N/A Invalid Parameter: Interpolation value</v>
      </c>
      <c r="AJ1867" s="43" t="str">
        <f>_xll.BInterpol('Base IPCA'!$C$3:$C$14,'Base IPCA'!$D$3:$D$14,AH1867,"Cubic","Extrapolate=Linear","MultiX=Average","Skip=True","Sort=True")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18"/>
        <v>#REF!</v>
      </c>
      <c r="AI1868" s="43" t="str">
        <f>_xll.BInterpol('Base IPCA'!$C$3:$C$14,'Base IPCA'!$E$3:$E$14,AH1868,"Cubic","Extrapolate=Linear","MultiX=Average","Skip=True","Sort=True")</f>
        <v>#N/A Invalid Parameter: Interpolation value</v>
      </c>
      <c r="AJ1868" s="43" t="str">
        <f>_xll.BInterpol('Base IPCA'!$C$3:$C$14,'Base IPCA'!$D$3:$D$14,AH1868,"Cubic","Extrapolate=Linear","MultiX=Average","Skip=True","Sort=True")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18"/>
        <v>#REF!</v>
      </c>
      <c r="AI1869" s="43" t="str">
        <f>_xll.BInterpol('Base IPCA'!$C$3:$C$14,'Base IPCA'!$E$3:$E$14,AH1869,"Cubic","Extrapolate=Linear","MultiX=Average","Skip=True","Sort=True")</f>
        <v>#N/A Invalid Parameter: Interpolation value</v>
      </c>
      <c r="AJ1869" s="43" t="str">
        <f>_xll.BInterpol('Base IPCA'!$C$3:$C$14,'Base IPCA'!$D$3:$D$14,AH1869,"Cubic","Extrapolate=Linear","MultiX=Average","Skip=True","Sort=True")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18"/>
        <v>#REF!</v>
      </c>
      <c r="AI1870" s="43" t="str">
        <f>_xll.BInterpol('Base IPCA'!$C$3:$C$14,'Base IPCA'!$E$3:$E$14,AH1870,"Cubic","Extrapolate=Linear","MultiX=Average","Skip=True","Sort=True")</f>
        <v>#N/A Invalid Parameter: Interpolation value</v>
      </c>
      <c r="AJ1870" s="43" t="str">
        <f>_xll.BInterpol('Base IPCA'!$C$3:$C$14,'Base IPCA'!$D$3:$D$14,AH1870,"Cubic","Extrapolate=Linear","MultiX=Average","Skip=True","Sort=True")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18"/>
        <v>#REF!</v>
      </c>
      <c r="AI1871" s="43" t="str">
        <f>_xll.BInterpol('Base IPCA'!$C$3:$C$14,'Base IPCA'!$E$3:$E$14,AH1871,"Cubic","Extrapolate=Linear","MultiX=Average","Skip=True","Sort=True")</f>
        <v>#N/A Invalid Parameter: Interpolation value</v>
      </c>
      <c r="AJ1871" s="43" t="str">
        <f>_xll.BInterpol('Base IPCA'!$C$3:$C$14,'Base IPCA'!$D$3:$D$14,AH1871,"Cubic","Extrapolate=Linear","MultiX=Average","Skip=True","Sort=True")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18"/>
        <v>#REF!</v>
      </c>
      <c r="AI1872" s="43" t="str">
        <f>_xll.BInterpol('Base IPCA'!$C$3:$C$14,'Base IPCA'!$E$3:$E$14,AH1872,"Cubic","Extrapolate=Linear","MultiX=Average","Skip=True","Sort=True")</f>
        <v>#N/A Invalid Parameter: Interpolation value</v>
      </c>
      <c r="AJ1872" s="43" t="str">
        <f>_xll.BInterpol('Base IPCA'!$C$3:$C$14,'Base IPCA'!$D$3:$D$14,AH1872,"Cubic","Extrapolate=Linear","MultiX=Average","Skip=True","Sort=True")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18"/>
        <v>#REF!</v>
      </c>
      <c r="AI1873" s="43" t="str">
        <f>_xll.BInterpol('Base IPCA'!$C$3:$C$14,'Base IPCA'!$E$3:$E$14,AH1873,"Cubic","Extrapolate=Linear","MultiX=Average","Skip=True","Sort=True")</f>
        <v>#N/A Invalid Parameter: Interpolation value</v>
      </c>
      <c r="AJ1873" s="43" t="str">
        <f>_xll.BInterpol('Base IPCA'!$C$3:$C$14,'Base IPCA'!$D$3:$D$14,AH1873,"Cubic","Extrapolate=Linear","MultiX=Average","Skip=True","Sort=True")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18"/>
        <v>#REF!</v>
      </c>
      <c r="AI1874" s="43" t="str">
        <f>_xll.BInterpol('Base IPCA'!$C$3:$C$14,'Base IPCA'!$E$3:$E$14,AH1874,"Cubic","Extrapolate=Linear","MultiX=Average","Skip=True","Sort=True")</f>
        <v>#N/A Invalid Parameter: Interpolation value</v>
      </c>
      <c r="AJ1874" s="43" t="str">
        <f>_xll.BInterpol('Base IPCA'!$C$3:$C$14,'Base IPCA'!$D$3:$D$14,AH1874,"Cubic","Extrapolate=Linear","MultiX=Average","Skip=True","Sort=True")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18"/>
        <v>#REF!</v>
      </c>
      <c r="AI1875" s="43" t="str">
        <f>_xll.BInterpol('Base IPCA'!$C$3:$C$14,'Base IPCA'!$E$3:$E$14,AH1875,"Cubic","Extrapolate=Linear","MultiX=Average","Skip=True","Sort=True")</f>
        <v>#N/A Invalid Parameter: Interpolation value</v>
      </c>
      <c r="AJ1875" s="43" t="str">
        <f>_xll.BInterpol('Base IPCA'!$C$3:$C$14,'Base IPCA'!$D$3:$D$14,AH1875,"Cubic","Extrapolate=Linear","MultiX=Average","Skip=True","Sort=True")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18"/>
        <v>#REF!</v>
      </c>
      <c r="AI1876" s="43" t="str">
        <f>_xll.BInterpol('Base IPCA'!$C$3:$C$14,'Base IPCA'!$E$3:$E$14,AH1876,"Cubic","Extrapolate=Linear","MultiX=Average","Skip=True","Sort=True")</f>
        <v>#N/A Invalid Parameter: Interpolation value</v>
      </c>
      <c r="AJ1876" s="43" t="str">
        <f>_xll.BInterpol('Base IPCA'!$C$3:$C$14,'Base IPCA'!$D$3:$D$14,AH1876,"Cubic","Extrapolate=Linear","MultiX=Average","Skip=True","Sort=True")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18"/>
        <v>#REF!</v>
      </c>
      <c r="AI1877" s="43" t="str">
        <f>_xll.BInterpol('Base IPCA'!$C$3:$C$14,'Base IPCA'!$E$3:$E$14,AH1877,"Cubic","Extrapolate=Linear","MultiX=Average","Skip=True","Sort=True")</f>
        <v>#N/A Invalid Parameter: Interpolation value</v>
      </c>
      <c r="AJ1877" s="43" t="str">
        <f>_xll.BInterpol('Base IPCA'!$C$3:$C$14,'Base IPCA'!$D$3:$D$14,AH1877,"Cubic","Extrapolate=Linear","MultiX=Average","Skip=True","Sort=True")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18"/>
        <v>#REF!</v>
      </c>
      <c r="AI1878" s="43" t="str">
        <f>_xll.BInterpol('Base IPCA'!$C$3:$C$14,'Base IPCA'!$E$3:$E$14,AH1878,"Cubic","Extrapolate=Linear","MultiX=Average","Skip=True","Sort=True")</f>
        <v>#N/A Invalid Parameter: Interpolation value</v>
      </c>
      <c r="AJ1878" s="43" t="str">
        <f>_xll.BInterpol('Base IPCA'!$C$3:$C$14,'Base IPCA'!$D$3:$D$14,AH1878,"Cubic","Extrapolate=Linear","MultiX=Average","Skip=True","Sort=True")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18"/>
        <v>#REF!</v>
      </c>
      <c r="AI1879" s="43" t="str">
        <f>_xll.BInterpol('Base IPCA'!$C$3:$C$14,'Base IPCA'!$E$3:$E$14,AH1879,"Cubic","Extrapolate=Linear","MultiX=Average","Skip=True","Sort=True")</f>
        <v>#N/A Invalid Parameter: Interpolation value</v>
      </c>
      <c r="AJ1879" s="43" t="str">
        <f>_xll.BInterpol('Base IPCA'!$C$3:$C$14,'Base IPCA'!$D$3:$D$14,AH1879,"Cubic","Extrapolate=Linear","MultiX=Average","Skip=True","Sort=True")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18"/>
        <v>#REF!</v>
      </c>
      <c r="AI1880" s="43" t="str">
        <f>_xll.BInterpol('Base IPCA'!$C$3:$C$14,'Base IPCA'!$E$3:$E$14,AH1880,"Cubic","Extrapolate=Linear","MultiX=Average","Skip=True","Sort=True")</f>
        <v>#N/A Invalid Parameter: Interpolation value</v>
      </c>
      <c r="AJ1880" s="43" t="str">
        <f>_xll.BInterpol('Base IPCA'!$C$3:$C$14,'Base IPCA'!$D$3:$D$14,AH1880,"Cubic","Extrapolate=Linear","MultiX=Average","Skip=True","Sort=True")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18"/>
        <v>#REF!</v>
      </c>
      <c r="AI1881" s="43" t="str">
        <f>_xll.BInterpol('Base IPCA'!$C$3:$C$14,'Base IPCA'!$E$3:$E$14,AH1881,"Cubic","Extrapolate=Linear","MultiX=Average","Skip=True","Sort=True")</f>
        <v>#N/A Invalid Parameter: Interpolation value</v>
      </c>
      <c r="AJ1881" s="43" t="str">
        <f>_xll.BInterpol('Base IPCA'!$C$3:$C$14,'Base IPCA'!$D$3:$D$14,AH1881,"Cubic","Extrapolate=Linear","MultiX=Average","Skip=True","Sort=True")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18"/>
        <v>#REF!</v>
      </c>
      <c r="AI1882" s="43" t="str">
        <f>_xll.BInterpol('Base IPCA'!$C$3:$C$14,'Base IPCA'!$E$3:$E$14,AH1882,"Cubic","Extrapolate=Linear","MultiX=Average","Skip=True","Sort=True")</f>
        <v>#N/A Invalid Parameter: Interpolation value</v>
      </c>
      <c r="AJ1882" s="43" t="str">
        <f>_xll.BInterpol('Base IPCA'!$C$3:$C$14,'Base IPCA'!$D$3:$D$14,AH1882,"Cubic","Extrapolate=Linear","MultiX=Average","Skip=True","Sort=True")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18"/>
        <v>#REF!</v>
      </c>
      <c r="AI1883" s="43" t="str">
        <f>_xll.BInterpol('Base IPCA'!$C$3:$C$14,'Base IPCA'!$E$3:$E$14,AH1883,"Cubic","Extrapolate=Linear","MultiX=Average","Skip=True","Sort=True")</f>
        <v>#N/A Invalid Parameter: Interpolation value</v>
      </c>
      <c r="AJ1883" s="43" t="str">
        <f>_xll.BInterpol('Base IPCA'!$C$3:$C$14,'Base IPCA'!$D$3:$D$14,AH1883,"Cubic","Extrapolate=Linear","MultiX=Average","Skip=True","Sort=True")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18"/>
        <v>#REF!</v>
      </c>
      <c r="AI1884" s="43" t="str">
        <f>_xll.BInterpol('Base IPCA'!$C$3:$C$14,'Base IPCA'!$E$3:$E$14,AH1884,"Cubic","Extrapolate=Linear","MultiX=Average","Skip=True","Sort=True")</f>
        <v>#N/A Invalid Parameter: Interpolation value</v>
      </c>
      <c r="AJ1884" s="43" t="str">
        <f>_xll.BInterpol('Base IPCA'!$C$3:$C$14,'Base IPCA'!$D$3:$D$14,AH1884,"Cubic","Extrapolate=Linear","MultiX=Average","Skip=True","Sort=True")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18"/>
        <v>#REF!</v>
      </c>
      <c r="AI1885" s="43" t="str">
        <f>_xll.BInterpol('Base IPCA'!$C$3:$C$14,'Base IPCA'!$E$3:$E$14,AH1885,"Cubic","Extrapolate=Linear","MultiX=Average","Skip=True","Sort=True")</f>
        <v>#N/A Invalid Parameter: Interpolation value</v>
      </c>
      <c r="AJ1885" s="43" t="str">
        <f>_xll.BInterpol('Base IPCA'!$C$3:$C$14,'Base IPCA'!$D$3:$D$14,AH1885,"Cubic","Extrapolate=Linear","MultiX=Average","Skip=True","Sort=True")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18"/>
        <v>#REF!</v>
      </c>
      <c r="AI1886" s="43" t="str">
        <f>_xll.BInterpol('Base IPCA'!$C$3:$C$14,'Base IPCA'!$E$3:$E$14,AH1886,"Cubic","Extrapolate=Linear","MultiX=Average","Skip=True","Sort=True")</f>
        <v>#N/A Invalid Parameter: Interpolation value</v>
      </c>
      <c r="AJ1886" s="43" t="str">
        <f>_xll.BInterpol('Base IPCA'!$C$3:$C$14,'Base IPCA'!$D$3:$D$14,AH1886,"Cubic","Extrapolate=Linear","MultiX=Average","Skip=True","Sort=True")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18"/>
        <v>#REF!</v>
      </c>
      <c r="AI1887" s="43" t="str">
        <f>_xll.BInterpol('Base IPCA'!$C$3:$C$14,'Base IPCA'!$E$3:$E$14,AH1887,"Cubic","Extrapolate=Linear","MultiX=Average","Skip=True","Sort=True")</f>
        <v>#N/A Invalid Parameter: Interpolation value</v>
      </c>
      <c r="AJ1887" s="43" t="str">
        <f>_xll.BInterpol('Base IPCA'!$C$3:$C$14,'Base IPCA'!$D$3:$D$14,AH1887,"Cubic","Extrapolate=Linear","MultiX=Average","Skip=True","Sort=True")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18"/>
        <v>#REF!</v>
      </c>
      <c r="AI1888" s="43" t="str">
        <f>_xll.BInterpol('Base IPCA'!$C$3:$C$14,'Base IPCA'!$E$3:$E$14,AH1888,"Cubic","Extrapolate=Linear","MultiX=Average","Skip=True","Sort=True")</f>
        <v>#N/A Invalid Parameter: Interpolation value</v>
      </c>
      <c r="AJ1888" s="43" t="str">
        <f>_xll.BInterpol('Base IPCA'!$C$3:$C$14,'Base IPCA'!$D$3:$D$14,AH1888,"Cubic","Extrapolate=Linear","MultiX=Average","Skip=True","Sort=True")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18"/>
        <v>#REF!</v>
      </c>
      <c r="AI1889" s="43" t="str">
        <f>_xll.BInterpol('Base IPCA'!$C$3:$C$14,'Base IPCA'!$E$3:$E$14,AH1889,"Cubic","Extrapolate=Linear","MultiX=Average","Skip=True","Sort=True")</f>
        <v>#N/A Invalid Parameter: Interpolation value</v>
      </c>
      <c r="AJ1889" s="43" t="str">
        <f>_xll.BInterpol('Base IPCA'!$C$3:$C$14,'Base IPCA'!$D$3:$D$14,AH1889,"Cubic","Extrapolate=Linear","MultiX=Average","Skip=True","Sort=True")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18"/>
        <v>#REF!</v>
      </c>
      <c r="AI1890" s="43" t="str">
        <f>_xll.BInterpol('Base IPCA'!$C$3:$C$14,'Base IPCA'!$E$3:$E$14,AH1890,"Cubic","Extrapolate=Linear","MultiX=Average","Skip=True","Sort=True")</f>
        <v>#N/A Invalid Parameter: Interpolation value</v>
      </c>
      <c r="AJ1890" s="43" t="str">
        <f>_xll.BInterpol('Base IPCA'!$C$3:$C$14,'Base IPCA'!$D$3:$D$14,AH1890,"Cubic","Extrapolate=Linear","MultiX=Average","Skip=True","Sort=True")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18"/>
        <v>#REF!</v>
      </c>
      <c r="AI1891" s="43" t="str">
        <f>_xll.BInterpol('Base IPCA'!$C$3:$C$14,'Base IPCA'!$E$3:$E$14,AH1891,"Cubic","Extrapolate=Linear","MultiX=Average","Skip=True","Sort=True")</f>
        <v>#N/A Invalid Parameter: Interpolation value</v>
      </c>
      <c r="AJ1891" s="43" t="str">
        <f>_xll.BInterpol('Base IPCA'!$C$3:$C$14,'Base IPCA'!$D$3:$D$14,AH1891,"Cubic","Extrapolate=Linear","MultiX=Average","Skip=True","Sort=True")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18"/>
        <v>#REF!</v>
      </c>
      <c r="AI1892" s="43" t="str">
        <f>_xll.BInterpol('Base IPCA'!$C$3:$C$14,'Base IPCA'!$E$3:$E$14,AH1892,"Cubic","Extrapolate=Linear","MultiX=Average","Skip=True","Sort=True")</f>
        <v>#N/A Invalid Parameter: Interpolation value</v>
      </c>
      <c r="AJ1892" s="43" t="str">
        <f>_xll.BInterpol('Base IPCA'!$C$3:$C$14,'Base IPCA'!$D$3:$D$14,AH1892,"Cubic","Extrapolate=Linear","MultiX=Average","Skip=True","Sort=True")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18"/>
        <v>#REF!</v>
      </c>
      <c r="AI1893" s="43" t="str">
        <f>_xll.BInterpol('Base IPCA'!$C$3:$C$14,'Base IPCA'!$E$3:$E$14,AH1893,"Cubic","Extrapolate=Linear","MultiX=Average","Skip=True","Sort=True")</f>
        <v>#N/A Invalid Parameter: Interpolation value</v>
      </c>
      <c r="AJ1893" s="43" t="str">
        <f>_xll.BInterpol('Base IPCA'!$C$3:$C$14,'Base IPCA'!$D$3:$D$14,AH1893,"Cubic","Extrapolate=Linear","MultiX=Average","Skip=True","Sort=True")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18"/>
        <v>#REF!</v>
      </c>
      <c r="AI1894" s="43" t="str">
        <f>_xll.BInterpol('Base IPCA'!$C$3:$C$14,'Base IPCA'!$E$3:$E$14,AH1894,"Cubic","Extrapolate=Linear","MultiX=Average","Skip=True","Sort=True")</f>
        <v>#N/A Invalid Parameter: Interpolation value</v>
      </c>
      <c r="AJ1894" s="43" t="str">
        <f>_xll.BInterpol('Base IPCA'!$C$3:$C$14,'Base IPCA'!$D$3:$D$14,AH1894,"Cubic","Extrapolate=Linear","MultiX=Average","Skip=True","Sort=True")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18"/>
        <v>#REF!</v>
      </c>
      <c r="AI1895" s="43" t="str">
        <f>_xll.BInterpol('Base IPCA'!$C$3:$C$14,'Base IPCA'!$E$3:$E$14,AH1895,"Cubic","Extrapolate=Linear","MultiX=Average","Skip=True","Sort=True")</f>
        <v>#N/A Invalid Parameter: Interpolation value</v>
      </c>
      <c r="AJ1895" s="43" t="str">
        <f>_xll.BInterpol('Base IPCA'!$C$3:$C$14,'Base IPCA'!$D$3:$D$14,AH1895,"Cubic","Extrapolate=Linear","MultiX=Average","Skip=True","Sort=True")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18"/>
        <v>#REF!</v>
      </c>
      <c r="AI1896" s="43" t="str">
        <f>_xll.BInterpol('Base IPCA'!$C$3:$C$14,'Base IPCA'!$E$3:$E$14,AH1896,"Cubic","Extrapolate=Linear","MultiX=Average","Skip=True","Sort=True")</f>
        <v>#N/A Invalid Parameter: Interpolation value</v>
      </c>
      <c r="AJ1896" s="43" t="str">
        <f>_xll.BInterpol('Base IPCA'!$C$3:$C$14,'Base IPCA'!$D$3:$D$14,AH1896,"Cubic","Extrapolate=Linear","MultiX=Average","Skip=True","Sort=True")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18"/>
        <v>#REF!</v>
      </c>
      <c r="AI1897" s="43" t="str">
        <f>_xll.BInterpol('Base IPCA'!$C$3:$C$14,'Base IPCA'!$E$3:$E$14,AH1897,"Cubic","Extrapolate=Linear","MultiX=Average","Skip=True","Sort=True")</f>
        <v>#N/A Invalid Parameter: Interpolation value</v>
      </c>
      <c r="AJ1897" s="43" t="str">
        <f>_xll.BInterpol('Base IPCA'!$C$3:$C$14,'Base IPCA'!$D$3:$D$14,AH1897,"Cubic","Extrapolate=Linear","MultiX=Average","Skip=True","Sort=True")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18"/>
        <v>#REF!</v>
      </c>
      <c r="AI1898" s="43" t="str">
        <f>_xll.BInterpol('Base IPCA'!$C$3:$C$14,'Base IPCA'!$E$3:$E$14,AH1898,"Cubic","Extrapolate=Linear","MultiX=Average","Skip=True","Sort=True")</f>
        <v>#N/A Invalid Parameter: Interpolation value</v>
      </c>
      <c r="AJ1898" s="43" t="str">
        <f>_xll.BInterpol('Base IPCA'!$C$3:$C$14,'Base IPCA'!$D$3:$D$14,AH1898,"Cubic","Extrapolate=Linear","MultiX=Average","Skip=True","Sort=True")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18"/>
        <v>#REF!</v>
      </c>
      <c r="AI1899" s="43" t="str">
        <f>_xll.BInterpol('Base IPCA'!$C$3:$C$14,'Base IPCA'!$E$3:$E$14,AH1899,"Cubic","Extrapolate=Linear","MultiX=Average","Skip=True","Sort=True")</f>
        <v>#N/A Invalid Parameter: Interpolation value</v>
      </c>
      <c r="AJ1899" s="43" t="str">
        <f>_xll.BInterpol('Base IPCA'!$C$3:$C$14,'Base IPCA'!$D$3:$D$14,AH1899,"Cubic","Extrapolate=Linear","MultiX=Average","Skip=True","Sort=True")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18"/>
        <v>#REF!</v>
      </c>
      <c r="AI1900" s="43" t="str">
        <f>_xll.BInterpol('Base IPCA'!$C$3:$C$14,'Base IPCA'!$E$3:$E$14,AH1900,"Cubic","Extrapolate=Linear","MultiX=Average","Skip=True","Sort=True")</f>
        <v>#N/A Invalid Parameter: Interpolation value</v>
      </c>
      <c r="AJ1900" s="43" t="str">
        <f>_xll.BInterpol('Base IPCA'!$C$3:$C$14,'Base IPCA'!$D$3:$D$14,AH1900,"Cubic","Extrapolate=Linear","MultiX=Average","Skip=True","Sort=True")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18"/>
        <v>#REF!</v>
      </c>
      <c r="AI1901" s="43" t="str">
        <f>_xll.BInterpol('Base IPCA'!$C$3:$C$14,'Base IPCA'!$E$3:$E$14,AH1901,"Cubic","Extrapolate=Linear","MultiX=Average","Skip=True","Sort=True")</f>
        <v>#N/A Invalid Parameter: Interpolation value</v>
      </c>
      <c r="AJ1901" s="43" t="str">
        <f>_xll.BInterpol('Base IPCA'!$C$3:$C$14,'Base IPCA'!$D$3:$D$14,AH1901,"Cubic","Extrapolate=Linear","MultiX=Average","Skip=True","Sort=True")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18"/>
        <v>#REF!</v>
      </c>
      <c r="AI1902" s="43" t="str">
        <f>_xll.BInterpol('Base IPCA'!$C$3:$C$14,'Base IPCA'!$E$3:$E$14,AH1902,"Cubic","Extrapolate=Linear","MultiX=Average","Skip=True","Sort=True")</f>
        <v>#N/A Invalid Parameter: Interpolation value</v>
      </c>
      <c r="AJ1902" s="43" t="str">
        <f>_xll.BInterpol('Base IPCA'!$C$3:$C$14,'Base IPCA'!$D$3:$D$14,AH1902,"Cubic","Extrapolate=Linear","MultiX=Average","Skip=True","Sort=True")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18"/>
        <v>#REF!</v>
      </c>
      <c r="AI1903" s="43" t="str">
        <f>_xll.BInterpol('Base IPCA'!$C$3:$C$14,'Base IPCA'!$E$3:$E$14,AH1903,"Cubic","Extrapolate=Linear","MultiX=Average","Skip=True","Sort=True")</f>
        <v>#N/A Invalid Parameter: Interpolation value</v>
      </c>
      <c r="AJ1903" s="43" t="str">
        <f>_xll.BInterpol('Base IPCA'!$C$3:$C$14,'Base IPCA'!$D$3:$D$14,AH1903,"Cubic","Extrapolate=Linear","MultiX=Average","Skip=True","Sort=True")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18"/>
        <v>#REF!</v>
      </c>
      <c r="AI1904" s="43" t="str">
        <f>_xll.BInterpol('Base IPCA'!$C$3:$C$14,'Base IPCA'!$E$3:$E$14,AH1904,"Cubic","Extrapolate=Linear","MultiX=Average","Skip=True","Sort=True")</f>
        <v>#N/A Invalid Parameter: Interpolation value</v>
      </c>
      <c r="AJ1904" s="43" t="str">
        <f>_xll.BInterpol('Base IPCA'!$C$3:$C$14,'Base IPCA'!$D$3:$D$14,AH1904,"Cubic","Extrapolate=Linear","MultiX=Average","Skip=True","Sort=True")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18"/>
        <v>#REF!</v>
      </c>
      <c r="AI1905" s="43" t="str">
        <f>_xll.BInterpol('Base IPCA'!$C$3:$C$14,'Base IPCA'!$E$3:$E$14,AH1905,"Cubic","Extrapolate=Linear","MultiX=Average","Skip=True","Sort=True")</f>
        <v>#N/A Invalid Parameter: Interpolation value</v>
      </c>
      <c r="AJ1905" s="43" t="str">
        <f>_xll.BInterpol('Base IPCA'!$C$3:$C$14,'Base IPCA'!$D$3:$D$14,AH1905,"Cubic","Extrapolate=Linear","MultiX=Average","Skip=True","Sort=True")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18"/>
        <v>#REF!</v>
      </c>
      <c r="AI1906" s="43" t="str">
        <f>_xll.BInterpol('Base IPCA'!$C$3:$C$14,'Base IPCA'!$E$3:$E$14,AH1906,"Cubic","Extrapolate=Linear","MultiX=Average","Skip=True","Sort=True")</f>
        <v>#N/A Invalid Parameter: Interpolation value</v>
      </c>
      <c r="AJ1906" s="43" t="str">
        <f>_xll.BInterpol('Base IPCA'!$C$3:$C$14,'Base IPCA'!$D$3:$D$14,AH1906,"Cubic","Extrapolate=Linear","MultiX=Average","Skip=True","Sort=True")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18"/>
        <v>#REF!</v>
      </c>
      <c r="AI1907" s="43" t="str">
        <f>_xll.BInterpol('Base IPCA'!$C$3:$C$14,'Base IPCA'!$E$3:$E$14,AH1907,"Cubic","Extrapolate=Linear","MultiX=Average","Skip=True","Sort=True")</f>
        <v>#N/A Invalid Parameter: Interpolation value</v>
      </c>
      <c r="AJ1907" s="43" t="str">
        <f>_xll.BInterpol('Base IPCA'!$C$3:$C$14,'Base IPCA'!$D$3:$D$14,AH1907,"Cubic","Extrapolate=Linear","MultiX=Average","Skip=True","Sort=True")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18"/>
        <v>#REF!</v>
      </c>
      <c r="AI1908" s="43" t="str">
        <f>_xll.BInterpol('Base IPCA'!$C$3:$C$14,'Base IPCA'!$E$3:$E$14,AH1908,"Cubic","Extrapolate=Linear","MultiX=Average","Skip=True","Sort=True")</f>
        <v>#N/A Invalid Parameter: Interpolation value</v>
      </c>
      <c r="AJ1908" s="43" t="str">
        <f>_xll.BInterpol('Base IPCA'!$C$3:$C$14,'Base IPCA'!$D$3:$D$14,AH1908,"Cubic","Extrapolate=Linear","MultiX=Average","Skip=True","Sort=True")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18"/>
        <v>#REF!</v>
      </c>
      <c r="AI1909" s="43" t="str">
        <f>_xll.BInterpol('Base IPCA'!$C$3:$C$14,'Base IPCA'!$E$3:$E$14,AH1909,"Cubic","Extrapolate=Linear","MultiX=Average","Skip=True","Sort=True")</f>
        <v>#N/A Invalid Parameter: Interpolation value</v>
      </c>
      <c r="AJ1909" s="43" t="str">
        <f>_xll.BInterpol('Base IPCA'!$C$3:$C$14,'Base IPCA'!$D$3:$D$14,AH1909,"Cubic","Extrapolate=Linear","MultiX=Average","Skip=True","Sort=True")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18"/>
        <v>#REF!</v>
      </c>
      <c r="AI1910" s="43" t="str">
        <f>_xll.BInterpol('Base IPCA'!$C$3:$C$14,'Base IPCA'!$E$3:$E$14,AH1910,"Cubic","Extrapolate=Linear","MultiX=Average","Skip=True","Sort=True")</f>
        <v>#N/A Invalid Parameter: Interpolation value</v>
      </c>
      <c r="AJ1910" s="43" t="str">
        <f>_xll.BInterpol('Base IPCA'!$C$3:$C$14,'Base IPCA'!$D$3:$D$14,AH1910,"Cubic","Extrapolate=Linear","MultiX=Average","Skip=True","Sort=True")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18"/>
        <v>#REF!</v>
      </c>
      <c r="AI1911" s="43" t="str">
        <f>_xll.BInterpol('Base IPCA'!$C$3:$C$14,'Base IPCA'!$E$3:$E$14,AH1911,"Cubic","Extrapolate=Linear","MultiX=Average","Skip=True","Sort=True")</f>
        <v>#N/A Invalid Parameter: Interpolation value</v>
      </c>
      <c r="AJ1911" s="43" t="str">
        <f>_xll.BInterpol('Base IPCA'!$C$3:$C$14,'Base IPCA'!$D$3:$D$14,AH1911,"Cubic","Extrapolate=Linear","MultiX=Average","Skip=True","Sort=True")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18"/>
        <v>#REF!</v>
      </c>
      <c r="AI1912" s="43" t="str">
        <f>_xll.BInterpol('Base IPCA'!$C$3:$C$14,'Base IPCA'!$E$3:$E$14,AH1912,"Cubic","Extrapolate=Linear","MultiX=Average","Skip=True","Sort=True")</f>
        <v>#N/A Invalid Parameter: Interpolation value</v>
      </c>
      <c r="AJ1912" s="43" t="str">
        <f>_xll.BInterpol('Base IPCA'!$C$3:$C$14,'Base IPCA'!$D$3:$D$14,AH1912,"Cubic","Extrapolate=Linear","MultiX=Average","Skip=True","Sort=True")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18"/>
        <v>#REF!</v>
      </c>
      <c r="AI1913" s="43" t="str">
        <f>_xll.BInterpol('Base IPCA'!$C$3:$C$14,'Base IPCA'!$E$3:$E$14,AH1913,"Cubic","Extrapolate=Linear","MultiX=Average","Skip=True","Sort=True")</f>
        <v>#N/A Invalid Parameter: Interpolation value</v>
      </c>
      <c r="AJ1913" s="43" t="str">
        <f>_xll.BInterpol('Base IPCA'!$C$3:$C$14,'Base IPCA'!$D$3:$D$14,AH1913,"Cubic","Extrapolate=Linear","MultiX=Average","Skip=True","Sort=True")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18"/>
        <v>#REF!</v>
      </c>
      <c r="AI1914" s="43" t="str">
        <f>_xll.BInterpol('Base IPCA'!$C$3:$C$14,'Base IPCA'!$E$3:$E$14,AH1914,"Cubic","Extrapolate=Linear","MultiX=Average","Skip=True","Sort=True")</f>
        <v>#N/A Invalid Parameter: Interpolation value</v>
      </c>
      <c r="AJ1914" s="43" t="str">
        <f>_xll.BInterpol('Base IPCA'!$C$3:$C$14,'Base IPCA'!$D$3:$D$14,AH1914,"Cubic","Extrapolate=Linear","MultiX=Average","Skip=True","Sort=True")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18"/>
        <v>#REF!</v>
      </c>
      <c r="AI1915" s="43" t="str">
        <f>_xll.BInterpol('Base IPCA'!$C$3:$C$14,'Base IPCA'!$E$3:$E$14,AH1915,"Cubic","Extrapolate=Linear","MultiX=Average","Skip=True","Sort=True")</f>
        <v>#N/A Invalid Parameter: Interpolation value</v>
      </c>
      <c r="AJ1915" s="43" t="str">
        <f>_xll.BInterpol('Base IPCA'!$C$3:$C$14,'Base IPCA'!$D$3:$D$14,AH1915,"Cubic","Extrapolate=Linear","MultiX=Average","Skip=True","Sort=True")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18"/>
        <v>#REF!</v>
      </c>
      <c r="AI1916" s="43" t="str">
        <f>_xll.BInterpol('Base IPCA'!$C$3:$C$14,'Base IPCA'!$E$3:$E$14,AH1916,"Cubic","Extrapolate=Linear","MultiX=Average","Skip=True","Sort=True")</f>
        <v>#N/A Invalid Parameter: Interpolation value</v>
      </c>
      <c r="AJ1916" s="43" t="str">
        <f>_xll.BInterpol('Base IPCA'!$C$3:$C$14,'Base IPCA'!$D$3:$D$14,AH1916,"Cubic","Extrapolate=Linear","MultiX=Average","Skip=True","Sort=True")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18"/>
        <v>#REF!</v>
      </c>
      <c r="AI1917" s="43" t="str">
        <f>_xll.BInterpol('Base IPCA'!$C$3:$C$14,'Base IPCA'!$E$3:$E$14,AH1917,"Cubic","Extrapolate=Linear","MultiX=Average","Skip=True","Sort=True")</f>
        <v>#N/A Invalid Parameter: Interpolation value</v>
      </c>
      <c r="AJ1917" s="43" t="str">
        <f>_xll.BInterpol('Base IPCA'!$C$3:$C$14,'Base IPCA'!$D$3:$D$14,AH1917,"Cubic","Extrapolate=Linear","MultiX=Average","Skip=True","Sort=True")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18"/>
        <v>#REF!</v>
      </c>
      <c r="AI1918" s="43" t="str">
        <f>_xll.BInterpol('Base IPCA'!$C$3:$C$14,'Base IPCA'!$E$3:$E$14,AH1918,"Cubic","Extrapolate=Linear","MultiX=Average","Skip=True","Sort=True")</f>
        <v>#N/A Invalid Parameter: Interpolation value</v>
      </c>
      <c r="AJ1918" s="43" t="str">
        <f>_xll.BInterpol('Base IPCA'!$C$3:$C$14,'Base IPCA'!$D$3:$D$14,AH1918,"Cubic","Extrapolate=Linear","MultiX=Average","Skip=True","Sort=True")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18"/>
        <v>#REF!</v>
      </c>
      <c r="AI1919" s="43" t="str">
        <f>_xll.BInterpol('Base IPCA'!$C$3:$C$14,'Base IPCA'!$E$3:$E$14,AH1919,"Cubic","Extrapolate=Linear","MultiX=Average","Skip=True","Sort=True")</f>
        <v>#N/A Invalid Parameter: Interpolation value</v>
      </c>
      <c r="AJ1919" s="43" t="str">
        <f>_xll.BInterpol('Base IPCA'!$C$3:$C$14,'Base IPCA'!$D$3:$D$14,AH1919,"Cubic","Extrapolate=Linear","MultiX=Average","Skip=True","Sort=True")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18"/>
        <v>#REF!</v>
      </c>
      <c r="AI1920" s="43" t="str">
        <f>_xll.BInterpol('Base IPCA'!$C$3:$C$14,'Base IPCA'!$E$3:$E$14,AH1920,"Cubic","Extrapolate=Linear","MultiX=Average","Skip=True","Sort=True")</f>
        <v>#N/A Invalid Parameter: Interpolation value</v>
      </c>
      <c r="AJ1920" s="43" t="str">
        <f>_xll.BInterpol('Base IPCA'!$C$3:$C$14,'Base IPCA'!$D$3:$D$14,AH1920,"Cubic","Extrapolate=Linear","MultiX=Average","Skip=True","Sort=True")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18"/>
        <v>#REF!</v>
      </c>
      <c r="AI1921" s="43" t="str">
        <f>_xll.BInterpol('Base IPCA'!$C$3:$C$14,'Base IPCA'!$E$3:$E$14,AH1921,"Cubic","Extrapolate=Linear","MultiX=Average","Skip=True","Sort=True")</f>
        <v>#N/A Invalid Parameter: Interpolation value</v>
      </c>
      <c r="AJ1921" s="43" t="str">
        <f>_xll.BInterpol('Base IPCA'!$C$3:$C$14,'Base IPCA'!$D$3:$D$14,AH1921,"Cubic","Extrapolate=Linear","MultiX=Average","Skip=True","Sort=True")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18"/>
        <v>#REF!</v>
      </c>
      <c r="AI1922" s="43" t="str">
        <f>_xll.BInterpol('Base IPCA'!$C$3:$C$14,'Base IPCA'!$E$3:$E$14,AH1922,"Cubic","Extrapolate=Linear","MultiX=Average","Skip=True","Sort=True")</f>
        <v>#N/A Invalid Parameter: Interpolation value</v>
      </c>
      <c r="AJ1922" s="43" t="str">
        <f>_xll.BInterpol('Base IPCA'!$C$3:$C$14,'Base IPCA'!$D$3:$D$14,AH1922,"Cubic","Extrapolate=Linear","MultiX=Average","Skip=True","Sort=True")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18"/>
        <v>#REF!</v>
      </c>
      <c r="AI1923" s="43" t="str">
        <f>_xll.BInterpol('Base IPCA'!$C$3:$C$14,'Base IPCA'!$E$3:$E$14,AH1923,"Cubic","Extrapolate=Linear","MultiX=Average","Skip=True","Sort=True")</f>
        <v>#N/A Invalid Parameter: Interpolation value</v>
      </c>
      <c r="AJ1923" s="43" t="str">
        <f>_xll.BInterpol('Base IPCA'!$C$3:$C$14,'Base IPCA'!$D$3:$D$14,AH1923,"Cubic","Extrapolate=Linear","MultiX=Average","Skip=True","Sort=True")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18"/>
        <v>#REF!</v>
      </c>
      <c r="AI1924" s="43" t="str">
        <f>_xll.BInterpol('Base IPCA'!$C$3:$C$14,'Base IPCA'!$E$3:$E$14,AH1924,"Cubic","Extrapolate=Linear","MultiX=Average","Skip=True","Sort=True")</f>
        <v>#N/A Invalid Parameter: Interpolation value</v>
      </c>
      <c r="AJ1924" s="43" t="str">
        <f>_xll.BInterpol('Base IPCA'!$C$3:$C$14,'Base IPCA'!$D$3:$D$14,AH1924,"Cubic","Extrapolate=Linear","MultiX=Average","Skip=True","Sort=True")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18"/>
        <v>#REF!</v>
      </c>
      <c r="AI1925" s="43" t="str">
        <f>_xll.BInterpol('Base IPCA'!$C$3:$C$14,'Base IPCA'!$E$3:$E$14,AH1925,"Cubic","Extrapolate=Linear","MultiX=Average","Skip=True","Sort=True")</f>
        <v>#N/A Invalid Parameter: Interpolation value</v>
      </c>
      <c r="AJ1925" s="43" t="str">
        <f>_xll.BInterpol('Base IPCA'!$C$3:$C$14,'Base IPCA'!$D$3:$D$14,AH1925,"Cubic","Extrapolate=Linear","MultiX=Average","Skip=True","Sort=True")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19">AH1925+1</f>
        <v>#REF!</v>
      </c>
      <c r="AI1926" s="43" t="str">
        <f>_xll.BInterpol('Base IPCA'!$C$3:$C$14,'Base IPCA'!$E$3:$E$14,AH1926,"Cubic","Extrapolate=Linear","MultiX=Average","Skip=True","Sort=True")</f>
        <v>#N/A Invalid Parameter: Interpolation value</v>
      </c>
      <c r="AJ1926" s="43" t="str">
        <f>_xll.BInterpol('Base IPCA'!$C$3:$C$14,'Base IPCA'!$D$3:$D$14,AH1926,"Cubic","Extrapolate=Linear","MultiX=Average","Skip=True","Sort=True")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19"/>
        <v>#REF!</v>
      </c>
      <c r="AI1927" s="43" t="str">
        <f>_xll.BInterpol('Base IPCA'!$C$3:$C$14,'Base IPCA'!$E$3:$E$14,AH1927,"Cubic","Extrapolate=Linear","MultiX=Average","Skip=True","Sort=True")</f>
        <v>#N/A Invalid Parameter: Interpolation value</v>
      </c>
      <c r="AJ1927" s="43" t="str">
        <f>_xll.BInterpol('Base IPCA'!$C$3:$C$14,'Base IPCA'!$D$3:$D$14,AH1927,"Cubic","Extrapolate=Linear","MultiX=Average","Skip=True","Sort=True")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19"/>
        <v>#REF!</v>
      </c>
      <c r="AI1928" s="43" t="str">
        <f>_xll.BInterpol('Base IPCA'!$C$3:$C$14,'Base IPCA'!$E$3:$E$14,AH1928,"Cubic","Extrapolate=Linear","MultiX=Average","Skip=True","Sort=True")</f>
        <v>#N/A Invalid Parameter: Interpolation value</v>
      </c>
      <c r="AJ1928" s="43" t="str">
        <f>_xll.BInterpol('Base IPCA'!$C$3:$C$14,'Base IPCA'!$D$3:$D$14,AH1928,"Cubic","Extrapolate=Linear","MultiX=Average","Skip=True","Sort=True")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19"/>
        <v>#REF!</v>
      </c>
      <c r="AI1929" s="43" t="str">
        <f>_xll.BInterpol('Base IPCA'!$C$3:$C$14,'Base IPCA'!$E$3:$E$14,AH1929,"Cubic","Extrapolate=Linear","MultiX=Average","Skip=True","Sort=True")</f>
        <v>#N/A Invalid Parameter: Interpolation value</v>
      </c>
      <c r="AJ1929" s="43" t="str">
        <f>_xll.BInterpol('Base IPCA'!$C$3:$C$14,'Base IPCA'!$D$3:$D$14,AH1929,"Cubic","Extrapolate=Linear","MultiX=Average","Skip=True","Sort=True")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19"/>
        <v>#REF!</v>
      </c>
      <c r="AI1930" s="43" t="str">
        <f>_xll.BInterpol('Base IPCA'!$C$3:$C$14,'Base IPCA'!$E$3:$E$14,AH1930,"Cubic","Extrapolate=Linear","MultiX=Average","Skip=True","Sort=True")</f>
        <v>#N/A Invalid Parameter: Interpolation value</v>
      </c>
      <c r="AJ1930" s="43" t="str">
        <f>_xll.BInterpol('Base IPCA'!$C$3:$C$14,'Base IPCA'!$D$3:$D$14,AH1930,"Cubic","Extrapolate=Linear","MultiX=Average","Skip=True","Sort=True")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19"/>
        <v>#REF!</v>
      </c>
      <c r="AI1931" s="43" t="str">
        <f>_xll.BInterpol('Base IPCA'!$C$3:$C$14,'Base IPCA'!$E$3:$E$14,AH1931,"Cubic","Extrapolate=Linear","MultiX=Average","Skip=True","Sort=True")</f>
        <v>#N/A Invalid Parameter: Interpolation value</v>
      </c>
      <c r="AJ1931" s="43" t="str">
        <f>_xll.BInterpol('Base IPCA'!$C$3:$C$14,'Base IPCA'!$D$3:$D$14,AH1931,"Cubic","Extrapolate=Linear","MultiX=Average","Skip=True","Sort=True")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19"/>
        <v>#REF!</v>
      </c>
      <c r="AI1932" s="43" t="str">
        <f>_xll.BInterpol('Base IPCA'!$C$3:$C$14,'Base IPCA'!$E$3:$E$14,AH1932,"Cubic","Extrapolate=Linear","MultiX=Average","Skip=True","Sort=True")</f>
        <v>#N/A Invalid Parameter: Interpolation value</v>
      </c>
      <c r="AJ1932" s="43" t="str">
        <f>_xll.BInterpol('Base IPCA'!$C$3:$C$14,'Base IPCA'!$D$3:$D$14,AH1932,"Cubic","Extrapolate=Linear","MultiX=Average","Skip=True","Sort=True")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19"/>
        <v>#REF!</v>
      </c>
      <c r="AI1933" s="43" t="str">
        <f>_xll.BInterpol('Base IPCA'!$C$3:$C$14,'Base IPCA'!$E$3:$E$14,AH1933,"Cubic","Extrapolate=Linear","MultiX=Average","Skip=True","Sort=True")</f>
        <v>#N/A Invalid Parameter: Interpolation value</v>
      </c>
      <c r="AJ1933" s="43" t="str">
        <f>_xll.BInterpol('Base IPCA'!$C$3:$C$14,'Base IPCA'!$D$3:$D$14,AH1933,"Cubic","Extrapolate=Linear","MultiX=Average","Skip=True","Sort=True")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19"/>
        <v>#REF!</v>
      </c>
      <c r="AI1934" s="43" t="str">
        <f>_xll.BInterpol('Base IPCA'!$C$3:$C$14,'Base IPCA'!$E$3:$E$14,AH1934,"Cubic","Extrapolate=Linear","MultiX=Average","Skip=True","Sort=True")</f>
        <v>#N/A Invalid Parameter: Interpolation value</v>
      </c>
      <c r="AJ1934" s="43" t="str">
        <f>_xll.BInterpol('Base IPCA'!$C$3:$C$14,'Base IPCA'!$D$3:$D$14,AH1934,"Cubic","Extrapolate=Linear","MultiX=Average","Skip=True","Sort=True")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19"/>
        <v>#REF!</v>
      </c>
      <c r="AI1935" s="43" t="str">
        <f>_xll.BInterpol('Base IPCA'!$C$3:$C$14,'Base IPCA'!$E$3:$E$14,AH1935,"Cubic","Extrapolate=Linear","MultiX=Average","Skip=True","Sort=True")</f>
        <v>#N/A Invalid Parameter: Interpolation value</v>
      </c>
      <c r="AJ1935" s="43" t="str">
        <f>_xll.BInterpol('Base IPCA'!$C$3:$C$14,'Base IPCA'!$D$3:$D$14,AH1935,"Cubic","Extrapolate=Linear","MultiX=Average","Skip=True","Sort=True")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19"/>
        <v>#REF!</v>
      </c>
      <c r="AI1936" s="43" t="str">
        <f>_xll.BInterpol('Base IPCA'!$C$3:$C$14,'Base IPCA'!$E$3:$E$14,AH1936,"Cubic","Extrapolate=Linear","MultiX=Average","Skip=True","Sort=True")</f>
        <v>#N/A Invalid Parameter: Interpolation value</v>
      </c>
      <c r="AJ1936" s="43" t="str">
        <f>_xll.BInterpol('Base IPCA'!$C$3:$C$14,'Base IPCA'!$D$3:$D$14,AH1936,"Cubic","Extrapolate=Linear","MultiX=Average","Skip=True","Sort=True")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19"/>
        <v>#REF!</v>
      </c>
      <c r="AI1937" s="43" t="str">
        <f>_xll.BInterpol('Base IPCA'!$C$3:$C$14,'Base IPCA'!$E$3:$E$14,AH1937,"Cubic","Extrapolate=Linear","MultiX=Average","Skip=True","Sort=True")</f>
        <v>#N/A Invalid Parameter: Interpolation value</v>
      </c>
      <c r="AJ1937" s="43" t="str">
        <f>_xll.BInterpol('Base IPCA'!$C$3:$C$14,'Base IPCA'!$D$3:$D$14,AH1937,"Cubic","Extrapolate=Linear","MultiX=Average","Skip=True","Sort=True")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19"/>
        <v>#REF!</v>
      </c>
      <c r="AI1938" s="43" t="str">
        <f>_xll.BInterpol('Base IPCA'!$C$3:$C$14,'Base IPCA'!$E$3:$E$14,AH1938,"Cubic","Extrapolate=Linear","MultiX=Average","Skip=True","Sort=True")</f>
        <v>#N/A Invalid Parameter: Interpolation value</v>
      </c>
      <c r="AJ1938" s="43" t="str">
        <f>_xll.BInterpol('Base IPCA'!$C$3:$C$14,'Base IPCA'!$D$3:$D$14,AH1938,"Cubic","Extrapolate=Linear","MultiX=Average","Skip=True","Sort=True")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19"/>
        <v>#REF!</v>
      </c>
      <c r="AI1939" s="43" t="str">
        <f>_xll.BInterpol('Base IPCA'!$C$3:$C$14,'Base IPCA'!$E$3:$E$14,AH1939,"Cubic","Extrapolate=Linear","MultiX=Average","Skip=True","Sort=True")</f>
        <v>#N/A Invalid Parameter: Interpolation value</v>
      </c>
      <c r="AJ1939" s="43" t="str">
        <f>_xll.BInterpol('Base IPCA'!$C$3:$C$14,'Base IPCA'!$D$3:$D$14,AH1939,"Cubic","Extrapolate=Linear","MultiX=Average","Skip=True","Sort=True")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19"/>
        <v>#REF!</v>
      </c>
      <c r="AI1940" s="43" t="str">
        <f>_xll.BInterpol('Base IPCA'!$C$3:$C$14,'Base IPCA'!$E$3:$E$14,AH1940,"Cubic","Extrapolate=Linear","MultiX=Average","Skip=True","Sort=True")</f>
        <v>#N/A Invalid Parameter: Interpolation value</v>
      </c>
      <c r="AJ1940" s="43" t="str">
        <f>_xll.BInterpol('Base IPCA'!$C$3:$C$14,'Base IPCA'!$D$3:$D$14,AH1940,"Cubic","Extrapolate=Linear","MultiX=Average","Skip=True","Sort=True")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19"/>
        <v>#REF!</v>
      </c>
      <c r="AI1941" s="43" t="str">
        <f>_xll.BInterpol('Base IPCA'!$C$3:$C$14,'Base IPCA'!$E$3:$E$14,AH1941,"Cubic","Extrapolate=Linear","MultiX=Average","Skip=True","Sort=True")</f>
        <v>#N/A Invalid Parameter: Interpolation value</v>
      </c>
      <c r="AJ1941" s="43" t="str">
        <f>_xll.BInterpol('Base IPCA'!$C$3:$C$14,'Base IPCA'!$D$3:$D$14,AH1941,"Cubic","Extrapolate=Linear","MultiX=Average","Skip=True","Sort=True")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19"/>
        <v>#REF!</v>
      </c>
      <c r="AI1942" s="43" t="str">
        <f>_xll.BInterpol('Base IPCA'!$C$3:$C$14,'Base IPCA'!$E$3:$E$14,AH1942,"Cubic","Extrapolate=Linear","MultiX=Average","Skip=True","Sort=True")</f>
        <v>#N/A Invalid Parameter: Interpolation value</v>
      </c>
      <c r="AJ1942" s="43" t="str">
        <f>_xll.BInterpol('Base IPCA'!$C$3:$C$14,'Base IPCA'!$D$3:$D$14,AH1942,"Cubic","Extrapolate=Linear","MultiX=Average","Skip=True","Sort=True")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19"/>
        <v>#REF!</v>
      </c>
      <c r="AI1943" s="43" t="str">
        <f>_xll.BInterpol('Base IPCA'!$C$3:$C$14,'Base IPCA'!$E$3:$E$14,AH1943,"Cubic","Extrapolate=Linear","MultiX=Average","Skip=True","Sort=True")</f>
        <v>#N/A Invalid Parameter: Interpolation value</v>
      </c>
      <c r="AJ1943" s="43" t="str">
        <f>_xll.BInterpol('Base IPCA'!$C$3:$C$14,'Base IPCA'!$D$3:$D$14,AH1943,"Cubic","Extrapolate=Linear","MultiX=Average","Skip=True","Sort=True")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19"/>
        <v>#REF!</v>
      </c>
      <c r="AI1944" s="43" t="str">
        <f>_xll.BInterpol('Base IPCA'!$C$3:$C$14,'Base IPCA'!$E$3:$E$14,AH1944,"Cubic","Extrapolate=Linear","MultiX=Average","Skip=True","Sort=True")</f>
        <v>#N/A Invalid Parameter: Interpolation value</v>
      </c>
      <c r="AJ1944" s="43" t="str">
        <f>_xll.BInterpol('Base IPCA'!$C$3:$C$14,'Base IPCA'!$D$3:$D$14,AH1944,"Cubic","Extrapolate=Linear","MultiX=Average","Skip=True","Sort=True")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19"/>
        <v>#REF!</v>
      </c>
      <c r="AI1945" s="43" t="str">
        <f>_xll.BInterpol('Base IPCA'!$C$3:$C$14,'Base IPCA'!$E$3:$E$14,AH1945,"Cubic","Extrapolate=Linear","MultiX=Average","Skip=True","Sort=True")</f>
        <v>#N/A Invalid Parameter: Interpolation value</v>
      </c>
      <c r="AJ1945" s="43" t="str">
        <f>_xll.BInterpol('Base IPCA'!$C$3:$C$14,'Base IPCA'!$D$3:$D$14,AH1945,"Cubic","Extrapolate=Linear","MultiX=Average","Skip=True","Sort=True")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19"/>
        <v>#REF!</v>
      </c>
      <c r="AI1946" s="43" t="str">
        <f>_xll.BInterpol('Base IPCA'!$C$3:$C$14,'Base IPCA'!$E$3:$E$14,AH1946,"Cubic","Extrapolate=Linear","MultiX=Average","Skip=True","Sort=True")</f>
        <v>#N/A Invalid Parameter: Interpolation value</v>
      </c>
      <c r="AJ1946" s="43" t="str">
        <f>_xll.BInterpol('Base IPCA'!$C$3:$C$14,'Base IPCA'!$D$3:$D$14,AH1946,"Cubic","Extrapolate=Linear","MultiX=Average","Skip=True","Sort=True")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19"/>
        <v>#REF!</v>
      </c>
      <c r="AI1947" s="43" t="str">
        <f>_xll.BInterpol('Base IPCA'!$C$3:$C$14,'Base IPCA'!$E$3:$E$14,AH1947,"Cubic","Extrapolate=Linear","MultiX=Average","Skip=True","Sort=True")</f>
        <v>#N/A Invalid Parameter: Interpolation value</v>
      </c>
      <c r="AJ1947" s="43" t="str">
        <f>_xll.BInterpol('Base IPCA'!$C$3:$C$14,'Base IPCA'!$D$3:$D$14,AH1947,"Cubic","Extrapolate=Linear","MultiX=Average","Skip=True","Sort=True")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19"/>
        <v>#REF!</v>
      </c>
      <c r="AI1948" s="43" t="str">
        <f>_xll.BInterpol('Base IPCA'!$C$3:$C$14,'Base IPCA'!$E$3:$E$14,AH1948,"Cubic","Extrapolate=Linear","MultiX=Average","Skip=True","Sort=True")</f>
        <v>#N/A Invalid Parameter: Interpolation value</v>
      </c>
      <c r="AJ1948" s="43" t="str">
        <f>_xll.BInterpol('Base IPCA'!$C$3:$C$14,'Base IPCA'!$D$3:$D$14,AH1948,"Cubic","Extrapolate=Linear","MultiX=Average","Skip=True","Sort=True")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19"/>
        <v>#REF!</v>
      </c>
      <c r="AI1949" s="43" t="str">
        <f>_xll.BInterpol('Base IPCA'!$C$3:$C$14,'Base IPCA'!$E$3:$E$14,AH1949,"Cubic","Extrapolate=Linear","MultiX=Average","Skip=True","Sort=True")</f>
        <v>#N/A Invalid Parameter: Interpolation value</v>
      </c>
      <c r="AJ1949" s="43" t="str">
        <f>_xll.BInterpol('Base IPCA'!$C$3:$C$14,'Base IPCA'!$D$3:$D$14,AH1949,"Cubic","Extrapolate=Linear","MultiX=Average","Skip=True","Sort=True")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19"/>
        <v>#REF!</v>
      </c>
      <c r="AI1950" s="43" t="str">
        <f>_xll.BInterpol('Base IPCA'!$C$3:$C$14,'Base IPCA'!$E$3:$E$14,AH1950,"Cubic","Extrapolate=Linear","MultiX=Average","Skip=True","Sort=True")</f>
        <v>#N/A Invalid Parameter: Interpolation value</v>
      </c>
      <c r="AJ1950" s="43" t="str">
        <f>_xll.BInterpol('Base IPCA'!$C$3:$C$14,'Base IPCA'!$D$3:$D$14,AH1950,"Cubic","Extrapolate=Linear","MultiX=Average","Skip=True","Sort=True")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19"/>
        <v>#REF!</v>
      </c>
      <c r="AI1951" s="43" t="str">
        <f>_xll.BInterpol('Base IPCA'!$C$3:$C$14,'Base IPCA'!$E$3:$E$14,AH1951,"Cubic","Extrapolate=Linear","MultiX=Average","Skip=True","Sort=True")</f>
        <v>#N/A Invalid Parameter: Interpolation value</v>
      </c>
      <c r="AJ1951" s="43" t="str">
        <f>_xll.BInterpol('Base IPCA'!$C$3:$C$14,'Base IPCA'!$D$3:$D$14,AH1951,"Cubic","Extrapolate=Linear","MultiX=Average","Skip=True","Sort=True")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19"/>
        <v>#REF!</v>
      </c>
      <c r="AI1952" s="43" t="str">
        <f>_xll.BInterpol('Base IPCA'!$C$3:$C$14,'Base IPCA'!$E$3:$E$14,AH1952,"Cubic","Extrapolate=Linear","MultiX=Average","Skip=True","Sort=True")</f>
        <v>#N/A Invalid Parameter: Interpolation value</v>
      </c>
      <c r="AJ1952" s="43" t="str">
        <f>_xll.BInterpol('Base IPCA'!$C$3:$C$14,'Base IPCA'!$D$3:$D$14,AH1952,"Cubic","Extrapolate=Linear","MultiX=Average","Skip=True","Sort=True")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19"/>
        <v>#REF!</v>
      </c>
      <c r="AI1953" s="43" t="str">
        <f>_xll.BInterpol('Base IPCA'!$C$3:$C$14,'Base IPCA'!$E$3:$E$14,AH1953,"Cubic","Extrapolate=Linear","MultiX=Average","Skip=True","Sort=True")</f>
        <v>#N/A Invalid Parameter: Interpolation value</v>
      </c>
      <c r="AJ1953" s="43" t="str">
        <f>_xll.BInterpol('Base IPCA'!$C$3:$C$14,'Base IPCA'!$D$3:$D$14,AH1953,"Cubic","Extrapolate=Linear","MultiX=Average","Skip=True","Sort=True")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19"/>
        <v>#REF!</v>
      </c>
      <c r="AI1954" s="43" t="str">
        <f>_xll.BInterpol('Base IPCA'!$C$3:$C$14,'Base IPCA'!$E$3:$E$14,AH1954,"Cubic","Extrapolate=Linear","MultiX=Average","Skip=True","Sort=True")</f>
        <v>#N/A Invalid Parameter: Interpolation value</v>
      </c>
      <c r="AJ1954" s="43" t="str">
        <f>_xll.BInterpol('Base IPCA'!$C$3:$C$14,'Base IPCA'!$D$3:$D$14,AH1954,"Cubic","Extrapolate=Linear","MultiX=Average","Skip=True","Sort=True")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19"/>
        <v>#REF!</v>
      </c>
      <c r="AI1955" s="43" t="str">
        <f>_xll.BInterpol('Base IPCA'!$C$3:$C$14,'Base IPCA'!$E$3:$E$14,AH1955,"Cubic","Extrapolate=Linear","MultiX=Average","Skip=True","Sort=True")</f>
        <v>#N/A Invalid Parameter: Interpolation value</v>
      </c>
      <c r="AJ1955" s="43" t="str">
        <f>_xll.BInterpol('Base IPCA'!$C$3:$C$14,'Base IPCA'!$D$3:$D$14,AH1955,"Cubic","Extrapolate=Linear","MultiX=Average","Skip=True","Sort=True")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19"/>
        <v>#REF!</v>
      </c>
      <c r="AI1956" s="43" t="str">
        <f>_xll.BInterpol('Base IPCA'!$C$3:$C$14,'Base IPCA'!$E$3:$E$14,AH1956,"Cubic","Extrapolate=Linear","MultiX=Average","Skip=True","Sort=True")</f>
        <v>#N/A Invalid Parameter: Interpolation value</v>
      </c>
      <c r="AJ1956" s="43" t="str">
        <f>_xll.BInterpol('Base IPCA'!$C$3:$C$14,'Base IPCA'!$D$3:$D$14,AH1956,"Cubic","Extrapolate=Linear","MultiX=Average","Skip=True","Sort=True")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19"/>
        <v>#REF!</v>
      </c>
      <c r="AI1957" s="43" t="str">
        <f>_xll.BInterpol('Base IPCA'!$C$3:$C$14,'Base IPCA'!$E$3:$E$14,AH1957,"Cubic","Extrapolate=Linear","MultiX=Average","Skip=True","Sort=True")</f>
        <v>#N/A Invalid Parameter: Interpolation value</v>
      </c>
      <c r="AJ1957" s="43" t="str">
        <f>_xll.BInterpol('Base IPCA'!$C$3:$C$14,'Base IPCA'!$D$3:$D$14,AH1957,"Cubic","Extrapolate=Linear","MultiX=Average","Skip=True","Sort=True")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19"/>
        <v>#REF!</v>
      </c>
      <c r="AI1958" s="43" t="str">
        <f>_xll.BInterpol('Base IPCA'!$C$3:$C$14,'Base IPCA'!$E$3:$E$14,AH1958,"Cubic","Extrapolate=Linear","MultiX=Average","Skip=True","Sort=True")</f>
        <v>#N/A Invalid Parameter: Interpolation value</v>
      </c>
      <c r="AJ1958" s="43" t="str">
        <f>_xll.BInterpol('Base IPCA'!$C$3:$C$14,'Base IPCA'!$D$3:$D$14,AH1958,"Cubic","Extrapolate=Linear","MultiX=Average","Skip=True","Sort=True")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19"/>
        <v>#REF!</v>
      </c>
      <c r="AI1959" s="43" t="str">
        <f>_xll.BInterpol('Base IPCA'!$C$3:$C$14,'Base IPCA'!$E$3:$E$14,AH1959,"Cubic","Extrapolate=Linear","MultiX=Average","Skip=True","Sort=True")</f>
        <v>#N/A Invalid Parameter: Interpolation value</v>
      </c>
      <c r="AJ1959" s="43" t="str">
        <f>_xll.BInterpol('Base IPCA'!$C$3:$C$14,'Base IPCA'!$D$3:$D$14,AH1959,"Cubic","Extrapolate=Linear","MultiX=Average","Skip=True","Sort=True")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19"/>
        <v>#REF!</v>
      </c>
      <c r="AI1960" s="43" t="str">
        <f>_xll.BInterpol('Base IPCA'!$C$3:$C$14,'Base IPCA'!$E$3:$E$14,AH1960,"Cubic","Extrapolate=Linear","MultiX=Average","Skip=True","Sort=True")</f>
        <v>#N/A Invalid Parameter: Interpolation value</v>
      </c>
      <c r="AJ1960" s="43" t="str">
        <f>_xll.BInterpol('Base IPCA'!$C$3:$C$14,'Base IPCA'!$D$3:$D$14,AH1960,"Cubic","Extrapolate=Linear","MultiX=Average","Skip=True","Sort=True")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19"/>
        <v>#REF!</v>
      </c>
      <c r="AI1961" s="43" t="str">
        <f>_xll.BInterpol('Base IPCA'!$C$3:$C$14,'Base IPCA'!$E$3:$E$14,AH1961,"Cubic","Extrapolate=Linear","MultiX=Average","Skip=True","Sort=True")</f>
        <v>#N/A Invalid Parameter: Interpolation value</v>
      </c>
      <c r="AJ1961" s="43" t="str">
        <f>_xll.BInterpol('Base IPCA'!$C$3:$C$14,'Base IPCA'!$D$3:$D$14,AH1961,"Cubic","Extrapolate=Linear","MultiX=Average","Skip=True","Sort=True")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19"/>
        <v>#REF!</v>
      </c>
      <c r="AI1962" s="43" t="str">
        <f>_xll.BInterpol('Base IPCA'!$C$3:$C$14,'Base IPCA'!$E$3:$E$14,AH1962,"Cubic","Extrapolate=Linear","MultiX=Average","Skip=True","Sort=True")</f>
        <v>#N/A Invalid Parameter: Interpolation value</v>
      </c>
      <c r="AJ1962" s="43" t="str">
        <f>_xll.BInterpol('Base IPCA'!$C$3:$C$14,'Base IPCA'!$D$3:$D$14,AH1962,"Cubic","Extrapolate=Linear","MultiX=Average","Skip=True","Sort=True")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19"/>
        <v>#REF!</v>
      </c>
      <c r="AI1963" s="43" t="str">
        <f>_xll.BInterpol('Base IPCA'!$C$3:$C$14,'Base IPCA'!$E$3:$E$14,AH1963,"Cubic","Extrapolate=Linear","MultiX=Average","Skip=True","Sort=True")</f>
        <v>#N/A Invalid Parameter: Interpolation value</v>
      </c>
      <c r="AJ1963" s="43" t="str">
        <f>_xll.BInterpol('Base IPCA'!$C$3:$C$14,'Base IPCA'!$D$3:$D$14,AH1963,"Cubic","Extrapolate=Linear","MultiX=Average","Skip=True","Sort=True")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19"/>
        <v>#REF!</v>
      </c>
      <c r="AI1964" s="43" t="str">
        <f>_xll.BInterpol('Base IPCA'!$C$3:$C$14,'Base IPCA'!$E$3:$E$14,AH1964,"Cubic","Extrapolate=Linear","MultiX=Average","Skip=True","Sort=True")</f>
        <v>#N/A Invalid Parameter: Interpolation value</v>
      </c>
      <c r="AJ1964" s="43" t="str">
        <f>_xll.BInterpol('Base IPCA'!$C$3:$C$14,'Base IPCA'!$D$3:$D$14,AH1964,"Cubic","Extrapolate=Linear","MultiX=Average","Skip=True","Sort=True")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19"/>
        <v>#REF!</v>
      </c>
      <c r="AI1965" s="43" t="str">
        <f>_xll.BInterpol('Base IPCA'!$C$3:$C$14,'Base IPCA'!$E$3:$E$14,AH1965,"Cubic","Extrapolate=Linear","MultiX=Average","Skip=True","Sort=True")</f>
        <v>#N/A Invalid Parameter: Interpolation value</v>
      </c>
      <c r="AJ1965" s="43" t="str">
        <f>_xll.BInterpol('Base IPCA'!$C$3:$C$14,'Base IPCA'!$D$3:$D$14,AH1965,"Cubic","Extrapolate=Linear","MultiX=Average","Skip=True","Sort=True")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19"/>
        <v>#REF!</v>
      </c>
      <c r="AI1966" s="43" t="str">
        <f>_xll.BInterpol('Base IPCA'!$C$3:$C$14,'Base IPCA'!$E$3:$E$14,AH1966,"Cubic","Extrapolate=Linear","MultiX=Average","Skip=True","Sort=True")</f>
        <v>#N/A Invalid Parameter: Interpolation value</v>
      </c>
      <c r="AJ1966" s="43" t="str">
        <f>_xll.BInterpol('Base IPCA'!$C$3:$C$14,'Base IPCA'!$D$3:$D$14,AH1966,"Cubic","Extrapolate=Linear","MultiX=Average","Skip=True","Sort=True")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19"/>
        <v>#REF!</v>
      </c>
      <c r="AI1967" s="43" t="str">
        <f>_xll.BInterpol('Base IPCA'!$C$3:$C$14,'Base IPCA'!$E$3:$E$14,AH1967,"Cubic","Extrapolate=Linear","MultiX=Average","Skip=True","Sort=True")</f>
        <v>#N/A Invalid Parameter: Interpolation value</v>
      </c>
      <c r="AJ1967" s="43" t="str">
        <f>_xll.BInterpol('Base IPCA'!$C$3:$C$14,'Base IPCA'!$D$3:$D$14,AH1967,"Cubic","Extrapolate=Linear","MultiX=Average","Skip=True","Sort=True")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19"/>
        <v>#REF!</v>
      </c>
      <c r="AI1968" s="43" t="str">
        <f>_xll.BInterpol('Base IPCA'!$C$3:$C$14,'Base IPCA'!$E$3:$E$14,AH1968,"Cubic","Extrapolate=Linear","MultiX=Average","Skip=True","Sort=True")</f>
        <v>#N/A Invalid Parameter: Interpolation value</v>
      </c>
      <c r="AJ1968" s="43" t="str">
        <f>_xll.BInterpol('Base IPCA'!$C$3:$C$14,'Base IPCA'!$D$3:$D$14,AH1968,"Cubic","Extrapolate=Linear","MultiX=Average","Skip=True","Sort=True")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19"/>
        <v>#REF!</v>
      </c>
      <c r="AI1969" s="43" t="str">
        <f>_xll.BInterpol('Base IPCA'!$C$3:$C$14,'Base IPCA'!$E$3:$E$14,AH1969,"Cubic","Extrapolate=Linear","MultiX=Average","Skip=True","Sort=True")</f>
        <v>#N/A Invalid Parameter: Interpolation value</v>
      </c>
      <c r="AJ1969" s="43" t="str">
        <f>_xll.BInterpol('Base IPCA'!$C$3:$C$14,'Base IPCA'!$D$3:$D$14,AH1969,"Cubic","Extrapolate=Linear","MultiX=Average","Skip=True","Sort=True")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19"/>
        <v>#REF!</v>
      </c>
      <c r="AI1970" s="43" t="str">
        <f>_xll.BInterpol('Base IPCA'!$C$3:$C$14,'Base IPCA'!$E$3:$E$14,AH1970,"Cubic","Extrapolate=Linear","MultiX=Average","Skip=True","Sort=True")</f>
        <v>#N/A Invalid Parameter: Interpolation value</v>
      </c>
      <c r="AJ1970" s="43" t="str">
        <f>_xll.BInterpol('Base IPCA'!$C$3:$C$14,'Base IPCA'!$D$3:$D$14,AH1970,"Cubic","Extrapolate=Linear","MultiX=Average","Skip=True","Sort=True")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19"/>
        <v>#REF!</v>
      </c>
      <c r="AI1971" s="43" t="str">
        <f>_xll.BInterpol('Base IPCA'!$C$3:$C$14,'Base IPCA'!$E$3:$E$14,AH1971,"Cubic","Extrapolate=Linear","MultiX=Average","Skip=True","Sort=True")</f>
        <v>#N/A Invalid Parameter: Interpolation value</v>
      </c>
      <c r="AJ1971" s="43" t="str">
        <f>_xll.BInterpol('Base IPCA'!$C$3:$C$14,'Base IPCA'!$D$3:$D$14,AH1971,"Cubic","Extrapolate=Linear","MultiX=Average","Skip=True","Sort=True")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19"/>
        <v>#REF!</v>
      </c>
      <c r="AI1972" s="43" t="str">
        <f>_xll.BInterpol('Base IPCA'!$C$3:$C$14,'Base IPCA'!$E$3:$E$14,AH1972,"Cubic","Extrapolate=Linear","MultiX=Average","Skip=True","Sort=True")</f>
        <v>#N/A Invalid Parameter: Interpolation value</v>
      </c>
      <c r="AJ1972" s="43" t="str">
        <f>_xll.BInterpol('Base IPCA'!$C$3:$C$14,'Base IPCA'!$D$3:$D$14,AH1972,"Cubic","Extrapolate=Linear","MultiX=Average","Skip=True","Sort=True")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19"/>
        <v>#REF!</v>
      </c>
      <c r="AI1973" s="43" t="str">
        <f>_xll.BInterpol('Base IPCA'!$C$3:$C$14,'Base IPCA'!$E$3:$E$14,AH1973,"Cubic","Extrapolate=Linear","MultiX=Average","Skip=True","Sort=True")</f>
        <v>#N/A Invalid Parameter: Interpolation value</v>
      </c>
      <c r="AJ1973" s="43" t="str">
        <f>_xll.BInterpol('Base IPCA'!$C$3:$C$14,'Base IPCA'!$D$3:$D$14,AH1973,"Cubic","Extrapolate=Linear","MultiX=Average","Skip=True","Sort=True")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19"/>
        <v>#REF!</v>
      </c>
      <c r="AI1974" s="43" t="str">
        <f>_xll.BInterpol('Base IPCA'!$C$3:$C$14,'Base IPCA'!$E$3:$E$14,AH1974,"Cubic","Extrapolate=Linear","MultiX=Average","Skip=True","Sort=True")</f>
        <v>#N/A Invalid Parameter: Interpolation value</v>
      </c>
      <c r="AJ1974" s="43" t="str">
        <f>_xll.BInterpol('Base IPCA'!$C$3:$C$14,'Base IPCA'!$D$3:$D$14,AH1974,"Cubic","Extrapolate=Linear","MultiX=Average","Skip=True","Sort=True")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19"/>
        <v>#REF!</v>
      </c>
      <c r="AI1975" s="43" t="str">
        <f>_xll.BInterpol('Base IPCA'!$C$3:$C$14,'Base IPCA'!$E$3:$E$14,AH1975,"Cubic","Extrapolate=Linear","MultiX=Average","Skip=True","Sort=True")</f>
        <v>#N/A Invalid Parameter: Interpolation value</v>
      </c>
      <c r="AJ1975" s="43" t="str">
        <f>_xll.BInterpol('Base IPCA'!$C$3:$C$14,'Base IPCA'!$D$3:$D$14,AH1975,"Cubic","Extrapolate=Linear","MultiX=Average","Skip=True","Sort=True")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19"/>
        <v>#REF!</v>
      </c>
      <c r="AI1976" s="43" t="str">
        <f>_xll.BInterpol('Base IPCA'!$C$3:$C$14,'Base IPCA'!$E$3:$E$14,AH1976,"Cubic","Extrapolate=Linear","MultiX=Average","Skip=True","Sort=True")</f>
        <v>#N/A Invalid Parameter: Interpolation value</v>
      </c>
      <c r="AJ1976" s="43" t="str">
        <f>_xll.BInterpol('Base IPCA'!$C$3:$C$14,'Base IPCA'!$D$3:$D$14,AH1976,"Cubic","Extrapolate=Linear","MultiX=Average","Skip=True","Sort=True")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19"/>
        <v>#REF!</v>
      </c>
      <c r="AI1977" s="43" t="str">
        <f>_xll.BInterpol('Base IPCA'!$C$3:$C$14,'Base IPCA'!$E$3:$E$14,AH1977,"Cubic","Extrapolate=Linear","MultiX=Average","Skip=True","Sort=True")</f>
        <v>#N/A Invalid Parameter: Interpolation value</v>
      </c>
      <c r="AJ1977" s="43" t="str">
        <f>_xll.BInterpol('Base IPCA'!$C$3:$C$14,'Base IPCA'!$D$3:$D$14,AH1977,"Cubic","Extrapolate=Linear","MultiX=Average","Skip=True","Sort=True")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19"/>
        <v>#REF!</v>
      </c>
      <c r="AI1978" s="43" t="str">
        <f>_xll.BInterpol('Base IPCA'!$C$3:$C$14,'Base IPCA'!$E$3:$E$14,AH1978,"Cubic","Extrapolate=Linear","MultiX=Average","Skip=True","Sort=True")</f>
        <v>#N/A Invalid Parameter: Interpolation value</v>
      </c>
      <c r="AJ1978" s="43" t="str">
        <f>_xll.BInterpol('Base IPCA'!$C$3:$C$14,'Base IPCA'!$D$3:$D$14,AH1978,"Cubic","Extrapolate=Linear","MultiX=Average","Skip=True","Sort=True")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19"/>
        <v>#REF!</v>
      </c>
      <c r="AI1979" s="43" t="str">
        <f>_xll.BInterpol('Base IPCA'!$C$3:$C$14,'Base IPCA'!$E$3:$E$14,AH1979,"Cubic","Extrapolate=Linear","MultiX=Average","Skip=True","Sort=True")</f>
        <v>#N/A Invalid Parameter: Interpolation value</v>
      </c>
      <c r="AJ1979" s="43" t="str">
        <f>_xll.BInterpol('Base IPCA'!$C$3:$C$14,'Base IPCA'!$D$3:$D$14,AH1979,"Cubic","Extrapolate=Linear","MultiX=Average","Skip=True","Sort=True")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19"/>
        <v>#REF!</v>
      </c>
      <c r="AI1980" s="43" t="str">
        <f>_xll.BInterpol('Base IPCA'!$C$3:$C$14,'Base IPCA'!$E$3:$E$14,AH1980,"Cubic","Extrapolate=Linear","MultiX=Average","Skip=True","Sort=True")</f>
        <v>#N/A Invalid Parameter: Interpolation value</v>
      </c>
      <c r="AJ1980" s="43" t="str">
        <f>_xll.BInterpol('Base IPCA'!$C$3:$C$14,'Base IPCA'!$D$3:$D$14,AH1980,"Cubic","Extrapolate=Linear","MultiX=Average","Skip=True","Sort=True")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19"/>
        <v>#REF!</v>
      </c>
      <c r="AI1981" s="43" t="str">
        <f>_xll.BInterpol('Base IPCA'!$C$3:$C$14,'Base IPCA'!$E$3:$E$14,AH1981,"Cubic","Extrapolate=Linear","MultiX=Average","Skip=True","Sort=True")</f>
        <v>#N/A Invalid Parameter: Interpolation value</v>
      </c>
      <c r="AJ1981" s="43" t="str">
        <f>_xll.BInterpol('Base IPCA'!$C$3:$C$14,'Base IPCA'!$D$3:$D$14,AH1981,"Cubic","Extrapolate=Linear","MultiX=Average","Skip=True","Sort=True")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19"/>
        <v>#REF!</v>
      </c>
      <c r="AI1982" s="43" t="str">
        <f>_xll.BInterpol('Base IPCA'!$C$3:$C$14,'Base IPCA'!$E$3:$E$14,AH1982,"Cubic","Extrapolate=Linear","MultiX=Average","Skip=True","Sort=True")</f>
        <v>#N/A Invalid Parameter: Interpolation value</v>
      </c>
      <c r="AJ1982" s="43" t="str">
        <f>_xll.BInterpol('Base IPCA'!$C$3:$C$14,'Base IPCA'!$D$3:$D$14,AH1982,"Cubic","Extrapolate=Linear","MultiX=Average","Skip=True","Sort=True")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19"/>
        <v>#REF!</v>
      </c>
      <c r="AI1983" s="43" t="str">
        <f>_xll.BInterpol('Base IPCA'!$C$3:$C$14,'Base IPCA'!$E$3:$E$14,AH1983,"Cubic","Extrapolate=Linear","MultiX=Average","Skip=True","Sort=True")</f>
        <v>#N/A Invalid Parameter: Interpolation value</v>
      </c>
      <c r="AJ1983" s="43" t="str">
        <f>_xll.BInterpol('Base IPCA'!$C$3:$C$14,'Base IPCA'!$D$3:$D$14,AH1983,"Cubic","Extrapolate=Linear","MultiX=Average","Skip=True","Sort=True")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19"/>
        <v>#REF!</v>
      </c>
      <c r="AI1984" s="43" t="str">
        <f>_xll.BInterpol('Base IPCA'!$C$3:$C$14,'Base IPCA'!$E$3:$E$14,AH1984,"Cubic","Extrapolate=Linear","MultiX=Average","Skip=True","Sort=True")</f>
        <v>#N/A Invalid Parameter: Interpolation value</v>
      </c>
      <c r="AJ1984" s="43" t="str">
        <f>_xll.BInterpol('Base IPCA'!$C$3:$C$14,'Base IPCA'!$D$3:$D$14,AH1984,"Cubic","Extrapolate=Linear","MultiX=Average","Skip=True","Sort=True")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19"/>
        <v>#REF!</v>
      </c>
      <c r="AI1985" s="43" t="str">
        <f>_xll.BInterpol('Base IPCA'!$C$3:$C$14,'Base IPCA'!$E$3:$E$14,AH1985,"Cubic","Extrapolate=Linear","MultiX=Average","Skip=True","Sort=True")</f>
        <v>#N/A Invalid Parameter: Interpolation value</v>
      </c>
      <c r="AJ1985" s="43" t="str">
        <f>_xll.BInterpol('Base IPCA'!$C$3:$C$14,'Base IPCA'!$D$3:$D$14,AH1985,"Cubic","Extrapolate=Linear","MultiX=Average","Skip=True","Sort=True")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19"/>
        <v>#REF!</v>
      </c>
      <c r="AI1986" s="43" t="str">
        <f>_xll.BInterpol('Base IPCA'!$C$3:$C$14,'Base IPCA'!$E$3:$E$14,AH1986,"Cubic","Extrapolate=Linear","MultiX=Average","Skip=True","Sort=True")</f>
        <v>#N/A Invalid Parameter: Interpolation value</v>
      </c>
      <c r="AJ1986" s="43" t="str">
        <f>_xll.BInterpol('Base IPCA'!$C$3:$C$14,'Base IPCA'!$D$3:$D$14,AH1986,"Cubic","Extrapolate=Linear","MultiX=Average","Skip=True","Sort=True")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19"/>
        <v>#REF!</v>
      </c>
      <c r="AI1987" s="43" t="str">
        <f>_xll.BInterpol('Base IPCA'!$C$3:$C$14,'Base IPCA'!$E$3:$E$14,AH1987,"Cubic","Extrapolate=Linear","MultiX=Average","Skip=True","Sort=True")</f>
        <v>#N/A Invalid Parameter: Interpolation value</v>
      </c>
      <c r="AJ1987" s="43" t="str">
        <f>_xll.BInterpol('Base IPCA'!$C$3:$C$14,'Base IPCA'!$D$3:$D$14,AH1987,"Cubic","Extrapolate=Linear","MultiX=Average","Skip=True","Sort=True")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19"/>
        <v>#REF!</v>
      </c>
      <c r="AI1988" s="43" t="str">
        <f>_xll.BInterpol('Base IPCA'!$C$3:$C$14,'Base IPCA'!$E$3:$E$14,AH1988,"Cubic","Extrapolate=Linear","MultiX=Average","Skip=True","Sort=True")</f>
        <v>#N/A Invalid Parameter: Interpolation value</v>
      </c>
      <c r="AJ1988" s="43" t="str">
        <f>_xll.BInterpol('Base IPCA'!$C$3:$C$14,'Base IPCA'!$D$3:$D$14,AH1988,"Cubic","Extrapolate=Linear","MultiX=Average","Skip=True","Sort=True")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19"/>
        <v>#REF!</v>
      </c>
      <c r="AI1989" s="43" t="str">
        <f>_xll.BInterpol('Base IPCA'!$C$3:$C$14,'Base IPCA'!$E$3:$E$14,AH1989,"Cubic","Extrapolate=Linear","MultiX=Average","Skip=True","Sort=True")</f>
        <v>#N/A Invalid Parameter: Interpolation value</v>
      </c>
      <c r="AJ1989" s="43" t="str">
        <f>_xll.BInterpol('Base IPCA'!$C$3:$C$14,'Base IPCA'!$D$3:$D$14,AH1989,"Cubic","Extrapolate=Linear","MultiX=Average","Skip=True","Sort=True")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0">AH1989+1</f>
        <v>#REF!</v>
      </c>
      <c r="AI1990" s="43" t="str">
        <f>_xll.BInterpol('Base IPCA'!$C$3:$C$14,'Base IPCA'!$E$3:$E$14,AH1990,"Cubic","Extrapolate=Linear","MultiX=Average","Skip=True","Sort=True")</f>
        <v>#N/A Invalid Parameter: Interpolation value</v>
      </c>
      <c r="AJ1990" s="43" t="str">
        <f>_xll.BInterpol('Base IPCA'!$C$3:$C$14,'Base IPCA'!$D$3:$D$14,AH1990,"Cubic","Extrapolate=Linear","MultiX=Average","Skip=True","Sort=True")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0"/>
        <v>#REF!</v>
      </c>
      <c r="AI1991" s="43" t="str">
        <f>_xll.BInterpol('Base IPCA'!$C$3:$C$14,'Base IPCA'!$E$3:$E$14,AH1991,"Cubic","Extrapolate=Linear","MultiX=Average","Skip=True","Sort=True")</f>
        <v>#N/A Invalid Parameter: Interpolation value</v>
      </c>
      <c r="AJ1991" s="43" t="str">
        <f>_xll.BInterpol('Base IPCA'!$C$3:$C$14,'Base IPCA'!$D$3:$D$14,AH1991,"Cubic","Extrapolate=Linear","MultiX=Average","Skip=True","Sort=True")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0"/>
        <v>#REF!</v>
      </c>
      <c r="AI1992" s="43" t="str">
        <f>_xll.BInterpol('Base IPCA'!$C$3:$C$14,'Base IPCA'!$E$3:$E$14,AH1992,"Cubic","Extrapolate=Linear","MultiX=Average","Skip=True","Sort=True")</f>
        <v>#N/A Invalid Parameter: Interpolation value</v>
      </c>
      <c r="AJ1992" s="43" t="str">
        <f>_xll.BInterpol('Base IPCA'!$C$3:$C$14,'Base IPCA'!$D$3:$D$14,AH1992,"Cubic","Extrapolate=Linear","MultiX=Average","Skip=True","Sort=True")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0"/>
        <v>#REF!</v>
      </c>
      <c r="AI1993" s="43" t="str">
        <f>_xll.BInterpol('Base IPCA'!$C$3:$C$14,'Base IPCA'!$E$3:$E$14,AH1993,"Cubic","Extrapolate=Linear","MultiX=Average","Skip=True","Sort=True")</f>
        <v>#N/A Invalid Parameter: Interpolation value</v>
      </c>
      <c r="AJ1993" s="43" t="str">
        <f>_xll.BInterpol('Base IPCA'!$C$3:$C$14,'Base IPCA'!$D$3:$D$14,AH1993,"Cubic","Extrapolate=Linear","MultiX=Average","Skip=True","Sort=True")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0"/>
        <v>#REF!</v>
      </c>
      <c r="AI1994" s="43" t="str">
        <f>_xll.BInterpol('Base IPCA'!$C$3:$C$14,'Base IPCA'!$E$3:$E$14,AH1994,"Cubic","Extrapolate=Linear","MultiX=Average","Skip=True","Sort=True")</f>
        <v>#N/A Invalid Parameter: Interpolation value</v>
      </c>
      <c r="AJ1994" s="43" t="str">
        <f>_xll.BInterpol('Base IPCA'!$C$3:$C$14,'Base IPCA'!$D$3:$D$14,AH1994,"Cubic","Extrapolate=Linear","MultiX=Average","Skip=True","Sort=True")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0"/>
        <v>#REF!</v>
      </c>
      <c r="AI1995" s="43" t="str">
        <f>_xll.BInterpol('Base IPCA'!$C$3:$C$14,'Base IPCA'!$E$3:$E$14,AH1995,"Cubic","Extrapolate=Linear","MultiX=Average","Skip=True","Sort=True")</f>
        <v>#N/A Invalid Parameter: Interpolation value</v>
      </c>
      <c r="AJ1995" s="43" t="str">
        <f>_xll.BInterpol('Base IPCA'!$C$3:$C$14,'Base IPCA'!$D$3:$D$14,AH1995,"Cubic","Extrapolate=Linear","MultiX=Average","Skip=True","Sort=True")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0"/>
        <v>#REF!</v>
      </c>
      <c r="AI1996" s="43" t="str">
        <f>_xll.BInterpol('Base IPCA'!$C$3:$C$14,'Base IPCA'!$E$3:$E$14,AH1996,"Cubic","Extrapolate=Linear","MultiX=Average","Skip=True","Sort=True")</f>
        <v>#N/A Invalid Parameter: Interpolation value</v>
      </c>
      <c r="AJ1996" s="43" t="str">
        <f>_xll.BInterpol('Base IPCA'!$C$3:$C$14,'Base IPCA'!$D$3:$D$14,AH1996,"Cubic","Extrapolate=Linear","MultiX=Average","Skip=True","Sort=True")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0"/>
        <v>#REF!</v>
      </c>
      <c r="AI1997" s="43" t="str">
        <f>_xll.BInterpol('Base IPCA'!$C$3:$C$14,'Base IPCA'!$E$3:$E$14,AH1997,"Cubic","Extrapolate=Linear","MultiX=Average","Skip=True","Sort=True")</f>
        <v>#N/A Invalid Parameter: Interpolation value</v>
      </c>
      <c r="AJ1997" s="43" t="str">
        <f>_xll.BInterpol('Base IPCA'!$C$3:$C$14,'Base IPCA'!$D$3:$D$14,AH1997,"Cubic","Extrapolate=Linear","MultiX=Average","Skip=True","Sort=True")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0"/>
        <v>#REF!</v>
      </c>
      <c r="AI1998" s="43" t="str">
        <f>_xll.BInterpol('Base IPCA'!$C$3:$C$14,'Base IPCA'!$E$3:$E$14,AH1998,"Cubic","Extrapolate=Linear","MultiX=Average","Skip=True","Sort=True")</f>
        <v>#N/A Invalid Parameter: Interpolation value</v>
      </c>
      <c r="AJ1998" s="43" t="str">
        <f>_xll.BInterpol('Base IPCA'!$C$3:$C$14,'Base IPCA'!$D$3:$D$14,AH1998,"Cubic","Extrapolate=Linear","MultiX=Average","Skip=True","Sort=True")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0"/>
        <v>#REF!</v>
      </c>
      <c r="AI1999" s="43" t="str">
        <f>_xll.BInterpol('Base IPCA'!$C$3:$C$14,'Base IPCA'!$E$3:$E$14,AH1999,"Cubic","Extrapolate=Linear","MultiX=Average","Skip=True","Sort=True")</f>
        <v>#N/A Invalid Parameter: Interpolation value</v>
      </c>
      <c r="AJ1999" s="43" t="str">
        <f>_xll.BInterpol('Base IPCA'!$C$3:$C$14,'Base IPCA'!$D$3:$D$14,AH1999,"Cubic","Extrapolate=Linear","MultiX=Average","Skip=True","Sort=True")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0"/>
        <v>#REF!</v>
      </c>
      <c r="AI2000" s="43" t="str">
        <f>_xll.BInterpol('Base IPCA'!$C$3:$C$14,'Base IPCA'!$E$3:$E$14,AH2000,"Cubic","Extrapolate=Linear","MultiX=Average","Skip=True","Sort=True")</f>
        <v>#N/A Invalid Parameter: Interpolation value</v>
      </c>
      <c r="AJ2000" s="43" t="str">
        <f>_xll.BInterpol('Base IPCA'!$C$3:$C$14,'Base IPCA'!$D$3:$D$14,AH2000,"Cubic","Extrapolate=Linear","MultiX=Average","Skip=True","Sort=True")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0"/>
        <v>#REF!</v>
      </c>
      <c r="AI2001" s="43" t="str">
        <f>_xll.BInterpol('Base IPCA'!$C$3:$C$14,'Base IPCA'!$E$3:$E$14,AH2001,"Cubic","Extrapolate=Linear","MultiX=Average","Skip=True","Sort=True")</f>
        <v>#N/A Invalid Parameter: Interpolation value</v>
      </c>
      <c r="AJ2001" s="43" t="str">
        <f>_xll.BInterpol('Base IPCA'!$C$3:$C$14,'Base IPCA'!$D$3:$D$14,AH2001,"Cubic","Extrapolate=Linear","MultiX=Average","Skip=True","Sort=True")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0"/>
        <v>#REF!</v>
      </c>
      <c r="AI2002" s="43" t="str">
        <f>_xll.BInterpol('Base IPCA'!$C$3:$C$14,'Base IPCA'!$E$3:$E$14,AH2002,"Cubic","Extrapolate=Linear","MultiX=Average","Skip=True","Sort=True")</f>
        <v>#N/A Invalid Parameter: Interpolation value</v>
      </c>
      <c r="AJ2002" s="43" t="str">
        <f>_xll.BInterpol('Base IPCA'!$C$3:$C$14,'Base IPCA'!$D$3:$D$14,AH2002,"Cubic","Extrapolate=Linear","MultiX=Average","Skip=True","Sort=True")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0"/>
        <v>#REF!</v>
      </c>
      <c r="AI2003" s="43" t="str">
        <f>_xll.BInterpol('Base IPCA'!$C$3:$C$14,'Base IPCA'!$E$3:$E$14,AH2003,"Cubic","Extrapolate=Linear","MultiX=Average","Skip=True","Sort=True")</f>
        <v>#N/A Invalid Parameter: Interpolation value</v>
      </c>
      <c r="AJ2003" s="43" t="str">
        <f>_xll.BInterpol('Base IPCA'!$C$3:$C$14,'Base IPCA'!$D$3:$D$14,AH2003,"Cubic","Extrapolate=Linear","MultiX=Average","Skip=True","Sort=True")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0"/>
        <v>#REF!</v>
      </c>
      <c r="AI2004" s="43" t="str">
        <f>_xll.BInterpol('Base IPCA'!$C$3:$C$14,'Base IPCA'!$E$3:$E$14,AH2004,"Cubic","Extrapolate=Linear","MultiX=Average","Skip=True","Sort=True")</f>
        <v>#N/A Invalid Parameter: Interpolation value</v>
      </c>
      <c r="AJ2004" s="43" t="str">
        <f>_xll.BInterpol('Base IPCA'!$C$3:$C$14,'Base IPCA'!$D$3:$D$14,AH2004,"Cubic","Extrapolate=Linear","MultiX=Average","Skip=True","Sort=True")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0"/>
        <v>#REF!</v>
      </c>
      <c r="AI2005" s="43" t="str">
        <f>_xll.BInterpol('Base IPCA'!$C$3:$C$14,'Base IPCA'!$E$3:$E$14,AH2005,"Cubic","Extrapolate=Linear","MultiX=Average","Skip=True","Sort=True")</f>
        <v>#N/A Invalid Parameter: Interpolation value</v>
      </c>
      <c r="AJ2005" s="43" t="str">
        <f>_xll.BInterpol('Base IPCA'!$C$3:$C$14,'Base IPCA'!$D$3:$D$14,AH2005,"Cubic","Extrapolate=Linear","MultiX=Average","Skip=True","Sort=True")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0"/>
        <v>#REF!</v>
      </c>
      <c r="AI2006" s="43" t="str">
        <f>_xll.BInterpol('Base IPCA'!$C$3:$C$14,'Base IPCA'!$E$3:$E$14,AH2006,"Cubic","Extrapolate=Linear","MultiX=Average","Skip=True","Sort=True")</f>
        <v>#N/A Invalid Parameter: Interpolation value</v>
      </c>
      <c r="AJ2006" s="43" t="str">
        <f>_xll.BInterpol('Base IPCA'!$C$3:$C$14,'Base IPCA'!$D$3:$D$14,AH2006,"Cubic","Extrapolate=Linear","MultiX=Average","Skip=True","Sort=True")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0"/>
        <v>#REF!</v>
      </c>
      <c r="AI2007" s="43" t="str">
        <f>_xll.BInterpol('Base IPCA'!$C$3:$C$14,'Base IPCA'!$E$3:$E$14,AH2007,"Cubic","Extrapolate=Linear","MultiX=Average","Skip=True","Sort=True")</f>
        <v>#N/A Invalid Parameter: Interpolation value</v>
      </c>
      <c r="AJ2007" s="43" t="str">
        <f>_xll.BInterpol('Base IPCA'!$C$3:$C$14,'Base IPCA'!$D$3:$D$14,AH2007,"Cubic","Extrapolate=Linear","MultiX=Average","Skip=True","Sort=True")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0"/>
        <v>#REF!</v>
      </c>
      <c r="AI2008" s="43" t="str">
        <f>_xll.BInterpol('Base IPCA'!$C$3:$C$14,'Base IPCA'!$E$3:$E$14,AH2008,"Cubic","Extrapolate=Linear","MultiX=Average","Skip=True","Sort=True")</f>
        <v>#N/A Invalid Parameter: Interpolation value</v>
      </c>
      <c r="AJ2008" s="43" t="str">
        <f>_xll.BInterpol('Base IPCA'!$C$3:$C$14,'Base IPCA'!$D$3:$D$14,AH2008,"Cubic","Extrapolate=Linear","MultiX=Average","Skip=True","Sort=True")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0"/>
        <v>#REF!</v>
      </c>
      <c r="AI2009" s="43" t="str">
        <f>_xll.BInterpol('Base IPCA'!$C$3:$C$14,'Base IPCA'!$E$3:$E$14,AH2009,"Cubic","Extrapolate=Linear","MultiX=Average","Skip=True","Sort=True")</f>
        <v>#N/A Invalid Parameter: Interpolation value</v>
      </c>
      <c r="AJ2009" s="43" t="str">
        <f>_xll.BInterpol('Base IPCA'!$C$3:$C$14,'Base IPCA'!$D$3:$D$14,AH2009,"Cubic","Extrapolate=Linear","MultiX=Average","Skip=True","Sort=True")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0"/>
        <v>#REF!</v>
      </c>
      <c r="AI2010" s="43" t="str">
        <f>_xll.BInterpol('Base IPCA'!$C$3:$C$14,'Base IPCA'!$E$3:$E$14,AH2010,"Cubic","Extrapolate=Linear","MultiX=Average","Skip=True","Sort=True")</f>
        <v>#N/A Invalid Parameter: Interpolation value</v>
      </c>
      <c r="AJ2010" s="43" t="str">
        <f>_xll.BInterpol('Base IPCA'!$C$3:$C$14,'Base IPCA'!$D$3:$D$14,AH2010,"Cubic","Extrapolate=Linear","MultiX=Average","Skip=True","Sort=True")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0"/>
        <v>#REF!</v>
      </c>
      <c r="AI2011" s="43" t="str">
        <f>_xll.BInterpol('Base IPCA'!$C$3:$C$14,'Base IPCA'!$E$3:$E$14,AH2011,"Cubic","Extrapolate=Linear","MultiX=Average","Skip=True","Sort=True")</f>
        <v>#N/A Invalid Parameter: Interpolation value</v>
      </c>
      <c r="AJ2011" s="43" t="str">
        <f>_xll.BInterpol('Base IPCA'!$C$3:$C$14,'Base IPCA'!$D$3:$D$14,AH2011,"Cubic","Extrapolate=Linear","MultiX=Average","Skip=True","Sort=True")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0"/>
        <v>#REF!</v>
      </c>
      <c r="AI2012" s="43" t="str">
        <f>_xll.BInterpol('Base IPCA'!$C$3:$C$14,'Base IPCA'!$E$3:$E$14,AH2012,"Cubic","Extrapolate=Linear","MultiX=Average","Skip=True","Sort=True")</f>
        <v>#N/A Invalid Parameter: Interpolation value</v>
      </c>
      <c r="AJ2012" s="43" t="str">
        <f>_xll.BInterpol('Base IPCA'!$C$3:$C$14,'Base IPCA'!$D$3:$D$14,AH2012,"Cubic","Extrapolate=Linear","MultiX=Average","Skip=True","Sort=True")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0"/>
        <v>#REF!</v>
      </c>
      <c r="AI2013" s="43" t="str">
        <f>_xll.BInterpol('Base IPCA'!$C$3:$C$14,'Base IPCA'!$E$3:$E$14,AH2013,"Cubic","Extrapolate=Linear","MultiX=Average","Skip=True","Sort=True")</f>
        <v>#N/A Invalid Parameter: Interpolation value</v>
      </c>
      <c r="AJ2013" s="43" t="str">
        <f>_xll.BInterpol('Base IPCA'!$C$3:$C$14,'Base IPCA'!$D$3:$D$14,AH2013,"Cubic","Extrapolate=Linear","MultiX=Average","Skip=True","Sort=True")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0"/>
        <v>#REF!</v>
      </c>
      <c r="AI2014" s="43" t="str">
        <f>_xll.BInterpol('Base IPCA'!$C$3:$C$14,'Base IPCA'!$E$3:$E$14,AH2014,"Cubic","Extrapolate=Linear","MultiX=Average","Skip=True","Sort=True")</f>
        <v>#N/A Invalid Parameter: Interpolation value</v>
      </c>
      <c r="AJ2014" s="43" t="str">
        <f>_xll.BInterpol('Base IPCA'!$C$3:$C$14,'Base IPCA'!$D$3:$D$14,AH2014,"Cubic","Extrapolate=Linear","MultiX=Average","Skip=True","Sort=True")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0"/>
        <v>#REF!</v>
      </c>
      <c r="AI2015" s="43" t="str">
        <f>_xll.BInterpol('Base IPCA'!$C$3:$C$14,'Base IPCA'!$E$3:$E$14,AH2015,"Cubic","Extrapolate=Linear","MultiX=Average","Skip=True","Sort=True")</f>
        <v>#N/A Invalid Parameter: Interpolation value</v>
      </c>
      <c r="AJ2015" s="43" t="str">
        <f>_xll.BInterpol('Base IPCA'!$C$3:$C$14,'Base IPCA'!$D$3:$D$14,AH2015,"Cubic","Extrapolate=Linear","MultiX=Average","Skip=True","Sort=True")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0"/>
        <v>#REF!</v>
      </c>
      <c r="AI2016" s="43" t="str">
        <f>_xll.BInterpol('Base IPCA'!$C$3:$C$14,'Base IPCA'!$E$3:$E$14,AH2016,"Cubic","Extrapolate=Linear","MultiX=Average","Skip=True","Sort=True")</f>
        <v>#N/A Invalid Parameter: Interpolation value</v>
      </c>
      <c r="AJ2016" s="43" t="str">
        <f>_xll.BInterpol('Base IPCA'!$C$3:$C$14,'Base IPCA'!$D$3:$D$14,AH2016,"Cubic","Extrapolate=Linear","MultiX=Average","Skip=True","Sort=True")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0"/>
        <v>#REF!</v>
      </c>
      <c r="AI2017" s="43" t="str">
        <f>_xll.BInterpol('Base IPCA'!$C$3:$C$14,'Base IPCA'!$E$3:$E$14,AH2017,"Cubic","Extrapolate=Linear","MultiX=Average","Skip=True","Sort=True")</f>
        <v>#N/A Invalid Parameter: Interpolation value</v>
      </c>
      <c r="AJ2017" s="43" t="str">
        <f>_xll.BInterpol('Base IPCA'!$C$3:$C$14,'Base IPCA'!$D$3:$D$14,AH2017,"Cubic","Extrapolate=Linear","MultiX=Average","Skip=True","Sort=True")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0"/>
        <v>#REF!</v>
      </c>
      <c r="AI2018" s="43" t="str">
        <f>_xll.BInterpol('Base IPCA'!$C$3:$C$14,'Base IPCA'!$E$3:$E$14,AH2018,"Cubic","Extrapolate=Linear","MultiX=Average","Skip=True","Sort=True")</f>
        <v>#N/A Invalid Parameter: Interpolation value</v>
      </c>
      <c r="AJ2018" s="43" t="str">
        <f>_xll.BInterpol('Base IPCA'!$C$3:$C$14,'Base IPCA'!$D$3:$D$14,AH2018,"Cubic","Extrapolate=Linear","MultiX=Average","Skip=True","Sort=True")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0"/>
        <v>#REF!</v>
      </c>
      <c r="AI2019" s="43" t="str">
        <f>_xll.BInterpol('Base IPCA'!$C$3:$C$14,'Base IPCA'!$E$3:$E$14,AH2019,"Cubic","Extrapolate=Linear","MultiX=Average","Skip=True","Sort=True")</f>
        <v>#N/A Invalid Parameter: Interpolation value</v>
      </c>
      <c r="AJ2019" s="43" t="str">
        <f>_xll.BInterpol('Base IPCA'!$C$3:$C$14,'Base IPCA'!$D$3:$D$14,AH2019,"Cubic","Extrapolate=Linear","MultiX=Average","Skip=True","Sort=True")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0"/>
        <v>#REF!</v>
      </c>
      <c r="AI2020" s="43" t="str">
        <f>_xll.BInterpol('Base IPCA'!$C$3:$C$14,'Base IPCA'!$E$3:$E$14,AH2020,"Cubic","Extrapolate=Linear","MultiX=Average","Skip=True","Sort=True")</f>
        <v>#N/A Invalid Parameter: Interpolation value</v>
      </c>
      <c r="AJ2020" s="43" t="str">
        <f>_xll.BInterpol('Base IPCA'!$C$3:$C$14,'Base IPCA'!$D$3:$D$14,AH2020,"Cubic","Extrapolate=Linear","MultiX=Average","Skip=True","Sort=True")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0"/>
        <v>#REF!</v>
      </c>
      <c r="AI2021" s="43" t="str">
        <f>_xll.BInterpol('Base IPCA'!$C$3:$C$14,'Base IPCA'!$E$3:$E$14,AH2021,"Cubic","Extrapolate=Linear","MultiX=Average","Skip=True","Sort=True")</f>
        <v>#N/A Invalid Parameter: Interpolation value</v>
      </c>
      <c r="AJ2021" s="43" t="str">
        <f>_xll.BInterpol('Base IPCA'!$C$3:$C$14,'Base IPCA'!$D$3:$D$14,AH2021,"Cubic","Extrapolate=Linear","MultiX=Average","Skip=True","Sort=True")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0"/>
        <v>#REF!</v>
      </c>
      <c r="AI2022" s="43" t="str">
        <f>_xll.BInterpol('Base IPCA'!$C$3:$C$14,'Base IPCA'!$E$3:$E$14,AH2022,"Cubic","Extrapolate=Linear","MultiX=Average","Skip=True","Sort=True")</f>
        <v>#N/A Invalid Parameter: Interpolation value</v>
      </c>
      <c r="AJ2022" s="43" t="str">
        <f>_xll.BInterpol('Base IPCA'!$C$3:$C$14,'Base IPCA'!$D$3:$D$14,AH2022,"Cubic","Extrapolate=Linear","MultiX=Average","Skip=True","Sort=True")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0"/>
        <v>#REF!</v>
      </c>
      <c r="AI2023" s="43" t="str">
        <f>_xll.BInterpol('Base IPCA'!$C$3:$C$14,'Base IPCA'!$E$3:$E$14,AH2023,"Cubic","Extrapolate=Linear","MultiX=Average","Skip=True","Sort=True")</f>
        <v>#N/A Invalid Parameter: Interpolation value</v>
      </c>
      <c r="AJ2023" s="43" t="str">
        <f>_xll.BInterpol('Base IPCA'!$C$3:$C$14,'Base IPCA'!$D$3:$D$14,AH2023,"Cubic","Extrapolate=Linear","MultiX=Average","Skip=True","Sort=True")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0"/>
        <v>#REF!</v>
      </c>
      <c r="AI2024" s="43" t="str">
        <f>_xll.BInterpol('Base IPCA'!$C$3:$C$14,'Base IPCA'!$E$3:$E$14,AH2024,"Cubic","Extrapolate=Linear","MultiX=Average","Skip=True","Sort=True")</f>
        <v>#N/A Invalid Parameter: Interpolation value</v>
      </c>
      <c r="AJ2024" s="43" t="str">
        <f>_xll.BInterpol('Base IPCA'!$C$3:$C$14,'Base IPCA'!$D$3:$D$14,AH2024,"Cubic","Extrapolate=Linear","MultiX=Average","Skip=True","Sort=True")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0"/>
        <v>#REF!</v>
      </c>
      <c r="AI2025" s="43" t="str">
        <f>_xll.BInterpol('Base IPCA'!$C$3:$C$14,'Base IPCA'!$E$3:$E$14,AH2025,"Cubic","Extrapolate=Linear","MultiX=Average","Skip=True","Sort=True")</f>
        <v>#N/A Invalid Parameter: Interpolation value</v>
      </c>
      <c r="AJ2025" s="43" t="str">
        <f>_xll.BInterpol('Base IPCA'!$C$3:$C$14,'Base IPCA'!$D$3:$D$14,AH2025,"Cubic","Extrapolate=Linear","MultiX=Average","Skip=True","Sort=True")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0"/>
        <v>#REF!</v>
      </c>
      <c r="AI2026" s="43" t="str">
        <f>_xll.BInterpol('Base IPCA'!$C$3:$C$14,'Base IPCA'!$E$3:$E$14,AH2026,"Cubic","Extrapolate=Linear","MultiX=Average","Skip=True","Sort=True")</f>
        <v>#N/A Invalid Parameter: Interpolation value</v>
      </c>
      <c r="AJ2026" s="43" t="str">
        <f>_xll.BInterpol('Base IPCA'!$C$3:$C$14,'Base IPCA'!$D$3:$D$14,AH2026,"Cubic","Extrapolate=Linear","MultiX=Average","Skip=True","Sort=True")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0"/>
        <v>#REF!</v>
      </c>
      <c r="AI2027" s="43" t="str">
        <f>_xll.BInterpol('Base IPCA'!$C$3:$C$14,'Base IPCA'!$E$3:$E$14,AH2027,"Cubic","Extrapolate=Linear","MultiX=Average","Skip=True","Sort=True")</f>
        <v>#N/A Invalid Parameter: Interpolation value</v>
      </c>
      <c r="AJ2027" s="43" t="str">
        <f>_xll.BInterpol('Base IPCA'!$C$3:$C$14,'Base IPCA'!$D$3:$D$14,AH2027,"Cubic","Extrapolate=Linear","MultiX=Average","Skip=True","Sort=True")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0"/>
        <v>#REF!</v>
      </c>
      <c r="AI2028" s="43" t="str">
        <f>_xll.BInterpol('Base IPCA'!$C$3:$C$14,'Base IPCA'!$E$3:$E$14,AH2028,"Cubic","Extrapolate=Linear","MultiX=Average","Skip=True","Sort=True")</f>
        <v>#N/A Invalid Parameter: Interpolation value</v>
      </c>
      <c r="AJ2028" s="43" t="str">
        <f>_xll.BInterpol('Base IPCA'!$C$3:$C$14,'Base IPCA'!$D$3:$D$14,AH2028,"Cubic","Extrapolate=Linear","MultiX=Average","Skip=True","Sort=True")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0"/>
        <v>#REF!</v>
      </c>
      <c r="AI2029" s="43" t="str">
        <f>_xll.BInterpol('Base IPCA'!$C$3:$C$14,'Base IPCA'!$E$3:$E$14,AH2029,"Cubic","Extrapolate=Linear","MultiX=Average","Skip=True","Sort=True")</f>
        <v>#N/A Invalid Parameter: Interpolation value</v>
      </c>
      <c r="AJ2029" s="43" t="str">
        <f>_xll.BInterpol('Base IPCA'!$C$3:$C$14,'Base IPCA'!$D$3:$D$14,AH2029,"Cubic","Extrapolate=Linear","MultiX=Average","Skip=True","Sort=True")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0"/>
        <v>#REF!</v>
      </c>
      <c r="AI2030" s="43" t="str">
        <f>_xll.BInterpol('Base IPCA'!$C$3:$C$14,'Base IPCA'!$E$3:$E$14,AH2030,"Cubic","Extrapolate=Linear","MultiX=Average","Skip=True","Sort=True")</f>
        <v>#N/A Invalid Parameter: Interpolation value</v>
      </c>
      <c r="AJ2030" s="43" t="str">
        <f>_xll.BInterpol('Base IPCA'!$C$3:$C$14,'Base IPCA'!$D$3:$D$14,AH2030,"Cubic","Extrapolate=Linear","MultiX=Average","Skip=True","Sort=True")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0"/>
        <v>#REF!</v>
      </c>
      <c r="AI2031" s="43" t="str">
        <f>_xll.BInterpol('Base IPCA'!$C$3:$C$14,'Base IPCA'!$E$3:$E$14,AH2031,"Cubic","Extrapolate=Linear","MultiX=Average","Skip=True","Sort=True")</f>
        <v>#N/A Invalid Parameter: Interpolation value</v>
      </c>
      <c r="AJ2031" s="43" t="str">
        <f>_xll.BInterpol('Base IPCA'!$C$3:$C$14,'Base IPCA'!$D$3:$D$14,AH2031,"Cubic","Extrapolate=Linear","MultiX=Average","Skip=True","Sort=True")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0"/>
        <v>#REF!</v>
      </c>
      <c r="AI2032" s="43" t="str">
        <f>_xll.BInterpol('Base IPCA'!$C$3:$C$14,'Base IPCA'!$E$3:$E$14,AH2032,"Cubic","Extrapolate=Linear","MultiX=Average","Skip=True","Sort=True")</f>
        <v>#N/A Invalid Parameter: Interpolation value</v>
      </c>
      <c r="AJ2032" s="43" t="str">
        <f>_xll.BInterpol('Base IPCA'!$C$3:$C$14,'Base IPCA'!$D$3:$D$14,AH2032,"Cubic","Extrapolate=Linear","MultiX=Average","Skip=True","Sort=True")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0"/>
        <v>#REF!</v>
      </c>
      <c r="AI2033" s="43" t="str">
        <f>_xll.BInterpol('Base IPCA'!$C$3:$C$14,'Base IPCA'!$E$3:$E$14,AH2033,"Cubic","Extrapolate=Linear","MultiX=Average","Skip=True","Sort=True")</f>
        <v>#N/A Invalid Parameter: Interpolation value</v>
      </c>
      <c r="AJ2033" s="43" t="str">
        <f>_xll.BInterpol('Base IPCA'!$C$3:$C$14,'Base IPCA'!$D$3:$D$14,AH2033,"Cubic","Extrapolate=Linear","MultiX=Average","Skip=True","Sort=True")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0"/>
        <v>#REF!</v>
      </c>
      <c r="AI2034" s="43" t="str">
        <f>_xll.BInterpol('Base IPCA'!$C$3:$C$14,'Base IPCA'!$E$3:$E$14,AH2034,"Cubic","Extrapolate=Linear","MultiX=Average","Skip=True","Sort=True")</f>
        <v>#N/A Invalid Parameter: Interpolation value</v>
      </c>
      <c r="AJ2034" s="43" t="str">
        <f>_xll.BInterpol('Base IPCA'!$C$3:$C$14,'Base IPCA'!$D$3:$D$14,AH2034,"Cubic","Extrapolate=Linear","MultiX=Average","Skip=True","Sort=True")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0"/>
        <v>#REF!</v>
      </c>
      <c r="AI2035" s="43" t="str">
        <f>_xll.BInterpol('Base IPCA'!$C$3:$C$14,'Base IPCA'!$E$3:$E$14,AH2035,"Cubic","Extrapolate=Linear","MultiX=Average","Skip=True","Sort=True")</f>
        <v>#N/A Invalid Parameter: Interpolation value</v>
      </c>
      <c r="AJ2035" s="43" t="str">
        <f>_xll.BInterpol('Base IPCA'!$C$3:$C$14,'Base IPCA'!$D$3:$D$14,AH2035,"Cubic","Extrapolate=Linear","MultiX=Average","Skip=True","Sort=True")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0"/>
        <v>#REF!</v>
      </c>
      <c r="AI2036" s="43" t="str">
        <f>_xll.BInterpol('Base IPCA'!$C$3:$C$14,'Base IPCA'!$E$3:$E$14,AH2036,"Cubic","Extrapolate=Linear","MultiX=Average","Skip=True","Sort=True")</f>
        <v>#N/A Invalid Parameter: Interpolation value</v>
      </c>
      <c r="AJ2036" s="43" t="str">
        <f>_xll.BInterpol('Base IPCA'!$C$3:$C$14,'Base IPCA'!$D$3:$D$14,AH2036,"Cubic","Extrapolate=Linear","MultiX=Average","Skip=True","Sort=True")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0"/>
        <v>#REF!</v>
      </c>
      <c r="AI2037" s="43" t="str">
        <f>_xll.BInterpol('Base IPCA'!$C$3:$C$14,'Base IPCA'!$E$3:$E$14,AH2037,"Cubic","Extrapolate=Linear","MultiX=Average","Skip=True","Sort=True")</f>
        <v>#N/A Invalid Parameter: Interpolation value</v>
      </c>
      <c r="AJ2037" s="43" t="str">
        <f>_xll.BInterpol('Base IPCA'!$C$3:$C$14,'Base IPCA'!$D$3:$D$14,AH2037,"Cubic","Extrapolate=Linear","MultiX=Average","Skip=True","Sort=True")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0"/>
        <v>#REF!</v>
      </c>
      <c r="AI2038" s="43" t="str">
        <f>_xll.BInterpol('Base IPCA'!$C$3:$C$14,'Base IPCA'!$E$3:$E$14,AH2038,"Cubic","Extrapolate=Linear","MultiX=Average","Skip=True","Sort=True")</f>
        <v>#N/A Invalid Parameter: Interpolation value</v>
      </c>
      <c r="AJ2038" s="43" t="str">
        <f>_xll.BInterpol('Base IPCA'!$C$3:$C$14,'Base IPCA'!$D$3:$D$14,AH2038,"Cubic","Extrapolate=Linear","MultiX=Average","Skip=True","Sort=True")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0"/>
        <v>#REF!</v>
      </c>
      <c r="AI2039" s="43" t="str">
        <f>_xll.BInterpol('Base IPCA'!$C$3:$C$14,'Base IPCA'!$E$3:$E$14,AH2039,"Cubic","Extrapolate=Linear","MultiX=Average","Skip=True","Sort=True")</f>
        <v>#N/A Invalid Parameter: Interpolation value</v>
      </c>
      <c r="AJ2039" s="43" t="str">
        <f>_xll.BInterpol('Base IPCA'!$C$3:$C$14,'Base IPCA'!$D$3:$D$14,AH2039,"Cubic","Extrapolate=Linear","MultiX=Average","Skip=True","Sort=True")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0"/>
        <v>#REF!</v>
      </c>
      <c r="AI2040" s="43" t="str">
        <f>_xll.BInterpol('Base IPCA'!$C$3:$C$14,'Base IPCA'!$E$3:$E$14,AH2040,"Cubic","Extrapolate=Linear","MultiX=Average","Skip=True","Sort=True")</f>
        <v>#N/A Invalid Parameter: Interpolation value</v>
      </c>
      <c r="AJ2040" s="43" t="str">
        <f>_xll.BInterpol('Base IPCA'!$C$3:$C$14,'Base IPCA'!$D$3:$D$14,AH2040,"Cubic","Extrapolate=Linear","MultiX=Average","Skip=True","Sort=True")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0"/>
        <v>#REF!</v>
      </c>
      <c r="AI2041" s="43" t="str">
        <f>_xll.BInterpol('Base IPCA'!$C$3:$C$14,'Base IPCA'!$E$3:$E$14,AH2041,"Cubic","Extrapolate=Linear","MultiX=Average","Skip=True","Sort=True")</f>
        <v>#N/A Invalid Parameter: Interpolation value</v>
      </c>
      <c r="AJ2041" s="43" t="str">
        <f>_xll.BInterpol('Base IPCA'!$C$3:$C$14,'Base IPCA'!$D$3:$D$14,AH2041,"Cubic","Extrapolate=Linear","MultiX=Average","Skip=True","Sort=True")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0"/>
        <v>#REF!</v>
      </c>
      <c r="AI2042" s="43" t="str">
        <f>_xll.BInterpol('Base IPCA'!$C$3:$C$14,'Base IPCA'!$E$3:$E$14,AH2042,"Cubic","Extrapolate=Linear","MultiX=Average","Skip=True","Sort=True")</f>
        <v>#N/A Invalid Parameter: Interpolation value</v>
      </c>
      <c r="AJ2042" s="43" t="str">
        <f>_xll.BInterpol('Base IPCA'!$C$3:$C$14,'Base IPCA'!$D$3:$D$14,AH2042,"Cubic","Extrapolate=Linear","MultiX=Average","Skip=True","Sort=True")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0"/>
        <v>#REF!</v>
      </c>
      <c r="AI2043" s="43" t="str">
        <f>_xll.BInterpol('Base IPCA'!$C$3:$C$14,'Base IPCA'!$E$3:$E$14,AH2043,"Cubic","Extrapolate=Linear","MultiX=Average","Skip=True","Sort=True")</f>
        <v>#N/A Invalid Parameter: Interpolation value</v>
      </c>
      <c r="AJ2043" s="43" t="str">
        <f>_xll.BInterpol('Base IPCA'!$C$3:$C$14,'Base IPCA'!$D$3:$D$14,AH2043,"Cubic","Extrapolate=Linear","MultiX=Average","Skip=True","Sort=True")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0"/>
        <v>#REF!</v>
      </c>
      <c r="AI2044" s="43" t="str">
        <f>_xll.BInterpol('Base IPCA'!$C$3:$C$14,'Base IPCA'!$E$3:$E$14,AH2044,"Cubic","Extrapolate=Linear","MultiX=Average","Skip=True","Sort=True")</f>
        <v>#N/A Invalid Parameter: Interpolation value</v>
      </c>
      <c r="AJ2044" s="43" t="str">
        <f>_xll.BInterpol('Base IPCA'!$C$3:$C$14,'Base IPCA'!$D$3:$D$14,AH2044,"Cubic","Extrapolate=Linear","MultiX=Average","Skip=True","Sort=True")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0"/>
        <v>#REF!</v>
      </c>
      <c r="AI2045" s="43" t="str">
        <f>_xll.BInterpol('Base IPCA'!$C$3:$C$14,'Base IPCA'!$E$3:$E$14,AH2045,"Cubic","Extrapolate=Linear","MultiX=Average","Skip=True","Sort=True")</f>
        <v>#N/A Invalid Parameter: Interpolation value</v>
      </c>
      <c r="AJ2045" s="43" t="str">
        <f>_xll.BInterpol('Base IPCA'!$C$3:$C$14,'Base IPCA'!$D$3:$D$14,AH2045,"Cubic","Extrapolate=Linear","MultiX=Average","Skip=True","Sort=True")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0"/>
        <v>#REF!</v>
      </c>
      <c r="AI2046" s="43" t="str">
        <f>_xll.BInterpol('Base IPCA'!$C$3:$C$14,'Base IPCA'!$E$3:$E$14,AH2046,"Cubic","Extrapolate=Linear","MultiX=Average","Skip=True","Sort=True")</f>
        <v>#N/A Invalid Parameter: Interpolation value</v>
      </c>
      <c r="AJ2046" s="43" t="str">
        <f>_xll.BInterpol('Base IPCA'!$C$3:$C$14,'Base IPCA'!$D$3:$D$14,AH2046,"Cubic","Extrapolate=Linear","MultiX=Average","Skip=True","Sort=True")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0"/>
        <v>#REF!</v>
      </c>
      <c r="AI2047" s="43" t="str">
        <f>_xll.BInterpol('Base IPCA'!$C$3:$C$14,'Base IPCA'!$E$3:$E$14,AH2047,"Cubic","Extrapolate=Linear","MultiX=Average","Skip=True","Sort=True")</f>
        <v>#N/A Invalid Parameter: Interpolation value</v>
      </c>
      <c r="AJ2047" s="43" t="str">
        <f>_xll.BInterpol('Base IPCA'!$C$3:$C$14,'Base IPCA'!$D$3:$D$14,AH2047,"Cubic","Extrapolate=Linear","MultiX=Average","Skip=True","Sort=True")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0"/>
        <v>#REF!</v>
      </c>
      <c r="AI2048" s="43" t="str">
        <f>_xll.BInterpol('Base IPCA'!$C$3:$C$14,'Base IPCA'!$E$3:$E$14,AH2048,"Cubic","Extrapolate=Linear","MultiX=Average","Skip=True","Sort=True")</f>
        <v>#N/A Invalid Parameter: Interpolation value</v>
      </c>
      <c r="AJ2048" s="43" t="str">
        <f>_xll.BInterpol('Base IPCA'!$C$3:$C$14,'Base IPCA'!$D$3:$D$14,AH2048,"Cubic","Extrapolate=Linear","MultiX=Average","Skip=True","Sort=True")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0"/>
        <v>#REF!</v>
      </c>
      <c r="AI2049" s="43" t="str">
        <f>_xll.BInterpol('Base IPCA'!$C$3:$C$14,'Base IPCA'!$E$3:$E$14,AH2049,"Cubic","Extrapolate=Linear","MultiX=Average","Skip=True","Sort=True")</f>
        <v>#N/A Invalid Parameter: Interpolation value</v>
      </c>
      <c r="AJ2049" s="43" t="str">
        <f>_xll.BInterpol('Base IPCA'!$C$3:$C$14,'Base IPCA'!$D$3:$D$14,AH2049,"Cubic","Extrapolate=Linear","MultiX=Average","Skip=True","Sort=True")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0"/>
        <v>#REF!</v>
      </c>
      <c r="AI2050" s="43" t="str">
        <f>_xll.BInterpol('Base IPCA'!$C$3:$C$14,'Base IPCA'!$E$3:$E$14,AH2050,"Cubic","Extrapolate=Linear","MultiX=Average","Skip=True","Sort=True")</f>
        <v>#N/A Invalid Parameter: Interpolation value</v>
      </c>
      <c r="AJ2050" s="43" t="str">
        <f>_xll.BInterpol('Base IPCA'!$C$3:$C$14,'Base IPCA'!$D$3:$D$14,AH2050,"Cubic","Extrapolate=Linear","MultiX=Average","Skip=True","Sort=True")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0"/>
        <v>#REF!</v>
      </c>
      <c r="AI2051" s="43" t="str">
        <f>_xll.BInterpol('Base IPCA'!$C$3:$C$14,'Base IPCA'!$E$3:$E$14,AH2051,"Cubic","Extrapolate=Linear","MultiX=Average","Skip=True","Sort=True")</f>
        <v>#N/A Invalid Parameter: Interpolation value</v>
      </c>
      <c r="AJ2051" s="43" t="str">
        <f>_xll.BInterpol('Base IPCA'!$C$3:$C$14,'Base IPCA'!$D$3:$D$14,AH2051,"Cubic","Extrapolate=Linear","MultiX=Average","Skip=True","Sort=True")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0"/>
        <v>#REF!</v>
      </c>
      <c r="AI2052" s="43" t="str">
        <f>_xll.BInterpol('Base IPCA'!$C$3:$C$14,'Base IPCA'!$E$3:$E$14,AH2052,"Cubic","Extrapolate=Linear","MultiX=Average","Skip=True","Sort=True")</f>
        <v>#N/A Invalid Parameter: Interpolation value</v>
      </c>
      <c r="AJ2052" s="43" t="str">
        <f>_xll.BInterpol('Base IPCA'!$C$3:$C$14,'Base IPCA'!$D$3:$D$14,AH2052,"Cubic","Extrapolate=Linear","MultiX=Average","Skip=True","Sort=True")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0"/>
        <v>#REF!</v>
      </c>
      <c r="AI2053" s="43" t="str">
        <f>_xll.BInterpol('Base IPCA'!$C$3:$C$14,'Base IPCA'!$E$3:$E$14,AH2053,"Cubic","Extrapolate=Linear","MultiX=Average","Skip=True","Sort=True")</f>
        <v>#N/A Invalid Parameter: Interpolation value</v>
      </c>
      <c r="AJ2053" s="43" t="str">
        <f>_xll.BInterpol('Base IPCA'!$C$3:$C$14,'Base IPCA'!$D$3:$D$14,AH2053,"Cubic","Extrapolate=Linear","MultiX=Average","Skip=True","Sort=True")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1">AH2053+1</f>
        <v>#REF!</v>
      </c>
      <c r="AI2054" s="43" t="str">
        <f>_xll.BInterpol('Base IPCA'!$C$3:$C$14,'Base IPCA'!$E$3:$E$14,AH2054,"Cubic","Extrapolate=Linear","MultiX=Average","Skip=True","Sort=True")</f>
        <v>#N/A Invalid Parameter: Interpolation value</v>
      </c>
      <c r="AJ2054" s="43" t="str">
        <f>_xll.BInterpol('Base IPCA'!$C$3:$C$14,'Base IPCA'!$D$3:$D$14,AH2054,"Cubic","Extrapolate=Linear","MultiX=Average","Skip=True","Sort=True")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1"/>
        <v>#REF!</v>
      </c>
      <c r="AI2055" s="43" t="str">
        <f>_xll.BInterpol('Base IPCA'!$C$3:$C$14,'Base IPCA'!$E$3:$E$14,AH2055,"Cubic","Extrapolate=Linear","MultiX=Average","Skip=True","Sort=True")</f>
        <v>#N/A Invalid Parameter: Interpolation value</v>
      </c>
      <c r="AJ2055" s="43" t="str">
        <f>_xll.BInterpol('Base IPCA'!$C$3:$C$14,'Base IPCA'!$D$3:$D$14,AH2055,"Cubic","Extrapolate=Linear","MultiX=Average","Skip=True","Sort=True")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1"/>
        <v>#REF!</v>
      </c>
      <c r="AI2056" s="43" t="str">
        <f>_xll.BInterpol('Base IPCA'!$C$3:$C$14,'Base IPCA'!$E$3:$E$14,AH2056,"Cubic","Extrapolate=Linear","MultiX=Average","Skip=True","Sort=True")</f>
        <v>#N/A Invalid Parameter: Interpolation value</v>
      </c>
      <c r="AJ2056" s="43" t="str">
        <f>_xll.BInterpol('Base IPCA'!$C$3:$C$14,'Base IPCA'!$D$3:$D$14,AH2056,"Cubic","Extrapolate=Linear","MultiX=Average","Skip=True","Sort=True")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1"/>
        <v>#REF!</v>
      </c>
      <c r="AI2057" s="43" t="str">
        <f>_xll.BInterpol('Base IPCA'!$C$3:$C$14,'Base IPCA'!$E$3:$E$14,AH2057,"Cubic","Extrapolate=Linear","MultiX=Average","Skip=True","Sort=True")</f>
        <v>#N/A Invalid Parameter: Interpolation value</v>
      </c>
      <c r="AJ2057" s="43" t="str">
        <f>_xll.BInterpol('Base IPCA'!$C$3:$C$14,'Base IPCA'!$D$3:$D$14,AH2057,"Cubic","Extrapolate=Linear","MultiX=Average","Skip=True","Sort=True")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1"/>
        <v>#REF!</v>
      </c>
      <c r="AI2058" s="43" t="str">
        <f>_xll.BInterpol('Base IPCA'!$C$3:$C$14,'Base IPCA'!$E$3:$E$14,AH2058,"Cubic","Extrapolate=Linear","MultiX=Average","Skip=True","Sort=True")</f>
        <v>#N/A Invalid Parameter: Interpolation value</v>
      </c>
      <c r="AJ2058" s="43" t="str">
        <f>_xll.BInterpol('Base IPCA'!$C$3:$C$14,'Base IPCA'!$D$3:$D$14,AH2058,"Cubic","Extrapolate=Linear","MultiX=Average","Skip=True","Sort=True")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1"/>
        <v>#REF!</v>
      </c>
      <c r="AI2059" s="43" t="str">
        <f>_xll.BInterpol('Base IPCA'!$C$3:$C$14,'Base IPCA'!$E$3:$E$14,AH2059,"Cubic","Extrapolate=Linear","MultiX=Average","Skip=True","Sort=True")</f>
        <v>#N/A Invalid Parameter: Interpolation value</v>
      </c>
      <c r="AJ2059" s="43" t="str">
        <f>_xll.BInterpol('Base IPCA'!$C$3:$C$14,'Base IPCA'!$D$3:$D$14,AH2059,"Cubic","Extrapolate=Linear","MultiX=Average","Skip=True","Sort=True")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1"/>
        <v>#REF!</v>
      </c>
      <c r="AI2060" s="43" t="str">
        <f>_xll.BInterpol('Base IPCA'!$C$3:$C$14,'Base IPCA'!$E$3:$E$14,AH2060,"Cubic","Extrapolate=Linear","MultiX=Average","Skip=True","Sort=True")</f>
        <v>#N/A Invalid Parameter: Interpolation value</v>
      </c>
      <c r="AJ2060" s="43" t="str">
        <f>_xll.BInterpol('Base IPCA'!$C$3:$C$14,'Base IPCA'!$D$3:$D$14,AH2060,"Cubic","Extrapolate=Linear","MultiX=Average","Skip=True","Sort=True")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1"/>
        <v>#REF!</v>
      </c>
      <c r="AI2061" s="43" t="str">
        <f>_xll.BInterpol('Base IPCA'!$C$3:$C$14,'Base IPCA'!$E$3:$E$14,AH2061,"Cubic","Extrapolate=Linear","MultiX=Average","Skip=True","Sort=True")</f>
        <v>#N/A Invalid Parameter: Interpolation value</v>
      </c>
      <c r="AJ2061" s="43" t="str">
        <f>_xll.BInterpol('Base IPCA'!$C$3:$C$14,'Base IPCA'!$D$3:$D$14,AH2061,"Cubic","Extrapolate=Linear","MultiX=Average","Skip=True","Sort=True")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1"/>
        <v>#REF!</v>
      </c>
      <c r="AI2062" s="43" t="str">
        <f>_xll.BInterpol('Base IPCA'!$C$3:$C$14,'Base IPCA'!$E$3:$E$14,AH2062,"Cubic","Extrapolate=Linear","MultiX=Average","Skip=True","Sort=True")</f>
        <v>#N/A Invalid Parameter: Interpolation value</v>
      </c>
      <c r="AJ2062" s="43" t="str">
        <f>_xll.BInterpol('Base IPCA'!$C$3:$C$14,'Base IPCA'!$D$3:$D$14,AH2062,"Cubic","Extrapolate=Linear","MultiX=Average","Skip=True","Sort=True")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1"/>
        <v>#REF!</v>
      </c>
      <c r="AI2063" s="43" t="str">
        <f>_xll.BInterpol('Base IPCA'!$C$3:$C$14,'Base IPCA'!$E$3:$E$14,AH2063,"Cubic","Extrapolate=Linear","MultiX=Average","Skip=True","Sort=True")</f>
        <v>#N/A Invalid Parameter: Interpolation value</v>
      </c>
      <c r="AJ2063" s="43" t="str">
        <f>_xll.BInterpol('Base IPCA'!$C$3:$C$14,'Base IPCA'!$D$3:$D$14,AH2063,"Cubic","Extrapolate=Linear","MultiX=Average","Skip=True","Sort=True")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1"/>
        <v>#REF!</v>
      </c>
      <c r="AI2064" s="43" t="str">
        <f>_xll.BInterpol('Base IPCA'!$C$3:$C$14,'Base IPCA'!$E$3:$E$14,AH2064,"Cubic","Extrapolate=Linear","MultiX=Average","Skip=True","Sort=True")</f>
        <v>#N/A Invalid Parameter: Interpolation value</v>
      </c>
      <c r="AJ2064" s="43" t="str">
        <f>_xll.BInterpol('Base IPCA'!$C$3:$C$14,'Base IPCA'!$D$3:$D$14,AH2064,"Cubic","Extrapolate=Linear","MultiX=Average","Skip=True","Sort=True")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1"/>
        <v>#REF!</v>
      </c>
      <c r="AI2065" s="43" t="str">
        <f>_xll.BInterpol('Base IPCA'!$C$3:$C$14,'Base IPCA'!$E$3:$E$14,AH2065,"Cubic","Extrapolate=Linear","MultiX=Average","Skip=True","Sort=True")</f>
        <v>#N/A Invalid Parameter: Interpolation value</v>
      </c>
      <c r="AJ2065" s="43" t="str">
        <f>_xll.BInterpol('Base IPCA'!$C$3:$C$14,'Base IPCA'!$D$3:$D$14,AH2065,"Cubic","Extrapolate=Linear","MultiX=Average","Skip=True","Sort=True")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1"/>
        <v>#REF!</v>
      </c>
      <c r="AI2066" s="43" t="str">
        <f>_xll.BInterpol('Base IPCA'!$C$3:$C$14,'Base IPCA'!$E$3:$E$14,AH2066,"Cubic","Extrapolate=Linear","MultiX=Average","Skip=True","Sort=True")</f>
        <v>#N/A Invalid Parameter: Interpolation value</v>
      </c>
      <c r="AJ2066" s="43" t="str">
        <f>_xll.BInterpol('Base IPCA'!$C$3:$C$14,'Base IPCA'!$D$3:$D$14,AH2066,"Cubic","Extrapolate=Linear","MultiX=Average","Skip=True","Sort=True")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1"/>
        <v>#REF!</v>
      </c>
      <c r="AI2067" s="43" t="str">
        <f>_xll.BInterpol('Base IPCA'!$C$3:$C$14,'Base IPCA'!$E$3:$E$14,AH2067,"Cubic","Extrapolate=Linear","MultiX=Average","Skip=True","Sort=True")</f>
        <v>#N/A Invalid Parameter: Interpolation value</v>
      </c>
      <c r="AJ2067" s="43" t="str">
        <f>_xll.BInterpol('Base IPCA'!$C$3:$C$14,'Base IPCA'!$D$3:$D$14,AH2067,"Cubic","Extrapolate=Linear","MultiX=Average","Skip=True","Sort=True")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1"/>
        <v>#REF!</v>
      </c>
      <c r="AI2068" s="43" t="str">
        <f>_xll.BInterpol('Base IPCA'!$C$3:$C$14,'Base IPCA'!$E$3:$E$14,AH2068,"Cubic","Extrapolate=Linear","MultiX=Average","Skip=True","Sort=True")</f>
        <v>#N/A Invalid Parameter: Interpolation value</v>
      </c>
      <c r="AJ2068" s="43" t="str">
        <f>_xll.BInterpol('Base IPCA'!$C$3:$C$14,'Base IPCA'!$D$3:$D$14,AH2068,"Cubic","Extrapolate=Linear","MultiX=Average","Skip=True","Sort=True")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1"/>
        <v>#REF!</v>
      </c>
      <c r="AI2069" s="43" t="str">
        <f>_xll.BInterpol('Base IPCA'!$C$3:$C$14,'Base IPCA'!$E$3:$E$14,AH2069,"Cubic","Extrapolate=Linear","MultiX=Average","Skip=True","Sort=True")</f>
        <v>#N/A Invalid Parameter: Interpolation value</v>
      </c>
      <c r="AJ2069" s="43" t="str">
        <f>_xll.BInterpol('Base IPCA'!$C$3:$C$14,'Base IPCA'!$D$3:$D$14,AH2069,"Cubic","Extrapolate=Linear","MultiX=Average","Skip=True","Sort=True")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1"/>
        <v>#REF!</v>
      </c>
      <c r="AI2070" s="43" t="str">
        <f>_xll.BInterpol('Base IPCA'!$C$3:$C$14,'Base IPCA'!$E$3:$E$14,AH2070,"Cubic","Extrapolate=Linear","MultiX=Average","Skip=True","Sort=True")</f>
        <v>#N/A Invalid Parameter: Interpolation value</v>
      </c>
      <c r="AJ2070" s="43" t="str">
        <f>_xll.BInterpol('Base IPCA'!$C$3:$C$14,'Base IPCA'!$D$3:$D$14,AH2070,"Cubic","Extrapolate=Linear","MultiX=Average","Skip=True","Sort=True")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1"/>
        <v>#REF!</v>
      </c>
      <c r="AI2071" s="43" t="str">
        <f>_xll.BInterpol('Base IPCA'!$C$3:$C$14,'Base IPCA'!$E$3:$E$14,AH2071,"Cubic","Extrapolate=Linear","MultiX=Average","Skip=True","Sort=True")</f>
        <v>#N/A Invalid Parameter: Interpolation value</v>
      </c>
      <c r="AJ2071" s="43" t="str">
        <f>_xll.BInterpol('Base IPCA'!$C$3:$C$14,'Base IPCA'!$D$3:$D$14,AH2071,"Cubic","Extrapolate=Linear","MultiX=Average","Skip=True","Sort=True")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1"/>
        <v>#REF!</v>
      </c>
      <c r="AI2072" s="43" t="str">
        <f>_xll.BInterpol('Base IPCA'!$C$3:$C$14,'Base IPCA'!$E$3:$E$14,AH2072,"Cubic","Extrapolate=Linear","MultiX=Average","Skip=True","Sort=True")</f>
        <v>#N/A Invalid Parameter: Interpolation value</v>
      </c>
      <c r="AJ2072" s="43" t="str">
        <f>_xll.BInterpol('Base IPCA'!$C$3:$C$14,'Base IPCA'!$D$3:$D$14,AH2072,"Cubic","Extrapolate=Linear","MultiX=Average","Skip=True","Sort=True")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1"/>
        <v>#REF!</v>
      </c>
      <c r="AI2073" s="43" t="str">
        <f>_xll.BInterpol('Base IPCA'!$C$3:$C$14,'Base IPCA'!$E$3:$E$14,AH2073,"Cubic","Extrapolate=Linear","MultiX=Average","Skip=True","Sort=True")</f>
        <v>#N/A Invalid Parameter: Interpolation value</v>
      </c>
      <c r="AJ2073" s="43" t="str">
        <f>_xll.BInterpol('Base IPCA'!$C$3:$C$14,'Base IPCA'!$D$3:$D$14,AH2073,"Cubic","Extrapolate=Linear","MultiX=Average","Skip=True","Sort=True")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1"/>
        <v>#REF!</v>
      </c>
      <c r="AI2074" s="43" t="str">
        <f>_xll.BInterpol('Base IPCA'!$C$3:$C$14,'Base IPCA'!$E$3:$E$14,AH2074,"Cubic","Extrapolate=Linear","MultiX=Average","Skip=True","Sort=True")</f>
        <v>#N/A Invalid Parameter: Interpolation value</v>
      </c>
      <c r="AJ2074" s="43" t="str">
        <f>_xll.BInterpol('Base IPCA'!$C$3:$C$14,'Base IPCA'!$D$3:$D$14,AH2074,"Cubic","Extrapolate=Linear","MultiX=Average","Skip=True","Sort=True")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1"/>
        <v>#REF!</v>
      </c>
      <c r="AI2075" s="43" t="str">
        <f>_xll.BInterpol('Base IPCA'!$C$3:$C$14,'Base IPCA'!$E$3:$E$14,AH2075,"Cubic","Extrapolate=Linear","MultiX=Average","Skip=True","Sort=True")</f>
        <v>#N/A Invalid Parameter: Interpolation value</v>
      </c>
      <c r="AJ2075" s="43" t="str">
        <f>_xll.BInterpol('Base IPCA'!$C$3:$C$14,'Base IPCA'!$D$3:$D$14,AH2075,"Cubic","Extrapolate=Linear","MultiX=Average","Skip=True","Sort=True")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1"/>
        <v>#REF!</v>
      </c>
      <c r="AI2076" s="43" t="str">
        <f>_xll.BInterpol('Base IPCA'!$C$3:$C$14,'Base IPCA'!$E$3:$E$14,AH2076,"Cubic","Extrapolate=Linear","MultiX=Average","Skip=True","Sort=True")</f>
        <v>#N/A Invalid Parameter: Interpolation value</v>
      </c>
      <c r="AJ2076" s="43" t="str">
        <f>_xll.BInterpol('Base IPCA'!$C$3:$C$14,'Base IPCA'!$D$3:$D$14,AH2076,"Cubic","Extrapolate=Linear","MultiX=Average","Skip=True","Sort=True")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1"/>
        <v>#REF!</v>
      </c>
      <c r="AI2077" s="43" t="str">
        <f>_xll.BInterpol('Base IPCA'!$C$3:$C$14,'Base IPCA'!$E$3:$E$14,AH2077,"Cubic","Extrapolate=Linear","MultiX=Average","Skip=True","Sort=True")</f>
        <v>#N/A Invalid Parameter: Interpolation value</v>
      </c>
      <c r="AJ2077" s="43" t="str">
        <f>_xll.BInterpol('Base IPCA'!$C$3:$C$14,'Base IPCA'!$D$3:$D$14,AH2077,"Cubic","Extrapolate=Linear","MultiX=Average","Skip=True","Sort=True")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1"/>
        <v>#REF!</v>
      </c>
      <c r="AI2078" s="43" t="str">
        <f>_xll.BInterpol('Base IPCA'!$C$3:$C$14,'Base IPCA'!$E$3:$E$14,AH2078,"Cubic","Extrapolate=Linear","MultiX=Average","Skip=True","Sort=True")</f>
        <v>#N/A Invalid Parameter: Interpolation value</v>
      </c>
      <c r="AJ2078" s="43" t="str">
        <f>_xll.BInterpol('Base IPCA'!$C$3:$C$14,'Base IPCA'!$D$3:$D$14,AH2078,"Cubic","Extrapolate=Linear","MultiX=Average","Skip=True","Sort=True")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1"/>
        <v>#REF!</v>
      </c>
      <c r="AI2079" s="43" t="str">
        <f>_xll.BInterpol('Base IPCA'!$C$3:$C$14,'Base IPCA'!$E$3:$E$14,AH2079,"Cubic","Extrapolate=Linear","MultiX=Average","Skip=True","Sort=True")</f>
        <v>#N/A Invalid Parameter: Interpolation value</v>
      </c>
      <c r="AJ2079" s="43" t="str">
        <f>_xll.BInterpol('Base IPCA'!$C$3:$C$14,'Base IPCA'!$D$3:$D$14,AH2079,"Cubic","Extrapolate=Linear","MultiX=Average","Skip=True","Sort=True")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1"/>
        <v>#REF!</v>
      </c>
      <c r="AI2080" s="43" t="str">
        <f>_xll.BInterpol('Base IPCA'!$C$3:$C$14,'Base IPCA'!$E$3:$E$14,AH2080,"Cubic","Extrapolate=Linear","MultiX=Average","Skip=True","Sort=True")</f>
        <v>#N/A Invalid Parameter: Interpolation value</v>
      </c>
      <c r="AJ2080" s="43" t="str">
        <f>_xll.BInterpol('Base IPCA'!$C$3:$C$14,'Base IPCA'!$D$3:$D$14,AH2080,"Cubic","Extrapolate=Linear","MultiX=Average","Skip=True","Sort=True")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1"/>
        <v>#REF!</v>
      </c>
      <c r="AI2081" s="43" t="str">
        <f>_xll.BInterpol('Base IPCA'!$C$3:$C$14,'Base IPCA'!$E$3:$E$14,AH2081,"Cubic","Extrapolate=Linear","MultiX=Average","Skip=True","Sort=True")</f>
        <v>#N/A Invalid Parameter: Interpolation value</v>
      </c>
      <c r="AJ2081" s="43" t="str">
        <f>_xll.BInterpol('Base IPCA'!$C$3:$C$14,'Base IPCA'!$D$3:$D$14,AH2081,"Cubic","Extrapolate=Linear","MultiX=Average","Skip=True","Sort=True")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1"/>
        <v>#REF!</v>
      </c>
      <c r="AI2082" s="43" t="str">
        <f>_xll.BInterpol('Base IPCA'!$C$3:$C$14,'Base IPCA'!$E$3:$E$14,AH2082,"Cubic","Extrapolate=Linear","MultiX=Average","Skip=True","Sort=True")</f>
        <v>#N/A Invalid Parameter: Interpolation value</v>
      </c>
      <c r="AJ2082" s="43" t="str">
        <f>_xll.BInterpol('Base IPCA'!$C$3:$C$14,'Base IPCA'!$D$3:$D$14,AH2082,"Cubic","Extrapolate=Linear","MultiX=Average","Skip=True","Sort=True")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1"/>
        <v>#REF!</v>
      </c>
      <c r="AI2083" s="43" t="str">
        <f>_xll.BInterpol('Base IPCA'!$C$3:$C$14,'Base IPCA'!$E$3:$E$14,AH2083,"Cubic","Extrapolate=Linear","MultiX=Average","Skip=True","Sort=True")</f>
        <v>#N/A Invalid Parameter: Interpolation value</v>
      </c>
      <c r="AJ2083" s="43" t="str">
        <f>_xll.BInterpol('Base IPCA'!$C$3:$C$14,'Base IPCA'!$D$3:$D$14,AH2083,"Cubic","Extrapolate=Linear","MultiX=Average","Skip=True","Sort=True")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1"/>
        <v>#REF!</v>
      </c>
      <c r="AI2084" s="43" t="str">
        <f>_xll.BInterpol('Base IPCA'!$C$3:$C$14,'Base IPCA'!$E$3:$E$14,AH2084,"Cubic","Extrapolate=Linear","MultiX=Average","Skip=True","Sort=True")</f>
        <v>#N/A Invalid Parameter: Interpolation value</v>
      </c>
      <c r="AJ2084" s="43" t="str">
        <f>_xll.BInterpol('Base IPCA'!$C$3:$C$14,'Base IPCA'!$D$3:$D$14,AH2084,"Cubic","Extrapolate=Linear","MultiX=Average","Skip=True","Sort=True")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1"/>
        <v>#REF!</v>
      </c>
      <c r="AI2085" s="43" t="str">
        <f>_xll.BInterpol('Base IPCA'!$C$3:$C$14,'Base IPCA'!$E$3:$E$14,AH2085,"Cubic","Extrapolate=Linear","MultiX=Average","Skip=True","Sort=True")</f>
        <v>#N/A Invalid Parameter: Interpolation value</v>
      </c>
      <c r="AJ2085" s="43" t="str">
        <f>_xll.BInterpol('Base IPCA'!$C$3:$C$14,'Base IPCA'!$D$3:$D$14,AH2085,"Cubic","Extrapolate=Linear","MultiX=Average","Skip=True","Sort=True")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1"/>
        <v>#REF!</v>
      </c>
      <c r="AI2086" s="43" t="str">
        <f>_xll.BInterpol('Base IPCA'!$C$3:$C$14,'Base IPCA'!$E$3:$E$14,AH2086,"Cubic","Extrapolate=Linear","MultiX=Average","Skip=True","Sort=True")</f>
        <v>#N/A Invalid Parameter: Interpolation value</v>
      </c>
      <c r="AJ2086" s="43" t="str">
        <f>_xll.BInterpol('Base IPCA'!$C$3:$C$14,'Base IPCA'!$D$3:$D$14,AH2086,"Cubic","Extrapolate=Linear","MultiX=Average","Skip=True","Sort=True")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1"/>
        <v>#REF!</v>
      </c>
      <c r="AI2087" s="43" t="str">
        <f>_xll.BInterpol('Base IPCA'!$C$3:$C$14,'Base IPCA'!$E$3:$E$14,AH2087,"Cubic","Extrapolate=Linear","MultiX=Average","Skip=True","Sort=True")</f>
        <v>#N/A Invalid Parameter: Interpolation value</v>
      </c>
      <c r="AJ2087" s="43" t="str">
        <f>_xll.BInterpol('Base IPCA'!$C$3:$C$14,'Base IPCA'!$D$3:$D$14,AH2087,"Cubic","Extrapolate=Linear","MultiX=Average","Skip=True","Sort=True")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1"/>
        <v>#REF!</v>
      </c>
      <c r="AI2088" s="43" t="str">
        <f>_xll.BInterpol('Base IPCA'!$C$3:$C$14,'Base IPCA'!$E$3:$E$14,AH2088,"Cubic","Extrapolate=Linear","MultiX=Average","Skip=True","Sort=True")</f>
        <v>#N/A Invalid Parameter: Interpolation value</v>
      </c>
      <c r="AJ2088" s="43" t="str">
        <f>_xll.BInterpol('Base IPCA'!$C$3:$C$14,'Base IPCA'!$D$3:$D$14,AH2088,"Cubic","Extrapolate=Linear","MultiX=Average","Skip=True","Sort=True")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1"/>
        <v>#REF!</v>
      </c>
      <c r="AI2089" s="43" t="str">
        <f>_xll.BInterpol('Base IPCA'!$C$3:$C$14,'Base IPCA'!$E$3:$E$14,AH2089,"Cubic","Extrapolate=Linear","MultiX=Average","Skip=True","Sort=True")</f>
        <v>#N/A Invalid Parameter: Interpolation value</v>
      </c>
      <c r="AJ2089" s="43" t="str">
        <f>_xll.BInterpol('Base IPCA'!$C$3:$C$14,'Base IPCA'!$D$3:$D$14,AH2089,"Cubic","Extrapolate=Linear","MultiX=Average","Skip=True","Sort=True")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1"/>
        <v>#REF!</v>
      </c>
      <c r="AI2090" s="43" t="str">
        <f>_xll.BInterpol('Base IPCA'!$C$3:$C$14,'Base IPCA'!$E$3:$E$14,AH2090,"Cubic","Extrapolate=Linear","MultiX=Average","Skip=True","Sort=True")</f>
        <v>#N/A Invalid Parameter: Interpolation value</v>
      </c>
      <c r="AJ2090" s="43" t="str">
        <f>_xll.BInterpol('Base IPCA'!$C$3:$C$14,'Base IPCA'!$D$3:$D$14,AH2090,"Cubic","Extrapolate=Linear","MultiX=Average","Skip=True","Sort=True")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1"/>
        <v>#REF!</v>
      </c>
      <c r="AI2091" s="43" t="str">
        <f>_xll.BInterpol('Base IPCA'!$C$3:$C$14,'Base IPCA'!$E$3:$E$14,AH2091,"Cubic","Extrapolate=Linear","MultiX=Average","Skip=True","Sort=True")</f>
        <v>#N/A Invalid Parameter: Interpolation value</v>
      </c>
      <c r="AJ2091" s="43" t="str">
        <f>_xll.BInterpol('Base IPCA'!$C$3:$C$14,'Base IPCA'!$D$3:$D$14,AH2091,"Cubic","Extrapolate=Linear","MultiX=Average","Skip=True","Sort=True")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1"/>
        <v>#REF!</v>
      </c>
      <c r="AI2092" s="43" t="str">
        <f>_xll.BInterpol('Base IPCA'!$C$3:$C$14,'Base IPCA'!$E$3:$E$14,AH2092,"Cubic","Extrapolate=Linear","MultiX=Average","Skip=True","Sort=True")</f>
        <v>#N/A Invalid Parameter: Interpolation value</v>
      </c>
      <c r="AJ2092" s="43" t="str">
        <f>_xll.BInterpol('Base IPCA'!$C$3:$C$14,'Base IPCA'!$D$3:$D$14,AH2092,"Cubic","Extrapolate=Linear","MultiX=Average","Skip=True","Sort=True")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1"/>
        <v>#REF!</v>
      </c>
      <c r="AI2093" s="43" t="str">
        <f>_xll.BInterpol('Base IPCA'!$C$3:$C$14,'Base IPCA'!$E$3:$E$14,AH2093,"Cubic","Extrapolate=Linear","MultiX=Average","Skip=True","Sort=True")</f>
        <v>#N/A Invalid Parameter: Interpolation value</v>
      </c>
      <c r="AJ2093" s="43" t="str">
        <f>_xll.BInterpol('Base IPCA'!$C$3:$C$14,'Base IPCA'!$D$3:$D$14,AH2093,"Cubic","Extrapolate=Linear","MultiX=Average","Skip=True","Sort=True")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1"/>
        <v>#REF!</v>
      </c>
      <c r="AI2094" s="43" t="str">
        <f>_xll.BInterpol('Base IPCA'!$C$3:$C$14,'Base IPCA'!$E$3:$E$14,AH2094,"Cubic","Extrapolate=Linear","MultiX=Average","Skip=True","Sort=True")</f>
        <v>#N/A Invalid Parameter: Interpolation value</v>
      </c>
      <c r="AJ2094" s="43" t="str">
        <f>_xll.BInterpol('Base IPCA'!$C$3:$C$14,'Base IPCA'!$D$3:$D$14,AH2094,"Cubic","Extrapolate=Linear","MultiX=Average","Skip=True","Sort=True")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1"/>
        <v>#REF!</v>
      </c>
      <c r="AI2095" s="43" t="str">
        <f>_xll.BInterpol('Base IPCA'!$C$3:$C$14,'Base IPCA'!$E$3:$E$14,AH2095,"Cubic","Extrapolate=Linear","MultiX=Average","Skip=True","Sort=True")</f>
        <v>#N/A Invalid Parameter: Interpolation value</v>
      </c>
      <c r="AJ2095" s="43" t="str">
        <f>_xll.BInterpol('Base IPCA'!$C$3:$C$14,'Base IPCA'!$D$3:$D$14,AH2095,"Cubic","Extrapolate=Linear","MultiX=Average","Skip=True","Sort=True")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1"/>
        <v>#REF!</v>
      </c>
      <c r="AI2096" s="43" t="str">
        <f>_xll.BInterpol('Base IPCA'!$C$3:$C$14,'Base IPCA'!$E$3:$E$14,AH2096,"Cubic","Extrapolate=Linear","MultiX=Average","Skip=True","Sort=True")</f>
        <v>#N/A Invalid Parameter: Interpolation value</v>
      </c>
      <c r="AJ2096" s="43" t="str">
        <f>_xll.BInterpol('Base IPCA'!$C$3:$C$14,'Base IPCA'!$D$3:$D$14,AH2096,"Cubic","Extrapolate=Linear","MultiX=Average","Skip=True","Sort=True")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1"/>
        <v>#REF!</v>
      </c>
      <c r="AI2097" s="43" t="str">
        <f>_xll.BInterpol('Base IPCA'!$C$3:$C$14,'Base IPCA'!$E$3:$E$14,AH2097,"Cubic","Extrapolate=Linear","MultiX=Average","Skip=True","Sort=True")</f>
        <v>#N/A Invalid Parameter: Interpolation value</v>
      </c>
      <c r="AJ2097" s="43" t="str">
        <f>_xll.BInterpol('Base IPCA'!$C$3:$C$14,'Base IPCA'!$D$3:$D$14,AH2097,"Cubic","Extrapolate=Linear","MultiX=Average","Skip=True","Sort=True")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1"/>
        <v>#REF!</v>
      </c>
      <c r="AI2098" s="43" t="str">
        <f>_xll.BInterpol('Base IPCA'!$C$3:$C$14,'Base IPCA'!$E$3:$E$14,AH2098,"Cubic","Extrapolate=Linear","MultiX=Average","Skip=True","Sort=True")</f>
        <v>#N/A Invalid Parameter: Interpolation value</v>
      </c>
      <c r="AJ2098" s="43" t="str">
        <f>_xll.BInterpol('Base IPCA'!$C$3:$C$14,'Base IPCA'!$D$3:$D$14,AH2098,"Cubic","Extrapolate=Linear","MultiX=Average","Skip=True","Sort=True")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1"/>
        <v>#REF!</v>
      </c>
      <c r="AI2099" s="43" t="str">
        <f>_xll.BInterpol('Base IPCA'!$C$3:$C$14,'Base IPCA'!$E$3:$E$14,AH2099,"Cubic","Extrapolate=Linear","MultiX=Average","Skip=True","Sort=True")</f>
        <v>#N/A Invalid Parameter: Interpolation value</v>
      </c>
      <c r="AJ2099" s="43" t="str">
        <f>_xll.BInterpol('Base IPCA'!$C$3:$C$14,'Base IPCA'!$D$3:$D$14,AH2099,"Cubic","Extrapolate=Linear","MultiX=Average","Skip=True","Sort=True")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1"/>
        <v>#REF!</v>
      </c>
      <c r="AI2100" s="43" t="str">
        <f>_xll.BInterpol('Base IPCA'!$C$3:$C$14,'Base IPCA'!$E$3:$E$14,AH2100,"Cubic","Extrapolate=Linear","MultiX=Average","Skip=True","Sort=True")</f>
        <v>#N/A Invalid Parameter: Interpolation value</v>
      </c>
      <c r="AJ2100" s="43" t="str">
        <f>_xll.BInterpol('Base IPCA'!$C$3:$C$14,'Base IPCA'!$D$3:$D$14,AH2100,"Cubic","Extrapolate=Linear","MultiX=Average","Skip=True","Sort=True")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1"/>
        <v>#REF!</v>
      </c>
      <c r="AI2101" s="43" t="str">
        <f>_xll.BInterpol('Base IPCA'!$C$3:$C$14,'Base IPCA'!$E$3:$E$14,AH2101,"Cubic","Extrapolate=Linear","MultiX=Average","Skip=True","Sort=True")</f>
        <v>#N/A Invalid Parameter: Interpolation value</v>
      </c>
      <c r="AJ2101" s="43" t="str">
        <f>_xll.BInterpol('Base IPCA'!$C$3:$C$14,'Base IPCA'!$D$3:$D$14,AH2101,"Cubic","Extrapolate=Linear","MultiX=Average","Skip=True","Sort=True")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1"/>
        <v>#REF!</v>
      </c>
      <c r="AI2102" s="43" t="str">
        <f>_xll.BInterpol('Base IPCA'!$C$3:$C$14,'Base IPCA'!$E$3:$E$14,AH2102,"Cubic","Extrapolate=Linear","MultiX=Average","Skip=True","Sort=True")</f>
        <v>#N/A Invalid Parameter: Interpolation value</v>
      </c>
      <c r="AJ2102" s="43" t="str">
        <f>_xll.BInterpol('Base IPCA'!$C$3:$C$14,'Base IPCA'!$D$3:$D$14,AH2102,"Cubic","Extrapolate=Linear","MultiX=Average","Skip=True","Sort=True")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1"/>
        <v>#REF!</v>
      </c>
      <c r="AI2103" s="43" t="str">
        <f>_xll.BInterpol('Base IPCA'!$C$3:$C$14,'Base IPCA'!$E$3:$E$14,AH2103,"Cubic","Extrapolate=Linear","MultiX=Average","Skip=True","Sort=True")</f>
        <v>#N/A Invalid Parameter: Interpolation value</v>
      </c>
      <c r="AJ2103" s="43" t="str">
        <f>_xll.BInterpol('Base IPCA'!$C$3:$C$14,'Base IPCA'!$D$3:$D$14,AH2103,"Cubic","Extrapolate=Linear","MultiX=Average","Skip=True","Sort=True")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1"/>
        <v>#REF!</v>
      </c>
      <c r="AI2104" s="43" t="str">
        <f>_xll.BInterpol('Base IPCA'!$C$3:$C$14,'Base IPCA'!$E$3:$E$14,AH2104,"Cubic","Extrapolate=Linear","MultiX=Average","Skip=True","Sort=True")</f>
        <v>#N/A Invalid Parameter: Interpolation value</v>
      </c>
      <c r="AJ2104" s="43" t="str">
        <f>_xll.BInterpol('Base IPCA'!$C$3:$C$14,'Base IPCA'!$D$3:$D$14,AH2104,"Cubic","Extrapolate=Linear","MultiX=Average","Skip=True","Sort=True")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1"/>
        <v>#REF!</v>
      </c>
      <c r="AI2105" s="43" t="str">
        <f>_xll.BInterpol('Base IPCA'!$C$3:$C$14,'Base IPCA'!$E$3:$E$14,AH2105,"Cubic","Extrapolate=Linear","MultiX=Average","Skip=True","Sort=True")</f>
        <v>#N/A Invalid Parameter: Interpolation value</v>
      </c>
      <c r="AJ2105" s="43" t="str">
        <f>_xll.BInterpol('Base IPCA'!$C$3:$C$14,'Base IPCA'!$D$3:$D$14,AH2105,"Cubic","Extrapolate=Linear","MultiX=Average","Skip=True","Sort=True")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1"/>
        <v>#REF!</v>
      </c>
      <c r="AI2106" s="43" t="str">
        <f>_xll.BInterpol('Base IPCA'!$C$3:$C$14,'Base IPCA'!$E$3:$E$14,AH2106,"Cubic","Extrapolate=Linear","MultiX=Average","Skip=True","Sort=True")</f>
        <v>#N/A Invalid Parameter: Interpolation value</v>
      </c>
      <c r="AJ2106" s="43" t="str">
        <f>_xll.BInterpol('Base IPCA'!$C$3:$C$14,'Base IPCA'!$D$3:$D$14,AH2106,"Cubic","Extrapolate=Linear","MultiX=Average","Skip=True","Sort=True")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1"/>
        <v>#REF!</v>
      </c>
      <c r="AI2107" s="43" t="str">
        <f>_xll.BInterpol('Base IPCA'!$C$3:$C$14,'Base IPCA'!$E$3:$E$14,AH2107,"Cubic","Extrapolate=Linear","MultiX=Average","Skip=True","Sort=True")</f>
        <v>#N/A Invalid Parameter: Interpolation value</v>
      </c>
      <c r="AJ2107" s="43" t="str">
        <f>_xll.BInterpol('Base IPCA'!$C$3:$C$14,'Base IPCA'!$D$3:$D$14,AH2107,"Cubic","Extrapolate=Linear","MultiX=Average","Skip=True","Sort=True")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1"/>
        <v>#REF!</v>
      </c>
      <c r="AI2108" s="43" t="str">
        <f>_xll.BInterpol('Base IPCA'!$C$3:$C$14,'Base IPCA'!$E$3:$E$14,AH2108,"Cubic","Extrapolate=Linear","MultiX=Average","Skip=True","Sort=True")</f>
        <v>#N/A Invalid Parameter: Interpolation value</v>
      </c>
      <c r="AJ2108" s="43" t="str">
        <f>_xll.BInterpol('Base IPCA'!$C$3:$C$14,'Base IPCA'!$D$3:$D$14,AH2108,"Cubic","Extrapolate=Linear","MultiX=Average","Skip=True","Sort=True")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1"/>
        <v>#REF!</v>
      </c>
      <c r="AI2109" s="43" t="str">
        <f>_xll.BInterpol('Base IPCA'!$C$3:$C$14,'Base IPCA'!$E$3:$E$14,AH2109,"Cubic","Extrapolate=Linear","MultiX=Average","Skip=True","Sort=True")</f>
        <v>#N/A Invalid Parameter: Interpolation value</v>
      </c>
      <c r="AJ2109" s="43" t="str">
        <f>_xll.BInterpol('Base IPCA'!$C$3:$C$14,'Base IPCA'!$D$3:$D$14,AH2109,"Cubic","Extrapolate=Linear","MultiX=Average","Skip=True","Sort=True")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1"/>
        <v>#REF!</v>
      </c>
      <c r="AI2110" s="43" t="str">
        <f>_xll.BInterpol('Base IPCA'!$C$3:$C$14,'Base IPCA'!$E$3:$E$14,AH2110,"Cubic","Extrapolate=Linear","MultiX=Average","Skip=True","Sort=True")</f>
        <v>#N/A Invalid Parameter: Interpolation value</v>
      </c>
      <c r="AJ2110" s="43" t="str">
        <f>_xll.BInterpol('Base IPCA'!$C$3:$C$14,'Base IPCA'!$D$3:$D$14,AH2110,"Cubic","Extrapolate=Linear","MultiX=Average","Skip=True","Sort=True")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1"/>
        <v>#REF!</v>
      </c>
      <c r="AI2111" s="43" t="str">
        <f>_xll.BInterpol('Base IPCA'!$C$3:$C$14,'Base IPCA'!$E$3:$E$14,AH2111,"Cubic","Extrapolate=Linear","MultiX=Average","Skip=True","Sort=True")</f>
        <v>#N/A Invalid Parameter: Interpolation value</v>
      </c>
      <c r="AJ2111" s="43" t="str">
        <f>_xll.BInterpol('Base IPCA'!$C$3:$C$14,'Base IPCA'!$D$3:$D$14,AH2111,"Cubic","Extrapolate=Linear","MultiX=Average","Skip=True","Sort=True")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1"/>
        <v>#REF!</v>
      </c>
      <c r="AI2112" s="43" t="str">
        <f>_xll.BInterpol('Base IPCA'!$C$3:$C$14,'Base IPCA'!$E$3:$E$14,AH2112,"Cubic","Extrapolate=Linear","MultiX=Average","Skip=True","Sort=True")</f>
        <v>#N/A Invalid Parameter: Interpolation value</v>
      </c>
      <c r="AJ2112" s="43" t="str">
        <f>_xll.BInterpol('Base IPCA'!$C$3:$C$14,'Base IPCA'!$D$3:$D$14,AH2112,"Cubic","Extrapolate=Linear","MultiX=Average","Skip=True","Sort=True")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1"/>
        <v>#REF!</v>
      </c>
      <c r="AI2113" s="43" t="str">
        <f>_xll.BInterpol('Base IPCA'!$C$3:$C$14,'Base IPCA'!$E$3:$E$14,AH2113,"Cubic","Extrapolate=Linear","MultiX=Average","Skip=True","Sort=True")</f>
        <v>#N/A Invalid Parameter: Interpolation value</v>
      </c>
      <c r="AJ2113" s="43" t="str">
        <f>_xll.BInterpol('Base IPCA'!$C$3:$C$14,'Base IPCA'!$D$3:$D$14,AH2113,"Cubic","Extrapolate=Linear","MultiX=Average","Skip=True","Sort=True")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1"/>
        <v>#REF!</v>
      </c>
      <c r="AI2114" s="43" t="str">
        <f>_xll.BInterpol('Base IPCA'!$C$3:$C$14,'Base IPCA'!$E$3:$E$14,AH2114,"Cubic","Extrapolate=Linear","MultiX=Average","Skip=True","Sort=True")</f>
        <v>#N/A Invalid Parameter: Interpolation value</v>
      </c>
      <c r="AJ2114" s="43" t="str">
        <f>_xll.BInterpol('Base IPCA'!$C$3:$C$14,'Base IPCA'!$D$3:$D$14,AH2114,"Cubic","Extrapolate=Linear","MultiX=Average","Skip=True","Sort=True")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1"/>
        <v>#REF!</v>
      </c>
      <c r="AI2115" s="43" t="str">
        <f>_xll.BInterpol('Base IPCA'!$C$3:$C$14,'Base IPCA'!$E$3:$E$14,AH2115,"Cubic","Extrapolate=Linear","MultiX=Average","Skip=True","Sort=True")</f>
        <v>#N/A Invalid Parameter: Interpolation value</v>
      </c>
      <c r="AJ2115" s="43" t="str">
        <f>_xll.BInterpol('Base IPCA'!$C$3:$C$14,'Base IPCA'!$D$3:$D$14,AH2115,"Cubic","Extrapolate=Linear","MultiX=Average","Skip=True","Sort=True")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1"/>
        <v>#REF!</v>
      </c>
      <c r="AI2116" s="43" t="str">
        <f>_xll.BInterpol('Base IPCA'!$C$3:$C$14,'Base IPCA'!$E$3:$E$14,AH2116,"Cubic","Extrapolate=Linear","MultiX=Average","Skip=True","Sort=True")</f>
        <v>#N/A Invalid Parameter: Interpolation value</v>
      </c>
      <c r="AJ2116" s="43" t="str">
        <f>_xll.BInterpol('Base IPCA'!$C$3:$C$14,'Base IPCA'!$D$3:$D$14,AH2116,"Cubic","Extrapolate=Linear","MultiX=Average","Skip=True","Sort=True")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1"/>
        <v>#REF!</v>
      </c>
      <c r="AI2117" s="43" t="str">
        <f>_xll.BInterpol('Base IPCA'!$C$3:$C$14,'Base IPCA'!$E$3:$E$14,AH2117,"Cubic","Extrapolate=Linear","MultiX=Average","Skip=True","Sort=True")</f>
        <v>#N/A Invalid Parameter: Interpolation value</v>
      </c>
      <c r="AJ2117" s="43" t="str">
        <f>_xll.BInterpol('Base IPCA'!$C$3:$C$14,'Base IPCA'!$D$3:$D$14,AH2117,"Cubic","Extrapolate=Linear","MultiX=Average","Skip=True","Sort=True")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2">AH2117+1</f>
        <v>#REF!</v>
      </c>
      <c r="AI2118" s="43" t="str">
        <f>_xll.BInterpol('Base IPCA'!$C$3:$C$14,'Base IPCA'!$E$3:$E$14,AH2118,"Cubic","Extrapolate=Linear","MultiX=Average","Skip=True","Sort=True")</f>
        <v>#N/A Invalid Parameter: Interpolation value</v>
      </c>
      <c r="AJ2118" s="43" t="str">
        <f>_xll.BInterpol('Base IPCA'!$C$3:$C$14,'Base IPCA'!$D$3:$D$14,AH2118,"Cubic","Extrapolate=Linear","MultiX=Average","Skip=True","Sort=True")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2"/>
        <v>#REF!</v>
      </c>
      <c r="AI2119" s="43" t="str">
        <f>_xll.BInterpol('Base IPCA'!$C$3:$C$14,'Base IPCA'!$E$3:$E$14,AH2119,"Cubic","Extrapolate=Linear","MultiX=Average","Skip=True","Sort=True")</f>
        <v>#N/A Invalid Parameter: Interpolation value</v>
      </c>
      <c r="AJ2119" s="43" t="str">
        <f>_xll.BInterpol('Base IPCA'!$C$3:$C$14,'Base IPCA'!$D$3:$D$14,AH2119,"Cubic","Extrapolate=Linear","MultiX=Average","Skip=True","Sort=True")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2"/>
        <v>#REF!</v>
      </c>
      <c r="AI2120" s="43" t="str">
        <f>_xll.BInterpol('Base IPCA'!$C$3:$C$14,'Base IPCA'!$E$3:$E$14,AH2120,"Cubic","Extrapolate=Linear","MultiX=Average","Skip=True","Sort=True")</f>
        <v>#N/A Invalid Parameter: Interpolation value</v>
      </c>
      <c r="AJ2120" s="43" t="str">
        <f>_xll.BInterpol('Base IPCA'!$C$3:$C$14,'Base IPCA'!$D$3:$D$14,AH2120,"Cubic","Extrapolate=Linear","MultiX=Average","Skip=True","Sort=True")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2"/>
        <v>#REF!</v>
      </c>
      <c r="AI2121" s="43" t="str">
        <f>_xll.BInterpol('Base IPCA'!$C$3:$C$14,'Base IPCA'!$E$3:$E$14,AH2121,"Cubic","Extrapolate=Linear","MultiX=Average","Skip=True","Sort=True")</f>
        <v>#N/A Invalid Parameter: Interpolation value</v>
      </c>
      <c r="AJ2121" s="43" t="str">
        <f>_xll.BInterpol('Base IPCA'!$C$3:$C$14,'Base IPCA'!$D$3:$D$14,AH2121,"Cubic","Extrapolate=Linear","MultiX=Average","Skip=True","Sort=True")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2"/>
        <v>#REF!</v>
      </c>
      <c r="AI2122" s="43" t="str">
        <f>_xll.BInterpol('Base IPCA'!$C$3:$C$14,'Base IPCA'!$E$3:$E$14,AH2122,"Cubic","Extrapolate=Linear","MultiX=Average","Skip=True","Sort=True")</f>
        <v>#N/A Invalid Parameter: Interpolation value</v>
      </c>
      <c r="AJ2122" s="43" t="str">
        <f>_xll.BInterpol('Base IPCA'!$C$3:$C$14,'Base IPCA'!$D$3:$D$14,AH2122,"Cubic","Extrapolate=Linear","MultiX=Average","Skip=True","Sort=True")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2"/>
        <v>#REF!</v>
      </c>
      <c r="AI2123" s="43" t="str">
        <f>_xll.BInterpol('Base IPCA'!$C$3:$C$14,'Base IPCA'!$E$3:$E$14,AH2123,"Cubic","Extrapolate=Linear","MultiX=Average","Skip=True","Sort=True")</f>
        <v>#N/A Invalid Parameter: Interpolation value</v>
      </c>
      <c r="AJ2123" s="43" t="str">
        <f>_xll.BInterpol('Base IPCA'!$C$3:$C$14,'Base IPCA'!$D$3:$D$14,AH2123,"Cubic","Extrapolate=Linear","MultiX=Average","Skip=True","Sort=True")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2"/>
        <v>#REF!</v>
      </c>
      <c r="AI2124" s="43" t="str">
        <f>_xll.BInterpol('Base IPCA'!$C$3:$C$14,'Base IPCA'!$E$3:$E$14,AH2124,"Cubic","Extrapolate=Linear","MultiX=Average","Skip=True","Sort=True")</f>
        <v>#N/A Invalid Parameter: Interpolation value</v>
      </c>
      <c r="AJ2124" s="43" t="str">
        <f>_xll.BInterpol('Base IPCA'!$C$3:$C$14,'Base IPCA'!$D$3:$D$14,AH2124,"Cubic","Extrapolate=Linear","MultiX=Average","Skip=True","Sort=True")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2"/>
        <v>#REF!</v>
      </c>
      <c r="AI2125" s="43" t="str">
        <f>_xll.BInterpol('Base IPCA'!$C$3:$C$14,'Base IPCA'!$E$3:$E$14,AH2125,"Cubic","Extrapolate=Linear","MultiX=Average","Skip=True","Sort=True")</f>
        <v>#N/A Invalid Parameter: Interpolation value</v>
      </c>
      <c r="AJ2125" s="43" t="str">
        <f>_xll.BInterpol('Base IPCA'!$C$3:$C$14,'Base IPCA'!$D$3:$D$14,AH2125,"Cubic","Extrapolate=Linear","MultiX=Average","Skip=True","Sort=True")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2"/>
        <v>#REF!</v>
      </c>
      <c r="AI2126" s="43" t="str">
        <f>_xll.BInterpol('Base IPCA'!$C$3:$C$14,'Base IPCA'!$E$3:$E$14,AH2126,"Cubic","Extrapolate=Linear","MultiX=Average","Skip=True","Sort=True")</f>
        <v>#N/A Invalid Parameter: Interpolation value</v>
      </c>
      <c r="AJ2126" s="43" t="str">
        <f>_xll.BInterpol('Base IPCA'!$C$3:$C$14,'Base IPCA'!$D$3:$D$14,AH2126,"Cubic","Extrapolate=Linear","MultiX=Average","Skip=True","Sort=True")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2"/>
        <v>#REF!</v>
      </c>
      <c r="AI2127" s="43" t="str">
        <f>_xll.BInterpol('Base IPCA'!$C$3:$C$14,'Base IPCA'!$E$3:$E$14,AH2127,"Cubic","Extrapolate=Linear","MultiX=Average","Skip=True","Sort=True")</f>
        <v>#N/A Invalid Parameter: Interpolation value</v>
      </c>
      <c r="AJ2127" s="43" t="str">
        <f>_xll.BInterpol('Base IPCA'!$C$3:$C$14,'Base IPCA'!$D$3:$D$14,AH2127,"Cubic","Extrapolate=Linear","MultiX=Average","Skip=True","Sort=True")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2"/>
        <v>#REF!</v>
      </c>
      <c r="AI2128" s="43" t="str">
        <f>_xll.BInterpol('Base IPCA'!$C$3:$C$14,'Base IPCA'!$E$3:$E$14,AH2128,"Cubic","Extrapolate=Linear","MultiX=Average","Skip=True","Sort=True")</f>
        <v>#N/A Invalid Parameter: Interpolation value</v>
      </c>
      <c r="AJ2128" s="43" t="str">
        <f>_xll.BInterpol('Base IPCA'!$C$3:$C$14,'Base IPCA'!$D$3:$D$14,AH2128,"Cubic","Extrapolate=Linear","MultiX=Average","Skip=True","Sort=True")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2"/>
        <v>#REF!</v>
      </c>
      <c r="AI2129" s="43" t="str">
        <f>_xll.BInterpol('Base IPCA'!$C$3:$C$14,'Base IPCA'!$E$3:$E$14,AH2129,"Cubic","Extrapolate=Linear","MultiX=Average","Skip=True","Sort=True")</f>
        <v>#N/A Invalid Parameter: Interpolation value</v>
      </c>
      <c r="AJ2129" s="43" t="str">
        <f>_xll.BInterpol('Base IPCA'!$C$3:$C$14,'Base IPCA'!$D$3:$D$14,AH2129,"Cubic","Extrapolate=Linear","MultiX=Average","Skip=True","Sort=True")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2"/>
        <v>#REF!</v>
      </c>
      <c r="AI2130" s="43" t="str">
        <f>_xll.BInterpol('Base IPCA'!$C$3:$C$14,'Base IPCA'!$E$3:$E$14,AH2130,"Cubic","Extrapolate=Linear","MultiX=Average","Skip=True","Sort=True")</f>
        <v>#N/A Invalid Parameter: Interpolation value</v>
      </c>
      <c r="AJ2130" s="43" t="str">
        <f>_xll.BInterpol('Base IPCA'!$C$3:$C$14,'Base IPCA'!$D$3:$D$14,AH2130,"Cubic","Extrapolate=Linear","MultiX=Average","Skip=True","Sort=True")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2"/>
        <v>#REF!</v>
      </c>
      <c r="AI2131" s="43" t="str">
        <f>_xll.BInterpol('Base IPCA'!$C$3:$C$14,'Base IPCA'!$E$3:$E$14,AH2131,"Cubic","Extrapolate=Linear","MultiX=Average","Skip=True","Sort=True")</f>
        <v>#N/A Invalid Parameter: Interpolation value</v>
      </c>
      <c r="AJ2131" s="43" t="str">
        <f>_xll.BInterpol('Base IPCA'!$C$3:$C$14,'Base IPCA'!$D$3:$D$14,AH2131,"Cubic","Extrapolate=Linear","MultiX=Average","Skip=True","Sort=True")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2"/>
        <v>#REF!</v>
      </c>
      <c r="AI2132" s="43" t="str">
        <f>_xll.BInterpol('Base IPCA'!$C$3:$C$14,'Base IPCA'!$E$3:$E$14,AH2132,"Cubic","Extrapolate=Linear","MultiX=Average","Skip=True","Sort=True")</f>
        <v>#N/A Invalid Parameter: Interpolation value</v>
      </c>
      <c r="AJ2132" s="43" t="str">
        <f>_xll.BInterpol('Base IPCA'!$C$3:$C$14,'Base IPCA'!$D$3:$D$14,AH2132,"Cubic","Extrapolate=Linear","MultiX=Average","Skip=True","Sort=True")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2"/>
        <v>#REF!</v>
      </c>
      <c r="AI2133" s="43" t="str">
        <f>_xll.BInterpol('Base IPCA'!$C$3:$C$14,'Base IPCA'!$E$3:$E$14,AH2133,"Cubic","Extrapolate=Linear","MultiX=Average","Skip=True","Sort=True")</f>
        <v>#N/A Invalid Parameter: Interpolation value</v>
      </c>
      <c r="AJ2133" s="43" t="str">
        <f>_xll.BInterpol('Base IPCA'!$C$3:$C$14,'Base IPCA'!$D$3:$D$14,AH2133,"Cubic","Extrapolate=Linear","MultiX=Average","Skip=True","Sort=True")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2"/>
        <v>#REF!</v>
      </c>
      <c r="AI2134" s="43" t="str">
        <f>_xll.BInterpol('Base IPCA'!$C$3:$C$14,'Base IPCA'!$E$3:$E$14,AH2134,"Cubic","Extrapolate=Linear","MultiX=Average","Skip=True","Sort=True")</f>
        <v>#N/A Invalid Parameter: Interpolation value</v>
      </c>
      <c r="AJ2134" s="43" t="str">
        <f>_xll.BInterpol('Base IPCA'!$C$3:$C$14,'Base IPCA'!$D$3:$D$14,AH2134,"Cubic","Extrapolate=Linear","MultiX=Average","Skip=True","Sort=True")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2"/>
        <v>#REF!</v>
      </c>
      <c r="AI2135" s="43" t="str">
        <f>_xll.BInterpol('Base IPCA'!$C$3:$C$14,'Base IPCA'!$E$3:$E$14,AH2135,"Cubic","Extrapolate=Linear","MultiX=Average","Skip=True","Sort=True")</f>
        <v>#N/A Invalid Parameter: Interpolation value</v>
      </c>
      <c r="AJ2135" s="43" t="str">
        <f>_xll.BInterpol('Base IPCA'!$C$3:$C$14,'Base IPCA'!$D$3:$D$14,AH2135,"Cubic","Extrapolate=Linear","MultiX=Average","Skip=True","Sort=True")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2"/>
        <v>#REF!</v>
      </c>
      <c r="AI2136" s="43" t="str">
        <f>_xll.BInterpol('Base IPCA'!$C$3:$C$14,'Base IPCA'!$E$3:$E$14,AH2136,"Cubic","Extrapolate=Linear","MultiX=Average","Skip=True","Sort=True")</f>
        <v>#N/A Invalid Parameter: Interpolation value</v>
      </c>
      <c r="AJ2136" s="43" t="str">
        <f>_xll.BInterpol('Base IPCA'!$C$3:$C$14,'Base IPCA'!$D$3:$D$14,AH2136,"Cubic","Extrapolate=Linear","MultiX=Average","Skip=True","Sort=True")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2"/>
        <v>#REF!</v>
      </c>
      <c r="AI2137" s="43" t="str">
        <f>_xll.BInterpol('Base IPCA'!$C$3:$C$14,'Base IPCA'!$E$3:$E$14,AH2137,"Cubic","Extrapolate=Linear","MultiX=Average","Skip=True","Sort=True")</f>
        <v>#N/A Invalid Parameter: Interpolation value</v>
      </c>
      <c r="AJ2137" s="43" t="str">
        <f>_xll.BInterpol('Base IPCA'!$C$3:$C$14,'Base IPCA'!$D$3:$D$14,AH2137,"Cubic","Extrapolate=Linear","MultiX=Average","Skip=True","Sort=True")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2"/>
        <v>#REF!</v>
      </c>
      <c r="AI2138" s="43" t="str">
        <f>_xll.BInterpol('Base IPCA'!$C$3:$C$14,'Base IPCA'!$E$3:$E$14,AH2138,"Cubic","Extrapolate=Linear","MultiX=Average","Skip=True","Sort=True")</f>
        <v>#N/A Invalid Parameter: Interpolation value</v>
      </c>
      <c r="AJ2138" s="43" t="str">
        <f>_xll.BInterpol('Base IPCA'!$C$3:$C$14,'Base IPCA'!$D$3:$D$14,AH2138,"Cubic","Extrapolate=Linear","MultiX=Average","Skip=True","Sort=True")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2"/>
        <v>#REF!</v>
      </c>
      <c r="AI2139" s="43" t="str">
        <f>_xll.BInterpol('Base IPCA'!$C$3:$C$14,'Base IPCA'!$E$3:$E$14,AH2139,"Cubic","Extrapolate=Linear","MultiX=Average","Skip=True","Sort=True")</f>
        <v>#N/A Invalid Parameter: Interpolation value</v>
      </c>
      <c r="AJ2139" s="43" t="str">
        <f>_xll.BInterpol('Base IPCA'!$C$3:$C$14,'Base IPCA'!$D$3:$D$14,AH2139,"Cubic","Extrapolate=Linear","MultiX=Average","Skip=True","Sort=True")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2"/>
        <v>#REF!</v>
      </c>
      <c r="AI2140" s="43" t="str">
        <f>_xll.BInterpol('Base IPCA'!$C$3:$C$14,'Base IPCA'!$E$3:$E$14,AH2140,"Cubic","Extrapolate=Linear","MultiX=Average","Skip=True","Sort=True")</f>
        <v>#N/A Invalid Parameter: Interpolation value</v>
      </c>
      <c r="AJ2140" s="43" t="str">
        <f>_xll.BInterpol('Base IPCA'!$C$3:$C$14,'Base IPCA'!$D$3:$D$14,AH2140,"Cubic","Extrapolate=Linear","MultiX=Average","Skip=True","Sort=True")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2"/>
        <v>#REF!</v>
      </c>
      <c r="AI2141" s="43" t="str">
        <f>_xll.BInterpol('Base IPCA'!$C$3:$C$14,'Base IPCA'!$E$3:$E$14,AH2141,"Cubic","Extrapolate=Linear","MultiX=Average","Skip=True","Sort=True")</f>
        <v>#N/A Invalid Parameter: Interpolation value</v>
      </c>
      <c r="AJ2141" s="43" t="str">
        <f>_xll.BInterpol('Base IPCA'!$C$3:$C$14,'Base IPCA'!$D$3:$D$14,AH2141,"Cubic","Extrapolate=Linear","MultiX=Average","Skip=True","Sort=True")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2"/>
        <v>#REF!</v>
      </c>
      <c r="AI2142" s="43" t="str">
        <f>_xll.BInterpol('Base IPCA'!$C$3:$C$14,'Base IPCA'!$E$3:$E$14,AH2142,"Cubic","Extrapolate=Linear","MultiX=Average","Skip=True","Sort=True")</f>
        <v>#N/A Invalid Parameter: Interpolation value</v>
      </c>
      <c r="AJ2142" s="43" t="str">
        <f>_xll.BInterpol('Base IPCA'!$C$3:$C$14,'Base IPCA'!$D$3:$D$14,AH2142,"Cubic","Extrapolate=Linear","MultiX=Average","Skip=True","Sort=True")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2"/>
        <v>#REF!</v>
      </c>
      <c r="AI2143" s="43" t="str">
        <f>_xll.BInterpol('Base IPCA'!$C$3:$C$14,'Base IPCA'!$E$3:$E$14,AH2143,"Cubic","Extrapolate=Linear","MultiX=Average","Skip=True","Sort=True")</f>
        <v>#N/A Invalid Parameter: Interpolation value</v>
      </c>
      <c r="AJ2143" s="43" t="str">
        <f>_xll.BInterpol('Base IPCA'!$C$3:$C$14,'Base IPCA'!$D$3:$D$14,AH2143,"Cubic","Extrapolate=Linear","MultiX=Average","Skip=True","Sort=True")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2"/>
        <v>#REF!</v>
      </c>
      <c r="AI2144" s="43" t="str">
        <f>_xll.BInterpol('Base IPCA'!$C$3:$C$14,'Base IPCA'!$E$3:$E$14,AH2144,"Cubic","Extrapolate=Linear","MultiX=Average","Skip=True","Sort=True")</f>
        <v>#N/A Invalid Parameter: Interpolation value</v>
      </c>
      <c r="AJ2144" s="43" t="str">
        <f>_xll.BInterpol('Base IPCA'!$C$3:$C$14,'Base IPCA'!$D$3:$D$14,AH2144,"Cubic","Extrapolate=Linear","MultiX=Average","Skip=True","Sort=True")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2"/>
        <v>#REF!</v>
      </c>
      <c r="AI2145" s="43" t="str">
        <f>_xll.BInterpol('Base IPCA'!$C$3:$C$14,'Base IPCA'!$E$3:$E$14,AH2145,"Cubic","Extrapolate=Linear","MultiX=Average","Skip=True","Sort=True")</f>
        <v>#N/A Invalid Parameter: Interpolation value</v>
      </c>
      <c r="AJ2145" s="43" t="str">
        <f>_xll.BInterpol('Base IPCA'!$C$3:$C$14,'Base IPCA'!$D$3:$D$14,AH2145,"Cubic","Extrapolate=Linear","MultiX=Average","Skip=True","Sort=True")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2"/>
        <v>#REF!</v>
      </c>
      <c r="AI2146" s="43" t="str">
        <f>_xll.BInterpol('Base IPCA'!$C$3:$C$14,'Base IPCA'!$E$3:$E$14,AH2146,"Cubic","Extrapolate=Linear","MultiX=Average","Skip=True","Sort=True")</f>
        <v>#N/A Invalid Parameter: Interpolation value</v>
      </c>
      <c r="AJ2146" s="43" t="str">
        <f>_xll.BInterpol('Base IPCA'!$C$3:$C$14,'Base IPCA'!$D$3:$D$14,AH2146,"Cubic","Extrapolate=Linear","MultiX=Average","Skip=True","Sort=True")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2"/>
        <v>#REF!</v>
      </c>
      <c r="AI2147" s="43" t="str">
        <f>_xll.BInterpol('Base IPCA'!$C$3:$C$14,'Base IPCA'!$E$3:$E$14,AH2147,"Cubic","Extrapolate=Linear","MultiX=Average","Skip=True","Sort=True")</f>
        <v>#N/A Invalid Parameter: Interpolation value</v>
      </c>
      <c r="AJ2147" s="43" t="str">
        <f>_xll.BInterpol('Base IPCA'!$C$3:$C$14,'Base IPCA'!$D$3:$D$14,AH2147,"Cubic","Extrapolate=Linear","MultiX=Average","Skip=True","Sort=True")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2"/>
        <v>#REF!</v>
      </c>
      <c r="AI2148" s="43" t="str">
        <f>_xll.BInterpol('Base IPCA'!$C$3:$C$14,'Base IPCA'!$E$3:$E$14,AH2148,"Cubic","Extrapolate=Linear","MultiX=Average","Skip=True","Sort=True")</f>
        <v>#N/A Invalid Parameter: Interpolation value</v>
      </c>
      <c r="AJ2148" s="43" t="str">
        <f>_xll.BInterpol('Base IPCA'!$C$3:$C$14,'Base IPCA'!$D$3:$D$14,AH2148,"Cubic","Extrapolate=Linear","MultiX=Average","Skip=True","Sort=True")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2"/>
        <v>#REF!</v>
      </c>
      <c r="AI2149" s="43" t="str">
        <f>_xll.BInterpol('Base IPCA'!$C$3:$C$14,'Base IPCA'!$E$3:$E$14,AH2149,"Cubic","Extrapolate=Linear","MultiX=Average","Skip=True","Sort=True")</f>
        <v>#N/A Invalid Parameter: Interpolation value</v>
      </c>
      <c r="AJ2149" s="43" t="str">
        <f>_xll.BInterpol('Base IPCA'!$C$3:$C$14,'Base IPCA'!$D$3:$D$14,AH2149,"Cubic","Extrapolate=Linear","MultiX=Average","Skip=True","Sort=True")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2"/>
        <v>#REF!</v>
      </c>
      <c r="AI2150" s="43" t="str">
        <f>_xll.BInterpol('Base IPCA'!$C$3:$C$14,'Base IPCA'!$E$3:$E$14,AH2150,"Cubic","Extrapolate=Linear","MultiX=Average","Skip=True","Sort=True")</f>
        <v>#N/A Invalid Parameter: Interpolation value</v>
      </c>
      <c r="AJ2150" s="43" t="str">
        <f>_xll.BInterpol('Base IPCA'!$C$3:$C$14,'Base IPCA'!$D$3:$D$14,AH2150,"Cubic","Extrapolate=Linear","MultiX=Average","Skip=True","Sort=True")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2"/>
        <v>#REF!</v>
      </c>
      <c r="AI2151" s="43" t="str">
        <f>_xll.BInterpol('Base IPCA'!$C$3:$C$14,'Base IPCA'!$E$3:$E$14,AH2151,"Cubic","Extrapolate=Linear","MultiX=Average","Skip=True","Sort=True")</f>
        <v>#N/A Invalid Parameter: Interpolation value</v>
      </c>
      <c r="AJ2151" s="43" t="str">
        <f>_xll.BInterpol('Base IPCA'!$C$3:$C$14,'Base IPCA'!$D$3:$D$14,AH2151,"Cubic","Extrapolate=Linear","MultiX=Average","Skip=True","Sort=True")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2"/>
        <v>#REF!</v>
      </c>
      <c r="AI2152" s="43" t="str">
        <f>_xll.BInterpol('Base IPCA'!$C$3:$C$14,'Base IPCA'!$E$3:$E$14,AH2152,"Cubic","Extrapolate=Linear","MultiX=Average","Skip=True","Sort=True")</f>
        <v>#N/A Invalid Parameter: Interpolation value</v>
      </c>
      <c r="AJ2152" s="43" t="str">
        <f>_xll.BInterpol('Base IPCA'!$C$3:$C$14,'Base IPCA'!$D$3:$D$14,AH2152,"Cubic","Extrapolate=Linear","MultiX=Average","Skip=True","Sort=True")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2"/>
        <v>#REF!</v>
      </c>
      <c r="AI2153" s="43" t="str">
        <f>_xll.BInterpol('Base IPCA'!$C$3:$C$14,'Base IPCA'!$E$3:$E$14,AH2153,"Cubic","Extrapolate=Linear","MultiX=Average","Skip=True","Sort=True")</f>
        <v>#N/A Invalid Parameter: Interpolation value</v>
      </c>
      <c r="AJ2153" s="43" t="str">
        <f>_xll.BInterpol('Base IPCA'!$C$3:$C$14,'Base IPCA'!$D$3:$D$14,AH2153,"Cubic","Extrapolate=Linear","MultiX=Average","Skip=True","Sort=True")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2"/>
        <v>#REF!</v>
      </c>
      <c r="AI2154" s="43" t="str">
        <f>_xll.BInterpol('Base IPCA'!$C$3:$C$14,'Base IPCA'!$E$3:$E$14,AH2154,"Cubic","Extrapolate=Linear","MultiX=Average","Skip=True","Sort=True")</f>
        <v>#N/A Invalid Parameter: Interpolation value</v>
      </c>
      <c r="AJ2154" s="43" t="str">
        <f>_xll.BInterpol('Base IPCA'!$C$3:$C$14,'Base IPCA'!$D$3:$D$14,AH2154,"Cubic","Extrapolate=Linear","MultiX=Average","Skip=True","Sort=True")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2"/>
        <v>#REF!</v>
      </c>
      <c r="AI2155" s="43" t="str">
        <f>_xll.BInterpol('Base IPCA'!$C$3:$C$14,'Base IPCA'!$E$3:$E$14,AH2155,"Cubic","Extrapolate=Linear","MultiX=Average","Skip=True","Sort=True")</f>
        <v>#N/A Invalid Parameter: Interpolation value</v>
      </c>
      <c r="AJ2155" s="43" t="str">
        <f>_xll.BInterpol('Base IPCA'!$C$3:$C$14,'Base IPCA'!$D$3:$D$14,AH2155,"Cubic","Extrapolate=Linear","MultiX=Average","Skip=True","Sort=True")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2"/>
        <v>#REF!</v>
      </c>
      <c r="AI2156" s="43" t="str">
        <f>_xll.BInterpol('Base IPCA'!$C$3:$C$14,'Base IPCA'!$E$3:$E$14,AH2156,"Cubic","Extrapolate=Linear","MultiX=Average","Skip=True","Sort=True")</f>
        <v>#N/A Invalid Parameter: Interpolation value</v>
      </c>
      <c r="AJ2156" s="43" t="str">
        <f>_xll.BInterpol('Base IPCA'!$C$3:$C$14,'Base IPCA'!$D$3:$D$14,AH2156,"Cubic","Extrapolate=Linear","MultiX=Average","Skip=True","Sort=True")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2"/>
        <v>#REF!</v>
      </c>
      <c r="AI2157" s="43" t="str">
        <f>_xll.BInterpol('Base IPCA'!$C$3:$C$14,'Base IPCA'!$E$3:$E$14,AH2157,"Cubic","Extrapolate=Linear","MultiX=Average","Skip=True","Sort=True")</f>
        <v>#N/A Invalid Parameter: Interpolation value</v>
      </c>
      <c r="AJ2157" s="43" t="str">
        <f>_xll.BInterpol('Base IPCA'!$C$3:$C$14,'Base IPCA'!$D$3:$D$14,AH2157,"Cubic","Extrapolate=Linear","MultiX=Average","Skip=True","Sort=True")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2"/>
        <v>#REF!</v>
      </c>
      <c r="AI2158" s="43" t="str">
        <f>_xll.BInterpol('Base IPCA'!$C$3:$C$14,'Base IPCA'!$E$3:$E$14,AH2158,"Cubic","Extrapolate=Linear","MultiX=Average","Skip=True","Sort=True")</f>
        <v>#N/A Invalid Parameter: Interpolation value</v>
      </c>
      <c r="AJ2158" s="43" t="str">
        <f>_xll.BInterpol('Base IPCA'!$C$3:$C$14,'Base IPCA'!$D$3:$D$14,AH2158,"Cubic","Extrapolate=Linear","MultiX=Average","Skip=True","Sort=True")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2"/>
        <v>#REF!</v>
      </c>
      <c r="AI2159" s="43" t="str">
        <f>_xll.BInterpol('Base IPCA'!$C$3:$C$14,'Base IPCA'!$E$3:$E$14,AH2159,"Cubic","Extrapolate=Linear","MultiX=Average","Skip=True","Sort=True")</f>
        <v>#N/A Invalid Parameter: Interpolation value</v>
      </c>
      <c r="AJ2159" s="43" t="str">
        <f>_xll.BInterpol('Base IPCA'!$C$3:$C$14,'Base IPCA'!$D$3:$D$14,AH2159,"Cubic","Extrapolate=Linear","MultiX=Average","Skip=True","Sort=True")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2"/>
        <v>#REF!</v>
      </c>
      <c r="AI2160" s="43" t="str">
        <f>_xll.BInterpol('Base IPCA'!$C$3:$C$14,'Base IPCA'!$E$3:$E$14,AH2160,"Cubic","Extrapolate=Linear","MultiX=Average","Skip=True","Sort=True")</f>
        <v>#N/A Invalid Parameter: Interpolation value</v>
      </c>
      <c r="AJ2160" s="43" t="str">
        <f>_xll.BInterpol('Base IPCA'!$C$3:$C$14,'Base IPCA'!$D$3:$D$14,AH2160,"Cubic","Extrapolate=Linear","MultiX=Average","Skip=True","Sort=True")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2"/>
        <v>#REF!</v>
      </c>
      <c r="AI2161" s="43" t="str">
        <f>_xll.BInterpol('Base IPCA'!$C$3:$C$14,'Base IPCA'!$E$3:$E$14,AH2161,"Cubic","Extrapolate=Linear","MultiX=Average","Skip=True","Sort=True")</f>
        <v>#N/A Invalid Parameter: Interpolation value</v>
      </c>
      <c r="AJ2161" s="43" t="str">
        <f>_xll.BInterpol('Base IPCA'!$C$3:$C$14,'Base IPCA'!$D$3:$D$14,AH2161,"Cubic","Extrapolate=Linear","MultiX=Average","Skip=True","Sort=True")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2"/>
        <v>#REF!</v>
      </c>
      <c r="AI2162" s="43" t="str">
        <f>_xll.BInterpol('Base IPCA'!$C$3:$C$14,'Base IPCA'!$E$3:$E$14,AH2162,"Cubic","Extrapolate=Linear","MultiX=Average","Skip=True","Sort=True")</f>
        <v>#N/A Invalid Parameter: Interpolation value</v>
      </c>
      <c r="AJ2162" s="43" t="str">
        <f>_xll.BInterpol('Base IPCA'!$C$3:$C$14,'Base IPCA'!$D$3:$D$14,AH2162,"Cubic","Extrapolate=Linear","MultiX=Average","Skip=True","Sort=True")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2"/>
        <v>#REF!</v>
      </c>
      <c r="AI2163" s="43" t="str">
        <f>_xll.BInterpol('Base IPCA'!$C$3:$C$14,'Base IPCA'!$E$3:$E$14,AH2163,"Cubic","Extrapolate=Linear","MultiX=Average","Skip=True","Sort=True")</f>
        <v>#N/A Invalid Parameter: Interpolation value</v>
      </c>
      <c r="AJ2163" s="43" t="str">
        <f>_xll.BInterpol('Base IPCA'!$C$3:$C$14,'Base IPCA'!$D$3:$D$14,AH2163,"Cubic","Extrapolate=Linear","MultiX=Average","Skip=True","Sort=True")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2"/>
        <v>#REF!</v>
      </c>
      <c r="AI2164" s="43" t="str">
        <f>_xll.BInterpol('Base IPCA'!$C$3:$C$14,'Base IPCA'!$E$3:$E$14,AH2164,"Cubic","Extrapolate=Linear","MultiX=Average","Skip=True","Sort=True")</f>
        <v>#N/A Invalid Parameter: Interpolation value</v>
      </c>
      <c r="AJ2164" s="43" t="str">
        <f>_xll.BInterpol('Base IPCA'!$C$3:$C$14,'Base IPCA'!$D$3:$D$14,AH2164,"Cubic","Extrapolate=Linear","MultiX=Average","Skip=True","Sort=True")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2"/>
        <v>#REF!</v>
      </c>
      <c r="AI2165" s="43" t="str">
        <f>_xll.BInterpol('Base IPCA'!$C$3:$C$14,'Base IPCA'!$E$3:$E$14,AH2165,"Cubic","Extrapolate=Linear","MultiX=Average","Skip=True","Sort=True")</f>
        <v>#N/A Invalid Parameter: Interpolation value</v>
      </c>
      <c r="AJ2165" s="43" t="str">
        <f>_xll.BInterpol('Base IPCA'!$C$3:$C$14,'Base IPCA'!$D$3:$D$14,AH2165,"Cubic","Extrapolate=Linear","MultiX=Average","Skip=True","Sort=True")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2"/>
        <v>#REF!</v>
      </c>
      <c r="AI2166" s="43" t="str">
        <f>_xll.BInterpol('Base IPCA'!$C$3:$C$14,'Base IPCA'!$E$3:$E$14,AH2166,"Cubic","Extrapolate=Linear","MultiX=Average","Skip=True","Sort=True")</f>
        <v>#N/A Invalid Parameter: Interpolation value</v>
      </c>
      <c r="AJ2166" s="43" t="str">
        <f>_xll.BInterpol('Base IPCA'!$C$3:$C$14,'Base IPCA'!$D$3:$D$14,AH2166,"Cubic","Extrapolate=Linear","MultiX=Average","Skip=True","Sort=True")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2"/>
        <v>#REF!</v>
      </c>
      <c r="AI2167" s="43" t="str">
        <f>_xll.BInterpol('Base IPCA'!$C$3:$C$14,'Base IPCA'!$E$3:$E$14,AH2167,"Cubic","Extrapolate=Linear","MultiX=Average","Skip=True","Sort=True")</f>
        <v>#N/A Invalid Parameter: Interpolation value</v>
      </c>
      <c r="AJ2167" s="43" t="str">
        <f>_xll.BInterpol('Base IPCA'!$C$3:$C$14,'Base IPCA'!$D$3:$D$14,AH2167,"Cubic","Extrapolate=Linear","MultiX=Average","Skip=True","Sort=True")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2"/>
        <v>#REF!</v>
      </c>
      <c r="AI2168" s="43" t="str">
        <f>_xll.BInterpol('Base IPCA'!$C$3:$C$14,'Base IPCA'!$E$3:$E$14,AH2168,"Cubic","Extrapolate=Linear","MultiX=Average","Skip=True","Sort=True")</f>
        <v>#N/A Invalid Parameter: Interpolation value</v>
      </c>
      <c r="AJ2168" s="43" t="str">
        <f>_xll.BInterpol('Base IPCA'!$C$3:$C$14,'Base IPCA'!$D$3:$D$14,AH2168,"Cubic","Extrapolate=Linear","MultiX=Average","Skip=True","Sort=True")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2"/>
        <v>#REF!</v>
      </c>
      <c r="AI2169" s="43" t="str">
        <f>_xll.BInterpol('Base IPCA'!$C$3:$C$14,'Base IPCA'!$E$3:$E$14,AH2169,"Cubic","Extrapolate=Linear","MultiX=Average","Skip=True","Sort=True")</f>
        <v>#N/A Invalid Parameter: Interpolation value</v>
      </c>
      <c r="AJ2169" s="43" t="str">
        <f>_xll.BInterpol('Base IPCA'!$C$3:$C$14,'Base IPCA'!$D$3:$D$14,AH2169,"Cubic","Extrapolate=Linear","MultiX=Average","Skip=True","Sort=True")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2"/>
        <v>#REF!</v>
      </c>
      <c r="AI2170" s="43" t="str">
        <f>_xll.BInterpol('Base IPCA'!$C$3:$C$14,'Base IPCA'!$E$3:$E$14,AH2170,"Cubic","Extrapolate=Linear","MultiX=Average","Skip=True","Sort=True")</f>
        <v>#N/A Invalid Parameter: Interpolation value</v>
      </c>
      <c r="AJ2170" s="43" t="str">
        <f>_xll.BInterpol('Base IPCA'!$C$3:$C$14,'Base IPCA'!$D$3:$D$14,AH2170,"Cubic","Extrapolate=Linear","MultiX=Average","Skip=True","Sort=True")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2"/>
        <v>#REF!</v>
      </c>
      <c r="AI2171" s="43" t="str">
        <f>_xll.BInterpol('Base IPCA'!$C$3:$C$14,'Base IPCA'!$E$3:$E$14,AH2171,"Cubic","Extrapolate=Linear","MultiX=Average","Skip=True","Sort=True")</f>
        <v>#N/A Invalid Parameter: Interpolation value</v>
      </c>
      <c r="AJ2171" s="43" t="str">
        <f>_xll.BInterpol('Base IPCA'!$C$3:$C$14,'Base IPCA'!$D$3:$D$14,AH2171,"Cubic","Extrapolate=Linear","MultiX=Average","Skip=True","Sort=True")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2"/>
        <v>#REF!</v>
      </c>
      <c r="AI2172" s="43" t="str">
        <f>_xll.BInterpol('Base IPCA'!$C$3:$C$14,'Base IPCA'!$E$3:$E$14,AH2172,"Cubic","Extrapolate=Linear","MultiX=Average","Skip=True","Sort=True")</f>
        <v>#N/A Invalid Parameter: Interpolation value</v>
      </c>
      <c r="AJ2172" s="43" t="str">
        <f>_xll.BInterpol('Base IPCA'!$C$3:$C$14,'Base IPCA'!$D$3:$D$14,AH2172,"Cubic","Extrapolate=Linear","MultiX=Average","Skip=True","Sort=True")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2"/>
        <v>#REF!</v>
      </c>
      <c r="AI2173" s="43" t="str">
        <f>_xll.BInterpol('Base IPCA'!$C$3:$C$14,'Base IPCA'!$E$3:$E$14,AH2173,"Cubic","Extrapolate=Linear","MultiX=Average","Skip=True","Sort=True")</f>
        <v>#N/A Invalid Parameter: Interpolation value</v>
      </c>
      <c r="AJ2173" s="43" t="str">
        <f>_xll.BInterpol('Base IPCA'!$C$3:$C$14,'Base IPCA'!$D$3:$D$14,AH2173,"Cubic","Extrapolate=Linear","MultiX=Average","Skip=True","Sort=True")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2"/>
        <v>#REF!</v>
      </c>
      <c r="AI2174" s="43" t="str">
        <f>_xll.BInterpol('Base IPCA'!$C$3:$C$14,'Base IPCA'!$E$3:$E$14,AH2174,"Cubic","Extrapolate=Linear","MultiX=Average","Skip=True","Sort=True")</f>
        <v>#N/A Invalid Parameter: Interpolation value</v>
      </c>
      <c r="AJ2174" s="43" t="str">
        <f>_xll.BInterpol('Base IPCA'!$C$3:$C$14,'Base IPCA'!$D$3:$D$14,AH2174,"Cubic","Extrapolate=Linear","MultiX=Average","Skip=True","Sort=True")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2"/>
        <v>#REF!</v>
      </c>
      <c r="AI2175" s="43" t="str">
        <f>_xll.BInterpol('Base IPCA'!$C$3:$C$14,'Base IPCA'!$E$3:$E$14,AH2175,"Cubic","Extrapolate=Linear","MultiX=Average","Skip=True","Sort=True")</f>
        <v>#N/A Invalid Parameter: Interpolation value</v>
      </c>
      <c r="AJ2175" s="43" t="str">
        <f>_xll.BInterpol('Base IPCA'!$C$3:$C$14,'Base IPCA'!$D$3:$D$14,AH2175,"Cubic","Extrapolate=Linear","MultiX=Average","Skip=True","Sort=True")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2"/>
        <v>#REF!</v>
      </c>
      <c r="AI2176" s="43" t="str">
        <f>_xll.BInterpol('Base IPCA'!$C$3:$C$14,'Base IPCA'!$E$3:$E$14,AH2176,"Cubic","Extrapolate=Linear","MultiX=Average","Skip=True","Sort=True")</f>
        <v>#N/A Invalid Parameter: Interpolation value</v>
      </c>
      <c r="AJ2176" s="43" t="str">
        <f>_xll.BInterpol('Base IPCA'!$C$3:$C$14,'Base IPCA'!$D$3:$D$14,AH2176,"Cubic","Extrapolate=Linear","MultiX=Average","Skip=True","Sort=True")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2"/>
        <v>#REF!</v>
      </c>
      <c r="AI2177" s="43" t="str">
        <f>_xll.BInterpol('Base IPCA'!$C$3:$C$14,'Base IPCA'!$E$3:$E$14,AH2177,"Cubic","Extrapolate=Linear","MultiX=Average","Skip=True","Sort=True")</f>
        <v>#N/A Invalid Parameter: Interpolation value</v>
      </c>
      <c r="AJ2177" s="43" t="str">
        <f>_xll.BInterpol('Base IPCA'!$C$3:$C$14,'Base IPCA'!$D$3:$D$14,AH2177,"Cubic","Extrapolate=Linear","MultiX=Average","Skip=True","Sort=True")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2"/>
        <v>#REF!</v>
      </c>
      <c r="AI2178" s="43" t="str">
        <f>_xll.BInterpol('Base IPCA'!$C$3:$C$14,'Base IPCA'!$E$3:$E$14,AH2178,"Cubic","Extrapolate=Linear","MultiX=Average","Skip=True","Sort=True")</f>
        <v>#N/A Invalid Parameter: Interpolation value</v>
      </c>
      <c r="AJ2178" s="43" t="str">
        <f>_xll.BInterpol('Base IPCA'!$C$3:$C$14,'Base IPCA'!$D$3:$D$14,AH2178,"Cubic","Extrapolate=Linear","MultiX=Average","Skip=True","Sort=True")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2"/>
        <v>#REF!</v>
      </c>
      <c r="AI2179" s="43" t="str">
        <f>_xll.BInterpol('Base IPCA'!$C$3:$C$14,'Base IPCA'!$E$3:$E$14,AH2179,"Cubic","Extrapolate=Linear","MultiX=Average","Skip=True","Sort=True")</f>
        <v>#N/A Invalid Parameter: Interpolation value</v>
      </c>
      <c r="AJ2179" s="43" t="str">
        <f>_xll.BInterpol('Base IPCA'!$C$3:$C$14,'Base IPCA'!$D$3:$D$14,AH2179,"Cubic","Extrapolate=Linear","MultiX=Average","Skip=True","Sort=True")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2"/>
        <v>#REF!</v>
      </c>
      <c r="AI2180" s="43" t="str">
        <f>_xll.BInterpol('Base IPCA'!$C$3:$C$14,'Base IPCA'!$E$3:$E$14,AH2180,"Cubic","Extrapolate=Linear","MultiX=Average","Skip=True","Sort=True")</f>
        <v>#N/A Invalid Parameter: Interpolation value</v>
      </c>
      <c r="AJ2180" s="43" t="str">
        <f>_xll.BInterpol('Base IPCA'!$C$3:$C$14,'Base IPCA'!$D$3:$D$14,AH2180,"Cubic","Extrapolate=Linear","MultiX=Average","Skip=True","Sort=True")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2"/>
        <v>#REF!</v>
      </c>
      <c r="AI2181" s="43" t="str">
        <f>_xll.BInterpol('Base IPCA'!$C$3:$C$14,'Base IPCA'!$E$3:$E$14,AH2181,"Cubic","Extrapolate=Linear","MultiX=Average","Skip=True","Sort=True")</f>
        <v>#N/A Invalid Parameter: Interpolation value</v>
      </c>
      <c r="AJ2181" s="43" t="str">
        <f>_xll.BInterpol('Base IPCA'!$C$3:$C$14,'Base IPCA'!$D$3:$D$14,AH2181,"Cubic","Extrapolate=Linear","MultiX=Average","Skip=True","Sort=True")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3">AH2181+1</f>
        <v>#REF!</v>
      </c>
      <c r="AI2182" s="43" t="str">
        <f>_xll.BInterpol('Base IPCA'!$C$3:$C$14,'Base IPCA'!$E$3:$E$14,AH2182,"Cubic","Extrapolate=Linear","MultiX=Average","Skip=True","Sort=True")</f>
        <v>#N/A Invalid Parameter: Interpolation value</v>
      </c>
      <c r="AJ2182" s="43" t="str">
        <f>_xll.BInterpol('Base IPCA'!$C$3:$C$14,'Base IPCA'!$D$3:$D$14,AH2182,"Cubic","Extrapolate=Linear","MultiX=Average","Skip=True","Sort=True")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3"/>
        <v>#REF!</v>
      </c>
      <c r="AI2183" s="43" t="str">
        <f>_xll.BInterpol('Base IPCA'!$C$3:$C$14,'Base IPCA'!$E$3:$E$14,AH2183,"Cubic","Extrapolate=Linear","MultiX=Average","Skip=True","Sort=True")</f>
        <v>#N/A Invalid Parameter: Interpolation value</v>
      </c>
      <c r="AJ2183" s="43" t="str">
        <f>_xll.BInterpol('Base IPCA'!$C$3:$C$14,'Base IPCA'!$D$3:$D$14,AH2183,"Cubic","Extrapolate=Linear","MultiX=Average","Skip=True","Sort=True")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3"/>
        <v>#REF!</v>
      </c>
      <c r="AI2184" s="43" t="str">
        <f>_xll.BInterpol('Base IPCA'!$C$3:$C$14,'Base IPCA'!$E$3:$E$14,AH2184,"Cubic","Extrapolate=Linear","MultiX=Average","Skip=True","Sort=True")</f>
        <v>#N/A Invalid Parameter: Interpolation value</v>
      </c>
      <c r="AJ2184" s="43" t="str">
        <f>_xll.BInterpol('Base IPCA'!$C$3:$C$14,'Base IPCA'!$D$3:$D$14,AH2184,"Cubic","Extrapolate=Linear","MultiX=Average","Skip=True","Sort=True")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3"/>
        <v>#REF!</v>
      </c>
      <c r="AI2185" s="43" t="str">
        <f>_xll.BInterpol('Base IPCA'!$C$3:$C$14,'Base IPCA'!$E$3:$E$14,AH2185,"Cubic","Extrapolate=Linear","MultiX=Average","Skip=True","Sort=True")</f>
        <v>#N/A Invalid Parameter: Interpolation value</v>
      </c>
      <c r="AJ2185" s="43" t="str">
        <f>_xll.BInterpol('Base IPCA'!$C$3:$C$14,'Base IPCA'!$D$3:$D$14,AH2185,"Cubic","Extrapolate=Linear","MultiX=Average","Skip=True","Sort=True")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3"/>
        <v>#REF!</v>
      </c>
      <c r="AI2186" s="43" t="str">
        <f>_xll.BInterpol('Base IPCA'!$C$3:$C$14,'Base IPCA'!$E$3:$E$14,AH2186,"Cubic","Extrapolate=Linear","MultiX=Average","Skip=True","Sort=True")</f>
        <v>#N/A Invalid Parameter: Interpolation value</v>
      </c>
      <c r="AJ2186" s="43" t="str">
        <f>_xll.BInterpol('Base IPCA'!$C$3:$C$14,'Base IPCA'!$D$3:$D$14,AH2186,"Cubic","Extrapolate=Linear","MultiX=Average","Skip=True","Sort=True")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3"/>
        <v>#REF!</v>
      </c>
      <c r="AI2187" s="43" t="str">
        <f>_xll.BInterpol('Base IPCA'!$C$3:$C$14,'Base IPCA'!$E$3:$E$14,AH2187,"Cubic","Extrapolate=Linear","MultiX=Average","Skip=True","Sort=True")</f>
        <v>#N/A Invalid Parameter: Interpolation value</v>
      </c>
      <c r="AJ2187" s="43" t="str">
        <f>_xll.BInterpol('Base IPCA'!$C$3:$C$14,'Base IPCA'!$D$3:$D$14,AH2187,"Cubic","Extrapolate=Linear","MultiX=Average","Skip=True","Sort=True")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3"/>
        <v>#REF!</v>
      </c>
      <c r="AI2188" s="43" t="str">
        <f>_xll.BInterpol('Base IPCA'!$C$3:$C$14,'Base IPCA'!$E$3:$E$14,AH2188,"Cubic","Extrapolate=Linear","MultiX=Average","Skip=True","Sort=True")</f>
        <v>#N/A Invalid Parameter: Interpolation value</v>
      </c>
      <c r="AJ2188" s="43" t="str">
        <f>_xll.BInterpol('Base IPCA'!$C$3:$C$14,'Base IPCA'!$D$3:$D$14,AH2188,"Cubic","Extrapolate=Linear","MultiX=Average","Skip=True","Sort=True")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3"/>
        <v>#REF!</v>
      </c>
      <c r="AI2189" s="43" t="str">
        <f>_xll.BInterpol('Base IPCA'!$C$3:$C$14,'Base IPCA'!$E$3:$E$14,AH2189,"Cubic","Extrapolate=Linear","MultiX=Average","Skip=True","Sort=True")</f>
        <v>#N/A Invalid Parameter: Interpolation value</v>
      </c>
      <c r="AJ2189" s="43" t="str">
        <f>_xll.BInterpol('Base IPCA'!$C$3:$C$14,'Base IPCA'!$D$3:$D$14,AH2189,"Cubic","Extrapolate=Linear","MultiX=Average","Skip=True","Sort=True")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3"/>
        <v>#REF!</v>
      </c>
      <c r="AI2190" s="43" t="str">
        <f>_xll.BInterpol('Base IPCA'!$C$3:$C$14,'Base IPCA'!$E$3:$E$14,AH2190,"Cubic","Extrapolate=Linear","MultiX=Average","Skip=True","Sort=True")</f>
        <v>#N/A Invalid Parameter: Interpolation value</v>
      </c>
      <c r="AJ2190" s="43" t="str">
        <f>_xll.BInterpol('Base IPCA'!$C$3:$C$14,'Base IPCA'!$D$3:$D$14,AH2190,"Cubic","Extrapolate=Linear","MultiX=Average","Skip=True","Sort=True")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3"/>
        <v>#REF!</v>
      </c>
      <c r="AI2191" s="43" t="str">
        <f>_xll.BInterpol('Base IPCA'!$C$3:$C$14,'Base IPCA'!$E$3:$E$14,AH2191,"Cubic","Extrapolate=Linear","MultiX=Average","Skip=True","Sort=True")</f>
        <v>#N/A Invalid Parameter: Interpolation value</v>
      </c>
      <c r="AJ2191" s="43" t="str">
        <f>_xll.BInterpol('Base IPCA'!$C$3:$C$14,'Base IPCA'!$D$3:$D$14,AH2191,"Cubic","Extrapolate=Linear","MultiX=Average","Skip=True","Sort=True")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3"/>
        <v>#REF!</v>
      </c>
      <c r="AI2192" s="43" t="str">
        <f>_xll.BInterpol('Base IPCA'!$C$3:$C$14,'Base IPCA'!$E$3:$E$14,AH2192,"Cubic","Extrapolate=Linear","MultiX=Average","Skip=True","Sort=True")</f>
        <v>#N/A Invalid Parameter: Interpolation value</v>
      </c>
      <c r="AJ2192" s="43" t="str">
        <f>_xll.BInterpol('Base IPCA'!$C$3:$C$14,'Base IPCA'!$D$3:$D$14,AH2192,"Cubic","Extrapolate=Linear","MultiX=Average","Skip=True","Sort=True")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3"/>
        <v>#REF!</v>
      </c>
      <c r="AI2193" s="43" t="str">
        <f>_xll.BInterpol('Base IPCA'!$C$3:$C$14,'Base IPCA'!$E$3:$E$14,AH2193,"Cubic","Extrapolate=Linear","MultiX=Average","Skip=True","Sort=True")</f>
        <v>#N/A Invalid Parameter: Interpolation value</v>
      </c>
      <c r="AJ2193" s="43" t="str">
        <f>_xll.BInterpol('Base IPCA'!$C$3:$C$14,'Base IPCA'!$D$3:$D$14,AH2193,"Cubic","Extrapolate=Linear","MultiX=Average","Skip=True","Sort=True")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3"/>
        <v>#REF!</v>
      </c>
      <c r="AI2194" s="43" t="str">
        <f>_xll.BInterpol('Base IPCA'!$C$3:$C$14,'Base IPCA'!$E$3:$E$14,AH2194,"Cubic","Extrapolate=Linear","MultiX=Average","Skip=True","Sort=True")</f>
        <v>#N/A Invalid Parameter: Interpolation value</v>
      </c>
      <c r="AJ2194" s="43" t="str">
        <f>_xll.BInterpol('Base IPCA'!$C$3:$C$14,'Base IPCA'!$D$3:$D$14,AH2194,"Cubic","Extrapolate=Linear","MultiX=Average","Skip=True","Sort=True")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3"/>
        <v>#REF!</v>
      </c>
      <c r="AI2195" s="43" t="str">
        <f>_xll.BInterpol('Base IPCA'!$C$3:$C$14,'Base IPCA'!$E$3:$E$14,AH2195,"Cubic","Extrapolate=Linear","MultiX=Average","Skip=True","Sort=True")</f>
        <v>#N/A Invalid Parameter: Interpolation value</v>
      </c>
      <c r="AJ2195" s="43" t="str">
        <f>_xll.BInterpol('Base IPCA'!$C$3:$C$14,'Base IPCA'!$D$3:$D$14,AH2195,"Cubic","Extrapolate=Linear","MultiX=Average","Skip=True","Sort=True")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3"/>
        <v>#REF!</v>
      </c>
      <c r="AI2196" s="43" t="str">
        <f>_xll.BInterpol('Base IPCA'!$C$3:$C$14,'Base IPCA'!$E$3:$E$14,AH2196,"Cubic","Extrapolate=Linear","MultiX=Average","Skip=True","Sort=True")</f>
        <v>#N/A Invalid Parameter: Interpolation value</v>
      </c>
      <c r="AJ2196" s="43" t="str">
        <f>_xll.BInterpol('Base IPCA'!$C$3:$C$14,'Base IPCA'!$D$3:$D$14,AH2196,"Cubic","Extrapolate=Linear","MultiX=Average","Skip=True","Sort=True")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3"/>
        <v>#REF!</v>
      </c>
      <c r="AI2197" s="43" t="str">
        <f>_xll.BInterpol('Base IPCA'!$C$3:$C$14,'Base IPCA'!$E$3:$E$14,AH2197,"Cubic","Extrapolate=Linear","MultiX=Average","Skip=True","Sort=True")</f>
        <v>#N/A Invalid Parameter: Interpolation value</v>
      </c>
      <c r="AJ2197" s="43" t="str">
        <f>_xll.BInterpol('Base IPCA'!$C$3:$C$14,'Base IPCA'!$D$3:$D$14,AH2197,"Cubic","Extrapolate=Linear","MultiX=Average","Skip=True","Sort=True")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3"/>
        <v>#REF!</v>
      </c>
      <c r="AI2198" s="43" t="str">
        <f>_xll.BInterpol('Base IPCA'!$C$3:$C$14,'Base IPCA'!$E$3:$E$14,AH2198,"Cubic","Extrapolate=Linear","MultiX=Average","Skip=True","Sort=True")</f>
        <v>#N/A Invalid Parameter: Interpolation value</v>
      </c>
      <c r="AJ2198" s="43" t="str">
        <f>_xll.BInterpol('Base IPCA'!$C$3:$C$14,'Base IPCA'!$D$3:$D$14,AH2198,"Cubic","Extrapolate=Linear","MultiX=Average","Skip=True","Sort=True")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3"/>
        <v>#REF!</v>
      </c>
      <c r="AI2199" s="43" t="str">
        <f>_xll.BInterpol('Base IPCA'!$C$3:$C$14,'Base IPCA'!$E$3:$E$14,AH2199,"Cubic","Extrapolate=Linear","MultiX=Average","Skip=True","Sort=True")</f>
        <v>#N/A Invalid Parameter: Interpolation value</v>
      </c>
      <c r="AJ2199" s="43" t="str">
        <f>_xll.BInterpol('Base IPCA'!$C$3:$C$14,'Base IPCA'!$D$3:$D$14,AH2199,"Cubic","Extrapolate=Linear","MultiX=Average","Skip=True","Sort=True")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3"/>
        <v>#REF!</v>
      </c>
      <c r="AI2200" s="43" t="str">
        <f>_xll.BInterpol('Base IPCA'!$C$3:$C$14,'Base IPCA'!$E$3:$E$14,AH2200,"Cubic","Extrapolate=Linear","MultiX=Average","Skip=True","Sort=True")</f>
        <v>#N/A Invalid Parameter: Interpolation value</v>
      </c>
      <c r="AJ2200" s="43" t="str">
        <f>_xll.BInterpol('Base IPCA'!$C$3:$C$14,'Base IPCA'!$D$3:$D$14,AH2200,"Cubic","Extrapolate=Linear","MultiX=Average","Skip=True","Sort=True")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3"/>
        <v>#REF!</v>
      </c>
      <c r="AI2201" s="43" t="str">
        <f>_xll.BInterpol('Base IPCA'!$C$3:$C$14,'Base IPCA'!$E$3:$E$14,AH2201,"Cubic","Extrapolate=Linear","MultiX=Average","Skip=True","Sort=True")</f>
        <v>#N/A Invalid Parameter: Interpolation value</v>
      </c>
      <c r="AJ2201" s="43" t="str">
        <f>_xll.BInterpol('Base IPCA'!$C$3:$C$14,'Base IPCA'!$D$3:$D$14,AH2201,"Cubic","Extrapolate=Linear","MultiX=Average","Skip=True","Sort=True")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3"/>
        <v>#REF!</v>
      </c>
      <c r="AI2202" s="43" t="str">
        <f>_xll.BInterpol('Base IPCA'!$C$3:$C$14,'Base IPCA'!$E$3:$E$14,AH2202,"Cubic","Extrapolate=Linear","MultiX=Average","Skip=True","Sort=True")</f>
        <v>#N/A Invalid Parameter: Interpolation value</v>
      </c>
      <c r="AJ2202" s="43" t="str">
        <f>_xll.BInterpol('Base IPCA'!$C$3:$C$14,'Base IPCA'!$D$3:$D$14,AH2202,"Cubic","Extrapolate=Linear","MultiX=Average","Skip=True","Sort=True")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3"/>
        <v>#REF!</v>
      </c>
      <c r="AI2203" s="43" t="str">
        <f>_xll.BInterpol('Base IPCA'!$C$3:$C$14,'Base IPCA'!$E$3:$E$14,AH2203,"Cubic","Extrapolate=Linear","MultiX=Average","Skip=True","Sort=True")</f>
        <v>#N/A Invalid Parameter: Interpolation value</v>
      </c>
      <c r="AJ2203" s="43" t="str">
        <f>_xll.BInterpol('Base IPCA'!$C$3:$C$14,'Base IPCA'!$D$3:$D$14,AH2203,"Cubic","Extrapolate=Linear","MultiX=Average","Skip=True","Sort=True")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3"/>
        <v>#REF!</v>
      </c>
      <c r="AI2204" s="43" t="str">
        <f>_xll.BInterpol('Base IPCA'!$C$3:$C$14,'Base IPCA'!$E$3:$E$14,AH2204,"Cubic","Extrapolate=Linear","MultiX=Average","Skip=True","Sort=True")</f>
        <v>#N/A Invalid Parameter: Interpolation value</v>
      </c>
      <c r="AJ2204" s="43" t="str">
        <f>_xll.BInterpol('Base IPCA'!$C$3:$C$14,'Base IPCA'!$D$3:$D$14,AH2204,"Cubic","Extrapolate=Linear","MultiX=Average","Skip=True","Sort=True")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3"/>
        <v>#REF!</v>
      </c>
      <c r="AI2205" s="43" t="str">
        <f>_xll.BInterpol('Base IPCA'!$C$3:$C$14,'Base IPCA'!$E$3:$E$14,AH2205,"Cubic","Extrapolate=Linear","MultiX=Average","Skip=True","Sort=True")</f>
        <v>#N/A Invalid Parameter: Interpolation value</v>
      </c>
      <c r="AJ2205" s="43" t="str">
        <f>_xll.BInterpol('Base IPCA'!$C$3:$C$14,'Base IPCA'!$D$3:$D$14,AH2205,"Cubic","Extrapolate=Linear","MultiX=Average","Skip=True","Sort=True")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3"/>
        <v>#REF!</v>
      </c>
      <c r="AI2206" s="43" t="str">
        <f>_xll.BInterpol('Base IPCA'!$C$3:$C$14,'Base IPCA'!$E$3:$E$14,AH2206,"Cubic","Extrapolate=Linear","MultiX=Average","Skip=True","Sort=True")</f>
        <v>#N/A Invalid Parameter: Interpolation value</v>
      </c>
      <c r="AJ2206" s="43" t="str">
        <f>_xll.BInterpol('Base IPCA'!$C$3:$C$14,'Base IPCA'!$D$3:$D$14,AH2206,"Cubic","Extrapolate=Linear","MultiX=Average","Skip=True","Sort=True")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3"/>
        <v>#REF!</v>
      </c>
      <c r="AI2207" s="43" t="str">
        <f>_xll.BInterpol('Base IPCA'!$C$3:$C$14,'Base IPCA'!$E$3:$E$14,AH2207,"Cubic","Extrapolate=Linear","MultiX=Average","Skip=True","Sort=True")</f>
        <v>#N/A Invalid Parameter: Interpolation value</v>
      </c>
      <c r="AJ2207" s="43" t="str">
        <f>_xll.BInterpol('Base IPCA'!$C$3:$C$14,'Base IPCA'!$D$3:$D$14,AH2207,"Cubic","Extrapolate=Linear","MultiX=Average","Skip=True","Sort=True")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3"/>
        <v>#REF!</v>
      </c>
      <c r="AI2208" s="43" t="str">
        <f>_xll.BInterpol('Base IPCA'!$C$3:$C$14,'Base IPCA'!$E$3:$E$14,AH2208,"Cubic","Extrapolate=Linear","MultiX=Average","Skip=True","Sort=True")</f>
        <v>#N/A Invalid Parameter: Interpolation value</v>
      </c>
      <c r="AJ2208" s="43" t="str">
        <f>_xll.BInterpol('Base IPCA'!$C$3:$C$14,'Base IPCA'!$D$3:$D$14,AH2208,"Cubic","Extrapolate=Linear","MultiX=Average","Skip=True","Sort=True")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3"/>
        <v>#REF!</v>
      </c>
      <c r="AI2209" s="43" t="str">
        <f>_xll.BInterpol('Base IPCA'!$C$3:$C$14,'Base IPCA'!$E$3:$E$14,AH2209,"Cubic","Extrapolate=Linear","MultiX=Average","Skip=True","Sort=True")</f>
        <v>#N/A Invalid Parameter: Interpolation value</v>
      </c>
      <c r="AJ2209" s="43" t="str">
        <f>_xll.BInterpol('Base IPCA'!$C$3:$C$14,'Base IPCA'!$D$3:$D$14,AH2209,"Cubic","Extrapolate=Linear","MultiX=Average","Skip=True","Sort=True")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3"/>
        <v>#REF!</v>
      </c>
      <c r="AI2210" s="43" t="str">
        <f>_xll.BInterpol('Base IPCA'!$C$3:$C$14,'Base IPCA'!$E$3:$E$14,AH2210,"Cubic","Extrapolate=Linear","MultiX=Average","Skip=True","Sort=True")</f>
        <v>#N/A Invalid Parameter: Interpolation value</v>
      </c>
      <c r="AJ2210" s="43" t="str">
        <f>_xll.BInterpol('Base IPCA'!$C$3:$C$14,'Base IPCA'!$D$3:$D$14,AH2210,"Cubic","Extrapolate=Linear","MultiX=Average","Skip=True","Sort=True")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3"/>
        <v>#REF!</v>
      </c>
      <c r="AI2211" s="43" t="str">
        <f>_xll.BInterpol('Base IPCA'!$C$3:$C$14,'Base IPCA'!$E$3:$E$14,AH2211,"Cubic","Extrapolate=Linear","MultiX=Average","Skip=True","Sort=True")</f>
        <v>#N/A Invalid Parameter: Interpolation value</v>
      </c>
      <c r="AJ2211" s="43" t="str">
        <f>_xll.BInterpol('Base IPCA'!$C$3:$C$14,'Base IPCA'!$D$3:$D$14,AH2211,"Cubic","Extrapolate=Linear","MultiX=Average","Skip=True","Sort=True")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3"/>
        <v>#REF!</v>
      </c>
      <c r="AI2212" s="43" t="str">
        <f>_xll.BInterpol('Base IPCA'!$C$3:$C$14,'Base IPCA'!$E$3:$E$14,AH2212,"Cubic","Extrapolate=Linear","MultiX=Average","Skip=True","Sort=True")</f>
        <v>#N/A Invalid Parameter: Interpolation value</v>
      </c>
      <c r="AJ2212" s="43" t="str">
        <f>_xll.BInterpol('Base IPCA'!$C$3:$C$14,'Base IPCA'!$D$3:$D$14,AH2212,"Cubic","Extrapolate=Linear","MultiX=Average","Skip=True","Sort=True")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3"/>
        <v>#REF!</v>
      </c>
      <c r="AI2213" s="43" t="str">
        <f>_xll.BInterpol('Base IPCA'!$C$3:$C$14,'Base IPCA'!$E$3:$E$14,AH2213,"Cubic","Extrapolate=Linear","MultiX=Average","Skip=True","Sort=True")</f>
        <v>#N/A Invalid Parameter: Interpolation value</v>
      </c>
      <c r="AJ2213" s="43" t="str">
        <f>_xll.BInterpol('Base IPCA'!$C$3:$C$14,'Base IPCA'!$D$3:$D$14,AH2213,"Cubic","Extrapolate=Linear","MultiX=Average","Skip=True","Sort=True")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3"/>
        <v>#REF!</v>
      </c>
      <c r="AI2214" s="43" t="str">
        <f>_xll.BInterpol('Base IPCA'!$C$3:$C$14,'Base IPCA'!$E$3:$E$14,AH2214,"Cubic","Extrapolate=Linear","MultiX=Average","Skip=True","Sort=True")</f>
        <v>#N/A Invalid Parameter: Interpolation value</v>
      </c>
      <c r="AJ2214" s="43" t="str">
        <f>_xll.BInterpol('Base IPCA'!$C$3:$C$14,'Base IPCA'!$D$3:$D$14,AH2214,"Cubic","Extrapolate=Linear","MultiX=Average","Skip=True","Sort=True")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3"/>
        <v>#REF!</v>
      </c>
      <c r="AI2215" s="43" t="str">
        <f>_xll.BInterpol('Base IPCA'!$C$3:$C$14,'Base IPCA'!$E$3:$E$14,AH2215,"Cubic","Extrapolate=Linear","MultiX=Average","Skip=True","Sort=True")</f>
        <v>#N/A Invalid Parameter: Interpolation value</v>
      </c>
      <c r="AJ2215" s="43" t="str">
        <f>_xll.BInterpol('Base IPCA'!$C$3:$C$14,'Base IPCA'!$D$3:$D$14,AH2215,"Cubic","Extrapolate=Linear","MultiX=Average","Skip=True","Sort=True")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3"/>
        <v>#REF!</v>
      </c>
      <c r="AI2216" s="43" t="str">
        <f>_xll.BInterpol('Base IPCA'!$C$3:$C$14,'Base IPCA'!$E$3:$E$14,AH2216,"Cubic","Extrapolate=Linear","MultiX=Average","Skip=True","Sort=True")</f>
        <v>#N/A Invalid Parameter: Interpolation value</v>
      </c>
      <c r="AJ2216" s="43" t="str">
        <f>_xll.BInterpol('Base IPCA'!$C$3:$C$14,'Base IPCA'!$D$3:$D$14,AH2216,"Cubic","Extrapolate=Linear","MultiX=Average","Skip=True","Sort=True")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3"/>
        <v>#REF!</v>
      </c>
      <c r="AI2217" s="43" t="str">
        <f>_xll.BInterpol('Base IPCA'!$C$3:$C$14,'Base IPCA'!$E$3:$E$14,AH2217,"Cubic","Extrapolate=Linear","MultiX=Average","Skip=True","Sort=True")</f>
        <v>#N/A Invalid Parameter: Interpolation value</v>
      </c>
      <c r="AJ2217" s="43" t="str">
        <f>_xll.BInterpol('Base IPCA'!$C$3:$C$14,'Base IPCA'!$D$3:$D$14,AH2217,"Cubic","Extrapolate=Linear","MultiX=Average","Skip=True","Sort=True")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3"/>
        <v>#REF!</v>
      </c>
      <c r="AI2218" s="43" t="str">
        <f>_xll.BInterpol('Base IPCA'!$C$3:$C$14,'Base IPCA'!$E$3:$E$14,AH2218,"Cubic","Extrapolate=Linear","MultiX=Average","Skip=True","Sort=True")</f>
        <v>#N/A Invalid Parameter: Interpolation value</v>
      </c>
      <c r="AJ2218" s="43" t="str">
        <f>_xll.BInterpol('Base IPCA'!$C$3:$C$14,'Base IPCA'!$D$3:$D$14,AH2218,"Cubic","Extrapolate=Linear","MultiX=Average","Skip=True","Sort=True")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3"/>
        <v>#REF!</v>
      </c>
      <c r="AI2219" s="43" t="str">
        <f>_xll.BInterpol('Base IPCA'!$C$3:$C$14,'Base IPCA'!$E$3:$E$14,AH2219,"Cubic","Extrapolate=Linear","MultiX=Average","Skip=True","Sort=True")</f>
        <v>#N/A Invalid Parameter: Interpolation value</v>
      </c>
      <c r="AJ2219" s="43" t="str">
        <f>_xll.BInterpol('Base IPCA'!$C$3:$C$14,'Base IPCA'!$D$3:$D$14,AH2219,"Cubic","Extrapolate=Linear","MultiX=Average","Skip=True","Sort=True")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3"/>
        <v>#REF!</v>
      </c>
      <c r="AI2220" s="43" t="str">
        <f>_xll.BInterpol('Base IPCA'!$C$3:$C$14,'Base IPCA'!$E$3:$E$14,AH2220,"Cubic","Extrapolate=Linear","MultiX=Average","Skip=True","Sort=True")</f>
        <v>#N/A Invalid Parameter: Interpolation value</v>
      </c>
      <c r="AJ2220" s="43" t="str">
        <f>_xll.BInterpol('Base IPCA'!$C$3:$C$14,'Base IPCA'!$D$3:$D$14,AH2220,"Cubic","Extrapolate=Linear","MultiX=Average","Skip=True","Sort=True")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3"/>
        <v>#REF!</v>
      </c>
      <c r="AI2221" s="43" t="str">
        <f>_xll.BInterpol('Base IPCA'!$C$3:$C$14,'Base IPCA'!$E$3:$E$14,AH2221,"Cubic","Extrapolate=Linear","MultiX=Average","Skip=True","Sort=True")</f>
        <v>#N/A Invalid Parameter: Interpolation value</v>
      </c>
      <c r="AJ2221" s="43" t="str">
        <f>_xll.BInterpol('Base IPCA'!$C$3:$C$14,'Base IPCA'!$D$3:$D$14,AH2221,"Cubic","Extrapolate=Linear","MultiX=Average","Skip=True","Sort=True")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3"/>
        <v>#REF!</v>
      </c>
      <c r="AI2222" s="43" t="str">
        <f>_xll.BInterpol('Base IPCA'!$C$3:$C$14,'Base IPCA'!$E$3:$E$14,AH2222,"Cubic","Extrapolate=Linear","MultiX=Average","Skip=True","Sort=True")</f>
        <v>#N/A Invalid Parameter: Interpolation value</v>
      </c>
      <c r="AJ2222" s="43" t="str">
        <f>_xll.BInterpol('Base IPCA'!$C$3:$C$14,'Base IPCA'!$D$3:$D$14,AH2222,"Cubic","Extrapolate=Linear","MultiX=Average","Skip=True","Sort=True")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3"/>
        <v>#REF!</v>
      </c>
      <c r="AI2223" s="43" t="str">
        <f>_xll.BInterpol('Base IPCA'!$C$3:$C$14,'Base IPCA'!$E$3:$E$14,AH2223,"Cubic","Extrapolate=Linear","MultiX=Average","Skip=True","Sort=True")</f>
        <v>#N/A Invalid Parameter: Interpolation value</v>
      </c>
      <c r="AJ2223" s="43" t="str">
        <f>_xll.BInterpol('Base IPCA'!$C$3:$C$14,'Base IPCA'!$D$3:$D$14,AH2223,"Cubic","Extrapolate=Linear","MultiX=Average","Skip=True","Sort=True")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3"/>
        <v>#REF!</v>
      </c>
      <c r="AI2224" s="43" t="str">
        <f>_xll.BInterpol('Base IPCA'!$C$3:$C$14,'Base IPCA'!$E$3:$E$14,AH2224,"Cubic","Extrapolate=Linear","MultiX=Average","Skip=True","Sort=True")</f>
        <v>#N/A Invalid Parameter: Interpolation value</v>
      </c>
      <c r="AJ2224" s="43" t="str">
        <f>_xll.BInterpol('Base IPCA'!$C$3:$C$14,'Base IPCA'!$D$3:$D$14,AH2224,"Cubic","Extrapolate=Linear","MultiX=Average","Skip=True","Sort=True")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3"/>
        <v>#REF!</v>
      </c>
      <c r="AI2225" s="43" t="str">
        <f>_xll.BInterpol('Base IPCA'!$C$3:$C$14,'Base IPCA'!$E$3:$E$14,AH2225,"Cubic","Extrapolate=Linear","MultiX=Average","Skip=True","Sort=True")</f>
        <v>#N/A Invalid Parameter: Interpolation value</v>
      </c>
      <c r="AJ2225" s="43" t="str">
        <f>_xll.BInterpol('Base IPCA'!$C$3:$C$14,'Base IPCA'!$D$3:$D$14,AH2225,"Cubic","Extrapolate=Linear","MultiX=Average","Skip=True","Sort=True")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3"/>
        <v>#REF!</v>
      </c>
      <c r="AI2226" s="43" t="str">
        <f>_xll.BInterpol('Base IPCA'!$C$3:$C$14,'Base IPCA'!$E$3:$E$14,AH2226,"Cubic","Extrapolate=Linear","MultiX=Average","Skip=True","Sort=True")</f>
        <v>#N/A Invalid Parameter: Interpolation value</v>
      </c>
      <c r="AJ2226" s="43" t="str">
        <f>_xll.BInterpol('Base IPCA'!$C$3:$C$14,'Base IPCA'!$D$3:$D$14,AH2226,"Cubic","Extrapolate=Linear","MultiX=Average","Skip=True","Sort=True")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3"/>
        <v>#REF!</v>
      </c>
      <c r="AI2227" s="43" t="str">
        <f>_xll.BInterpol('Base IPCA'!$C$3:$C$14,'Base IPCA'!$E$3:$E$14,AH2227,"Cubic","Extrapolate=Linear","MultiX=Average","Skip=True","Sort=True")</f>
        <v>#N/A Invalid Parameter: Interpolation value</v>
      </c>
      <c r="AJ2227" s="43" t="str">
        <f>_xll.BInterpol('Base IPCA'!$C$3:$C$14,'Base IPCA'!$D$3:$D$14,AH2227,"Cubic","Extrapolate=Linear","MultiX=Average","Skip=True","Sort=True")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3"/>
        <v>#REF!</v>
      </c>
      <c r="AI2228" s="43" t="str">
        <f>_xll.BInterpol('Base IPCA'!$C$3:$C$14,'Base IPCA'!$E$3:$E$14,AH2228,"Cubic","Extrapolate=Linear","MultiX=Average","Skip=True","Sort=True")</f>
        <v>#N/A Invalid Parameter: Interpolation value</v>
      </c>
      <c r="AJ2228" s="43" t="str">
        <f>_xll.BInterpol('Base IPCA'!$C$3:$C$14,'Base IPCA'!$D$3:$D$14,AH2228,"Cubic","Extrapolate=Linear","MultiX=Average","Skip=True","Sort=True")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3"/>
        <v>#REF!</v>
      </c>
      <c r="AI2229" s="43" t="str">
        <f>_xll.BInterpol('Base IPCA'!$C$3:$C$14,'Base IPCA'!$E$3:$E$14,AH2229,"Cubic","Extrapolate=Linear","MultiX=Average","Skip=True","Sort=True")</f>
        <v>#N/A Invalid Parameter: Interpolation value</v>
      </c>
      <c r="AJ2229" s="43" t="str">
        <f>_xll.BInterpol('Base IPCA'!$C$3:$C$14,'Base IPCA'!$D$3:$D$14,AH2229,"Cubic","Extrapolate=Linear","MultiX=Average","Skip=True","Sort=True")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3"/>
        <v>#REF!</v>
      </c>
      <c r="AI2230" s="43" t="str">
        <f>_xll.BInterpol('Base IPCA'!$C$3:$C$14,'Base IPCA'!$E$3:$E$14,AH2230,"Cubic","Extrapolate=Linear","MultiX=Average","Skip=True","Sort=True")</f>
        <v>#N/A Invalid Parameter: Interpolation value</v>
      </c>
      <c r="AJ2230" s="43" t="str">
        <f>_xll.BInterpol('Base IPCA'!$C$3:$C$14,'Base IPCA'!$D$3:$D$14,AH2230,"Cubic","Extrapolate=Linear","MultiX=Average","Skip=True","Sort=True")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3"/>
        <v>#REF!</v>
      </c>
      <c r="AI2231" s="43" t="str">
        <f>_xll.BInterpol('Base IPCA'!$C$3:$C$14,'Base IPCA'!$E$3:$E$14,AH2231,"Cubic","Extrapolate=Linear","MultiX=Average","Skip=True","Sort=True")</f>
        <v>#N/A Invalid Parameter: Interpolation value</v>
      </c>
      <c r="AJ2231" s="43" t="str">
        <f>_xll.BInterpol('Base IPCA'!$C$3:$C$14,'Base IPCA'!$D$3:$D$14,AH2231,"Cubic","Extrapolate=Linear","MultiX=Average","Skip=True","Sort=True")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3"/>
        <v>#REF!</v>
      </c>
      <c r="AI2232" s="43" t="str">
        <f>_xll.BInterpol('Base IPCA'!$C$3:$C$14,'Base IPCA'!$E$3:$E$14,AH2232,"Cubic","Extrapolate=Linear","MultiX=Average","Skip=True","Sort=True")</f>
        <v>#N/A Invalid Parameter: Interpolation value</v>
      </c>
      <c r="AJ2232" s="43" t="str">
        <f>_xll.BInterpol('Base IPCA'!$C$3:$C$14,'Base IPCA'!$D$3:$D$14,AH2232,"Cubic","Extrapolate=Linear","MultiX=Average","Skip=True","Sort=True")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3"/>
        <v>#REF!</v>
      </c>
      <c r="AI2233" s="43" t="str">
        <f>_xll.BInterpol('Base IPCA'!$C$3:$C$14,'Base IPCA'!$E$3:$E$14,AH2233,"Cubic","Extrapolate=Linear","MultiX=Average","Skip=True","Sort=True")</f>
        <v>#N/A Invalid Parameter: Interpolation value</v>
      </c>
      <c r="AJ2233" s="43" t="str">
        <f>_xll.BInterpol('Base IPCA'!$C$3:$C$14,'Base IPCA'!$D$3:$D$14,AH2233,"Cubic","Extrapolate=Linear","MultiX=Average","Skip=True","Sort=True")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3"/>
        <v>#REF!</v>
      </c>
      <c r="AI2234" s="43" t="str">
        <f>_xll.BInterpol('Base IPCA'!$C$3:$C$14,'Base IPCA'!$E$3:$E$14,AH2234,"Cubic","Extrapolate=Linear","MultiX=Average","Skip=True","Sort=True")</f>
        <v>#N/A Invalid Parameter: Interpolation value</v>
      </c>
      <c r="AJ2234" s="43" t="str">
        <f>_xll.BInterpol('Base IPCA'!$C$3:$C$14,'Base IPCA'!$D$3:$D$14,AH2234,"Cubic","Extrapolate=Linear","MultiX=Average","Skip=True","Sort=True")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3"/>
        <v>#REF!</v>
      </c>
      <c r="AI2235" s="43" t="str">
        <f>_xll.BInterpol('Base IPCA'!$C$3:$C$14,'Base IPCA'!$E$3:$E$14,AH2235,"Cubic","Extrapolate=Linear","MultiX=Average","Skip=True","Sort=True")</f>
        <v>#N/A Invalid Parameter: Interpolation value</v>
      </c>
      <c r="AJ2235" s="43" t="str">
        <f>_xll.BInterpol('Base IPCA'!$C$3:$C$14,'Base IPCA'!$D$3:$D$14,AH2235,"Cubic","Extrapolate=Linear","MultiX=Average","Skip=True","Sort=True")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3"/>
        <v>#REF!</v>
      </c>
      <c r="AI2236" s="43" t="str">
        <f>_xll.BInterpol('Base IPCA'!$C$3:$C$14,'Base IPCA'!$E$3:$E$14,AH2236,"Cubic","Extrapolate=Linear","MultiX=Average","Skip=True","Sort=True")</f>
        <v>#N/A Invalid Parameter: Interpolation value</v>
      </c>
      <c r="AJ2236" s="43" t="str">
        <f>_xll.BInterpol('Base IPCA'!$C$3:$C$14,'Base IPCA'!$D$3:$D$14,AH2236,"Cubic","Extrapolate=Linear","MultiX=Average","Skip=True","Sort=True")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3"/>
        <v>#REF!</v>
      </c>
      <c r="AI2237" s="43" t="str">
        <f>_xll.BInterpol('Base IPCA'!$C$3:$C$14,'Base IPCA'!$E$3:$E$14,AH2237,"Cubic","Extrapolate=Linear","MultiX=Average","Skip=True","Sort=True")</f>
        <v>#N/A Invalid Parameter: Interpolation value</v>
      </c>
      <c r="AJ2237" s="43" t="str">
        <f>_xll.BInterpol('Base IPCA'!$C$3:$C$14,'Base IPCA'!$D$3:$D$14,AH2237,"Cubic","Extrapolate=Linear","MultiX=Average","Skip=True","Sort=True")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3"/>
        <v>#REF!</v>
      </c>
      <c r="AI2238" s="43" t="str">
        <f>_xll.BInterpol('Base IPCA'!$C$3:$C$14,'Base IPCA'!$E$3:$E$14,AH2238,"Cubic","Extrapolate=Linear","MultiX=Average","Skip=True","Sort=True")</f>
        <v>#N/A Invalid Parameter: Interpolation value</v>
      </c>
      <c r="AJ2238" s="43" t="str">
        <f>_xll.BInterpol('Base IPCA'!$C$3:$C$14,'Base IPCA'!$D$3:$D$14,AH2238,"Cubic","Extrapolate=Linear","MultiX=Average","Skip=True","Sort=True")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3"/>
        <v>#REF!</v>
      </c>
      <c r="AI2239" s="43" t="str">
        <f>_xll.BInterpol('Base IPCA'!$C$3:$C$14,'Base IPCA'!$E$3:$E$14,AH2239,"Cubic","Extrapolate=Linear","MultiX=Average","Skip=True","Sort=True")</f>
        <v>#N/A Invalid Parameter: Interpolation value</v>
      </c>
      <c r="AJ2239" s="43" t="str">
        <f>_xll.BInterpol('Base IPCA'!$C$3:$C$14,'Base IPCA'!$D$3:$D$14,AH2239,"Cubic","Extrapolate=Linear","MultiX=Average","Skip=True","Sort=True")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3"/>
        <v>#REF!</v>
      </c>
      <c r="AI2240" s="43" t="str">
        <f>_xll.BInterpol('Base IPCA'!$C$3:$C$14,'Base IPCA'!$E$3:$E$14,AH2240,"Cubic","Extrapolate=Linear","MultiX=Average","Skip=True","Sort=True")</f>
        <v>#N/A Invalid Parameter: Interpolation value</v>
      </c>
      <c r="AJ2240" s="43" t="str">
        <f>_xll.BInterpol('Base IPCA'!$C$3:$C$14,'Base IPCA'!$D$3:$D$14,AH2240,"Cubic","Extrapolate=Linear","MultiX=Average","Skip=True","Sort=True")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3"/>
        <v>#REF!</v>
      </c>
      <c r="AI2241" s="43" t="str">
        <f>_xll.BInterpol('Base IPCA'!$C$3:$C$14,'Base IPCA'!$E$3:$E$14,AH2241,"Cubic","Extrapolate=Linear","MultiX=Average","Skip=True","Sort=True")</f>
        <v>#N/A Invalid Parameter: Interpolation value</v>
      </c>
      <c r="AJ2241" s="43" t="str">
        <f>_xll.BInterpol('Base IPCA'!$C$3:$C$14,'Base IPCA'!$D$3:$D$14,AH2241,"Cubic","Extrapolate=Linear","MultiX=Average","Skip=True","Sort=True")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3"/>
        <v>#REF!</v>
      </c>
      <c r="AI2242" s="43" t="str">
        <f>_xll.BInterpol('Base IPCA'!$C$3:$C$14,'Base IPCA'!$E$3:$E$14,AH2242,"Cubic","Extrapolate=Linear","MultiX=Average","Skip=True","Sort=True")</f>
        <v>#N/A Invalid Parameter: Interpolation value</v>
      </c>
      <c r="AJ2242" s="43" t="str">
        <f>_xll.BInterpol('Base IPCA'!$C$3:$C$14,'Base IPCA'!$D$3:$D$14,AH2242,"Cubic","Extrapolate=Linear","MultiX=Average","Skip=True","Sort=True")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3"/>
        <v>#REF!</v>
      </c>
      <c r="AI2243" s="43" t="str">
        <f>_xll.BInterpol('Base IPCA'!$C$3:$C$14,'Base IPCA'!$E$3:$E$14,AH2243,"Cubic","Extrapolate=Linear","MultiX=Average","Skip=True","Sort=True")</f>
        <v>#N/A Invalid Parameter: Interpolation value</v>
      </c>
      <c r="AJ2243" s="43" t="str">
        <f>_xll.BInterpol('Base IPCA'!$C$3:$C$14,'Base IPCA'!$D$3:$D$14,AH2243,"Cubic","Extrapolate=Linear","MultiX=Average","Skip=True","Sort=True")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3"/>
        <v>#REF!</v>
      </c>
      <c r="AI2244" s="43" t="str">
        <f>_xll.BInterpol('Base IPCA'!$C$3:$C$14,'Base IPCA'!$E$3:$E$14,AH2244,"Cubic","Extrapolate=Linear","MultiX=Average","Skip=True","Sort=True")</f>
        <v>#N/A Invalid Parameter: Interpolation value</v>
      </c>
      <c r="AJ2244" s="43" t="str">
        <f>_xll.BInterpol('Base IPCA'!$C$3:$C$14,'Base IPCA'!$D$3:$D$14,AH2244,"Cubic","Extrapolate=Linear","MultiX=Average","Skip=True","Sort=True")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3"/>
        <v>#REF!</v>
      </c>
      <c r="AI2245" s="43" t="str">
        <f>_xll.BInterpol('Base IPCA'!$C$3:$C$14,'Base IPCA'!$E$3:$E$14,AH2245,"Cubic","Extrapolate=Linear","MultiX=Average","Skip=True","Sort=True")</f>
        <v>#N/A Invalid Parameter: Interpolation value</v>
      </c>
      <c r="AJ2245" s="43" t="str">
        <f>_xll.BInterpol('Base IPCA'!$C$3:$C$14,'Base IPCA'!$D$3:$D$14,AH2245,"Cubic","Extrapolate=Linear","MultiX=Average","Skip=True","Sort=True")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4">AH2245+1</f>
        <v>#REF!</v>
      </c>
      <c r="AI2246" s="43" t="str">
        <f>_xll.BInterpol('Base IPCA'!$C$3:$C$14,'Base IPCA'!$E$3:$E$14,AH2246,"Cubic","Extrapolate=Linear","MultiX=Average","Skip=True","Sort=True")</f>
        <v>#N/A Invalid Parameter: Interpolation value</v>
      </c>
      <c r="AJ2246" s="43" t="str">
        <f>_xll.BInterpol('Base IPCA'!$C$3:$C$14,'Base IPCA'!$D$3:$D$14,AH2246,"Cubic","Extrapolate=Linear","MultiX=Average","Skip=True","Sort=True")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4"/>
        <v>#REF!</v>
      </c>
      <c r="AI2247" s="43" t="str">
        <f>_xll.BInterpol('Base IPCA'!$C$3:$C$14,'Base IPCA'!$E$3:$E$14,AH2247,"Cubic","Extrapolate=Linear","MultiX=Average","Skip=True","Sort=True")</f>
        <v>#N/A Invalid Parameter: Interpolation value</v>
      </c>
      <c r="AJ2247" s="43" t="str">
        <f>_xll.BInterpol('Base IPCA'!$C$3:$C$14,'Base IPCA'!$D$3:$D$14,AH2247,"Cubic","Extrapolate=Linear","MultiX=Average","Skip=True","Sort=True")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4"/>
        <v>#REF!</v>
      </c>
      <c r="AI2248" s="43" t="str">
        <f>_xll.BInterpol('Base IPCA'!$C$3:$C$14,'Base IPCA'!$E$3:$E$14,AH2248,"Cubic","Extrapolate=Linear","MultiX=Average","Skip=True","Sort=True")</f>
        <v>#N/A Invalid Parameter: Interpolation value</v>
      </c>
      <c r="AJ2248" s="43" t="str">
        <f>_xll.BInterpol('Base IPCA'!$C$3:$C$14,'Base IPCA'!$D$3:$D$14,AH2248,"Cubic","Extrapolate=Linear","MultiX=Average","Skip=True","Sort=True")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4"/>
        <v>#REF!</v>
      </c>
      <c r="AI2249" s="43" t="str">
        <f>_xll.BInterpol('Base IPCA'!$C$3:$C$14,'Base IPCA'!$E$3:$E$14,AH2249,"Cubic","Extrapolate=Linear","MultiX=Average","Skip=True","Sort=True")</f>
        <v>#N/A Invalid Parameter: Interpolation value</v>
      </c>
      <c r="AJ2249" s="43" t="str">
        <f>_xll.BInterpol('Base IPCA'!$C$3:$C$14,'Base IPCA'!$D$3:$D$14,AH2249,"Cubic","Extrapolate=Linear","MultiX=Average","Skip=True","Sort=True")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4"/>
        <v>#REF!</v>
      </c>
      <c r="AI2250" s="43" t="str">
        <f>_xll.BInterpol('Base IPCA'!$C$3:$C$14,'Base IPCA'!$E$3:$E$14,AH2250,"Cubic","Extrapolate=Linear","MultiX=Average","Skip=True","Sort=True")</f>
        <v>#N/A Invalid Parameter: Interpolation value</v>
      </c>
      <c r="AJ2250" s="43" t="str">
        <f>_xll.BInterpol('Base IPCA'!$C$3:$C$14,'Base IPCA'!$D$3:$D$14,AH2250,"Cubic","Extrapolate=Linear","MultiX=Average","Skip=True","Sort=True")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4"/>
        <v>#REF!</v>
      </c>
      <c r="AI2251" s="43" t="str">
        <f>_xll.BInterpol('Base IPCA'!$C$3:$C$14,'Base IPCA'!$E$3:$E$14,AH2251,"Cubic","Extrapolate=Linear","MultiX=Average","Skip=True","Sort=True")</f>
        <v>#N/A Invalid Parameter: Interpolation value</v>
      </c>
      <c r="AJ2251" s="43" t="str">
        <f>_xll.BInterpol('Base IPCA'!$C$3:$C$14,'Base IPCA'!$D$3:$D$14,AH2251,"Cubic","Extrapolate=Linear","MultiX=Average","Skip=True","Sort=True")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4"/>
        <v>#REF!</v>
      </c>
      <c r="AI2252" s="43" t="str">
        <f>_xll.BInterpol('Base IPCA'!$C$3:$C$14,'Base IPCA'!$E$3:$E$14,AH2252,"Cubic","Extrapolate=Linear","MultiX=Average","Skip=True","Sort=True")</f>
        <v>#N/A Invalid Parameter: Interpolation value</v>
      </c>
      <c r="AJ2252" s="43" t="str">
        <f>_xll.BInterpol('Base IPCA'!$C$3:$C$14,'Base IPCA'!$D$3:$D$14,AH2252,"Cubic","Extrapolate=Linear","MultiX=Average","Skip=True","Sort=True")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4"/>
        <v>#REF!</v>
      </c>
      <c r="AI2253" s="43" t="str">
        <f>_xll.BInterpol('Base IPCA'!$C$3:$C$14,'Base IPCA'!$E$3:$E$14,AH2253,"Cubic","Extrapolate=Linear","MultiX=Average","Skip=True","Sort=True")</f>
        <v>#N/A Invalid Parameter: Interpolation value</v>
      </c>
      <c r="AJ2253" s="43" t="str">
        <f>_xll.BInterpol('Base IPCA'!$C$3:$C$14,'Base IPCA'!$D$3:$D$14,AH2253,"Cubic","Extrapolate=Linear","MultiX=Average","Skip=True","Sort=True")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4"/>
        <v>#REF!</v>
      </c>
      <c r="AI2254" s="43" t="str">
        <f>_xll.BInterpol('Base IPCA'!$C$3:$C$14,'Base IPCA'!$E$3:$E$14,AH2254,"Cubic","Extrapolate=Linear","MultiX=Average","Skip=True","Sort=True")</f>
        <v>#N/A Invalid Parameter: Interpolation value</v>
      </c>
      <c r="AJ2254" s="43" t="str">
        <f>_xll.BInterpol('Base IPCA'!$C$3:$C$14,'Base IPCA'!$D$3:$D$14,AH2254,"Cubic","Extrapolate=Linear","MultiX=Average","Skip=True","Sort=True")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4"/>
        <v>#REF!</v>
      </c>
      <c r="AI2255" s="43" t="str">
        <f>_xll.BInterpol('Base IPCA'!$C$3:$C$14,'Base IPCA'!$E$3:$E$14,AH2255,"Cubic","Extrapolate=Linear","MultiX=Average","Skip=True","Sort=True")</f>
        <v>#N/A Invalid Parameter: Interpolation value</v>
      </c>
      <c r="AJ2255" s="43" t="str">
        <f>_xll.BInterpol('Base IPCA'!$C$3:$C$14,'Base IPCA'!$D$3:$D$14,AH2255,"Cubic","Extrapolate=Linear","MultiX=Average","Skip=True","Sort=True")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4"/>
        <v>#REF!</v>
      </c>
      <c r="AI2256" s="43" t="str">
        <f>_xll.BInterpol('Base IPCA'!$C$3:$C$14,'Base IPCA'!$E$3:$E$14,AH2256,"Cubic","Extrapolate=Linear","MultiX=Average","Skip=True","Sort=True")</f>
        <v>#N/A Invalid Parameter: Interpolation value</v>
      </c>
      <c r="AJ2256" s="43" t="str">
        <f>_xll.BInterpol('Base IPCA'!$C$3:$C$14,'Base IPCA'!$D$3:$D$14,AH2256,"Cubic","Extrapolate=Linear","MultiX=Average","Skip=True","Sort=True")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4"/>
        <v>#REF!</v>
      </c>
      <c r="AI2257" s="43" t="str">
        <f>_xll.BInterpol('Base IPCA'!$C$3:$C$14,'Base IPCA'!$E$3:$E$14,AH2257,"Cubic","Extrapolate=Linear","MultiX=Average","Skip=True","Sort=True")</f>
        <v>#N/A Invalid Parameter: Interpolation value</v>
      </c>
      <c r="AJ2257" s="43" t="str">
        <f>_xll.BInterpol('Base IPCA'!$C$3:$C$14,'Base IPCA'!$D$3:$D$14,AH2257,"Cubic","Extrapolate=Linear","MultiX=Average","Skip=True","Sort=True")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4"/>
        <v>#REF!</v>
      </c>
      <c r="AI2258" s="43" t="str">
        <f>_xll.BInterpol('Base IPCA'!$C$3:$C$14,'Base IPCA'!$E$3:$E$14,AH2258,"Cubic","Extrapolate=Linear","MultiX=Average","Skip=True","Sort=True")</f>
        <v>#N/A Invalid Parameter: Interpolation value</v>
      </c>
      <c r="AJ2258" s="43" t="str">
        <f>_xll.BInterpol('Base IPCA'!$C$3:$C$14,'Base IPCA'!$D$3:$D$14,AH2258,"Cubic","Extrapolate=Linear","MultiX=Average","Skip=True","Sort=True")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4"/>
        <v>#REF!</v>
      </c>
      <c r="AI2259" s="43" t="str">
        <f>_xll.BInterpol('Base IPCA'!$C$3:$C$14,'Base IPCA'!$E$3:$E$14,AH2259,"Cubic","Extrapolate=Linear","MultiX=Average","Skip=True","Sort=True")</f>
        <v>#N/A Invalid Parameter: Interpolation value</v>
      </c>
      <c r="AJ2259" s="43" t="str">
        <f>_xll.BInterpol('Base IPCA'!$C$3:$C$14,'Base IPCA'!$D$3:$D$14,AH2259,"Cubic","Extrapolate=Linear","MultiX=Average","Skip=True","Sort=True")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4"/>
        <v>#REF!</v>
      </c>
      <c r="AI2260" s="43" t="str">
        <f>_xll.BInterpol('Base IPCA'!$C$3:$C$14,'Base IPCA'!$E$3:$E$14,AH2260,"Cubic","Extrapolate=Linear","MultiX=Average","Skip=True","Sort=True")</f>
        <v>#N/A Invalid Parameter: Interpolation value</v>
      </c>
      <c r="AJ2260" s="43" t="str">
        <f>_xll.BInterpol('Base IPCA'!$C$3:$C$14,'Base IPCA'!$D$3:$D$14,AH2260,"Cubic","Extrapolate=Linear","MultiX=Average","Skip=True","Sort=True")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4"/>
        <v>#REF!</v>
      </c>
      <c r="AI2261" s="43" t="str">
        <f>_xll.BInterpol('Base IPCA'!$C$3:$C$14,'Base IPCA'!$E$3:$E$14,AH2261,"Cubic","Extrapolate=Linear","MultiX=Average","Skip=True","Sort=True")</f>
        <v>#N/A Invalid Parameter: Interpolation value</v>
      </c>
      <c r="AJ2261" s="43" t="str">
        <f>_xll.BInterpol('Base IPCA'!$C$3:$C$14,'Base IPCA'!$D$3:$D$14,AH2261,"Cubic","Extrapolate=Linear","MultiX=Average","Skip=True","Sort=True")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4"/>
        <v>#REF!</v>
      </c>
      <c r="AI2262" s="43" t="str">
        <f>_xll.BInterpol('Base IPCA'!$C$3:$C$14,'Base IPCA'!$E$3:$E$14,AH2262,"Cubic","Extrapolate=Linear","MultiX=Average","Skip=True","Sort=True")</f>
        <v>#N/A Invalid Parameter: Interpolation value</v>
      </c>
      <c r="AJ2262" s="43" t="str">
        <f>_xll.BInterpol('Base IPCA'!$C$3:$C$14,'Base IPCA'!$D$3:$D$14,AH2262,"Cubic","Extrapolate=Linear","MultiX=Average","Skip=True","Sort=True")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4"/>
        <v>#REF!</v>
      </c>
      <c r="AI2263" s="43" t="str">
        <f>_xll.BInterpol('Base IPCA'!$C$3:$C$14,'Base IPCA'!$E$3:$E$14,AH2263,"Cubic","Extrapolate=Linear","MultiX=Average","Skip=True","Sort=True")</f>
        <v>#N/A Invalid Parameter: Interpolation value</v>
      </c>
      <c r="AJ2263" s="43" t="str">
        <f>_xll.BInterpol('Base IPCA'!$C$3:$C$14,'Base IPCA'!$D$3:$D$14,AH2263,"Cubic","Extrapolate=Linear","MultiX=Average","Skip=True","Sort=True")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4"/>
        <v>#REF!</v>
      </c>
      <c r="AI2264" s="43" t="str">
        <f>_xll.BInterpol('Base IPCA'!$C$3:$C$14,'Base IPCA'!$E$3:$E$14,AH2264,"Cubic","Extrapolate=Linear","MultiX=Average","Skip=True","Sort=True")</f>
        <v>#N/A Invalid Parameter: Interpolation value</v>
      </c>
      <c r="AJ2264" s="43" t="str">
        <f>_xll.BInterpol('Base IPCA'!$C$3:$C$14,'Base IPCA'!$D$3:$D$14,AH2264,"Cubic","Extrapolate=Linear","MultiX=Average","Skip=True","Sort=True")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4"/>
        <v>#REF!</v>
      </c>
      <c r="AI2265" s="43" t="str">
        <f>_xll.BInterpol('Base IPCA'!$C$3:$C$14,'Base IPCA'!$E$3:$E$14,AH2265,"Cubic","Extrapolate=Linear","MultiX=Average","Skip=True","Sort=True")</f>
        <v>#N/A Invalid Parameter: Interpolation value</v>
      </c>
      <c r="AJ2265" s="43" t="str">
        <f>_xll.BInterpol('Base IPCA'!$C$3:$C$14,'Base IPCA'!$D$3:$D$14,AH2265,"Cubic","Extrapolate=Linear","MultiX=Average","Skip=True","Sort=True")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4"/>
        <v>#REF!</v>
      </c>
      <c r="AI2266" s="43" t="str">
        <f>_xll.BInterpol('Base IPCA'!$C$3:$C$14,'Base IPCA'!$E$3:$E$14,AH2266,"Cubic","Extrapolate=Linear","MultiX=Average","Skip=True","Sort=True")</f>
        <v>#N/A Invalid Parameter: Interpolation value</v>
      </c>
      <c r="AJ2266" s="43" t="str">
        <f>_xll.BInterpol('Base IPCA'!$C$3:$C$14,'Base IPCA'!$D$3:$D$14,AH2266,"Cubic","Extrapolate=Linear","MultiX=Average","Skip=True","Sort=True")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4"/>
        <v>#REF!</v>
      </c>
      <c r="AI2267" s="43" t="str">
        <f>_xll.BInterpol('Base IPCA'!$C$3:$C$14,'Base IPCA'!$E$3:$E$14,AH2267,"Cubic","Extrapolate=Linear","MultiX=Average","Skip=True","Sort=True")</f>
        <v>#N/A Invalid Parameter: Interpolation value</v>
      </c>
      <c r="AJ2267" s="43" t="str">
        <f>_xll.BInterpol('Base IPCA'!$C$3:$C$14,'Base IPCA'!$D$3:$D$14,AH2267,"Cubic","Extrapolate=Linear","MultiX=Average","Skip=True","Sort=True")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4"/>
        <v>#REF!</v>
      </c>
      <c r="AI2268" s="43" t="str">
        <f>_xll.BInterpol('Base IPCA'!$C$3:$C$14,'Base IPCA'!$E$3:$E$14,AH2268,"Cubic","Extrapolate=Linear","MultiX=Average","Skip=True","Sort=True")</f>
        <v>#N/A Invalid Parameter: Interpolation value</v>
      </c>
      <c r="AJ2268" s="43" t="str">
        <f>_xll.BInterpol('Base IPCA'!$C$3:$C$14,'Base IPCA'!$D$3:$D$14,AH2268,"Cubic","Extrapolate=Linear","MultiX=Average","Skip=True","Sort=True")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4"/>
        <v>#REF!</v>
      </c>
      <c r="AI2269" s="43" t="str">
        <f>_xll.BInterpol('Base IPCA'!$C$3:$C$14,'Base IPCA'!$E$3:$E$14,AH2269,"Cubic","Extrapolate=Linear","MultiX=Average","Skip=True","Sort=True")</f>
        <v>#N/A Invalid Parameter: Interpolation value</v>
      </c>
      <c r="AJ2269" s="43" t="str">
        <f>_xll.BInterpol('Base IPCA'!$C$3:$C$14,'Base IPCA'!$D$3:$D$14,AH2269,"Cubic","Extrapolate=Linear","MultiX=Average","Skip=True","Sort=True")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4"/>
        <v>#REF!</v>
      </c>
      <c r="AI2270" s="43" t="str">
        <f>_xll.BInterpol('Base IPCA'!$C$3:$C$14,'Base IPCA'!$E$3:$E$14,AH2270,"Cubic","Extrapolate=Linear","MultiX=Average","Skip=True","Sort=True")</f>
        <v>#N/A Invalid Parameter: Interpolation value</v>
      </c>
      <c r="AJ2270" s="43" t="str">
        <f>_xll.BInterpol('Base IPCA'!$C$3:$C$14,'Base IPCA'!$D$3:$D$14,AH2270,"Cubic","Extrapolate=Linear","MultiX=Average","Skip=True","Sort=True")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4"/>
        <v>#REF!</v>
      </c>
      <c r="AI2271" s="43" t="str">
        <f>_xll.BInterpol('Base IPCA'!$C$3:$C$14,'Base IPCA'!$E$3:$E$14,AH2271,"Cubic","Extrapolate=Linear","MultiX=Average","Skip=True","Sort=True")</f>
        <v>#N/A Invalid Parameter: Interpolation value</v>
      </c>
      <c r="AJ2271" s="43" t="str">
        <f>_xll.BInterpol('Base IPCA'!$C$3:$C$14,'Base IPCA'!$D$3:$D$14,AH2271,"Cubic","Extrapolate=Linear","MultiX=Average","Skip=True","Sort=True")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4"/>
        <v>#REF!</v>
      </c>
      <c r="AI2272" s="43" t="str">
        <f>_xll.BInterpol('Base IPCA'!$C$3:$C$14,'Base IPCA'!$E$3:$E$14,AH2272,"Cubic","Extrapolate=Linear","MultiX=Average","Skip=True","Sort=True")</f>
        <v>#N/A Invalid Parameter: Interpolation value</v>
      </c>
      <c r="AJ2272" s="43" t="str">
        <f>_xll.BInterpol('Base IPCA'!$C$3:$C$14,'Base IPCA'!$D$3:$D$14,AH2272,"Cubic","Extrapolate=Linear","MultiX=Average","Skip=True","Sort=True")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4"/>
        <v>#REF!</v>
      </c>
      <c r="AI2273" s="43" t="str">
        <f>_xll.BInterpol('Base IPCA'!$C$3:$C$14,'Base IPCA'!$E$3:$E$14,AH2273,"Cubic","Extrapolate=Linear","MultiX=Average","Skip=True","Sort=True")</f>
        <v>#N/A Invalid Parameter: Interpolation value</v>
      </c>
      <c r="AJ2273" s="43" t="str">
        <f>_xll.BInterpol('Base IPCA'!$C$3:$C$14,'Base IPCA'!$D$3:$D$14,AH2273,"Cubic","Extrapolate=Linear","MultiX=Average","Skip=True","Sort=True")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4"/>
        <v>#REF!</v>
      </c>
      <c r="AI2274" s="43" t="str">
        <f>_xll.BInterpol('Base IPCA'!$C$3:$C$14,'Base IPCA'!$E$3:$E$14,AH2274,"Cubic","Extrapolate=Linear","MultiX=Average","Skip=True","Sort=True")</f>
        <v>#N/A Invalid Parameter: Interpolation value</v>
      </c>
      <c r="AJ2274" s="43" t="str">
        <f>_xll.BInterpol('Base IPCA'!$C$3:$C$14,'Base IPCA'!$D$3:$D$14,AH2274,"Cubic","Extrapolate=Linear","MultiX=Average","Skip=True","Sort=True")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4"/>
        <v>#REF!</v>
      </c>
      <c r="AI2275" s="43" t="str">
        <f>_xll.BInterpol('Base IPCA'!$C$3:$C$14,'Base IPCA'!$E$3:$E$14,AH2275,"Cubic","Extrapolate=Linear","MultiX=Average","Skip=True","Sort=True")</f>
        <v>#N/A Invalid Parameter: Interpolation value</v>
      </c>
      <c r="AJ2275" s="43" t="str">
        <f>_xll.BInterpol('Base IPCA'!$C$3:$C$14,'Base IPCA'!$D$3:$D$14,AH2275,"Cubic","Extrapolate=Linear","MultiX=Average","Skip=True","Sort=True")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4"/>
        <v>#REF!</v>
      </c>
      <c r="AI2276" s="43" t="str">
        <f>_xll.BInterpol('Base IPCA'!$C$3:$C$14,'Base IPCA'!$E$3:$E$14,AH2276,"Cubic","Extrapolate=Linear","MultiX=Average","Skip=True","Sort=True")</f>
        <v>#N/A Invalid Parameter: Interpolation value</v>
      </c>
      <c r="AJ2276" s="43" t="str">
        <f>_xll.BInterpol('Base IPCA'!$C$3:$C$14,'Base IPCA'!$D$3:$D$14,AH2276,"Cubic","Extrapolate=Linear","MultiX=Average","Skip=True","Sort=True")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4"/>
        <v>#REF!</v>
      </c>
      <c r="AI2277" s="43" t="str">
        <f>_xll.BInterpol('Base IPCA'!$C$3:$C$14,'Base IPCA'!$E$3:$E$14,AH2277,"Cubic","Extrapolate=Linear","MultiX=Average","Skip=True","Sort=True")</f>
        <v>#N/A Invalid Parameter: Interpolation value</v>
      </c>
      <c r="AJ2277" s="43" t="str">
        <f>_xll.BInterpol('Base IPCA'!$C$3:$C$14,'Base IPCA'!$D$3:$D$14,AH2277,"Cubic","Extrapolate=Linear","MultiX=Average","Skip=True","Sort=True")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4"/>
        <v>#REF!</v>
      </c>
      <c r="AI2278" s="43" t="str">
        <f>_xll.BInterpol('Base IPCA'!$C$3:$C$14,'Base IPCA'!$E$3:$E$14,AH2278,"Cubic","Extrapolate=Linear","MultiX=Average","Skip=True","Sort=True")</f>
        <v>#N/A Invalid Parameter: Interpolation value</v>
      </c>
      <c r="AJ2278" s="43" t="str">
        <f>_xll.BInterpol('Base IPCA'!$C$3:$C$14,'Base IPCA'!$D$3:$D$14,AH2278,"Cubic","Extrapolate=Linear","MultiX=Average","Skip=True","Sort=True")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4"/>
        <v>#REF!</v>
      </c>
      <c r="AI2279" s="43" t="str">
        <f>_xll.BInterpol('Base IPCA'!$C$3:$C$14,'Base IPCA'!$E$3:$E$14,AH2279,"Cubic","Extrapolate=Linear","MultiX=Average","Skip=True","Sort=True")</f>
        <v>#N/A Invalid Parameter: Interpolation value</v>
      </c>
      <c r="AJ2279" s="43" t="str">
        <f>_xll.BInterpol('Base IPCA'!$C$3:$C$14,'Base IPCA'!$D$3:$D$14,AH2279,"Cubic","Extrapolate=Linear","MultiX=Average","Skip=True","Sort=True")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4"/>
        <v>#REF!</v>
      </c>
      <c r="AI2280" s="43" t="str">
        <f>_xll.BInterpol('Base IPCA'!$C$3:$C$14,'Base IPCA'!$E$3:$E$14,AH2280,"Cubic","Extrapolate=Linear","MultiX=Average","Skip=True","Sort=True")</f>
        <v>#N/A Invalid Parameter: Interpolation value</v>
      </c>
      <c r="AJ2280" s="43" t="str">
        <f>_xll.BInterpol('Base IPCA'!$C$3:$C$14,'Base IPCA'!$D$3:$D$14,AH2280,"Cubic","Extrapolate=Linear","MultiX=Average","Skip=True","Sort=True")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4"/>
        <v>#REF!</v>
      </c>
      <c r="AI2281" s="43" t="str">
        <f>_xll.BInterpol('Base IPCA'!$C$3:$C$14,'Base IPCA'!$E$3:$E$14,AH2281,"Cubic","Extrapolate=Linear","MultiX=Average","Skip=True","Sort=True")</f>
        <v>#N/A Invalid Parameter: Interpolation value</v>
      </c>
      <c r="AJ2281" s="43" t="str">
        <f>_xll.BInterpol('Base IPCA'!$C$3:$C$14,'Base IPCA'!$D$3:$D$14,AH2281,"Cubic","Extrapolate=Linear","MultiX=Average","Skip=True","Sort=True")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4"/>
        <v>#REF!</v>
      </c>
      <c r="AI2282" s="43" t="str">
        <f>_xll.BInterpol('Base IPCA'!$C$3:$C$14,'Base IPCA'!$E$3:$E$14,AH2282,"Cubic","Extrapolate=Linear","MultiX=Average","Skip=True","Sort=True")</f>
        <v>#N/A Invalid Parameter: Interpolation value</v>
      </c>
      <c r="AJ2282" s="43" t="str">
        <f>_xll.BInterpol('Base IPCA'!$C$3:$C$14,'Base IPCA'!$D$3:$D$14,AH2282,"Cubic","Extrapolate=Linear","MultiX=Average","Skip=True","Sort=True")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4"/>
        <v>#REF!</v>
      </c>
      <c r="AI2283" s="43" t="str">
        <f>_xll.BInterpol('Base IPCA'!$C$3:$C$14,'Base IPCA'!$E$3:$E$14,AH2283,"Cubic","Extrapolate=Linear","MultiX=Average","Skip=True","Sort=True")</f>
        <v>#N/A Invalid Parameter: Interpolation value</v>
      </c>
      <c r="AJ2283" s="43" t="str">
        <f>_xll.BInterpol('Base IPCA'!$C$3:$C$14,'Base IPCA'!$D$3:$D$14,AH2283,"Cubic","Extrapolate=Linear","MultiX=Average","Skip=True","Sort=True")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4"/>
        <v>#REF!</v>
      </c>
      <c r="AI2284" s="43" t="str">
        <f>_xll.BInterpol('Base IPCA'!$C$3:$C$14,'Base IPCA'!$E$3:$E$14,AH2284,"Cubic","Extrapolate=Linear","MultiX=Average","Skip=True","Sort=True")</f>
        <v>#N/A Invalid Parameter: Interpolation value</v>
      </c>
      <c r="AJ2284" s="43" t="str">
        <f>_xll.BInterpol('Base IPCA'!$C$3:$C$14,'Base IPCA'!$D$3:$D$14,AH2284,"Cubic","Extrapolate=Linear","MultiX=Average","Skip=True","Sort=True")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4"/>
        <v>#REF!</v>
      </c>
      <c r="AI2285" s="43" t="str">
        <f>_xll.BInterpol('Base IPCA'!$C$3:$C$14,'Base IPCA'!$E$3:$E$14,AH2285,"Cubic","Extrapolate=Linear","MultiX=Average","Skip=True","Sort=True")</f>
        <v>#N/A Invalid Parameter: Interpolation value</v>
      </c>
      <c r="AJ2285" s="43" t="str">
        <f>_xll.BInterpol('Base IPCA'!$C$3:$C$14,'Base IPCA'!$D$3:$D$14,AH2285,"Cubic","Extrapolate=Linear","MultiX=Average","Skip=True","Sort=True")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4"/>
        <v>#REF!</v>
      </c>
      <c r="AI2286" s="43" t="str">
        <f>_xll.BInterpol('Base IPCA'!$C$3:$C$14,'Base IPCA'!$E$3:$E$14,AH2286,"Cubic","Extrapolate=Linear","MultiX=Average","Skip=True","Sort=True")</f>
        <v>#N/A Invalid Parameter: Interpolation value</v>
      </c>
      <c r="AJ2286" s="43" t="str">
        <f>_xll.BInterpol('Base IPCA'!$C$3:$C$14,'Base IPCA'!$D$3:$D$14,AH2286,"Cubic","Extrapolate=Linear","MultiX=Average","Skip=True","Sort=True")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4"/>
        <v>#REF!</v>
      </c>
      <c r="AI2287" s="43" t="str">
        <f>_xll.BInterpol('Base IPCA'!$C$3:$C$14,'Base IPCA'!$E$3:$E$14,AH2287,"Cubic","Extrapolate=Linear","MultiX=Average","Skip=True","Sort=True")</f>
        <v>#N/A Invalid Parameter: Interpolation value</v>
      </c>
      <c r="AJ2287" s="43" t="str">
        <f>_xll.BInterpol('Base IPCA'!$C$3:$C$14,'Base IPCA'!$D$3:$D$14,AH2287,"Cubic","Extrapolate=Linear","MultiX=Average","Skip=True","Sort=True")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4"/>
        <v>#REF!</v>
      </c>
      <c r="AI2288" s="43" t="str">
        <f>_xll.BInterpol('Base IPCA'!$C$3:$C$14,'Base IPCA'!$E$3:$E$14,AH2288,"Cubic","Extrapolate=Linear","MultiX=Average","Skip=True","Sort=True")</f>
        <v>#N/A Invalid Parameter: Interpolation value</v>
      </c>
      <c r="AJ2288" s="43" t="str">
        <f>_xll.BInterpol('Base IPCA'!$C$3:$C$14,'Base IPCA'!$D$3:$D$14,AH2288,"Cubic","Extrapolate=Linear","MultiX=Average","Skip=True","Sort=True")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4"/>
        <v>#REF!</v>
      </c>
      <c r="AI2289" s="43" t="str">
        <f>_xll.BInterpol('Base IPCA'!$C$3:$C$14,'Base IPCA'!$E$3:$E$14,AH2289,"Cubic","Extrapolate=Linear","MultiX=Average","Skip=True","Sort=True")</f>
        <v>#N/A Invalid Parameter: Interpolation value</v>
      </c>
      <c r="AJ2289" s="43" t="str">
        <f>_xll.BInterpol('Base IPCA'!$C$3:$C$14,'Base IPCA'!$D$3:$D$14,AH2289,"Cubic","Extrapolate=Linear","MultiX=Average","Skip=True","Sort=True")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4"/>
        <v>#REF!</v>
      </c>
      <c r="AI2290" s="43" t="str">
        <f>_xll.BInterpol('Base IPCA'!$C$3:$C$14,'Base IPCA'!$E$3:$E$14,AH2290,"Cubic","Extrapolate=Linear","MultiX=Average","Skip=True","Sort=True")</f>
        <v>#N/A Invalid Parameter: Interpolation value</v>
      </c>
      <c r="AJ2290" s="43" t="str">
        <f>_xll.BInterpol('Base IPCA'!$C$3:$C$14,'Base IPCA'!$D$3:$D$14,AH2290,"Cubic","Extrapolate=Linear","MultiX=Average","Skip=True","Sort=True")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4"/>
        <v>#REF!</v>
      </c>
      <c r="AI2291" s="43" t="str">
        <f>_xll.BInterpol('Base IPCA'!$C$3:$C$14,'Base IPCA'!$E$3:$E$14,AH2291,"Cubic","Extrapolate=Linear","MultiX=Average","Skip=True","Sort=True")</f>
        <v>#N/A Invalid Parameter: Interpolation value</v>
      </c>
      <c r="AJ2291" s="43" t="str">
        <f>_xll.BInterpol('Base IPCA'!$C$3:$C$14,'Base IPCA'!$D$3:$D$14,AH2291,"Cubic","Extrapolate=Linear","MultiX=Average","Skip=True","Sort=True")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4"/>
        <v>#REF!</v>
      </c>
      <c r="AI2292" s="43" t="str">
        <f>_xll.BInterpol('Base IPCA'!$C$3:$C$14,'Base IPCA'!$E$3:$E$14,AH2292,"Cubic","Extrapolate=Linear","MultiX=Average","Skip=True","Sort=True")</f>
        <v>#N/A Invalid Parameter: Interpolation value</v>
      </c>
      <c r="AJ2292" s="43" t="str">
        <f>_xll.BInterpol('Base IPCA'!$C$3:$C$14,'Base IPCA'!$D$3:$D$14,AH2292,"Cubic","Extrapolate=Linear","MultiX=Average","Skip=True","Sort=True")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4"/>
        <v>#REF!</v>
      </c>
      <c r="AI2293" s="43" t="str">
        <f>_xll.BInterpol('Base IPCA'!$C$3:$C$14,'Base IPCA'!$E$3:$E$14,AH2293,"Cubic","Extrapolate=Linear","MultiX=Average","Skip=True","Sort=True")</f>
        <v>#N/A Invalid Parameter: Interpolation value</v>
      </c>
      <c r="AJ2293" s="43" t="str">
        <f>_xll.BInterpol('Base IPCA'!$C$3:$C$14,'Base IPCA'!$D$3:$D$14,AH2293,"Cubic","Extrapolate=Linear","MultiX=Average","Skip=True","Sort=True")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4"/>
        <v>#REF!</v>
      </c>
      <c r="AI2294" s="43" t="str">
        <f>_xll.BInterpol('Base IPCA'!$C$3:$C$14,'Base IPCA'!$E$3:$E$14,AH2294,"Cubic","Extrapolate=Linear","MultiX=Average","Skip=True","Sort=True")</f>
        <v>#N/A Invalid Parameter: Interpolation value</v>
      </c>
      <c r="AJ2294" s="43" t="str">
        <f>_xll.BInterpol('Base IPCA'!$C$3:$C$14,'Base IPCA'!$D$3:$D$14,AH2294,"Cubic","Extrapolate=Linear","MultiX=Average","Skip=True","Sort=True")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4"/>
        <v>#REF!</v>
      </c>
      <c r="AI2295" s="43" t="str">
        <f>_xll.BInterpol('Base IPCA'!$C$3:$C$14,'Base IPCA'!$E$3:$E$14,AH2295,"Cubic","Extrapolate=Linear","MultiX=Average","Skip=True","Sort=True")</f>
        <v>#N/A Invalid Parameter: Interpolation value</v>
      </c>
      <c r="AJ2295" s="43" t="str">
        <f>_xll.BInterpol('Base IPCA'!$C$3:$C$14,'Base IPCA'!$D$3:$D$14,AH2295,"Cubic","Extrapolate=Linear","MultiX=Average","Skip=True","Sort=True")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4"/>
        <v>#REF!</v>
      </c>
      <c r="AI2296" s="43" t="str">
        <f>_xll.BInterpol('Base IPCA'!$C$3:$C$14,'Base IPCA'!$E$3:$E$14,AH2296,"Cubic","Extrapolate=Linear","MultiX=Average","Skip=True","Sort=True")</f>
        <v>#N/A Invalid Parameter: Interpolation value</v>
      </c>
      <c r="AJ2296" s="43" t="str">
        <f>_xll.BInterpol('Base IPCA'!$C$3:$C$14,'Base IPCA'!$D$3:$D$14,AH2296,"Cubic","Extrapolate=Linear","MultiX=Average","Skip=True","Sort=True")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4"/>
        <v>#REF!</v>
      </c>
      <c r="AI2297" s="43" t="str">
        <f>_xll.BInterpol('Base IPCA'!$C$3:$C$14,'Base IPCA'!$E$3:$E$14,AH2297,"Cubic","Extrapolate=Linear","MultiX=Average","Skip=True","Sort=True")</f>
        <v>#N/A Invalid Parameter: Interpolation value</v>
      </c>
      <c r="AJ2297" s="43" t="str">
        <f>_xll.BInterpol('Base IPCA'!$C$3:$C$14,'Base IPCA'!$D$3:$D$14,AH2297,"Cubic","Extrapolate=Linear","MultiX=Average","Skip=True","Sort=True")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4"/>
        <v>#REF!</v>
      </c>
      <c r="AI2298" s="43" t="str">
        <f>_xll.BInterpol('Base IPCA'!$C$3:$C$14,'Base IPCA'!$E$3:$E$14,AH2298,"Cubic","Extrapolate=Linear","MultiX=Average","Skip=True","Sort=True")</f>
        <v>#N/A Invalid Parameter: Interpolation value</v>
      </c>
      <c r="AJ2298" s="43" t="str">
        <f>_xll.BInterpol('Base IPCA'!$C$3:$C$14,'Base IPCA'!$D$3:$D$14,AH2298,"Cubic","Extrapolate=Linear","MultiX=Average","Skip=True","Sort=True")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4"/>
        <v>#REF!</v>
      </c>
      <c r="AI2299" s="43" t="str">
        <f>_xll.BInterpol('Base IPCA'!$C$3:$C$14,'Base IPCA'!$E$3:$E$14,AH2299,"Cubic","Extrapolate=Linear","MultiX=Average","Skip=True","Sort=True")</f>
        <v>#N/A Invalid Parameter: Interpolation value</v>
      </c>
      <c r="AJ2299" s="43" t="str">
        <f>_xll.BInterpol('Base IPCA'!$C$3:$C$14,'Base IPCA'!$D$3:$D$14,AH2299,"Cubic","Extrapolate=Linear","MultiX=Average","Skip=True","Sort=True")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4"/>
        <v>#REF!</v>
      </c>
      <c r="AI2300" s="43" t="str">
        <f>_xll.BInterpol('Base IPCA'!$C$3:$C$14,'Base IPCA'!$E$3:$E$14,AH2300,"Cubic","Extrapolate=Linear","MultiX=Average","Skip=True","Sort=True")</f>
        <v>#N/A Invalid Parameter: Interpolation value</v>
      </c>
      <c r="AJ2300" s="43" t="str">
        <f>_xll.BInterpol('Base IPCA'!$C$3:$C$14,'Base IPCA'!$D$3:$D$14,AH2300,"Cubic","Extrapolate=Linear","MultiX=Average","Skip=True","Sort=True")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4"/>
        <v>#REF!</v>
      </c>
      <c r="AI2301" s="43" t="str">
        <f>_xll.BInterpol('Base IPCA'!$C$3:$C$14,'Base IPCA'!$E$3:$E$14,AH2301,"Cubic","Extrapolate=Linear","MultiX=Average","Skip=True","Sort=True")</f>
        <v>#N/A Invalid Parameter: Interpolation value</v>
      </c>
      <c r="AJ2301" s="43" t="str">
        <f>_xll.BInterpol('Base IPCA'!$C$3:$C$14,'Base IPCA'!$D$3:$D$14,AH2301,"Cubic","Extrapolate=Linear","MultiX=Average","Skip=True","Sort=True")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4"/>
        <v>#REF!</v>
      </c>
      <c r="AI2302" s="43" t="str">
        <f>_xll.BInterpol('Base IPCA'!$C$3:$C$14,'Base IPCA'!$E$3:$E$14,AH2302,"Cubic","Extrapolate=Linear","MultiX=Average","Skip=True","Sort=True")</f>
        <v>#N/A Invalid Parameter: Interpolation value</v>
      </c>
      <c r="AJ2302" s="43" t="str">
        <f>_xll.BInterpol('Base IPCA'!$C$3:$C$14,'Base IPCA'!$D$3:$D$14,AH2302,"Cubic","Extrapolate=Linear","MultiX=Average","Skip=True","Sort=True")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4"/>
        <v>#REF!</v>
      </c>
      <c r="AI2303" s="43" t="str">
        <f>_xll.BInterpol('Base IPCA'!$C$3:$C$14,'Base IPCA'!$E$3:$E$14,AH2303,"Cubic","Extrapolate=Linear","MultiX=Average","Skip=True","Sort=True")</f>
        <v>#N/A Invalid Parameter: Interpolation value</v>
      </c>
      <c r="AJ2303" s="43" t="str">
        <f>_xll.BInterpol('Base IPCA'!$C$3:$C$14,'Base IPCA'!$D$3:$D$14,AH2303,"Cubic","Extrapolate=Linear","MultiX=Average","Skip=True","Sort=True")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4"/>
        <v>#REF!</v>
      </c>
      <c r="AI2304" s="43" t="str">
        <f>_xll.BInterpol('Base IPCA'!$C$3:$C$14,'Base IPCA'!$E$3:$E$14,AH2304,"Cubic","Extrapolate=Linear","MultiX=Average","Skip=True","Sort=True")</f>
        <v>#N/A Invalid Parameter: Interpolation value</v>
      </c>
      <c r="AJ2304" s="43" t="str">
        <f>_xll.BInterpol('Base IPCA'!$C$3:$C$14,'Base IPCA'!$D$3:$D$14,AH2304,"Cubic","Extrapolate=Linear","MultiX=Average","Skip=True","Sort=True")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4"/>
        <v>#REF!</v>
      </c>
      <c r="AI2305" s="43" t="str">
        <f>_xll.BInterpol('Base IPCA'!$C$3:$C$14,'Base IPCA'!$E$3:$E$14,AH2305,"Cubic","Extrapolate=Linear","MultiX=Average","Skip=True","Sort=True")</f>
        <v>#N/A Invalid Parameter: Interpolation value</v>
      </c>
      <c r="AJ2305" s="43" t="str">
        <f>_xll.BInterpol('Base IPCA'!$C$3:$C$14,'Base IPCA'!$D$3:$D$14,AH2305,"Cubic","Extrapolate=Linear","MultiX=Average","Skip=True","Sort=True")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4"/>
        <v>#REF!</v>
      </c>
      <c r="AI2306" s="43" t="str">
        <f>_xll.BInterpol('Base IPCA'!$C$3:$C$14,'Base IPCA'!$E$3:$E$14,AH2306,"Cubic","Extrapolate=Linear","MultiX=Average","Skip=True","Sort=True")</f>
        <v>#N/A Invalid Parameter: Interpolation value</v>
      </c>
      <c r="AJ2306" s="43" t="str">
        <f>_xll.BInterpol('Base IPCA'!$C$3:$C$14,'Base IPCA'!$D$3:$D$14,AH2306,"Cubic","Extrapolate=Linear","MultiX=Average","Skip=True","Sort=True")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4"/>
        <v>#REF!</v>
      </c>
      <c r="AI2307" s="43" t="str">
        <f>_xll.BInterpol('Base IPCA'!$C$3:$C$14,'Base IPCA'!$E$3:$E$14,AH2307,"Cubic","Extrapolate=Linear","MultiX=Average","Skip=True","Sort=True")</f>
        <v>#N/A Invalid Parameter: Interpolation value</v>
      </c>
      <c r="AJ2307" s="43" t="str">
        <f>_xll.BInterpol('Base IPCA'!$C$3:$C$14,'Base IPCA'!$D$3:$D$14,AH2307,"Cubic","Extrapolate=Linear","MultiX=Average","Skip=True","Sort=True")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4"/>
        <v>#REF!</v>
      </c>
      <c r="AI2308" s="43" t="str">
        <f>_xll.BInterpol('Base IPCA'!$C$3:$C$14,'Base IPCA'!$E$3:$E$14,AH2308,"Cubic","Extrapolate=Linear","MultiX=Average","Skip=True","Sort=True")</f>
        <v>#N/A Invalid Parameter: Interpolation value</v>
      </c>
      <c r="AJ2308" s="43" t="str">
        <f>_xll.BInterpol('Base IPCA'!$C$3:$C$14,'Base IPCA'!$D$3:$D$14,AH2308,"Cubic","Extrapolate=Linear","MultiX=Average","Skip=True","Sort=True")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4"/>
        <v>#REF!</v>
      </c>
      <c r="AI2309" s="43" t="str">
        <f>_xll.BInterpol('Base IPCA'!$C$3:$C$14,'Base IPCA'!$E$3:$E$14,AH2309,"Cubic","Extrapolate=Linear","MultiX=Average","Skip=True","Sort=True")</f>
        <v>#N/A Invalid Parameter: Interpolation value</v>
      </c>
      <c r="AJ2309" s="43" t="str">
        <f>_xll.BInterpol('Base IPCA'!$C$3:$C$14,'Base IPCA'!$D$3:$D$14,AH2309,"Cubic","Extrapolate=Linear","MultiX=Average","Skip=True","Sort=True")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5">AH2309+1</f>
        <v>#REF!</v>
      </c>
      <c r="AI2310" s="43" t="str">
        <f>_xll.BInterpol('Base IPCA'!$C$3:$C$14,'Base IPCA'!$E$3:$E$14,AH2310,"Cubic","Extrapolate=Linear","MultiX=Average","Skip=True","Sort=True")</f>
        <v>#N/A Invalid Parameter: Interpolation value</v>
      </c>
      <c r="AJ2310" s="43" t="str">
        <f>_xll.BInterpol('Base IPCA'!$C$3:$C$14,'Base IPCA'!$D$3:$D$14,AH2310,"Cubic","Extrapolate=Linear","MultiX=Average","Skip=True","Sort=True")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5"/>
        <v>#REF!</v>
      </c>
      <c r="AI2311" s="43" t="str">
        <f>_xll.BInterpol('Base IPCA'!$C$3:$C$14,'Base IPCA'!$E$3:$E$14,AH2311,"Cubic","Extrapolate=Linear","MultiX=Average","Skip=True","Sort=True")</f>
        <v>#N/A Invalid Parameter: Interpolation value</v>
      </c>
      <c r="AJ2311" s="43" t="str">
        <f>_xll.BInterpol('Base IPCA'!$C$3:$C$14,'Base IPCA'!$D$3:$D$14,AH2311,"Cubic","Extrapolate=Linear","MultiX=Average","Skip=True","Sort=True")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5"/>
        <v>#REF!</v>
      </c>
      <c r="AI2312" s="43" t="str">
        <f>_xll.BInterpol('Base IPCA'!$C$3:$C$14,'Base IPCA'!$E$3:$E$14,AH2312,"Cubic","Extrapolate=Linear","MultiX=Average","Skip=True","Sort=True")</f>
        <v>#N/A Invalid Parameter: Interpolation value</v>
      </c>
      <c r="AJ2312" s="43" t="str">
        <f>_xll.BInterpol('Base IPCA'!$C$3:$C$14,'Base IPCA'!$D$3:$D$14,AH2312,"Cubic","Extrapolate=Linear","MultiX=Average","Skip=True","Sort=True")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5"/>
        <v>#REF!</v>
      </c>
      <c r="AI2313" s="43" t="str">
        <f>_xll.BInterpol('Base IPCA'!$C$3:$C$14,'Base IPCA'!$E$3:$E$14,AH2313,"Cubic","Extrapolate=Linear","MultiX=Average","Skip=True","Sort=True")</f>
        <v>#N/A Invalid Parameter: Interpolation value</v>
      </c>
      <c r="AJ2313" s="43" t="str">
        <f>_xll.BInterpol('Base IPCA'!$C$3:$C$14,'Base IPCA'!$D$3:$D$14,AH2313,"Cubic","Extrapolate=Linear","MultiX=Average","Skip=True","Sort=True")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5"/>
        <v>#REF!</v>
      </c>
      <c r="AI2314" s="43" t="str">
        <f>_xll.BInterpol('Base IPCA'!$C$3:$C$14,'Base IPCA'!$E$3:$E$14,AH2314,"Cubic","Extrapolate=Linear","MultiX=Average","Skip=True","Sort=True")</f>
        <v>#N/A Invalid Parameter: Interpolation value</v>
      </c>
      <c r="AJ2314" s="43" t="str">
        <f>_xll.BInterpol('Base IPCA'!$C$3:$C$14,'Base IPCA'!$D$3:$D$14,AH2314,"Cubic","Extrapolate=Linear","MultiX=Average","Skip=True","Sort=True")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5"/>
        <v>#REF!</v>
      </c>
      <c r="AI2315" s="43" t="str">
        <f>_xll.BInterpol('Base IPCA'!$C$3:$C$14,'Base IPCA'!$E$3:$E$14,AH2315,"Cubic","Extrapolate=Linear","MultiX=Average","Skip=True","Sort=True")</f>
        <v>#N/A Invalid Parameter: Interpolation value</v>
      </c>
      <c r="AJ2315" s="43" t="str">
        <f>_xll.BInterpol('Base IPCA'!$C$3:$C$14,'Base IPCA'!$D$3:$D$14,AH2315,"Cubic","Extrapolate=Linear","MultiX=Average","Skip=True","Sort=True")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5"/>
        <v>#REF!</v>
      </c>
      <c r="AI2316" s="43" t="str">
        <f>_xll.BInterpol('Base IPCA'!$C$3:$C$14,'Base IPCA'!$E$3:$E$14,AH2316,"Cubic","Extrapolate=Linear","MultiX=Average","Skip=True","Sort=True")</f>
        <v>#N/A Invalid Parameter: Interpolation value</v>
      </c>
      <c r="AJ2316" s="43" t="str">
        <f>_xll.BInterpol('Base IPCA'!$C$3:$C$14,'Base IPCA'!$D$3:$D$14,AH2316,"Cubic","Extrapolate=Linear","MultiX=Average","Skip=True","Sort=True")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5"/>
        <v>#REF!</v>
      </c>
      <c r="AI2317" s="43" t="str">
        <f>_xll.BInterpol('Base IPCA'!$C$3:$C$14,'Base IPCA'!$E$3:$E$14,AH2317,"Cubic","Extrapolate=Linear","MultiX=Average","Skip=True","Sort=True")</f>
        <v>#N/A Invalid Parameter: Interpolation value</v>
      </c>
      <c r="AJ2317" s="43" t="str">
        <f>_xll.BInterpol('Base IPCA'!$C$3:$C$14,'Base IPCA'!$D$3:$D$14,AH2317,"Cubic","Extrapolate=Linear","MultiX=Average","Skip=True","Sort=True")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5"/>
        <v>#REF!</v>
      </c>
      <c r="AI2318" s="43" t="str">
        <f>_xll.BInterpol('Base IPCA'!$C$3:$C$14,'Base IPCA'!$E$3:$E$14,AH2318,"Cubic","Extrapolate=Linear","MultiX=Average","Skip=True","Sort=True")</f>
        <v>#N/A Invalid Parameter: Interpolation value</v>
      </c>
      <c r="AJ2318" s="43" t="str">
        <f>_xll.BInterpol('Base IPCA'!$C$3:$C$14,'Base IPCA'!$D$3:$D$14,AH2318,"Cubic","Extrapolate=Linear","MultiX=Average","Skip=True","Sort=True")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5"/>
        <v>#REF!</v>
      </c>
      <c r="AI2319" s="43" t="str">
        <f>_xll.BInterpol('Base IPCA'!$C$3:$C$14,'Base IPCA'!$E$3:$E$14,AH2319,"Cubic","Extrapolate=Linear","MultiX=Average","Skip=True","Sort=True")</f>
        <v>#N/A Invalid Parameter: Interpolation value</v>
      </c>
      <c r="AJ2319" s="43" t="str">
        <f>_xll.BInterpol('Base IPCA'!$C$3:$C$14,'Base IPCA'!$D$3:$D$14,AH2319,"Cubic","Extrapolate=Linear","MultiX=Average","Skip=True","Sort=True")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5"/>
        <v>#REF!</v>
      </c>
      <c r="AI2320" s="43" t="str">
        <f>_xll.BInterpol('Base IPCA'!$C$3:$C$14,'Base IPCA'!$E$3:$E$14,AH2320,"Cubic","Extrapolate=Linear","MultiX=Average","Skip=True","Sort=True")</f>
        <v>#N/A Invalid Parameter: Interpolation value</v>
      </c>
      <c r="AJ2320" s="43" t="str">
        <f>_xll.BInterpol('Base IPCA'!$C$3:$C$14,'Base IPCA'!$D$3:$D$14,AH2320,"Cubic","Extrapolate=Linear","MultiX=Average","Skip=True","Sort=True")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5"/>
        <v>#REF!</v>
      </c>
      <c r="AI2321" s="43" t="str">
        <f>_xll.BInterpol('Base IPCA'!$C$3:$C$14,'Base IPCA'!$E$3:$E$14,AH2321,"Cubic","Extrapolate=Linear","MultiX=Average","Skip=True","Sort=True")</f>
        <v>#N/A Invalid Parameter: Interpolation value</v>
      </c>
      <c r="AJ2321" s="43" t="str">
        <f>_xll.BInterpol('Base IPCA'!$C$3:$C$14,'Base IPCA'!$D$3:$D$14,AH2321,"Cubic","Extrapolate=Linear","MultiX=Average","Skip=True","Sort=True")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5"/>
        <v>#REF!</v>
      </c>
      <c r="AI2322" s="43" t="str">
        <f>_xll.BInterpol('Base IPCA'!$C$3:$C$14,'Base IPCA'!$E$3:$E$14,AH2322,"Cubic","Extrapolate=Linear","MultiX=Average","Skip=True","Sort=True")</f>
        <v>#N/A Invalid Parameter: Interpolation value</v>
      </c>
      <c r="AJ2322" s="43" t="str">
        <f>_xll.BInterpol('Base IPCA'!$C$3:$C$14,'Base IPCA'!$D$3:$D$14,AH2322,"Cubic","Extrapolate=Linear","MultiX=Average","Skip=True","Sort=True")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5"/>
        <v>#REF!</v>
      </c>
      <c r="AI2323" s="43" t="str">
        <f>_xll.BInterpol('Base IPCA'!$C$3:$C$14,'Base IPCA'!$E$3:$E$14,AH2323,"Cubic","Extrapolate=Linear","MultiX=Average","Skip=True","Sort=True")</f>
        <v>#N/A Invalid Parameter: Interpolation value</v>
      </c>
      <c r="AJ2323" s="43" t="str">
        <f>_xll.BInterpol('Base IPCA'!$C$3:$C$14,'Base IPCA'!$D$3:$D$14,AH2323,"Cubic","Extrapolate=Linear","MultiX=Average","Skip=True","Sort=True")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5"/>
        <v>#REF!</v>
      </c>
      <c r="AI2324" s="43" t="str">
        <f>_xll.BInterpol('Base IPCA'!$C$3:$C$14,'Base IPCA'!$E$3:$E$14,AH2324,"Cubic","Extrapolate=Linear","MultiX=Average","Skip=True","Sort=True")</f>
        <v>#N/A Invalid Parameter: Interpolation value</v>
      </c>
      <c r="AJ2324" s="43" t="str">
        <f>_xll.BInterpol('Base IPCA'!$C$3:$C$14,'Base IPCA'!$D$3:$D$14,AH2324,"Cubic","Extrapolate=Linear","MultiX=Average","Skip=True","Sort=True")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5"/>
        <v>#REF!</v>
      </c>
      <c r="AI2325" s="43" t="str">
        <f>_xll.BInterpol('Base IPCA'!$C$3:$C$14,'Base IPCA'!$E$3:$E$14,AH2325,"Cubic","Extrapolate=Linear","MultiX=Average","Skip=True","Sort=True")</f>
        <v>#N/A Invalid Parameter: Interpolation value</v>
      </c>
      <c r="AJ2325" s="43" t="str">
        <f>_xll.BInterpol('Base IPCA'!$C$3:$C$14,'Base IPCA'!$D$3:$D$14,AH2325,"Cubic","Extrapolate=Linear","MultiX=Average","Skip=True","Sort=True")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5"/>
        <v>#REF!</v>
      </c>
      <c r="AI2326" s="43" t="str">
        <f>_xll.BInterpol('Base IPCA'!$C$3:$C$14,'Base IPCA'!$E$3:$E$14,AH2326,"Cubic","Extrapolate=Linear","MultiX=Average","Skip=True","Sort=True")</f>
        <v>#N/A Invalid Parameter: Interpolation value</v>
      </c>
      <c r="AJ2326" s="43" t="str">
        <f>_xll.BInterpol('Base IPCA'!$C$3:$C$14,'Base IPCA'!$D$3:$D$14,AH2326,"Cubic","Extrapolate=Linear","MultiX=Average","Skip=True","Sort=True")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5"/>
        <v>#REF!</v>
      </c>
      <c r="AI2327" s="43" t="str">
        <f>_xll.BInterpol('Base IPCA'!$C$3:$C$14,'Base IPCA'!$E$3:$E$14,AH2327,"Cubic","Extrapolate=Linear","MultiX=Average","Skip=True","Sort=True")</f>
        <v>#N/A Invalid Parameter: Interpolation value</v>
      </c>
      <c r="AJ2327" s="43" t="str">
        <f>_xll.BInterpol('Base IPCA'!$C$3:$C$14,'Base IPCA'!$D$3:$D$14,AH2327,"Cubic","Extrapolate=Linear","MultiX=Average","Skip=True","Sort=True")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5"/>
        <v>#REF!</v>
      </c>
      <c r="AI2328" s="43" t="str">
        <f>_xll.BInterpol('Base IPCA'!$C$3:$C$14,'Base IPCA'!$E$3:$E$14,AH2328,"Cubic","Extrapolate=Linear","MultiX=Average","Skip=True","Sort=True")</f>
        <v>#N/A Invalid Parameter: Interpolation value</v>
      </c>
      <c r="AJ2328" s="43" t="str">
        <f>_xll.BInterpol('Base IPCA'!$C$3:$C$14,'Base IPCA'!$D$3:$D$14,AH2328,"Cubic","Extrapolate=Linear","MultiX=Average","Skip=True","Sort=True")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5"/>
        <v>#REF!</v>
      </c>
      <c r="AI2329" s="43" t="str">
        <f>_xll.BInterpol('Base IPCA'!$C$3:$C$14,'Base IPCA'!$E$3:$E$14,AH2329,"Cubic","Extrapolate=Linear","MultiX=Average","Skip=True","Sort=True")</f>
        <v>#N/A Invalid Parameter: Interpolation value</v>
      </c>
      <c r="AJ2329" s="43" t="str">
        <f>_xll.BInterpol('Base IPCA'!$C$3:$C$14,'Base IPCA'!$D$3:$D$14,AH2329,"Cubic","Extrapolate=Linear","MultiX=Average","Skip=True","Sort=True")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5"/>
        <v>#REF!</v>
      </c>
      <c r="AI2330" s="43" t="str">
        <f>_xll.BInterpol('Base IPCA'!$C$3:$C$14,'Base IPCA'!$E$3:$E$14,AH2330,"Cubic","Extrapolate=Linear","MultiX=Average","Skip=True","Sort=True")</f>
        <v>#N/A Invalid Parameter: Interpolation value</v>
      </c>
      <c r="AJ2330" s="43" t="str">
        <f>_xll.BInterpol('Base IPCA'!$C$3:$C$14,'Base IPCA'!$D$3:$D$14,AH2330,"Cubic","Extrapolate=Linear","MultiX=Average","Skip=True","Sort=True")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5"/>
        <v>#REF!</v>
      </c>
      <c r="AI2331" s="43" t="str">
        <f>_xll.BInterpol('Base IPCA'!$C$3:$C$14,'Base IPCA'!$E$3:$E$14,AH2331,"Cubic","Extrapolate=Linear","MultiX=Average","Skip=True","Sort=True")</f>
        <v>#N/A Invalid Parameter: Interpolation value</v>
      </c>
      <c r="AJ2331" s="43" t="str">
        <f>_xll.BInterpol('Base IPCA'!$C$3:$C$14,'Base IPCA'!$D$3:$D$14,AH2331,"Cubic","Extrapolate=Linear","MultiX=Average","Skip=True","Sort=True")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5"/>
        <v>#REF!</v>
      </c>
      <c r="AI2332" s="43" t="str">
        <f>_xll.BInterpol('Base IPCA'!$C$3:$C$14,'Base IPCA'!$E$3:$E$14,AH2332,"Cubic","Extrapolate=Linear","MultiX=Average","Skip=True","Sort=True")</f>
        <v>#N/A Invalid Parameter: Interpolation value</v>
      </c>
      <c r="AJ2332" s="43" t="str">
        <f>_xll.BInterpol('Base IPCA'!$C$3:$C$14,'Base IPCA'!$D$3:$D$14,AH2332,"Cubic","Extrapolate=Linear","MultiX=Average","Skip=True","Sort=True")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5"/>
        <v>#REF!</v>
      </c>
      <c r="AI2333" s="43" t="str">
        <f>_xll.BInterpol('Base IPCA'!$C$3:$C$14,'Base IPCA'!$E$3:$E$14,AH2333,"Cubic","Extrapolate=Linear","MultiX=Average","Skip=True","Sort=True")</f>
        <v>#N/A Invalid Parameter: Interpolation value</v>
      </c>
      <c r="AJ2333" s="43" t="str">
        <f>_xll.BInterpol('Base IPCA'!$C$3:$C$14,'Base IPCA'!$D$3:$D$14,AH2333,"Cubic","Extrapolate=Linear","MultiX=Average","Skip=True","Sort=True")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5"/>
        <v>#REF!</v>
      </c>
      <c r="AI2334" s="43" t="str">
        <f>_xll.BInterpol('Base IPCA'!$C$3:$C$14,'Base IPCA'!$E$3:$E$14,AH2334,"Cubic","Extrapolate=Linear","MultiX=Average","Skip=True","Sort=True")</f>
        <v>#N/A Invalid Parameter: Interpolation value</v>
      </c>
      <c r="AJ2334" s="43" t="str">
        <f>_xll.BInterpol('Base IPCA'!$C$3:$C$14,'Base IPCA'!$D$3:$D$14,AH2334,"Cubic","Extrapolate=Linear","MultiX=Average","Skip=True","Sort=True")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5"/>
        <v>#REF!</v>
      </c>
      <c r="AI2335" s="43" t="str">
        <f>_xll.BInterpol('Base IPCA'!$C$3:$C$14,'Base IPCA'!$E$3:$E$14,AH2335,"Cubic","Extrapolate=Linear","MultiX=Average","Skip=True","Sort=True")</f>
        <v>#N/A Invalid Parameter: Interpolation value</v>
      </c>
      <c r="AJ2335" s="43" t="str">
        <f>_xll.BInterpol('Base IPCA'!$C$3:$C$14,'Base IPCA'!$D$3:$D$14,AH2335,"Cubic","Extrapolate=Linear","MultiX=Average","Skip=True","Sort=True")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5"/>
        <v>#REF!</v>
      </c>
      <c r="AI2336" s="43" t="str">
        <f>_xll.BInterpol('Base IPCA'!$C$3:$C$14,'Base IPCA'!$E$3:$E$14,AH2336,"Cubic","Extrapolate=Linear","MultiX=Average","Skip=True","Sort=True")</f>
        <v>#N/A Invalid Parameter: Interpolation value</v>
      </c>
      <c r="AJ2336" s="43" t="str">
        <f>_xll.BInterpol('Base IPCA'!$C$3:$C$14,'Base IPCA'!$D$3:$D$14,AH2336,"Cubic","Extrapolate=Linear","MultiX=Average","Skip=True","Sort=True")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5"/>
        <v>#REF!</v>
      </c>
      <c r="AI2337" s="43" t="str">
        <f>_xll.BInterpol('Base IPCA'!$C$3:$C$14,'Base IPCA'!$E$3:$E$14,AH2337,"Cubic","Extrapolate=Linear","MultiX=Average","Skip=True","Sort=True")</f>
        <v>#N/A Invalid Parameter: Interpolation value</v>
      </c>
      <c r="AJ2337" s="43" t="str">
        <f>_xll.BInterpol('Base IPCA'!$C$3:$C$14,'Base IPCA'!$D$3:$D$14,AH2337,"Cubic","Extrapolate=Linear","MultiX=Average","Skip=True","Sort=True")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5"/>
        <v>#REF!</v>
      </c>
      <c r="AI2338" s="43" t="str">
        <f>_xll.BInterpol('Base IPCA'!$C$3:$C$14,'Base IPCA'!$E$3:$E$14,AH2338,"Cubic","Extrapolate=Linear","MultiX=Average","Skip=True","Sort=True")</f>
        <v>#N/A Invalid Parameter: Interpolation value</v>
      </c>
      <c r="AJ2338" s="43" t="str">
        <f>_xll.BInterpol('Base IPCA'!$C$3:$C$14,'Base IPCA'!$D$3:$D$14,AH2338,"Cubic","Extrapolate=Linear","MultiX=Average","Skip=True","Sort=True")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5"/>
        <v>#REF!</v>
      </c>
      <c r="AI2339" s="43" t="str">
        <f>_xll.BInterpol('Base IPCA'!$C$3:$C$14,'Base IPCA'!$E$3:$E$14,AH2339,"Cubic","Extrapolate=Linear","MultiX=Average","Skip=True","Sort=True")</f>
        <v>#N/A Invalid Parameter: Interpolation value</v>
      </c>
      <c r="AJ2339" s="43" t="str">
        <f>_xll.BInterpol('Base IPCA'!$C$3:$C$14,'Base IPCA'!$D$3:$D$14,AH2339,"Cubic","Extrapolate=Linear","MultiX=Average","Skip=True","Sort=True")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5"/>
        <v>#REF!</v>
      </c>
      <c r="AI2340" s="43" t="str">
        <f>_xll.BInterpol('Base IPCA'!$C$3:$C$14,'Base IPCA'!$E$3:$E$14,AH2340,"Cubic","Extrapolate=Linear","MultiX=Average","Skip=True","Sort=True")</f>
        <v>#N/A Invalid Parameter: Interpolation value</v>
      </c>
      <c r="AJ2340" s="43" t="str">
        <f>_xll.BInterpol('Base IPCA'!$C$3:$C$14,'Base IPCA'!$D$3:$D$14,AH2340,"Cubic","Extrapolate=Linear","MultiX=Average","Skip=True","Sort=True")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5"/>
        <v>#REF!</v>
      </c>
      <c r="AI2341" s="43" t="str">
        <f>_xll.BInterpol('Base IPCA'!$C$3:$C$14,'Base IPCA'!$E$3:$E$14,AH2341,"Cubic","Extrapolate=Linear","MultiX=Average","Skip=True","Sort=True")</f>
        <v>#N/A Invalid Parameter: Interpolation value</v>
      </c>
      <c r="AJ2341" s="43" t="str">
        <f>_xll.BInterpol('Base IPCA'!$C$3:$C$14,'Base IPCA'!$D$3:$D$14,AH2341,"Cubic","Extrapolate=Linear","MultiX=Average","Skip=True","Sort=True")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5"/>
        <v>#REF!</v>
      </c>
      <c r="AI2342" s="43" t="str">
        <f>_xll.BInterpol('Base IPCA'!$C$3:$C$14,'Base IPCA'!$E$3:$E$14,AH2342,"Cubic","Extrapolate=Linear","MultiX=Average","Skip=True","Sort=True")</f>
        <v>#N/A Invalid Parameter: Interpolation value</v>
      </c>
      <c r="AJ2342" s="43" t="str">
        <f>_xll.BInterpol('Base IPCA'!$C$3:$C$14,'Base IPCA'!$D$3:$D$14,AH2342,"Cubic","Extrapolate=Linear","MultiX=Average","Skip=True","Sort=True")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5"/>
        <v>#REF!</v>
      </c>
      <c r="AI2343" s="43" t="str">
        <f>_xll.BInterpol('Base IPCA'!$C$3:$C$14,'Base IPCA'!$E$3:$E$14,AH2343,"Cubic","Extrapolate=Linear","MultiX=Average","Skip=True","Sort=True")</f>
        <v>#N/A Invalid Parameter: Interpolation value</v>
      </c>
      <c r="AJ2343" s="43" t="str">
        <f>_xll.BInterpol('Base IPCA'!$C$3:$C$14,'Base IPCA'!$D$3:$D$14,AH2343,"Cubic","Extrapolate=Linear","MultiX=Average","Skip=True","Sort=True")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5"/>
        <v>#REF!</v>
      </c>
      <c r="AI2344" s="43" t="str">
        <f>_xll.BInterpol('Base IPCA'!$C$3:$C$14,'Base IPCA'!$E$3:$E$14,AH2344,"Cubic","Extrapolate=Linear","MultiX=Average","Skip=True","Sort=True")</f>
        <v>#N/A Invalid Parameter: Interpolation value</v>
      </c>
      <c r="AJ2344" s="43" t="str">
        <f>_xll.BInterpol('Base IPCA'!$C$3:$C$14,'Base IPCA'!$D$3:$D$14,AH2344,"Cubic","Extrapolate=Linear","MultiX=Average","Skip=True","Sort=True")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5"/>
        <v>#REF!</v>
      </c>
      <c r="AI2345" s="43" t="str">
        <f>_xll.BInterpol('Base IPCA'!$C$3:$C$14,'Base IPCA'!$E$3:$E$14,AH2345,"Cubic","Extrapolate=Linear","MultiX=Average","Skip=True","Sort=True")</f>
        <v>#N/A Invalid Parameter: Interpolation value</v>
      </c>
      <c r="AJ2345" s="43" t="str">
        <f>_xll.BInterpol('Base IPCA'!$C$3:$C$14,'Base IPCA'!$D$3:$D$14,AH2345,"Cubic","Extrapolate=Linear","MultiX=Average","Skip=True","Sort=True")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5"/>
        <v>#REF!</v>
      </c>
      <c r="AI2346" s="43" t="str">
        <f>_xll.BInterpol('Base IPCA'!$C$3:$C$14,'Base IPCA'!$E$3:$E$14,AH2346,"Cubic","Extrapolate=Linear","MultiX=Average","Skip=True","Sort=True")</f>
        <v>#N/A Invalid Parameter: Interpolation value</v>
      </c>
      <c r="AJ2346" s="43" t="str">
        <f>_xll.BInterpol('Base IPCA'!$C$3:$C$14,'Base IPCA'!$D$3:$D$14,AH2346,"Cubic","Extrapolate=Linear","MultiX=Average","Skip=True","Sort=True")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5"/>
        <v>#REF!</v>
      </c>
      <c r="AI2347" s="43" t="str">
        <f>_xll.BInterpol('Base IPCA'!$C$3:$C$14,'Base IPCA'!$E$3:$E$14,AH2347,"Cubic","Extrapolate=Linear","MultiX=Average","Skip=True","Sort=True")</f>
        <v>#N/A Invalid Parameter: Interpolation value</v>
      </c>
      <c r="AJ2347" s="43" t="str">
        <f>_xll.BInterpol('Base IPCA'!$C$3:$C$14,'Base IPCA'!$D$3:$D$14,AH2347,"Cubic","Extrapolate=Linear","MultiX=Average","Skip=True","Sort=True")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5"/>
        <v>#REF!</v>
      </c>
      <c r="AI2348" s="43" t="str">
        <f>_xll.BInterpol('Base IPCA'!$C$3:$C$14,'Base IPCA'!$E$3:$E$14,AH2348,"Cubic","Extrapolate=Linear","MultiX=Average","Skip=True","Sort=True")</f>
        <v>#N/A Invalid Parameter: Interpolation value</v>
      </c>
      <c r="AJ2348" s="43" t="str">
        <f>_xll.BInterpol('Base IPCA'!$C$3:$C$14,'Base IPCA'!$D$3:$D$14,AH2348,"Cubic","Extrapolate=Linear","MultiX=Average","Skip=True","Sort=True")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5"/>
        <v>#REF!</v>
      </c>
      <c r="AI2349" s="43" t="str">
        <f>_xll.BInterpol('Base IPCA'!$C$3:$C$14,'Base IPCA'!$E$3:$E$14,AH2349,"Cubic","Extrapolate=Linear","MultiX=Average","Skip=True","Sort=True")</f>
        <v>#N/A Invalid Parameter: Interpolation value</v>
      </c>
      <c r="AJ2349" s="43" t="str">
        <f>_xll.BInterpol('Base IPCA'!$C$3:$C$14,'Base IPCA'!$D$3:$D$14,AH2349,"Cubic","Extrapolate=Linear","MultiX=Average","Skip=True","Sort=True")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5"/>
        <v>#REF!</v>
      </c>
      <c r="AI2350" s="43" t="str">
        <f>_xll.BInterpol('Base IPCA'!$C$3:$C$14,'Base IPCA'!$E$3:$E$14,AH2350,"Cubic","Extrapolate=Linear","MultiX=Average","Skip=True","Sort=True")</f>
        <v>#N/A Invalid Parameter: Interpolation value</v>
      </c>
      <c r="AJ2350" s="43" t="str">
        <f>_xll.BInterpol('Base IPCA'!$C$3:$C$14,'Base IPCA'!$D$3:$D$14,AH2350,"Cubic","Extrapolate=Linear","MultiX=Average","Skip=True","Sort=True")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5"/>
        <v>#REF!</v>
      </c>
      <c r="AI2351" s="43" t="str">
        <f>_xll.BInterpol('Base IPCA'!$C$3:$C$14,'Base IPCA'!$E$3:$E$14,AH2351,"Cubic","Extrapolate=Linear","MultiX=Average","Skip=True","Sort=True")</f>
        <v>#N/A Invalid Parameter: Interpolation value</v>
      </c>
      <c r="AJ2351" s="43" t="str">
        <f>_xll.BInterpol('Base IPCA'!$C$3:$C$14,'Base IPCA'!$D$3:$D$14,AH2351,"Cubic","Extrapolate=Linear","MultiX=Average","Skip=True","Sort=True")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5"/>
        <v>#REF!</v>
      </c>
      <c r="AI2352" s="43" t="str">
        <f>_xll.BInterpol('Base IPCA'!$C$3:$C$14,'Base IPCA'!$E$3:$E$14,AH2352,"Cubic","Extrapolate=Linear","MultiX=Average","Skip=True","Sort=True")</f>
        <v>#N/A Invalid Parameter: Interpolation value</v>
      </c>
      <c r="AJ2352" s="43" t="str">
        <f>_xll.BInterpol('Base IPCA'!$C$3:$C$14,'Base IPCA'!$D$3:$D$14,AH2352,"Cubic","Extrapolate=Linear","MultiX=Average","Skip=True","Sort=True")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5"/>
        <v>#REF!</v>
      </c>
      <c r="AI2353" s="43" t="str">
        <f>_xll.BInterpol('Base IPCA'!$C$3:$C$14,'Base IPCA'!$E$3:$E$14,AH2353,"Cubic","Extrapolate=Linear","MultiX=Average","Skip=True","Sort=True")</f>
        <v>#N/A Invalid Parameter: Interpolation value</v>
      </c>
      <c r="AJ2353" s="43" t="str">
        <f>_xll.BInterpol('Base IPCA'!$C$3:$C$14,'Base IPCA'!$D$3:$D$14,AH2353,"Cubic","Extrapolate=Linear","MultiX=Average","Skip=True","Sort=True")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5"/>
        <v>#REF!</v>
      </c>
      <c r="AI2354" s="43" t="str">
        <f>_xll.BInterpol('Base IPCA'!$C$3:$C$14,'Base IPCA'!$E$3:$E$14,AH2354,"Cubic","Extrapolate=Linear","MultiX=Average","Skip=True","Sort=True")</f>
        <v>#N/A Invalid Parameter: Interpolation value</v>
      </c>
      <c r="AJ2354" s="43" t="str">
        <f>_xll.BInterpol('Base IPCA'!$C$3:$C$14,'Base IPCA'!$D$3:$D$14,AH2354,"Cubic","Extrapolate=Linear","MultiX=Average","Skip=True","Sort=True")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5"/>
        <v>#REF!</v>
      </c>
      <c r="AI2355" s="43" t="str">
        <f>_xll.BInterpol('Base IPCA'!$C$3:$C$14,'Base IPCA'!$E$3:$E$14,AH2355,"Cubic","Extrapolate=Linear","MultiX=Average","Skip=True","Sort=True")</f>
        <v>#N/A Invalid Parameter: Interpolation value</v>
      </c>
      <c r="AJ2355" s="43" t="str">
        <f>_xll.BInterpol('Base IPCA'!$C$3:$C$14,'Base IPCA'!$D$3:$D$14,AH2355,"Cubic","Extrapolate=Linear","MultiX=Average","Skip=True","Sort=True")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5"/>
        <v>#REF!</v>
      </c>
      <c r="AI2356" s="43" t="str">
        <f>_xll.BInterpol('Base IPCA'!$C$3:$C$14,'Base IPCA'!$E$3:$E$14,AH2356,"Cubic","Extrapolate=Linear","MultiX=Average","Skip=True","Sort=True")</f>
        <v>#N/A Invalid Parameter: Interpolation value</v>
      </c>
      <c r="AJ2356" s="43" t="str">
        <f>_xll.BInterpol('Base IPCA'!$C$3:$C$14,'Base IPCA'!$D$3:$D$14,AH2356,"Cubic","Extrapolate=Linear","MultiX=Average","Skip=True","Sort=True")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5"/>
        <v>#REF!</v>
      </c>
      <c r="AI2357" s="43" t="str">
        <f>_xll.BInterpol('Base IPCA'!$C$3:$C$14,'Base IPCA'!$E$3:$E$14,AH2357,"Cubic","Extrapolate=Linear","MultiX=Average","Skip=True","Sort=True")</f>
        <v>#N/A Invalid Parameter: Interpolation value</v>
      </c>
      <c r="AJ2357" s="43" t="str">
        <f>_xll.BInterpol('Base IPCA'!$C$3:$C$14,'Base IPCA'!$D$3:$D$14,AH2357,"Cubic","Extrapolate=Linear","MultiX=Average","Skip=True","Sort=True")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5"/>
        <v>#REF!</v>
      </c>
      <c r="AI2358" s="43" t="str">
        <f>_xll.BInterpol('Base IPCA'!$C$3:$C$14,'Base IPCA'!$E$3:$E$14,AH2358,"Cubic","Extrapolate=Linear","MultiX=Average","Skip=True","Sort=True")</f>
        <v>#N/A Invalid Parameter: Interpolation value</v>
      </c>
      <c r="AJ2358" s="43" t="str">
        <f>_xll.BInterpol('Base IPCA'!$C$3:$C$14,'Base IPCA'!$D$3:$D$14,AH2358,"Cubic","Extrapolate=Linear","MultiX=Average","Skip=True","Sort=True")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5"/>
        <v>#REF!</v>
      </c>
      <c r="AI2359" s="43" t="str">
        <f>_xll.BInterpol('Base IPCA'!$C$3:$C$14,'Base IPCA'!$E$3:$E$14,AH2359,"Cubic","Extrapolate=Linear","MultiX=Average","Skip=True","Sort=True")</f>
        <v>#N/A Invalid Parameter: Interpolation value</v>
      </c>
      <c r="AJ2359" s="43" t="str">
        <f>_xll.BInterpol('Base IPCA'!$C$3:$C$14,'Base IPCA'!$D$3:$D$14,AH2359,"Cubic","Extrapolate=Linear","MultiX=Average","Skip=True","Sort=True")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5"/>
        <v>#REF!</v>
      </c>
      <c r="AI2360" s="43" t="str">
        <f>_xll.BInterpol('Base IPCA'!$C$3:$C$14,'Base IPCA'!$E$3:$E$14,AH2360,"Cubic","Extrapolate=Linear","MultiX=Average","Skip=True","Sort=True")</f>
        <v>#N/A Invalid Parameter: Interpolation value</v>
      </c>
      <c r="AJ2360" s="43" t="str">
        <f>_xll.BInterpol('Base IPCA'!$C$3:$C$14,'Base IPCA'!$D$3:$D$14,AH2360,"Cubic","Extrapolate=Linear","MultiX=Average","Skip=True","Sort=True")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5"/>
        <v>#REF!</v>
      </c>
      <c r="AI2361" s="43" t="str">
        <f>_xll.BInterpol('Base IPCA'!$C$3:$C$14,'Base IPCA'!$E$3:$E$14,AH2361,"Cubic","Extrapolate=Linear","MultiX=Average","Skip=True","Sort=True")</f>
        <v>#N/A Invalid Parameter: Interpolation value</v>
      </c>
      <c r="AJ2361" s="43" t="str">
        <f>_xll.BInterpol('Base IPCA'!$C$3:$C$14,'Base IPCA'!$D$3:$D$14,AH2361,"Cubic","Extrapolate=Linear","MultiX=Average","Skip=True","Sort=True")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5"/>
        <v>#REF!</v>
      </c>
      <c r="AI2362" s="43" t="str">
        <f>_xll.BInterpol('Base IPCA'!$C$3:$C$14,'Base IPCA'!$E$3:$E$14,AH2362,"Cubic","Extrapolate=Linear","MultiX=Average","Skip=True","Sort=True")</f>
        <v>#N/A Invalid Parameter: Interpolation value</v>
      </c>
      <c r="AJ2362" s="43" t="str">
        <f>_xll.BInterpol('Base IPCA'!$C$3:$C$14,'Base IPCA'!$D$3:$D$14,AH2362,"Cubic","Extrapolate=Linear","MultiX=Average","Skip=True","Sort=True")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5"/>
        <v>#REF!</v>
      </c>
      <c r="AI2363" s="43" t="str">
        <f>_xll.BInterpol('Base IPCA'!$C$3:$C$14,'Base IPCA'!$E$3:$E$14,AH2363,"Cubic","Extrapolate=Linear","MultiX=Average","Skip=True","Sort=True")</f>
        <v>#N/A Invalid Parameter: Interpolation value</v>
      </c>
      <c r="AJ2363" s="43" t="str">
        <f>_xll.BInterpol('Base IPCA'!$C$3:$C$14,'Base IPCA'!$D$3:$D$14,AH2363,"Cubic","Extrapolate=Linear","MultiX=Average","Skip=True","Sort=True")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5"/>
        <v>#REF!</v>
      </c>
      <c r="AI2364" s="43" t="str">
        <f>_xll.BInterpol('Base IPCA'!$C$3:$C$14,'Base IPCA'!$E$3:$E$14,AH2364,"Cubic","Extrapolate=Linear","MultiX=Average","Skip=True","Sort=True")</f>
        <v>#N/A Invalid Parameter: Interpolation value</v>
      </c>
      <c r="AJ2364" s="43" t="str">
        <f>_xll.BInterpol('Base IPCA'!$C$3:$C$14,'Base IPCA'!$D$3:$D$14,AH2364,"Cubic","Extrapolate=Linear","MultiX=Average","Skip=True","Sort=True")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5"/>
        <v>#REF!</v>
      </c>
      <c r="AI2365" s="43" t="str">
        <f>_xll.BInterpol('Base IPCA'!$C$3:$C$14,'Base IPCA'!$E$3:$E$14,AH2365,"Cubic","Extrapolate=Linear","MultiX=Average","Skip=True","Sort=True")</f>
        <v>#N/A Invalid Parameter: Interpolation value</v>
      </c>
      <c r="AJ2365" s="43" t="str">
        <f>_xll.BInterpol('Base IPCA'!$C$3:$C$14,'Base IPCA'!$D$3:$D$14,AH2365,"Cubic","Extrapolate=Linear","MultiX=Average","Skip=True","Sort=True")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5"/>
        <v>#REF!</v>
      </c>
      <c r="AI2366" s="43" t="str">
        <f>_xll.BInterpol('Base IPCA'!$C$3:$C$14,'Base IPCA'!$E$3:$E$14,AH2366,"Cubic","Extrapolate=Linear","MultiX=Average","Skip=True","Sort=True")</f>
        <v>#N/A Invalid Parameter: Interpolation value</v>
      </c>
      <c r="AJ2366" s="43" t="str">
        <f>_xll.BInterpol('Base IPCA'!$C$3:$C$14,'Base IPCA'!$D$3:$D$14,AH2366,"Cubic","Extrapolate=Linear","MultiX=Average","Skip=True","Sort=True")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5"/>
        <v>#REF!</v>
      </c>
      <c r="AI2367" s="43" t="str">
        <f>_xll.BInterpol('Base IPCA'!$C$3:$C$14,'Base IPCA'!$E$3:$E$14,AH2367,"Cubic","Extrapolate=Linear","MultiX=Average","Skip=True","Sort=True")</f>
        <v>#N/A Invalid Parameter: Interpolation value</v>
      </c>
      <c r="AJ2367" s="43" t="str">
        <f>_xll.BInterpol('Base IPCA'!$C$3:$C$14,'Base IPCA'!$D$3:$D$14,AH2367,"Cubic","Extrapolate=Linear","MultiX=Average","Skip=True","Sort=True")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5"/>
        <v>#REF!</v>
      </c>
      <c r="AI2368" s="43" t="str">
        <f>_xll.BInterpol('Base IPCA'!$C$3:$C$14,'Base IPCA'!$E$3:$E$14,AH2368,"Cubic","Extrapolate=Linear","MultiX=Average","Skip=True","Sort=True")</f>
        <v>#N/A Invalid Parameter: Interpolation value</v>
      </c>
      <c r="AJ2368" s="43" t="str">
        <f>_xll.BInterpol('Base IPCA'!$C$3:$C$14,'Base IPCA'!$D$3:$D$14,AH2368,"Cubic","Extrapolate=Linear","MultiX=Average","Skip=True","Sort=True")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5"/>
        <v>#REF!</v>
      </c>
      <c r="AI2369" s="43" t="str">
        <f>_xll.BInterpol('Base IPCA'!$C$3:$C$14,'Base IPCA'!$E$3:$E$14,AH2369,"Cubic","Extrapolate=Linear","MultiX=Average","Skip=True","Sort=True")</f>
        <v>#N/A Invalid Parameter: Interpolation value</v>
      </c>
      <c r="AJ2369" s="43" t="str">
        <f>_xll.BInterpol('Base IPCA'!$C$3:$C$14,'Base IPCA'!$D$3:$D$14,AH2369,"Cubic","Extrapolate=Linear","MultiX=Average","Skip=True","Sort=True")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5"/>
        <v>#REF!</v>
      </c>
      <c r="AI2370" s="43" t="str">
        <f>_xll.BInterpol('Base IPCA'!$C$3:$C$14,'Base IPCA'!$E$3:$E$14,AH2370,"Cubic","Extrapolate=Linear","MultiX=Average","Skip=True","Sort=True")</f>
        <v>#N/A Invalid Parameter: Interpolation value</v>
      </c>
      <c r="AJ2370" s="43" t="str">
        <f>_xll.BInterpol('Base IPCA'!$C$3:$C$14,'Base IPCA'!$D$3:$D$14,AH2370,"Cubic","Extrapolate=Linear","MultiX=Average","Skip=True","Sort=True")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5"/>
        <v>#REF!</v>
      </c>
      <c r="AI2371" s="43" t="str">
        <f>_xll.BInterpol('Base IPCA'!$C$3:$C$14,'Base IPCA'!$E$3:$E$14,AH2371,"Cubic","Extrapolate=Linear","MultiX=Average","Skip=True","Sort=True")</f>
        <v>#N/A Invalid Parameter: Interpolation value</v>
      </c>
      <c r="AJ2371" s="43" t="str">
        <f>_xll.BInterpol('Base IPCA'!$C$3:$C$14,'Base IPCA'!$D$3:$D$14,AH2371,"Cubic","Extrapolate=Linear","MultiX=Average","Skip=True","Sort=True")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5"/>
        <v>#REF!</v>
      </c>
      <c r="AI2372" s="43" t="str">
        <f>_xll.BInterpol('Base IPCA'!$C$3:$C$14,'Base IPCA'!$E$3:$E$14,AH2372,"Cubic","Extrapolate=Linear","MultiX=Average","Skip=True","Sort=True")</f>
        <v>#N/A Invalid Parameter: Interpolation value</v>
      </c>
      <c r="AJ2372" s="43" t="str">
        <f>_xll.BInterpol('Base IPCA'!$C$3:$C$14,'Base IPCA'!$D$3:$D$14,AH2372,"Cubic","Extrapolate=Linear","MultiX=Average","Skip=True","Sort=True")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5"/>
        <v>#REF!</v>
      </c>
      <c r="AI2373" s="43" t="str">
        <f>_xll.BInterpol('Base IPCA'!$C$3:$C$14,'Base IPCA'!$E$3:$E$14,AH2373,"Cubic","Extrapolate=Linear","MultiX=Average","Skip=True","Sort=True")</f>
        <v>#N/A Invalid Parameter: Interpolation value</v>
      </c>
      <c r="AJ2373" s="43" t="str">
        <f>_xll.BInterpol('Base IPCA'!$C$3:$C$14,'Base IPCA'!$D$3:$D$14,AH2373,"Cubic","Extrapolate=Linear","MultiX=Average","Skip=True","Sort=True")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26">AH2373+1</f>
        <v>#REF!</v>
      </c>
      <c r="AI2374" s="43" t="str">
        <f>_xll.BInterpol('Base IPCA'!$C$3:$C$14,'Base IPCA'!$E$3:$E$14,AH2374,"Cubic","Extrapolate=Linear","MultiX=Average","Skip=True","Sort=True")</f>
        <v>#N/A Invalid Parameter: Interpolation value</v>
      </c>
      <c r="AJ2374" s="43" t="str">
        <f>_xll.BInterpol('Base IPCA'!$C$3:$C$14,'Base IPCA'!$D$3:$D$14,AH2374,"Cubic","Extrapolate=Linear","MultiX=Average","Skip=True","Sort=True")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26"/>
        <v>#REF!</v>
      </c>
      <c r="AI2375" s="43" t="str">
        <f>_xll.BInterpol('Base IPCA'!$C$3:$C$14,'Base IPCA'!$E$3:$E$14,AH2375,"Cubic","Extrapolate=Linear","MultiX=Average","Skip=True","Sort=True")</f>
        <v>#N/A Invalid Parameter: Interpolation value</v>
      </c>
      <c r="AJ2375" s="43" t="str">
        <f>_xll.BInterpol('Base IPCA'!$C$3:$C$14,'Base IPCA'!$D$3:$D$14,AH2375,"Cubic","Extrapolate=Linear","MultiX=Average","Skip=True","Sort=True")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26"/>
        <v>#REF!</v>
      </c>
      <c r="AI2376" s="43" t="str">
        <f>_xll.BInterpol('Base IPCA'!$C$3:$C$14,'Base IPCA'!$E$3:$E$14,AH2376,"Cubic","Extrapolate=Linear","MultiX=Average","Skip=True","Sort=True")</f>
        <v>#N/A Invalid Parameter: Interpolation value</v>
      </c>
      <c r="AJ2376" s="43" t="str">
        <f>_xll.BInterpol('Base IPCA'!$C$3:$C$14,'Base IPCA'!$D$3:$D$14,AH2376,"Cubic","Extrapolate=Linear","MultiX=Average","Skip=True","Sort=True")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26"/>
        <v>#REF!</v>
      </c>
      <c r="AI2377" s="43" t="str">
        <f>_xll.BInterpol('Base IPCA'!$C$3:$C$14,'Base IPCA'!$E$3:$E$14,AH2377,"Cubic","Extrapolate=Linear","MultiX=Average","Skip=True","Sort=True")</f>
        <v>#N/A Invalid Parameter: Interpolation value</v>
      </c>
      <c r="AJ2377" s="43" t="str">
        <f>_xll.BInterpol('Base IPCA'!$C$3:$C$14,'Base IPCA'!$D$3:$D$14,AH2377,"Cubic","Extrapolate=Linear","MultiX=Average","Skip=True","Sort=True")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26"/>
        <v>#REF!</v>
      </c>
      <c r="AI2378" s="43" t="str">
        <f>_xll.BInterpol('Base IPCA'!$C$3:$C$14,'Base IPCA'!$E$3:$E$14,AH2378,"Cubic","Extrapolate=Linear","MultiX=Average","Skip=True","Sort=True")</f>
        <v>#N/A Invalid Parameter: Interpolation value</v>
      </c>
      <c r="AJ2378" s="43" t="str">
        <f>_xll.BInterpol('Base IPCA'!$C$3:$C$14,'Base IPCA'!$D$3:$D$14,AH2378,"Cubic","Extrapolate=Linear","MultiX=Average","Skip=True","Sort=True")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26"/>
        <v>#REF!</v>
      </c>
      <c r="AI2379" s="43" t="str">
        <f>_xll.BInterpol('Base IPCA'!$C$3:$C$14,'Base IPCA'!$E$3:$E$14,AH2379,"Cubic","Extrapolate=Linear","MultiX=Average","Skip=True","Sort=True")</f>
        <v>#N/A Invalid Parameter: Interpolation value</v>
      </c>
      <c r="AJ2379" s="43" t="str">
        <f>_xll.BInterpol('Base IPCA'!$C$3:$C$14,'Base IPCA'!$D$3:$D$14,AH2379,"Cubic","Extrapolate=Linear","MultiX=Average","Skip=True","Sort=True")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26"/>
        <v>#REF!</v>
      </c>
      <c r="AI2380" s="43" t="str">
        <f>_xll.BInterpol('Base IPCA'!$C$3:$C$14,'Base IPCA'!$E$3:$E$14,AH2380,"Cubic","Extrapolate=Linear","MultiX=Average","Skip=True","Sort=True")</f>
        <v>#N/A Invalid Parameter: Interpolation value</v>
      </c>
      <c r="AJ2380" s="43" t="str">
        <f>_xll.BInterpol('Base IPCA'!$C$3:$C$14,'Base IPCA'!$D$3:$D$14,AH2380,"Cubic","Extrapolate=Linear","MultiX=Average","Skip=True","Sort=True")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26"/>
        <v>#REF!</v>
      </c>
      <c r="AI2381" s="43" t="str">
        <f>_xll.BInterpol('Base IPCA'!$C$3:$C$14,'Base IPCA'!$E$3:$E$14,AH2381,"Cubic","Extrapolate=Linear","MultiX=Average","Skip=True","Sort=True")</f>
        <v>#N/A Invalid Parameter: Interpolation value</v>
      </c>
      <c r="AJ2381" s="43" t="str">
        <f>_xll.BInterpol('Base IPCA'!$C$3:$C$14,'Base IPCA'!$D$3:$D$14,AH2381,"Cubic","Extrapolate=Linear","MultiX=Average","Skip=True","Sort=True")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26"/>
        <v>#REF!</v>
      </c>
      <c r="AI2382" s="43" t="str">
        <f>_xll.BInterpol('Base IPCA'!$C$3:$C$14,'Base IPCA'!$E$3:$E$14,AH2382,"Cubic","Extrapolate=Linear","MultiX=Average","Skip=True","Sort=True")</f>
        <v>#N/A Invalid Parameter: Interpolation value</v>
      </c>
      <c r="AJ2382" s="43" t="str">
        <f>_xll.BInterpol('Base IPCA'!$C$3:$C$14,'Base IPCA'!$D$3:$D$14,AH2382,"Cubic","Extrapolate=Linear","MultiX=Average","Skip=True","Sort=True")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26"/>
        <v>#REF!</v>
      </c>
      <c r="AI2383" s="43" t="str">
        <f>_xll.BInterpol('Base IPCA'!$C$3:$C$14,'Base IPCA'!$E$3:$E$14,AH2383,"Cubic","Extrapolate=Linear","MultiX=Average","Skip=True","Sort=True")</f>
        <v>#N/A Invalid Parameter: Interpolation value</v>
      </c>
      <c r="AJ2383" s="43" t="str">
        <f>_xll.BInterpol('Base IPCA'!$C$3:$C$14,'Base IPCA'!$D$3:$D$14,AH2383,"Cubic","Extrapolate=Linear","MultiX=Average","Skip=True","Sort=True")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26"/>
        <v>#REF!</v>
      </c>
      <c r="AI2384" s="43" t="str">
        <f>_xll.BInterpol('Base IPCA'!$C$3:$C$14,'Base IPCA'!$E$3:$E$14,AH2384,"Cubic","Extrapolate=Linear","MultiX=Average","Skip=True","Sort=True")</f>
        <v>#N/A Invalid Parameter: Interpolation value</v>
      </c>
      <c r="AJ2384" s="43" t="str">
        <f>_xll.BInterpol('Base IPCA'!$C$3:$C$14,'Base IPCA'!$D$3:$D$14,AH2384,"Cubic","Extrapolate=Linear","MultiX=Average","Skip=True","Sort=True")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26"/>
        <v>#REF!</v>
      </c>
      <c r="AI2385" s="43" t="str">
        <f>_xll.BInterpol('Base IPCA'!$C$3:$C$14,'Base IPCA'!$E$3:$E$14,AH2385,"Cubic","Extrapolate=Linear","MultiX=Average","Skip=True","Sort=True")</f>
        <v>#N/A Invalid Parameter: Interpolation value</v>
      </c>
      <c r="AJ2385" s="43" t="str">
        <f>_xll.BInterpol('Base IPCA'!$C$3:$C$14,'Base IPCA'!$D$3:$D$14,AH2385,"Cubic","Extrapolate=Linear","MultiX=Average","Skip=True","Sort=True")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26"/>
        <v>#REF!</v>
      </c>
      <c r="AI2386" s="43" t="str">
        <f>_xll.BInterpol('Base IPCA'!$C$3:$C$14,'Base IPCA'!$E$3:$E$14,AH2386,"Cubic","Extrapolate=Linear","MultiX=Average","Skip=True","Sort=True")</f>
        <v>#N/A Invalid Parameter: Interpolation value</v>
      </c>
      <c r="AJ2386" s="43" t="str">
        <f>_xll.BInterpol('Base IPCA'!$C$3:$C$14,'Base IPCA'!$D$3:$D$14,AH2386,"Cubic","Extrapolate=Linear","MultiX=Average","Skip=True","Sort=True")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26"/>
        <v>#REF!</v>
      </c>
      <c r="AI2387" s="43" t="str">
        <f>_xll.BInterpol('Base IPCA'!$C$3:$C$14,'Base IPCA'!$E$3:$E$14,AH2387,"Cubic","Extrapolate=Linear","MultiX=Average","Skip=True","Sort=True")</f>
        <v>#N/A Invalid Parameter: Interpolation value</v>
      </c>
      <c r="AJ2387" s="43" t="str">
        <f>_xll.BInterpol('Base IPCA'!$C$3:$C$14,'Base IPCA'!$D$3:$D$14,AH2387,"Cubic","Extrapolate=Linear","MultiX=Average","Skip=True","Sort=True")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26"/>
        <v>#REF!</v>
      </c>
      <c r="AI2388" s="43" t="str">
        <f>_xll.BInterpol('Base IPCA'!$C$3:$C$14,'Base IPCA'!$E$3:$E$14,AH2388,"Cubic","Extrapolate=Linear","MultiX=Average","Skip=True","Sort=True")</f>
        <v>#N/A Invalid Parameter: Interpolation value</v>
      </c>
      <c r="AJ2388" s="43" t="str">
        <f>_xll.BInterpol('Base IPCA'!$C$3:$C$14,'Base IPCA'!$D$3:$D$14,AH2388,"Cubic","Extrapolate=Linear","MultiX=Average","Skip=True","Sort=True")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26"/>
        <v>#REF!</v>
      </c>
      <c r="AI2389" s="43" t="str">
        <f>_xll.BInterpol('Base IPCA'!$C$3:$C$14,'Base IPCA'!$E$3:$E$14,AH2389,"Cubic","Extrapolate=Linear","MultiX=Average","Skip=True","Sort=True")</f>
        <v>#N/A Invalid Parameter: Interpolation value</v>
      </c>
      <c r="AJ2389" s="43" t="str">
        <f>_xll.BInterpol('Base IPCA'!$C$3:$C$14,'Base IPCA'!$D$3:$D$14,AH2389,"Cubic","Extrapolate=Linear","MultiX=Average","Skip=True","Sort=True")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26"/>
        <v>#REF!</v>
      </c>
      <c r="AI2390" s="43" t="str">
        <f>_xll.BInterpol('Base IPCA'!$C$3:$C$14,'Base IPCA'!$E$3:$E$14,AH2390,"Cubic","Extrapolate=Linear","MultiX=Average","Skip=True","Sort=True")</f>
        <v>#N/A Invalid Parameter: Interpolation value</v>
      </c>
      <c r="AJ2390" s="43" t="str">
        <f>_xll.BInterpol('Base IPCA'!$C$3:$C$14,'Base IPCA'!$D$3:$D$14,AH2390,"Cubic","Extrapolate=Linear","MultiX=Average","Skip=True","Sort=True")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26"/>
        <v>#REF!</v>
      </c>
      <c r="AI2391" s="43" t="str">
        <f>_xll.BInterpol('Base IPCA'!$C$3:$C$14,'Base IPCA'!$E$3:$E$14,AH2391,"Cubic","Extrapolate=Linear","MultiX=Average","Skip=True","Sort=True")</f>
        <v>#N/A Invalid Parameter: Interpolation value</v>
      </c>
      <c r="AJ2391" s="43" t="str">
        <f>_xll.BInterpol('Base IPCA'!$C$3:$C$14,'Base IPCA'!$D$3:$D$14,AH2391,"Cubic","Extrapolate=Linear","MultiX=Average","Skip=True","Sort=True")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26"/>
        <v>#REF!</v>
      </c>
      <c r="AI2392" s="43" t="str">
        <f>_xll.BInterpol('Base IPCA'!$C$3:$C$14,'Base IPCA'!$E$3:$E$14,AH2392,"Cubic","Extrapolate=Linear","MultiX=Average","Skip=True","Sort=True")</f>
        <v>#N/A Invalid Parameter: Interpolation value</v>
      </c>
      <c r="AJ2392" s="43" t="str">
        <f>_xll.BInterpol('Base IPCA'!$C$3:$C$14,'Base IPCA'!$D$3:$D$14,AH2392,"Cubic","Extrapolate=Linear","MultiX=Average","Skip=True","Sort=True")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26"/>
        <v>#REF!</v>
      </c>
      <c r="AI2393" s="43" t="str">
        <f>_xll.BInterpol('Base IPCA'!$C$3:$C$14,'Base IPCA'!$E$3:$E$14,AH2393,"Cubic","Extrapolate=Linear","MultiX=Average","Skip=True","Sort=True")</f>
        <v>#N/A Invalid Parameter: Interpolation value</v>
      </c>
      <c r="AJ2393" s="43" t="str">
        <f>_xll.BInterpol('Base IPCA'!$C$3:$C$14,'Base IPCA'!$D$3:$D$14,AH2393,"Cubic","Extrapolate=Linear","MultiX=Average","Skip=True","Sort=True")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26"/>
        <v>#REF!</v>
      </c>
      <c r="AI2394" s="43" t="str">
        <f>_xll.BInterpol('Base IPCA'!$C$3:$C$14,'Base IPCA'!$E$3:$E$14,AH2394,"Cubic","Extrapolate=Linear","MultiX=Average","Skip=True","Sort=True")</f>
        <v>#N/A Invalid Parameter: Interpolation value</v>
      </c>
      <c r="AJ2394" s="43" t="str">
        <f>_xll.BInterpol('Base IPCA'!$C$3:$C$14,'Base IPCA'!$D$3:$D$14,AH2394,"Cubic","Extrapolate=Linear","MultiX=Average","Skip=True","Sort=True")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26"/>
        <v>#REF!</v>
      </c>
      <c r="AI2395" s="43" t="str">
        <f>_xll.BInterpol('Base IPCA'!$C$3:$C$14,'Base IPCA'!$E$3:$E$14,AH2395,"Cubic","Extrapolate=Linear","MultiX=Average","Skip=True","Sort=True")</f>
        <v>#N/A Invalid Parameter: Interpolation value</v>
      </c>
      <c r="AJ2395" s="43" t="str">
        <f>_xll.BInterpol('Base IPCA'!$C$3:$C$14,'Base IPCA'!$D$3:$D$14,AH2395,"Cubic","Extrapolate=Linear","MultiX=Average","Skip=True","Sort=True")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26"/>
        <v>#REF!</v>
      </c>
      <c r="AI2396" s="43" t="str">
        <f>_xll.BInterpol('Base IPCA'!$C$3:$C$14,'Base IPCA'!$E$3:$E$14,AH2396,"Cubic","Extrapolate=Linear","MultiX=Average","Skip=True","Sort=True")</f>
        <v>#N/A Invalid Parameter: Interpolation value</v>
      </c>
      <c r="AJ2396" s="43" t="str">
        <f>_xll.BInterpol('Base IPCA'!$C$3:$C$14,'Base IPCA'!$D$3:$D$14,AH2396,"Cubic","Extrapolate=Linear","MultiX=Average","Skip=True","Sort=True")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26"/>
        <v>#REF!</v>
      </c>
      <c r="AI2397" s="43" t="str">
        <f>_xll.BInterpol('Base IPCA'!$C$3:$C$14,'Base IPCA'!$E$3:$E$14,AH2397,"Cubic","Extrapolate=Linear","MultiX=Average","Skip=True","Sort=True")</f>
        <v>#N/A Invalid Parameter: Interpolation value</v>
      </c>
      <c r="AJ2397" s="43" t="str">
        <f>_xll.BInterpol('Base IPCA'!$C$3:$C$14,'Base IPCA'!$D$3:$D$14,AH2397,"Cubic","Extrapolate=Linear","MultiX=Average","Skip=True","Sort=True")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26"/>
        <v>#REF!</v>
      </c>
      <c r="AI2398" s="43" t="str">
        <f>_xll.BInterpol('Base IPCA'!$C$3:$C$14,'Base IPCA'!$E$3:$E$14,AH2398,"Cubic","Extrapolate=Linear","MultiX=Average","Skip=True","Sort=True")</f>
        <v>#N/A Invalid Parameter: Interpolation value</v>
      </c>
      <c r="AJ2398" s="43" t="str">
        <f>_xll.BInterpol('Base IPCA'!$C$3:$C$14,'Base IPCA'!$D$3:$D$14,AH2398,"Cubic","Extrapolate=Linear","MultiX=Average","Skip=True","Sort=True")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26"/>
        <v>#REF!</v>
      </c>
      <c r="AI2399" s="43" t="str">
        <f>_xll.BInterpol('Base IPCA'!$C$3:$C$14,'Base IPCA'!$E$3:$E$14,AH2399,"Cubic","Extrapolate=Linear","MultiX=Average","Skip=True","Sort=True")</f>
        <v>#N/A Invalid Parameter: Interpolation value</v>
      </c>
      <c r="AJ2399" s="43" t="str">
        <f>_xll.BInterpol('Base IPCA'!$C$3:$C$14,'Base IPCA'!$D$3:$D$14,AH2399,"Cubic","Extrapolate=Linear","MultiX=Average","Skip=True","Sort=True")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26"/>
        <v>#REF!</v>
      </c>
      <c r="AI2400" s="43" t="str">
        <f>_xll.BInterpol('Base IPCA'!$C$3:$C$14,'Base IPCA'!$E$3:$E$14,AH2400,"Cubic","Extrapolate=Linear","MultiX=Average","Skip=True","Sort=True")</f>
        <v>#N/A Invalid Parameter: Interpolation value</v>
      </c>
      <c r="AJ2400" s="43" t="str">
        <f>_xll.BInterpol('Base IPCA'!$C$3:$C$14,'Base IPCA'!$D$3:$D$14,AH2400,"Cubic","Extrapolate=Linear","MultiX=Average","Skip=True","Sort=True")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26"/>
        <v>#REF!</v>
      </c>
      <c r="AI2401" s="43" t="str">
        <f>_xll.BInterpol('Base IPCA'!$C$3:$C$14,'Base IPCA'!$E$3:$E$14,AH2401,"Cubic","Extrapolate=Linear","MultiX=Average","Skip=True","Sort=True")</f>
        <v>#N/A Invalid Parameter: Interpolation value</v>
      </c>
      <c r="AJ2401" s="43" t="str">
        <f>_xll.BInterpol('Base IPCA'!$C$3:$C$14,'Base IPCA'!$D$3:$D$14,AH2401,"Cubic","Extrapolate=Linear","MultiX=Average","Skip=True","Sort=True")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26"/>
        <v>#REF!</v>
      </c>
      <c r="AI2402" s="43" t="str">
        <f>_xll.BInterpol('Base IPCA'!$C$3:$C$14,'Base IPCA'!$E$3:$E$14,AH2402,"Cubic","Extrapolate=Linear","MultiX=Average","Skip=True","Sort=True")</f>
        <v>#N/A Invalid Parameter: Interpolation value</v>
      </c>
      <c r="AJ2402" s="43" t="str">
        <f>_xll.BInterpol('Base IPCA'!$C$3:$C$14,'Base IPCA'!$D$3:$D$14,AH2402,"Cubic","Extrapolate=Linear","MultiX=Average","Skip=True","Sort=True")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26"/>
        <v>#REF!</v>
      </c>
      <c r="AI2403" s="43" t="str">
        <f>_xll.BInterpol('Base IPCA'!$C$3:$C$14,'Base IPCA'!$E$3:$E$14,AH2403,"Cubic","Extrapolate=Linear","MultiX=Average","Skip=True","Sort=True")</f>
        <v>#N/A Invalid Parameter: Interpolation value</v>
      </c>
      <c r="AJ2403" s="43" t="str">
        <f>_xll.BInterpol('Base IPCA'!$C$3:$C$14,'Base IPCA'!$D$3:$D$14,AH2403,"Cubic","Extrapolate=Linear","MultiX=Average","Skip=True","Sort=True")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26"/>
        <v>#REF!</v>
      </c>
      <c r="AI2404" s="43" t="str">
        <f>_xll.BInterpol('Base IPCA'!$C$3:$C$14,'Base IPCA'!$E$3:$E$14,AH2404,"Cubic","Extrapolate=Linear","MultiX=Average","Skip=True","Sort=True")</f>
        <v>#N/A Invalid Parameter: Interpolation value</v>
      </c>
      <c r="AJ2404" s="43" t="str">
        <f>_xll.BInterpol('Base IPCA'!$C$3:$C$14,'Base IPCA'!$D$3:$D$14,AH2404,"Cubic","Extrapolate=Linear","MultiX=Average","Skip=True","Sort=True")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26"/>
        <v>#REF!</v>
      </c>
      <c r="AI2405" s="43" t="str">
        <f>_xll.BInterpol('Base IPCA'!$C$3:$C$14,'Base IPCA'!$E$3:$E$14,AH2405,"Cubic","Extrapolate=Linear","MultiX=Average","Skip=True","Sort=True")</f>
        <v>#N/A Invalid Parameter: Interpolation value</v>
      </c>
      <c r="AJ2405" s="43" t="str">
        <f>_xll.BInterpol('Base IPCA'!$C$3:$C$14,'Base IPCA'!$D$3:$D$14,AH2405,"Cubic","Extrapolate=Linear","MultiX=Average","Skip=True","Sort=True")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26"/>
        <v>#REF!</v>
      </c>
      <c r="AI2406" s="43" t="str">
        <f>_xll.BInterpol('Base IPCA'!$C$3:$C$14,'Base IPCA'!$E$3:$E$14,AH2406,"Cubic","Extrapolate=Linear","MultiX=Average","Skip=True","Sort=True")</f>
        <v>#N/A Invalid Parameter: Interpolation value</v>
      </c>
      <c r="AJ2406" s="43" t="str">
        <f>_xll.BInterpol('Base IPCA'!$C$3:$C$14,'Base IPCA'!$D$3:$D$14,AH2406,"Cubic","Extrapolate=Linear","MultiX=Average","Skip=True","Sort=True")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26"/>
        <v>#REF!</v>
      </c>
      <c r="AI2407" s="43" t="str">
        <f>_xll.BInterpol('Base IPCA'!$C$3:$C$14,'Base IPCA'!$E$3:$E$14,AH2407,"Cubic","Extrapolate=Linear","MultiX=Average","Skip=True","Sort=True")</f>
        <v>#N/A Invalid Parameter: Interpolation value</v>
      </c>
      <c r="AJ2407" s="43" t="str">
        <f>_xll.BInterpol('Base IPCA'!$C$3:$C$14,'Base IPCA'!$D$3:$D$14,AH2407,"Cubic","Extrapolate=Linear","MultiX=Average","Skip=True","Sort=True")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26"/>
        <v>#REF!</v>
      </c>
      <c r="AI2408" s="43" t="str">
        <f>_xll.BInterpol('Base IPCA'!$C$3:$C$14,'Base IPCA'!$E$3:$E$14,AH2408,"Cubic","Extrapolate=Linear","MultiX=Average","Skip=True","Sort=True")</f>
        <v>#N/A Invalid Parameter: Interpolation value</v>
      </c>
      <c r="AJ2408" s="43" t="str">
        <f>_xll.BInterpol('Base IPCA'!$C$3:$C$14,'Base IPCA'!$D$3:$D$14,AH2408,"Cubic","Extrapolate=Linear","MultiX=Average","Skip=True","Sort=True")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26"/>
        <v>#REF!</v>
      </c>
      <c r="AI2409" s="43" t="str">
        <f>_xll.BInterpol('Base IPCA'!$C$3:$C$14,'Base IPCA'!$E$3:$E$14,AH2409,"Cubic","Extrapolate=Linear","MultiX=Average","Skip=True","Sort=True")</f>
        <v>#N/A Invalid Parameter: Interpolation value</v>
      </c>
      <c r="AJ2409" s="43" t="str">
        <f>_xll.BInterpol('Base IPCA'!$C$3:$C$14,'Base IPCA'!$D$3:$D$14,AH2409,"Cubic","Extrapolate=Linear","MultiX=Average","Skip=True","Sort=True")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26"/>
        <v>#REF!</v>
      </c>
      <c r="AI2410" s="43" t="str">
        <f>_xll.BInterpol('Base IPCA'!$C$3:$C$14,'Base IPCA'!$E$3:$E$14,AH2410,"Cubic","Extrapolate=Linear","MultiX=Average","Skip=True","Sort=True")</f>
        <v>#N/A Invalid Parameter: Interpolation value</v>
      </c>
      <c r="AJ2410" s="43" t="str">
        <f>_xll.BInterpol('Base IPCA'!$C$3:$C$14,'Base IPCA'!$D$3:$D$14,AH2410,"Cubic","Extrapolate=Linear","MultiX=Average","Skip=True","Sort=True")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26"/>
        <v>#REF!</v>
      </c>
      <c r="AI2411" s="43" t="str">
        <f>_xll.BInterpol('Base IPCA'!$C$3:$C$14,'Base IPCA'!$E$3:$E$14,AH2411,"Cubic","Extrapolate=Linear","MultiX=Average","Skip=True","Sort=True")</f>
        <v>#N/A Invalid Parameter: Interpolation value</v>
      </c>
      <c r="AJ2411" s="43" t="str">
        <f>_xll.BInterpol('Base IPCA'!$C$3:$C$14,'Base IPCA'!$D$3:$D$14,AH2411,"Cubic","Extrapolate=Linear","MultiX=Average","Skip=True","Sort=True")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26"/>
        <v>#REF!</v>
      </c>
      <c r="AI2412" s="43" t="str">
        <f>_xll.BInterpol('Base IPCA'!$C$3:$C$14,'Base IPCA'!$E$3:$E$14,AH2412,"Cubic","Extrapolate=Linear","MultiX=Average","Skip=True","Sort=True")</f>
        <v>#N/A Invalid Parameter: Interpolation value</v>
      </c>
      <c r="AJ2412" s="43" t="str">
        <f>_xll.BInterpol('Base IPCA'!$C$3:$C$14,'Base IPCA'!$D$3:$D$14,AH2412,"Cubic","Extrapolate=Linear","MultiX=Average","Skip=True","Sort=True")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26"/>
        <v>#REF!</v>
      </c>
      <c r="AI2413" s="43" t="str">
        <f>_xll.BInterpol('Base IPCA'!$C$3:$C$14,'Base IPCA'!$E$3:$E$14,AH2413,"Cubic","Extrapolate=Linear","MultiX=Average","Skip=True","Sort=True")</f>
        <v>#N/A Invalid Parameter: Interpolation value</v>
      </c>
      <c r="AJ2413" s="43" t="str">
        <f>_xll.BInterpol('Base IPCA'!$C$3:$C$14,'Base IPCA'!$D$3:$D$14,AH2413,"Cubic","Extrapolate=Linear","MultiX=Average","Skip=True","Sort=True")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26"/>
        <v>#REF!</v>
      </c>
      <c r="AI2414" s="43" t="str">
        <f>_xll.BInterpol('Base IPCA'!$C$3:$C$14,'Base IPCA'!$E$3:$E$14,AH2414,"Cubic","Extrapolate=Linear","MultiX=Average","Skip=True","Sort=True")</f>
        <v>#N/A Invalid Parameter: Interpolation value</v>
      </c>
      <c r="AJ2414" s="43" t="str">
        <f>_xll.BInterpol('Base IPCA'!$C$3:$C$14,'Base IPCA'!$D$3:$D$14,AH2414,"Cubic","Extrapolate=Linear","MultiX=Average","Skip=True","Sort=True")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26"/>
        <v>#REF!</v>
      </c>
      <c r="AI2415" s="43" t="str">
        <f>_xll.BInterpol('Base IPCA'!$C$3:$C$14,'Base IPCA'!$E$3:$E$14,AH2415,"Cubic","Extrapolate=Linear","MultiX=Average","Skip=True","Sort=True")</f>
        <v>#N/A Invalid Parameter: Interpolation value</v>
      </c>
      <c r="AJ2415" s="43" t="str">
        <f>_xll.BInterpol('Base IPCA'!$C$3:$C$14,'Base IPCA'!$D$3:$D$14,AH2415,"Cubic","Extrapolate=Linear","MultiX=Average","Skip=True","Sort=True")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26"/>
        <v>#REF!</v>
      </c>
      <c r="AI2416" s="43" t="str">
        <f>_xll.BInterpol('Base IPCA'!$C$3:$C$14,'Base IPCA'!$E$3:$E$14,AH2416,"Cubic","Extrapolate=Linear","MultiX=Average","Skip=True","Sort=True")</f>
        <v>#N/A Invalid Parameter: Interpolation value</v>
      </c>
      <c r="AJ2416" s="43" t="str">
        <f>_xll.BInterpol('Base IPCA'!$C$3:$C$14,'Base IPCA'!$D$3:$D$14,AH2416,"Cubic","Extrapolate=Linear","MultiX=Average","Skip=True","Sort=True")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26"/>
        <v>#REF!</v>
      </c>
      <c r="AI2417" s="43" t="str">
        <f>_xll.BInterpol('Base IPCA'!$C$3:$C$14,'Base IPCA'!$E$3:$E$14,AH2417,"Cubic","Extrapolate=Linear","MultiX=Average","Skip=True","Sort=True")</f>
        <v>#N/A Invalid Parameter: Interpolation value</v>
      </c>
      <c r="AJ2417" s="43" t="str">
        <f>_xll.BInterpol('Base IPCA'!$C$3:$C$14,'Base IPCA'!$D$3:$D$14,AH2417,"Cubic","Extrapolate=Linear","MultiX=Average","Skip=True","Sort=True")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26"/>
        <v>#REF!</v>
      </c>
      <c r="AI2418" s="43" t="str">
        <f>_xll.BInterpol('Base IPCA'!$C$3:$C$14,'Base IPCA'!$E$3:$E$14,AH2418,"Cubic","Extrapolate=Linear","MultiX=Average","Skip=True","Sort=True")</f>
        <v>#N/A Invalid Parameter: Interpolation value</v>
      </c>
      <c r="AJ2418" s="43" t="str">
        <f>_xll.BInterpol('Base IPCA'!$C$3:$C$14,'Base IPCA'!$D$3:$D$14,AH2418,"Cubic","Extrapolate=Linear","MultiX=Average","Skip=True","Sort=True")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26"/>
        <v>#REF!</v>
      </c>
      <c r="AI2419" s="43" t="str">
        <f>_xll.BInterpol('Base IPCA'!$C$3:$C$14,'Base IPCA'!$E$3:$E$14,AH2419,"Cubic","Extrapolate=Linear","MultiX=Average","Skip=True","Sort=True")</f>
        <v>#N/A Invalid Parameter: Interpolation value</v>
      </c>
      <c r="AJ2419" s="43" t="str">
        <f>_xll.BInterpol('Base IPCA'!$C$3:$C$14,'Base IPCA'!$D$3:$D$14,AH2419,"Cubic","Extrapolate=Linear","MultiX=Average","Skip=True","Sort=True")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26"/>
        <v>#REF!</v>
      </c>
      <c r="AI2420" s="43" t="str">
        <f>_xll.BInterpol('Base IPCA'!$C$3:$C$14,'Base IPCA'!$E$3:$E$14,AH2420,"Cubic","Extrapolate=Linear","MultiX=Average","Skip=True","Sort=True")</f>
        <v>#N/A Invalid Parameter: Interpolation value</v>
      </c>
      <c r="AJ2420" s="43" t="str">
        <f>_xll.BInterpol('Base IPCA'!$C$3:$C$14,'Base IPCA'!$D$3:$D$14,AH2420,"Cubic","Extrapolate=Linear","MultiX=Average","Skip=True","Sort=True")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26"/>
        <v>#REF!</v>
      </c>
      <c r="AI2421" s="43" t="str">
        <f>_xll.BInterpol('Base IPCA'!$C$3:$C$14,'Base IPCA'!$E$3:$E$14,AH2421,"Cubic","Extrapolate=Linear","MultiX=Average","Skip=True","Sort=True")</f>
        <v>#N/A Invalid Parameter: Interpolation value</v>
      </c>
      <c r="AJ2421" s="43" t="str">
        <f>_xll.BInterpol('Base IPCA'!$C$3:$C$14,'Base IPCA'!$D$3:$D$14,AH2421,"Cubic","Extrapolate=Linear","MultiX=Average","Skip=True","Sort=True")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26"/>
        <v>#REF!</v>
      </c>
      <c r="AI2422" s="43" t="str">
        <f>_xll.BInterpol('Base IPCA'!$C$3:$C$14,'Base IPCA'!$E$3:$E$14,AH2422,"Cubic","Extrapolate=Linear","MultiX=Average","Skip=True","Sort=True")</f>
        <v>#N/A Invalid Parameter: Interpolation value</v>
      </c>
      <c r="AJ2422" s="43" t="str">
        <f>_xll.BInterpol('Base IPCA'!$C$3:$C$14,'Base IPCA'!$D$3:$D$14,AH2422,"Cubic","Extrapolate=Linear","MultiX=Average","Skip=True","Sort=True")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26"/>
        <v>#REF!</v>
      </c>
      <c r="AI2423" s="43" t="str">
        <f>_xll.BInterpol('Base IPCA'!$C$3:$C$14,'Base IPCA'!$E$3:$E$14,AH2423,"Cubic","Extrapolate=Linear","MultiX=Average","Skip=True","Sort=True")</f>
        <v>#N/A Invalid Parameter: Interpolation value</v>
      </c>
      <c r="AJ2423" s="43" t="str">
        <f>_xll.BInterpol('Base IPCA'!$C$3:$C$14,'Base IPCA'!$D$3:$D$14,AH2423,"Cubic","Extrapolate=Linear","MultiX=Average","Skip=True","Sort=True")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26"/>
        <v>#REF!</v>
      </c>
      <c r="AI2424" s="43" t="str">
        <f>_xll.BInterpol('Base IPCA'!$C$3:$C$14,'Base IPCA'!$E$3:$E$14,AH2424,"Cubic","Extrapolate=Linear","MultiX=Average","Skip=True","Sort=True")</f>
        <v>#N/A Invalid Parameter: Interpolation value</v>
      </c>
      <c r="AJ2424" s="43" t="str">
        <f>_xll.BInterpol('Base IPCA'!$C$3:$C$14,'Base IPCA'!$D$3:$D$14,AH2424,"Cubic","Extrapolate=Linear","MultiX=Average","Skip=True","Sort=True")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26"/>
        <v>#REF!</v>
      </c>
      <c r="AI2425" s="43" t="str">
        <f>_xll.BInterpol('Base IPCA'!$C$3:$C$14,'Base IPCA'!$E$3:$E$14,AH2425,"Cubic","Extrapolate=Linear","MultiX=Average","Skip=True","Sort=True")</f>
        <v>#N/A Invalid Parameter: Interpolation value</v>
      </c>
      <c r="AJ2425" s="43" t="str">
        <f>_xll.BInterpol('Base IPCA'!$C$3:$C$14,'Base IPCA'!$D$3:$D$14,AH2425,"Cubic","Extrapolate=Linear","MultiX=Average","Skip=True","Sort=True")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26"/>
        <v>#REF!</v>
      </c>
      <c r="AI2426" s="43" t="str">
        <f>_xll.BInterpol('Base IPCA'!$C$3:$C$14,'Base IPCA'!$E$3:$E$14,AH2426,"Cubic","Extrapolate=Linear","MultiX=Average","Skip=True","Sort=True")</f>
        <v>#N/A Invalid Parameter: Interpolation value</v>
      </c>
      <c r="AJ2426" s="43" t="str">
        <f>_xll.BInterpol('Base IPCA'!$C$3:$C$14,'Base IPCA'!$D$3:$D$14,AH2426,"Cubic","Extrapolate=Linear","MultiX=Average","Skip=True","Sort=True")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26"/>
        <v>#REF!</v>
      </c>
      <c r="AI2427" s="43" t="str">
        <f>_xll.BInterpol('Base IPCA'!$C$3:$C$14,'Base IPCA'!$E$3:$E$14,AH2427,"Cubic","Extrapolate=Linear","MultiX=Average","Skip=True","Sort=True")</f>
        <v>#N/A Invalid Parameter: Interpolation value</v>
      </c>
      <c r="AJ2427" s="43" t="str">
        <f>_xll.BInterpol('Base IPCA'!$C$3:$C$14,'Base IPCA'!$D$3:$D$14,AH2427,"Cubic","Extrapolate=Linear","MultiX=Average","Skip=True","Sort=True")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26"/>
        <v>#REF!</v>
      </c>
      <c r="AI2428" s="43" t="str">
        <f>_xll.BInterpol('Base IPCA'!$C$3:$C$14,'Base IPCA'!$E$3:$E$14,AH2428,"Cubic","Extrapolate=Linear","MultiX=Average","Skip=True","Sort=True")</f>
        <v>#N/A Invalid Parameter: Interpolation value</v>
      </c>
      <c r="AJ2428" s="43" t="str">
        <f>_xll.BInterpol('Base IPCA'!$C$3:$C$14,'Base IPCA'!$D$3:$D$14,AH2428,"Cubic","Extrapolate=Linear","MultiX=Average","Skip=True","Sort=True")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26"/>
        <v>#REF!</v>
      </c>
      <c r="AI2429" s="43" t="str">
        <f>_xll.BInterpol('Base IPCA'!$C$3:$C$14,'Base IPCA'!$E$3:$E$14,AH2429,"Cubic","Extrapolate=Linear","MultiX=Average","Skip=True","Sort=True")</f>
        <v>#N/A Invalid Parameter: Interpolation value</v>
      </c>
      <c r="AJ2429" s="43" t="str">
        <f>_xll.BInterpol('Base IPCA'!$C$3:$C$14,'Base IPCA'!$D$3:$D$14,AH2429,"Cubic","Extrapolate=Linear","MultiX=Average","Skip=True","Sort=True")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26"/>
        <v>#REF!</v>
      </c>
      <c r="AI2430" s="43" t="str">
        <f>_xll.BInterpol('Base IPCA'!$C$3:$C$14,'Base IPCA'!$E$3:$E$14,AH2430,"Cubic","Extrapolate=Linear","MultiX=Average","Skip=True","Sort=True")</f>
        <v>#N/A Invalid Parameter: Interpolation value</v>
      </c>
      <c r="AJ2430" s="43" t="str">
        <f>_xll.BInterpol('Base IPCA'!$C$3:$C$14,'Base IPCA'!$D$3:$D$14,AH2430,"Cubic","Extrapolate=Linear","MultiX=Average","Skip=True","Sort=True")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26"/>
        <v>#REF!</v>
      </c>
      <c r="AI2431" s="43" t="str">
        <f>_xll.BInterpol('Base IPCA'!$C$3:$C$14,'Base IPCA'!$E$3:$E$14,AH2431,"Cubic","Extrapolate=Linear","MultiX=Average","Skip=True","Sort=True")</f>
        <v>#N/A Invalid Parameter: Interpolation value</v>
      </c>
      <c r="AJ2431" s="43" t="str">
        <f>_xll.BInterpol('Base IPCA'!$C$3:$C$14,'Base IPCA'!$D$3:$D$14,AH2431,"Cubic","Extrapolate=Linear","MultiX=Average","Skip=True","Sort=True")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26"/>
        <v>#REF!</v>
      </c>
      <c r="AI2432" s="43" t="str">
        <f>_xll.BInterpol('Base IPCA'!$C$3:$C$14,'Base IPCA'!$E$3:$E$14,AH2432,"Cubic","Extrapolate=Linear","MultiX=Average","Skip=True","Sort=True")</f>
        <v>#N/A Invalid Parameter: Interpolation value</v>
      </c>
      <c r="AJ2432" s="43" t="str">
        <f>_xll.BInterpol('Base IPCA'!$C$3:$C$14,'Base IPCA'!$D$3:$D$14,AH2432,"Cubic","Extrapolate=Linear","MultiX=Average","Skip=True","Sort=True")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26"/>
        <v>#REF!</v>
      </c>
      <c r="AI2433" s="43" t="str">
        <f>_xll.BInterpol('Base IPCA'!$C$3:$C$14,'Base IPCA'!$E$3:$E$14,AH2433,"Cubic","Extrapolate=Linear","MultiX=Average","Skip=True","Sort=True")</f>
        <v>#N/A Invalid Parameter: Interpolation value</v>
      </c>
      <c r="AJ2433" s="43" t="str">
        <f>_xll.BInterpol('Base IPCA'!$C$3:$C$14,'Base IPCA'!$D$3:$D$14,AH2433,"Cubic","Extrapolate=Linear","MultiX=Average","Skip=True","Sort=True")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26"/>
        <v>#REF!</v>
      </c>
      <c r="AI2434" s="43" t="str">
        <f>_xll.BInterpol('Base IPCA'!$C$3:$C$14,'Base IPCA'!$E$3:$E$14,AH2434,"Cubic","Extrapolate=Linear","MultiX=Average","Skip=True","Sort=True")</f>
        <v>#N/A Invalid Parameter: Interpolation value</v>
      </c>
      <c r="AJ2434" s="43" t="str">
        <f>_xll.BInterpol('Base IPCA'!$C$3:$C$14,'Base IPCA'!$D$3:$D$14,AH2434,"Cubic","Extrapolate=Linear","MultiX=Average","Skip=True","Sort=True")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26"/>
        <v>#REF!</v>
      </c>
      <c r="AI2435" s="43" t="str">
        <f>_xll.BInterpol('Base IPCA'!$C$3:$C$14,'Base IPCA'!$E$3:$E$14,AH2435,"Cubic","Extrapolate=Linear","MultiX=Average","Skip=True","Sort=True")</f>
        <v>#N/A Invalid Parameter: Interpolation value</v>
      </c>
      <c r="AJ2435" s="43" t="str">
        <f>_xll.BInterpol('Base IPCA'!$C$3:$C$14,'Base IPCA'!$D$3:$D$14,AH2435,"Cubic","Extrapolate=Linear","MultiX=Average","Skip=True","Sort=True")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26"/>
        <v>#REF!</v>
      </c>
      <c r="AI2436" s="43" t="str">
        <f>_xll.BInterpol('Base IPCA'!$C$3:$C$14,'Base IPCA'!$E$3:$E$14,AH2436,"Cubic","Extrapolate=Linear","MultiX=Average","Skip=True","Sort=True")</f>
        <v>#N/A Invalid Parameter: Interpolation value</v>
      </c>
      <c r="AJ2436" s="43" t="str">
        <f>_xll.BInterpol('Base IPCA'!$C$3:$C$14,'Base IPCA'!$D$3:$D$14,AH2436,"Cubic","Extrapolate=Linear","MultiX=Average","Skip=True","Sort=True")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26"/>
        <v>#REF!</v>
      </c>
      <c r="AI2437" s="43" t="str">
        <f>_xll.BInterpol('Base IPCA'!$C$3:$C$14,'Base IPCA'!$E$3:$E$14,AH2437,"Cubic","Extrapolate=Linear","MultiX=Average","Skip=True","Sort=True")</f>
        <v>#N/A Invalid Parameter: Interpolation value</v>
      </c>
      <c r="AJ2437" s="43" t="str">
        <f>_xll.BInterpol('Base IPCA'!$C$3:$C$14,'Base IPCA'!$D$3:$D$14,AH2437,"Cubic","Extrapolate=Linear","MultiX=Average","Skip=True","Sort=True")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27">AH2437+1</f>
        <v>#REF!</v>
      </c>
      <c r="AI2438" s="43" t="str">
        <f>_xll.BInterpol('Base IPCA'!$C$3:$C$14,'Base IPCA'!$E$3:$E$14,AH2438,"Cubic","Extrapolate=Linear","MultiX=Average","Skip=True","Sort=True")</f>
        <v>#N/A Invalid Parameter: Interpolation value</v>
      </c>
      <c r="AJ2438" s="43" t="str">
        <f>_xll.BInterpol('Base IPCA'!$C$3:$C$14,'Base IPCA'!$D$3:$D$14,AH2438,"Cubic","Extrapolate=Linear","MultiX=Average","Skip=True","Sort=True")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27"/>
        <v>#REF!</v>
      </c>
      <c r="AI2439" s="43" t="str">
        <f>_xll.BInterpol('Base IPCA'!$C$3:$C$14,'Base IPCA'!$E$3:$E$14,AH2439,"Cubic","Extrapolate=Linear","MultiX=Average","Skip=True","Sort=True")</f>
        <v>#N/A Invalid Parameter: Interpolation value</v>
      </c>
      <c r="AJ2439" s="43" t="str">
        <f>_xll.BInterpol('Base IPCA'!$C$3:$C$14,'Base IPCA'!$D$3:$D$14,AH2439,"Cubic","Extrapolate=Linear","MultiX=Average","Skip=True","Sort=True")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27"/>
        <v>#REF!</v>
      </c>
      <c r="AI2440" s="43" t="str">
        <f>_xll.BInterpol('Base IPCA'!$C$3:$C$14,'Base IPCA'!$E$3:$E$14,AH2440,"Cubic","Extrapolate=Linear","MultiX=Average","Skip=True","Sort=True")</f>
        <v>#N/A Invalid Parameter: Interpolation value</v>
      </c>
      <c r="AJ2440" s="43" t="str">
        <f>_xll.BInterpol('Base IPCA'!$C$3:$C$14,'Base IPCA'!$D$3:$D$14,AH2440,"Cubic","Extrapolate=Linear","MultiX=Average","Skip=True","Sort=True")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27"/>
        <v>#REF!</v>
      </c>
      <c r="AI2441" s="43" t="str">
        <f>_xll.BInterpol('Base IPCA'!$C$3:$C$14,'Base IPCA'!$E$3:$E$14,AH2441,"Cubic","Extrapolate=Linear","MultiX=Average","Skip=True","Sort=True")</f>
        <v>#N/A Invalid Parameter: Interpolation value</v>
      </c>
      <c r="AJ2441" s="43" t="str">
        <f>_xll.BInterpol('Base IPCA'!$C$3:$C$14,'Base IPCA'!$D$3:$D$14,AH2441,"Cubic","Extrapolate=Linear","MultiX=Average","Skip=True","Sort=True")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27"/>
        <v>#REF!</v>
      </c>
      <c r="AI2442" s="43" t="str">
        <f>_xll.BInterpol('Base IPCA'!$C$3:$C$14,'Base IPCA'!$E$3:$E$14,AH2442,"Cubic","Extrapolate=Linear","MultiX=Average","Skip=True","Sort=True")</f>
        <v>#N/A Invalid Parameter: Interpolation value</v>
      </c>
      <c r="AJ2442" s="43" t="str">
        <f>_xll.BInterpol('Base IPCA'!$C$3:$C$14,'Base IPCA'!$D$3:$D$14,AH2442,"Cubic","Extrapolate=Linear","MultiX=Average","Skip=True","Sort=True")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27"/>
        <v>#REF!</v>
      </c>
      <c r="AI2443" s="43" t="str">
        <f>_xll.BInterpol('Base IPCA'!$C$3:$C$14,'Base IPCA'!$E$3:$E$14,AH2443,"Cubic","Extrapolate=Linear","MultiX=Average","Skip=True","Sort=True")</f>
        <v>#N/A Invalid Parameter: Interpolation value</v>
      </c>
      <c r="AJ2443" s="43" t="str">
        <f>_xll.BInterpol('Base IPCA'!$C$3:$C$14,'Base IPCA'!$D$3:$D$14,AH2443,"Cubic","Extrapolate=Linear","MultiX=Average","Skip=True","Sort=True")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27"/>
        <v>#REF!</v>
      </c>
      <c r="AI2444" s="43" t="str">
        <f>_xll.BInterpol('Base IPCA'!$C$3:$C$14,'Base IPCA'!$E$3:$E$14,AH2444,"Cubic","Extrapolate=Linear","MultiX=Average","Skip=True","Sort=True")</f>
        <v>#N/A Invalid Parameter: Interpolation value</v>
      </c>
      <c r="AJ2444" s="43" t="str">
        <f>_xll.BInterpol('Base IPCA'!$C$3:$C$14,'Base IPCA'!$D$3:$D$14,AH2444,"Cubic","Extrapolate=Linear","MultiX=Average","Skip=True","Sort=True")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27"/>
        <v>#REF!</v>
      </c>
      <c r="AI2445" s="43" t="str">
        <f>_xll.BInterpol('Base IPCA'!$C$3:$C$14,'Base IPCA'!$E$3:$E$14,AH2445,"Cubic","Extrapolate=Linear","MultiX=Average","Skip=True","Sort=True")</f>
        <v>#N/A Invalid Parameter: Interpolation value</v>
      </c>
      <c r="AJ2445" s="43" t="str">
        <f>_xll.BInterpol('Base IPCA'!$C$3:$C$14,'Base IPCA'!$D$3:$D$14,AH2445,"Cubic","Extrapolate=Linear","MultiX=Average","Skip=True","Sort=True")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27"/>
        <v>#REF!</v>
      </c>
      <c r="AI2446" s="43" t="str">
        <f>_xll.BInterpol('Base IPCA'!$C$3:$C$14,'Base IPCA'!$E$3:$E$14,AH2446,"Cubic","Extrapolate=Linear","MultiX=Average","Skip=True","Sort=True")</f>
        <v>#N/A Invalid Parameter: Interpolation value</v>
      </c>
      <c r="AJ2446" s="43" t="str">
        <f>_xll.BInterpol('Base IPCA'!$C$3:$C$14,'Base IPCA'!$D$3:$D$14,AH2446,"Cubic","Extrapolate=Linear","MultiX=Average","Skip=True","Sort=True")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27"/>
        <v>#REF!</v>
      </c>
      <c r="AI2447" s="43" t="str">
        <f>_xll.BInterpol('Base IPCA'!$C$3:$C$14,'Base IPCA'!$E$3:$E$14,AH2447,"Cubic","Extrapolate=Linear","MultiX=Average","Skip=True","Sort=True")</f>
        <v>#N/A Invalid Parameter: Interpolation value</v>
      </c>
      <c r="AJ2447" s="43" t="str">
        <f>_xll.BInterpol('Base IPCA'!$C$3:$C$14,'Base IPCA'!$D$3:$D$14,AH2447,"Cubic","Extrapolate=Linear","MultiX=Average","Skip=True","Sort=True")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27"/>
        <v>#REF!</v>
      </c>
      <c r="AI2448" s="43" t="str">
        <f>_xll.BInterpol('Base IPCA'!$C$3:$C$14,'Base IPCA'!$E$3:$E$14,AH2448,"Cubic","Extrapolate=Linear","MultiX=Average","Skip=True","Sort=True")</f>
        <v>#N/A Invalid Parameter: Interpolation value</v>
      </c>
      <c r="AJ2448" s="43" t="str">
        <f>_xll.BInterpol('Base IPCA'!$C$3:$C$14,'Base IPCA'!$D$3:$D$14,AH2448,"Cubic","Extrapolate=Linear","MultiX=Average","Skip=True","Sort=True")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27"/>
        <v>#REF!</v>
      </c>
      <c r="AI2449" s="43" t="str">
        <f>_xll.BInterpol('Base IPCA'!$C$3:$C$14,'Base IPCA'!$E$3:$E$14,AH2449,"Cubic","Extrapolate=Linear","MultiX=Average","Skip=True","Sort=True")</f>
        <v>#N/A Invalid Parameter: Interpolation value</v>
      </c>
      <c r="AJ2449" s="43" t="str">
        <f>_xll.BInterpol('Base IPCA'!$C$3:$C$14,'Base IPCA'!$D$3:$D$14,AH2449,"Cubic","Extrapolate=Linear","MultiX=Average","Skip=True","Sort=True")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27"/>
        <v>#REF!</v>
      </c>
      <c r="AI2450" s="43" t="str">
        <f>_xll.BInterpol('Base IPCA'!$C$3:$C$14,'Base IPCA'!$E$3:$E$14,AH2450,"Cubic","Extrapolate=Linear","MultiX=Average","Skip=True","Sort=True")</f>
        <v>#N/A Invalid Parameter: Interpolation value</v>
      </c>
      <c r="AJ2450" s="43" t="str">
        <f>_xll.BInterpol('Base IPCA'!$C$3:$C$14,'Base IPCA'!$D$3:$D$14,AH2450,"Cubic","Extrapolate=Linear","MultiX=Average","Skip=True","Sort=True")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27"/>
        <v>#REF!</v>
      </c>
      <c r="AI2451" s="43" t="str">
        <f>_xll.BInterpol('Base IPCA'!$C$3:$C$14,'Base IPCA'!$E$3:$E$14,AH2451,"Cubic","Extrapolate=Linear","MultiX=Average","Skip=True","Sort=True")</f>
        <v>#N/A Invalid Parameter: Interpolation value</v>
      </c>
      <c r="AJ2451" s="43" t="str">
        <f>_xll.BInterpol('Base IPCA'!$C$3:$C$14,'Base IPCA'!$D$3:$D$14,AH2451,"Cubic","Extrapolate=Linear","MultiX=Average","Skip=True","Sort=True")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27"/>
        <v>#REF!</v>
      </c>
      <c r="AI2452" s="43" t="str">
        <f>_xll.BInterpol('Base IPCA'!$C$3:$C$14,'Base IPCA'!$E$3:$E$14,AH2452,"Cubic","Extrapolate=Linear","MultiX=Average","Skip=True","Sort=True")</f>
        <v>#N/A Invalid Parameter: Interpolation value</v>
      </c>
      <c r="AJ2452" s="43" t="str">
        <f>_xll.BInterpol('Base IPCA'!$C$3:$C$14,'Base IPCA'!$D$3:$D$14,AH2452,"Cubic","Extrapolate=Linear","MultiX=Average","Skip=True","Sort=True")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27"/>
        <v>#REF!</v>
      </c>
      <c r="AI2453" s="43" t="str">
        <f>_xll.BInterpol('Base IPCA'!$C$3:$C$14,'Base IPCA'!$E$3:$E$14,AH2453,"Cubic","Extrapolate=Linear","MultiX=Average","Skip=True","Sort=True")</f>
        <v>#N/A Invalid Parameter: Interpolation value</v>
      </c>
      <c r="AJ2453" s="43" t="str">
        <f>_xll.BInterpol('Base IPCA'!$C$3:$C$14,'Base IPCA'!$D$3:$D$14,AH2453,"Cubic","Extrapolate=Linear","MultiX=Average","Skip=True","Sort=True")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27"/>
        <v>#REF!</v>
      </c>
      <c r="AI2454" s="43" t="str">
        <f>_xll.BInterpol('Base IPCA'!$C$3:$C$14,'Base IPCA'!$E$3:$E$14,AH2454,"Cubic","Extrapolate=Linear","MultiX=Average","Skip=True","Sort=True")</f>
        <v>#N/A Invalid Parameter: Interpolation value</v>
      </c>
      <c r="AJ2454" s="43" t="str">
        <f>_xll.BInterpol('Base IPCA'!$C$3:$C$14,'Base IPCA'!$D$3:$D$14,AH2454,"Cubic","Extrapolate=Linear","MultiX=Average","Skip=True","Sort=True")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27"/>
        <v>#REF!</v>
      </c>
      <c r="AI2455" s="43" t="str">
        <f>_xll.BInterpol('Base IPCA'!$C$3:$C$14,'Base IPCA'!$E$3:$E$14,AH2455,"Cubic","Extrapolate=Linear","MultiX=Average","Skip=True","Sort=True")</f>
        <v>#N/A Invalid Parameter: Interpolation value</v>
      </c>
      <c r="AJ2455" s="43" t="str">
        <f>_xll.BInterpol('Base IPCA'!$C$3:$C$14,'Base IPCA'!$D$3:$D$14,AH2455,"Cubic","Extrapolate=Linear","MultiX=Average","Skip=True","Sort=True")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27"/>
        <v>#REF!</v>
      </c>
      <c r="AI2456" s="43" t="str">
        <f>_xll.BInterpol('Base IPCA'!$C$3:$C$14,'Base IPCA'!$E$3:$E$14,AH2456,"Cubic","Extrapolate=Linear","MultiX=Average","Skip=True","Sort=True")</f>
        <v>#N/A Invalid Parameter: Interpolation value</v>
      </c>
      <c r="AJ2456" s="43" t="str">
        <f>_xll.BInterpol('Base IPCA'!$C$3:$C$14,'Base IPCA'!$D$3:$D$14,AH2456,"Cubic","Extrapolate=Linear","MultiX=Average","Skip=True","Sort=True")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27"/>
        <v>#REF!</v>
      </c>
      <c r="AI2457" s="43" t="str">
        <f>_xll.BInterpol('Base IPCA'!$C$3:$C$14,'Base IPCA'!$E$3:$E$14,AH2457,"Cubic","Extrapolate=Linear","MultiX=Average","Skip=True","Sort=True")</f>
        <v>#N/A Invalid Parameter: Interpolation value</v>
      </c>
      <c r="AJ2457" s="43" t="str">
        <f>_xll.BInterpol('Base IPCA'!$C$3:$C$14,'Base IPCA'!$D$3:$D$14,AH2457,"Cubic","Extrapolate=Linear","MultiX=Average","Skip=True","Sort=True")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27"/>
        <v>#REF!</v>
      </c>
      <c r="AI2458" s="43" t="str">
        <f>_xll.BInterpol('Base IPCA'!$C$3:$C$14,'Base IPCA'!$E$3:$E$14,AH2458,"Cubic","Extrapolate=Linear","MultiX=Average","Skip=True","Sort=True")</f>
        <v>#N/A Invalid Parameter: Interpolation value</v>
      </c>
      <c r="AJ2458" s="43" t="str">
        <f>_xll.BInterpol('Base IPCA'!$C$3:$C$14,'Base IPCA'!$D$3:$D$14,AH2458,"Cubic","Extrapolate=Linear","MultiX=Average","Skip=True","Sort=True")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27"/>
        <v>#REF!</v>
      </c>
      <c r="AI2459" s="43" t="str">
        <f>_xll.BInterpol('Base IPCA'!$C$3:$C$14,'Base IPCA'!$E$3:$E$14,AH2459,"Cubic","Extrapolate=Linear","MultiX=Average","Skip=True","Sort=True")</f>
        <v>#N/A Invalid Parameter: Interpolation value</v>
      </c>
      <c r="AJ2459" s="43" t="str">
        <f>_xll.BInterpol('Base IPCA'!$C$3:$C$14,'Base IPCA'!$D$3:$D$14,AH2459,"Cubic","Extrapolate=Linear","MultiX=Average","Skip=True","Sort=True")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27"/>
        <v>#REF!</v>
      </c>
      <c r="AI2460" s="43" t="str">
        <f>_xll.BInterpol('Base IPCA'!$C$3:$C$14,'Base IPCA'!$E$3:$E$14,AH2460,"Cubic","Extrapolate=Linear","MultiX=Average","Skip=True","Sort=True")</f>
        <v>#N/A Invalid Parameter: Interpolation value</v>
      </c>
      <c r="AJ2460" s="43" t="str">
        <f>_xll.BInterpol('Base IPCA'!$C$3:$C$14,'Base IPCA'!$D$3:$D$14,AH2460,"Cubic","Extrapolate=Linear","MultiX=Average","Skip=True","Sort=True")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27"/>
        <v>#REF!</v>
      </c>
      <c r="AI2461" s="43" t="str">
        <f>_xll.BInterpol('Base IPCA'!$C$3:$C$14,'Base IPCA'!$E$3:$E$14,AH2461,"Cubic","Extrapolate=Linear","MultiX=Average","Skip=True","Sort=True")</f>
        <v>#N/A Invalid Parameter: Interpolation value</v>
      </c>
      <c r="AJ2461" s="43" t="str">
        <f>_xll.BInterpol('Base IPCA'!$C$3:$C$14,'Base IPCA'!$D$3:$D$14,AH2461,"Cubic","Extrapolate=Linear","MultiX=Average","Skip=True","Sort=True")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27"/>
        <v>#REF!</v>
      </c>
      <c r="AI2462" s="43" t="str">
        <f>_xll.BInterpol('Base IPCA'!$C$3:$C$14,'Base IPCA'!$E$3:$E$14,AH2462,"Cubic","Extrapolate=Linear","MultiX=Average","Skip=True","Sort=True")</f>
        <v>#N/A Invalid Parameter: Interpolation value</v>
      </c>
      <c r="AJ2462" s="43" t="str">
        <f>_xll.BInterpol('Base IPCA'!$C$3:$C$14,'Base IPCA'!$D$3:$D$14,AH2462,"Cubic","Extrapolate=Linear","MultiX=Average","Skip=True","Sort=True")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27"/>
        <v>#REF!</v>
      </c>
      <c r="AI2463" s="43" t="str">
        <f>_xll.BInterpol('Base IPCA'!$C$3:$C$14,'Base IPCA'!$E$3:$E$14,AH2463,"Cubic","Extrapolate=Linear","MultiX=Average","Skip=True","Sort=True")</f>
        <v>#N/A Invalid Parameter: Interpolation value</v>
      </c>
      <c r="AJ2463" s="43" t="str">
        <f>_xll.BInterpol('Base IPCA'!$C$3:$C$14,'Base IPCA'!$D$3:$D$14,AH2463,"Cubic","Extrapolate=Linear","MultiX=Average","Skip=True","Sort=True")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27"/>
        <v>#REF!</v>
      </c>
      <c r="AI2464" s="43" t="str">
        <f>_xll.BInterpol('Base IPCA'!$C$3:$C$14,'Base IPCA'!$E$3:$E$14,AH2464,"Cubic","Extrapolate=Linear","MultiX=Average","Skip=True","Sort=True")</f>
        <v>#N/A Invalid Parameter: Interpolation value</v>
      </c>
      <c r="AJ2464" s="43" t="str">
        <f>_xll.BInterpol('Base IPCA'!$C$3:$C$14,'Base IPCA'!$D$3:$D$14,AH2464,"Cubic","Extrapolate=Linear","MultiX=Average","Skip=True","Sort=True")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27"/>
        <v>#REF!</v>
      </c>
      <c r="AI2465" s="43" t="str">
        <f>_xll.BInterpol('Base IPCA'!$C$3:$C$14,'Base IPCA'!$E$3:$E$14,AH2465,"Cubic","Extrapolate=Linear","MultiX=Average","Skip=True","Sort=True")</f>
        <v>#N/A Invalid Parameter: Interpolation value</v>
      </c>
      <c r="AJ2465" s="43" t="str">
        <f>_xll.BInterpol('Base IPCA'!$C$3:$C$14,'Base IPCA'!$D$3:$D$14,AH2465,"Cubic","Extrapolate=Linear","MultiX=Average","Skip=True","Sort=True")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27"/>
        <v>#REF!</v>
      </c>
      <c r="AI2466" s="43" t="str">
        <f>_xll.BInterpol('Base IPCA'!$C$3:$C$14,'Base IPCA'!$E$3:$E$14,AH2466,"Cubic","Extrapolate=Linear","MultiX=Average","Skip=True","Sort=True")</f>
        <v>#N/A Invalid Parameter: Interpolation value</v>
      </c>
      <c r="AJ2466" s="43" t="str">
        <f>_xll.BInterpol('Base IPCA'!$C$3:$C$14,'Base IPCA'!$D$3:$D$14,AH2466,"Cubic","Extrapolate=Linear","MultiX=Average","Skip=True","Sort=True")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27"/>
        <v>#REF!</v>
      </c>
      <c r="AI2467" s="43" t="str">
        <f>_xll.BInterpol('Base IPCA'!$C$3:$C$14,'Base IPCA'!$E$3:$E$14,AH2467,"Cubic","Extrapolate=Linear","MultiX=Average","Skip=True","Sort=True")</f>
        <v>#N/A Invalid Parameter: Interpolation value</v>
      </c>
      <c r="AJ2467" s="43" t="str">
        <f>_xll.BInterpol('Base IPCA'!$C$3:$C$14,'Base IPCA'!$D$3:$D$14,AH2467,"Cubic","Extrapolate=Linear","MultiX=Average","Skip=True","Sort=True")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27"/>
        <v>#REF!</v>
      </c>
      <c r="AI2468" s="43" t="str">
        <f>_xll.BInterpol('Base IPCA'!$C$3:$C$14,'Base IPCA'!$E$3:$E$14,AH2468,"Cubic","Extrapolate=Linear","MultiX=Average","Skip=True","Sort=True")</f>
        <v>#N/A Invalid Parameter: Interpolation value</v>
      </c>
      <c r="AJ2468" s="43" t="str">
        <f>_xll.BInterpol('Base IPCA'!$C$3:$C$14,'Base IPCA'!$D$3:$D$14,AH2468,"Cubic","Extrapolate=Linear","MultiX=Average","Skip=True","Sort=True")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27"/>
        <v>#REF!</v>
      </c>
      <c r="AI2469" s="43" t="str">
        <f>_xll.BInterpol('Base IPCA'!$C$3:$C$14,'Base IPCA'!$E$3:$E$14,AH2469,"Cubic","Extrapolate=Linear","MultiX=Average","Skip=True","Sort=True")</f>
        <v>#N/A Invalid Parameter: Interpolation value</v>
      </c>
      <c r="AJ2469" s="43" t="str">
        <f>_xll.BInterpol('Base IPCA'!$C$3:$C$14,'Base IPCA'!$D$3:$D$14,AH2469,"Cubic","Extrapolate=Linear","MultiX=Average","Skip=True","Sort=True")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27"/>
        <v>#REF!</v>
      </c>
      <c r="AI2470" s="43" t="str">
        <f>_xll.BInterpol('Base IPCA'!$C$3:$C$14,'Base IPCA'!$E$3:$E$14,AH2470,"Cubic","Extrapolate=Linear","MultiX=Average","Skip=True","Sort=True")</f>
        <v>#N/A Invalid Parameter: Interpolation value</v>
      </c>
      <c r="AJ2470" s="43" t="str">
        <f>_xll.BInterpol('Base IPCA'!$C$3:$C$14,'Base IPCA'!$D$3:$D$14,AH2470,"Cubic","Extrapolate=Linear","MultiX=Average","Skip=True","Sort=True")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27"/>
        <v>#REF!</v>
      </c>
      <c r="AI2471" s="43" t="str">
        <f>_xll.BInterpol('Base IPCA'!$C$3:$C$14,'Base IPCA'!$E$3:$E$14,AH2471,"Cubic","Extrapolate=Linear","MultiX=Average","Skip=True","Sort=True")</f>
        <v>#N/A Invalid Parameter: Interpolation value</v>
      </c>
      <c r="AJ2471" s="43" t="str">
        <f>_xll.BInterpol('Base IPCA'!$C$3:$C$14,'Base IPCA'!$D$3:$D$14,AH2471,"Cubic","Extrapolate=Linear","MultiX=Average","Skip=True","Sort=True")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27"/>
        <v>#REF!</v>
      </c>
      <c r="AI2472" s="43" t="str">
        <f>_xll.BInterpol('Base IPCA'!$C$3:$C$14,'Base IPCA'!$E$3:$E$14,AH2472,"Cubic","Extrapolate=Linear","MultiX=Average","Skip=True","Sort=True")</f>
        <v>#N/A Invalid Parameter: Interpolation value</v>
      </c>
      <c r="AJ2472" s="43" t="str">
        <f>_xll.BInterpol('Base IPCA'!$C$3:$C$14,'Base IPCA'!$D$3:$D$14,AH2472,"Cubic","Extrapolate=Linear","MultiX=Average","Skip=True","Sort=True")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27"/>
        <v>#REF!</v>
      </c>
      <c r="AI2473" s="43" t="str">
        <f>_xll.BInterpol('Base IPCA'!$C$3:$C$14,'Base IPCA'!$E$3:$E$14,AH2473,"Cubic","Extrapolate=Linear","MultiX=Average","Skip=True","Sort=True")</f>
        <v>#N/A Invalid Parameter: Interpolation value</v>
      </c>
      <c r="AJ2473" s="43" t="str">
        <f>_xll.BInterpol('Base IPCA'!$C$3:$C$14,'Base IPCA'!$D$3:$D$14,AH2473,"Cubic","Extrapolate=Linear","MultiX=Average","Skip=True","Sort=True")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27"/>
        <v>#REF!</v>
      </c>
      <c r="AI2474" s="43" t="str">
        <f>_xll.BInterpol('Base IPCA'!$C$3:$C$14,'Base IPCA'!$E$3:$E$14,AH2474,"Cubic","Extrapolate=Linear","MultiX=Average","Skip=True","Sort=True")</f>
        <v>#N/A Invalid Parameter: Interpolation value</v>
      </c>
      <c r="AJ2474" s="43" t="str">
        <f>_xll.BInterpol('Base IPCA'!$C$3:$C$14,'Base IPCA'!$D$3:$D$14,AH2474,"Cubic","Extrapolate=Linear","MultiX=Average","Skip=True","Sort=True")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27"/>
        <v>#REF!</v>
      </c>
      <c r="AI2475" s="43" t="str">
        <f>_xll.BInterpol('Base IPCA'!$C$3:$C$14,'Base IPCA'!$E$3:$E$14,AH2475,"Cubic","Extrapolate=Linear","MultiX=Average","Skip=True","Sort=True")</f>
        <v>#N/A Invalid Parameter: Interpolation value</v>
      </c>
      <c r="AJ2475" s="43" t="str">
        <f>_xll.BInterpol('Base IPCA'!$C$3:$C$14,'Base IPCA'!$D$3:$D$14,AH2475,"Cubic","Extrapolate=Linear","MultiX=Average","Skip=True","Sort=True")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27"/>
        <v>#REF!</v>
      </c>
      <c r="AI2476" s="43" t="str">
        <f>_xll.BInterpol('Base IPCA'!$C$3:$C$14,'Base IPCA'!$E$3:$E$14,AH2476,"Cubic","Extrapolate=Linear","MultiX=Average","Skip=True","Sort=True")</f>
        <v>#N/A Invalid Parameter: Interpolation value</v>
      </c>
      <c r="AJ2476" s="43" t="str">
        <f>_xll.BInterpol('Base IPCA'!$C$3:$C$14,'Base IPCA'!$D$3:$D$14,AH2476,"Cubic","Extrapolate=Linear","MultiX=Average","Skip=True","Sort=True")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27"/>
        <v>#REF!</v>
      </c>
      <c r="AI2477" s="43" t="str">
        <f>_xll.BInterpol('Base IPCA'!$C$3:$C$14,'Base IPCA'!$E$3:$E$14,AH2477,"Cubic","Extrapolate=Linear","MultiX=Average","Skip=True","Sort=True")</f>
        <v>#N/A Invalid Parameter: Interpolation value</v>
      </c>
      <c r="AJ2477" s="43" t="str">
        <f>_xll.BInterpol('Base IPCA'!$C$3:$C$14,'Base IPCA'!$D$3:$D$14,AH2477,"Cubic","Extrapolate=Linear","MultiX=Average","Skip=True","Sort=True")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27"/>
        <v>#REF!</v>
      </c>
      <c r="AI2478" s="43" t="str">
        <f>_xll.BInterpol('Base IPCA'!$C$3:$C$14,'Base IPCA'!$E$3:$E$14,AH2478,"Cubic","Extrapolate=Linear","MultiX=Average","Skip=True","Sort=True")</f>
        <v>#N/A Invalid Parameter: Interpolation value</v>
      </c>
      <c r="AJ2478" s="43" t="str">
        <f>_xll.BInterpol('Base IPCA'!$C$3:$C$14,'Base IPCA'!$D$3:$D$14,AH2478,"Cubic","Extrapolate=Linear","MultiX=Average","Skip=True","Sort=True")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27"/>
        <v>#REF!</v>
      </c>
      <c r="AI2479" s="43" t="str">
        <f>_xll.BInterpol('Base IPCA'!$C$3:$C$14,'Base IPCA'!$E$3:$E$14,AH2479,"Cubic","Extrapolate=Linear","MultiX=Average","Skip=True","Sort=True")</f>
        <v>#N/A Invalid Parameter: Interpolation value</v>
      </c>
      <c r="AJ2479" s="43" t="str">
        <f>_xll.BInterpol('Base IPCA'!$C$3:$C$14,'Base IPCA'!$D$3:$D$14,AH2479,"Cubic","Extrapolate=Linear","MultiX=Average","Skip=True","Sort=True")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27"/>
        <v>#REF!</v>
      </c>
      <c r="AI2480" s="43" t="str">
        <f>_xll.BInterpol('Base IPCA'!$C$3:$C$14,'Base IPCA'!$E$3:$E$14,AH2480,"Cubic","Extrapolate=Linear","MultiX=Average","Skip=True","Sort=True")</f>
        <v>#N/A Invalid Parameter: Interpolation value</v>
      </c>
      <c r="AJ2480" s="43" t="str">
        <f>_xll.BInterpol('Base IPCA'!$C$3:$C$14,'Base IPCA'!$D$3:$D$14,AH2480,"Cubic","Extrapolate=Linear","MultiX=Average","Skip=True","Sort=True")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27"/>
        <v>#REF!</v>
      </c>
      <c r="AI2481" s="43" t="str">
        <f>_xll.BInterpol('Base IPCA'!$C$3:$C$14,'Base IPCA'!$E$3:$E$14,AH2481,"Cubic","Extrapolate=Linear","MultiX=Average","Skip=True","Sort=True")</f>
        <v>#N/A Invalid Parameter: Interpolation value</v>
      </c>
      <c r="AJ2481" s="43" t="str">
        <f>_xll.BInterpol('Base IPCA'!$C$3:$C$14,'Base IPCA'!$D$3:$D$14,AH2481,"Cubic","Extrapolate=Linear","MultiX=Average","Skip=True","Sort=True")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27"/>
        <v>#REF!</v>
      </c>
      <c r="AI2482" s="43" t="str">
        <f>_xll.BInterpol('Base IPCA'!$C$3:$C$14,'Base IPCA'!$E$3:$E$14,AH2482,"Cubic","Extrapolate=Linear","MultiX=Average","Skip=True","Sort=True")</f>
        <v>#N/A Invalid Parameter: Interpolation value</v>
      </c>
      <c r="AJ2482" s="43" t="str">
        <f>_xll.BInterpol('Base IPCA'!$C$3:$C$14,'Base IPCA'!$D$3:$D$14,AH2482,"Cubic","Extrapolate=Linear","MultiX=Average","Skip=True","Sort=True")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27"/>
        <v>#REF!</v>
      </c>
      <c r="AI2483" s="43" t="str">
        <f>_xll.BInterpol('Base IPCA'!$C$3:$C$14,'Base IPCA'!$E$3:$E$14,AH2483,"Cubic","Extrapolate=Linear","MultiX=Average","Skip=True","Sort=True")</f>
        <v>#N/A Invalid Parameter: Interpolation value</v>
      </c>
      <c r="AJ2483" s="43" t="str">
        <f>_xll.BInterpol('Base IPCA'!$C$3:$C$14,'Base IPCA'!$D$3:$D$14,AH2483,"Cubic","Extrapolate=Linear","MultiX=Average","Skip=True","Sort=True")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27"/>
        <v>#REF!</v>
      </c>
      <c r="AI2484" s="43" t="str">
        <f>_xll.BInterpol('Base IPCA'!$C$3:$C$14,'Base IPCA'!$E$3:$E$14,AH2484,"Cubic","Extrapolate=Linear","MultiX=Average","Skip=True","Sort=True")</f>
        <v>#N/A Invalid Parameter: Interpolation value</v>
      </c>
      <c r="AJ2484" s="43" t="str">
        <f>_xll.BInterpol('Base IPCA'!$C$3:$C$14,'Base IPCA'!$D$3:$D$14,AH2484,"Cubic","Extrapolate=Linear","MultiX=Average","Skip=True","Sort=True")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27"/>
        <v>#REF!</v>
      </c>
      <c r="AI2485" s="43" t="str">
        <f>_xll.BInterpol('Base IPCA'!$C$3:$C$14,'Base IPCA'!$E$3:$E$14,AH2485,"Cubic","Extrapolate=Linear","MultiX=Average","Skip=True","Sort=True")</f>
        <v>#N/A Invalid Parameter: Interpolation value</v>
      </c>
      <c r="AJ2485" s="43" t="str">
        <f>_xll.BInterpol('Base IPCA'!$C$3:$C$14,'Base IPCA'!$D$3:$D$14,AH2485,"Cubic","Extrapolate=Linear","MultiX=Average","Skip=True","Sort=True")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27"/>
        <v>#REF!</v>
      </c>
      <c r="AI2486" s="43" t="str">
        <f>_xll.BInterpol('Base IPCA'!$C$3:$C$14,'Base IPCA'!$E$3:$E$14,AH2486,"Cubic","Extrapolate=Linear","MultiX=Average","Skip=True","Sort=True")</f>
        <v>#N/A Invalid Parameter: Interpolation value</v>
      </c>
      <c r="AJ2486" s="43" t="str">
        <f>_xll.BInterpol('Base IPCA'!$C$3:$C$14,'Base IPCA'!$D$3:$D$14,AH2486,"Cubic","Extrapolate=Linear","MultiX=Average","Skip=True","Sort=True")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27"/>
        <v>#REF!</v>
      </c>
      <c r="AI2487" s="43" t="str">
        <f>_xll.BInterpol('Base IPCA'!$C$3:$C$14,'Base IPCA'!$E$3:$E$14,AH2487,"Cubic","Extrapolate=Linear","MultiX=Average","Skip=True","Sort=True")</f>
        <v>#N/A Invalid Parameter: Interpolation value</v>
      </c>
      <c r="AJ2487" s="43" t="str">
        <f>_xll.BInterpol('Base IPCA'!$C$3:$C$14,'Base IPCA'!$D$3:$D$14,AH2487,"Cubic","Extrapolate=Linear","MultiX=Average","Skip=True","Sort=True")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27"/>
        <v>#REF!</v>
      </c>
      <c r="AI2488" s="43" t="str">
        <f>_xll.BInterpol('Base IPCA'!$C$3:$C$14,'Base IPCA'!$E$3:$E$14,AH2488,"Cubic","Extrapolate=Linear","MultiX=Average","Skip=True","Sort=True")</f>
        <v>#N/A Invalid Parameter: Interpolation value</v>
      </c>
      <c r="AJ2488" s="43" t="str">
        <f>_xll.BInterpol('Base IPCA'!$C$3:$C$14,'Base IPCA'!$D$3:$D$14,AH2488,"Cubic","Extrapolate=Linear","MultiX=Average","Skip=True","Sort=True")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27"/>
        <v>#REF!</v>
      </c>
      <c r="AI2489" s="43" t="str">
        <f>_xll.BInterpol('Base IPCA'!$C$3:$C$14,'Base IPCA'!$E$3:$E$14,AH2489,"Cubic","Extrapolate=Linear","MultiX=Average","Skip=True","Sort=True")</f>
        <v>#N/A Invalid Parameter: Interpolation value</v>
      </c>
      <c r="AJ2489" s="43" t="str">
        <f>_xll.BInterpol('Base IPCA'!$C$3:$C$14,'Base IPCA'!$D$3:$D$14,AH2489,"Cubic","Extrapolate=Linear","MultiX=Average","Skip=True","Sort=True")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27"/>
        <v>#REF!</v>
      </c>
      <c r="AI2490" s="43" t="str">
        <f>_xll.BInterpol('Base IPCA'!$C$3:$C$14,'Base IPCA'!$E$3:$E$14,AH2490,"Cubic","Extrapolate=Linear","MultiX=Average","Skip=True","Sort=True")</f>
        <v>#N/A Invalid Parameter: Interpolation value</v>
      </c>
      <c r="AJ2490" s="43" t="str">
        <f>_xll.BInterpol('Base IPCA'!$C$3:$C$14,'Base IPCA'!$D$3:$D$14,AH2490,"Cubic","Extrapolate=Linear","MultiX=Average","Skip=True","Sort=True")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27"/>
        <v>#REF!</v>
      </c>
      <c r="AI2491" s="43" t="str">
        <f>_xll.BInterpol('Base IPCA'!$C$3:$C$14,'Base IPCA'!$E$3:$E$14,AH2491,"Cubic","Extrapolate=Linear","MultiX=Average","Skip=True","Sort=True")</f>
        <v>#N/A Invalid Parameter: Interpolation value</v>
      </c>
      <c r="AJ2491" s="43" t="str">
        <f>_xll.BInterpol('Base IPCA'!$C$3:$C$14,'Base IPCA'!$D$3:$D$14,AH2491,"Cubic","Extrapolate=Linear","MultiX=Average","Skip=True","Sort=True")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27"/>
        <v>#REF!</v>
      </c>
      <c r="AI2492" s="43" t="str">
        <f>_xll.BInterpol('Base IPCA'!$C$3:$C$14,'Base IPCA'!$E$3:$E$14,AH2492,"Cubic","Extrapolate=Linear","MultiX=Average","Skip=True","Sort=True")</f>
        <v>#N/A Invalid Parameter: Interpolation value</v>
      </c>
      <c r="AJ2492" s="43" t="str">
        <f>_xll.BInterpol('Base IPCA'!$C$3:$C$14,'Base IPCA'!$D$3:$D$14,AH2492,"Cubic","Extrapolate=Linear","MultiX=Average","Skip=True","Sort=True")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27"/>
        <v>#REF!</v>
      </c>
      <c r="AI2493" s="43" t="str">
        <f>_xll.BInterpol('Base IPCA'!$C$3:$C$14,'Base IPCA'!$E$3:$E$14,AH2493,"Cubic","Extrapolate=Linear","MultiX=Average","Skip=True","Sort=True")</f>
        <v>#N/A Invalid Parameter: Interpolation value</v>
      </c>
      <c r="AJ2493" s="43" t="str">
        <f>_xll.BInterpol('Base IPCA'!$C$3:$C$14,'Base IPCA'!$D$3:$D$14,AH2493,"Cubic","Extrapolate=Linear","MultiX=Average","Skip=True","Sort=True")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27"/>
        <v>#REF!</v>
      </c>
      <c r="AI2494" s="43" t="str">
        <f>_xll.BInterpol('Base IPCA'!$C$3:$C$14,'Base IPCA'!$E$3:$E$14,AH2494,"Cubic","Extrapolate=Linear","MultiX=Average","Skip=True","Sort=True")</f>
        <v>#N/A Invalid Parameter: Interpolation value</v>
      </c>
      <c r="AJ2494" s="43" t="str">
        <f>_xll.BInterpol('Base IPCA'!$C$3:$C$14,'Base IPCA'!$D$3:$D$14,AH2494,"Cubic","Extrapolate=Linear","MultiX=Average","Skip=True","Sort=True")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27"/>
        <v>#REF!</v>
      </c>
      <c r="AI2495" s="43" t="str">
        <f>_xll.BInterpol('Base IPCA'!$C$3:$C$14,'Base IPCA'!$E$3:$E$14,AH2495,"Cubic","Extrapolate=Linear","MultiX=Average","Skip=True","Sort=True")</f>
        <v>#N/A Invalid Parameter: Interpolation value</v>
      </c>
      <c r="AJ2495" s="43" t="str">
        <f>_xll.BInterpol('Base IPCA'!$C$3:$C$14,'Base IPCA'!$D$3:$D$14,AH2495,"Cubic","Extrapolate=Linear","MultiX=Average","Skip=True","Sort=True")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27"/>
        <v>#REF!</v>
      </c>
      <c r="AI2496" s="43" t="str">
        <f>_xll.BInterpol('Base IPCA'!$C$3:$C$14,'Base IPCA'!$E$3:$E$14,AH2496,"Cubic","Extrapolate=Linear","MultiX=Average","Skip=True","Sort=True")</f>
        <v>#N/A Invalid Parameter: Interpolation value</v>
      </c>
      <c r="AJ2496" s="43" t="str">
        <f>_xll.BInterpol('Base IPCA'!$C$3:$C$14,'Base IPCA'!$D$3:$D$14,AH2496,"Cubic","Extrapolate=Linear","MultiX=Average","Skip=True","Sort=True")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27"/>
        <v>#REF!</v>
      </c>
      <c r="AI2497" s="43" t="str">
        <f>_xll.BInterpol('Base IPCA'!$C$3:$C$14,'Base IPCA'!$E$3:$E$14,AH2497,"Cubic","Extrapolate=Linear","MultiX=Average","Skip=True","Sort=True")</f>
        <v>#N/A Invalid Parameter: Interpolation value</v>
      </c>
      <c r="AJ2497" s="43" t="str">
        <f>_xll.BInterpol('Base IPCA'!$C$3:$C$14,'Base IPCA'!$D$3:$D$14,AH2497,"Cubic","Extrapolate=Linear","MultiX=Average","Skip=True","Sort=True")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27"/>
        <v>#REF!</v>
      </c>
      <c r="AI2498" s="43" t="str">
        <f>_xll.BInterpol('Base IPCA'!$C$3:$C$14,'Base IPCA'!$E$3:$E$14,AH2498,"Cubic","Extrapolate=Linear","MultiX=Average","Skip=True","Sort=True")</f>
        <v>#N/A Invalid Parameter: Interpolation value</v>
      </c>
      <c r="AJ2498" s="43" t="str">
        <f>_xll.BInterpol('Base IPCA'!$C$3:$C$14,'Base IPCA'!$D$3:$D$14,AH2498,"Cubic","Extrapolate=Linear","MultiX=Average","Skip=True","Sort=True")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27"/>
        <v>#REF!</v>
      </c>
      <c r="AI2499" s="43" t="str">
        <f>_xll.BInterpol('Base IPCA'!$C$3:$C$14,'Base IPCA'!$E$3:$E$14,AH2499,"Cubic","Extrapolate=Linear","MultiX=Average","Skip=True","Sort=True")</f>
        <v>#N/A Invalid Parameter: Interpolation value</v>
      </c>
      <c r="AJ2499" s="43" t="str">
        <f>_xll.BInterpol('Base IPCA'!$C$3:$C$14,'Base IPCA'!$D$3:$D$14,AH2499,"Cubic","Extrapolate=Linear","MultiX=Average","Skip=True","Sort=True")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27"/>
        <v>#REF!</v>
      </c>
      <c r="AI2500" s="43" t="str">
        <f>_xll.BInterpol('Base IPCA'!$C$3:$C$14,'Base IPCA'!$E$3:$E$14,AH2500,"Cubic","Extrapolate=Linear","MultiX=Average","Skip=True","Sort=True")</f>
        <v>#N/A Invalid Parameter: Interpolation value</v>
      </c>
      <c r="AJ2500" s="43" t="str">
        <f>_xll.BInterpol('Base IPCA'!$C$3:$C$14,'Base IPCA'!$D$3:$D$14,AH2500,"Cubic","Extrapolate=Linear","MultiX=Average","Skip=True","Sort=True")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27"/>
        <v>#REF!</v>
      </c>
      <c r="AI2501" s="43" t="str">
        <f>_xll.BInterpol('Base IPCA'!$C$3:$C$14,'Base IPCA'!$E$3:$E$14,AH2501,"Cubic","Extrapolate=Linear","MultiX=Average","Skip=True","Sort=True")</f>
        <v>#N/A Invalid Parameter: Interpolation value</v>
      </c>
      <c r="AJ2501" s="43" t="str">
        <f>_xll.BInterpol('Base IPCA'!$C$3:$C$14,'Base IPCA'!$D$3:$D$14,AH2501,"Cubic","Extrapolate=Linear","MultiX=Average","Skip=True","Sort=True")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28">AH2501+1</f>
        <v>#REF!</v>
      </c>
      <c r="AI2502" s="43" t="str">
        <f>_xll.BInterpol('Base IPCA'!$C$3:$C$14,'Base IPCA'!$E$3:$E$14,AH2502,"Cubic","Extrapolate=Linear","MultiX=Average","Skip=True","Sort=True")</f>
        <v>#N/A Invalid Parameter: Interpolation value</v>
      </c>
      <c r="AJ2502" s="43" t="str">
        <f>_xll.BInterpol('Base IPCA'!$C$3:$C$14,'Base IPCA'!$D$3:$D$14,AH2502,"Cubic","Extrapolate=Linear","MultiX=Average","Skip=True","Sort=True")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28"/>
        <v>#REF!</v>
      </c>
      <c r="AI2503" s="43" t="str">
        <f>_xll.BInterpol('Base IPCA'!$C$3:$C$14,'Base IPCA'!$E$3:$E$14,AH2503,"Cubic","Extrapolate=Linear","MultiX=Average","Skip=True","Sort=True")</f>
        <v>#N/A Invalid Parameter: Interpolation value</v>
      </c>
      <c r="AJ2503" s="43" t="str">
        <f>_xll.BInterpol('Base IPCA'!$C$3:$C$14,'Base IPCA'!$D$3:$D$14,AH2503,"Cubic","Extrapolate=Linear","MultiX=Average","Skip=True","Sort=True")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28"/>
        <v>#REF!</v>
      </c>
      <c r="AI2504" s="43" t="str">
        <f>_xll.BInterpol('Base IPCA'!$C$3:$C$14,'Base IPCA'!$E$3:$E$14,AH2504,"Cubic","Extrapolate=Linear","MultiX=Average","Skip=True","Sort=True")</f>
        <v>#N/A Invalid Parameter: Interpolation value</v>
      </c>
      <c r="AJ2504" s="43" t="str">
        <f>_xll.BInterpol('Base IPCA'!$C$3:$C$14,'Base IPCA'!$D$3:$D$14,AH2504,"Cubic","Extrapolate=Linear","MultiX=Average","Skip=True","Sort=True")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28"/>
        <v>#REF!</v>
      </c>
      <c r="AI2505" s="43" t="str">
        <f>_xll.BInterpol('Base IPCA'!$C$3:$C$14,'Base IPCA'!$E$3:$E$14,AH2505,"Cubic","Extrapolate=Linear","MultiX=Average","Skip=True","Sort=True")</f>
        <v>#N/A Invalid Parameter: Interpolation value</v>
      </c>
      <c r="AJ2505" s="43" t="str">
        <f>_xll.BInterpol('Base IPCA'!$C$3:$C$14,'Base IPCA'!$D$3:$D$14,AH2505,"Cubic","Extrapolate=Linear","MultiX=Average","Skip=True","Sort=True")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28"/>
        <v>#REF!</v>
      </c>
      <c r="AI2506" s="43" t="str">
        <f>_xll.BInterpol('Base IPCA'!$C$3:$C$14,'Base IPCA'!$E$3:$E$14,AH2506,"Cubic","Extrapolate=Linear","MultiX=Average","Skip=True","Sort=True")</f>
        <v>#N/A Invalid Parameter: Interpolation value</v>
      </c>
      <c r="AJ2506" s="43" t="str">
        <f>_xll.BInterpol('Base IPCA'!$C$3:$C$14,'Base IPCA'!$D$3:$D$14,AH2506,"Cubic","Extrapolate=Linear","MultiX=Average","Skip=True","Sort=True")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28"/>
        <v>#REF!</v>
      </c>
      <c r="AI2507" s="43" t="str">
        <f>_xll.BInterpol('Base IPCA'!$C$3:$C$14,'Base IPCA'!$E$3:$E$14,AH2507,"Cubic","Extrapolate=Linear","MultiX=Average","Skip=True","Sort=True")</f>
        <v>#N/A Invalid Parameter: Interpolation value</v>
      </c>
      <c r="AJ2507" s="43" t="str">
        <f>_xll.BInterpol('Base IPCA'!$C$3:$C$14,'Base IPCA'!$D$3:$D$14,AH2507,"Cubic","Extrapolate=Linear","MultiX=Average","Skip=True","Sort=True")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28"/>
        <v>#REF!</v>
      </c>
      <c r="AI2508" s="43" t="str">
        <f>_xll.BInterpol('Base IPCA'!$C$3:$C$14,'Base IPCA'!$E$3:$E$14,AH2508,"Cubic","Extrapolate=Linear","MultiX=Average","Skip=True","Sort=True")</f>
        <v>#N/A Invalid Parameter: Interpolation value</v>
      </c>
      <c r="AJ2508" s="43" t="str">
        <f>_xll.BInterpol('Base IPCA'!$C$3:$C$14,'Base IPCA'!$D$3:$D$14,AH2508,"Cubic","Extrapolate=Linear","MultiX=Average","Skip=True","Sort=True")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28"/>
        <v>#REF!</v>
      </c>
      <c r="AI2509" s="43" t="str">
        <f>_xll.BInterpol('Base IPCA'!$C$3:$C$14,'Base IPCA'!$E$3:$E$14,AH2509,"Cubic","Extrapolate=Linear","MultiX=Average","Skip=True","Sort=True")</f>
        <v>#N/A Invalid Parameter: Interpolation value</v>
      </c>
      <c r="AJ2509" s="43" t="str">
        <f>_xll.BInterpol('Base IPCA'!$C$3:$C$14,'Base IPCA'!$D$3:$D$14,AH2509,"Cubic","Extrapolate=Linear","MultiX=Average","Skip=True","Sort=True")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28"/>
        <v>#REF!</v>
      </c>
      <c r="AI2510" s="43" t="str">
        <f>_xll.BInterpol('Base IPCA'!$C$3:$C$14,'Base IPCA'!$E$3:$E$14,AH2510,"Cubic","Extrapolate=Linear","MultiX=Average","Skip=True","Sort=True")</f>
        <v>#N/A Invalid Parameter: Interpolation value</v>
      </c>
      <c r="AJ2510" s="43" t="str">
        <f>_xll.BInterpol('Base IPCA'!$C$3:$C$14,'Base IPCA'!$D$3:$D$14,AH2510,"Cubic","Extrapolate=Linear","MultiX=Average","Skip=True","Sort=True")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28"/>
        <v>#REF!</v>
      </c>
      <c r="AI2511" s="43" t="str">
        <f>_xll.BInterpol('Base IPCA'!$C$3:$C$14,'Base IPCA'!$E$3:$E$14,AH2511,"Cubic","Extrapolate=Linear","MultiX=Average","Skip=True","Sort=True")</f>
        <v>#N/A Invalid Parameter: Interpolation value</v>
      </c>
      <c r="AJ2511" s="43" t="str">
        <f>_xll.BInterpol('Base IPCA'!$C$3:$C$14,'Base IPCA'!$D$3:$D$14,AH2511,"Cubic","Extrapolate=Linear","MultiX=Average","Skip=True","Sort=True")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28"/>
        <v>#REF!</v>
      </c>
      <c r="AI2512" s="43" t="str">
        <f>_xll.BInterpol('Base IPCA'!$C$3:$C$14,'Base IPCA'!$E$3:$E$14,AH2512,"Cubic","Extrapolate=Linear","MultiX=Average","Skip=True","Sort=True")</f>
        <v>#N/A Invalid Parameter: Interpolation value</v>
      </c>
      <c r="AJ2512" s="43" t="str">
        <f>_xll.BInterpol('Base IPCA'!$C$3:$C$14,'Base IPCA'!$D$3:$D$14,AH2512,"Cubic","Extrapolate=Linear","MultiX=Average","Skip=True","Sort=True")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28"/>
        <v>#REF!</v>
      </c>
      <c r="AI2513" s="43" t="str">
        <f>_xll.BInterpol('Base IPCA'!$C$3:$C$14,'Base IPCA'!$E$3:$E$14,AH2513,"Cubic","Extrapolate=Linear","MultiX=Average","Skip=True","Sort=True")</f>
        <v>#N/A Invalid Parameter: Interpolation value</v>
      </c>
      <c r="AJ2513" s="43" t="str">
        <f>_xll.BInterpol('Base IPCA'!$C$3:$C$14,'Base IPCA'!$D$3:$D$14,AH2513,"Cubic","Extrapolate=Linear","MultiX=Average","Skip=True","Sort=True")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28"/>
        <v>#REF!</v>
      </c>
      <c r="AI2514" s="43" t="str">
        <f>_xll.BInterpol('Base IPCA'!$C$3:$C$14,'Base IPCA'!$E$3:$E$14,AH2514,"Cubic","Extrapolate=Linear","MultiX=Average","Skip=True","Sort=True")</f>
        <v>#N/A Invalid Parameter: Interpolation value</v>
      </c>
      <c r="AJ2514" s="43" t="str">
        <f>_xll.BInterpol('Base IPCA'!$C$3:$C$14,'Base IPCA'!$D$3:$D$14,AH2514,"Cubic","Extrapolate=Linear","MultiX=Average","Skip=True","Sort=True")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28"/>
        <v>#REF!</v>
      </c>
      <c r="AI2515" s="43" t="str">
        <f>_xll.BInterpol('Base IPCA'!$C$3:$C$14,'Base IPCA'!$E$3:$E$14,AH2515,"Cubic","Extrapolate=Linear","MultiX=Average","Skip=True","Sort=True")</f>
        <v>#N/A Invalid Parameter: Interpolation value</v>
      </c>
      <c r="AJ2515" s="43" t="str">
        <f>_xll.BInterpol('Base IPCA'!$C$3:$C$14,'Base IPCA'!$D$3:$D$14,AH2515,"Cubic","Extrapolate=Linear","MultiX=Average","Skip=True","Sort=True")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28"/>
        <v>#REF!</v>
      </c>
      <c r="AI2516" s="43" t="str">
        <f>_xll.BInterpol('Base IPCA'!$C$3:$C$14,'Base IPCA'!$E$3:$E$14,AH2516,"Cubic","Extrapolate=Linear","MultiX=Average","Skip=True","Sort=True")</f>
        <v>#N/A Invalid Parameter: Interpolation value</v>
      </c>
      <c r="AJ2516" s="43" t="str">
        <f>_xll.BInterpol('Base IPCA'!$C$3:$C$14,'Base IPCA'!$D$3:$D$14,AH2516,"Cubic","Extrapolate=Linear","MultiX=Average","Skip=True","Sort=True")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28"/>
        <v>#REF!</v>
      </c>
      <c r="AI2517" s="43" t="str">
        <f>_xll.BInterpol('Base IPCA'!$C$3:$C$14,'Base IPCA'!$E$3:$E$14,AH2517,"Cubic","Extrapolate=Linear","MultiX=Average","Skip=True","Sort=True")</f>
        <v>#N/A Invalid Parameter: Interpolation value</v>
      </c>
      <c r="AJ2517" s="43" t="str">
        <f>_xll.BInterpol('Base IPCA'!$C$3:$C$14,'Base IPCA'!$D$3:$D$14,AH2517,"Cubic","Extrapolate=Linear","MultiX=Average","Skip=True","Sort=True")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28"/>
        <v>#REF!</v>
      </c>
      <c r="AI2518" s="43" t="str">
        <f>_xll.BInterpol('Base IPCA'!$C$3:$C$14,'Base IPCA'!$E$3:$E$14,AH2518,"Cubic","Extrapolate=Linear","MultiX=Average","Skip=True","Sort=True")</f>
        <v>#N/A Invalid Parameter: Interpolation value</v>
      </c>
      <c r="AJ2518" s="43" t="str">
        <f>_xll.BInterpol('Base IPCA'!$C$3:$C$14,'Base IPCA'!$D$3:$D$14,AH2518,"Cubic","Extrapolate=Linear","MultiX=Average","Skip=True","Sort=True")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28"/>
        <v>#REF!</v>
      </c>
      <c r="AI2519" s="43" t="str">
        <f>_xll.BInterpol('Base IPCA'!$C$3:$C$14,'Base IPCA'!$E$3:$E$14,AH2519,"Cubic","Extrapolate=Linear","MultiX=Average","Skip=True","Sort=True")</f>
        <v>#N/A Invalid Parameter: Interpolation value</v>
      </c>
      <c r="AJ2519" s="43" t="str">
        <f>_xll.BInterpol('Base IPCA'!$C$3:$C$14,'Base IPCA'!$D$3:$D$14,AH2519,"Cubic","Extrapolate=Linear","MultiX=Average","Skip=True","Sort=True")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28"/>
        <v>#REF!</v>
      </c>
      <c r="AI2520" s="43" t="str">
        <f>_xll.BInterpol('Base IPCA'!$C$3:$C$14,'Base IPCA'!$E$3:$E$14,AH2520,"Cubic","Extrapolate=Linear","MultiX=Average","Skip=True","Sort=True")</f>
        <v>#N/A Invalid Parameter: Interpolation value</v>
      </c>
      <c r="AJ2520" s="43" t="str">
        <f>_xll.BInterpol('Base IPCA'!$C$3:$C$14,'Base IPCA'!$D$3:$D$14,AH2520,"Cubic","Extrapolate=Linear","MultiX=Average","Skip=True","Sort=True")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28"/>
        <v>#REF!</v>
      </c>
      <c r="AI2521" s="43" t="str">
        <f>_xll.BInterpol('Base IPCA'!$C$3:$C$14,'Base IPCA'!$E$3:$E$14,AH2521,"Cubic","Extrapolate=Linear","MultiX=Average","Skip=True","Sort=True")</f>
        <v>#N/A Invalid Parameter: Interpolation value</v>
      </c>
      <c r="AJ2521" s="43" t="str">
        <f>_xll.BInterpol('Base IPCA'!$C$3:$C$14,'Base IPCA'!$D$3:$D$14,AH2521,"Cubic","Extrapolate=Linear","MultiX=Average","Skip=True","Sort=True")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28"/>
        <v>#REF!</v>
      </c>
      <c r="AI2522" s="43" t="str">
        <f>_xll.BInterpol('Base IPCA'!$C$3:$C$14,'Base IPCA'!$E$3:$E$14,AH2522,"Cubic","Extrapolate=Linear","MultiX=Average","Skip=True","Sort=True")</f>
        <v>#N/A Invalid Parameter: Interpolation value</v>
      </c>
      <c r="AJ2522" s="43" t="str">
        <f>_xll.BInterpol('Base IPCA'!$C$3:$C$14,'Base IPCA'!$D$3:$D$14,AH2522,"Cubic","Extrapolate=Linear","MultiX=Average","Skip=True","Sort=True")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28"/>
        <v>#REF!</v>
      </c>
      <c r="AI2523" s="43" t="str">
        <f>_xll.BInterpol('Base IPCA'!$C$3:$C$14,'Base IPCA'!$E$3:$E$14,AH2523,"Cubic","Extrapolate=Linear","MultiX=Average","Skip=True","Sort=True")</f>
        <v>#N/A Invalid Parameter: Interpolation value</v>
      </c>
      <c r="AJ2523" s="43" t="str">
        <f>_xll.BInterpol('Base IPCA'!$C$3:$C$14,'Base IPCA'!$D$3:$D$14,AH2523,"Cubic","Extrapolate=Linear","MultiX=Average","Skip=True","Sort=True")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28"/>
        <v>#REF!</v>
      </c>
      <c r="AI2524" s="43" t="str">
        <f>_xll.BInterpol('Base IPCA'!$C$3:$C$14,'Base IPCA'!$E$3:$E$14,AH2524,"Cubic","Extrapolate=Linear","MultiX=Average","Skip=True","Sort=True")</f>
        <v>#N/A Invalid Parameter: Interpolation value</v>
      </c>
      <c r="AJ2524" s="43" t="str">
        <f>_xll.BInterpol('Base IPCA'!$C$3:$C$14,'Base IPCA'!$D$3:$D$14,AH2524,"Cubic","Extrapolate=Linear","MultiX=Average","Skip=True","Sort=True")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28"/>
        <v>#REF!</v>
      </c>
      <c r="AI2525" s="43" t="str">
        <f>_xll.BInterpol('Base IPCA'!$C$3:$C$14,'Base IPCA'!$E$3:$E$14,AH2525,"Cubic","Extrapolate=Linear","MultiX=Average","Skip=True","Sort=True")</f>
        <v>#N/A Invalid Parameter: Interpolation value</v>
      </c>
      <c r="AJ2525" s="43" t="str">
        <f>_xll.BInterpol('Base IPCA'!$C$3:$C$14,'Base IPCA'!$D$3:$D$14,AH2525,"Cubic","Extrapolate=Linear","MultiX=Average","Skip=True","Sort=True")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28"/>
        <v>#REF!</v>
      </c>
      <c r="AI2526" s="43" t="str">
        <f>_xll.BInterpol('Base IPCA'!$C$3:$C$14,'Base IPCA'!$E$3:$E$14,AH2526,"Cubic","Extrapolate=Linear","MultiX=Average","Skip=True","Sort=True")</f>
        <v>#N/A Invalid Parameter: Interpolation value</v>
      </c>
      <c r="AJ2526" s="43" t="str">
        <f>_xll.BInterpol('Base IPCA'!$C$3:$C$14,'Base IPCA'!$D$3:$D$14,AH2526,"Cubic","Extrapolate=Linear","MultiX=Average","Skip=True","Sort=True")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28"/>
        <v>#REF!</v>
      </c>
      <c r="AI2527" s="43" t="str">
        <f>_xll.BInterpol('Base IPCA'!$C$3:$C$14,'Base IPCA'!$E$3:$E$14,AH2527,"Cubic","Extrapolate=Linear","MultiX=Average","Skip=True","Sort=True")</f>
        <v>#N/A Invalid Parameter: Interpolation value</v>
      </c>
      <c r="AJ2527" s="43" t="str">
        <f>_xll.BInterpol('Base IPCA'!$C$3:$C$14,'Base IPCA'!$D$3:$D$14,AH2527,"Cubic","Extrapolate=Linear","MultiX=Average","Skip=True","Sort=True")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28"/>
        <v>#REF!</v>
      </c>
      <c r="AI2528" s="43" t="str">
        <f>_xll.BInterpol('Base IPCA'!$C$3:$C$14,'Base IPCA'!$E$3:$E$14,AH2528,"Cubic","Extrapolate=Linear","MultiX=Average","Skip=True","Sort=True")</f>
        <v>#N/A Invalid Parameter: Interpolation value</v>
      </c>
      <c r="AJ2528" s="43" t="str">
        <f>_xll.BInterpol('Base IPCA'!$C$3:$C$14,'Base IPCA'!$D$3:$D$14,AH2528,"Cubic","Extrapolate=Linear","MultiX=Average","Skip=True","Sort=True")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28"/>
        <v>#REF!</v>
      </c>
      <c r="AI2529" s="43" t="str">
        <f>_xll.BInterpol('Base IPCA'!$C$3:$C$14,'Base IPCA'!$E$3:$E$14,AH2529,"Cubic","Extrapolate=Linear","MultiX=Average","Skip=True","Sort=True")</f>
        <v>#N/A Invalid Parameter: Interpolation value</v>
      </c>
      <c r="AJ2529" s="43" t="str">
        <f>_xll.BInterpol('Base IPCA'!$C$3:$C$14,'Base IPCA'!$D$3:$D$14,AH2529,"Cubic","Extrapolate=Linear","MultiX=Average","Skip=True","Sort=True")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28"/>
        <v>#REF!</v>
      </c>
      <c r="AI2530" s="43" t="str">
        <f>_xll.BInterpol('Base IPCA'!$C$3:$C$14,'Base IPCA'!$E$3:$E$14,AH2530,"Cubic","Extrapolate=Linear","MultiX=Average","Skip=True","Sort=True")</f>
        <v>#N/A Invalid Parameter: Interpolation value</v>
      </c>
      <c r="AJ2530" s="43" t="str">
        <f>_xll.BInterpol('Base IPCA'!$C$3:$C$14,'Base IPCA'!$D$3:$D$14,AH2530,"Cubic","Extrapolate=Linear","MultiX=Average","Skip=True","Sort=True")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28"/>
        <v>#REF!</v>
      </c>
      <c r="AI2531" s="43" t="str">
        <f>_xll.BInterpol('Base IPCA'!$C$3:$C$14,'Base IPCA'!$E$3:$E$14,AH2531,"Cubic","Extrapolate=Linear","MultiX=Average","Skip=True","Sort=True")</f>
        <v>#N/A Invalid Parameter: Interpolation value</v>
      </c>
      <c r="AJ2531" s="43" t="str">
        <f>_xll.BInterpol('Base IPCA'!$C$3:$C$14,'Base IPCA'!$D$3:$D$14,AH2531,"Cubic","Extrapolate=Linear","MultiX=Average","Skip=True","Sort=True")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28"/>
        <v>#REF!</v>
      </c>
      <c r="AI2532" s="43" t="str">
        <f>_xll.BInterpol('Base IPCA'!$C$3:$C$14,'Base IPCA'!$E$3:$E$14,AH2532,"Cubic","Extrapolate=Linear","MultiX=Average","Skip=True","Sort=True")</f>
        <v>#N/A Invalid Parameter: Interpolation value</v>
      </c>
      <c r="AJ2532" s="43" t="str">
        <f>_xll.BInterpol('Base IPCA'!$C$3:$C$14,'Base IPCA'!$D$3:$D$14,AH2532,"Cubic","Extrapolate=Linear","MultiX=Average","Skip=True","Sort=True")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28"/>
        <v>#REF!</v>
      </c>
      <c r="AI2533" s="43" t="str">
        <f>_xll.BInterpol('Base IPCA'!$C$3:$C$14,'Base IPCA'!$E$3:$E$14,AH2533,"Cubic","Extrapolate=Linear","MultiX=Average","Skip=True","Sort=True")</f>
        <v>#N/A Invalid Parameter: Interpolation value</v>
      </c>
      <c r="AJ2533" s="43" t="str">
        <f>_xll.BInterpol('Base IPCA'!$C$3:$C$14,'Base IPCA'!$D$3:$D$14,AH2533,"Cubic","Extrapolate=Linear","MultiX=Average","Skip=True","Sort=True")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28"/>
        <v>#REF!</v>
      </c>
      <c r="AI2534" s="43" t="str">
        <f>_xll.BInterpol('Base IPCA'!$C$3:$C$14,'Base IPCA'!$E$3:$E$14,AH2534,"Cubic","Extrapolate=Linear","MultiX=Average","Skip=True","Sort=True")</f>
        <v>#N/A Invalid Parameter: Interpolation value</v>
      </c>
      <c r="AJ2534" s="43" t="str">
        <f>_xll.BInterpol('Base IPCA'!$C$3:$C$14,'Base IPCA'!$D$3:$D$14,AH2534,"Cubic","Extrapolate=Linear","MultiX=Average","Skip=True","Sort=True")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28"/>
        <v>#REF!</v>
      </c>
      <c r="AI2535" s="43" t="str">
        <f>_xll.BInterpol('Base IPCA'!$C$3:$C$14,'Base IPCA'!$E$3:$E$14,AH2535,"Cubic","Extrapolate=Linear","MultiX=Average","Skip=True","Sort=True")</f>
        <v>#N/A Invalid Parameter: Interpolation value</v>
      </c>
      <c r="AJ2535" s="43" t="str">
        <f>_xll.BInterpol('Base IPCA'!$C$3:$C$14,'Base IPCA'!$D$3:$D$14,AH2535,"Cubic","Extrapolate=Linear","MultiX=Average","Skip=True","Sort=True")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28"/>
        <v>#REF!</v>
      </c>
      <c r="AI2536" s="43" t="str">
        <f>_xll.BInterpol('Base IPCA'!$C$3:$C$14,'Base IPCA'!$E$3:$E$14,AH2536,"Cubic","Extrapolate=Linear","MultiX=Average","Skip=True","Sort=True")</f>
        <v>#N/A Invalid Parameter: Interpolation value</v>
      </c>
      <c r="AJ2536" s="43" t="str">
        <f>_xll.BInterpol('Base IPCA'!$C$3:$C$14,'Base IPCA'!$D$3:$D$14,AH2536,"Cubic","Extrapolate=Linear","MultiX=Average","Skip=True","Sort=True")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28"/>
        <v>#REF!</v>
      </c>
      <c r="AI2537" s="43" t="str">
        <f>_xll.BInterpol('Base IPCA'!$C$3:$C$14,'Base IPCA'!$E$3:$E$14,AH2537,"Cubic","Extrapolate=Linear","MultiX=Average","Skip=True","Sort=True")</f>
        <v>#N/A Invalid Parameter: Interpolation value</v>
      </c>
      <c r="AJ2537" s="43" t="str">
        <f>_xll.BInterpol('Base IPCA'!$C$3:$C$14,'Base IPCA'!$D$3:$D$14,AH2537,"Cubic","Extrapolate=Linear","MultiX=Average","Skip=True","Sort=True")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28"/>
        <v>#REF!</v>
      </c>
      <c r="AI2538" s="43" t="str">
        <f>_xll.BInterpol('Base IPCA'!$C$3:$C$14,'Base IPCA'!$E$3:$E$14,AH2538,"Cubic","Extrapolate=Linear","MultiX=Average","Skip=True","Sort=True")</f>
        <v>#N/A Invalid Parameter: Interpolation value</v>
      </c>
      <c r="AJ2538" s="43" t="str">
        <f>_xll.BInterpol('Base IPCA'!$C$3:$C$14,'Base IPCA'!$D$3:$D$14,AH2538,"Cubic","Extrapolate=Linear","MultiX=Average","Skip=True","Sort=True")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28"/>
        <v>#REF!</v>
      </c>
      <c r="AI2539" s="43" t="str">
        <f>_xll.BInterpol('Base IPCA'!$C$3:$C$14,'Base IPCA'!$E$3:$E$14,AH2539,"Cubic","Extrapolate=Linear","MultiX=Average","Skip=True","Sort=True")</f>
        <v>#N/A Invalid Parameter: Interpolation value</v>
      </c>
      <c r="AJ2539" s="43" t="str">
        <f>_xll.BInterpol('Base IPCA'!$C$3:$C$14,'Base IPCA'!$D$3:$D$14,AH2539,"Cubic","Extrapolate=Linear","MultiX=Average","Skip=True","Sort=True")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28"/>
        <v>#REF!</v>
      </c>
      <c r="AI2540" s="43" t="str">
        <f>_xll.BInterpol('Base IPCA'!$C$3:$C$14,'Base IPCA'!$E$3:$E$14,AH2540,"Cubic","Extrapolate=Linear","MultiX=Average","Skip=True","Sort=True")</f>
        <v>#N/A Invalid Parameter: Interpolation value</v>
      </c>
      <c r="AJ2540" s="43" t="str">
        <f>_xll.BInterpol('Base IPCA'!$C$3:$C$14,'Base IPCA'!$D$3:$D$14,AH2540,"Cubic","Extrapolate=Linear","MultiX=Average","Skip=True","Sort=True")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28"/>
        <v>#REF!</v>
      </c>
      <c r="AI2541" s="43" t="str">
        <f>_xll.BInterpol('Base IPCA'!$C$3:$C$14,'Base IPCA'!$E$3:$E$14,AH2541,"Cubic","Extrapolate=Linear","MultiX=Average","Skip=True","Sort=True")</f>
        <v>#N/A Invalid Parameter: Interpolation value</v>
      </c>
      <c r="AJ2541" s="43" t="str">
        <f>_xll.BInterpol('Base IPCA'!$C$3:$C$14,'Base IPCA'!$D$3:$D$14,AH2541,"Cubic","Extrapolate=Linear","MultiX=Average","Skip=True","Sort=True")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28"/>
        <v>#REF!</v>
      </c>
      <c r="AI2542" s="43" t="str">
        <f>_xll.BInterpol('Base IPCA'!$C$3:$C$14,'Base IPCA'!$E$3:$E$14,AH2542,"Cubic","Extrapolate=Linear","MultiX=Average","Skip=True","Sort=True")</f>
        <v>#N/A Invalid Parameter: Interpolation value</v>
      </c>
      <c r="AJ2542" s="43" t="str">
        <f>_xll.BInterpol('Base IPCA'!$C$3:$C$14,'Base IPCA'!$D$3:$D$14,AH2542,"Cubic","Extrapolate=Linear","MultiX=Average","Skip=True","Sort=True")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28"/>
        <v>#REF!</v>
      </c>
      <c r="AI2543" s="43" t="str">
        <f>_xll.BInterpol('Base IPCA'!$C$3:$C$14,'Base IPCA'!$E$3:$E$14,AH2543,"Cubic","Extrapolate=Linear","MultiX=Average","Skip=True","Sort=True")</f>
        <v>#N/A Invalid Parameter: Interpolation value</v>
      </c>
      <c r="AJ2543" s="43" t="str">
        <f>_xll.BInterpol('Base IPCA'!$C$3:$C$14,'Base IPCA'!$D$3:$D$14,AH2543,"Cubic","Extrapolate=Linear","MultiX=Average","Skip=True","Sort=True")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28"/>
        <v>#REF!</v>
      </c>
      <c r="AI2544" s="43" t="str">
        <f>_xll.BInterpol('Base IPCA'!$C$3:$C$14,'Base IPCA'!$E$3:$E$14,AH2544,"Cubic","Extrapolate=Linear","MultiX=Average","Skip=True","Sort=True")</f>
        <v>#N/A Invalid Parameter: Interpolation value</v>
      </c>
      <c r="AJ2544" s="43" t="str">
        <f>_xll.BInterpol('Base IPCA'!$C$3:$C$14,'Base IPCA'!$D$3:$D$14,AH2544,"Cubic","Extrapolate=Linear","MultiX=Average","Skip=True","Sort=True")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28"/>
        <v>#REF!</v>
      </c>
      <c r="AI2545" s="43" t="str">
        <f>_xll.BInterpol('Base IPCA'!$C$3:$C$14,'Base IPCA'!$E$3:$E$14,AH2545,"Cubic","Extrapolate=Linear","MultiX=Average","Skip=True","Sort=True")</f>
        <v>#N/A Invalid Parameter: Interpolation value</v>
      </c>
      <c r="AJ2545" s="43" t="str">
        <f>_xll.BInterpol('Base IPCA'!$C$3:$C$14,'Base IPCA'!$D$3:$D$14,AH2545,"Cubic","Extrapolate=Linear","MultiX=Average","Skip=True","Sort=True")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28"/>
        <v>#REF!</v>
      </c>
      <c r="AI2546" s="43" t="str">
        <f>_xll.BInterpol('Base IPCA'!$C$3:$C$14,'Base IPCA'!$E$3:$E$14,AH2546,"Cubic","Extrapolate=Linear","MultiX=Average","Skip=True","Sort=True")</f>
        <v>#N/A Invalid Parameter: Interpolation value</v>
      </c>
      <c r="AJ2546" s="43" t="str">
        <f>_xll.BInterpol('Base IPCA'!$C$3:$C$14,'Base IPCA'!$D$3:$D$14,AH2546,"Cubic","Extrapolate=Linear","MultiX=Average","Skip=True","Sort=True")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28"/>
        <v>#REF!</v>
      </c>
      <c r="AI2547" s="43" t="str">
        <f>_xll.BInterpol('Base IPCA'!$C$3:$C$14,'Base IPCA'!$E$3:$E$14,AH2547,"Cubic","Extrapolate=Linear","MultiX=Average","Skip=True","Sort=True")</f>
        <v>#N/A Invalid Parameter: Interpolation value</v>
      </c>
      <c r="AJ2547" s="43" t="str">
        <f>_xll.BInterpol('Base IPCA'!$C$3:$C$14,'Base IPCA'!$D$3:$D$14,AH2547,"Cubic","Extrapolate=Linear","MultiX=Average","Skip=True","Sort=True")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28"/>
        <v>#REF!</v>
      </c>
      <c r="AI2548" s="43" t="str">
        <f>_xll.BInterpol('Base IPCA'!$C$3:$C$14,'Base IPCA'!$E$3:$E$14,AH2548,"Cubic","Extrapolate=Linear","MultiX=Average","Skip=True","Sort=True")</f>
        <v>#N/A Invalid Parameter: Interpolation value</v>
      </c>
      <c r="AJ2548" s="43" t="str">
        <f>_xll.BInterpol('Base IPCA'!$C$3:$C$14,'Base IPCA'!$D$3:$D$14,AH2548,"Cubic","Extrapolate=Linear","MultiX=Average","Skip=True","Sort=True")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28"/>
        <v>#REF!</v>
      </c>
      <c r="AI2549" s="43" t="str">
        <f>_xll.BInterpol('Base IPCA'!$C$3:$C$14,'Base IPCA'!$E$3:$E$14,AH2549,"Cubic","Extrapolate=Linear","MultiX=Average","Skip=True","Sort=True")</f>
        <v>#N/A Invalid Parameter: Interpolation value</v>
      </c>
      <c r="AJ2549" s="43" t="str">
        <f>_xll.BInterpol('Base IPCA'!$C$3:$C$14,'Base IPCA'!$D$3:$D$14,AH2549,"Cubic","Extrapolate=Linear","MultiX=Average","Skip=True","Sort=True")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28"/>
        <v>#REF!</v>
      </c>
      <c r="AI2550" s="43" t="str">
        <f>_xll.BInterpol('Base IPCA'!$C$3:$C$14,'Base IPCA'!$E$3:$E$14,AH2550,"Cubic","Extrapolate=Linear","MultiX=Average","Skip=True","Sort=True")</f>
        <v>#N/A Invalid Parameter: Interpolation value</v>
      </c>
      <c r="AJ2550" s="43" t="str">
        <f>_xll.BInterpol('Base IPCA'!$C$3:$C$14,'Base IPCA'!$D$3:$D$14,AH2550,"Cubic","Extrapolate=Linear","MultiX=Average","Skip=True","Sort=True")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28"/>
        <v>#REF!</v>
      </c>
      <c r="AI2551" s="43" t="str">
        <f>_xll.BInterpol('Base IPCA'!$C$3:$C$14,'Base IPCA'!$E$3:$E$14,AH2551,"Cubic","Extrapolate=Linear","MultiX=Average","Skip=True","Sort=True")</f>
        <v>#N/A Invalid Parameter: Interpolation value</v>
      </c>
      <c r="AJ2551" s="43" t="str">
        <f>_xll.BInterpol('Base IPCA'!$C$3:$C$14,'Base IPCA'!$D$3:$D$14,AH2551,"Cubic","Extrapolate=Linear","MultiX=Average","Skip=True","Sort=True")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28"/>
        <v>#REF!</v>
      </c>
      <c r="AI2552" s="43" t="str">
        <f>_xll.BInterpol('Base IPCA'!$C$3:$C$14,'Base IPCA'!$E$3:$E$14,AH2552,"Cubic","Extrapolate=Linear","MultiX=Average","Skip=True","Sort=True")</f>
        <v>#N/A Invalid Parameter: Interpolation value</v>
      </c>
      <c r="AJ2552" s="43" t="str">
        <f>_xll.BInterpol('Base IPCA'!$C$3:$C$14,'Base IPCA'!$D$3:$D$14,AH2552,"Cubic","Extrapolate=Linear","MultiX=Average","Skip=True","Sort=True")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28"/>
        <v>#REF!</v>
      </c>
      <c r="AI2553" s="43" t="str">
        <f>_xll.BInterpol('Base IPCA'!$C$3:$C$14,'Base IPCA'!$E$3:$E$14,AH2553,"Cubic","Extrapolate=Linear","MultiX=Average","Skip=True","Sort=True")</f>
        <v>#N/A Invalid Parameter: Interpolation value</v>
      </c>
      <c r="AJ2553" s="43" t="str">
        <f>_xll.BInterpol('Base IPCA'!$C$3:$C$14,'Base IPCA'!$D$3:$D$14,AH2553,"Cubic","Extrapolate=Linear","MultiX=Average","Skip=True","Sort=True")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28"/>
        <v>#REF!</v>
      </c>
      <c r="AI2554" s="43" t="str">
        <f>_xll.BInterpol('Base IPCA'!$C$3:$C$14,'Base IPCA'!$E$3:$E$14,AH2554,"Cubic","Extrapolate=Linear","MultiX=Average","Skip=True","Sort=True")</f>
        <v>#N/A Invalid Parameter: Interpolation value</v>
      </c>
      <c r="AJ2554" s="43" t="str">
        <f>_xll.BInterpol('Base IPCA'!$C$3:$C$14,'Base IPCA'!$D$3:$D$14,AH2554,"Cubic","Extrapolate=Linear","MultiX=Average","Skip=True","Sort=True")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28"/>
        <v>#REF!</v>
      </c>
      <c r="AI2555" s="43" t="str">
        <f>_xll.BInterpol('Base IPCA'!$C$3:$C$14,'Base IPCA'!$E$3:$E$14,AH2555,"Cubic","Extrapolate=Linear","MultiX=Average","Skip=True","Sort=True")</f>
        <v>#N/A Invalid Parameter: Interpolation value</v>
      </c>
      <c r="AJ2555" s="43" t="str">
        <f>_xll.BInterpol('Base IPCA'!$C$3:$C$14,'Base IPCA'!$D$3:$D$14,AH2555,"Cubic","Extrapolate=Linear","MultiX=Average","Skip=True","Sort=True")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28"/>
        <v>#REF!</v>
      </c>
      <c r="AI2556" s="43" t="str">
        <f>_xll.BInterpol('Base IPCA'!$C$3:$C$14,'Base IPCA'!$E$3:$E$14,AH2556,"Cubic","Extrapolate=Linear","MultiX=Average","Skip=True","Sort=True")</f>
        <v>#N/A Invalid Parameter: Interpolation value</v>
      </c>
      <c r="AJ2556" s="43" t="str">
        <f>_xll.BInterpol('Base IPCA'!$C$3:$C$14,'Base IPCA'!$D$3:$D$14,AH2556,"Cubic","Extrapolate=Linear","MultiX=Average","Skip=True","Sort=True")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28"/>
        <v>#REF!</v>
      </c>
      <c r="AI2557" s="43" t="str">
        <f>_xll.BInterpol('Base IPCA'!$C$3:$C$14,'Base IPCA'!$E$3:$E$14,AH2557,"Cubic","Extrapolate=Linear","MultiX=Average","Skip=True","Sort=True")</f>
        <v>#N/A Invalid Parameter: Interpolation value</v>
      </c>
      <c r="AJ2557" s="43" t="str">
        <f>_xll.BInterpol('Base IPCA'!$C$3:$C$14,'Base IPCA'!$D$3:$D$14,AH2557,"Cubic","Extrapolate=Linear","MultiX=Average","Skip=True","Sort=True")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28"/>
        <v>#REF!</v>
      </c>
      <c r="AI2558" s="43" t="str">
        <f>_xll.BInterpol('Base IPCA'!$C$3:$C$14,'Base IPCA'!$E$3:$E$14,AH2558,"Cubic","Extrapolate=Linear","MultiX=Average","Skip=True","Sort=True")</f>
        <v>#N/A Invalid Parameter: Interpolation value</v>
      </c>
      <c r="AJ2558" s="43" t="str">
        <f>_xll.BInterpol('Base IPCA'!$C$3:$C$14,'Base IPCA'!$D$3:$D$14,AH2558,"Cubic","Extrapolate=Linear","MultiX=Average","Skip=True","Sort=True")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28"/>
        <v>#REF!</v>
      </c>
      <c r="AI2559" s="43" t="str">
        <f>_xll.BInterpol('Base IPCA'!$C$3:$C$14,'Base IPCA'!$E$3:$E$14,AH2559,"Cubic","Extrapolate=Linear","MultiX=Average","Skip=True","Sort=True")</f>
        <v>#N/A Invalid Parameter: Interpolation value</v>
      </c>
      <c r="AJ2559" s="43" t="str">
        <f>_xll.BInterpol('Base IPCA'!$C$3:$C$14,'Base IPCA'!$D$3:$D$14,AH2559,"Cubic","Extrapolate=Linear","MultiX=Average","Skip=True","Sort=True")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28"/>
        <v>#REF!</v>
      </c>
      <c r="AI2560" s="43" t="str">
        <f>_xll.BInterpol('Base IPCA'!$C$3:$C$14,'Base IPCA'!$E$3:$E$14,AH2560,"Cubic","Extrapolate=Linear","MultiX=Average","Skip=True","Sort=True")</f>
        <v>#N/A Invalid Parameter: Interpolation value</v>
      </c>
      <c r="AJ2560" s="43" t="str">
        <f>_xll.BInterpol('Base IPCA'!$C$3:$C$14,'Base IPCA'!$D$3:$D$14,AH2560,"Cubic","Extrapolate=Linear","MultiX=Average","Skip=True","Sort=True")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28"/>
        <v>#REF!</v>
      </c>
      <c r="AI2561" s="43" t="str">
        <f>_xll.BInterpol('Base IPCA'!$C$3:$C$14,'Base IPCA'!$E$3:$E$14,AH2561,"Cubic","Extrapolate=Linear","MultiX=Average","Skip=True","Sort=True")</f>
        <v>#N/A Invalid Parameter: Interpolation value</v>
      </c>
      <c r="AJ2561" s="43" t="str">
        <f>_xll.BInterpol('Base IPCA'!$C$3:$C$14,'Base IPCA'!$D$3:$D$14,AH2561,"Cubic","Extrapolate=Linear","MultiX=Average","Skip=True","Sort=True")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28"/>
        <v>#REF!</v>
      </c>
      <c r="AI2562" s="43" t="str">
        <f>_xll.BInterpol('Base IPCA'!$C$3:$C$14,'Base IPCA'!$E$3:$E$14,AH2562,"Cubic","Extrapolate=Linear","MultiX=Average","Skip=True","Sort=True")</f>
        <v>#N/A Invalid Parameter: Interpolation value</v>
      </c>
      <c r="AJ2562" s="43" t="str">
        <f>_xll.BInterpol('Base IPCA'!$C$3:$C$14,'Base IPCA'!$D$3:$D$14,AH2562,"Cubic","Extrapolate=Linear","MultiX=Average","Skip=True","Sort=True")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28"/>
        <v>#REF!</v>
      </c>
      <c r="AI2563" s="43" t="str">
        <f>_xll.BInterpol('Base IPCA'!$C$3:$C$14,'Base IPCA'!$E$3:$E$14,AH2563,"Cubic","Extrapolate=Linear","MultiX=Average","Skip=True","Sort=True")</f>
        <v>#N/A Invalid Parameter: Interpolation value</v>
      </c>
      <c r="AJ2563" s="43" t="str">
        <f>_xll.BInterpol('Base IPCA'!$C$3:$C$14,'Base IPCA'!$D$3:$D$14,AH2563,"Cubic","Extrapolate=Linear","MultiX=Average","Skip=True","Sort=True")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28"/>
        <v>#REF!</v>
      </c>
      <c r="AI2564" s="43" t="str">
        <f>_xll.BInterpol('Base IPCA'!$C$3:$C$14,'Base IPCA'!$E$3:$E$14,AH2564,"Cubic","Extrapolate=Linear","MultiX=Average","Skip=True","Sort=True")</f>
        <v>#N/A Invalid Parameter: Interpolation value</v>
      </c>
      <c r="AJ2564" s="43" t="str">
        <f>_xll.BInterpol('Base IPCA'!$C$3:$C$14,'Base IPCA'!$D$3:$D$14,AH2564,"Cubic","Extrapolate=Linear","MultiX=Average","Skip=True","Sort=True")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28"/>
        <v>#REF!</v>
      </c>
      <c r="AI2565" s="43" t="str">
        <f>_xll.BInterpol('Base IPCA'!$C$3:$C$14,'Base IPCA'!$E$3:$E$14,AH2565,"Cubic","Extrapolate=Linear","MultiX=Average","Skip=True","Sort=True")</f>
        <v>#N/A Invalid Parameter: Interpolation value</v>
      </c>
      <c r="AJ2565" s="43" t="str">
        <f>_xll.BInterpol('Base IPCA'!$C$3:$C$14,'Base IPCA'!$D$3:$D$14,AH2565,"Cubic","Extrapolate=Linear","MultiX=Average","Skip=True","Sort=True")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29">AH2565+1</f>
        <v>#REF!</v>
      </c>
      <c r="AI2566" s="43" t="str">
        <f>_xll.BInterpol('Base IPCA'!$C$3:$C$14,'Base IPCA'!$E$3:$E$14,AH2566,"Cubic","Extrapolate=Linear","MultiX=Average","Skip=True","Sort=True")</f>
        <v>#N/A Invalid Parameter: Interpolation value</v>
      </c>
      <c r="AJ2566" s="43" t="str">
        <f>_xll.BInterpol('Base IPCA'!$C$3:$C$14,'Base IPCA'!$D$3:$D$14,AH2566,"Cubic","Extrapolate=Linear","MultiX=Average","Skip=True","Sort=True")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29"/>
        <v>#REF!</v>
      </c>
      <c r="AI2567" s="43" t="str">
        <f>_xll.BInterpol('Base IPCA'!$C$3:$C$14,'Base IPCA'!$E$3:$E$14,AH2567,"Cubic","Extrapolate=Linear","MultiX=Average","Skip=True","Sort=True")</f>
        <v>#N/A Invalid Parameter: Interpolation value</v>
      </c>
      <c r="AJ2567" s="43" t="str">
        <f>_xll.BInterpol('Base IPCA'!$C$3:$C$14,'Base IPCA'!$D$3:$D$14,AH2567,"Cubic","Extrapolate=Linear","MultiX=Average","Skip=True","Sort=True")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29"/>
        <v>#REF!</v>
      </c>
      <c r="AI2568" s="43" t="str">
        <f>_xll.BInterpol('Base IPCA'!$C$3:$C$14,'Base IPCA'!$E$3:$E$14,AH2568,"Cubic","Extrapolate=Linear","MultiX=Average","Skip=True","Sort=True")</f>
        <v>#N/A Invalid Parameter: Interpolation value</v>
      </c>
      <c r="AJ2568" s="43" t="str">
        <f>_xll.BInterpol('Base IPCA'!$C$3:$C$14,'Base IPCA'!$D$3:$D$14,AH2568,"Cubic","Extrapolate=Linear","MultiX=Average","Skip=True","Sort=True")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29"/>
        <v>#REF!</v>
      </c>
      <c r="AI2569" s="43" t="str">
        <f>_xll.BInterpol('Base IPCA'!$C$3:$C$14,'Base IPCA'!$E$3:$E$14,AH2569,"Cubic","Extrapolate=Linear","MultiX=Average","Skip=True","Sort=True")</f>
        <v>#N/A Invalid Parameter: Interpolation value</v>
      </c>
      <c r="AJ2569" s="43" t="str">
        <f>_xll.BInterpol('Base IPCA'!$C$3:$C$14,'Base IPCA'!$D$3:$D$14,AH2569,"Cubic","Extrapolate=Linear","MultiX=Average","Skip=True","Sort=True")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29"/>
        <v>#REF!</v>
      </c>
      <c r="AI2570" s="43" t="str">
        <f>_xll.BInterpol('Base IPCA'!$C$3:$C$14,'Base IPCA'!$E$3:$E$14,AH2570,"Cubic","Extrapolate=Linear","MultiX=Average","Skip=True","Sort=True")</f>
        <v>#N/A Invalid Parameter: Interpolation value</v>
      </c>
      <c r="AJ2570" s="43" t="str">
        <f>_xll.BInterpol('Base IPCA'!$C$3:$C$14,'Base IPCA'!$D$3:$D$14,AH2570,"Cubic","Extrapolate=Linear","MultiX=Average","Skip=True","Sort=True")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29"/>
        <v>#REF!</v>
      </c>
      <c r="AI2571" s="43" t="str">
        <f>_xll.BInterpol('Base IPCA'!$C$3:$C$14,'Base IPCA'!$E$3:$E$14,AH2571,"Cubic","Extrapolate=Linear","MultiX=Average","Skip=True","Sort=True")</f>
        <v>#N/A Invalid Parameter: Interpolation value</v>
      </c>
      <c r="AJ2571" s="43" t="str">
        <f>_xll.BInterpol('Base IPCA'!$C$3:$C$14,'Base IPCA'!$D$3:$D$14,AH2571,"Cubic","Extrapolate=Linear","MultiX=Average","Skip=True","Sort=True")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29"/>
        <v>#REF!</v>
      </c>
      <c r="AI2572" s="43" t="str">
        <f>_xll.BInterpol('Base IPCA'!$C$3:$C$14,'Base IPCA'!$E$3:$E$14,AH2572,"Cubic","Extrapolate=Linear","MultiX=Average","Skip=True","Sort=True")</f>
        <v>#N/A Invalid Parameter: Interpolation value</v>
      </c>
      <c r="AJ2572" s="43" t="str">
        <f>_xll.BInterpol('Base IPCA'!$C$3:$C$14,'Base IPCA'!$D$3:$D$14,AH2572,"Cubic","Extrapolate=Linear","MultiX=Average","Skip=True","Sort=True")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29"/>
        <v>#REF!</v>
      </c>
      <c r="AI2573" s="43" t="str">
        <f>_xll.BInterpol('Base IPCA'!$C$3:$C$14,'Base IPCA'!$E$3:$E$14,AH2573,"Cubic","Extrapolate=Linear","MultiX=Average","Skip=True","Sort=True")</f>
        <v>#N/A Invalid Parameter: Interpolation value</v>
      </c>
      <c r="AJ2573" s="43" t="str">
        <f>_xll.BInterpol('Base IPCA'!$C$3:$C$14,'Base IPCA'!$D$3:$D$14,AH2573,"Cubic","Extrapolate=Linear","MultiX=Average","Skip=True","Sort=True")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29"/>
        <v>#REF!</v>
      </c>
      <c r="AI2574" s="43" t="str">
        <f>_xll.BInterpol('Base IPCA'!$C$3:$C$14,'Base IPCA'!$E$3:$E$14,AH2574,"Cubic","Extrapolate=Linear","MultiX=Average","Skip=True","Sort=True")</f>
        <v>#N/A Invalid Parameter: Interpolation value</v>
      </c>
      <c r="AJ2574" s="43" t="str">
        <f>_xll.BInterpol('Base IPCA'!$C$3:$C$14,'Base IPCA'!$D$3:$D$14,AH2574,"Cubic","Extrapolate=Linear","MultiX=Average","Skip=True","Sort=True")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29"/>
        <v>#REF!</v>
      </c>
      <c r="AI2575" s="43" t="str">
        <f>_xll.BInterpol('Base IPCA'!$C$3:$C$14,'Base IPCA'!$E$3:$E$14,AH2575,"Cubic","Extrapolate=Linear","MultiX=Average","Skip=True","Sort=True")</f>
        <v>#N/A Invalid Parameter: Interpolation value</v>
      </c>
      <c r="AJ2575" s="43" t="str">
        <f>_xll.BInterpol('Base IPCA'!$C$3:$C$14,'Base IPCA'!$D$3:$D$14,AH2575,"Cubic","Extrapolate=Linear","MultiX=Average","Skip=True","Sort=True")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29"/>
        <v>#REF!</v>
      </c>
      <c r="AI2576" s="43" t="str">
        <f>_xll.BInterpol('Base IPCA'!$C$3:$C$14,'Base IPCA'!$E$3:$E$14,AH2576,"Cubic","Extrapolate=Linear","MultiX=Average","Skip=True","Sort=True")</f>
        <v>#N/A Invalid Parameter: Interpolation value</v>
      </c>
      <c r="AJ2576" s="43" t="str">
        <f>_xll.BInterpol('Base IPCA'!$C$3:$C$14,'Base IPCA'!$D$3:$D$14,AH2576,"Cubic","Extrapolate=Linear","MultiX=Average","Skip=True","Sort=True")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29"/>
        <v>#REF!</v>
      </c>
      <c r="AI2577" s="43" t="str">
        <f>_xll.BInterpol('Base IPCA'!$C$3:$C$14,'Base IPCA'!$E$3:$E$14,AH2577,"Cubic","Extrapolate=Linear","MultiX=Average","Skip=True","Sort=True")</f>
        <v>#N/A Invalid Parameter: Interpolation value</v>
      </c>
      <c r="AJ2577" s="43" t="str">
        <f>_xll.BInterpol('Base IPCA'!$C$3:$C$14,'Base IPCA'!$D$3:$D$14,AH2577,"Cubic","Extrapolate=Linear","MultiX=Average","Skip=True","Sort=True")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29"/>
        <v>#REF!</v>
      </c>
      <c r="AI2578" s="43" t="str">
        <f>_xll.BInterpol('Base IPCA'!$C$3:$C$14,'Base IPCA'!$E$3:$E$14,AH2578,"Cubic","Extrapolate=Linear","MultiX=Average","Skip=True","Sort=True")</f>
        <v>#N/A Invalid Parameter: Interpolation value</v>
      </c>
      <c r="AJ2578" s="43" t="str">
        <f>_xll.BInterpol('Base IPCA'!$C$3:$C$14,'Base IPCA'!$D$3:$D$14,AH2578,"Cubic","Extrapolate=Linear","MultiX=Average","Skip=True","Sort=True")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29"/>
        <v>#REF!</v>
      </c>
      <c r="AI2579" s="43" t="str">
        <f>_xll.BInterpol('Base IPCA'!$C$3:$C$14,'Base IPCA'!$E$3:$E$14,AH2579,"Cubic","Extrapolate=Linear","MultiX=Average","Skip=True","Sort=True")</f>
        <v>#N/A Invalid Parameter: Interpolation value</v>
      </c>
      <c r="AJ2579" s="43" t="str">
        <f>_xll.BInterpol('Base IPCA'!$C$3:$C$14,'Base IPCA'!$D$3:$D$14,AH2579,"Cubic","Extrapolate=Linear","MultiX=Average","Skip=True","Sort=True")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29"/>
        <v>#REF!</v>
      </c>
      <c r="AI2580" s="43" t="str">
        <f>_xll.BInterpol('Base IPCA'!$C$3:$C$14,'Base IPCA'!$E$3:$E$14,AH2580,"Cubic","Extrapolate=Linear","MultiX=Average","Skip=True","Sort=True")</f>
        <v>#N/A Invalid Parameter: Interpolation value</v>
      </c>
      <c r="AJ2580" s="43" t="str">
        <f>_xll.BInterpol('Base IPCA'!$C$3:$C$14,'Base IPCA'!$D$3:$D$14,AH2580,"Cubic","Extrapolate=Linear","MultiX=Average","Skip=True","Sort=True")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29"/>
        <v>#REF!</v>
      </c>
      <c r="AI2581" s="43" t="str">
        <f>_xll.BInterpol('Base IPCA'!$C$3:$C$14,'Base IPCA'!$E$3:$E$14,AH2581,"Cubic","Extrapolate=Linear","MultiX=Average","Skip=True","Sort=True")</f>
        <v>#N/A Invalid Parameter: Interpolation value</v>
      </c>
      <c r="AJ2581" s="43" t="str">
        <f>_xll.BInterpol('Base IPCA'!$C$3:$C$14,'Base IPCA'!$D$3:$D$14,AH2581,"Cubic","Extrapolate=Linear","MultiX=Average","Skip=True","Sort=True")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29"/>
        <v>#REF!</v>
      </c>
      <c r="AI2582" s="43" t="str">
        <f>_xll.BInterpol('Base IPCA'!$C$3:$C$14,'Base IPCA'!$E$3:$E$14,AH2582,"Cubic","Extrapolate=Linear","MultiX=Average","Skip=True","Sort=True")</f>
        <v>#N/A Invalid Parameter: Interpolation value</v>
      </c>
      <c r="AJ2582" s="43" t="str">
        <f>_xll.BInterpol('Base IPCA'!$C$3:$C$14,'Base IPCA'!$D$3:$D$14,AH2582,"Cubic","Extrapolate=Linear","MultiX=Average","Skip=True","Sort=True")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29"/>
        <v>#REF!</v>
      </c>
      <c r="AI2583" s="43" t="str">
        <f>_xll.BInterpol('Base IPCA'!$C$3:$C$14,'Base IPCA'!$E$3:$E$14,AH2583,"Cubic","Extrapolate=Linear","MultiX=Average","Skip=True","Sort=True")</f>
        <v>#N/A Invalid Parameter: Interpolation value</v>
      </c>
      <c r="AJ2583" s="43" t="str">
        <f>_xll.BInterpol('Base IPCA'!$C$3:$C$14,'Base IPCA'!$D$3:$D$14,AH2583,"Cubic","Extrapolate=Linear","MultiX=Average","Skip=True","Sort=True")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29"/>
        <v>#REF!</v>
      </c>
      <c r="AI2584" s="43" t="str">
        <f>_xll.BInterpol('Base IPCA'!$C$3:$C$14,'Base IPCA'!$E$3:$E$14,AH2584,"Cubic","Extrapolate=Linear","MultiX=Average","Skip=True","Sort=True")</f>
        <v>#N/A Invalid Parameter: Interpolation value</v>
      </c>
      <c r="AJ2584" s="43" t="str">
        <f>_xll.BInterpol('Base IPCA'!$C$3:$C$14,'Base IPCA'!$D$3:$D$14,AH2584,"Cubic","Extrapolate=Linear","MultiX=Average","Skip=True","Sort=True")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29"/>
        <v>#REF!</v>
      </c>
      <c r="AI2585" s="43" t="str">
        <f>_xll.BInterpol('Base IPCA'!$C$3:$C$14,'Base IPCA'!$E$3:$E$14,AH2585,"Cubic","Extrapolate=Linear","MultiX=Average","Skip=True","Sort=True")</f>
        <v>#N/A Invalid Parameter: Interpolation value</v>
      </c>
      <c r="AJ2585" s="43" t="str">
        <f>_xll.BInterpol('Base IPCA'!$C$3:$C$14,'Base IPCA'!$D$3:$D$14,AH2585,"Cubic","Extrapolate=Linear","MultiX=Average","Skip=True","Sort=True")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29"/>
        <v>#REF!</v>
      </c>
      <c r="AI2586" s="43" t="str">
        <f>_xll.BInterpol('Base IPCA'!$C$3:$C$14,'Base IPCA'!$E$3:$E$14,AH2586,"Cubic","Extrapolate=Linear","MultiX=Average","Skip=True","Sort=True")</f>
        <v>#N/A Invalid Parameter: Interpolation value</v>
      </c>
      <c r="AJ2586" s="43" t="str">
        <f>_xll.BInterpol('Base IPCA'!$C$3:$C$14,'Base IPCA'!$D$3:$D$14,AH2586,"Cubic","Extrapolate=Linear","MultiX=Average","Skip=True","Sort=True")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29"/>
        <v>#REF!</v>
      </c>
      <c r="AI2587" s="43" t="str">
        <f>_xll.BInterpol('Base IPCA'!$C$3:$C$14,'Base IPCA'!$E$3:$E$14,AH2587,"Cubic","Extrapolate=Linear","MultiX=Average","Skip=True","Sort=True")</f>
        <v>#N/A Invalid Parameter: Interpolation value</v>
      </c>
      <c r="AJ2587" s="43" t="str">
        <f>_xll.BInterpol('Base IPCA'!$C$3:$C$14,'Base IPCA'!$D$3:$D$14,AH2587,"Cubic","Extrapolate=Linear","MultiX=Average","Skip=True","Sort=True")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29"/>
        <v>#REF!</v>
      </c>
      <c r="AI2588" s="43" t="str">
        <f>_xll.BInterpol('Base IPCA'!$C$3:$C$14,'Base IPCA'!$E$3:$E$14,AH2588,"Cubic","Extrapolate=Linear","MultiX=Average","Skip=True","Sort=True")</f>
        <v>#N/A Invalid Parameter: Interpolation value</v>
      </c>
      <c r="AJ2588" s="43" t="str">
        <f>_xll.BInterpol('Base IPCA'!$C$3:$C$14,'Base IPCA'!$D$3:$D$14,AH2588,"Cubic","Extrapolate=Linear","MultiX=Average","Skip=True","Sort=True")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29"/>
        <v>#REF!</v>
      </c>
      <c r="AI2589" s="43" t="str">
        <f>_xll.BInterpol('Base IPCA'!$C$3:$C$14,'Base IPCA'!$E$3:$E$14,AH2589,"Cubic","Extrapolate=Linear","MultiX=Average","Skip=True","Sort=True")</f>
        <v>#N/A Invalid Parameter: Interpolation value</v>
      </c>
      <c r="AJ2589" s="43" t="str">
        <f>_xll.BInterpol('Base IPCA'!$C$3:$C$14,'Base IPCA'!$D$3:$D$14,AH2589,"Cubic","Extrapolate=Linear","MultiX=Average","Skip=True","Sort=True")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29"/>
        <v>#REF!</v>
      </c>
      <c r="AI2590" s="43" t="str">
        <f>_xll.BInterpol('Base IPCA'!$C$3:$C$14,'Base IPCA'!$E$3:$E$14,AH2590,"Cubic","Extrapolate=Linear","MultiX=Average","Skip=True","Sort=True")</f>
        <v>#N/A Invalid Parameter: Interpolation value</v>
      </c>
      <c r="AJ2590" s="43" t="str">
        <f>_xll.BInterpol('Base IPCA'!$C$3:$C$14,'Base IPCA'!$D$3:$D$14,AH2590,"Cubic","Extrapolate=Linear","MultiX=Average","Skip=True","Sort=True")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29"/>
        <v>#REF!</v>
      </c>
      <c r="AI2591" s="43" t="str">
        <f>_xll.BInterpol('Base IPCA'!$C$3:$C$14,'Base IPCA'!$E$3:$E$14,AH2591,"Cubic","Extrapolate=Linear","MultiX=Average","Skip=True","Sort=True")</f>
        <v>#N/A Invalid Parameter: Interpolation value</v>
      </c>
      <c r="AJ2591" s="43" t="str">
        <f>_xll.BInterpol('Base IPCA'!$C$3:$C$14,'Base IPCA'!$D$3:$D$14,AH2591,"Cubic","Extrapolate=Linear","MultiX=Average","Skip=True","Sort=True")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29"/>
        <v>#REF!</v>
      </c>
      <c r="AI2592" s="43" t="str">
        <f>_xll.BInterpol('Base IPCA'!$C$3:$C$14,'Base IPCA'!$E$3:$E$14,AH2592,"Cubic","Extrapolate=Linear","MultiX=Average","Skip=True","Sort=True")</f>
        <v>#N/A Invalid Parameter: Interpolation value</v>
      </c>
      <c r="AJ2592" s="43" t="str">
        <f>_xll.BInterpol('Base IPCA'!$C$3:$C$14,'Base IPCA'!$D$3:$D$14,AH2592,"Cubic","Extrapolate=Linear","MultiX=Average","Skip=True","Sort=True")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29"/>
        <v>#REF!</v>
      </c>
      <c r="AI2593" s="43" t="str">
        <f>_xll.BInterpol('Base IPCA'!$C$3:$C$14,'Base IPCA'!$E$3:$E$14,AH2593,"Cubic","Extrapolate=Linear","MultiX=Average","Skip=True","Sort=True")</f>
        <v>#N/A Invalid Parameter: Interpolation value</v>
      </c>
      <c r="AJ2593" s="43" t="str">
        <f>_xll.BInterpol('Base IPCA'!$C$3:$C$14,'Base IPCA'!$D$3:$D$14,AH2593,"Cubic","Extrapolate=Linear","MultiX=Average","Skip=True","Sort=True")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29"/>
        <v>#REF!</v>
      </c>
      <c r="AI2594" s="43" t="str">
        <f>_xll.BInterpol('Base IPCA'!$C$3:$C$14,'Base IPCA'!$E$3:$E$14,AH2594,"Cubic","Extrapolate=Linear","MultiX=Average","Skip=True","Sort=True")</f>
        <v>#N/A Invalid Parameter: Interpolation value</v>
      </c>
      <c r="AJ2594" s="43" t="str">
        <f>_xll.BInterpol('Base IPCA'!$C$3:$C$14,'Base IPCA'!$D$3:$D$14,AH2594,"Cubic","Extrapolate=Linear","MultiX=Average","Skip=True","Sort=True")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29"/>
        <v>#REF!</v>
      </c>
      <c r="AI2595" s="43" t="str">
        <f>_xll.BInterpol('Base IPCA'!$C$3:$C$14,'Base IPCA'!$E$3:$E$14,AH2595,"Cubic","Extrapolate=Linear","MultiX=Average","Skip=True","Sort=True")</f>
        <v>#N/A Invalid Parameter: Interpolation value</v>
      </c>
      <c r="AJ2595" s="43" t="str">
        <f>_xll.BInterpol('Base IPCA'!$C$3:$C$14,'Base IPCA'!$D$3:$D$14,AH2595,"Cubic","Extrapolate=Linear","MultiX=Average","Skip=True","Sort=True")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29"/>
        <v>#REF!</v>
      </c>
      <c r="AI2596" s="43" t="str">
        <f>_xll.BInterpol('Base IPCA'!$C$3:$C$14,'Base IPCA'!$E$3:$E$14,AH2596,"Cubic","Extrapolate=Linear","MultiX=Average","Skip=True","Sort=True")</f>
        <v>#N/A Invalid Parameter: Interpolation value</v>
      </c>
      <c r="AJ2596" s="43" t="str">
        <f>_xll.BInterpol('Base IPCA'!$C$3:$C$14,'Base IPCA'!$D$3:$D$14,AH2596,"Cubic","Extrapolate=Linear","MultiX=Average","Skip=True","Sort=True")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29"/>
        <v>#REF!</v>
      </c>
      <c r="AI2597" s="43" t="str">
        <f>_xll.BInterpol('Base IPCA'!$C$3:$C$14,'Base IPCA'!$E$3:$E$14,AH2597,"Cubic","Extrapolate=Linear","MultiX=Average","Skip=True","Sort=True")</f>
        <v>#N/A Invalid Parameter: Interpolation value</v>
      </c>
      <c r="AJ2597" s="43" t="str">
        <f>_xll.BInterpol('Base IPCA'!$C$3:$C$14,'Base IPCA'!$D$3:$D$14,AH2597,"Cubic","Extrapolate=Linear","MultiX=Average","Skip=True","Sort=True")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29"/>
        <v>#REF!</v>
      </c>
      <c r="AI2598" s="43" t="str">
        <f>_xll.BInterpol('Base IPCA'!$C$3:$C$14,'Base IPCA'!$E$3:$E$14,AH2598,"Cubic","Extrapolate=Linear","MultiX=Average","Skip=True","Sort=True")</f>
        <v>#N/A Invalid Parameter: Interpolation value</v>
      </c>
      <c r="AJ2598" s="43" t="str">
        <f>_xll.BInterpol('Base IPCA'!$C$3:$C$14,'Base IPCA'!$D$3:$D$14,AH2598,"Cubic","Extrapolate=Linear","MultiX=Average","Skip=True","Sort=True")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29"/>
        <v>#REF!</v>
      </c>
      <c r="AI2599" s="43" t="str">
        <f>_xll.BInterpol('Base IPCA'!$C$3:$C$14,'Base IPCA'!$E$3:$E$14,AH2599,"Cubic","Extrapolate=Linear","MultiX=Average","Skip=True","Sort=True")</f>
        <v>#N/A Invalid Parameter: Interpolation value</v>
      </c>
      <c r="AJ2599" s="43" t="str">
        <f>_xll.BInterpol('Base IPCA'!$C$3:$C$14,'Base IPCA'!$D$3:$D$14,AH2599,"Cubic","Extrapolate=Linear","MultiX=Average","Skip=True","Sort=True")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29"/>
        <v>#REF!</v>
      </c>
      <c r="AI2600" s="43" t="str">
        <f>_xll.BInterpol('Base IPCA'!$C$3:$C$14,'Base IPCA'!$E$3:$E$14,AH2600,"Cubic","Extrapolate=Linear","MultiX=Average","Skip=True","Sort=True")</f>
        <v>#N/A Invalid Parameter: Interpolation value</v>
      </c>
      <c r="AJ2600" s="43" t="str">
        <f>_xll.BInterpol('Base IPCA'!$C$3:$C$14,'Base IPCA'!$D$3:$D$14,AH2600,"Cubic","Extrapolate=Linear","MultiX=Average","Skip=True","Sort=True")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29"/>
        <v>#REF!</v>
      </c>
      <c r="AI2601" s="43" t="str">
        <f>_xll.BInterpol('Base IPCA'!$C$3:$C$14,'Base IPCA'!$E$3:$E$14,AH2601,"Cubic","Extrapolate=Linear","MultiX=Average","Skip=True","Sort=True")</f>
        <v>#N/A Invalid Parameter: Interpolation value</v>
      </c>
      <c r="AJ2601" s="43" t="str">
        <f>_xll.BInterpol('Base IPCA'!$C$3:$C$14,'Base IPCA'!$D$3:$D$14,AH2601,"Cubic","Extrapolate=Linear","MultiX=Average","Skip=True","Sort=True")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29"/>
        <v>#REF!</v>
      </c>
      <c r="AI2602" s="43" t="str">
        <f>_xll.BInterpol('Base IPCA'!$C$3:$C$14,'Base IPCA'!$E$3:$E$14,AH2602,"Cubic","Extrapolate=Linear","MultiX=Average","Skip=True","Sort=True")</f>
        <v>#N/A Invalid Parameter: Interpolation value</v>
      </c>
      <c r="AJ2602" s="43" t="str">
        <f>_xll.BInterpol('Base IPCA'!$C$3:$C$14,'Base IPCA'!$D$3:$D$14,AH2602,"Cubic","Extrapolate=Linear","MultiX=Average","Skip=True","Sort=True")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29"/>
        <v>#REF!</v>
      </c>
      <c r="AI2603" s="43" t="str">
        <f>_xll.BInterpol('Base IPCA'!$C$3:$C$14,'Base IPCA'!$E$3:$E$14,AH2603,"Cubic","Extrapolate=Linear","MultiX=Average","Skip=True","Sort=True")</f>
        <v>#N/A Invalid Parameter: Interpolation value</v>
      </c>
      <c r="AJ2603" s="43" t="str">
        <f>_xll.BInterpol('Base IPCA'!$C$3:$C$14,'Base IPCA'!$D$3:$D$14,AH2603,"Cubic","Extrapolate=Linear","MultiX=Average","Skip=True","Sort=True")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29"/>
        <v>#REF!</v>
      </c>
      <c r="AI2604" s="43" t="str">
        <f>_xll.BInterpol('Base IPCA'!$C$3:$C$14,'Base IPCA'!$E$3:$E$14,AH2604,"Cubic","Extrapolate=Linear","MultiX=Average","Skip=True","Sort=True")</f>
        <v>#N/A Invalid Parameter: Interpolation value</v>
      </c>
      <c r="AJ2604" s="43" t="str">
        <f>_xll.BInterpol('Base IPCA'!$C$3:$C$14,'Base IPCA'!$D$3:$D$14,AH2604,"Cubic","Extrapolate=Linear","MultiX=Average","Skip=True","Sort=True")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29"/>
        <v>#REF!</v>
      </c>
      <c r="AI2605" s="43" t="str">
        <f>_xll.BInterpol('Base IPCA'!$C$3:$C$14,'Base IPCA'!$E$3:$E$14,AH2605,"Cubic","Extrapolate=Linear","MultiX=Average","Skip=True","Sort=True")</f>
        <v>#N/A Invalid Parameter: Interpolation value</v>
      </c>
      <c r="AJ2605" s="43" t="str">
        <f>_xll.BInterpol('Base IPCA'!$C$3:$C$14,'Base IPCA'!$D$3:$D$14,AH2605,"Cubic","Extrapolate=Linear","MultiX=Average","Skip=True","Sort=True")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29"/>
        <v>#REF!</v>
      </c>
      <c r="AI2606" s="43" t="str">
        <f>_xll.BInterpol('Base IPCA'!$C$3:$C$14,'Base IPCA'!$E$3:$E$14,AH2606,"Cubic","Extrapolate=Linear","MultiX=Average","Skip=True","Sort=True")</f>
        <v>#N/A Invalid Parameter: Interpolation value</v>
      </c>
      <c r="AJ2606" s="43" t="str">
        <f>_xll.BInterpol('Base IPCA'!$C$3:$C$14,'Base IPCA'!$D$3:$D$14,AH2606,"Cubic","Extrapolate=Linear","MultiX=Average","Skip=True","Sort=True")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29"/>
        <v>#REF!</v>
      </c>
      <c r="AI2607" s="43" t="str">
        <f>_xll.BInterpol('Base IPCA'!$C$3:$C$14,'Base IPCA'!$E$3:$E$14,AH2607,"Cubic","Extrapolate=Linear","MultiX=Average","Skip=True","Sort=True")</f>
        <v>#N/A Invalid Parameter: Interpolation value</v>
      </c>
      <c r="AJ2607" s="43" t="str">
        <f>_xll.BInterpol('Base IPCA'!$C$3:$C$14,'Base IPCA'!$D$3:$D$14,AH2607,"Cubic","Extrapolate=Linear","MultiX=Average","Skip=True","Sort=True")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29"/>
        <v>#REF!</v>
      </c>
      <c r="AI2608" s="43" t="str">
        <f>_xll.BInterpol('Base IPCA'!$C$3:$C$14,'Base IPCA'!$E$3:$E$14,AH2608,"Cubic","Extrapolate=Linear","MultiX=Average","Skip=True","Sort=True")</f>
        <v>#N/A Invalid Parameter: Interpolation value</v>
      </c>
      <c r="AJ2608" s="43" t="str">
        <f>_xll.BInterpol('Base IPCA'!$C$3:$C$14,'Base IPCA'!$D$3:$D$14,AH2608,"Cubic","Extrapolate=Linear","MultiX=Average","Skip=True","Sort=True")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29"/>
        <v>#REF!</v>
      </c>
      <c r="AI2609" s="43" t="str">
        <f>_xll.BInterpol('Base IPCA'!$C$3:$C$14,'Base IPCA'!$E$3:$E$14,AH2609,"Cubic","Extrapolate=Linear","MultiX=Average","Skip=True","Sort=True")</f>
        <v>#N/A Invalid Parameter: Interpolation value</v>
      </c>
      <c r="AJ2609" s="43" t="str">
        <f>_xll.BInterpol('Base IPCA'!$C$3:$C$14,'Base IPCA'!$D$3:$D$14,AH2609,"Cubic","Extrapolate=Linear","MultiX=Average","Skip=True","Sort=True")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29"/>
        <v>#REF!</v>
      </c>
      <c r="AI2610" s="43" t="str">
        <f>_xll.BInterpol('Base IPCA'!$C$3:$C$14,'Base IPCA'!$E$3:$E$14,AH2610,"Cubic","Extrapolate=Linear","MultiX=Average","Skip=True","Sort=True")</f>
        <v>#N/A Invalid Parameter: Interpolation value</v>
      </c>
      <c r="AJ2610" s="43" t="str">
        <f>_xll.BInterpol('Base IPCA'!$C$3:$C$14,'Base IPCA'!$D$3:$D$14,AH2610,"Cubic","Extrapolate=Linear","MultiX=Average","Skip=True","Sort=True")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29"/>
        <v>#REF!</v>
      </c>
      <c r="AI2611" s="43" t="str">
        <f>_xll.BInterpol('Base IPCA'!$C$3:$C$14,'Base IPCA'!$E$3:$E$14,AH2611,"Cubic","Extrapolate=Linear","MultiX=Average","Skip=True","Sort=True")</f>
        <v>#N/A Invalid Parameter: Interpolation value</v>
      </c>
      <c r="AJ2611" s="43" t="str">
        <f>_xll.BInterpol('Base IPCA'!$C$3:$C$14,'Base IPCA'!$D$3:$D$14,AH2611,"Cubic","Extrapolate=Linear","MultiX=Average","Skip=True","Sort=True")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29"/>
        <v>#REF!</v>
      </c>
      <c r="AI2612" s="43" t="str">
        <f>_xll.BInterpol('Base IPCA'!$C$3:$C$14,'Base IPCA'!$E$3:$E$14,AH2612,"Cubic","Extrapolate=Linear","MultiX=Average","Skip=True","Sort=True")</f>
        <v>#N/A Invalid Parameter: Interpolation value</v>
      </c>
      <c r="AJ2612" s="43" t="str">
        <f>_xll.BInterpol('Base IPCA'!$C$3:$C$14,'Base IPCA'!$D$3:$D$14,AH2612,"Cubic","Extrapolate=Linear","MultiX=Average","Skip=True","Sort=True")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29"/>
        <v>#REF!</v>
      </c>
      <c r="AI2613" s="43" t="str">
        <f>_xll.BInterpol('Base IPCA'!$C$3:$C$14,'Base IPCA'!$E$3:$E$14,AH2613,"Cubic","Extrapolate=Linear","MultiX=Average","Skip=True","Sort=True")</f>
        <v>#N/A Invalid Parameter: Interpolation value</v>
      </c>
      <c r="AJ2613" s="43" t="str">
        <f>_xll.BInterpol('Base IPCA'!$C$3:$C$14,'Base IPCA'!$D$3:$D$14,AH2613,"Cubic","Extrapolate=Linear","MultiX=Average","Skip=True","Sort=True")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29"/>
        <v>#REF!</v>
      </c>
      <c r="AI2614" s="43" t="str">
        <f>_xll.BInterpol('Base IPCA'!$C$3:$C$14,'Base IPCA'!$E$3:$E$14,AH2614,"Cubic","Extrapolate=Linear","MultiX=Average","Skip=True","Sort=True")</f>
        <v>#N/A Invalid Parameter: Interpolation value</v>
      </c>
      <c r="AJ2614" s="43" t="str">
        <f>_xll.BInterpol('Base IPCA'!$C$3:$C$14,'Base IPCA'!$D$3:$D$14,AH2614,"Cubic","Extrapolate=Linear","MultiX=Average","Skip=True","Sort=True")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29"/>
        <v>#REF!</v>
      </c>
      <c r="AI2615" s="43" t="str">
        <f>_xll.BInterpol('Base IPCA'!$C$3:$C$14,'Base IPCA'!$E$3:$E$14,AH2615,"Cubic","Extrapolate=Linear","MultiX=Average","Skip=True","Sort=True")</f>
        <v>#N/A Invalid Parameter: Interpolation value</v>
      </c>
      <c r="AJ2615" s="43" t="str">
        <f>_xll.BInterpol('Base IPCA'!$C$3:$C$14,'Base IPCA'!$D$3:$D$14,AH2615,"Cubic","Extrapolate=Linear","MultiX=Average","Skip=True","Sort=True")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29"/>
        <v>#REF!</v>
      </c>
      <c r="AI2616" s="43" t="str">
        <f>_xll.BInterpol('Base IPCA'!$C$3:$C$14,'Base IPCA'!$E$3:$E$14,AH2616,"Cubic","Extrapolate=Linear","MultiX=Average","Skip=True","Sort=True")</f>
        <v>#N/A Invalid Parameter: Interpolation value</v>
      </c>
      <c r="AJ2616" s="43" t="str">
        <f>_xll.BInterpol('Base IPCA'!$C$3:$C$14,'Base IPCA'!$D$3:$D$14,AH2616,"Cubic","Extrapolate=Linear","MultiX=Average","Skip=True","Sort=True")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29"/>
        <v>#REF!</v>
      </c>
      <c r="AI2617" s="43" t="str">
        <f>_xll.BInterpol('Base IPCA'!$C$3:$C$14,'Base IPCA'!$E$3:$E$14,AH2617,"Cubic","Extrapolate=Linear","MultiX=Average","Skip=True","Sort=True")</f>
        <v>#N/A Invalid Parameter: Interpolation value</v>
      </c>
      <c r="AJ2617" s="43" t="str">
        <f>_xll.BInterpol('Base IPCA'!$C$3:$C$14,'Base IPCA'!$D$3:$D$14,AH2617,"Cubic","Extrapolate=Linear","MultiX=Average","Skip=True","Sort=True")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29"/>
        <v>#REF!</v>
      </c>
      <c r="AI2618" s="43" t="str">
        <f>_xll.BInterpol('Base IPCA'!$C$3:$C$14,'Base IPCA'!$E$3:$E$14,AH2618,"Cubic","Extrapolate=Linear","MultiX=Average","Skip=True","Sort=True")</f>
        <v>#N/A Invalid Parameter: Interpolation value</v>
      </c>
      <c r="AJ2618" s="43" t="str">
        <f>_xll.BInterpol('Base IPCA'!$C$3:$C$14,'Base IPCA'!$D$3:$D$14,AH2618,"Cubic","Extrapolate=Linear","MultiX=Average","Skip=True","Sort=True")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29"/>
        <v>#REF!</v>
      </c>
      <c r="AI2619" s="43" t="str">
        <f>_xll.BInterpol('Base IPCA'!$C$3:$C$14,'Base IPCA'!$E$3:$E$14,AH2619,"Cubic","Extrapolate=Linear","MultiX=Average","Skip=True","Sort=True")</f>
        <v>#N/A Invalid Parameter: Interpolation value</v>
      </c>
      <c r="AJ2619" s="43" t="str">
        <f>_xll.BInterpol('Base IPCA'!$C$3:$C$14,'Base IPCA'!$D$3:$D$14,AH2619,"Cubic","Extrapolate=Linear","MultiX=Average","Skip=True","Sort=True")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29"/>
        <v>#REF!</v>
      </c>
      <c r="AI2620" s="43" t="str">
        <f>_xll.BInterpol('Base IPCA'!$C$3:$C$14,'Base IPCA'!$E$3:$E$14,AH2620,"Cubic","Extrapolate=Linear","MultiX=Average","Skip=True","Sort=True")</f>
        <v>#N/A Invalid Parameter: Interpolation value</v>
      </c>
      <c r="AJ2620" s="43" t="str">
        <f>_xll.BInterpol('Base IPCA'!$C$3:$C$14,'Base IPCA'!$D$3:$D$14,AH2620,"Cubic","Extrapolate=Linear","MultiX=Average","Skip=True","Sort=True")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29"/>
        <v>#REF!</v>
      </c>
      <c r="AI2621" s="43" t="str">
        <f>_xll.BInterpol('Base IPCA'!$C$3:$C$14,'Base IPCA'!$E$3:$E$14,AH2621,"Cubic","Extrapolate=Linear","MultiX=Average","Skip=True","Sort=True")</f>
        <v>#N/A Invalid Parameter: Interpolation value</v>
      </c>
      <c r="AJ2621" s="43" t="str">
        <f>_xll.BInterpol('Base IPCA'!$C$3:$C$14,'Base IPCA'!$D$3:$D$14,AH2621,"Cubic","Extrapolate=Linear","MultiX=Average","Skip=True","Sort=True")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29"/>
        <v>#REF!</v>
      </c>
      <c r="AI2622" s="43" t="str">
        <f>_xll.BInterpol('Base IPCA'!$C$3:$C$14,'Base IPCA'!$E$3:$E$14,AH2622,"Cubic","Extrapolate=Linear","MultiX=Average","Skip=True","Sort=True")</f>
        <v>#N/A Invalid Parameter: Interpolation value</v>
      </c>
      <c r="AJ2622" s="43" t="str">
        <f>_xll.BInterpol('Base IPCA'!$C$3:$C$14,'Base IPCA'!$D$3:$D$14,AH2622,"Cubic","Extrapolate=Linear","MultiX=Average","Skip=True","Sort=True")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29"/>
        <v>#REF!</v>
      </c>
      <c r="AI2623" s="43" t="str">
        <f>_xll.BInterpol('Base IPCA'!$C$3:$C$14,'Base IPCA'!$E$3:$E$14,AH2623,"Cubic","Extrapolate=Linear","MultiX=Average","Skip=True","Sort=True")</f>
        <v>#N/A Invalid Parameter: Interpolation value</v>
      </c>
      <c r="AJ2623" s="43" t="str">
        <f>_xll.BInterpol('Base IPCA'!$C$3:$C$14,'Base IPCA'!$D$3:$D$14,AH2623,"Cubic","Extrapolate=Linear","MultiX=Average","Skip=True","Sort=True")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29"/>
        <v>#REF!</v>
      </c>
      <c r="AI2624" s="43" t="str">
        <f>_xll.BInterpol('Base IPCA'!$C$3:$C$14,'Base IPCA'!$E$3:$E$14,AH2624,"Cubic","Extrapolate=Linear","MultiX=Average","Skip=True","Sort=True")</f>
        <v>#N/A Invalid Parameter: Interpolation value</v>
      </c>
      <c r="AJ2624" s="43" t="str">
        <f>_xll.BInterpol('Base IPCA'!$C$3:$C$14,'Base IPCA'!$D$3:$D$14,AH2624,"Cubic","Extrapolate=Linear","MultiX=Average","Skip=True","Sort=True")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29"/>
        <v>#REF!</v>
      </c>
      <c r="AI2625" s="43" t="str">
        <f>_xll.BInterpol('Base IPCA'!$C$3:$C$14,'Base IPCA'!$E$3:$E$14,AH2625,"Cubic","Extrapolate=Linear","MultiX=Average","Skip=True","Sort=True")</f>
        <v>#N/A Invalid Parameter: Interpolation value</v>
      </c>
      <c r="AJ2625" s="43" t="str">
        <f>_xll.BInterpol('Base IPCA'!$C$3:$C$14,'Base IPCA'!$D$3:$D$14,AH2625,"Cubic","Extrapolate=Linear","MultiX=Average","Skip=True","Sort=True")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29"/>
        <v>#REF!</v>
      </c>
      <c r="AI2626" s="43" t="str">
        <f>_xll.BInterpol('Base IPCA'!$C$3:$C$14,'Base IPCA'!$E$3:$E$14,AH2626,"Cubic","Extrapolate=Linear","MultiX=Average","Skip=True","Sort=True")</f>
        <v>#N/A Invalid Parameter: Interpolation value</v>
      </c>
      <c r="AJ2626" s="43" t="str">
        <f>_xll.BInterpol('Base IPCA'!$C$3:$C$14,'Base IPCA'!$D$3:$D$14,AH2626,"Cubic","Extrapolate=Linear","MultiX=Average","Skip=True","Sort=True")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29"/>
        <v>#REF!</v>
      </c>
      <c r="AI2627" s="43" t="str">
        <f>_xll.BInterpol('Base IPCA'!$C$3:$C$14,'Base IPCA'!$E$3:$E$14,AH2627,"Cubic","Extrapolate=Linear","MultiX=Average","Skip=True","Sort=True")</f>
        <v>#N/A Invalid Parameter: Interpolation value</v>
      </c>
      <c r="AJ2627" s="43" t="str">
        <f>_xll.BInterpol('Base IPCA'!$C$3:$C$14,'Base IPCA'!$D$3:$D$14,AH2627,"Cubic","Extrapolate=Linear","MultiX=Average","Skip=True","Sort=True")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29"/>
        <v>#REF!</v>
      </c>
      <c r="AI2628" s="43" t="str">
        <f>_xll.BInterpol('Base IPCA'!$C$3:$C$14,'Base IPCA'!$E$3:$E$14,AH2628,"Cubic","Extrapolate=Linear","MultiX=Average","Skip=True","Sort=True")</f>
        <v>#N/A Invalid Parameter: Interpolation value</v>
      </c>
      <c r="AJ2628" s="43" t="str">
        <f>_xll.BInterpol('Base IPCA'!$C$3:$C$14,'Base IPCA'!$D$3:$D$14,AH2628,"Cubic","Extrapolate=Linear","MultiX=Average","Skip=True","Sort=True")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29"/>
        <v>#REF!</v>
      </c>
      <c r="AI2629" s="43" t="str">
        <f>_xll.BInterpol('Base IPCA'!$C$3:$C$14,'Base IPCA'!$E$3:$E$14,AH2629,"Cubic","Extrapolate=Linear","MultiX=Average","Skip=True","Sort=True")</f>
        <v>#N/A Invalid Parameter: Interpolation value</v>
      </c>
      <c r="AJ2629" s="43" t="str">
        <f>_xll.BInterpol('Base IPCA'!$C$3:$C$14,'Base IPCA'!$D$3:$D$14,AH2629,"Cubic","Extrapolate=Linear","MultiX=Average","Skip=True","Sort=True")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0">AH2629+1</f>
        <v>#REF!</v>
      </c>
      <c r="AI2630" s="43" t="str">
        <f>_xll.BInterpol('Base IPCA'!$C$3:$C$14,'Base IPCA'!$E$3:$E$14,AH2630,"Cubic","Extrapolate=Linear","MultiX=Average","Skip=True","Sort=True")</f>
        <v>#N/A Invalid Parameter: Interpolation value</v>
      </c>
      <c r="AJ2630" s="43" t="str">
        <f>_xll.BInterpol('Base IPCA'!$C$3:$C$14,'Base IPCA'!$D$3:$D$14,AH2630,"Cubic","Extrapolate=Linear","MultiX=Average","Skip=True","Sort=True")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0"/>
        <v>#REF!</v>
      </c>
      <c r="AI2631" s="43" t="str">
        <f>_xll.BInterpol('Base IPCA'!$C$3:$C$14,'Base IPCA'!$E$3:$E$14,AH2631,"Cubic","Extrapolate=Linear","MultiX=Average","Skip=True","Sort=True")</f>
        <v>#N/A Invalid Parameter: Interpolation value</v>
      </c>
      <c r="AJ2631" s="43" t="str">
        <f>_xll.BInterpol('Base IPCA'!$C$3:$C$14,'Base IPCA'!$D$3:$D$14,AH2631,"Cubic","Extrapolate=Linear","MultiX=Average","Skip=True","Sort=True")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0"/>
        <v>#REF!</v>
      </c>
      <c r="AI2632" s="43" t="str">
        <f>_xll.BInterpol('Base IPCA'!$C$3:$C$14,'Base IPCA'!$E$3:$E$14,AH2632,"Cubic","Extrapolate=Linear","MultiX=Average","Skip=True","Sort=True")</f>
        <v>#N/A Invalid Parameter: Interpolation value</v>
      </c>
      <c r="AJ2632" s="43" t="str">
        <f>_xll.BInterpol('Base IPCA'!$C$3:$C$14,'Base IPCA'!$D$3:$D$14,AH2632,"Cubic","Extrapolate=Linear","MultiX=Average","Skip=True","Sort=True")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0"/>
        <v>#REF!</v>
      </c>
      <c r="AI2633" s="43" t="str">
        <f>_xll.BInterpol('Base IPCA'!$C$3:$C$14,'Base IPCA'!$E$3:$E$14,AH2633,"Cubic","Extrapolate=Linear","MultiX=Average","Skip=True","Sort=True")</f>
        <v>#N/A Invalid Parameter: Interpolation value</v>
      </c>
      <c r="AJ2633" s="43" t="str">
        <f>_xll.BInterpol('Base IPCA'!$C$3:$C$14,'Base IPCA'!$D$3:$D$14,AH2633,"Cubic","Extrapolate=Linear","MultiX=Average","Skip=True","Sort=True")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0"/>
        <v>#REF!</v>
      </c>
      <c r="AI2634" s="43" t="str">
        <f>_xll.BInterpol('Base IPCA'!$C$3:$C$14,'Base IPCA'!$E$3:$E$14,AH2634,"Cubic","Extrapolate=Linear","MultiX=Average","Skip=True","Sort=True")</f>
        <v>#N/A Invalid Parameter: Interpolation value</v>
      </c>
      <c r="AJ2634" s="43" t="str">
        <f>_xll.BInterpol('Base IPCA'!$C$3:$C$14,'Base IPCA'!$D$3:$D$14,AH2634,"Cubic","Extrapolate=Linear","MultiX=Average","Skip=True","Sort=True")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0"/>
        <v>#REF!</v>
      </c>
      <c r="AI2635" s="43" t="str">
        <f>_xll.BInterpol('Base IPCA'!$C$3:$C$14,'Base IPCA'!$E$3:$E$14,AH2635,"Cubic","Extrapolate=Linear","MultiX=Average","Skip=True","Sort=True")</f>
        <v>#N/A Invalid Parameter: Interpolation value</v>
      </c>
      <c r="AJ2635" s="43" t="str">
        <f>_xll.BInterpol('Base IPCA'!$C$3:$C$14,'Base IPCA'!$D$3:$D$14,AH2635,"Cubic","Extrapolate=Linear","MultiX=Average","Skip=True","Sort=True")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0"/>
        <v>#REF!</v>
      </c>
      <c r="AI2636" s="43" t="str">
        <f>_xll.BInterpol('Base IPCA'!$C$3:$C$14,'Base IPCA'!$E$3:$E$14,AH2636,"Cubic","Extrapolate=Linear","MultiX=Average","Skip=True","Sort=True")</f>
        <v>#N/A Invalid Parameter: Interpolation value</v>
      </c>
      <c r="AJ2636" s="43" t="str">
        <f>_xll.BInterpol('Base IPCA'!$C$3:$C$14,'Base IPCA'!$D$3:$D$14,AH2636,"Cubic","Extrapolate=Linear","MultiX=Average","Skip=True","Sort=True")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0"/>
        <v>#REF!</v>
      </c>
      <c r="AI2637" s="43" t="str">
        <f>_xll.BInterpol('Base IPCA'!$C$3:$C$14,'Base IPCA'!$E$3:$E$14,AH2637,"Cubic","Extrapolate=Linear","MultiX=Average","Skip=True","Sort=True")</f>
        <v>#N/A Invalid Parameter: Interpolation value</v>
      </c>
      <c r="AJ2637" s="43" t="str">
        <f>_xll.BInterpol('Base IPCA'!$C$3:$C$14,'Base IPCA'!$D$3:$D$14,AH2637,"Cubic","Extrapolate=Linear","MultiX=Average","Skip=True","Sort=True")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0"/>
        <v>#REF!</v>
      </c>
      <c r="AI2638" s="43" t="str">
        <f>_xll.BInterpol('Base IPCA'!$C$3:$C$14,'Base IPCA'!$E$3:$E$14,AH2638,"Cubic","Extrapolate=Linear","MultiX=Average","Skip=True","Sort=True")</f>
        <v>#N/A Invalid Parameter: Interpolation value</v>
      </c>
      <c r="AJ2638" s="43" t="str">
        <f>_xll.BInterpol('Base IPCA'!$C$3:$C$14,'Base IPCA'!$D$3:$D$14,AH2638,"Cubic","Extrapolate=Linear","MultiX=Average","Skip=True","Sort=True")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0"/>
        <v>#REF!</v>
      </c>
      <c r="AI2639" s="43" t="str">
        <f>_xll.BInterpol('Base IPCA'!$C$3:$C$14,'Base IPCA'!$E$3:$E$14,AH2639,"Cubic","Extrapolate=Linear","MultiX=Average","Skip=True","Sort=True")</f>
        <v>#N/A Invalid Parameter: Interpolation value</v>
      </c>
      <c r="AJ2639" s="43" t="str">
        <f>_xll.BInterpol('Base IPCA'!$C$3:$C$14,'Base IPCA'!$D$3:$D$14,AH2639,"Cubic","Extrapolate=Linear","MultiX=Average","Skip=True","Sort=True")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0"/>
        <v>#REF!</v>
      </c>
      <c r="AI2640" s="43" t="str">
        <f>_xll.BInterpol('Base IPCA'!$C$3:$C$14,'Base IPCA'!$E$3:$E$14,AH2640,"Cubic","Extrapolate=Linear","MultiX=Average","Skip=True","Sort=True")</f>
        <v>#N/A Invalid Parameter: Interpolation value</v>
      </c>
      <c r="AJ2640" s="43" t="str">
        <f>_xll.BInterpol('Base IPCA'!$C$3:$C$14,'Base IPCA'!$D$3:$D$14,AH2640,"Cubic","Extrapolate=Linear","MultiX=Average","Skip=True","Sort=True")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0"/>
        <v>#REF!</v>
      </c>
      <c r="AI2641" s="43" t="str">
        <f>_xll.BInterpol('Base IPCA'!$C$3:$C$14,'Base IPCA'!$E$3:$E$14,AH2641,"Cubic","Extrapolate=Linear","MultiX=Average","Skip=True","Sort=True")</f>
        <v>#N/A Invalid Parameter: Interpolation value</v>
      </c>
      <c r="AJ2641" s="43" t="str">
        <f>_xll.BInterpol('Base IPCA'!$C$3:$C$14,'Base IPCA'!$D$3:$D$14,AH2641,"Cubic","Extrapolate=Linear","MultiX=Average","Skip=True","Sort=True")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0"/>
        <v>#REF!</v>
      </c>
      <c r="AI2642" s="43" t="str">
        <f>_xll.BInterpol('Base IPCA'!$C$3:$C$14,'Base IPCA'!$E$3:$E$14,AH2642,"Cubic","Extrapolate=Linear","MultiX=Average","Skip=True","Sort=True")</f>
        <v>#N/A Invalid Parameter: Interpolation value</v>
      </c>
      <c r="AJ2642" s="43" t="str">
        <f>_xll.BInterpol('Base IPCA'!$C$3:$C$14,'Base IPCA'!$D$3:$D$14,AH2642,"Cubic","Extrapolate=Linear","MultiX=Average","Skip=True","Sort=True")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0"/>
        <v>#REF!</v>
      </c>
      <c r="AI2643" s="43" t="str">
        <f>_xll.BInterpol('Base IPCA'!$C$3:$C$14,'Base IPCA'!$E$3:$E$14,AH2643,"Cubic","Extrapolate=Linear","MultiX=Average","Skip=True","Sort=True")</f>
        <v>#N/A Invalid Parameter: Interpolation value</v>
      </c>
      <c r="AJ2643" s="43" t="str">
        <f>_xll.BInterpol('Base IPCA'!$C$3:$C$14,'Base IPCA'!$D$3:$D$14,AH2643,"Cubic","Extrapolate=Linear","MultiX=Average","Skip=True","Sort=True")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0"/>
        <v>#REF!</v>
      </c>
      <c r="AI2644" s="43" t="str">
        <f>_xll.BInterpol('Base IPCA'!$C$3:$C$14,'Base IPCA'!$E$3:$E$14,AH2644,"Cubic","Extrapolate=Linear","MultiX=Average","Skip=True","Sort=True")</f>
        <v>#N/A Invalid Parameter: Interpolation value</v>
      </c>
      <c r="AJ2644" s="43" t="str">
        <f>_xll.BInterpol('Base IPCA'!$C$3:$C$14,'Base IPCA'!$D$3:$D$14,AH2644,"Cubic","Extrapolate=Linear","MultiX=Average","Skip=True","Sort=True")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0"/>
        <v>#REF!</v>
      </c>
      <c r="AI2645" s="43" t="str">
        <f>_xll.BInterpol('Base IPCA'!$C$3:$C$14,'Base IPCA'!$E$3:$E$14,AH2645,"Cubic","Extrapolate=Linear","MultiX=Average","Skip=True","Sort=True")</f>
        <v>#N/A Invalid Parameter: Interpolation value</v>
      </c>
      <c r="AJ2645" s="43" t="str">
        <f>_xll.BInterpol('Base IPCA'!$C$3:$C$14,'Base IPCA'!$D$3:$D$14,AH2645,"Cubic","Extrapolate=Linear","MultiX=Average","Skip=True","Sort=True")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0"/>
        <v>#REF!</v>
      </c>
      <c r="AI2646" s="43" t="str">
        <f>_xll.BInterpol('Base IPCA'!$C$3:$C$14,'Base IPCA'!$E$3:$E$14,AH2646,"Cubic","Extrapolate=Linear","MultiX=Average","Skip=True","Sort=True")</f>
        <v>#N/A Invalid Parameter: Interpolation value</v>
      </c>
      <c r="AJ2646" s="43" t="str">
        <f>_xll.BInterpol('Base IPCA'!$C$3:$C$14,'Base IPCA'!$D$3:$D$14,AH2646,"Cubic","Extrapolate=Linear","MultiX=Average","Skip=True","Sort=True")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0"/>
        <v>#REF!</v>
      </c>
      <c r="AI2647" s="43" t="str">
        <f>_xll.BInterpol('Base IPCA'!$C$3:$C$14,'Base IPCA'!$E$3:$E$14,AH2647,"Cubic","Extrapolate=Linear","MultiX=Average","Skip=True","Sort=True")</f>
        <v>#N/A Invalid Parameter: Interpolation value</v>
      </c>
      <c r="AJ2647" s="43" t="str">
        <f>_xll.BInterpol('Base IPCA'!$C$3:$C$14,'Base IPCA'!$D$3:$D$14,AH2647,"Cubic","Extrapolate=Linear","MultiX=Average","Skip=True","Sort=True")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0"/>
        <v>#REF!</v>
      </c>
      <c r="AI2648" s="43" t="str">
        <f>_xll.BInterpol('Base IPCA'!$C$3:$C$14,'Base IPCA'!$E$3:$E$14,AH2648,"Cubic","Extrapolate=Linear","MultiX=Average","Skip=True","Sort=True")</f>
        <v>#N/A Invalid Parameter: Interpolation value</v>
      </c>
      <c r="AJ2648" s="43" t="str">
        <f>_xll.BInterpol('Base IPCA'!$C$3:$C$14,'Base IPCA'!$D$3:$D$14,AH2648,"Cubic","Extrapolate=Linear","MultiX=Average","Skip=True","Sort=True")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0"/>
        <v>#REF!</v>
      </c>
      <c r="AI2649" s="43" t="str">
        <f>_xll.BInterpol('Base IPCA'!$C$3:$C$14,'Base IPCA'!$E$3:$E$14,AH2649,"Cubic","Extrapolate=Linear","MultiX=Average","Skip=True","Sort=True")</f>
        <v>#N/A Invalid Parameter: Interpolation value</v>
      </c>
      <c r="AJ2649" s="43" t="str">
        <f>_xll.BInterpol('Base IPCA'!$C$3:$C$14,'Base IPCA'!$D$3:$D$14,AH2649,"Cubic","Extrapolate=Linear","MultiX=Average","Skip=True","Sort=True")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0"/>
        <v>#REF!</v>
      </c>
      <c r="AI2650" s="43" t="str">
        <f>_xll.BInterpol('Base IPCA'!$C$3:$C$14,'Base IPCA'!$E$3:$E$14,AH2650,"Cubic","Extrapolate=Linear","MultiX=Average","Skip=True","Sort=True")</f>
        <v>#N/A Invalid Parameter: Interpolation value</v>
      </c>
      <c r="AJ2650" s="43" t="str">
        <f>_xll.BInterpol('Base IPCA'!$C$3:$C$14,'Base IPCA'!$D$3:$D$14,AH2650,"Cubic","Extrapolate=Linear","MultiX=Average","Skip=True","Sort=True")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0"/>
        <v>#REF!</v>
      </c>
      <c r="AI2651" s="43" t="str">
        <f>_xll.BInterpol('Base IPCA'!$C$3:$C$14,'Base IPCA'!$E$3:$E$14,AH2651,"Cubic","Extrapolate=Linear","MultiX=Average","Skip=True","Sort=True")</f>
        <v>#N/A Invalid Parameter: Interpolation value</v>
      </c>
      <c r="AJ2651" s="43" t="str">
        <f>_xll.BInterpol('Base IPCA'!$C$3:$C$14,'Base IPCA'!$D$3:$D$14,AH2651,"Cubic","Extrapolate=Linear","MultiX=Average","Skip=True","Sort=True")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0"/>
        <v>#REF!</v>
      </c>
      <c r="AI2652" s="43" t="str">
        <f>_xll.BInterpol('Base IPCA'!$C$3:$C$14,'Base IPCA'!$E$3:$E$14,AH2652,"Cubic","Extrapolate=Linear","MultiX=Average","Skip=True","Sort=True")</f>
        <v>#N/A Invalid Parameter: Interpolation value</v>
      </c>
      <c r="AJ2652" s="43" t="str">
        <f>_xll.BInterpol('Base IPCA'!$C$3:$C$14,'Base IPCA'!$D$3:$D$14,AH2652,"Cubic","Extrapolate=Linear","MultiX=Average","Skip=True","Sort=True")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0"/>
        <v>#REF!</v>
      </c>
      <c r="AI2653" s="43" t="str">
        <f>_xll.BInterpol('Base IPCA'!$C$3:$C$14,'Base IPCA'!$E$3:$E$14,AH2653,"Cubic","Extrapolate=Linear","MultiX=Average","Skip=True","Sort=True")</f>
        <v>#N/A Invalid Parameter: Interpolation value</v>
      </c>
      <c r="AJ2653" s="43" t="str">
        <f>_xll.BInterpol('Base IPCA'!$C$3:$C$14,'Base IPCA'!$D$3:$D$14,AH2653,"Cubic","Extrapolate=Linear","MultiX=Average","Skip=True","Sort=True")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0"/>
        <v>#REF!</v>
      </c>
      <c r="AI2654" s="43" t="str">
        <f>_xll.BInterpol('Base IPCA'!$C$3:$C$14,'Base IPCA'!$E$3:$E$14,AH2654,"Cubic","Extrapolate=Linear","MultiX=Average","Skip=True","Sort=True")</f>
        <v>#N/A Invalid Parameter: Interpolation value</v>
      </c>
      <c r="AJ2654" s="43" t="str">
        <f>_xll.BInterpol('Base IPCA'!$C$3:$C$14,'Base IPCA'!$D$3:$D$14,AH2654,"Cubic","Extrapolate=Linear","MultiX=Average","Skip=True","Sort=True")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0"/>
        <v>#REF!</v>
      </c>
      <c r="AI2655" s="43" t="str">
        <f>_xll.BInterpol('Base IPCA'!$C$3:$C$14,'Base IPCA'!$E$3:$E$14,AH2655,"Cubic","Extrapolate=Linear","MultiX=Average","Skip=True","Sort=True")</f>
        <v>#N/A Invalid Parameter: Interpolation value</v>
      </c>
      <c r="AJ2655" s="43" t="str">
        <f>_xll.BInterpol('Base IPCA'!$C$3:$C$14,'Base IPCA'!$D$3:$D$14,AH2655,"Cubic","Extrapolate=Linear","MultiX=Average","Skip=True","Sort=True")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0"/>
        <v>#REF!</v>
      </c>
      <c r="AI2656" s="43" t="str">
        <f>_xll.BInterpol('Base IPCA'!$C$3:$C$14,'Base IPCA'!$E$3:$E$14,AH2656,"Cubic","Extrapolate=Linear","MultiX=Average","Skip=True","Sort=True")</f>
        <v>#N/A Invalid Parameter: Interpolation value</v>
      </c>
      <c r="AJ2656" s="43" t="str">
        <f>_xll.BInterpol('Base IPCA'!$C$3:$C$14,'Base IPCA'!$D$3:$D$14,AH2656,"Cubic","Extrapolate=Linear","MultiX=Average","Skip=True","Sort=True")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0"/>
        <v>#REF!</v>
      </c>
      <c r="AI2657" s="43" t="str">
        <f>_xll.BInterpol('Base IPCA'!$C$3:$C$14,'Base IPCA'!$E$3:$E$14,AH2657,"Cubic","Extrapolate=Linear","MultiX=Average","Skip=True","Sort=True")</f>
        <v>#N/A Invalid Parameter: Interpolation value</v>
      </c>
      <c r="AJ2657" s="43" t="str">
        <f>_xll.BInterpol('Base IPCA'!$C$3:$C$14,'Base IPCA'!$D$3:$D$14,AH2657,"Cubic","Extrapolate=Linear","MultiX=Average","Skip=True","Sort=True")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0"/>
        <v>#REF!</v>
      </c>
      <c r="AI2658" s="43" t="str">
        <f>_xll.BInterpol('Base IPCA'!$C$3:$C$14,'Base IPCA'!$E$3:$E$14,AH2658,"Cubic","Extrapolate=Linear","MultiX=Average","Skip=True","Sort=True")</f>
        <v>#N/A Invalid Parameter: Interpolation value</v>
      </c>
      <c r="AJ2658" s="43" t="str">
        <f>_xll.BInterpol('Base IPCA'!$C$3:$C$14,'Base IPCA'!$D$3:$D$14,AH2658,"Cubic","Extrapolate=Linear","MultiX=Average","Skip=True","Sort=True")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0"/>
        <v>#REF!</v>
      </c>
      <c r="AI2659" s="43" t="str">
        <f>_xll.BInterpol('Base IPCA'!$C$3:$C$14,'Base IPCA'!$E$3:$E$14,AH2659,"Cubic","Extrapolate=Linear","MultiX=Average","Skip=True","Sort=True")</f>
        <v>#N/A Invalid Parameter: Interpolation value</v>
      </c>
      <c r="AJ2659" s="43" t="str">
        <f>_xll.BInterpol('Base IPCA'!$C$3:$C$14,'Base IPCA'!$D$3:$D$14,AH2659,"Cubic","Extrapolate=Linear","MultiX=Average","Skip=True","Sort=True")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0"/>
        <v>#REF!</v>
      </c>
      <c r="AI2660" s="43" t="str">
        <f>_xll.BInterpol('Base IPCA'!$C$3:$C$14,'Base IPCA'!$E$3:$E$14,AH2660,"Cubic","Extrapolate=Linear","MultiX=Average","Skip=True","Sort=True")</f>
        <v>#N/A Invalid Parameter: Interpolation value</v>
      </c>
      <c r="AJ2660" s="43" t="str">
        <f>_xll.BInterpol('Base IPCA'!$C$3:$C$14,'Base IPCA'!$D$3:$D$14,AH2660,"Cubic","Extrapolate=Linear","MultiX=Average","Skip=True","Sort=True")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0"/>
        <v>#REF!</v>
      </c>
      <c r="AI2661" s="43" t="str">
        <f>_xll.BInterpol('Base IPCA'!$C$3:$C$14,'Base IPCA'!$E$3:$E$14,AH2661,"Cubic","Extrapolate=Linear","MultiX=Average","Skip=True","Sort=True")</f>
        <v>#N/A Invalid Parameter: Interpolation value</v>
      </c>
      <c r="AJ2661" s="43" t="str">
        <f>_xll.BInterpol('Base IPCA'!$C$3:$C$14,'Base IPCA'!$D$3:$D$14,AH2661,"Cubic","Extrapolate=Linear","MultiX=Average","Skip=True","Sort=True")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0"/>
        <v>#REF!</v>
      </c>
      <c r="AI2662" s="43" t="str">
        <f>_xll.BInterpol('Base IPCA'!$C$3:$C$14,'Base IPCA'!$E$3:$E$14,AH2662,"Cubic","Extrapolate=Linear","MultiX=Average","Skip=True","Sort=True")</f>
        <v>#N/A Invalid Parameter: Interpolation value</v>
      </c>
      <c r="AJ2662" s="43" t="str">
        <f>_xll.BInterpol('Base IPCA'!$C$3:$C$14,'Base IPCA'!$D$3:$D$14,AH2662,"Cubic","Extrapolate=Linear","MultiX=Average","Skip=True","Sort=True")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0"/>
        <v>#REF!</v>
      </c>
      <c r="AI2663" s="43" t="str">
        <f>_xll.BInterpol('Base IPCA'!$C$3:$C$14,'Base IPCA'!$E$3:$E$14,AH2663,"Cubic","Extrapolate=Linear","MultiX=Average","Skip=True","Sort=True")</f>
        <v>#N/A Invalid Parameter: Interpolation value</v>
      </c>
      <c r="AJ2663" s="43" t="str">
        <f>_xll.BInterpol('Base IPCA'!$C$3:$C$14,'Base IPCA'!$D$3:$D$14,AH2663,"Cubic","Extrapolate=Linear","MultiX=Average","Skip=True","Sort=True")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0"/>
        <v>#REF!</v>
      </c>
      <c r="AI2664" s="43" t="str">
        <f>_xll.BInterpol('Base IPCA'!$C$3:$C$14,'Base IPCA'!$E$3:$E$14,AH2664,"Cubic","Extrapolate=Linear","MultiX=Average","Skip=True","Sort=True")</f>
        <v>#N/A Invalid Parameter: Interpolation value</v>
      </c>
      <c r="AJ2664" s="43" t="str">
        <f>_xll.BInterpol('Base IPCA'!$C$3:$C$14,'Base IPCA'!$D$3:$D$14,AH2664,"Cubic","Extrapolate=Linear","MultiX=Average","Skip=True","Sort=True")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0"/>
        <v>#REF!</v>
      </c>
      <c r="AI2665" s="43" t="str">
        <f>_xll.BInterpol('Base IPCA'!$C$3:$C$14,'Base IPCA'!$E$3:$E$14,AH2665,"Cubic","Extrapolate=Linear","MultiX=Average","Skip=True","Sort=True")</f>
        <v>#N/A Invalid Parameter: Interpolation value</v>
      </c>
      <c r="AJ2665" s="43" t="str">
        <f>_xll.BInterpol('Base IPCA'!$C$3:$C$14,'Base IPCA'!$D$3:$D$14,AH2665,"Cubic","Extrapolate=Linear","MultiX=Average","Skip=True","Sort=True")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0"/>
        <v>#REF!</v>
      </c>
      <c r="AI2666" s="43" t="str">
        <f>_xll.BInterpol('Base IPCA'!$C$3:$C$14,'Base IPCA'!$E$3:$E$14,AH2666,"Cubic","Extrapolate=Linear","MultiX=Average","Skip=True","Sort=True")</f>
        <v>#N/A Invalid Parameter: Interpolation value</v>
      </c>
      <c r="AJ2666" s="43" t="str">
        <f>_xll.BInterpol('Base IPCA'!$C$3:$C$14,'Base IPCA'!$D$3:$D$14,AH2666,"Cubic","Extrapolate=Linear","MultiX=Average","Skip=True","Sort=True")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0"/>
        <v>#REF!</v>
      </c>
      <c r="AI2667" s="43" t="str">
        <f>_xll.BInterpol('Base IPCA'!$C$3:$C$14,'Base IPCA'!$E$3:$E$14,AH2667,"Cubic","Extrapolate=Linear","MultiX=Average","Skip=True","Sort=True")</f>
        <v>#N/A Invalid Parameter: Interpolation value</v>
      </c>
      <c r="AJ2667" s="43" t="str">
        <f>_xll.BInterpol('Base IPCA'!$C$3:$C$14,'Base IPCA'!$D$3:$D$14,AH2667,"Cubic","Extrapolate=Linear","MultiX=Average","Skip=True","Sort=True")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0"/>
        <v>#REF!</v>
      </c>
      <c r="AI2668" s="43" t="str">
        <f>_xll.BInterpol('Base IPCA'!$C$3:$C$14,'Base IPCA'!$E$3:$E$14,AH2668,"Cubic","Extrapolate=Linear","MultiX=Average","Skip=True","Sort=True")</f>
        <v>#N/A Invalid Parameter: Interpolation value</v>
      </c>
      <c r="AJ2668" s="43" t="str">
        <f>_xll.BInterpol('Base IPCA'!$C$3:$C$14,'Base IPCA'!$D$3:$D$14,AH2668,"Cubic","Extrapolate=Linear","MultiX=Average","Skip=True","Sort=True")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0"/>
        <v>#REF!</v>
      </c>
      <c r="AI2669" s="43" t="str">
        <f>_xll.BInterpol('Base IPCA'!$C$3:$C$14,'Base IPCA'!$E$3:$E$14,AH2669,"Cubic","Extrapolate=Linear","MultiX=Average","Skip=True","Sort=True")</f>
        <v>#N/A Invalid Parameter: Interpolation value</v>
      </c>
      <c r="AJ2669" s="43" t="str">
        <f>_xll.BInterpol('Base IPCA'!$C$3:$C$14,'Base IPCA'!$D$3:$D$14,AH2669,"Cubic","Extrapolate=Linear","MultiX=Average","Skip=True","Sort=True")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0"/>
        <v>#REF!</v>
      </c>
      <c r="AI2670" s="43" t="str">
        <f>_xll.BInterpol('Base IPCA'!$C$3:$C$14,'Base IPCA'!$E$3:$E$14,AH2670,"Cubic","Extrapolate=Linear","MultiX=Average","Skip=True","Sort=True")</f>
        <v>#N/A Invalid Parameter: Interpolation value</v>
      </c>
      <c r="AJ2670" s="43" t="str">
        <f>_xll.BInterpol('Base IPCA'!$C$3:$C$14,'Base IPCA'!$D$3:$D$14,AH2670,"Cubic","Extrapolate=Linear","MultiX=Average","Skip=True","Sort=True")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0"/>
        <v>#REF!</v>
      </c>
      <c r="AI2671" s="43" t="str">
        <f>_xll.BInterpol('Base IPCA'!$C$3:$C$14,'Base IPCA'!$E$3:$E$14,AH2671,"Cubic","Extrapolate=Linear","MultiX=Average","Skip=True","Sort=True")</f>
        <v>#N/A Invalid Parameter: Interpolation value</v>
      </c>
      <c r="AJ2671" s="43" t="str">
        <f>_xll.BInterpol('Base IPCA'!$C$3:$C$14,'Base IPCA'!$D$3:$D$14,AH2671,"Cubic","Extrapolate=Linear","MultiX=Average","Skip=True","Sort=True")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0"/>
        <v>#REF!</v>
      </c>
      <c r="AI2672" s="43" t="str">
        <f>_xll.BInterpol('Base IPCA'!$C$3:$C$14,'Base IPCA'!$E$3:$E$14,AH2672,"Cubic","Extrapolate=Linear","MultiX=Average","Skip=True","Sort=True")</f>
        <v>#N/A Invalid Parameter: Interpolation value</v>
      </c>
      <c r="AJ2672" s="43" t="str">
        <f>_xll.BInterpol('Base IPCA'!$C$3:$C$14,'Base IPCA'!$D$3:$D$14,AH2672,"Cubic","Extrapolate=Linear","MultiX=Average","Skip=True","Sort=True")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0"/>
        <v>#REF!</v>
      </c>
      <c r="AI2673" s="43" t="str">
        <f>_xll.BInterpol('Base IPCA'!$C$3:$C$14,'Base IPCA'!$E$3:$E$14,AH2673,"Cubic","Extrapolate=Linear","MultiX=Average","Skip=True","Sort=True")</f>
        <v>#N/A Invalid Parameter: Interpolation value</v>
      </c>
      <c r="AJ2673" s="43" t="str">
        <f>_xll.BInterpol('Base IPCA'!$C$3:$C$14,'Base IPCA'!$D$3:$D$14,AH2673,"Cubic","Extrapolate=Linear","MultiX=Average","Skip=True","Sort=True")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0"/>
        <v>#REF!</v>
      </c>
      <c r="AI2674" s="43" t="str">
        <f>_xll.BInterpol('Base IPCA'!$C$3:$C$14,'Base IPCA'!$E$3:$E$14,AH2674,"Cubic","Extrapolate=Linear","MultiX=Average","Skip=True","Sort=True")</f>
        <v>#N/A Invalid Parameter: Interpolation value</v>
      </c>
      <c r="AJ2674" s="43" t="str">
        <f>_xll.BInterpol('Base IPCA'!$C$3:$C$14,'Base IPCA'!$D$3:$D$14,AH2674,"Cubic","Extrapolate=Linear","MultiX=Average","Skip=True","Sort=True")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0"/>
        <v>#REF!</v>
      </c>
      <c r="AI2675" s="43" t="str">
        <f>_xll.BInterpol('Base IPCA'!$C$3:$C$14,'Base IPCA'!$E$3:$E$14,AH2675,"Cubic","Extrapolate=Linear","MultiX=Average","Skip=True","Sort=True")</f>
        <v>#N/A Invalid Parameter: Interpolation value</v>
      </c>
      <c r="AJ2675" s="43" t="str">
        <f>_xll.BInterpol('Base IPCA'!$C$3:$C$14,'Base IPCA'!$D$3:$D$14,AH2675,"Cubic","Extrapolate=Linear","MultiX=Average","Skip=True","Sort=True")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0"/>
        <v>#REF!</v>
      </c>
      <c r="AI2676" s="43" t="str">
        <f>_xll.BInterpol('Base IPCA'!$C$3:$C$14,'Base IPCA'!$E$3:$E$14,AH2676,"Cubic","Extrapolate=Linear","MultiX=Average","Skip=True","Sort=True")</f>
        <v>#N/A Invalid Parameter: Interpolation value</v>
      </c>
      <c r="AJ2676" s="43" t="str">
        <f>_xll.BInterpol('Base IPCA'!$C$3:$C$14,'Base IPCA'!$D$3:$D$14,AH2676,"Cubic","Extrapolate=Linear","MultiX=Average","Skip=True","Sort=True")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0"/>
        <v>#REF!</v>
      </c>
      <c r="AI2677" s="43" t="str">
        <f>_xll.BInterpol('Base IPCA'!$C$3:$C$14,'Base IPCA'!$E$3:$E$14,AH2677,"Cubic","Extrapolate=Linear","MultiX=Average","Skip=True","Sort=True")</f>
        <v>#N/A Invalid Parameter: Interpolation value</v>
      </c>
      <c r="AJ2677" s="43" t="str">
        <f>_xll.BInterpol('Base IPCA'!$C$3:$C$14,'Base IPCA'!$D$3:$D$14,AH2677,"Cubic","Extrapolate=Linear","MultiX=Average","Skip=True","Sort=True")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0"/>
        <v>#REF!</v>
      </c>
      <c r="AI2678" s="43" t="str">
        <f>_xll.BInterpol('Base IPCA'!$C$3:$C$14,'Base IPCA'!$E$3:$E$14,AH2678,"Cubic","Extrapolate=Linear","MultiX=Average","Skip=True","Sort=True")</f>
        <v>#N/A Invalid Parameter: Interpolation value</v>
      </c>
      <c r="AJ2678" s="43" t="str">
        <f>_xll.BInterpol('Base IPCA'!$C$3:$C$14,'Base IPCA'!$D$3:$D$14,AH2678,"Cubic","Extrapolate=Linear","MultiX=Average","Skip=True","Sort=True")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0"/>
        <v>#REF!</v>
      </c>
      <c r="AI2679" s="43" t="str">
        <f>_xll.BInterpol('Base IPCA'!$C$3:$C$14,'Base IPCA'!$E$3:$E$14,AH2679,"Cubic","Extrapolate=Linear","MultiX=Average","Skip=True","Sort=True")</f>
        <v>#N/A Invalid Parameter: Interpolation value</v>
      </c>
      <c r="AJ2679" s="43" t="str">
        <f>_xll.BInterpol('Base IPCA'!$C$3:$C$14,'Base IPCA'!$D$3:$D$14,AH2679,"Cubic","Extrapolate=Linear","MultiX=Average","Skip=True","Sort=True")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0"/>
        <v>#REF!</v>
      </c>
      <c r="AI2680" s="43" t="str">
        <f>_xll.BInterpol('Base IPCA'!$C$3:$C$14,'Base IPCA'!$E$3:$E$14,AH2680,"Cubic","Extrapolate=Linear","MultiX=Average","Skip=True","Sort=True")</f>
        <v>#N/A Invalid Parameter: Interpolation value</v>
      </c>
      <c r="AJ2680" s="43" t="str">
        <f>_xll.BInterpol('Base IPCA'!$C$3:$C$14,'Base IPCA'!$D$3:$D$14,AH2680,"Cubic","Extrapolate=Linear","MultiX=Average","Skip=True","Sort=True")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0"/>
        <v>#REF!</v>
      </c>
      <c r="AI2681" s="43" t="str">
        <f>_xll.BInterpol('Base IPCA'!$C$3:$C$14,'Base IPCA'!$E$3:$E$14,AH2681,"Cubic","Extrapolate=Linear","MultiX=Average","Skip=True","Sort=True")</f>
        <v>#N/A Invalid Parameter: Interpolation value</v>
      </c>
      <c r="AJ2681" s="43" t="str">
        <f>_xll.BInterpol('Base IPCA'!$C$3:$C$14,'Base IPCA'!$D$3:$D$14,AH2681,"Cubic","Extrapolate=Linear","MultiX=Average","Skip=True","Sort=True")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0"/>
        <v>#REF!</v>
      </c>
      <c r="AI2682" s="43" t="str">
        <f>_xll.BInterpol('Base IPCA'!$C$3:$C$14,'Base IPCA'!$E$3:$E$14,AH2682,"Cubic","Extrapolate=Linear","MultiX=Average","Skip=True","Sort=True")</f>
        <v>#N/A Invalid Parameter: Interpolation value</v>
      </c>
      <c r="AJ2682" s="43" t="str">
        <f>_xll.BInterpol('Base IPCA'!$C$3:$C$14,'Base IPCA'!$D$3:$D$14,AH2682,"Cubic","Extrapolate=Linear","MultiX=Average","Skip=True","Sort=True")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0"/>
        <v>#REF!</v>
      </c>
      <c r="AI2683" s="43" t="str">
        <f>_xll.BInterpol('Base IPCA'!$C$3:$C$14,'Base IPCA'!$E$3:$E$14,AH2683,"Cubic","Extrapolate=Linear","MultiX=Average","Skip=True","Sort=True")</f>
        <v>#N/A Invalid Parameter: Interpolation value</v>
      </c>
      <c r="AJ2683" s="43" t="str">
        <f>_xll.BInterpol('Base IPCA'!$C$3:$C$14,'Base IPCA'!$D$3:$D$14,AH2683,"Cubic","Extrapolate=Linear","MultiX=Average","Skip=True","Sort=True")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0"/>
        <v>#REF!</v>
      </c>
      <c r="AI2684" s="43" t="str">
        <f>_xll.BInterpol('Base IPCA'!$C$3:$C$14,'Base IPCA'!$E$3:$E$14,AH2684,"Cubic","Extrapolate=Linear","MultiX=Average","Skip=True","Sort=True")</f>
        <v>#N/A Invalid Parameter: Interpolation value</v>
      </c>
      <c r="AJ2684" s="43" t="str">
        <f>_xll.BInterpol('Base IPCA'!$C$3:$C$14,'Base IPCA'!$D$3:$D$14,AH2684,"Cubic","Extrapolate=Linear","MultiX=Average","Skip=True","Sort=True")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0"/>
        <v>#REF!</v>
      </c>
      <c r="AI2685" s="43" t="str">
        <f>_xll.BInterpol('Base IPCA'!$C$3:$C$14,'Base IPCA'!$E$3:$E$14,AH2685,"Cubic","Extrapolate=Linear","MultiX=Average","Skip=True","Sort=True")</f>
        <v>#N/A Invalid Parameter: Interpolation value</v>
      </c>
      <c r="AJ2685" s="43" t="str">
        <f>_xll.BInterpol('Base IPCA'!$C$3:$C$14,'Base IPCA'!$D$3:$D$14,AH2685,"Cubic","Extrapolate=Linear","MultiX=Average","Skip=True","Sort=True")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0"/>
        <v>#REF!</v>
      </c>
      <c r="AI2686" s="43" t="str">
        <f>_xll.BInterpol('Base IPCA'!$C$3:$C$14,'Base IPCA'!$E$3:$E$14,AH2686,"Cubic","Extrapolate=Linear","MultiX=Average","Skip=True","Sort=True")</f>
        <v>#N/A Invalid Parameter: Interpolation value</v>
      </c>
      <c r="AJ2686" s="43" t="str">
        <f>_xll.BInterpol('Base IPCA'!$C$3:$C$14,'Base IPCA'!$D$3:$D$14,AH2686,"Cubic","Extrapolate=Linear","MultiX=Average","Skip=True","Sort=True")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0"/>
        <v>#REF!</v>
      </c>
      <c r="AI2687" s="43" t="str">
        <f>_xll.BInterpol('Base IPCA'!$C$3:$C$14,'Base IPCA'!$E$3:$E$14,AH2687,"Cubic","Extrapolate=Linear","MultiX=Average","Skip=True","Sort=True")</f>
        <v>#N/A Invalid Parameter: Interpolation value</v>
      </c>
      <c r="AJ2687" s="43" t="str">
        <f>_xll.BInterpol('Base IPCA'!$C$3:$C$14,'Base IPCA'!$D$3:$D$14,AH2687,"Cubic","Extrapolate=Linear","MultiX=Average","Skip=True","Sort=True")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0"/>
        <v>#REF!</v>
      </c>
      <c r="AI2688" s="43" t="str">
        <f>_xll.BInterpol('Base IPCA'!$C$3:$C$14,'Base IPCA'!$E$3:$E$14,AH2688,"Cubic","Extrapolate=Linear","MultiX=Average","Skip=True","Sort=True")</f>
        <v>#N/A Invalid Parameter: Interpolation value</v>
      </c>
      <c r="AJ2688" s="43" t="str">
        <f>_xll.BInterpol('Base IPCA'!$C$3:$C$14,'Base IPCA'!$D$3:$D$14,AH2688,"Cubic","Extrapolate=Linear","MultiX=Average","Skip=True","Sort=True")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0"/>
        <v>#REF!</v>
      </c>
      <c r="AI2689" s="43" t="str">
        <f>_xll.BInterpol('Base IPCA'!$C$3:$C$14,'Base IPCA'!$E$3:$E$14,AH2689,"Cubic","Extrapolate=Linear","MultiX=Average","Skip=True","Sort=True")</f>
        <v>#N/A Invalid Parameter: Interpolation value</v>
      </c>
      <c r="AJ2689" s="43" t="str">
        <f>_xll.BInterpol('Base IPCA'!$C$3:$C$14,'Base IPCA'!$D$3:$D$14,AH2689,"Cubic","Extrapolate=Linear","MultiX=Average","Skip=True","Sort=True")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0"/>
        <v>#REF!</v>
      </c>
      <c r="AI2690" s="43" t="str">
        <f>_xll.BInterpol('Base IPCA'!$C$3:$C$14,'Base IPCA'!$E$3:$E$14,AH2690,"Cubic","Extrapolate=Linear","MultiX=Average","Skip=True","Sort=True")</f>
        <v>#N/A Invalid Parameter: Interpolation value</v>
      </c>
      <c r="AJ2690" s="43" t="str">
        <f>_xll.BInterpol('Base IPCA'!$C$3:$C$14,'Base IPCA'!$D$3:$D$14,AH2690,"Cubic","Extrapolate=Linear","MultiX=Average","Skip=True","Sort=True")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0"/>
        <v>#REF!</v>
      </c>
      <c r="AI2691" s="43" t="str">
        <f>_xll.BInterpol('Base IPCA'!$C$3:$C$14,'Base IPCA'!$E$3:$E$14,AH2691,"Cubic","Extrapolate=Linear","MultiX=Average","Skip=True","Sort=True")</f>
        <v>#N/A Invalid Parameter: Interpolation value</v>
      </c>
      <c r="AJ2691" s="43" t="str">
        <f>_xll.BInterpol('Base IPCA'!$C$3:$C$14,'Base IPCA'!$D$3:$D$14,AH2691,"Cubic","Extrapolate=Linear","MultiX=Average","Skip=True","Sort=True")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0"/>
        <v>#REF!</v>
      </c>
      <c r="AI2692" s="43" t="str">
        <f>_xll.BInterpol('Base IPCA'!$C$3:$C$14,'Base IPCA'!$E$3:$E$14,AH2692,"Cubic","Extrapolate=Linear","MultiX=Average","Skip=True","Sort=True")</f>
        <v>#N/A Invalid Parameter: Interpolation value</v>
      </c>
      <c r="AJ2692" s="43" t="str">
        <f>_xll.BInterpol('Base IPCA'!$C$3:$C$14,'Base IPCA'!$D$3:$D$14,AH2692,"Cubic","Extrapolate=Linear","MultiX=Average","Skip=True","Sort=True")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0"/>
        <v>#REF!</v>
      </c>
      <c r="AI2693" s="43" t="str">
        <f>_xll.BInterpol('Base IPCA'!$C$3:$C$14,'Base IPCA'!$E$3:$E$14,AH2693,"Cubic","Extrapolate=Linear","MultiX=Average","Skip=True","Sort=True")</f>
        <v>#N/A Invalid Parameter: Interpolation value</v>
      </c>
      <c r="AJ2693" s="43" t="str">
        <f>_xll.BInterpol('Base IPCA'!$C$3:$C$14,'Base IPCA'!$D$3:$D$14,AH2693,"Cubic","Extrapolate=Linear","MultiX=Average","Skip=True","Sort=True")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1">AH2693+1</f>
        <v>#REF!</v>
      </c>
      <c r="AI2694" s="43" t="str">
        <f>_xll.BInterpol('Base IPCA'!$C$3:$C$14,'Base IPCA'!$E$3:$E$14,AH2694,"Cubic","Extrapolate=Linear","MultiX=Average","Skip=True","Sort=True")</f>
        <v>#N/A Invalid Parameter: Interpolation value</v>
      </c>
      <c r="AJ2694" s="43" t="str">
        <f>_xll.BInterpol('Base IPCA'!$C$3:$C$14,'Base IPCA'!$D$3:$D$14,AH2694,"Cubic","Extrapolate=Linear","MultiX=Average","Skip=True","Sort=True")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1"/>
        <v>#REF!</v>
      </c>
      <c r="AI2695" s="43" t="str">
        <f>_xll.BInterpol('Base IPCA'!$C$3:$C$14,'Base IPCA'!$E$3:$E$14,AH2695,"Cubic","Extrapolate=Linear","MultiX=Average","Skip=True","Sort=True")</f>
        <v>#N/A Invalid Parameter: Interpolation value</v>
      </c>
      <c r="AJ2695" s="43" t="str">
        <f>_xll.BInterpol('Base IPCA'!$C$3:$C$14,'Base IPCA'!$D$3:$D$14,AH2695,"Cubic","Extrapolate=Linear","MultiX=Average","Skip=True","Sort=True")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1"/>
        <v>#REF!</v>
      </c>
      <c r="AI2696" s="43" t="str">
        <f>_xll.BInterpol('Base IPCA'!$C$3:$C$14,'Base IPCA'!$E$3:$E$14,AH2696,"Cubic","Extrapolate=Linear","MultiX=Average","Skip=True","Sort=True")</f>
        <v>#N/A Invalid Parameter: Interpolation value</v>
      </c>
      <c r="AJ2696" s="43" t="str">
        <f>_xll.BInterpol('Base IPCA'!$C$3:$C$14,'Base IPCA'!$D$3:$D$14,AH2696,"Cubic","Extrapolate=Linear","MultiX=Average","Skip=True","Sort=True")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1"/>
        <v>#REF!</v>
      </c>
      <c r="AI2697" s="43" t="str">
        <f>_xll.BInterpol('Base IPCA'!$C$3:$C$14,'Base IPCA'!$E$3:$E$14,AH2697,"Cubic","Extrapolate=Linear","MultiX=Average","Skip=True","Sort=True")</f>
        <v>#N/A Invalid Parameter: Interpolation value</v>
      </c>
      <c r="AJ2697" s="43" t="str">
        <f>_xll.BInterpol('Base IPCA'!$C$3:$C$14,'Base IPCA'!$D$3:$D$14,AH2697,"Cubic","Extrapolate=Linear","MultiX=Average","Skip=True","Sort=True")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1"/>
        <v>#REF!</v>
      </c>
      <c r="AI2698" s="43" t="str">
        <f>_xll.BInterpol('Base IPCA'!$C$3:$C$14,'Base IPCA'!$E$3:$E$14,AH2698,"Cubic","Extrapolate=Linear","MultiX=Average","Skip=True","Sort=True")</f>
        <v>#N/A Invalid Parameter: Interpolation value</v>
      </c>
      <c r="AJ2698" s="43" t="str">
        <f>_xll.BInterpol('Base IPCA'!$C$3:$C$14,'Base IPCA'!$D$3:$D$14,AH2698,"Cubic","Extrapolate=Linear","MultiX=Average","Skip=True","Sort=True")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1"/>
        <v>#REF!</v>
      </c>
      <c r="AI2699" s="43" t="str">
        <f>_xll.BInterpol('Base IPCA'!$C$3:$C$14,'Base IPCA'!$E$3:$E$14,AH2699,"Cubic","Extrapolate=Linear","MultiX=Average","Skip=True","Sort=True")</f>
        <v>#N/A Invalid Parameter: Interpolation value</v>
      </c>
      <c r="AJ2699" s="43" t="str">
        <f>_xll.BInterpol('Base IPCA'!$C$3:$C$14,'Base IPCA'!$D$3:$D$14,AH2699,"Cubic","Extrapolate=Linear","MultiX=Average","Skip=True","Sort=True")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1"/>
        <v>#REF!</v>
      </c>
      <c r="AI2700" s="43" t="str">
        <f>_xll.BInterpol('Base IPCA'!$C$3:$C$14,'Base IPCA'!$E$3:$E$14,AH2700,"Cubic","Extrapolate=Linear","MultiX=Average","Skip=True","Sort=True")</f>
        <v>#N/A Invalid Parameter: Interpolation value</v>
      </c>
      <c r="AJ2700" s="43" t="str">
        <f>_xll.BInterpol('Base IPCA'!$C$3:$C$14,'Base IPCA'!$D$3:$D$14,AH2700,"Cubic","Extrapolate=Linear","MultiX=Average","Skip=True","Sort=True")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1"/>
        <v>#REF!</v>
      </c>
      <c r="AI2701" s="43" t="str">
        <f>_xll.BInterpol('Base IPCA'!$C$3:$C$14,'Base IPCA'!$E$3:$E$14,AH2701,"Cubic","Extrapolate=Linear","MultiX=Average","Skip=True","Sort=True")</f>
        <v>#N/A Invalid Parameter: Interpolation value</v>
      </c>
      <c r="AJ2701" s="43" t="str">
        <f>_xll.BInterpol('Base IPCA'!$C$3:$C$14,'Base IPCA'!$D$3:$D$14,AH2701,"Cubic","Extrapolate=Linear","MultiX=Average","Skip=True","Sort=True")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1"/>
        <v>#REF!</v>
      </c>
      <c r="AI2702" s="43" t="str">
        <f>_xll.BInterpol('Base IPCA'!$C$3:$C$14,'Base IPCA'!$E$3:$E$14,AH2702,"Cubic","Extrapolate=Linear","MultiX=Average","Skip=True","Sort=True")</f>
        <v>#N/A Invalid Parameter: Interpolation value</v>
      </c>
      <c r="AJ2702" s="43" t="str">
        <f>_xll.BInterpol('Base IPCA'!$C$3:$C$14,'Base IPCA'!$D$3:$D$14,AH2702,"Cubic","Extrapolate=Linear","MultiX=Average","Skip=True","Sort=True")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1"/>
        <v>#REF!</v>
      </c>
      <c r="AI2703" s="43" t="str">
        <f>_xll.BInterpol('Base IPCA'!$C$3:$C$14,'Base IPCA'!$E$3:$E$14,AH2703,"Cubic","Extrapolate=Linear","MultiX=Average","Skip=True","Sort=True")</f>
        <v>#N/A Invalid Parameter: Interpolation value</v>
      </c>
      <c r="AJ2703" s="43" t="str">
        <f>_xll.BInterpol('Base IPCA'!$C$3:$C$14,'Base IPCA'!$D$3:$D$14,AH2703,"Cubic","Extrapolate=Linear","MultiX=Average","Skip=True","Sort=True")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1"/>
        <v>#REF!</v>
      </c>
      <c r="AI2704" s="43" t="str">
        <f>_xll.BInterpol('Base IPCA'!$C$3:$C$14,'Base IPCA'!$E$3:$E$14,AH2704,"Cubic","Extrapolate=Linear","MultiX=Average","Skip=True","Sort=True")</f>
        <v>#N/A Invalid Parameter: Interpolation value</v>
      </c>
      <c r="AJ2704" s="43" t="str">
        <f>_xll.BInterpol('Base IPCA'!$C$3:$C$14,'Base IPCA'!$D$3:$D$14,AH2704,"Cubic","Extrapolate=Linear","MultiX=Average","Skip=True","Sort=True")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1"/>
        <v>#REF!</v>
      </c>
      <c r="AI2705" s="43" t="str">
        <f>_xll.BInterpol('Base IPCA'!$C$3:$C$14,'Base IPCA'!$E$3:$E$14,AH2705,"Cubic","Extrapolate=Linear","MultiX=Average","Skip=True","Sort=True")</f>
        <v>#N/A Invalid Parameter: Interpolation value</v>
      </c>
      <c r="AJ2705" s="43" t="str">
        <f>_xll.BInterpol('Base IPCA'!$C$3:$C$14,'Base IPCA'!$D$3:$D$14,AH2705,"Cubic","Extrapolate=Linear","MultiX=Average","Skip=True","Sort=True")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1"/>
        <v>#REF!</v>
      </c>
      <c r="AI2706" s="43" t="str">
        <f>_xll.BInterpol('Base IPCA'!$C$3:$C$14,'Base IPCA'!$E$3:$E$14,AH2706,"Cubic","Extrapolate=Linear","MultiX=Average","Skip=True","Sort=True")</f>
        <v>#N/A Invalid Parameter: Interpolation value</v>
      </c>
      <c r="AJ2706" s="43" t="str">
        <f>_xll.BInterpol('Base IPCA'!$C$3:$C$14,'Base IPCA'!$D$3:$D$14,AH2706,"Cubic","Extrapolate=Linear","MultiX=Average","Skip=True","Sort=True")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1"/>
        <v>#REF!</v>
      </c>
      <c r="AI2707" s="43" t="str">
        <f>_xll.BInterpol('Base IPCA'!$C$3:$C$14,'Base IPCA'!$E$3:$E$14,AH2707,"Cubic","Extrapolate=Linear","MultiX=Average","Skip=True","Sort=True")</f>
        <v>#N/A Invalid Parameter: Interpolation value</v>
      </c>
      <c r="AJ2707" s="43" t="str">
        <f>_xll.BInterpol('Base IPCA'!$C$3:$C$14,'Base IPCA'!$D$3:$D$14,AH2707,"Cubic","Extrapolate=Linear","MultiX=Average","Skip=True","Sort=True")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1"/>
        <v>#REF!</v>
      </c>
      <c r="AI2708" s="43" t="str">
        <f>_xll.BInterpol('Base IPCA'!$C$3:$C$14,'Base IPCA'!$E$3:$E$14,AH2708,"Cubic","Extrapolate=Linear","MultiX=Average","Skip=True","Sort=True")</f>
        <v>#N/A Invalid Parameter: Interpolation value</v>
      </c>
      <c r="AJ2708" s="43" t="str">
        <f>_xll.BInterpol('Base IPCA'!$C$3:$C$14,'Base IPCA'!$D$3:$D$14,AH2708,"Cubic","Extrapolate=Linear","MultiX=Average","Skip=True","Sort=True")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1"/>
        <v>#REF!</v>
      </c>
      <c r="AI2709" s="43" t="str">
        <f>_xll.BInterpol('Base IPCA'!$C$3:$C$14,'Base IPCA'!$E$3:$E$14,AH2709,"Cubic","Extrapolate=Linear","MultiX=Average","Skip=True","Sort=True")</f>
        <v>#N/A Invalid Parameter: Interpolation value</v>
      </c>
      <c r="AJ2709" s="43" t="str">
        <f>_xll.BInterpol('Base IPCA'!$C$3:$C$14,'Base IPCA'!$D$3:$D$14,AH2709,"Cubic","Extrapolate=Linear","MultiX=Average","Skip=True","Sort=True")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1"/>
        <v>#REF!</v>
      </c>
      <c r="AI2710" s="43" t="str">
        <f>_xll.BInterpol('Base IPCA'!$C$3:$C$14,'Base IPCA'!$E$3:$E$14,AH2710,"Cubic","Extrapolate=Linear","MultiX=Average","Skip=True","Sort=True")</f>
        <v>#N/A Invalid Parameter: Interpolation value</v>
      </c>
      <c r="AJ2710" s="43" t="str">
        <f>_xll.BInterpol('Base IPCA'!$C$3:$C$14,'Base IPCA'!$D$3:$D$14,AH2710,"Cubic","Extrapolate=Linear","MultiX=Average","Skip=True","Sort=True")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1"/>
        <v>#REF!</v>
      </c>
      <c r="AI2711" s="43" t="str">
        <f>_xll.BInterpol('Base IPCA'!$C$3:$C$14,'Base IPCA'!$E$3:$E$14,AH2711,"Cubic","Extrapolate=Linear","MultiX=Average","Skip=True","Sort=True")</f>
        <v>#N/A Invalid Parameter: Interpolation value</v>
      </c>
      <c r="AJ2711" s="43" t="str">
        <f>_xll.BInterpol('Base IPCA'!$C$3:$C$14,'Base IPCA'!$D$3:$D$14,AH2711,"Cubic","Extrapolate=Linear","MultiX=Average","Skip=True","Sort=True")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1"/>
        <v>#REF!</v>
      </c>
      <c r="AI2712" s="43" t="str">
        <f>_xll.BInterpol('Base IPCA'!$C$3:$C$14,'Base IPCA'!$E$3:$E$14,AH2712,"Cubic","Extrapolate=Linear","MultiX=Average","Skip=True","Sort=True")</f>
        <v>#N/A Invalid Parameter: Interpolation value</v>
      </c>
      <c r="AJ2712" s="43" t="str">
        <f>_xll.BInterpol('Base IPCA'!$C$3:$C$14,'Base IPCA'!$D$3:$D$14,AH2712,"Cubic","Extrapolate=Linear","MultiX=Average","Skip=True","Sort=True")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1"/>
        <v>#REF!</v>
      </c>
      <c r="AI2713" s="43" t="str">
        <f>_xll.BInterpol('Base IPCA'!$C$3:$C$14,'Base IPCA'!$E$3:$E$14,AH2713,"Cubic","Extrapolate=Linear","MultiX=Average","Skip=True","Sort=True")</f>
        <v>#N/A Invalid Parameter: Interpolation value</v>
      </c>
      <c r="AJ2713" s="43" t="str">
        <f>_xll.BInterpol('Base IPCA'!$C$3:$C$14,'Base IPCA'!$D$3:$D$14,AH2713,"Cubic","Extrapolate=Linear","MultiX=Average","Skip=True","Sort=True")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1"/>
        <v>#REF!</v>
      </c>
      <c r="AI2714" s="43" t="str">
        <f>_xll.BInterpol('Base IPCA'!$C$3:$C$14,'Base IPCA'!$E$3:$E$14,AH2714,"Cubic","Extrapolate=Linear","MultiX=Average","Skip=True","Sort=True")</f>
        <v>#N/A Invalid Parameter: Interpolation value</v>
      </c>
      <c r="AJ2714" s="43" t="str">
        <f>_xll.BInterpol('Base IPCA'!$C$3:$C$14,'Base IPCA'!$D$3:$D$14,AH2714,"Cubic","Extrapolate=Linear","MultiX=Average","Skip=True","Sort=True")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1"/>
        <v>#REF!</v>
      </c>
      <c r="AI2715" s="43" t="str">
        <f>_xll.BInterpol('Base IPCA'!$C$3:$C$14,'Base IPCA'!$E$3:$E$14,AH2715,"Cubic","Extrapolate=Linear","MultiX=Average","Skip=True","Sort=True")</f>
        <v>#N/A Invalid Parameter: Interpolation value</v>
      </c>
      <c r="AJ2715" s="43" t="str">
        <f>_xll.BInterpol('Base IPCA'!$C$3:$C$14,'Base IPCA'!$D$3:$D$14,AH2715,"Cubic","Extrapolate=Linear","MultiX=Average","Skip=True","Sort=True")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1"/>
        <v>#REF!</v>
      </c>
      <c r="AI2716" s="43" t="str">
        <f>_xll.BInterpol('Base IPCA'!$C$3:$C$14,'Base IPCA'!$E$3:$E$14,AH2716,"Cubic","Extrapolate=Linear","MultiX=Average","Skip=True","Sort=True")</f>
        <v>#N/A Invalid Parameter: Interpolation value</v>
      </c>
      <c r="AJ2716" s="43" t="str">
        <f>_xll.BInterpol('Base IPCA'!$C$3:$C$14,'Base IPCA'!$D$3:$D$14,AH2716,"Cubic","Extrapolate=Linear","MultiX=Average","Skip=True","Sort=True")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1"/>
        <v>#REF!</v>
      </c>
      <c r="AI2717" s="43" t="str">
        <f>_xll.BInterpol('Base IPCA'!$C$3:$C$14,'Base IPCA'!$E$3:$E$14,AH2717,"Cubic","Extrapolate=Linear","MultiX=Average","Skip=True","Sort=True")</f>
        <v>#N/A Invalid Parameter: Interpolation value</v>
      </c>
      <c r="AJ2717" s="43" t="str">
        <f>_xll.BInterpol('Base IPCA'!$C$3:$C$14,'Base IPCA'!$D$3:$D$14,AH2717,"Cubic","Extrapolate=Linear","MultiX=Average","Skip=True","Sort=True")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1"/>
        <v>#REF!</v>
      </c>
      <c r="AI2718" s="43" t="str">
        <f>_xll.BInterpol('Base IPCA'!$C$3:$C$14,'Base IPCA'!$E$3:$E$14,AH2718,"Cubic","Extrapolate=Linear","MultiX=Average","Skip=True","Sort=True")</f>
        <v>#N/A Invalid Parameter: Interpolation value</v>
      </c>
      <c r="AJ2718" s="43" t="str">
        <f>_xll.BInterpol('Base IPCA'!$C$3:$C$14,'Base IPCA'!$D$3:$D$14,AH2718,"Cubic","Extrapolate=Linear","MultiX=Average","Skip=True","Sort=True")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1"/>
        <v>#REF!</v>
      </c>
      <c r="AI2719" s="43" t="str">
        <f>_xll.BInterpol('Base IPCA'!$C$3:$C$14,'Base IPCA'!$E$3:$E$14,AH2719,"Cubic","Extrapolate=Linear","MultiX=Average","Skip=True","Sort=True")</f>
        <v>#N/A Invalid Parameter: Interpolation value</v>
      </c>
      <c r="AJ2719" s="43" t="str">
        <f>_xll.BInterpol('Base IPCA'!$C$3:$C$14,'Base IPCA'!$D$3:$D$14,AH2719,"Cubic","Extrapolate=Linear","MultiX=Average","Skip=True","Sort=True")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1"/>
        <v>#REF!</v>
      </c>
      <c r="AI2720" s="43" t="str">
        <f>_xll.BInterpol('Base IPCA'!$C$3:$C$14,'Base IPCA'!$E$3:$E$14,AH2720,"Cubic","Extrapolate=Linear","MultiX=Average","Skip=True","Sort=True")</f>
        <v>#N/A Invalid Parameter: Interpolation value</v>
      </c>
      <c r="AJ2720" s="43" t="str">
        <f>_xll.BInterpol('Base IPCA'!$C$3:$C$14,'Base IPCA'!$D$3:$D$14,AH2720,"Cubic","Extrapolate=Linear","MultiX=Average","Skip=True","Sort=True")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1"/>
        <v>#REF!</v>
      </c>
      <c r="AI2721" s="43" t="str">
        <f>_xll.BInterpol('Base IPCA'!$C$3:$C$14,'Base IPCA'!$E$3:$E$14,AH2721,"Cubic","Extrapolate=Linear","MultiX=Average","Skip=True","Sort=True")</f>
        <v>#N/A Invalid Parameter: Interpolation value</v>
      </c>
      <c r="AJ2721" s="43" t="str">
        <f>_xll.BInterpol('Base IPCA'!$C$3:$C$14,'Base IPCA'!$D$3:$D$14,AH2721,"Cubic","Extrapolate=Linear","MultiX=Average","Skip=True","Sort=True")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1"/>
        <v>#REF!</v>
      </c>
      <c r="AI2722" s="43" t="str">
        <f>_xll.BInterpol('Base IPCA'!$C$3:$C$14,'Base IPCA'!$E$3:$E$14,AH2722,"Cubic","Extrapolate=Linear","MultiX=Average","Skip=True","Sort=True")</f>
        <v>#N/A Invalid Parameter: Interpolation value</v>
      </c>
      <c r="AJ2722" s="43" t="str">
        <f>_xll.BInterpol('Base IPCA'!$C$3:$C$14,'Base IPCA'!$D$3:$D$14,AH2722,"Cubic","Extrapolate=Linear","MultiX=Average","Skip=True","Sort=True")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1"/>
        <v>#REF!</v>
      </c>
      <c r="AI2723" s="43" t="str">
        <f>_xll.BInterpol('Base IPCA'!$C$3:$C$14,'Base IPCA'!$E$3:$E$14,AH2723,"Cubic","Extrapolate=Linear","MultiX=Average","Skip=True","Sort=True")</f>
        <v>#N/A Invalid Parameter: Interpolation value</v>
      </c>
      <c r="AJ2723" s="43" t="str">
        <f>_xll.BInterpol('Base IPCA'!$C$3:$C$14,'Base IPCA'!$D$3:$D$14,AH2723,"Cubic","Extrapolate=Linear","MultiX=Average","Skip=True","Sort=True")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1"/>
        <v>#REF!</v>
      </c>
      <c r="AI2724" s="43" t="str">
        <f>_xll.BInterpol('Base IPCA'!$C$3:$C$14,'Base IPCA'!$E$3:$E$14,AH2724,"Cubic","Extrapolate=Linear","MultiX=Average","Skip=True","Sort=True")</f>
        <v>#N/A Invalid Parameter: Interpolation value</v>
      </c>
      <c r="AJ2724" s="43" t="str">
        <f>_xll.BInterpol('Base IPCA'!$C$3:$C$14,'Base IPCA'!$D$3:$D$14,AH2724,"Cubic","Extrapolate=Linear","MultiX=Average","Skip=True","Sort=True")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1"/>
        <v>#REF!</v>
      </c>
      <c r="AI2725" s="43" t="str">
        <f>_xll.BInterpol('Base IPCA'!$C$3:$C$14,'Base IPCA'!$E$3:$E$14,AH2725,"Cubic","Extrapolate=Linear","MultiX=Average","Skip=True","Sort=True")</f>
        <v>#N/A Invalid Parameter: Interpolation value</v>
      </c>
      <c r="AJ2725" s="43" t="str">
        <f>_xll.BInterpol('Base IPCA'!$C$3:$C$14,'Base IPCA'!$D$3:$D$14,AH2725,"Cubic","Extrapolate=Linear","MultiX=Average","Skip=True","Sort=True")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1"/>
        <v>#REF!</v>
      </c>
      <c r="AI2726" s="43" t="str">
        <f>_xll.BInterpol('Base IPCA'!$C$3:$C$14,'Base IPCA'!$E$3:$E$14,AH2726,"Cubic","Extrapolate=Linear","MultiX=Average","Skip=True","Sort=True")</f>
        <v>#N/A Invalid Parameter: Interpolation value</v>
      </c>
      <c r="AJ2726" s="43" t="str">
        <f>_xll.BInterpol('Base IPCA'!$C$3:$C$14,'Base IPCA'!$D$3:$D$14,AH2726,"Cubic","Extrapolate=Linear","MultiX=Average","Skip=True","Sort=True")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1"/>
        <v>#REF!</v>
      </c>
      <c r="AI2727" s="43" t="str">
        <f>_xll.BInterpol('Base IPCA'!$C$3:$C$14,'Base IPCA'!$E$3:$E$14,AH2727,"Cubic","Extrapolate=Linear","MultiX=Average","Skip=True","Sort=True")</f>
        <v>#N/A Invalid Parameter: Interpolation value</v>
      </c>
      <c r="AJ2727" s="43" t="str">
        <f>_xll.BInterpol('Base IPCA'!$C$3:$C$14,'Base IPCA'!$D$3:$D$14,AH2727,"Cubic","Extrapolate=Linear","MultiX=Average","Skip=True","Sort=True")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1"/>
        <v>#REF!</v>
      </c>
      <c r="AI2728" s="43" t="str">
        <f>_xll.BInterpol('Base IPCA'!$C$3:$C$14,'Base IPCA'!$E$3:$E$14,AH2728,"Cubic","Extrapolate=Linear","MultiX=Average","Skip=True","Sort=True")</f>
        <v>#N/A Invalid Parameter: Interpolation value</v>
      </c>
      <c r="AJ2728" s="43" t="str">
        <f>_xll.BInterpol('Base IPCA'!$C$3:$C$14,'Base IPCA'!$D$3:$D$14,AH2728,"Cubic","Extrapolate=Linear","MultiX=Average","Skip=True","Sort=True")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1"/>
        <v>#REF!</v>
      </c>
      <c r="AI2729" s="43" t="str">
        <f>_xll.BInterpol('Base IPCA'!$C$3:$C$14,'Base IPCA'!$E$3:$E$14,AH2729,"Cubic","Extrapolate=Linear","MultiX=Average","Skip=True","Sort=True")</f>
        <v>#N/A Invalid Parameter: Interpolation value</v>
      </c>
      <c r="AJ2729" s="43" t="str">
        <f>_xll.BInterpol('Base IPCA'!$C$3:$C$14,'Base IPCA'!$D$3:$D$14,AH2729,"Cubic","Extrapolate=Linear","MultiX=Average","Skip=True","Sort=True")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1"/>
        <v>#REF!</v>
      </c>
      <c r="AI2730" s="43" t="str">
        <f>_xll.BInterpol('Base IPCA'!$C$3:$C$14,'Base IPCA'!$E$3:$E$14,AH2730,"Cubic","Extrapolate=Linear","MultiX=Average","Skip=True","Sort=True")</f>
        <v>#N/A Invalid Parameter: Interpolation value</v>
      </c>
      <c r="AJ2730" s="43" t="str">
        <f>_xll.BInterpol('Base IPCA'!$C$3:$C$14,'Base IPCA'!$D$3:$D$14,AH2730,"Cubic","Extrapolate=Linear","MultiX=Average","Skip=True","Sort=True")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1"/>
        <v>#REF!</v>
      </c>
      <c r="AI2731" s="43" t="str">
        <f>_xll.BInterpol('Base IPCA'!$C$3:$C$14,'Base IPCA'!$E$3:$E$14,AH2731,"Cubic","Extrapolate=Linear","MultiX=Average","Skip=True","Sort=True")</f>
        <v>#N/A Invalid Parameter: Interpolation value</v>
      </c>
      <c r="AJ2731" s="43" t="str">
        <f>_xll.BInterpol('Base IPCA'!$C$3:$C$14,'Base IPCA'!$D$3:$D$14,AH2731,"Cubic","Extrapolate=Linear","MultiX=Average","Skip=True","Sort=True")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1"/>
        <v>#REF!</v>
      </c>
      <c r="AI2732" s="43" t="str">
        <f>_xll.BInterpol('Base IPCA'!$C$3:$C$14,'Base IPCA'!$E$3:$E$14,AH2732,"Cubic","Extrapolate=Linear","MultiX=Average","Skip=True","Sort=True")</f>
        <v>#N/A Invalid Parameter: Interpolation value</v>
      </c>
      <c r="AJ2732" s="43" t="str">
        <f>_xll.BInterpol('Base IPCA'!$C$3:$C$14,'Base IPCA'!$D$3:$D$14,AH2732,"Cubic","Extrapolate=Linear","MultiX=Average","Skip=True","Sort=True")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1"/>
        <v>#REF!</v>
      </c>
      <c r="AI2733" s="43" t="str">
        <f>_xll.BInterpol('Base IPCA'!$C$3:$C$14,'Base IPCA'!$E$3:$E$14,AH2733,"Cubic","Extrapolate=Linear","MultiX=Average","Skip=True","Sort=True")</f>
        <v>#N/A Invalid Parameter: Interpolation value</v>
      </c>
      <c r="AJ2733" s="43" t="str">
        <f>_xll.BInterpol('Base IPCA'!$C$3:$C$14,'Base IPCA'!$D$3:$D$14,AH2733,"Cubic","Extrapolate=Linear","MultiX=Average","Skip=True","Sort=True")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1"/>
        <v>#REF!</v>
      </c>
      <c r="AI2734" s="43" t="str">
        <f>_xll.BInterpol('Base IPCA'!$C$3:$C$14,'Base IPCA'!$E$3:$E$14,AH2734,"Cubic","Extrapolate=Linear","MultiX=Average","Skip=True","Sort=True")</f>
        <v>#N/A Invalid Parameter: Interpolation value</v>
      </c>
      <c r="AJ2734" s="43" t="str">
        <f>_xll.BInterpol('Base IPCA'!$C$3:$C$14,'Base IPCA'!$D$3:$D$14,AH2734,"Cubic","Extrapolate=Linear","MultiX=Average","Skip=True","Sort=True")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1"/>
        <v>#REF!</v>
      </c>
      <c r="AI2735" s="43" t="str">
        <f>_xll.BInterpol('Base IPCA'!$C$3:$C$14,'Base IPCA'!$E$3:$E$14,AH2735,"Cubic","Extrapolate=Linear","MultiX=Average","Skip=True","Sort=True")</f>
        <v>#N/A Invalid Parameter: Interpolation value</v>
      </c>
      <c r="AJ2735" s="43" t="str">
        <f>_xll.BInterpol('Base IPCA'!$C$3:$C$14,'Base IPCA'!$D$3:$D$14,AH2735,"Cubic","Extrapolate=Linear","MultiX=Average","Skip=True","Sort=True")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1"/>
        <v>#REF!</v>
      </c>
      <c r="AI2736" s="43" t="str">
        <f>_xll.BInterpol('Base IPCA'!$C$3:$C$14,'Base IPCA'!$E$3:$E$14,AH2736,"Cubic","Extrapolate=Linear","MultiX=Average","Skip=True","Sort=True")</f>
        <v>#N/A Invalid Parameter: Interpolation value</v>
      </c>
      <c r="AJ2736" s="43" t="str">
        <f>_xll.BInterpol('Base IPCA'!$C$3:$C$14,'Base IPCA'!$D$3:$D$14,AH2736,"Cubic","Extrapolate=Linear","MultiX=Average","Skip=True","Sort=True")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1"/>
        <v>#REF!</v>
      </c>
      <c r="AI2737" s="43" t="str">
        <f>_xll.BInterpol('Base IPCA'!$C$3:$C$14,'Base IPCA'!$E$3:$E$14,AH2737,"Cubic","Extrapolate=Linear","MultiX=Average","Skip=True","Sort=True")</f>
        <v>#N/A Invalid Parameter: Interpolation value</v>
      </c>
      <c r="AJ2737" s="43" t="str">
        <f>_xll.BInterpol('Base IPCA'!$C$3:$C$14,'Base IPCA'!$D$3:$D$14,AH2737,"Cubic","Extrapolate=Linear","MultiX=Average","Skip=True","Sort=True")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1"/>
        <v>#REF!</v>
      </c>
      <c r="AI2738" s="43" t="str">
        <f>_xll.BInterpol('Base IPCA'!$C$3:$C$14,'Base IPCA'!$E$3:$E$14,AH2738,"Cubic","Extrapolate=Linear","MultiX=Average","Skip=True","Sort=True")</f>
        <v>#N/A Invalid Parameter: Interpolation value</v>
      </c>
      <c r="AJ2738" s="43" t="str">
        <f>_xll.BInterpol('Base IPCA'!$C$3:$C$14,'Base IPCA'!$D$3:$D$14,AH2738,"Cubic","Extrapolate=Linear","MultiX=Average","Skip=True","Sort=True")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1"/>
        <v>#REF!</v>
      </c>
      <c r="AI2739" s="43" t="str">
        <f>_xll.BInterpol('Base IPCA'!$C$3:$C$14,'Base IPCA'!$E$3:$E$14,AH2739,"Cubic","Extrapolate=Linear","MultiX=Average","Skip=True","Sort=True")</f>
        <v>#N/A Invalid Parameter: Interpolation value</v>
      </c>
      <c r="AJ2739" s="43" t="str">
        <f>_xll.BInterpol('Base IPCA'!$C$3:$C$14,'Base IPCA'!$D$3:$D$14,AH2739,"Cubic","Extrapolate=Linear","MultiX=Average","Skip=True","Sort=True")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1"/>
        <v>#REF!</v>
      </c>
      <c r="AI2740" s="43" t="str">
        <f>_xll.BInterpol('Base IPCA'!$C$3:$C$14,'Base IPCA'!$E$3:$E$14,AH2740,"Cubic","Extrapolate=Linear","MultiX=Average","Skip=True","Sort=True")</f>
        <v>#N/A Invalid Parameter: Interpolation value</v>
      </c>
      <c r="AJ2740" s="43" t="str">
        <f>_xll.BInterpol('Base IPCA'!$C$3:$C$14,'Base IPCA'!$D$3:$D$14,AH2740,"Cubic","Extrapolate=Linear","MultiX=Average","Skip=True","Sort=True")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1"/>
        <v>#REF!</v>
      </c>
      <c r="AI2741" s="43" t="str">
        <f>_xll.BInterpol('Base IPCA'!$C$3:$C$14,'Base IPCA'!$E$3:$E$14,AH2741,"Cubic","Extrapolate=Linear","MultiX=Average","Skip=True","Sort=True")</f>
        <v>#N/A Invalid Parameter: Interpolation value</v>
      </c>
      <c r="AJ2741" s="43" t="str">
        <f>_xll.BInterpol('Base IPCA'!$C$3:$C$14,'Base IPCA'!$D$3:$D$14,AH2741,"Cubic","Extrapolate=Linear","MultiX=Average","Skip=True","Sort=True")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1"/>
        <v>#REF!</v>
      </c>
      <c r="AI2742" s="43" t="str">
        <f>_xll.BInterpol('Base IPCA'!$C$3:$C$14,'Base IPCA'!$E$3:$E$14,AH2742,"Cubic","Extrapolate=Linear","MultiX=Average","Skip=True","Sort=True")</f>
        <v>#N/A Invalid Parameter: Interpolation value</v>
      </c>
      <c r="AJ2742" s="43" t="str">
        <f>_xll.BInterpol('Base IPCA'!$C$3:$C$14,'Base IPCA'!$D$3:$D$14,AH2742,"Cubic","Extrapolate=Linear","MultiX=Average","Skip=True","Sort=True")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1"/>
        <v>#REF!</v>
      </c>
      <c r="AI2743" s="43" t="str">
        <f>_xll.BInterpol('Base IPCA'!$C$3:$C$14,'Base IPCA'!$E$3:$E$14,AH2743,"Cubic","Extrapolate=Linear","MultiX=Average","Skip=True","Sort=True")</f>
        <v>#N/A Invalid Parameter: Interpolation value</v>
      </c>
      <c r="AJ2743" s="43" t="str">
        <f>_xll.BInterpol('Base IPCA'!$C$3:$C$14,'Base IPCA'!$D$3:$D$14,AH2743,"Cubic","Extrapolate=Linear","MultiX=Average","Skip=True","Sort=True")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1"/>
        <v>#REF!</v>
      </c>
      <c r="AI2744" s="43" t="str">
        <f>_xll.BInterpol('Base IPCA'!$C$3:$C$14,'Base IPCA'!$E$3:$E$14,AH2744,"Cubic","Extrapolate=Linear","MultiX=Average","Skip=True","Sort=True")</f>
        <v>#N/A Invalid Parameter: Interpolation value</v>
      </c>
      <c r="AJ2744" s="43" t="str">
        <f>_xll.BInterpol('Base IPCA'!$C$3:$C$14,'Base IPCA'!$D$3:$D$14,AH2744,"Cubic","Extrapolate=Linear","MultiX=Average","Skip=True","Sort=True")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1"/>
        <v>#REF!</v>
      </c>
      <c r="AI2745" s="43" t="str">
        <f>_xll.BInterpol('Base IPCA'!$C$3:$C$14,'Base IPCA'!$E$3:$E$14,AH2745,"Cubic","Extrapolate=Linear","MultiX=Average","Skip=True","Sort=True")</f>
        <v>#N/A Invalid Parameter: Interpolation value</v>
      </c>
      <c r="AJ2745" s="43" t="str">
        <f>_xll.BInterpol('Base IPCA'!$C$3:$C$14,'Base IPCA'!$D$3:$D$14,AH2745,"Cubic","Extrapolate=Linear","MultiX=Average","Skip=True","Sort=True")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1"/>
        <v>#REF!</v>
      </c>
      <c r="AI2746" s="43" t="str">
        <f>_xll.BInterpol('Base IPCA'!$C$3:$C$14,'Base IPCA'!$E$3:$E$14,AH2746,"Cubic","Extrapolate=Linear","MultiX=Average","Skip=True","Sort=True")</f>
        <v>#N/A Invalid Parameter: Interpolation value</v>
      </c>
      <c r="AJ2746" s="43" t="str">
        <f>_xll.BInterpol('Base IPCA'!$C$3:$C$14,'Base IPCA'!$D$3:$D$14,AH2746,"Cubic","Extrapolate=Linear","MultiX=Average","Skip=True","Sort=True")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1"/>
        <v>#REF!</v>
      </c>
      <c r="AI2747" s="43" t="str">
        <f>_xll.BInterpol('Base IPCA'!$C$3:$C$14,'Base IPCA'!$E$3:$E$14,AH2747,"Cubic","Extrapolate=Linear","MultiX=Average","Skip=True","Sort=True")</f>
        <v>#N/A Invalid Parameter: Interpolation value</v>
      </c>
      <c r="AJ2747" s="43" t="str">
        <f>_xll.BInterpol('Base IPCA'!$C$3:$C$14,'Base IPCA'!$D$3:$D$14,AH2747,"Cubic","Extrapolate=Linear","MultiX=Average","Skip=True","Sort=True")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1"/>
        <v>#REF!</v>
      </c>
      <c r="AI2748" s="43" t="str">
        <f>_xll.BInterpol('Base IPCA'!$C$3:$C$14,'Base IPCA'!$E$3:$E$14,AH2748,"Cubic","Extrapolate=Linear","MultiX=Average","Skip=True","Sort=True")</f>
        <v>#N/A Invalid Parameter: Interpolation value</v>
      </c>
      <c r="AJ2748" s="43" t="str">
        <f>_xll.BInterpol('Base IPCA'!$C$3:$C$14,'Base IPCA'!$D$3:$D$14,AH2748,"Cubic","Extrapolate=Linear","MultiX=Average","Skip=True","Sort=True")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1"/>
        <v>#REF!</v>
      </c>
      <c r="AI2749" s="43" t="str">
        <f>_xll.BInterpol('Base IPCA'!$C$3:$C$14,'Base IPCA'!$E$3:$E$14,AH2749,"Cubic","Extrapolate=Linear","MultiX=Average","Skip=True","Sort=True")</f>
        <v>#N/A Invalid Parameter: Interpolation value</v>
      </c>
      <c r="AJ2749" s="43" t="str">
        <f>_xll.BInterpol('Base IPCA'!$C$3:$C$14,'Base IPCA'!$D$3:$D$14,AH2749,"Cubic","Extrapolate=Linear","MultiX=Average","Skip=True","Sort=True")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1"/>
        <v>#REF!</v>
      </c>
      <c r="AI2750" s="43" t="str">
        <f>_xll.BInterpol('Base IPCA'!$C$3:$C$14,'Base IPCA'!$E$3:$E$14,AH2750,"Cubic","Extrapolate=Linear","MultiX=Average","Skip=True","Sort=True")</f>
        <v>#N/A Invalid Parameter: Interpolation value</v>
      </c>
      <c r="AJ2750" s="43" t="str">
        <f>_xll.BInterpol('Base IPCA'!$C$3:$C$14,'Base IPCA'!$D$3:$D$14,AH2750,"Cubic","Extrapolate=Linear","MultiX=Average","Skip=True","Sort=True")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1"/>
        <v>#REF!</v>
      </c>
      <c r="AI2751" s="43" t="str">
        <f>_xll.BInterpol('Base IPCA'!$C$3:$C$14,'Base IPCA'!$E$3:$E$14,AH2751,"Cubic","Extrapolate=Linear","MultiX=Average","Skip=True","Sort=True")</f>
        <v>#N/A Invalid Parameter: Interpolation value</v>
      </c>
      <c r="AJ2751" s="43" t="str">
        <f>_xll.BInterpol('Base IPCA'!$C$3:$C$14,'Base IPCA'!$D$3:$D$14,AH2751,"Cubic","Extrapolate=Linear","MultiX=Average","Skip=True","Sort=True")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1"/>
        <v>#REF!</v>
      </c>
      <c r="AI2752" s="43" t="str">
        <f>_xll.BInterpol('Base IPCA'!$C$3:$C$14,'Base IPCA'!$E$3:$E$14,AH2752,"Cubic","Extrapolate=Linear","MultiX=Average","Skip=True","Sort=True")</f>
        <v>#N/A Invalid Parameter: Interpolation value</v>
      </c>
      <c r="AJ2752" s="43" t="str">
        <f>_xll.BInterpol('Base IPCA'!$C$3:$C$14,'Base IPCA'!$D$3:$D$14,AH2752,"Cubic","Extrapolate=Linear","MultiX=Average","Skip=True","Sort=True")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1"/>
        <v>#REF!</v>
      </c>
      <c r="AI2753" s="43" t="str">
        <f>_xll.BInterpol('Base IPCA'!$C$3:$C$14,'Base IPCA'!$E$3:$E$14,AH2753,"Cubic","Extrapolate=Linear","MultiX=Average","Skip=True","Sort=True")</f>
        <v>#N/A Invalid Parameter: Interpolation value</v>
      </c>
      <c r="AJ2753" s="43" t="str">
        <f>_xll.BInterpol('Base IPCA'!$C$3:$C$14,'Base IPCA'!$D$3:$D$14,AH2753,"Cubic","Extrapolate=Linear","MultiX=Average","Skip=True","Sort=True")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1"/>
        <v>#REF!</v>
      </c>
      <c r="AI2754" s="43" t="str">
        <f>_xll.BInterpol('Base IPCA'!$C$3:$C$14,'Base IPCA'!$E$3:$E$14,AH2754,"Cubic","Extrapolate=Linear","MultiX=Average","Skip=True","Sort=True")</f>
        <v>#N/A Invalid Parameter: Interpolation value</v>
      </c>
      <c r="AJ2754" s="43" t="str">
        <f>_xll.BInterpol('Base IPCA'!$C$3:$C$14,'Base IPCA'!$D$3:$D$14,AH2754,"Cubic","Extrapolate=Linear","MultiX=Average","Skip=True","Sort=True")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1"/>
        <v>#REF!</v>
      </c>
      <c r="AI2755" s="43" t="str">
        <f>_xll.BInterpol('Base IPCA'!$C$3:$C$14,'Base IPCA'!$E$3:$E$14,AH2755,"Cubic","Extrapolate=Linear","MultiX=Average","Skip=True","Sort=True")</f>
        <v>#N/A Invalid Parameter: Interpolation value</v>
      </c>
      <c r="AJ2755" s="43" t="str">
        <f>_xll.BInterpol('Base IPCA'!$C$3:$C$14,'Base IPCA'!$D$3:$D$14,AH2755,"Cubic","Extrapolate=Linear","MultiX=Average","Skip=True","Sort=True")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1"/>
        <v>#REF!</v>
      </c>
      <c r="AI2756" s="43" t="str">
        <f>_xll.BInterpol('Base IPCA'!$C$3:$C$14,'Base IPCA'!$E$3:$E$14,AH2756,"Cubic","Extrapolate=Linear","MultiX=Average","Skip=True","Sort=True")</f>
        <v>#N/A Invalid Parameter: Interpolation value</v>
      </c>
      <c r="AJ2756" s="43" t="str">
        <f>_xll.BInterpol('Base IPCA'!$C$3:$C$14,'Base IPCA'!$D$3:$D$14,AH2756,"Cubic","Extrapolate=Linear","MultiX=Average","Skip=True","Sort=True")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1"/>
        <v>#REF!</v>
      </c>
      <c r="AI2757" s="43" t="str">
        <f>_xll.BInterpol('Base IPCA'!$C$3:$C$14,'Base IPCA'!$E$3:$E$14,AH2757,"Cubic","Extrapolate=Linear","MultiX=Average","Skip=True","Sort=True")</f>
        <v>#N/A Invalid Parameter: Interpolation value</v>
      </c>
      <c r="AJ2757" s="43" t="str">
        <f>_xll.BInterpol('Base IPCA'!$C$3:$C$14,'Base IPCA'!$D$3:$D$14,AH2757,"Cubic","Extrapolate=Linear","MultiX=Average","Skip=True","Sort=True")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2">AH2757+1</f>
        <v>#REF!</v>
      </c>
      <c r="AI2758" s="43" t="str">
        <f>_xll.BInterpol('Base IPCA'!$C$3:$C$14,'Base IPCA'!$E$3:$E$14,AH2758,"Cubic","Extrapolate=Linear","MultiX=Average","Skip=True","Sort=True")</f>
        <v>#N/A Invalid Parameter: Interpolation value</v>
      </c>
      <c r="AJ2758" s="43" t="str">
        <f>_xll.BInterpol('Base IPCA'!$C$3:$C$14,'Base IPCA'!$D$3:$D$14,AH2758,"Cubic","Extrapolate=Linear","MultiX=Average","Skip=True","Sort=True")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2"/>
        <v>#REF!</v>
      </c>
      <c r="AI2759" s="43" t="str">
        <f>_xll.BInterpol('Base IPCA'!$C$3:$C$14,'Base IPCA'!$E$3:$E$14,AH2759,"Cubic","Extrapolate=Linear","MultiX=Average","Skip=True","Sort=True")</f>
        <v>#N/A Invalid Parameter: Interpolation value</v>
      </c>
      <c r="AJ2759" s="43" t="str">
        <f>_xll.BInterpol('Base IPCA'!$C$3:$C$14,'Base IPCA'!$D$3:$D$14,AH2759,"Cubic","Extrapolate=Linear","MultiX=Average","Skip=True","Sort=True")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2"/>
        <v>#REF!</v>
      </c>
      <c r="AI2760" s="43" t="str">
        <f>_xll.BInterpol('Base IPCA'!$C$3:$C$14,'Base IPCA'!$E$3:$E$14,AH2760,"Cubic","Extrapolate=Linear","MultiX=Average","Skip=True","Sort=True")</f>
        <v>#N/A Invalid Parameter: Interpolation value</v>
      </c>
      <c r="AJ2760" s="43" t="str">
        <f>_xll.BInterpol('Base IPCA'!$C$3:$C$14,'Base IPCA'!$D$3:$D$14,AH2760,"Cubic","Extrapolate=Linear","MultiX=Average","Skip=True","Sort=True")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2"/>
        <v>#REF!</v>
      </c>
      <c r="AI2761" s="43" t="str">
        <f>_xll.BInterpol('Base IPCA'!$C$3:$C$14,'Base IPCA'!$E$3:$E$14,AH2761,"Cubic","Extrapolate=Linear","MultiX=Average","Skip=True","Sort=True")</f>
        <v>#N/A Invalid Parameter: Interpolation value</v>
      </c>
      <c r="AJ2761" s="43" t="str">
        <f>_xll.BInterpol('Base IPCA'!$C$3:$C$14,'Base IPCA'!$D$3:$D$14,AH2761,"Cubic","Extrapolate=Linear","MultiX=Average","Skip=True","Sort=True")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2"/>
        <v>#REF!</v>
      </c>
      <c r="AI2762" s="43" t="str">
        <f>_xll.BInterpol('Base IPCA'!$C$3:$C$14,'Base IPCA'!$E$3:$E$14,AH2762,"Cubic","Extrapolate=Linear","MultiX=Average","Skip=True","Sort=True")</f>
        <v>#N/A Invalid Parameter: Interpolation value</v>
      </c>
      <c r="AJ2762" s="43" t="str">
        <f>_xll.BInterpol('Base IPCA'!$C$3:$C$14,'Base IPCA'!$D$3:$D$14,AH2762,"Cubic","Extrapolate=Linear","MultiX=Average","Skip=True","Sort=True")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2"/>
        <v>#REF!</v>
      </c>
      <c r="AI2763" s="43" t="str">
        <f>_xll.BInterpol('Base IPCA'!$C$3:$C$14,'Base IPCA'!$E$3:$E$14,AH2763,"Cubic","Extrapolate=Linear","MultiX=Average","Skip=True","Sort=True")</f>
        <v>#N/A Invalid Parameter: Interpolation value</v>
      </c>
      <c r="AJ2763" s="43" t="str">
        <f>_xll.BInterpol('Base IPCA'!$C$3:$C$14,'Base IPCA'!$D$3:$D$14,AH2763,"Cubic","Extrapolate=Linear","MultiX=Average","Skip=True","Sort=True")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2"/>
        <v>#REF!</v>
      </c>
      <c r="AI2764" s="43" t="str">
        <f>_xll.BInterpol('Base IPCA'!$C$3:$C$14,'Base IPCA'!$E$3:$E$14,AH2764,"Cubic","Extrapolate=Linear","MultiX=Average","Skip=True","Sort=True")</f>
        <v>#N/A Invalid Parameter: Interpolation value</v>
      </c>
      <c r="AJ2764" s="43" t="str">
        <f>_xll.BInterpol('Base IPCA'!$C$3:$C$14,'Base IPCA'!$D$3:$D$14,AH2764,"Cubic","Extrapolate=Linear","MultiX=Average","Skip=True","Sort=True")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2"/>
        <v>#REF!</v>
      </c>
      <c r="AI2765" s="43" t="str">
        <f>_xll.BInterpol('Base IPCA'!$C$3:$C$14,'Base IPCA'!$E$3:$E$14,AH2765,"Cubic","Extrapolate=Linear","MultiX=Average","Skip=True","Sort=True")</f>
        <v>#N/A Invalid Parameter: Interpolation value</v>
      </c>
      <c r="AJ2765" s="43" t="str">
        <f>_xll.BInterpol('Base IPCA'!$C$3:$C$14,'Base IPCA'!$D$3:$D$14,AH2765,"Cubic","Extrapolate=Linear","MultiX=Average","Skip=True","Sort=True")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2"/>
        <v>#REF!</v>
      </c>
      <c r="AI2766" s="43" t="str">
        <f>_xll.BInterpol('Base IPCA'!$C$3:$C$14,'Base IPCA'!$E$3:$E$14,AH2766,"Cubic","Extrapolate=Linear","MultiX=Average","Skip=True","Sort=True")</f>
        <v>#N/A Invalid Parameter: Interpolation value</v>
      </c>
      <c r="AJ2766" s="43" t="str">
        <f>_xll.BInterpol('Base IPCA'!$C$3:$C$14,'Base IPCA'!$D$3:$D$14,AH2766,"Cubic","Extrapolate=Linear","MultiX=Average","Skip=True","Sort=True")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2"/>
        <v>#REF!</v>
      </c>
      <c r="AI2767" s="43" t="str">
        <f>_xll.BInterpol('Base IPCA'!$C$3:$C$14,'Base IPCA'!$E$3:$E$14,AH2767,"Cubic","Extrapolate=Linear","MultiX=Average","Skip=True","Sort=True")</f>
        <v>#N/A Invalid Parameter: Interpolation value</v>
      </c>
      <c r="AJ2767" s="43" t="str">
        <f>_xll.BInterpol('Base IPCA'!$C$3:$C$14,'Base IPCA'!$D$3:$D$14,AH2767,"Cubic","Extrapolate=Linear","MultiX=Average","Skip=True","Sort=True")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2"/>
        <v>#REF!</v>
      </c>
      <c r="AI2768" s="43" t="str">
        <f>_xll.BInterpol('Base IPCA'!$C$3:$C$14,'Base IPCA'!$E$3:$E$14,AH2768,"Cubic","Extrapolate=Linear","MultiX=Average","Skip=True","Sort=True")</f>
        <v>#N/A Invalid Parameter: Interpolation value</v>
      </c>
      <c r="AJ2768" s="43" t="str">
        <f>_xll.BInterpol('Base IPCA'!$C$3:$C$14,'Base IPCA'!$D$3:$D$14,AH2768,"Cubic","Extrapolate=Linear","MultiX=Average","Skip=True","Sort=True")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2"/>
        <v>#REF!</v>
      </c>
      <c r="AI2769" s="43" t="str">
        <f>_xll.BInterpol('Base IPCA'!$C$3:$C$14,'Base IPCA'!$E$3:$E$14,AH2769,"Cubic","Extrapolate=Linear","MultiX=Average","Skip=True","Sort=True")</f>
        <v>#N/A Invalid Parameter: Interpolation value</v>
      </c>
      <c r="AJ2769" s="43" t="str">
        <f>_xll.BInterpol('Base IPCA'!$C$3:$C$14,'Base IPCA'!$D$3:$D$14,AH2769,"Cubic","Extrapolate=Linear","MultiX=Average","Skip=True","Sort=True")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2"/>
        <v>#REF!</v>
      </c>
      <c r="AI2770" s="43" t="str">
        <f>_xll.BInterpol('Base IPCA'!$C$3:$C$14,'Base IPCA'!$E$3:$E$14,AH2770,"Cubic","Extrapolate=Linear","MultiX=Average","Skip=True","Sort=True")</f>
        <v>#N/A Invalid Parameter: Interpolation value</v>
      </c>
      <c r="AJ2770" s="43" t="str">
        <f>_xll.BInterpol('Base IPCA'!$C$3:$C$14,'Base IPCA'!$D$3:$D$14,AH2770,"Cubic","Extrapolate=Linear","MultiX=Average","Skip=True","Sort=True")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2"/>
        <v>#REF!</v>
      </c>
      <c r="AI2771" s="43" t="str">
        <f>_xll.BInterpol('Base IPCA'!$C$3:$C$14,'Base IPCA'!$E$3:$E$14,AH2771,"Cubic","Extrapolate=Linear","MultiX=Average","Skip=True","Sort=True")</f>
        <v>#N/A Invalid Parameter: Interpolation value</v>
      </c>
      <c r="AJ2771" s="43" t="str">
        <f>_xll.BInterpol('Base IPCA'!$C$3:$C$14,'Base IPCA'!$D$3:$D$14,AH2771,"Cubic","Extrapolate=Linear","MultiX=Average","Skip=True","Sort=True")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2"/>
        <v>#REF!</v>
      </c>
      <c r="AI2772" s="43" t="str">
        <f>_xll.BInterpol('Base IPCA'!$C$3:$C$14,'Base IPCA'!$E$3:$E$14,AH2772,"Cubic","Extrapolate=Linear","MultiX=Average","Skip=True","Sort=True")</f>
        <v>#N/A Invalid Parameter: Interpolation value</v>
      </c>
      <c r="AJ2772" s="43" t="str">
        <f>_xll.BInterpol('Base IPCA'!$C$3:$C$14,'Base IPCA'!$D$3:$D$14,AH2772,"Cubic","Extrapolate=Linear","MultiX=Average","Skip=True","Sort=True")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2"/>
        <v>#REF!</v>
      </c>
      <c r="AI2773" s="43" t="str">
        <f>_xll.BInterpol('Base IPCA'!$C$3:$C$14,'Base IPCA'!$E$3:$E$14,AH2773,"Cubic","Extrapolate=Linear","MultiX=Average","Skip=True","Sort=True")</f>
        <v>#N/A Invalid Parameter: Interpolation value</v>
      </c>
      <c r="AJ2773" s="43" t="str">
        <f>_xll.BInterpol('Base IPCA'!$C$3:$C$14,'Base IPCA'!$D$3:$D$14,AH2773,"Cubic","Extrapolate=Linear","MultiX=Average","Skip=True","Sort=True")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2"/>
        <v>#REF!</v>
      </c>
      <c r="AI2774" s="43" t="str">
        <f>_xll.BInterpol('Base IPCA'!$C$3:$C$14,'Base IPCA'!$E$3:$E$14,AH2774,"Cubic","Extrapolate=Linear","MultiX=Average","Skip=True","Sort=True")</f>
        <v>#N/A Invalid Parameter: Interpolation value</v>
      </c>
      <c r="AJ2774" s="43" t="str">
        <f>_xll.BInterpol('Base IPCA'!$C$3:$C$14,'Base IPCA'!$D$3:$D$14,AH2774,"Cubic","Extrapolate=Linear","MultiX=Average","Skip=True","Sort=True")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2"/>
        <v>#REF!</v>
      </c>
      <c r="AI2775" s="43" t="str">
        <f>_xll.BInterpol('Base IPCA'!$C$3:$C$14,'Base IPCA'!$E$3:$E$14,AH2775,"Cubic","Extrapolate=Linear","MultiX=Average","Skip=True","Sort=True")</f>
        <v>#N/A Invalid Parameter: Interpolation value</v>
      </c>
      <c r="AJ2775" s="43" t="str">
        <f>_xll.BInterpol('Base IPCA'!$C$3:$C$14,'Base IPCA'!$D$3:$D$14,AH2775,"Cubic","Extrapolate=Linear","MultiX=Average","Skip=True","Sort=True")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2"/>
        <v>#REF!</v>
      </c>
      <c r="AI2776" s="43" t="str">
        <f>_xll.BInterpol('Base IPCA'!$C$3:$C$14,'Base IPCA'!$E$3:$E$14,AH2776,"Cubic","Extrapolate=Linear","MultiX=Average","Skip=True","Sort=True")</f>
        <v>#N/A Invalid Parameter: Interpolation value</v>
      </c>
      <c r="AJ2776" s="43" t="str">
        <f>_xll.BInterpol('Base IPCA'!$C$3:$C$14,'Base IPCA'!$D$3:$D$14,AH2776,"Cubic","Extrapolate=Linear","MultiX=Average","Skip=True","Sort=True")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2"/>
        <v>#REF!</v>
      </c>
      <c r="AI2777" s="43" t="str">
        <f>_xll.BInterpol('Base IPCA'!$C$3:$C$14,'Base IPCA'!$E$3:$E$14,AH2777,"Cubic","Extrapolate=Linear","MultiX=Average","Skip=True","Sort=True")</f>
        <v>#N/A Invalid Parameter: Interpolation value</v>
      </c>
      <c r="AJ2777" s="43" t="str">
        <f>_xll.BInterpol('Base IPCA'!$C$3:$C$14,'Base IPCA'!$D$3:$D$14,AH2777,"Cubic","Extrapolate=Linear","MultiX=Average","Skip=True","Sort=True")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2"/>
        <v>#REF!</v>
      </c>
      <c r="AI2778" s="43" t="str">
        <f>_xll.BInterpol('Base IPCA'!$C$3:$C$14,'Base IPCA'!$E$3:$E$14,AH2778,"Cubic","Extrapolate=Linear","MultiX=Average","Skip=True","Sort=True")</f>
        <v>#N/A Invalid Parameter: Interpolation value</v>
      </c>
      <c r="AJ2778" s="43" t="str">
        <f>_xll.BInterpol('Base IPCA'!$C$3:$C$14,'Base IPCA'!$D$3:$D$14,AH2778,"Cubic","Extrapolate=Linear","MultiX=Average","Skip=True","Sort=True")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2"/>
        <v>#REF!</v>
      </c>
      <c r="AI2779" s="43" t="str">
        <f>_xll.BInterpol('Base IPCA'!$C$3:$C$14,'Base IPCA'!$E$3:$E$14,AH2779,"Cubic","Extrapolate=Linear","MultiX=Average","Skip=True","Sort=True")</f>
        <v>#N/A Invalid Parameter: Interpolation value</v>
      </c>
      <c r="AJ2779" s="43" t="str">
        <f>_xll.BInterpol('Base IPCA'!$C$3:$C$14,'Base IPCA'!$D$3:$D$14,AH2779,"Cubic","Extrapolate=Linear","MultiX=Average","Skip=True","Sort=True")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2"/>
        <v>#REF!</v>
      </c>
      <c r="AI2780" s="43" t="str">
        <f>_xll.BInterpol('Base IPCA'!$C$3:$C$14,'Base IPCA'!$E$3:$E$14,AH2780,"Cubic","Extrapolate=Linear","MultiX=Average","Skip=True","Sort=True")</f>
        <v>#N/A Invalid Parameter: Interpolation value</v>
      </c>
      <c r="AJ2780" s="43" t="str">
        <f>_xll.BInterpol('Base IPCA'!$C$3:$C$14,'Base IPCA'!$D$3:$D$14,AH2780,"Cubic","Extrapolate=Linear","MultiX=Average","Skip=True","Sort=True")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2"/>
        <v>#REF!</v>
      </c>
      <c r="AI2781" s="43" t="str">
        <f>_xll.BInterpol('Base IPCA'!$C$3:$C$14,'Base IPCA'!$E$3:$E$14,AH2781,"Cubic","Extrapolate=Linear","MultiX=Average","Skip=True","Sort=True")</f>
        <v>#N/A Invalid Parameter: Interpolation value</v>
      </c>
      <c r="AJ2781" s="43" t="str">
        <f>_xll.BInterpol('Base IPCA'!$C$3:$C$14,'Base IPCA'!$D$3:$D$14,AH2781,"Cubic","Extrapolate=Linear","MultiX=Average","Skip=True","Sort=True")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2"/>
        <v>#REF!</v>
      </c>
      <c r="AI2782" s="43" t="str">
        <f>_xll.BInterpol('Base IPCA'!$C$3:$C$14,'Base IPCA'!$E$3:$E$14,AH2782,"Cubic","Extrapolate=Linear","MultiX=Average","Skip=True","Sort=True")</f>
        <v>#N/A Invalid Parameter: Interpolation value</v>
      </c>
      <c r="AJ2782" s="43" t="str">
        <f>_xll.BInterpol('Base IPCA'!$C$3:$C$14,'Base IPCA'!$D$3:$D$14,AH2782,"Cubic","Extrapolate=Linear","MultiX=Average","Skip=True","Sort=True")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2"/>
        <v>#REF!</v>
      </c>
      <c r="AI2783" s="43" t="str">
        <f>_xll.BInterpol('Base IPCA'!$C$3:$C$14,'Base IPCA'!$E$3:$E$14,AH2783,"Cubic","Extrapolate=Linear","MultiX=Average","Skip=True","Sort=True")</f>
        <v>#N/A Invalid Parameter: Interpolation value</v>
      </c>
      <c r="AJ2783" s="43" t="str">
        <f>_xll.BInterpol('Base IPCA'!$C$3:$C$14,'Base IPCA'!$D$3:$D$14,AH2783,"Cubic","Extrapolate=Linear","MultiX=Average","Skip=True","Sort=True")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2"/>
        <v>#REF!</v>
      </c>
      <c r="AI2784" s="43" t="str">
        <f>_xll.BInterpol('Base IPCA'!$C$3:$C$14,'Base IPCA'!$E$3:$E$14,AH2784,"Cubic","Extrapolate=Linear","MultiX=Average","Skip=True","Sort=True")</f>
        <v>#N/A Invalid Parameter: Interpolation value</v>
      </c>
      <c r="AJ2784" s="43" t="str">
        <f>_xll.BInterpol('Base IPCA'!$C$3:$C$14,'Base IPCA'!$D$3:$D$14,AH2784,"Cubic","Extrapolate=Linear","MultiX=Average","Skip=True","Sort=True")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2"/>
        <v>#REF!</v>
      </c>
      <c r="AI2785" s="43" t="str">
        <f>_xll.BInterpol('Base IPCA'!$C$3:$C$14,'Base IPCA'!$E$3:$E$14,AH2785,"Cubic","Extrapolate=Linear","MultiX=Average","Skip=True","Sort=True")</f>
        <v>#N/A Invalid Parameter: Interpolation value</v>
      </c>
      <c r="AJ2785" s="43" t="str">
        <f>_xll.BInterpol('Base IPCA'!$C$3:$C$14,'Base IPCA'!$D$3:$D$14,AH2785,"Cubic","Extrapolate=Linear","MultiX=Average","Skip=True","Sort=True")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2"/>
        <v>#REF!</v>
      </c>
      <c r="AI2786" s="43" t="str">
        <f>_xll.BInterpol('Base IPCA'!$C$3:$C$14,'Base IPCA'!$E$3:$E$14,AH2786,"Cubic","Extrapolate=Linear","MultiX=Average","Skip=True","Sort=True")</f>
        <v>#N/A Invalid Parameter: Interpolation value</v>
      </c>
      <c r="AJ2786" s="43" t="str">
        <f>_xll.BInterpol('Base IPCA'!$C$3:$C$14,'Base IPCA'!$D$3:$D$14,AH2786,"Cubic","Extrapolate=Linear","MultiX=Average","Skip=True","Sort=True")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2"/>
        <v>#REF!</v>
      </c>
      <c r="AI2787" s="43" t="str">
        <f>_xll.BInterpol('Base IPCA'!$C$3:$C$14,'Base IPCA'!$E$3:$E$14,AH2787,"Cubic","Extrapolate=Linear","MultiX=Average","Skip=True","Sort=True")</f>
        <v>#N/A Invalid Parameter: Interpolation value</v>
      </c>
      <c r="AJ2787" s="43" t="str">
        <f>_xll.BInterpol('Base IPCA'!$C$3:$C$14,'Base IPCA'!$D$3:$D$14,AH2787,"Cubic","Extrapolate=Linear","MultiX=Average","Skip=True","Sort=True")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2"/>
        <v>#REF!</v>
      </c>
      <c r="AI2788" s="43" t="str">
        <f>_xll.BInterpol('Base IPCA'!$C$3:$C$14,'Base IPCA'!$E$3:$E$14,AH2788,"Cubic","Extrapolate=Linear","MultiX=Average","Skip=True","Sort=True")</f>
        <v>#N/A Invalid Parameter: Interpolation value</v>
      </c>
      <c r="AJ2788" s="43" t="str">
        <f>_xll.BInterpol('Base IPCA'!$C$3:$C$14,'Base IPCA'!$D$3:$D$14,AH2788,"Cubic","Extrapolate=Linear","MultiX=Average","Skip=True","Sort=True")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2"/>
        <v>#REF!</v>
      </c>
      <c r="AI2789" s="43" t="str">
        <f>_xll.BInterpol('Base IPCA'!$C$3:$C$14,'Base IPCA'!$E$3:$E$14,AH2789,"Cubic","Extrapolate=Linear","MultiX=Average","Skip=True","Sort=True")</f>
        <v>#N/A Invalid Parameter: Interpolation value</v>
      </c>
      <c r="AJ2789" s="43" t="str">
        <f>_xll.BInterpol('Base IPCA'!$C$3:$C$14,'Base IPCA'!$D$3:$D$14,AH2789,"Cubic","Extrapolate=Linear","MultiX=Average","Skip=True","Sort=True")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2"/>
        <v>#REF!</v>
      </c>
      <c r="AI2790" s="43" t="str">
        <f>_xll.BInterpol('Base IPCA'!$C$3:$C$14,'Base IPCA'!$E$3:$E$14,AH2790,"Cubic","Extrapolate=Linear","MultiX=Average","Skip=True","Sort=True")</f>
        <v>#N/A Invalid Parameter: Interpolation value</v>
      </c>
      <c r="AJ2790" s="43" t="str">
        <f>_xll.BInterpol('Base IPCA'!$C$3:$C$14,'Base IPCA'!$D$3:$D$14,AH2790,"Cubic","Extrapolate=Linear","MultiX=Average","Skip=True","Sort=True")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2"/>
        <v>#REF!</v>
      </c>
      <c r="AI2791" s="43" t="str">
        <f>_xll.BInterpol('Base IPCA'!$C$3:$C$14,'Base IPCA'!$E$3:$E$14,AH2791,"Cubic","Extrapolate=Linear","MultiX=Average","Skip=True","Sort=True")</f>
        <v>#N/A Invalid Parameter: Interpolation value</v>
      </c>
      <c r="AJ2791" s="43" t="str">
        <f>_xll.BInterpol('Base IPCA'!$C$3:$C$14,'Base IPCA'!$D$3:$D$14,AH2791,"Cubic","Extrapolate=Linear","MultiX=Average","Skip=True","Sort=True")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2"/>
        <v>#REF!</v>
      </c>
      <c r="AI2792" s="43" t="str">
        <f>_xll.BInterpol('Base IPCA'!$C$3:$C$14,'Base IPCA'!$E$3:$E$14,AH2792,"Cubic","Extrapolate=Linear","MultiX=Average","Skip=True","Sort=True")</f>
        <v>#N/A Invalid Parameter: Interpolation value</v>
      </c>
      <c r="AJ2792" s="43" t="str">
        <f>_xll.BInterpol('Base IPCA'!$C$3:$C$14,'Base IPCA'!$D$3:$D$14,AH2792,"Cubic","Extrapolate=Linear","MultiX=Average","Skip=True","Sort=True")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2"/>
        <v>#REF!</v>
      </c>
      <c r="AI2793" s="43" t="str">
        <f>_xll.BInterpol('Base IPCA'!$C$3:$C$14,'Base IPCA'!$E$3:$E$14,AH2793,"Cubic","Extrapolate=Linear","MultiX=Average","Skip=True","Sort=True")</f>
        <v>#N/A Invalid Parameter: Interpolation value</v>
      </c>
      <c r="AJ2793" s="43" t="str">
        <f>_xll.BInterpol('Base IPCA'!$C$3:$C$14,'Base IPCA'!$D$3:$D$14,AH2793,"Cubic","Extrapolate=Linear","MultiX=Average","Skip=True","Sort=True")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2"/>
        <v>#REF!</v>
      </c>
      <c r="AI2794" s="43" t="str">
        <f>_xll.BInterpol('Base IPCA'!$C$3:$C$14,'Base IPCA'!$E$3:$E$14,AH2794,"Cubic","Extrapolate=Linear","MultiX=Average","Skip=True","Sort=True")</f>
        <v>#N/A Invalid Parameter: Interpolation value</v>
      </c>
      <c r="AJ2794" s="43" t="str">
        <f>_xll.BInterpol('Base IPCA'!$C$3:$C$14,'Base IPCA'!$D$3:$D$14,AH2794,"Cubic","Extrapolate=Linear","MultiX=Average","Skip=True","Sort=True")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2"/>
        <v>#REF!</v>
      </c>
      <c r="AI2795" s="43" t="str">
        <f>_xll.BInterpol('Base IPCA'!$C$3:$C$14,'Base IPCA'!$E$3:$E$14,AH2795,"Cubic","Extrapolate=Linear","MultiX=Average","Skip=True","Sort=True")</f>
        <v>#N/A Invalid Parameter: Interpolation value</v>
      </c>
      <c r="AJ2795" s="43" t="str">
        <f>_xll.BInterpol('Base IPCA'!$C$3:$C$14,'Base IPCA'!$D$3:$D$14,AH2795,"Cubic","Extrapolate=Linear","MultiX=Average","Skip=True","Sort=True")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2"/>
        <v>#REF!</v>
      </c>
      <c r="AI2796" s="43" t="str">
        <f>_xll.BInterpol('Base IPCA'!$C$3:$C$14,'Base IPCA'!$E$3:$E$14,AH2796,"Cubic","Extrapolate=Linear","MultiX=Average","Skip=True","Sort=True")</f>
        <v>#N/A Invalid Parameter: Interpolation value</v>
      </c>
      <c r="AJ2796" s="43" t="str">
        <f>_xll.BInterpol('Base IPCA'!$C$3:$C$14,'Base IPCA'!$D$3:$D$14,AH2796,"Cubic","Extrapolate=Linear","MultiX=Average","Skip=True","Sort=True")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2"/>
        <v>#REF!</v>
      </c>
      <c r="AI2797" s="43" t="str">
        <f>_xll.BInterpol('Base IPCA'!$C$3:$C$14,'Base IPCA'!$E$3:$E$14,AH2797,"Cubic","Extrapolate=Linear","MultiX=Average","Skip=True","Sort=True")</f>
        <v>#N/A Invalid Parameter: Interpolation value</v>
      </c>
      <c r="AJ2797" s="43" t="str">
        <f>_xll.BInterpol('Base IPCA'!$C$3:$C$14,'Base IPCA'!$D$3:$D$14,AH2797,"Cubic","Extrapolate=Linear","MultiX=Average","Skip=True","Sort=True")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2"/>
        <v>#REF!</v>
      </c>
      <c r="AI2798" s="43" t="str">
        <f>_xll.BInterpol('Base IPCA'!$C$3:$C$14,'Base IPCA'!$E$3:$E$14,AH2798,"Cubic","Extrapolate=Linear","MultiX=Average","Skip=True","Sort=True")</f>
        <v>#N/A Invalid Parameter: Interpolation value</v>
      </c>
      <c r="AJ2798" s="43" t="str">
        <f>_xll.BInterpol('Base IPCA'!$C$3:$C$14,'Base IPCA'!$D$3:$D$14,AH2798,"Cubic","Extrapolate=Linear","MultiX=Average","Skip=True","Sort=True")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2"/>
        <v>#REF!</v>
      </c>
      <c r="AI2799" s="43" t="str">
        <f>_xll.BInterpol('Base IPCA'!$C$3:$C$14,'Base IPCA'!$E$3:$E$14,AH2799,"Cubic","Extrapolate=Linear","MultiX=Average","Skip=True","Sort=True")</f>
        <v>#N/A Invalid Parameter: Interpolation value</v>
      </c>
      <c r="AJ2799" s="43" t="str">
        <f>_xll.BInterpol('Base IPCA'!$C$3:$C$14,'Base IPCA'!$D$3:$D$14,AH2799,"Cubic","Extrapolate=Linear","MultiX=Average","Skip=True","Sort=True")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2"/>
        <v>#REF!</v>
      </c>
      <c r="AI2800" s="43" t="str">
        <f>_xll.BInterpol('Base IPCA'!$C$3:$C$14,'Base IPCA'!$E$3:$E$14,AH2800,"Cubic","Extrapolate=Linear","MultiX=Average","Skip=True","Sort=True")</f>
        <v>#N/A Invalid Parameter: Interpolation value</v>
      </c>
      <c r="AJ2800" s="43" t="str">
        <f>_xll.BInterpol('Base IPCA'!$C$3:$C$14,'Base IPCA'!$D$3:$D$14,AH2800,"Cubic","Extrapolate=Linear","MultiX=Average","Skip=True","Sort=True")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2"/>
        <v>#REF!</v>
      </c>
      <c r="AI2801" s="43" t="str">
        <f>_xll.BInterpol('Base IPCA'!$C$3:$C$14,'Base IPCA'!$E$3:$E$14,AH2801,"Cubic","Extrapolate=Linear","MultiX=Average","Skip=True","Sort=True")</f>
        <v>#N/A Invalid Parameter: Interpolation value</v>
      </c>
      <c r="AJ2801" s="43" t="str">
        <f>_xll.BInterpol('Base IPCA'!$C$3:$C$14,'Base IPCA'!$D$3:$D$14,AH2801,"Cubic","Extrapolate=Linear","MultiX=Average","Skip=True","Sort=True")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2"/>
        <v>#REF!</v>
      </c>
      <c r="AI2802" s="43" t="str">
        <f>_xll.BInterpol('Base IPCA'!$C$3:$C$14,'Base IPCA'!$E$3:$E$14,AH2802,"Cubic","Extrapolate=Linear","MultiX=Average","Skip=True","Sort=True")</f>
        <v>#N/A Invalid Parameter: Interpolation value</v>
      </c>
      <c r="AJ2802" s="43" t="str">
        <f>_xll.BInterpol('Base IPCA'!$C$3:$C$14,'Base IPCA'!$D$3:$D$14,AH2802,"Cubic","Extrapolate=Linear","MultiX=Average","Skip=True","Sort=True")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2"/>
        <v>#REF!</v>
      </c>
      <c r="AI2803" s="43" t="str">
        <f>_xll.BInterpol('Base IPCA'!$C$3:$C$14,'Base IPCA'!$E$3:$E$14,AH2803,"Cubic","Extrapolate=Linear","MultiX=Average","Skip=True","Sort=True")</f>
        <v>#N/A Invalid Parameter: Interpolation value</v>
      </c>
      <c r="AJ2803" s="43" t="str">
        <f>_xll.BInterpol('Base IPCA'!$C$3:$C$14,'Base IPCA'!$D$3:$D$14,AH2803,"Cubic","Extrapolate=Linear","MultiX=Average","Skip=True","Sort=True")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2"/>
        <v>#REF!</v>
      </c>
      <c r="AI2804" s="43" t="str">
        <f>_xll.BInterpol('Base IPCA'!$C$3:$C$14,'Base IPCA'!$E$3:$E$14,AH2804,"Cubic","Extrapolate=Linear","MultiX=Average","Skip=True","Sort=True")</f>
        <v>#N/A Invalid Parameter: Interpolation value</v>
      </c>
      <c r="AJ2804" s="43" t="str">
        <f>_xll.BInterpol('Base IPCA'!$C$3:$C$14,'Base IPCA'!$D$3:$D$14,AH2804,"Cubic","Extrapolate=Linear","MultiX=Average","Skip=True","Sort=True")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2"/>
        <v>#REF!</v>
      </c>
      <c r="AI2805" s="43" t="str">
        <f>_xll.BInterpol('Base IPCA'!$C$3:$C$14,'Base IPCA'!$E$3:$E$14,AH2805,"Cubic","Extrapolate=Linear","MultiX=Average","Skip=True","Sort=True")</f>
        <v>#N/A Invalid Parameter: Interpolation value</v>
      </c>
      <c r="AJ2805" s="43" t="str">
        <f>_xll.BInterpol('Base IPCA'!$C$3:$C$14,'Base IPCA'!$D$3:$D$14,AH2805,"Cubic","Extrapolate=Linear","MultiX=Average","Skip=True","Sort=True")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2"/>
        <v>#REF!</v>
      </c>
      <c r="AI2806" s="43" t="str">
        <f>_xll.BInterpol('Base IPCA'!$C$3:$C$14,'Base IPCA'!$E$3:$E$14,AH2806,"Cubic","Extrapolate=Linear","MultiX=Average","Skip=True","Sort=True")</f>
        <v>#N/A Invalid Parameter: Interpolation value</v>
      </c>
      <c r="AJ2806" s="43" t="str">
        <f>_xll.BInterpol('Base IPCA'!$C$3:$C$14,'Base IPCA'!$D$3:$D$14,AH2806,"Cubic","Extrapolate=Linear","MultiX=Average","Skip=True","Sort=True")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2"/>
        <v>#REF!</v>
      </c>
      <c r="AI2807" s="43" t="str">
        <f>_xll.BInterpol('Base IPCA'!$C$3:$C$14,'Base IPCA'!$E$3:$E$14,AH2807,"Cubic","Extrapolate=Linear","MultiX=Average","Skip=True","Sort=True")</f>
        <v>#N/A Invalid Parameter: Interpolation value</v>
      </c>
      <c r="AJ2807" s="43" t="str">
        <f>_xll.BInterpol('Base IPCA'!$C$3:$C$14,'Base IPCA'!$D$3:$D$14,AH2807,"Cubic","Extrapolate=Linear","MultiX=Average","Skip=True","Sort=True")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2"/>
        <v>#REF!</v>
      </c>
      <c r="AI2808" s="43" t="str">
        <f>_xll.BInterpol('Base IPCA'!$C$3:$C$14,'Base IPCA'!$E$3:$E$14,AH2808,"Cubic","Extrapolate=Linear","MultiX=Average","Skip=True","Sort=True")</f>
        <v>#N/A Invalid Parameter: Interpolation value</v>
      </c>
      <c r="AJ2808" s="43" t="str">
        <f>_xll.BInterpol('Base IPCA'!$C$3:$C$14,'Base IPCA'!$D$3:$D$14,AH2808,"Cubic","Extrapolate=Linear","MultiX=Average","Skip=True","Sort=True")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2"/>
        <v>#REF!</v>
      </c>
      <c r="AI2809" s="43" t="str">
        <f>_xll.BInterpol('Base IPCA'!$C$3:$C$14,'Base IPCA'!$E$3:$E$14,AH2809,"Cubic","Extrapolate=Linear","MultiX=Average","Skip=True","Sort=True")</f>
        <v>#N/A Invalid Parameter: Interpolation value</v>
      </c>
      <c r="AJ2809" s="43" t="str">
        <f>_xll.BInterpol('Base IPCA'!$C$3:$C$14,'Base IPCA'!$D$3:$D$14,AH2809,"Cubic","Extrapolate=Linear","MultiX=Average","Skip=True","Sort=True")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2"/>
        <v>#REF!</v>
      </c>
      <c r="AI2810" s="43" t="str">
        <f>_xll.BInterpol('Base IPCA'!$C$3:$C$14,'Base IPCA'!$E$3:$E$14,AH2810,"Cubic","Extrapolate=Linear","MultiX=Average","Skip=True","Sort=True")</f>
        <v>#N/A Invalid Parameter: Interpolation value</v>
      </c>
      <c r="AJ2810" s="43" t="str">
        <f>_xll.BInterpol('Base IPCA'!$C$3:$C$14,'Base IPCA'!$D$3:$D$14,AH2810,"Cubic","Extrapolate=Linear","MultiX=Average","Skip=True","Sort=True")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2"/>
        <v>#REF!</v>
      </c>
      <c r="AI2811" s="43" t="str">
        <f>_xll.BInterpol('Base IPCA'!$C$3:$C$14,'Base IPCA'!$E$3:$E$14,AH2811,"Cubic","Extrapolate=Linear","MultiX=Average","Skip=True","Sort=True")</f>
        <v>#N/A Invalid Parameter: Interpolation value</v>
      </c>
      <c r="AJ2811" s="43" t="str">
        <f>_xll.BInterpol('Base IPCA'!$C$3:$C$14,'Base IPCA'!$D$3:$D$14,AH2811,"Cubic","Extrapolate=Linear","MultiX=Average","Skip=True","Sort=True")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2"/>
        <v>#REF!</v>
      </c>
      <c r="AI2812" s="43" t="str">
        <f>_xll.BInterpol('Base IPCA'!$C$3:$C$14,'Base IPCA'!$E$3:$E$14,AH2812,"Cubic","Extrapolate=Linear","MultiX=Average","Skip=True","Sort=True")</f>
        <v>#N/A Invalid Parameter: Interpolation value</v>
      </c>
      <c r="AJ2812" s="43" t="str">
        <f>_xll.BInterpol('Base IPCA'!$C$3:$C$14,'Base IPCA'!$D$3:$D$14,AH2812,"Cubic","Extrapolate=Linear","MultiX=Average","Skip=True","Sort=True")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2"/>
        <v>#REF!</v>
      </c>
      <c r="AI2813" s="43" t="str">
        <f>_xll.BInterpol('Base IPCA'!$C$3:$C$14,'Base IPCA'!$E$3:$E$14,AH2813,"Cubic","Extrapolate=Linear","MultiX=Average","Skip=True","Sort=True")</f>
        <v>#N/A Invalid Parameter: Interpolation value</v>
      </c>
      <c r="AJ2813" s="43" t="str">
        <f>_xll.BInterpol('Base IPCA'!$C$3:$C$14,'Base IPCA'!$D$3:$D$14,AH2813,"Cubic","Extrapolate=Linear","MultiX=Average","Skip=True","Sort=True")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2"/>
        <v>#REF!</v>
      </c>
      <c r="AI2814" s="43" t="str">
        <f>_xll.BInterpol('Base IPCA'!$C$3:$C$14,'Base IPCA'!$E$3:$E$14,AH2814,"Cubic","Extrapolate=Linear","MultiX=Average","Skip=True","Sort=True")</f>
        <v>#N/A Invalid Parameter: Interpolation value</v>
      </c>
      <c r="AJ2814" s="43" t="str">
        <f>_xll.BInterpol('Base IPCA'!$C$3:$C$14,'Base IPCA'!$D$3:$D$14,AH2814,"Cubic","Extrapolate=Linear","MultiX=Average","Skip=True","Sort=True")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2"/>
        <v>#REF!</v>
      </c>
      <c r="AI2815" s="43" t="str">
        <f>_xll.BInterpol('Base IPCA'!$C$3:$C$14,'Base IPCA'!$E$3:$E$14,AH2815,"Cubic","Extrapolate=Linear","MultiX=Average","Skip=True","Sort=True")</f>
        <v>#N/A Invalid Parameter: Interpolation value</v>
      </c>
      <c r="AJ2815" s="43" t="str">
        <f>_xll.BInterpol('Base IPCA'!$C$3:$C$14,'Base IPCA'!$D$3:$D$14,AH2815,"Cubic","Extrapolate=Linear","MultiX=Average","Skip=True","Sort=True")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2"/>
        <v>#REF!</v>
      </c>
      <c r="AI2816" s="43" t="str">
        <f>_xll.BInterpol('Base IPCA'!$C$3:$C$14,'Base IPCA'!$E$3:$E$14,AH2816,"Cubic","Extrapolate=Linear","MultiX=Average","Skip=True","Sort=True")</f>
        <v>#N/A Invalid Parameter: Interpolation value</v>
      </c>
      <c r="AJ2816" s="43" t="str">
        <f>_xll.BInterpol('Base IPCA'!$C$3:$C$14,'Base IPCA'!$D$3:$D$14,AH2816,"Cubic","Extrapolate=Linear","MultiX=Average","Skip=True","Sort=True")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2"/>
        <v>#REF!</v>
      </c>
      <c r="AI2817" s="43" t="str">
        <f>_xll.BInterpol('Base IPCA'!$C$3:$C$14,'Base IPCA'!$E$3:$E$14,AH2817,"Cubic","Extrapolate=Linear","MultiX=Average","Skip=True","Sort=True")</f>
        <v>#N/A Invalid Parameter: Interpolation value</v>
      </c>
      <c r="AJ2817" s="43" t="str">
        <f>_xll.BInterpol('Base IPCA'!$C$3:$C$14,'Base IPCA'!$D$3:$D$14,AH2817,"Cubic","Extrapolate=Linear","MultiX=Average","Skip=True","Sort=True")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2"/>
        <v>#REF!</v>
      </c>
      <c r="AI2818" s="43" t="str">
        <f>_xll.BInterpol('Base IPCA'!$C$3:$C$14,'Base IPCA'!$E$3:$E$14,AH2818,"Cubic","Extrapolate=Linear","MultiX=Average","Skip=True","Sort=True")</f>
        <v>#N/A Invalid Parameter: Interpolation value</v>
      </c>
      <c r="AJ2818" s="43" t="str">
        <f>_xll.BInterpol('Base IPCA'!$C$3:$C$14,'Base IPCA'!$D$3:$D$14,AH2818,"Cubic","Extrapolate=Linear","MultiX=Average","Skip=True","Sort=True")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2"/>
        <v>#REF!</v>
      </c>
      <c r="AI2819" s="43" t="str">
        <f>_xll.BInterpol('Base IPCA'!$C$3:$C$14,'Base IPCA'!$E$3:$E$14,AH2819,"Cubic","Extrapolate=Linear","MultiX=Average","Skip=True","Sort=True")</f>
        <v>#N/A Invalid Parameter: Interpolation value</v>
      </c>
      <c r="AJ2819" s="43" t="str">
        <f>_xll.BInterpol('Base IPCA'!$C$3:$C$14,'Base IPCA'!$D$3:$D$14,AH2819,"Cubic","Extrapolate=Linear","MultiX=Average","Skip=True","Sort=True")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2"/>
        <v>#REF!</v>
      </c>
      <c r="AI2820" s="43" t="str">
        <f>_xll.BInterpol('Base IPCA'!$C$3:$C$14,'Base IPCA'!$E$3:$E$14,AH2820,"Cubic","Extrapolate=Linear","MultiX=Average","Skip=True","Sort=True")</f>
        <v>#N/A Invalid Parameter: Interpolation value</v>
      </c>
      <c r="AJ2820" s="43" t="str">
        <f>_xll.BInterpol('Base IPCA'!$C$3:$C$14,'Base IPCA'!$D$3:$D$14,AH2820,"Cubic","Extrapolate=Linear","MultiX=Average","Skip=True","Sort=True")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2"/>
        <v>#REF!</v>
      </c>
      <c r="AI2821" s="43" t="str">
        <f>_xll.BInterpol('Base IPCA'!$C$3:$C$14,'Base IPCA'!$E$3:$E$14,AH2821,"Cubic","Extrapolate=Linear","MultiX=Average","Skip=True","Sort=True")</f>
        <v>#N/A Invalid Parameter: Interpolation value</v>
      </c>
      <c r="AJ2821" s="43" t="str">
        <f>_xll.BInterpol('Base IPCA'!$C$3:$C$14,'Base IPCA'!$D$3:$D$14,AH2821,"Cubic","Extrapolate=Linear","MultiX=Average","Skip=True","Sort=True")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3">AH2821+1</f>
        <v>#REF!</v>
      </c>
      <c r="AI2822" s="43" t="str">
        <f>_xll.BInterpol('Base IPCA'!$C$3:$C$14,'Base IPCA'!$E$3:$E$14,AH2822,"Cubic","Extrapolate=Linear","MultiX=Average","Skip=True","Sort=True")</f>
        <v>#N/A Invalid Parameter: Interpolation value</v>
      </c>
      <c r="AJ2822" s="43" t="str">
        <f>_xll.BInterpol('Base IPCA'!$C$3:$C$14,'Base IPCA'!$D$3:$D$14,AH2822,"Cubic","Extrapolate=Linear","MultiX=Average","Skip=True","Sort=True")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3"/>
        <v>#REF!</v>
      </c>
      <c r="AI2823" s="43" t="str">
        <f>_xll.BInterpol('Base IPCA'!$C$3:$C$14,'Base IPCA'!$E$3:$E$14,AH2823,"Cubic","Extrapolate=Linear","MultiX=Average","Skip=True","Sort=True")</f>
        <v>#N/A Invalid Parameter: Interpolation value</v>
      </c>
      <c r="AJ2823" s="43" t="str">
        <f>_xll.BInterpol('Base IPCA'!$C$3:$C$14,'Base IPCA'!$D$3:$D$14,AH2823,"Cubic","Extrapolate=Linear","MultiX=Average","Skip=True","Sort=True")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3"/>
        <v>#REF!</v>
      </c>
      <c r="AI2824" s="43" t="str">
        <f>_xll.BInterpol('Base IPCA'!$C$3:$C$14,'Base IPCA'!$E$3:$E$14,AH2824,"Cubic","Extrapolate=Linear","MultiX=Average","Skip=True","Sort=True")</f>
        <v>#N/A Invalid Parameter: Interpolation value</v>
      </c>
      <c r="AJ2824" s="43" t="str">
        <f>_xll.BInterpol('Base IPCA'!$C$3:$C$14,'Base IPCA'!$D$3:$D$14,AH2824,"Cubic","Extrapolate=Linear","MultiX=Average","Skip=True","Sort=True")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3"/>
        <v>#REF!</v>
      </c>
      <c r="AI2825" s="43" t="str">
        <f>_xll.BInterpol('Base IPCA'!$C$3:$C$14,'Base IPCA'!$E$3:$E$14,AH2825,"Cubic","Extrapolate=Linear","MultiX=Average","Skip=True","Sort=True")</f>
        <v>#N/A Invalid Parameter: Interpolation value</v>
      </c>
      <c r="AJ2825" s="43" t="str">
        <f>_xll.BInterpol('Base IPCA'!$C$3:$C$14,'Base IPCA'!$D$3:$D$14,AH2825,"Cubic","Extrapolate=Linear","MultiX=Average","Skip=True","Sort=True")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3"/>
        <v>#REF!</v>
      </c>
      <c r="AI2826" s="43" t="str">
        <f>_xll.BInterpol('Base IPCA'!$C$3:$C$14,'Base IPCA'!$E$3:$E$14,AH2826,"Cubic","Extrapolate=Linear","MultiX=Average","Skip=True","Sort=True")</f>
        <v>#N/A Invalid Parameter: Interpolation value</v>
      </c>
      <c r="AJ2826" s="43" t="str">
        <f>_xll.BInterpol('Base IPCA'!$C$3:$C$14,'Base IPCA'!$D$3:$D$14,AH2826,"Cubic","Extrapolate=Linear","MultiX=Average","Skip=True","Sort=True")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3"/>
        <v>#REF!</v>
      </c>
      <c r="AI2827" s="43" t="str">
        <f>_xll.BInterpol('Base IPCA'!$C$3:$C$14,'Base IPCA'!$E$3:$E$14,AH2827,"Cubic","Extrapolate=Linear","MultiX=Average","Skip=True","Sort=True")</f>
        <v>#N/A Invalid Parameter: Interpolation value</v>
      </c>
      <c r="AJ2827" s="43" t="str">
        <f>_xll.BInterpol('Base IPCA'!$C$3:$C$14,'Base IPCA'!$D$3:$D$14,AH2827,"Cubic","Extrapolate=Linear","MultiX=Average","Skip=True","Sort=True")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3"/>
        <v>#REF!</v>
      </c>
      <c r="AI2828" s="43" t="str">
        <f>_xll.BInterpol('Base IPCA'!$C$3:$C$14,'Base IPCA'!$E$3:$E$14,AH2828,"Cubic","Extrapolate=Linear","MultiX=Average","Skip=True","Sort=True")</f>
        <v>#N/A Invalid Parameter: Interpolation value</v>
      </c>
      <c r="AJ2828" s="43" t="str">
        <f>_xll.BInterpol('Base IPCA'!$C$3:$C$14,'Base IPCA'!$D$3:$D$14,AH2828,"Cubic","Extrapolate=Linear","MultiX=Average","Skip=True","Sort=True")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3"/>
        <v>#REF!</v>
      </c>
      <c r="AI2829" s="43" t="str">
        <f>_xll.BInterpol('Base IPCA'!$C$3:$C$14,'Base IPCA'!$E$3:$E$14,AH2829,"Cubic","Extrapolate=Linear","MultiX=Average","Skip=True","Sort=True")</f>
        <v>#N/A Invalid Parameter: Interpolation value</v>
      </c>
      <c r="AJ2829" s="43" t="str">
        <f>_xll.BInterpol('Base IPCA'!$C$3:$C$14,'Base IPCA'!$D$3:$D$14,AH2829,"Cubic","Extrapolate=Linear","MultiX=Average","Skip=True","Sort=True")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3"/>
        <v>#REF!</v>
      </c>
      <c r="AI2830" s="43" t="str">
        <f>_xll.BInterpol('Base IPCA'!$C$3:$C$14,'Base IPCA'!$E$3:$E$14,AH2830,"Cubic","Extrapolate=Linear","MultiX=Average","Skip=True","Sort=True")</f>
        <v>#N/A Invalid Parameter: Interpolation value</v>
      </c>
      <c r="AJ2830" s="43" t="str">
        <f>_xll.BInterpol('Base IPCA'!$C$3:$C$14,'Base IPCA'!$D$3:$D$14,AH2830,"Cubic","Extrapolate=Linear","MultiX=Average","Skip=True","Sort=True")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3"/>
        <v>#REF!</v>
      </c>
      <c r="AI2831" s="43" t="str">
        <f>_xll.BInterpol('Base IPCA'!$C$3:$C$14,'Base IPCA'!$E$3:$E$14,AH2831,"Cubic","Extrapolate=Linear","MultiX=Average","Skip=True","Sort=True")</f>
        <v>#N/A Invalid Parameter: Interpolation value</v>
      </c>
      <c r="AJ2831" s="43" t="str">
        <f>_xll.BInterpol('Base IPCA'!$C$3:$C$14,'Base IPCA'!$D$3:$D$14,AH2831,"Cubic","Extrapolate=Linear","MultiX=Average","Skip=True","Sort=True")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3"/>
        <v>#REF!</v>
      </c>
      <c r="AI2832" s="43" t="str">
        <f>_xll.BInterpol('Base IPCA'!$C$3:$C$14,'Base IPCA'!$E$3:$E$14,AH2832,"Cubic","Extrapolate=Linear","MultiX=Average","Skip=True","Sort=True")</f>
        <v>#N/A Invalid Parameter: Interpolation value</v>
      </c>
      <c r="AJ2832" s="43" t="str">
        <f>_xll.BInterpol('Base IPCA'!$C$3:$C$14,'Base IPCA'!$D$3:$D$14,AH2832,"Cubic","Extrapolate=Linear","MultiX=Average","Skip=True","Sort=True")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3"/>
        <v>#REF!</v>
      </c>
      <c r="AI2833" s="43" t="str">
        <f>_xll.BInterpol('Base IPCA'!$C$3:$C$14,'Base IPCA'!$E$3:$E$14,AH2833,"Cubic","Extrapolate=Linear","MultiX=Average","Skip=True","Sort=True")</f>
        <v>#N/A Invalid Parameter: Interpolation value</v>
      </c>
      <c r="AJ2833" s="43" t="str">
        <f>_xll.BInterpol('Base IPCA'!$C$3:$C$14,'Base IPCA'!$D$3:$D$14,AH2833,"Cubic","Extrapolate=Linear","MultiX=Average","Skip=True","Sort=True")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3"/>
        <v>#REF!</v>
      </c>
      <c r="AI2834" s="43" t="str">
        <f>_xll.BInterpol('Base IPCA'!$C$3:$C$14,'Base IPCA'!$E$3:$E$14,AH2834,"Cubic","Extrapolate=Linear","MultiX=Average","Skip=True","Sort=True")</f>
        <v>#N/A Invalid Parameter: Interpolation value</v>
      </c>
      <c r="AJ2834" s="43" t="str">
        <f>_xll.BInterpol('Base IPCA'!$C$3:$C$14,'Base IPCA'!$D$3:$D$14,AH2834,"Cubic","Extrapolate=Linear","MultiX=Average","Skip=True","Sort=True")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3"/>
        <v>#REF!</v>
      </c>
      <c r="AI2835" s="43" t="str">
        <f>_xll.BInterpol('Base IPCA'!$C$3:$C$14,'Base IPCA'!$E$3:$E$14,AH2835,"Cubic","Extrapolate=Linear","MultiX=Average","Skip=True","Sort=True")</f>
        <v>#N/A Invalid Parameter: Interpolation value</v>
      </c>
      <c r="AJ2835" s="43" t="str">
        <f>_xll.BInterpol('Base IPCA'!$C$3:$C$14,'Base IPCA'!$D$3:$D$14,AH2835,"Cubic","Extrapolate=Linear","MultiX=Average","Skip=True","Sort=True")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3"/>
        <v>#REF!</v>
      </c>
      <c r="AI2836" s="43" t="str">
        <f>_xll.BInterpol('Base IPCA'!$C$3:$C$14,'Base IPCA'!$E$3:$E$14,AH2836,"Cubic","Extrapolate=Linear","MultiX=Average","Skip=True","Sort=True")</f>
        <v>#N/A Invalid Parameter: Interpolation value</v>
      </c>
      <c r="AJ2836" s="43" t="str">
        <f>_xll.BInterpol('Base IPCA'!$C$3:$C$14,'Base IPCA'!$D$3:$D$14,AH2836,"Cubic","Extrapolate=Linear","MultiX=Average","Skip=True","Sort=True")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3"/>
        <v>#REF!</v>
      </c>
      <c r="AI2837" s="43" t="str">
        <f>_xll.BInterpol('Base IPCA'!$C$3:$C$14,'Base IPCA'!$E$3:$E$14,AH2837,"Cubic","Extrapolate=Linear","MultiX=Average","Skip=True","Sort=True")</f>
        <v>#N/A Invalid Parameter: Interpolation value</v>
      </c>
      <c r="AJ2837" s="43" t="str">
        <f>_xll.BInterpol('Base IPCA'!$C$3:$C$14,'Base IPCA'!$D$3:$D$14,AH2837,"Cubic","Extrapolate=Linear","MultiX=Average","Skip=True","Sort=True")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3"/>
        <v>#REF!</v>
      </c>
      <c r="AI2838" s="43" t="str">
        <f>_xll.BInterpol('Base IPCA'!$C$3:$C$14,'Base IPCA'!$E$3:$E$14,AH2838,"Cubic","Extrapolate=Linear","MultiX=Average","Skip=True","Sort=True")</f>
        <v>#N/A Invalid Parameter: Interpolation value</v>
      </c>
      <c r="AJ2838" s="43" t="str">
        <f>_xll.BInterpol('Base IPCA'!$C$3:$C$14,'Base IPCA'!$D$3:$D$14,AH2838,"Cubic","Extrapolate=Linear","MultiX=Average","Skip=True","Sort=True")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3"/>
        <v>#REF!</v>
      </c>
      <c r="AI2839" s="43" t="str">
        <f>_xll.BInterpol('Base IPCA'!$C$3:$C$14,'Base IPCA'!$E$3:$E$14,AH2839,"Cubic","Extrapolate=Linear","MultiX=Average","Skip=True","Sort=True")</f>
        <v>#N/A Invalid Parameter: Interpolation value</v>
      </c>
      <c r="AJ2839" s="43" t="str">
        <f>_xll.BInterpol('Base IPCA'!$C$3:$C$14,'Base IPCA'!$D$3:$D$14,AH2839,"Cubic","Extrapolate=Linear","MultiX=Average","Skip=True","Sort=True")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3"/>
        <v>#REF!</v>
      </c>
      <c r="AI2840" s="43" t="str">
        <f>_xll.BInterpol('Base IPCA'!$C$3:$C$14,'Base IPCA'!$E$3:$E$14,AH2840,"Cubic","Extrapolate=Linear","MultiX=Average","Skip=True","Sort=True")</f>
        <v>#N/A Invalid Parameter: Interpolation value</v>
      </c>
      <c r="AJ2840" s="43" t="str">
        <f>_xll.BInterpol('Base IPCA'!$C$3:$C$14,'Base IPCA'!$D$3:$D$14,AH2840,"Cubic","Extrapolate=Linear","MultiX=Average","Skip=True","Sort=True")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3"/>
        <v>#REF!</v>
      </c>
      <c r="AI2841" s="43" t="str">
        <f>_xll.BInterpol('Base IPCA'!$C$3:$C$14,'Base IPCA'!$E$3:$E$14,AH2841,"Cubic","Extrapolate=Linear","MultiX=Average","Skip=True","Sort=True")</f>
        <v>#N/A Invalid Parameter: Interpolation value</v>
      </c>
      <c r="AJ2841" s="43" t="str">
        <f>_xll.BInterpol('Base IPCA'!$C$3:$C$14,'Base IPCA'!$D$3:$D$14,AH2841,"Cubic","Extrapolate=Linear","MultiX=Average","Skip=True","Sort=True")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3"/>
        <v>#REF!</v>
      </c>
      <c r="AI2842" s="43" t="str">
        <f>_xll.BInterpol('Base IPCA'!$C$3:$C$14,'Base IPCA'!$E$3:$E$14,AH2842,"Cubic","Extrapolate=Linear","MultiX=Average","Skip=True","Sort=True")</f>
        <v>#N/A Invalid Parameter: Interpolation value</v>
      </c>
      <c r="AJ2842" s="43" t="str">
        <f>_xll.BInterpol('Base IPCA'!$C$3:$C$14,'Base IPCA'!$D$3:$D$14,AH2842,"Cubic","Extrapolate=Linear","MultiX=Average","Skip=True","Sort=True")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3"/>
        <v>#REF!</v>
      </c>
      <c r="AI2843" s="43" t="str">
        <f>_xll.BInterpol('Base IPCA'!$C$3:$C$14,'Base IPCA'!$E$3:$E$14,AH2843,"Cubic","Extrapolate=Linear","MultiX=Average","Skip=True","Sort=True")</f>
        <v>#N/A Invalid Parameter: Interpolation value</v>
      </c>
      <c r="AJ2843" s="43" t="str">
        <f>_xll.BInterpol('Base IPCA'!$C$3:$C$14,'Base IPCA'!$D$3:$D$14,AH2843,"Cubic","Extrapolate=Linear","MultiX=Average","Skip=True","Sort=True")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3"/>
        <v>#REF!</v>
      </c>
      <c r="AI2844" s="43" t="str">
        <f>_xll.BInterpol('Base IPCA'!$C$3:$C$14,'Base IPCA'!$E$3:$E$14,AH2844,"Cubic","Extrapolate=Linear","MultiX=Average","Skip=True","Sort=True")</f>
        <v>#N/A Invalid Parameter: Interpolation value</v>
      </c>
      <c r="AJ2844" s="43" t="str">
        <f>_xll.BInterpol('Base IPCA'!$C$3:$C$14,'Base IPCA'!$D$3:$D$14,AH2844,"Cubic","Extrapolate=Linear","MultiX=Average","Skip=True","Sort=True")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3"/>
        <v>#REF!</v>
      </c>
      <c r="AI2845" s="43" t="str">
        <f>_xll.BInterpol('Base IPCA'!$C$3:$C$14,'Base IPCA'!$E$3:$E$14,AH2845,"Cubic","Extrapolate=Linear","MultiX=Average","Skip=True","Sort=True")</f>
        <v>#N/A Invalid Parameter: Interpolation value</v>
      </c>
      <c r="AJ2845" s="43" t="str">
        <f>_xll.BInterpol('Base IPCA'!$C$3:$C$14,'Base IPCA'!$D$3:$D$14,AH2845,"Cubic","Extrapolate=Linear","MultiX=Average","Skip=True","Sort=True")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3"/>
        <v>#REF!</v>
      </c>
      <c r="AI2846" s="43" t="str">
        <f>_xll.BInterpol('Base IPCA'!$C$3:$C$14,'Base IPCA'!$E$3:$E$14,AH2846,"Cubic","Extrapolate=Linear","MultiX=Average","Skip=True","Sort=True")</f>
        <v>#N/A Invalid Parameter: Interpolation value</v>
      </c>
      <c r="AJ2846" s="43" t="str">
        <f>_xll.BInterpol('Base IPCA'!$C$3:$C$14,'Base IPCA'!$D$3:$D$14,AH2846,"Cubic","Extrapolate=Linear","MultiX=Average","Skip=True","Sort=True")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3"/>
        <v>#REF!</v>
      </c>
      <c r="AI2847" s="43" t="str">
        <f>_xll.BInterpol('Base IPCA'!$C$3:$C$14,'Base IPCA'!$E$3:$E$14,AH2847,"Cubic","Extrapolate=Linear","MultiX=Average","Skip=True","Sort=True")</f>
        <v>#N/A Invalid Parameter: Interpolation value</v>
      </c>
      <c r="AJ2847" s="43" t="str">
        <f>_xll.BInterpol('Base IPCA'!$C$3:$C$14,'Base IPCA'!$D$3:$D$14,AH2847,"Cubic","Extrapolate=Linear","MultiX=Average","Skip=True","Sort=True")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3"/>
        <v>#REF!</v>
      </c>
      <c r="AI2848" s="43" t="str">
        <f>_xll.BInterpol('Base IPCA'!$C$3:$C$14,'Base IPCA'!$E$3:$E$14,AH2848,"Cubic","Extrapolate=Linear","MultiX=Average","Skip=True","Sort=True")</f>
        <v>#N/A Invalid Parameter: Interpolation value</v>
      </c>
      <c r="AJ2848" s="43" t="str">
        <f>_xll.BInterpol('Base IPCA'!$C$3:$C$14,'Base IPCA'!$D$3:$D$14,AH2848,"Cubic","Extrapolate=Linear","MultiX=Average","Skip=True","Sort=True")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3"/>
        <v>#REF!</v>
      </c>
      <c r="AI2849" s="43" t="str">
        <f>_xll.BInterpol('Base IPCA'!$C$3:$C$14,'Base IPCA'!$E$3:$E$14,AH2849,"Cubic","Extrapolate=Linear","MultiX=Average","Skip=True","Sort=True")</f>
        <v>#N/A Invalid Parameter: Interpolation value</v>
      </c>
      <c r="AJ2849" s="43" t="str">
        <f>_xll.BInterpol('Base IPCA'!$C$3:$C$14,'Base IPCA'!$D$3:$D$14,AH2849,"Cubic","Extrapolate=Linear","MultiX=Average","Skip=True","Sort=True")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3"/>
        <v>#REF!</v>
      </c>
      <c r="AI2850" s="43" t="str">
        <f>_xll.BInterpol('Base IPCA'!$C$3:$C$14,'Base IPCA'!$E$3:$E$14,AH2850,"Cubic","Extrapolate=Linear","MultiX=Average","Skip=True","Sort=True")</f>
        <v>#N/A Invalid Parameter: Interpolation value</v>
      </c>
      <c r="AJ2850" s="43" t="str">
        <f>_xll.BInterpol('Base IPCA'!$C$3:$C$14,'Base IPCA'!$D$3:$D$14,AH2850,"Cubic","Extrapolate=Linear","MultiX=Average","Skip=True","Sort=True")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3"/>
        <v>#REF!</v>
      </c>
      <c r="AI2851" s="43" t="str">
        <f>_xll.BInterpol('Base IPCA'!$C$3:$C$14,'Base IPCA'!$E$3:$E$14,AH2851,"Cubic","Extrapolate=Linear","MultiX=Average","Skip=True","Sort=True")</f>
        <v>#N/A Invalid Parameter: Interpolation value</v>
      </c>
      <c r="AJ2851" s="43" t="str">
        <f>_xll.BInterpol('Base IPCA'!$C$3:$C$14,'Base IPCA'!$D$3:$D$14,AH2851,"Cubic","Extrapolate=Linear","MultiX=Average","Skip=True","Sort=True")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3"/>
        <v>#REF!</v>
      </c>
      <c r="AI2852" s="43" t="str">
        <f>_xll.BInterpol('Base IPCA'!$C$3:$C$14,'Base IPCA'!$E$3:$E$14,AH2852,"Cubic","Extrapolate=Linear","MultiX=Average","Skip=True","Sort=True")</f>
        <v>#N/A Invalid Parameter: Interpolation value</v>
      </c>
      <c r="AJ2852" s="43" t="str">
        <f>_xll.BInterpol('Base IPCA'!$C$3:$C$14,'Base IPCA'!$D$3:$D$14,AH2852,"Cubic","Extrapolate=Linear","MultiX=Average","Skip=True","Sort=True")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3"/>
        <v>#REF!</v>
      </c>
      <c r="AI2853" s="43" t="str">
        <f>_xll.BInterpol('Base IPCA'!$C$3:$C$14,'Base IPCA'!$E$3:$E$14,AH2853,"Cubic","Extrapolate=Linear","MultiX=Average","Skip=True","Sort=True")</f>
        <v>#N/A Invalid Parameter: Interpolation value</v>
      </c>
      <c r="AJ2853" s="43" t="str">
        <f>_xll.BInterpol('Base IPCA'!$C$3:$C$14,'Base IPCA'!$D$3:$D$14,AH2853,"Cubic","Extrapolate=Linear","MultiX=Average","Skip=True","Sort=True")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3"/>
        <v>#REF!</v>
      </c>
      <c r="AI2854" s="43" t="str">
        <f>_xll.BInterpol('Base IPCA'!$C$3:$C$14,'Base IPCA'!$E$3:$E$14,AH2854,"Cubic","Extrapolate=Linear","MultiX=Average","Skip=True","Sort=True")</f>
        <v>#N/A Invalid Parameter: Interpolation value</v>
      </c>
      <c r="AJ2854" s="43" t="str">
        <f>_xll.BInterpol('Base IPCA'!$C$3:$C$14,'Base IPCA'!$D$3:$D$14,AH2854,"Cubic","Extrapolate=Linear","MultiX=Average","Skip=True","Sort=True")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3"/>
        <v>#REF!</v>
      </c>
      <c r="AI2855" s="43" t="str">
        <f>_xll.BInterpol('Base IPCA'!$C$3:$C$14,'Base IPCA'!$E$3:$E$14,AH2855,"Cubic","Extrapolate=Linear","MultiX=Average","Skip=True","Sort=True")</f>
        <v>#N/A Invalid Parameter: Interpolation value</v>
      </c>
      <c r="AJ2855" s="43" t="str">
        <f>_xll.BInterpol('Base IPCA'!$C$3:$C$14,'Base IPCA'!$D$3:$D$14,AH2855,"Cubic","Extrapolate=Linear","MultiX=Average","Skip=True","Sort=True")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3"/>
        <v>#REF!</v>
      </c>
      <c r="AI2856" s="43" t="str">
        <f>_xll.BInterpol('Base IPCA'!$C$3:$C$14,'Base IPCA'!$E$3:$E$14,AH2856,"Cubic","Extrapolate=Linear","MultiX=Average","Skip=True","Sort=True")</f>
        <v>#N/A Invalid Parameter: Interpolation value</v>
      </c>
      <c r="AJ2856" s="43" t="str">
        <f>_xll.BInterpol('Base IPCA'!$C$3:$C$14,'Base IPCA'!$D$3:$D$14,AH2856,"Cubic","Extrapolate=Linear","MultiX=Average","Skip=True","Sort=True")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3"/>
        <v>#REF!</v>
      </c>
      <c r="AI2857" s="43" t="str">
        <f>_xll.BInterpol('Base IPCA'!$C$3:$C$14,'Base IPCA'!$E$3:$E$14,AH2857,"Cubic","Extrapolate=Linear","MultiX=Average","Skip=True","Sort=True")</f>
        <v>#N/A Invalid Parameter: Interpolation value</v>
      </c>
      <c r="AJ2857" s="43" t="str">
        <f>_xll.BInterpol('Base IPCA'!$C$3:$C$14,'Base IPCA'!$D$3:$D$14,AH2857,"Cubic","Extrapolate=Linear","MultiX=Average","Skip=True","Sort=True")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3"/>
        <v>#REF!</v>
      </c>
      <c r="AI2858" s="43" t="str">
        <f>_xll.BInterpol('Base IPCA'!$C$3:$C$14,'Base IPCA'!$E$3:$E$14,AH2858,"Cubic","Extrapolate=Linear","MultiX=Average","Skip=True","Sort=True")</f>
        <v>#N/A Invalid Parameter: Interpolation value</v>
      </c>
      <c r="AJ2858" s="43" t="str">
        <f>_xll.BInterpol('Base IPCA'!$C$3:$C$14,'Base IPCA'!$D$3:$D$14,AH2858,"Cubic","Extrapolate=Linear","MultiX=Average","Skip=True","Sort=True")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3"/>
        <v>#REF!</v>
      </c>
      <c r="AI2859" s="43" t="str">
        <f>_xll.BInterpol('Base IPCA'!$C$3:$C$14,'Base IPCA'!$E$3:$E$14,AH2859,"Cubic","Extrapolate=Linear","MultiX=Average","Skip=True","Sort=True")</f>
        <v>#N/A Invalid Parameter: Interpolation value</v>
      </c>
      <c r="AJ2859" s="43" t="str">
        <f>_xll.BInterpol('Base IPCA'!$C$3:$C$14,'Base IPCA'!$D$3:$D$14,AH2859,"Cubic","Extrapolate=Linear","MultiX=Average","Skip=True","Sort=True")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3"/>
        <v>#REF!</v>
      </c>
      <c r="AI2860" s="43" t="str">
        <f>_xll.BInterpol('Base IPCA'!$C$3:$C$14,'Base IPCA'!$E$3:$E$14,AH2860,"Cubic","Extrapolate=Linear","MultiX=Average","Skip=True","Sort=True")</f>
        <v>#N/A Invalid Parameter: Interpolation value</v>
      </c>
      <c r="AJ2860" s="43" t="str">
        <f>_xll.BInterpol('Base IPCA'!$C$3:$C$14,'Base IPCA'!$D$3:$D$14,AH2860,"Cubic","Extrapolate=Linear","MultiX=Average","Skip=True","Sort=True")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3"/>
        <v>#REF!</v>
      </c>
      <c r="AI2861" s="43" t="str">
        <f>_xll.BInterpol('Base IPCA'!$C$3:$C$14,'Base IPCA'!$E$3:$E$14,AH2861,"Cubic","Extrapolate=Linear","MultiX=Average","Skip=True","Sort=True")</f>
        <v>#N/A Invalid Parameter: Interpolation value</v>
      </c>
      <c r="AJ2861" s="43" t="str">
        <f>_xll.BInterpol('Base IPCA'!$C$3:$C$14,'Base IPCA'!$D$3:$D$14,AH2861,"Cubic","Extrapolate=Linear","MultiX=Average","Skip=True","Sort=True")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3"/>
        <v>#REF!</v>
      </c>
      <c r="AI2862" s="43" t="str">
        <f>_xll.BInterpol('Base IPCA'!$C$3:$C$14,'Base IPCA'!$E$3:$E$14,AH2862,"Cubic","Extrapolate=Linear","MultiX=Average","Skip=True","Sort=True")</f>
        <v>#N/A Invalid Parameter: Interpolation value</v>
      </c>
      <c r="AJ2862" s="43" t="str">
        <f>_xll.BInterpol('Base IPCA'!$C$3:$C$14,'Base IPCA'!$D$3:$D$14,AH2862,"Cubic","Extrapolate=Linear","MultiX=Average","Skip=True","Sort=True")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3"/>
        <v>#REF!</v>
      </c>
      <c r="AI2863" s="43" t="str">
        <f>_xll.BInterpol('Base IPCA'!$C$3:$C$14,'Base IPCA'!$E$3:$E$14,AH2863,"Cubic","Extrapolate=Linear","MultiX=Average","Skip=True","Sort=True")</f>
        <v>#N/A Invalid Parameter: Interpolation value</v>
      </c>
      <c r="AJ2863" s="43" t="str">
        <f>_xll.BInterpol('Base IPCA'!$C$3:$C$14,'Base IPCA'!$D$3:$D$14,AH2863,"Cubic","Extrapolate=Linear","MultiX=Average","Skip=True","Sort=True")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3"/>
        <v>#REF!</v>
      </c>
      <c r="AI2864" s="43" t="str">
        <f>_xll.BInterpol('Base IPCA'!$C$3:$C$14,'Base IPCA'!$E$3:$E$14,AH2864,"Cubic","Extrapolate=Linear","MultiX=Average","Skip=True","Sort=True")</f>
        <v>#N/A Invalid Parameter: Interpolation value</v>
      </c>
      <c r="AJ2864" s="43" t="str">
        <f>_xll.BInterpol('Base IPCA'!$C$3:$C$14,'Base IPCA'!$D$3:$D$14,AH2864,"Cubic","Extrapolate=Linear","MultiX=Average","Skip=True","Sort=True")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3"/>
        <v>#REF!</v>
      </c>
      <c r="AI2865" s="43" t="str">
        <f>_xll.BInterpol('Base IPCA'!$C$3:$C$14,'Base IPCA'!$E$3:$E$14,AH2865,"Cubic","Extrapolate=Linear","MultiX=Average","Skip=True","Sort=True")</f>
        <v>#N/A Invalid Parameter: Interpolation value</v>
      </c>
      <c r="AJ2865" s="43" t="str">
        <f>_xll.BInterpol('Base IPCA'!$C$3:$C$14,'Base IPCA'!$D$3:$D$14,AH2865,"Cubic","Extrapolate=Linear","MultiX=Average","Skip=True","Sort=True")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3"/>
        <v>#REF!</v>
      </c>
      <c r="AI2866" s="43" t="str">
        <f>_xll.BInterpol('Base IPCA'!$C$3:$C$14,'Base IPCA'!$E$3:$E$14,AH2866,"Cubic","Extrapolate=Linear","MultiX=Average","Skip=True","Sort=True")</f>
        <v>#N/A Invalid Parameter: Interpolation value</v>
      </c>
      <c r="AJ2866" s="43" t="str">
        <f>_xll.BInterpol('Base IPCA'!$C$3:$C$14,'Base IPCA'!$D$3:$D$14,AH2866,"Cubic","Extrapolate=Linear","MultiX=Average","Skip=True","Sort=True")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3"/>
        <v>#REF!</v>
      </c>
      <c r="AI2867" s="43" t="str">
        <f>_xll.BInterpol('Base IPCA'!$C$3:$C$14,'Base IPCA'!$E$3:$E$14,AH2867,"Cubic","Extrapolate=Linear","MultiX=Average","Skip=True","Sort=True")</f>
        <v>#N/A Invalid Parameter: Interpolation value</v>
      </c>
      <c r="AJ2867" s="43" t="str">
        <f>_xll.BInterpol('Base IPCA'!$C$3:$C$14,'Base IPCA'!$D$3:$D$14,AH2867,"Cubic","Extrapolate=Linear","MultiX=Average","Skip=True","Sort=True")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3"/>
        <v>#REF!</v>
      </c>
      <c r="AI2868" s="43" t="str">
        <f>_xll.BInterpol('Base IPCA'!$C$3:$C$14,'Base IPCA'!$E$3:$E$14,AH2868,"Cubic","Extrapolate=Linear","MultiX=Average","Skip=True","Sort=True")</f>
        <v>#N/A Invalid Parameter: Interpolation value</v>
      </c>
      <c r="AJ2868" s="43" t="str">
        <f>_xll.BInterpol('Base IPCA'!$C$3:$C$14,'Base IPCA'!$D$3:$D$14,AH2868,"Cubic","Extrapolate=Linear","MultiX=Average","Skip=True","Sort=True")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3"/>
        <v>#REF!</v>
      </c>
      <c r="AI2869" s="43" t="str">
        <f>_xll.BInterpol('Base IPCA'!$C$3:$C$14,'Base IPCA'!$E$3:$E$14,AH2869,"Cubic","Extrapolate=Linear","MultiX=Average","Skip=True","Sort=True")</f>
        <v>#N/A Invalid Parameter: Interpolation value</v>
      </c>
      <c r="AJ2869" s="43" t="str">
        <f>_xll.BInterpol('Base IPCA'!$C$3:$C$14,'Base IPCA'!$D$3:$D$14,AH2869,"Cubic","Extrapolate=Linear","MultiX=Average","Skip=True","Sort=True")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3"/>
        <v>#REF!</v>
      </c>
      <c r="AI2870" s="43" t="str">
        <f>_xll.BInterpol('Base IPCA'!$C$3:$C$14,'Base IPCA'!$E$3:$E$14,AH2870,"Cubic","Extrapolate=Linear","MultiX=Average","Skip=True","Sort=True")</f>
        <v>#N/A Invalid Parameter: Interpolation value</v>
      </c>
      <c r="AJ2870" s="43" t="str">
        <f>_xll.BInterpol('Base IPCA'!$C$3:$C$14,'Base IPCA'!$D$3:$D$14,AH2870,"Cubic","Extrapolate=Linear","MultiX=Average","Skip=True","Sort=True")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3"/>
        <v>#REF!</v>
      </c>
      <c r="AI2871" s="43" t="str">
        <f>_xll.BInterpol('Base IPCA'!$C$3:$C$14,'Base IPCA'!$E$3:$E$14,AH2871,"Cubic","Extrapolate=Linear","MultiX=Average","Skip=True","Sort=True")</f>
        <v>#N/A Invalid Parameter: Interpolation value</v>
      </c>
      <c r="AJ2871" s="43" t="str">
        <f>_xll.BInterpol('Base IPCA'!$C$3:$C$14,'Base IPCA'!$D$3:$D$14,AH2871,"Cubic","Extrapolate=Linear","MultiX=Average","Skip=True","Sort=True")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3"/>
        <v>#REF!</v>
      </c>
      <c r="AI2872" s="43" t="str">
        <f>_xll.BInterpol('Base IPCA'!$C$3:$C$14,'Base IPCA'!$E$3:$E$14,AH2872,"Cubic","Extrapolate=Linear","MultiX=Average","Skip=True","Sort=True")</f>
        <v>#N/A Invalid Parameter: Interpolation value</v>
      </c>
      <c r="AJ2872" s="43" t="str">
        <f>_xll.BInterpol('Base IPCA'!$C$3:$C$14,'Base IPCA'!$D$3:$D$14,AH2872,"Cubic","Extrapolate=Linear","MultiX=Average","Skip=True","Sort=True")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3"/>
        <v>#REF!</v>
      </c>
      <c r="AI2873" s="43" t="str">
        <f>_xll.BInterpol('Base IPCA'!$C$3:$C$14,'Base IPCA'!$E$3:$E$14,AH2873,"Cubic","Extrapolate=Linear","MultiX=Average","Skip=True","Sort=True")</f>
        <v>#N/A Invalid Parameter: Interpolation value</v>
      </c>
      <c r="AJ2873" s="43" t="str">
        <f>_xll.BInterpol('Base IPCA'!$C$3:$C$14,'Base IPCA'!$D$3:$D$14,AH2873,"Cubic","Extrapolate=Linear","MultiX=Average","Skip=True","Sort=True")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3"/>
        <v>#REF!</v>
      </c>
      <c r="AI2874" s="43" t="str">
        <f>_xll.BInterpol('Base IPCA'!$C$3:$C$14,'Base IPCA'!$E$3:$E$14,AH2874,"Cubic","Extrapolate=Linear","MultiX=Average","Skip=True","Sort=True")</f>
        <v>#N/A Invalid Parameter: Interpolation value</v>
      </c>
      <c r="AJ2874" s="43" t="str">
        <f>_xll.BInterpol('Base IPCA'!$C$3:$C$14,'Base IPCA'!$D$3:$D$14,AH2874,"Cubic","Extrapolate=Linear","MultiX=Average","Skip=True","Sort=True")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3"/>
        <v>#REF!</v>
      </c>
      <c r="AI2875" s="43" t="str">
        <f>_xll.BInterpol('Base IPCA'!$C$3:$C$14,'Base IPCA'!$E$3:$E$14,AH2875,"Cubic","Extrapolate=Linear","MultiX=Average","Skip=True","Sort=True")</f>
        <v>#N/A Invalid Parameter: Interpolation value</v>
      </c>
      <c r="AJ2875" s="43" t="str">
        <f>_xll.BInterpol('Base IPCA'!$C$3:$C$14,'Base IPCA'!$D$3:$D$14,AH2875,"Cubic","Extrapolate=Linear","MultiX=Average","Skip=True","Sort=True")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3"/>
        <v>#REF!</v>
      </c>
      <c r="AI2876" s="43" t="str">
        <f>_xll.BInterpol('Base IPCA'!$C$3:$C$14,'Base IPCA'!$E$3:$E$14,AH2876,"Cubic","Extrapolate=Linear","MultiX=Average","Skip=True","Sort=True")</f>
        <v>#N/A Invalid Parameter: Interpolation value</v>
      </c>
      <c r="AJ2876" s="43" t="str">
        <f>_xll.BInterpol('Base IPCA'!$C$3:$C$14,'Base IPCA'!$D$3:$D$14,AH2876,"Cubic","Extrapolate=Linear","MultiX=Average","Skip=True","Sort=True")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3"/>
        <v>#REF!</v>
      </c>
      <c r="AI2877" s="43" t="str">
        <f>_xll.BInterpol('Base IPCA'!$C$3:$C$14,'Base IPCA'!$E$3:$E$14,AH2877,"Cubic","Extrapolate=Linear","MultiX=Average","Skip=True","Sort=True")</f>
        <v>#N/A Invalid Parameter: Interpolation value</v>
      </c>
      <c r="AJ2877" s="43" t="str">
        <f>_xll.BInterpol('Base IPCA'!$C$3:$C$14,'Base IPCA'!$D$3:$D$14,AH2877,"Cubic","Extrapolate=Linear","MultiX=Average","Skip=True","Sort=True")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3"/>
        <v>#REF!</v>
      </c>
      <c r="AI2878" s="43" t="str">
        <f>_xll.BInterpol('Base IPCA'!$C$3:$C$14,'Base IPCA'!$E$3:$E$14,AH2878,"Cubic","Extrapolate=Linear","MultiX=Average","Skip=True","Sort=True")</f>
        <v>#N/A Invalid Parameter: Interpolation value</v>
      </c>
      <c r="AJ2878" s="43" t="str">
        <f>_xll.BInterpol('Base IPCA'!$C$3:$C$14,'Base IPCA'!$D$3:$D$14,AH2878,"Cubic","Extrapolate=Linear","MultiX=Average","Skip=True","Sort=True")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3"/>
        <v>#REF!</v>
      </c>
      <c r="AI2879" s="43" t="str">
        <f>_xll.BInterpol('Base IPCA'!$C$3:$C$14,'Base IPCA'!$E$3:$E$14,AH2879,"Cubic","Extrapolate=Linear","MultiX=Average","Skip=True","Sort=True")</f>
        <v>#N/A Invalid Parameter: Interpolation value</v>
      </c>
      <c r="AJ2879" s="43" t="str">
        <f>_xll.BInterpol('Base IPCA'!$C$3:$C$14,'Base IPCA'!$D$3:$D$14,AH2879,"Cubic","Extrapolate=Linear","MultiX=Average","Skip=True","Sort=True")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3"/>
        <v>#REF!</v>
      </c>
      <c r="AI2880" s="43" t="str">
        <f>_xll.BInterpol('Base IPCA'!$C$3:$C$14,'Base IPCA'!$E$3:$E$14,AH2880,"Cubic","Extrapolate=Linear","MultiX=Average","Skip=True","Sort=True")</f>
        <v>#N/A Invalid Parameter: Interpolation value</v>
      </c>
      <c r="AJ2880" s="43" t="str">
        <f>_xll.BInterpol('Base IPCA'!$C$3:$C$14,'Base IPCA'!$D$3:$D$14,AH2880,"Cubic","Extrapolate=Linear","MultiX=Average","Skip=True","Sort=True")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3"/>
        <v>#REF!</v>
      </c>
      <c r="AI2881" s="43" t="str">
        <f>_xll.BInterpol('Base IPCA'!$C$3:$C$14,'Base IPCA'!$E$3:$E$14,AH2881,"Cubic","Extrapolate=Linear","MultiX=Average","Skip=True","Sort=True")</f>
        <v>#N/A Invalid Parameter: Interpolation value</v>
      </c>
      <c r="AJ2881" s="43" t="str">
        <f>_xll.BInterpol('Base IPCA'!$C$3:$C$14,'Base IPCA'!$D$3:$D$14,AH2881,"Cubic","Extrapolate=Linear","MultiX=Average","Skip=True","Sort=True")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3"/>
        <v>#REF!</v>
      </c>
      <c r="AI2882" s="43" t="str">
        <f>_xll.BInterpol('Base IPCA'!$C$3:$C$14,'Base IPCA'!$E$3:$E$14,AH2882,"Cubic","Extrapolate=Linear","MultiX=Average","Skip=True","Sort=True")</f>
        <v>#N/A Invalid Parameter: Interpolation value</v>
      </c>
      <c r="AJ2882" s="43" t="str">
        <f>_xll.BInterpol('Base IPCA'!$C$3:$C$14,'Base IPCA'!$D$3:$D$14,AH2882,"Cubic","Extrapolate=Linear","MultiX=Average","Skip=True","Sort=True")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3"/>
        <v>#REF!</v>
      </c>
      <c r="AI2883" s="43" t="str">
        <f>_xll.BInterpol('Base IPCA'!$C$3:$C$14,'Base IPCA'!$E$3:$E$14,AH2883,"Cubic","Extrapolate=Linear","MultiX=Average","Skip=True","Sort=True")</f>
        <v>#N/A Invalid Parameter: Interpolation value</v>
      </c>
      <c r="AJ2883" s="43" t="str">
        <f>_xll.BInterpol('Base IPCA'!$C$3:$C$14,'Base IPCA'!$D$3:$D$14,AH2883,"Cubic","Extrapolate=Linear","MultiX=Average","Skip=True","Sort=True")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3"/>
        <v>#REF!</v>
      </c>
      <c r="AI2884" s="43" t="str">
        <f>_xll.BInterpol('Base IPCA'!$C$3:$C$14,'Base IPCA'!$E$3:$E$14,AH2884,"Cubic","Extrapolate=Linear","MultiX=Average","Skip=True","Sort=True")</f>
        <v>#N/A Invalid Parameter: Interpolation value</v>
      </c>
      <c r="AJ2884" s="43" t="str">
        <f>_xll.BInterpol('Base IPCA'!$C$3:$C$14,'Base IPCA'!$D$3:$D$14,AH2884,"Cubic","Extrapolate=Linear","MultiX=Average","Skip=True","Sort=True")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3"/>
        <v>#REF!</v>
      </c>
      <c r="AI2885" s="43" t="str">
        <f>_xll.BInterpol('Base IPCA'!$C$3:$C$14,'Base IPCA'!$E$3:$E$14,AH2885,"Cubic","Extrapolate=Linear","MultiX=Average","Skip=True","Sort=True")</f>
        <v>#N/A Invalid Parameter: Interpolation value</v>
      </c>
      <c r="AJ2885" s="43" t="str">
        <f>_xll.BInterpol('Base IPCA'!$C$3:$C$14,'Base IPCA'!$D$3:$D$14,AH2885,"Cubic","Extrapolate=Linear","MultiX=Average","Skip=True","Sort=True")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4">AH2885+1</f>
        <v>#REF!</v>
      </c>
      <c r="AI2886" s="43" t="str">
        <f>_xll.BInterpol('Base IPCA'!$C$3:$C$14,'Base IPCA'!$E$3:$E$14,AH2886,"Cubic","Extrapolate=Linear","MultiX=Average","Skip=True","Sort=True")</f>
        <v>#N/A Invalid Parameter: Interpolation value</v>
      </c>
      <c r="AJ2886" s="43" t="str">
        <f>_xll.BInterpol('Base IPCA'!$C$3:$C$14,'Base IPCA'!$D$3:$D$14,AH2886,"Cubic","Extrapolate=Linear","MultiX=Average","Skip=True","Sort=True")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4"/>
        <v>#REF!</v>
      </c>
      <c r="AI2887" s="43" t="str">
        <f>_xll.BInterpol('Base IPCA'!$C$3:$C$14,'Base IPCA'!$E$3:$E$14,AH2887,"Cubic","Extrapolate=Linear","MultiX=Average","Skip=True","Sort=True")</f>
        <v>#N/A Invalid Parameter: Interpolation value</v>
      </c>
      <c r="AJ2887" s="43" t="str">
        <f>_xll.BInterpol('Base IPCA'!$C$3:$C$14,'Base IPCA'!$D$3:$D$14,AH2887,"Cubic","Extrapolate=Linear","MultiX=Average","Skip=True","Sort=True")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4"/>
        <v>#REF!</v>
      </c>
      <c r="AI2888" s="43" t="str">
        <f>_xll.BInterpol('Base IPCA'!$C$3:$C$14,'Base IPCA'!$E$3:$E$14,AH2888,"Cubic","Extrapolate=Linear","MultiX=Average","Skip=True","Sort=True")</f>
        <v>#N/A Invalid Parameter: Interpolation value</v>
      </c>
      <c r="AJ2888" s="43" t="str">
        <f>_xll.BInterpol('Base IPCA'!$C$3:$C$14,'Base IPCA'!$D$3:$D$14,AH2888,"Cubic","Extrapolate=Linear","MultiX=Average","Skip=True","Sort=True")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4"/>
        <v>#REF!</v>
      </c>
      <c r="AI2889" s="43" t="str">
        <f>_xll.BInterpol('Base IPCA'!$C$3:$C$14,'Base IPCA'!$E$3:$E$14,AH2889,"Cubic","Extrapolate=Linear","MultiX=Average","Skip=True","Sort=True")</f>
        <v>#N/A Invalid Parameter: Interpolation value</v>
      </c>
      <c r="AJ2889" s="43" t="str">
        <f>_xll.BInterpol('Base IPCA'!$C$3:$C$14,'Base IPCA'!$D$3:$D$14,AH2889,"Cubic","Extrapolate=Linear","MultiX=Average","Skip=True","Sort=True")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4"/>
        <v>#REF!</v>
      </c>
      <c r="AI2890" s="43" t="str">
        <f>_xll.BInterpol('Base IPCA'!$C$3:$C$14,'Base IPCA'!$E$3:$E$14,AH2890,"Cubic","Extrapolate=Linear","MultiX=Average","Skip=True","Sort=True")</f>
        <v>#N/A Invalid Parameter: Interpolation value</v>
      </c>
      <c r="AJ2890" s="43" t="str">
        <f>_xll.BInterpol('Base IPCA'!$C$3:$C$14,'Base IPCA'!$D$3:$D$14,AH2890,"Cubic","Extrapolate=Linear","MultiX=Average","Skip=True","Sort=True")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4"/>
        <v>#REF!</v>
      </c>
      <c r="AI2891" s="43" t="str">
        <f>_xll.BInterpol('Base IPCA'!$C$3:$C$14,'Base IPCA'!$E$3:$E$14,AH2891,"Cubic","Extrapolate=Linear","MultiX=Average","Skip=True","Sort=True")</f>
        <v>#N/A Invalid Parameter: Interpolation value</v>
      </c>
      <c r="AJ2891" s="43" t="str">
        <f>_xll.BInterpol('Base IPCA'!$C$3:$C$14,'Base IPCA'!$D$3:$D$14,AH2891,"Cubic","Extrapolate=Linear","MultiX=Average","Skip=True","Sort=True")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4"/>
        <v>#REF!</v>
      </c>
      <c r="AI2892" s="43" t="str">
        <f>_xll.BInterpol('Base IPCA'!$C$3:$C$14,'Base IPCA'!$E$3:$E$14,AH2892,"Cubic","Extrapolate=Linear","MultiX=Average","Skip=True","Sort=True")</f>
        <v>#N/A Invalid Parameter: Interpolation value</v>
      </c>
      <c r="AJ2892" s="43" t="str">
        <f>_xll.BInterpol('Base IPCA'!$C$3:$C$14,'Base IPCA'!$D$3:$D$14,AH2892,"Cubic","Extrapolate=Linear","MultiX=Average","Skip=True","Sort=True")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4"/>
        <v>#REF!</v>
      </c>
      <c r="AI2893" s="43" t="str">
        <f>_xll.BInterpol('Base IPCA'!$C$3:$C$14,'Base IPCA'!$E$3:$E$14,AH2893,"Cubic","Extrapolate=Linear","MultiX=Average","Skip=True","Sort=True")</f>
        <v>#N/A Invalid Parameter: Interpolation value</v>
      </c>
      <c r="AJ2893" s="43" t="str">
        <f>_xll.BInterpol('Base IPCA'!$C$3:$C$14,'Base IPCA'!$D$3:$D$14,AH2893,"Cubic","Extrapolate=Linear","MultiX=Average","Skip=True","Sort=True")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4"/>
        <v>#REF!</v>
      </c>
      <c r="AI2894" s="43" t="str">
        <f>_xll.BInterpol('Base IPCA'!$C$3:$C$14,'Base IPCA'!$E$3:$E$14,AH2894,"Cubic","Extrapolate=Linear","MultiX=Average","Skip=True","Sort=True")</f>
        <v>#N/A Invalid Parameter: Interpolation value</v>
      </c>
      <c r="AJ2894" s="43" t="str">
        <f>_xll.BInterpol('Base IPCA'!$C$3:$C$14,'Base IPCA'!$D$3:$D$14,AH2894,"Cubic","Extrapolate=Linear","MultiX=Average","Skip=True","Sort=True")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4"/>
        <v>#REF!</v>
      </c>
      <c r="AI2895" s="43" t="str">
        <f>_xll.BInterpol('Base IPCA'!$C$3:$C$14,'Base IPCA'!$E$3:$E$14,AH2895,"Cubic","Extrapolate=Linear","MultiX=Average","Skip=True","Sort=True")</f>
        <v>#N/A Invalid Parameter: Interpolation value</v>
      </c>
      <c r="AJ2895" s="43" t="str">
        <f>_xll.BInterpol('Base IPCA'!$C$3:$C$14,'Base IPCA'!$D$3:$D$14,AH2895,"Cubic","Extrapolate=Linear","MultiX=Average","Skip=True","Sort=True")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4"/>
        <v>#REF!</v>
      </c>
      <c r="AI2896" s="43" t="str">
        <f>_xll.BInterpol('Base IPCA'!$C$3:$C$14,'Base IPCA'!$E$3:$E$14,AH2896,"Cubic","Extrapolate=Linear","MultiX=Average","Skip=True","Sort=True")</f>
        <v>#N/A Invalid Parameter: Interpolation value</v>
      </c>
      <c r="AJ2896" s="43" t="str">
        <f>_xll.BInterpol('Base IPCA'!$C$3:$C$14,'Base IPCA'!$D$3:$D$14,AH2896,"Cubic","Extrapolate=Linear","MultiX=Average","Skip=True","Sort=True")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4"/>
        <v>#REF!</v>
      </c>
      <c r="AI2897" s="43" t="str">
        <f>_xll.BInterpol('Base IPCA'!$C$3:$C$14,'Base IPCA'!$E$3:$E$14,AH2897,"Cubic","Extrapolate=Linear","MultiX=Average","Skip=True","Sort=True")</f>
        <v>#N/A Invalid Parameter: Interpolation value</v>
      </c>
      <c r="AJ2897" s="43" t="str">
        <f>_xll.BInterpol('Base IPCA'!$C$3:$C$14,'Base IPCA'!$D$3:$D$14,AH2897,"Cubic","Extrapolate=Linear","MultiX=Average","Skip=True","Sort=True")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4"/>
        <v>#REF!</v>
      </c>
      <c r="AI2898" s="43" t="str">
        <f>_xll.BInterpol('Base IPCA'!$C$3:$C$14,'Base IPCA'!$E$3:$E$14,AH2898,"Cubic","Extrapolate=Linear","MultiX=Average","Skip=True","Sort=True")</f>
        <v>#N/A Invalid Parameter: Interpolation value</v>
      </c>
      <c r="AJ2898" s="43" t="str">
        <f>_xll.BInterpol('Base IPCA'!$C$3:$C$14,'Base IPCA'!$D$3:$D$14,AH2898,"Cubic","Extrapolate=Linear","MultiX=Average","Skip=True","Sort=True")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4"/>
        <v>#REF!</v>
      </c>
      <c r="AI2899" s="43" t="str">
        <f>_xll.BInterpol('Base IPCA'!$C$3:$C$14,'Base IPCA'!$E$3:$E$14,AH2899,"Cubic","Extrapolate=Linear","MultiX=Average","Skip=True","Sort=True")</f>
        <v>#N/A Invalid Parameter: Interpolation value</v>
      </c>
      <c r="AJ2899" s="43" t="str">
        <f>_xll.BInterpol('Base IPCA'!$C$3:$C$14,'Base IPCA'!$D$3:$D$14,AH2899,"Cubic","Extrapolate=Linear","MultiX=Average","Skip=True","Sort=True")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4"/>
        <v>#REF!</v>
      </c>
      <c r="AI2900" s="43" t="str">
        <f>_xll.BInterpol('Base IPCA'!$C$3:$C$14,'Base IPCA'!$E$3:$E$14,AH2900,"Cubic","Extrapolate=Linear","MultiX=Average","Skip=True","Sort=True")</f>
        <v>#N/A Invalid Parameter: Interpolation value</v>
      </c>
      <c r="AJ2900" s="43" t="str">
        <f>_xll.BInterpol('Base IPCA'!$C$3:$C$14,'Base IPCA'!$D$3:$D$14,AH2900,"Cubic","Extrapolate=Linear","MultiX=Average","Skip=True","Sort=True")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4"/>
        <v>#REF!</v>
      </c>
      <c r="AI2901" s="43" t="str">
        <f>_xll.BInterpol('Base IPCA'!$C$3:$C$14,'Base IPCA'!$E$3:$E$14,AH2901,"Cubic","Extrapolate=Linear","MultiX=Average","Skip=True","Sort=True")</f>
        <v>#N/A Invalid Parameter: Interpolation value</v>
      </c>
      <c r="AJ2901" s="43" t="str">
        <f>_xll.BInterpol('Base IPCA'!$C$3:$C$14,'Base IPCA'!$D$3:$D$14,AH2901,"Cubic","Extrapolate=Linear","MultiX=Average","Skip=True","Sort=True")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4"/>
        <v>#REF!</v>
      </c>
      <c r="AI2902" s="43" t="str">
        <f>_xll.BInterpol('Base IPCA'!$C$3:$C$14,'Base IPCA'!$E$3:$E$14,AH2902,"Cubic","Extrapolate=Linear","MultiX=Average","Skip=True","Sort=True")</f>
        <v>#N/A Invalid Parameter: Interpolation value</v>
      </c>
      <c r="AJ2902" s="43" t="str">
        <f>_xll.BInterpol('Base IPCA'!$C$3:$C$14,'Base IPCA'!$D$3:$D$14,AH2902,"Cubic","Extrapolate=Linear","MultiX=Average","Skip=True","Sort=True")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4"/>
        <v>#REF!</v>
      </c>
      <c r="AI2903" s="43" t="str">
        <f>_xll.BInterpol('Base IPCA'!$C$3:$C$14,'Base IPCA'!$E$3:$E$14,AH2903,"Cubic","Extrapolate=Linear","MultiX=Average","Skip=True","Sort=True")</f>
        <v>#N/A Invalid Parameter: Interpolation value</v>
      </c>
      <c r="AJ2903" s="43" t="str">
        <f>_xll.BInterpol('Base IPCA'!$C$3:$C$14,'Base IPCA'!$D$3:$D$14,AH2903,"Cubic","Extrapolate=Linear","MultiX=Average","Skip=True","Sort=True")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4"/>
        <v>#REF!</v>
      </c>
      <c r="AI2904" s="43" t="str">
        <f>_xll.BInterpol('Base IPCA'!$C$3:$C$14,'Base IPCA'!$E$3:$E$14,AH2904,"Cubic","Extrapolate=Linear","MultiX=Average","Skip=True","Sort=True")</f>
        <v>#N/A Invalid Parameter: Interpolation value</v>
      </c>
      <c r="AJ2904" s="43" t="str">
        <f>_xll.BInterpol('Base IPCA'!$C$3:$C$14,'Base IPCA'!$D$3:$D$14,AH2904,"Cubic","Extrapolate=Linear","MultiX=Average","Skip=True","Sort=True")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4"/>
        <v>#REF!</v>
      </c>
      <c r="AI2905" s="43" t="str">
        <f>_xll.BInterpol('Base IPCA'!$C$3:$C$14,'Base IPCA'!$E$3:$E$14,AH2905,"Cubic","Extrapolate=Linear","MultiX=Average","Skip=True","Sort=True")</f>
        <v>#N/A Invalid Parameter: Interpolation value</v>
      </c>
      <c r="AJ2905" s="43" t="str">
        <f>_xll.BInterpol('Base IPCA'!$C$3:$C$14,'Base IPCA'!$D$3:$D$14,AH2905,"Cubic","Extrapolate=Linear","MultiX=Average","Skip=True","Sort=True")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4"/>
        <v>#REF!</v>
      </c>
      <c r="AI2906" s="43" t="str">
        <f>_xll.BInterpol('Base IPCA'!$C$3:$C$14,'Base IPCA'!$E$3:$E$14,AH2906,"Cubic","Extrapolate=Linear","MultiX=Average","Skip=True","Sort=True")</f>
        <v>#N/A Invalid Parameter: Interpolation value</v>
      </c>
      <c r="AJ2906" s="43" t="str">
        <f>_xll.BInterpol('Base IPCA'!$C$3:$C$14,'Base IPCA'!$D$3:$D$14,AH2906,"Cubic","Extrapolate=Linear","MultiX=Average","Skip=True","Sort=True")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4"/>
        <v>#REF!</v>
      </c>
      <c r="AI2907" s="43" t="str">
        <f>_xll.BInterpol('Base IPCA'!$C$3:$C$14,'Base IPCA'!$E$3:$E$14,AH2907,"Cubic","Extrapolate=Linear","MultiX=Average","Skip=True","Sort=True")</f>
        <v>#N/A Invalid Parameter: Interpolation value</v>
      </c>
      <c r="AJ2907" s="43" t="str">
        <f>_xll.BInterpol('Base IPCA'!$C$3:$C$14,'Base IPCA'!$D$3:$D$14,AH2907,"Cubic","Extrapolate=Linear","MultiX=Average","Skip=True","Sort=True")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4"/>
        <v>#REF!</v>
      </c>
      <c r="AI2908" s="43" t="str">
        <f>_xll.BInterpol('Base IPCA'!$C$3:$C$14,'Base IPCA'!$E$3:$E$14,AH2908,"Cubic","Extrapolate=Linear","MultiX=Average","Skip=True","Sort=True")</f>
        <v>#N/A Invalid Parameter: Interpolation value</v>
      </c>
      <c r="AJ2908" s="43" t="str">
        <f>_xll.BInterpol('Base IPCA'!$C$3:$C$14,'Base IPCA'!$D$3:$D$14,AH2908,"Cubic","Extrapolate=Linear","MultiX=Average","Skip=True","Sort=True")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4"/>
        <v>#REF!</v>
      </c>
      <c r="AI2909" s="43" t="str">
        <f>_xll.BInterpol('Base IPCA'!$C$3:$C$14,'Base IPCA'!$E$3:$E$14,AH2909,"Cubic","Extrapolate=Linear","MultiX=Average","Skip=True","Sort=True")</f>
        <v>#N/A Invalid Parameter: Interpolation value</v>
      </c>
      <c r="AJ2909" s="43" t="str">
        <f>_xll.BInterpol('Base IPCA'!$C$3:$C$14,'Base IPCA'!$D$3:$D$14,AH2909,"Cubic","Extrapolate=Linear","MultiX=Average","Skip=True","Sort=True")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4"/>
        <v>#REF!</v>
      </c>
      <c r="AI2910" s="43" t="str">
        <f>_xll.BInterpol('Base IPCA'!$C$3:$C$14,'Base IPCA'!$E$3:$E$14,AH2910,"Cubic","Extrapolate=Linear","MultiX=Average","Skip=True","Sort=True")</f>
        <v>#N/A Invalid Parameter: Interpolation value</v>
      </c>
      <c r="AJ2910" s="43" t="str">
        <f>_xll.BInterpol('Base IPCA'!$C$3:$C$14,'Base IPCA'!$D$3:$D$14,AH2910,"Cubic","Extrapolate=Linear","MultiX=Average","Skip=True","Sort=True")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4"/>
        <v>#REF!</v>
      </c>
      <c r="AI2911" s="43" t="str">
        <f>_xll.BInterpol('Base IPCA'!$C$3:$C$14,'Base IPCA'!$E$3:$E$14,AH2911,"Cubic","Extrapolate=Linear","MultiX=Average","Skip=True","Sort=True")</f>
        <v>#N/A Invalid Parameter: Interpolation value</v>
      </c>
      <c r="AJ2911" s="43" t="str">
        <f>_xll.BInterpol('Base IPCA'!$C$3:$C$14,'Base IPCA'!$D$3:$D$14,AH2911,"Cubic","Extrapolate=Linear","MultiX=Average","Skip=True","Sort=True")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4"/>
        <v>#REF!</v>
      </c>
      <c r="AI2912" s="43" t="str">
        <f>_xll.BInterpol('Base IPCA'!$C$3:$C$14,'Base IPCA'!$E$3:$E$14,AH2912,"Cubic","Extrapolate=Linear","MultiX=Average","Skip=True","Sort=True")</f>
        <v>#N/A Invalid Parameter: Interpolation value</v>
      </c>
      <c r="AJ2912" s="43" t="str">
        <f>_xll.BInterpol('Base IPCA'!$C$3:$C$14,'Base IPCA'!$D$3:$D$14,AH2912,"Cubic","Extrapolate=Linear","MultiX=Average","Skip=True","Sort=True")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4"/>
        <v>#REF!</v>
      </c>
      <c r="AI2913" s="43" t="str">
        <f>_xll.BInterpol('Base IPCA'!$C$3:$C$14,'Base IPCA'!$E$3:$E$14,AH2913,"Cubic","Extrapolate=Linear","MultiX=Average","Skip=True","Sort=True")</f>
        <v>#N/A Invalid Parameter: Interpolation value</v>
      </c>
      <c r="AJ2913" s="43" t="str">
        <f>_xll.BInterpol('Base IPCA'!$C$3:$C$14,'Base IPCA'!$D$3:$D$14,AH2913,"Cubic","Extrapolate=Linear","MultiX=Average","Skip=True","Sort=True")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4"/>
        <v>#REF!</v>
      </c>
      <c r="AI2914" s="43" t="str">
        <f>_xll.BInterpol('Base IPCA'!$C$3:$C$14,'Base IPCA'!$E$3:$E$14,AH2914,"Cubic","Extrapolate=Linear","MultiX=Average","Skip=True","Sort=True")</f>
        <v>#N/A Invalid Parameter: Interpolation value</v>
      </c>
      <c r="AJ2914" s="43" t="str">
        <f>_xll.BInterpol('Base IPCA'!$C$3:$C$14,'Base IPCA'!$D$3:$D$14,AH2914,"Cubic","Extrapolate=Linear","MultiX=Average","Skip=True","Sort=True")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4"/>
        <v>#REF!</v>
      </c>
      <c r="AI2915" s="43" t="str">
        <f>_xll.BInterpol('Base IPCA'!$C$3:$C$14,'Base IPCA'!$E$3:$E$14,AH2915,"Cubic","Extrapolate=Linear","MultiX=Average","Skip=True","Sort=True")</f>
        <v>#N/A Invalid Parameter: Interpolation value</v>
      </c>
      <c r="AJ2915" s="43" t="str">
        <f>_xll.BInterpol('Base IPCA'!$C$3:$C$14,'Base IPCA'!$D$3:$D$14,AH2915,"Cubic","Extrapolate=Linear","MultiX=Average","Skip=True","Sort=True")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4"/>
        <v>#REF!</v>
      </c>
      <c r="AI2916" s="43" t="str">
        <f>_xll.BInterpol('Base IPCA'!$C$3:$C$14,'Base IPCA'!$E$3:$E$14,AH2916,"Cubic","Extrapolate=Linear","MultiX=Average","Skip=True","Sort=True")</f>
        <v>#N/A Invalid Parameter: Interpolation value</v>
      </c>
      <c r="AJ2916" s="43" t="str">
        <f>_xll.BInterpol('Base IPCA'!$C$3:$C$14,'Base IPCA'!$D$3:$D$14,AH2916,"Cubic","Extrapolate=Linear","MultiX=Average","Skip=True","Sort=True")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4"/>
        <v>#REF!</v>
      </c>
      <c r="AI2917" s="43" t="str">
        <f>_xll.BInterpol('Base IPCA'!$C$3:$C$14,'Base IPCA'!$E$3:$E$14,AH2917,"Cubic","Extrapolate=Linear","MultiX=Average","Skip=True","Sort=True")</f>
        <v>#N/A Invalid Parameter: Interpolation value</v>
      </c>
      <c r="AJ2917" s="43" t="str">
        <f>_xll.BInterpol('Base IPCA'!$C$3:$C$14,'Base IPCA'!$D$3:$D$14,AH2917,"Cubic","Extrapolate=Linear","MultiX=Average","Skip=True","Sort=True")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4"/>
        <v>#REF!</v>
      </c>
      <c r="AI2918" s="43" t="str">
        <f>_xll.BInterpol('Base IPCA'!$C$3:$C$14,'Base IPCA'!$E$3:$E$14,AH2918,"Cubic","Extrapolate=Linear","MultiX=Average","Skip=True","Sort=True")</f>
        <v>#N/A Invalid Parameter: Interpolation value</v>
      </c>
      <c r="AJ2918" s="43" t="str">
        <f>_xll.BInterpol('Base IPCA'!$C$3:$C$14,'Base IPCA'!$D$3:$D$14,AH2918,"Cubic","Extrapolate=Linear","MultiX=Average","Skip=True","Sort=True")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4"/>
        <v>#REF!</v>
      </c>
      <c r="AI2919" s="43" t="str">
        <f>_xll.BInterpol('Base IPCA'!$C$3:$C$14,'Base IPCA'!$E$3:$E$14,AH2919,"Cubic","Extrapolate=Linear","MultiX=Average","Skip=True","Sort=True")</f>
        <v>#N/A Invalid Parameter: Interpolation value</v>
      </c>
      <c r="AJ2919" s="43" t="str">
        <f>_xll.BInterpol('Base IPCA'!$C$3:$C$14,'Base IPCA'!$D$3:$D$14,AH2919,"Cubic","Extrapolate=Linear","MultiX=Average","Skip=True","Sort=True")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4"/>
        <v>#REF!</v>
      </c>
      <c r="AI2920" s="43" t="str">
        <f>_xll.BInterpol('Base IPCA'!$C$3:$C$14,'Base IPCA'!$E$3:$E$14,AH2920,"Cubic","Extrapolate=Linear","MultiX=Average","Skip=True","Sort=True")</f>
        <v>#N/A Invalid Parameter: Interpolation value</v>
      </c>
      <c r="AJ2920" s="43" t="str">
        <f>_xll.BInterpol('Base IPCA'!$C$3:$C$14,'Base IPCA'!$D$3:$D$14,AH2920,"Cubic","Extrapolate=Linear","MultiX=Average","Skip=True","Sort=True")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4"/>
        <v>#REF!</v>
      </c>
      <c r="AI2921" s="43" t="str">
        <f>_xll.BInterpol('Base IPCA'!$C$3:$C$14,'Base IPCA'!$E$3:$E$14,AH2921,"Cubic","Extrapolate=Linear","MultiX=Average","Skip=True","Sort=True")</f>
        <v>#N/A Invalid Parameter: Interpolation value</v>
      </c>
      <c r="AJ2921" s="43" t="str">
        <f>_xll.BInterpol('Base IPCA'!$C$3:$C$14,'Base IPCA'!$D$3:$D$14,AH2921,"Cubic","Extrapolate=Linear","MultiX=Average","Skip=True","Sort=True")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4"/>
        <v>#REF!</v>
      </c>
      <c r="AI2922" s="43" t="str">
        <f>_xll.BInterpol('Base IPCA'!$C$3:$C$14,'Base IPCA'!$E$3:$E$14,AH2922,"Cubic","Extrapolate=Linear","MultiX=Average","Skip=True","Sort=True")</f>
        <v>#N/A Invalid Parameter: Interpolation value</v>
      </c>
      <c r="AJ2922" s="43" t="str">
        <f>_xll.BInterpol('Base IPCA'!$C$3:$C$14,'Base IPCA'!$D$3:$D$14,AH2922,"Cubic","Extrapolate=Linear","MultiX=Average","Skip=True","Sort=True")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4"/>
        <v>#REF!</v>
      </c>
      <c r="AI2923" s="43" t="str">
        <f>_xll.BInterpol('Base IPCA'!$C$3:$C$14,'Base IPCA'!$E$3:$E$14,AH2923,"Cubic","Extrapolate=Linear","MultiX=Average","Skip=True","Sort=True")</f>
        <v>#N/A Invalid Parameter: Interpolation value</v>
      </c>
      <c r="AJ2923" s="43" t="str">
        <f>_xll.BInterpol('Base IPCA'!$C$3:$C$14,'Base IPCA'!$D$3:$D$14,AH2923,"Cubic","Extrapolate=Linear","MultiX=Average","Skip=True","Sort=True")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4"/>
        <v>#REF!</v>
      </c>
      <c r="AI2924" s="43" t="str">
        <f>_xll.BInterpol('Base IPCA'!$C$3:$C$14,'Base IPCA'!$E$3:$E$14,AH2924,"Cubic","Extrapolate=Linear","MultiX=Average","Skip=True","Sort=True")</f>
        <v>#N/A Invalid Parameter: Interpolation value</v>
      </c>
      <c r="AJ2924" s="43" t="str">
        <f>_xll.BInterpol('Base IPCA'!$C$3:$C$14,'Base IPCA'!$D$3:$D$14,AH2924,"Cubic","Extrapolate=Linear","MultiX=Average","Skip=True","Sort=True")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4"/>
        <v>#REF!</v>
      </c>
      <c r="AI2925" s="43" t="str">
        <f>_xll.BInterpol('Base IPCA'!$C$3:$C$14,'Base IPCA'!$E$3:$E$14,AH2925,"Cubic","Extrapolate=Linear","MultiX=Average","Skip=True","Sort=True")</f>
        <v>#N/A Invalid Parameter: Interpolation value</v>
      </c>
      <c r="AJ2925" s="43" t="str">
        <f>_xll.BInterpol('Base IPCA'!$C$3:$C$14,'Base IPCA'!$D$3:$D$14,AH2925,"Cubic","Extrapolate=Linear","MultiX=Average","Skip=True","Sort=True")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4"/>
        <v>#REF!</v>
      </c>
      <c r="AI2926" s="43" t="str">
        <f>_xll.BInterpol('Base IPCA'!$C$3:$C$14,'Base IPCA'!$E$3:$E$14,AH2926,"Cubic","Extrapolate=Linear","MultiX=Average","Skip=True","Sort=True")</f>
        <v>#N/A Invalid Parameter: Interpolation value</v>
      </c>
      <c r="AJ2926" s="43" t="str">
        <f>_xll.BInterpol('Base IPCA'!$C$3:$C$14,'Base IPCA'!$D$3:$D$14,AH2926,"Cubic","Extrapolate=Linear","MultiX=Average","Skip=True","Sort=True")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4"/>
        <v>#REF!</v>
      </c>
      <c r="AI2927" s="43" t="str">
        <f>_xll.BInterpol('Base IPCA'!$C$3:$C$14,'Base IPCA'!$E$3:$E$14,AH2927,"Cubic","Extrapolate=Linear","MultiX=Average","Skip=True","Sort=True")</f>
        <v>#N/A Invalid Parameter: Interpolation value</v>
      </c>
      <c r="AJ2927" s="43" t="str">
        <f>_xll.BInterpol('Base IPCA'!$C$3:$C$14,'Base IPCA'!$D$3:$D$14,AH2927,"Cubic","Extrapolate=Linear","MultiX=Average","Skip=True","Sort=True")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4"/>
        <v>#REF!</v>
      </c>
      <c r="AI2928" s="43" t="str">
        <f>_xll.BInterpol('Base IPCA'!$C$3:$C$14,'Base IPCA'!$E$3:$E$14,AH2928,"Cubic","Extrapolate=Linear","MultiX=Average","Skip=True","Sort=True")</f>
        <v>#N/A Invalid Parameter: Interpolation value</v>
      </c>
      <c r="AJ2928" s="43" t="str">
        <f>_xll.BInterpol('Base IPCA'!$C$3:$C$14,'Base IPCA'!$D$3:$D$14,AH2928,"Cubic","Extrapolate=Linear","MultiX=Average","Skip=True","Sort=True")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4"/>
        <v>#REF!</v>
      </c>
      <c r="AI2929" s="43" t="str">
        <f>_xll.BInterpol('Base IPCA'!$C$3:$C$14,'Base IPCA'!$E$3:$E$14,AH2929,"Cubic","Extrapolate=Linear","MultiX=Average","Skip=True","Sort=True")</f>
        <v>#N/A Invalid Parameter: Interpolation value</v>
      </c>
      <c r="AJ2929" s="43" t="str">
        <f>_xll.BInterpol('Base IPCA'!$C$3:$C$14,'Base IPCA'!$D$3:$D$14,AH2929,"Cubic","Extrapolate=Linear","MultiX=Average","Skip=True","Sort=True")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4"/>
        <v>#REF!</v>
      </c>
      <c r="AI2930" s="43" t="str">
        <f>_xll.BInterpol('Base IPCA'!$C$3:$C$14,'Base IPCA'!$E$3:$E$14,AH2930,"Cubic","Extrapolate=Linear","MultiX=Average","Skip=True","Sort=True")</f>
        <v>#N/A Invalid Parameter: Interpolation value</v>
      </c>
      <c r="AJ2930" s="43" t="str">
        <f>_xll.BInterpol('Base IPCA'!$C$3:$C$14,'Base IPCA'!$D$3:$D$14,AH2930,"Cubic","Extrapolate=Linear","MultiX=Average","Skip=True","Sort=True")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4"/>
        <v>#REF!</v>
      </c>
      <c r="AI2931" s="43" t="str">
        <f>_xll.BInterpol('Base IPCA'!$C$3:$C$14,'Base IPCA'!$E$3:$E$14,AH2931,"Cubic","Extrapolate=Linear","MultiX=Average","Skip=True","Sort=True")</f>
        <v>#N/A Invalid Parameter: Interpolation value</v>
      </c>
      <c r="AJ2931" s="43" t="str">
        <f>_xll.BInterpol('Base IPCA'!$C$3:$C$14,'Base IPCA'!$D$3:$D$14,AH2931,"Cubic","Extrapolate=Linear","MultiX=Average","Skip=True","Sort=True")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4"/>
        <v>#REF!</v>
      </c>
      <c r="AI2932" s="43" t="str">
        <f>_xll.BInterpol('Base IPCA'!$C$3:$C$14,'Base IPCA'!$E$3:$E$14,AH2932,"Cubic","Extrapolate=Linear","MultiX=Average","Skip=True","Sort=True")</f>
        <v>#N/A Invalid Parameter: Interpolation value</v>
      </c>
      <c r="AJ2932" s="43" t="str">
        <f>_xll.BInterpol('Base IPCA'!$C$3:$C$14,'Base IPCA'!$D$3:$D$14,AH2932,"Cubic","Extrapolate=Linear","MultiX=Average","Skip=True","Sort=True")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4"/>
        <v>#REF!</v>
      </c>
      <c r="AI2933" s="43" t="str">
        <f>_xll.BInterpol('Base IPCA'!$C$3:$C$14,'Base IPCA'!$E$3:$E$14,AH2933,"Cubic","Extrapolate=Linear","MultiX=Average","Skip=True","Sort=True")</f>
        <v>#N/A Invalid Parameter: Interpolation value</v>
      </c>
      <c r="AJ2933" s="43" t="str">
        <f>_xll.BInterpol('Base IPCA'!$C$3:$C$14,'Base IPCA'!$D$3:$D$14,AH2933,"Cubic","Extrapolate=Linear","MultiX=Average","Skip=True","Sort=True")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4"/>
        <v>#REF!</v>
      </c>
      <c r="AI2934" s="43" t="str">
        <f>_xll.BInterpol('Base IPCA'!$C$3:$C$14,'Base IPCA'!$E$3:$E$14,AH2934,"Cubic","Extrapolate=Linear","MultiX=Average","Skip=True","Sort=True")</f>
        <v>#N/A Invalid Parameter: Interpolation value</v>
      </c>
      <c r="AJ2934" s="43" t="str">
        <f>_xll.BInterpol('Base IPCA'!$C$3:$C$14,'Base IPCA'!$D$3:$D$14,AH2934,"Cubic","Extrapolate=Linear","MultiX=Average","Skip=True","Sort=True")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4"/>
        <v>#REF!</v>
      </c>
      <c r="AI2935" s="43" t="str">
        <f>_xll.BInterpol('Base IPCA'!$C$3:$C$14,'Base IPCA'!$E$3:$E$14,AH2935,"Cubic","Extrapolate=Linear","MultiX=Average","Skip=True","Sort=True")</f>
        <v>#N/A Invalid Parameter: Interpolation value</v>
      </c>
      <c r="AJ2935" s="43" t="str">
        <f>_xll.BInterpol('Base IPCA'!$C$3:$C$14,'Base IPCA'!$D$3:$D$14,AH2935,"Cubic","Extrapolate=Linear","MultiX=Average","Skip=True","Sort=True")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4"/>
        <v>#REF!</v>
      </c>
      <c r="AI2936" s="43" t="str">
        <f>_xll.BInterpol('Base IPCA'!$C$3:$C$14,'Base IPCA'!$E$3:$E$14,AH2936,"Cubic","Extrapolate=Linear","MultiX=Average","Skip=True","Sort=True")</f>
        <v>#N/A Invalid Parameter: Interpolation value</v>
      </c>
      <c r="AJ2936" s="43" t="str">
        <f>_xll.BInterpol('Base IPCA'!$C$3:$C$14,'Base IPCA'!$D$3:$D$14,AH2936,"Cubic","Extrapolate=Linear","MultiX=Average","Skip=True","Sort=True")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4"/>
        <v>#REF!</v>
      </c>
      <c r="AI2937" s="43" t="str">
        <f>_xll.BInterpol('Base IPCA'!$C$3:$C$14,'Base IPCA'!$E$3:$E$14,AH2937,"Cubic","Extrapolate=Linear","MultiX=Average","Skip=True","Sort=True")</f>
        <v>#N/A Invalid Parameter: Interpolation value</v>
      </c>
      <c r="AJ2937" s="43" t="str">
        <f>_xll.BInterpol('Base IPCA'!$C$3:$C$14,'Base IPCA'!$D$3:$D$14,AH2937,"Cubic","Extrapolate=Linear","MultiX=Average","Skip=True","Sort=True")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4"/>
        <v>#REF!</v>
      </c>
      <c r="AI2938" s="43" t="str">
        <f>_xll.BInterpol('Base IPCA'!$C$3:$C$14,'Base IPCA'!$E$3:$E$14,AH2938,"Cubic","Extrapolate=Linear","MultiX=Average","Skip=True","Sort=True")</f>
        <v>#N/A Invalid Parameter: Interpolation value</v>
      </c>
      <c r="AJ2938" s="43" t="str">
        <f>_xll.BInterpol('Base IPCA'!$C$3:$C$14,'Base IPCA'!$D$3:$D$14,AH2938,"Cubic","Extrapolate=Linear","MultiX=Average","Skip=True","Sort=True")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4"/>
        <v>#REF!</v>
      </c>
      <c r="AI2939" s="43" t="str">
        <f>_xll.BInterpol('Base IPCA'!$C$3:$C$14,'Base IPCA'!$E$3:$E$14,AH2939,"Cubic","Extrapolate=Linear","MultiX=Average","Skip=True","Sort=True")</f>
        <v>#N/A Invalid Parameter: Interpolation value</v>
      </c>
      <c r="AJ2939" s="43" t="str">
        <f>_xll.BInterpol('Base IPCA'!$C$3:$C$14,'Base IPCA'!$D$3:$D$14,AH2939,"Cubic","Extrapolate=Linear","MultiX=Average","Skip=True","Sort=True")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4"/>
        <v>#REF!</v>
      </c>
      <c r="AI2940" s="43" t="str">
        <f>_xll.BInterpol('Base IPCA'!$C$3:$C$14,'Base IPCA'!$E$3:$E$14,AH2940,"Cubic","Extrapolate=Linear","MultiX=Average","Skip=True","Sort=True")</f>
        <v>#N/A Invalid Parameter: Interpolation value</v>
      </c>
      <c r="AJ2940" s="43" t="str">
        <f>_xll.BInterpol('Base IPCA'!$C$3:$C$14,'Base IPCA'!$D$3:$D$14,AH2940,"Cubic","Extrapolate=Linear","MultiX=Average","Skip=True","Sort=True")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4"/>
        <v>#REF!</v>
      </c>
      <c r="AI2941" s="43" t="str">
        <f>_xll.BInterpol('Base IPCA'!$C$3:$C$14,'Base IPCA'!$E$3:$E$14,AH2941,"Cubic","Extrapolate=Linear","MultiX=Average","Skip=True","Sort=True")</f>
        <v>#N/A Invalid Parameter: Interpolation value</v>
      </c>
      <c r="AJ2941" s="43" t="str">
        <f>_xll.BInterpol('Base IPCA'!$C$3:$C$14,'Base IPCA'!$D$3:$D$14,AH2941,"Cubic","Extrapolate=Linear","MultiX=Average","Skip=True","Sort=True")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4"/>
        <v>#REF!</v>
      </c>
      <c r="AI2942" s="43" t="str">
        <f>_xll.BInterpol('Base IPCA'!$C$3:$C$14,'Base IPCA'!$E$3:$E$14,AH2942,"Cubic","Extrapolate=Linear","MultiX=Average","Skip=True","Sort=True")</f>
        <v>#N/A Invalid Parameter: Interpolation value</v>
      </c>
      <c r="AJ2942" s="43" t="str">
        <f>_xll.BInterpol('Base IPCA'!$C$3:$C$14,'Base IPCA'!$D$3:$D$14,AH2942,"Cubic","Extrapolate=Linear","MultiX=Average","Skip=True","Sort=True")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4"/>
        <v>#REF!</v>
      </c>
      <c r="AI2943" s="43" t="str">
        <f>_xll.BInterpol('Base IPCA'!$C$3:$C$14,'Base IPCA'!$E$3:$E$14,AH2943,"Cubic","Extrapolate=Linear","MultiX=Average","Skip=True","Sort=True")</f>
        <v>#N/A Invalid Parameter: Interpolation value</v>
      </c>
      <c r="AJ2943" s="43" t="str">
        <f>_xll.BInterpol('Base IPCA'!$C$3:$C$14,'Base IPCA'!$D$3:$D$14,AH2943,"Cubic","Extrapolate=Linear","MultiX=Average","Skip=True","Sort=True")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4"/>
        <v>#REF!</v>
      </c>
      <c r="AI2944" s="43" t="str">
        <f>_xll.BInterpol('Base IPCA'!$C$3:$C$14,'Base IPCA'!$E$3:$E$14,AH2944,"Cubic","Extrapolate=Linear","MultiX=Average","Skip=True","Sort=True")</f>
        <v>#N/A Invalid Parameter: Interpolation value</v>
      </c>
      <c r="AJ2944" s="43" t="str">
        <f>_xll.BInterpol('Base IPCA'!$C$3:$C$14,'Base IPCA'!$D$3:$D$14,AH2944,"Cubic","Extrapolate=Linear","MultiX=Average","Skip=True","Sort=True")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4"/>
        <v>#REF!</v>
      </c>
      <c r="AI2945" s="43" t="str">
        <f>_xll.BInterpol('Base IPCA'!$C$3:$C$14,'Base IPCA'!$E$3:$E$14,AH2945,"Cubic","Extrapolate=Linear","MultiX=Average","Skip=True","Sort=True")</f>
        <v>#N/A Invalid Parameter: Interpolation value</v>
      </c>
      <c r="AJ2945" s="43" t="str">
        <f>_xll.BInterpol('Base IPCA'!$C$3:$C$14,'Base IPCA'!$D$3:$D$14,AH2945,"Cubic","Extrapolate=Linear","MultiX=Average","Skip=True","Sort=True")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4"/>
        <v>#REF!</v>
      </c>
      <c r="AI2946" s="43" t="str">
        <f>_xll.BInterpol('Base IPCA'!$C$3:$C$14,'Base IPCA'!$E$3:$E$14,AH2946,"Cubic","Extrapolate=Linear","MultiX=Average","Skip=True","Sort=True")</f>
        <v>#N/A Invalid Parameter: Interpolation value</v>
      </c>
      <c r="AJ2946" s="43" t="str">
        <f>_xll.BInterpol('Base IPCA'!$C$3:$C$14,'Base IPCA'!$D$3:$D$14,AH2946,"Cubic","Extrapolate=Linear","MultiX=Average","Skip=True","Sort=True")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4"/>
        <v>#REF!</v>
      </c>
      <c r="AI2947" s="43" t="str">
        <f>_xll.BInterpol('Base IPCA'!$C$3:$C$14,'Base IPCA'!$E$3:$E$14,AH2947,"Cubic","Extrapolate=Linear","MultiX=Average","Skip=True","Sort=True")</f>
        <v>#N/A Invalid Parameter: Interpolation value</v>
      </c>
      <c r="AJ2947" s="43" t="str">
        <f>_xll.BInterpol('Base IPCA'!$C$3:$C$14,'Base IPCA'!$D$3:$D$14,AH2947,"Cubic","Extrapolate=Linear","MultiX=Average","Skip=True","Sort=True")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4"/>
        <v>#REF!</v>
      </c>
      <c r="AI2948" s="43" t="str">
        <f>_xll.BInterpol('Base IPCA'!$C$3:$C$14,'Base IPCA'!$E$3:$E$14,AH2948,"Cubic","Extrapolate=Linear","MultiX=Average","Skip=True","Sort=True")</f>
        <v>#N/A Invalid Parameter: Interpolation value</v>
      </c>
      <c r="AJ2948" s="43" t="str">
        <f>_xll.BInterpol('Base IPCA'!$C$3:$C$14,'Base IPCA'!$D$3:$D$14,AH2948,"Cubic","Extrapolate=Linear","MultiX=Average","Skip=True","Sort=True")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4"/>
        <v>#REF!</v>
      </c>
      <c r="AI2949" s="43" t="str">
        <f>_xll.BInterpol('Base IPCA'!$C$3:$C$14,'Base IPCA'!$E$3:$E$14,AH2949,"Cubic","Extrapolate=Linear","MultiX=Average","Skip=True","Sort=True")</f>
        <v>#N/A Invalid Parameter: Interpolation value</v>
      </c>
      <c r="AJ2949" s="43" t="str">
        <f>_xll.BInterpol('Base IPCA'!$C$3:$C$14,'Base IPCA'!$D$3:$D$14,AH2949,"Cubic","Extrapolate=Linear","MultiX=Average","Skip=True","Sort=True")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5">AH2949+1</f>
        <v>#REF!</v>
      </c>
      <c r="AI2950" s="43" t="str">
        <f>_xll.BInterpol('Base IPCA'!$C$3:$C$14,'Base IPCA'!$E$3:$E$14,AH2950,"Cubic","Extrapolate=Linear","MultiX=Average","Skip=True","Sort=True")</f>
        <v>#N/A Invalid Parameter: Interpolation value</v>
      </c>
      <c r="AJ2950" s="43" t="str">
        <f>_xll.BInterpol('Base IPCA'!$C$3:$C$14,'Base IPCA'!$D$3:$D$14,AH2950,"Cubic","Extrapolate=Linear","MultiX=Average","Skip=True","Sort=True")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5"/>
        <v>#REF!</v>
      </c>
      <c r="AI2951" s="43" t="str">
        <f>_xll.BInterpol('Base IPCA'!$C$3:$C$14,'Base IPCA'!$E$3:$E$14,AH2951,"Cubic","Extrapolate=Linear","MultiX=Average","Skip=True","Sort=True")</f>
        <v>#N/A Invalid Parameter: Interpolation value</v>
      </c>
      <c r="AJ2951" s="43" t="str">
        <f>_xll.BInterpol('Base IPCA'!$C$3:$C$14,'Base IPCA'!$D$3:$D$14,AH2951,"Cubic","Extrapolate=Linear","MultiX=Average","Skip=True","Sort=True")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5"/>
        <v>#REF!</v>
      </c>
      <c r="AI2952" s="43" t="str">
        <f>_xll.BInterpol('Base IPCA'!$C$3:$C$14,'Base IPCA'!$E$3:$E$14,AH2952,"Cubic","Extrapolate=Linear","MultiX=Average","Skip=True","Sort=True")</f>
        <v>#N/A Invalid Parameter: Interpolation value</v>
      </c>
      <c r="AJ2952" s="43" t="str">
        <f>_xll.BInterpol('Base IPCA'!$C$3:$C$14,'Base IPCA'!$D$3:$D$14,AH2952,"Cubic","Extrapolate=Linear","MultiX=Average","Skip=True","Sort=True")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5"/>
        <v>#REF!</v>
      </c>
      <c r="AI2953" s="43" t="str">
        <f>_xll.BInterpol('Base IPCA'!$C$3:$C$14,'Base IPCA'!$E$3:$E$14,AH2953,"Cubic","Extrapolate=Linear","MultiX=Average","Skip=True","Sort=True")</f>
        <v>#N/A Invalid Parameter: Interpolation value</v>
      </c>
      <c r="AJ2953" s="43" t="str">
        <f>_xll.BInterpol('Base IPCA'!$C$3:$C$14,'Base IPCA'!$D$3:$D$14,AH2953,"Cubic","Extrapolate=Linear","MultiX=Average","Skip=True","Sort=True")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5"/>
        <v>#REF!</v>
      </c>
      <c r="AI2954" s="43" t="str">
        <f>_xll.BInterpol('Base IPCA'!$C$3:$C$14,'Base IPCA'!$E$3:$E$14,AH2954,"Cubic","Extrapolate=Linear","MultiX=Average","Skip=True","Sort=True")</f>
        <v>#N/A Invalid Parameter: Interpolation value</v>
      </c>
      <c r="AJ2954" s="43" t="str">
        <f>_xll.BInterpol('Base IPCA'!$C$3:$C$14,'Base IPCA'!$D$3:$D$14,AH2954,"Cubic","Extrapolate=Linear","MultiX=Average","Skip=True","Sort=True")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5"/>
        <v>#REF!</v>
      </c>
      <c r="AI2955" s="43" t="str">
        <f>_xll.BInterpol('Base IPCA'!$C$3:$C$14,'Base IPCA'!$E$3:$E$14,AH2955,"Cubic","Extrapolate=Linear","MultiX=Average","Skip=True","Sort=True")</f>
        <v>#N/A Invalid Parameter: Interpolation value</v>
      </c>
      <c r="AJ2955" s="43" t="str">
        <f>_xll.BInterpol('Base IPCA'!$C$3:$C$14,'Base IPCA'!$D$3:$D$14,AH2955,"Cubic","Extrapolate=Linear","MultiX=Average","Skip=True","Sort=True")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5"/>
        <v>#REF!</v>
      </c>
      <c r="AI2956" s="43" t="str">
        <f>_xll.BInterpol('Base IPCA'!$C$3:$C$14,'Base IPCA'!$E$3:$E$14,AH2956,"Cubic","Extrapolate=Linear","MultiX=Average","Skip=True","Sort=True")</f>
        <v>#N/A Invalid Parameter: Interpolation value</v>
      </c>
      <c r="AJ2956" s="43" t="str">
        <f>_xll.BInterpol('Base IPCA'!$C$3:$C$14,'Base IPCA'!$D$3:$D$14,AH2956,"Cubic","Extrapolate=Linear","MultiX=Average","Skip=True","Sort=True")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5"/>
        <v>#REF!</v>
      </c>
      <c r="AI2957" s="43" t="str">
        <f>_xll.BInterpol('Base IPCA'!$C$3:$C$14,'Base IPCA'!$E$3:$E$14,AH2957,"Cubic","Extrapolate=Linear","MultiX=Average","Skip=True","Sort=True")</f>
        <v>#N/A Invalid Parameter: Interpolation value</v>
      </c>
      <c r="AJ2957" s="43" t="str">
        <f>_xll.BInterpol('Base IPCA'!$C$3:$C$14,'Base IPCA'!$D$3:$D$14,AH2957,"Cubic","Extrapolate=Linear","MultiX=Average","Skip=True","Sort=True")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5"/>
        <v>#REF!</v>
      </c>
      <c r="AI2958" s="43" t="str">
        <f>_xll.BInterpol('Base IPCA'!$C$3:$C$14,'Base IPCA'!$E$3:$E$14,AH2958,"Cubic","Extrapolate=Linear","MultiX=Average","Skip=True","Sort=True")</f>
        <v>#N/A Invalid Parameter: Interpolation value</v>
      </c>
      <c r="AJ2958" s="43" t="str">
        <f>_xll.BInterpol('Base IPCA'!$C$3:$C$14,'Base IPCA'!$D$3:$D$14,AH2958,"Cubic","Extrapolate=Linear","MultiX=Average","Skip=True","Sort=True")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5"/>
        <v>#REF!</v>
      </c>
      <c r="AI2959" s="43" t="str">
        <f>_xll.BInterpol('Base IPCA'!$C$3:$C$14,'Base IPCA'!$E$3:$E$14,AH2959,"Cubic","Extrapolate=Linear","MultiX=Average","Skip=True","Sort=True")</f>
        <v>#N/A Invalid Parameter: Interpolation value</v>
      </c>
      <c r="AJ2959" s="43" t="str">
        <f>_xll.BInterpol('Base IPCA'!$C$3:$C$14,'Base IPCA'!$D$3:$D$14,AH2959,"Cubic","Extrapolate=Linear","MultiX=Average","Skip=True","Sort=True")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5"/>
        <v>#REF!</v>
      </c>
      <c r="AI2960" s="43" t="str">
        <f>_xll.BInterpol('Base IPCA'!$C$3:$C$14,'Base IPCA'!$E$3:$E$14,AH2960,"Cubic","Extrapolate=Linear","MultiX=Average","Skip=True","Sort=True")</f>
        <v>#N/A Invalid Parameter: Interpolation value</v>
      </c>
      <c r="AJ2960" s="43" t="str">
        <f>_xll.BInterpol('Base IPCA'!$C$3:$C$14,'Base IPCA'!$D$3:$D$14,AH2960,"Cubic","Extrapolate=Linear","MultiX=Average","Skip=True","Sort=True")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5"/>
        <v>#REF!</v>
      </c>
      <c r="AI2961" s="43" t="str">
        <f>_xll.BInterpol('Base IPCA'!$C$3:$C$14,'Base IPCA'!$E$3:$E$14,AH2961,"Cubic","Extrapolate=Linear","MultiX=Average","Skip=True","Sort=True")</f>
        <v>#N/A Invalid Parameter: Interpolation value</v>
      </c>
      <c r="AJ2961" s="43" t="str">
        <f>_xll.BInterpol('Base IPCA'!$C$3:$C$14,'Base IPCA'!$D$3:$D$14,AH2961,"Cubic","Extrapolate=Linear","MultiX=Average","Skip=True","Sort=True")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5"/>
        <v>#REF!</v>
      </c>
      <c r="AI2962" s="43" t="str">
        <f>_xll.BInterpol('Base IPCA'!$C$3:$C$14,'Base IPCA'!$E$3:$E$14,AH2962,"Cubic","Extrapolate=Linear","MultiX=Average","Skip=True","Sort=True")</f>
        <v>#N/A Invalid Parameter: Interpolation value</v>
      </c>
      <c r="AJ2962" s="43" t="str">
        <f>_xll.BInterpol('Base IPCA'!$C$3:$C$14,'Base IPCA'!$D$3:$D$14,AH2962,"Cubic","Extrapolate=Linear","MultiX=Average","Skip=True","Sort=True")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5"/>
        <v>#REF!</v>
      </c>
      <c r="AI2963" s="43" t="str">
        <f>_xll.BInterpol('Base IPCA'!$C$3:$C$14,'Base IPCA'!$E$3:$E$14,AH2963,"Cubic","Extrapolate=Linear","MultiX=Average","Skip=True","Sort=True")</f>
        <v>#N/A Invalid Parameter: Interpolation value</v>
      </c>
      <c r="AJ2963" s="43" t="str">
        <f>_xll.BInterpol('Base IPCA'!$C$3:$C$14,'Base IPCA'!$D$3:$D$14,AH2963,"Cubic","Extrapolate=Linear","MultiX=Average","Skip=True","Sort=True")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5"/>
        <v>#REF!</v>
      </c>
      <c r="AI2964" s="43" t="str">
        <f>_xll.BInterpol('Base IPCA'!$C$3:$C$14,'Base IPCA'!$E$3:$E$14,AH2964,"Cubic","Extrapolate=Linear","MultiX=Average","Skip=True","Sort=True")</f>
        <v>#N/A Invalid Parameter: Interpolation value</v>
      </c>
      <c r="AJ2964" s="43" t="str">
        <f>_xll.BInterpol('Base IPCA'!$C$3:$C$14,'Base IPCA'!$D$3:$D$14,AH2964,"Cubic","Extrapolate=Linear","MultiX=Average","Skip=True","Sort=True")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5"/>
        <v>#REF!</v>
      </c>
      <c r="AI2965" s="43" t="str">
        <f>_xll.BInterpol('Base IPCA'!$C$3:$C$14,'Base IPCA'!$E$3:$E$14,AH2965,"Cubic","Extrapolate=Linear","MultiX=Average","Skip=True","Sort=True")</f>
        <v>#N/A Invalid Parameter: Interpolation value</v>
      </c>
      <c r="AJ2965" s="43" t="str">
        <f>_xll.BInterpol('Base IPCA'!$C$3:$C$14,'Base IPCA'!$D$3:$D$14,AH2965,"Cubic","Extrapolate=Linear","MultiX=Average","Skip=True","Sort=True")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5"/>
        <v>#REF!</v>
      </c>
      <c r="AI2966" s="43" t="str">
        <f>_xll.BInterpol('Base IPCA'!$C$3:$C$14,'Base IPCA'!$E$3:$E$14,AH2966,"Cubic","Extrapolate=Linear","MultiX=Average","Skip=True","Sort=True")</f>
        <v>#N/A Invalid Parameter: Interpolation value</v>
      </c>
      <c r="AJ2966" s="43" t="str">
        <f>_xll.BInterpol('Base IPCA'!$C$3:$C$14,'Base IPCA'!$D$3:$D$14,AH2966,"Cubic","Extrapolate=Linear","MultiX=Average","Skip=True","Sort=True")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5"/>
        <v>#REF!</v>
      </c>
      <c r="AI2967" s="43" t="str">
        <f>_xll.BInterpol('Base IPCA'!$C$3:$C$14,'Base IPCA'!$E$3:$E$14,AH2967,"Cubic","Extrapolate=Linear","MultiX=Average","Skip=True","Sort=True")</f>
        <v>#N/A Invalid Parameter: Interpolation value</v>
      </c>
      <c r="AJ2967" s="43" t="str">
        <f>_xll.BInterpol('Base IPCA'!$C$3:$C$14,'Base IPCA'!$D$3:$D$14,AH2967,"Cubic","Extrapolate=Linear","MultiX=Average","Skip=True","Sort=True")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5"/>
        <v>#REF!</v>
      </c>
      <c r="AI2968" s="43" t="str">
        <f>_xll.BInterpol('Base IPCA'!$C$3:$C$14,'Base IPCA'!$E$3:$E$14,AH2968,"Cubic","Extrapolate=Linear","MultiX=Average","Skip=True","Sort=True")</f>
        <v>#N/A Invalid Parameter: Interpolation value</v>
      </c>
      <c r="AJ2968" s="43" t="str">
        <f>_xll.BInterpol('Base IPCA'!$C$3:$C$14,'Base IPCA'!$D$3:$D$14,AH2968,"Cubic","Extrapolate=Linear","MultiX=Average","Skip=True","Sort=True")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5"/>
        <v>#REF!</v>
      </c>
      <c r="AI2969" s="43" t="str">
        <f>_xll.BInterpol('Base IPCA'!$C$3:$C$14,'Base IPCA'!$E$3:$E$14,AH2969,"Cubic","Extrapolate=Linear","MultiX=Average","Skip=True","Sort=True")</f>
        <v>#N/A Invalid Parameter: Interpolation value</v>
      </c>
      <c r="AJ2969" s="43" t="str">
        <f>_xll.BInterpol('Base IPCA'!$C$3:$C$14,'Base IPCA'!$D$3:$D$14,AH2969,"Cubic","Extrapolate=Linear","MultiX=Average","Skip=True","Sort=True")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5"/>
        <v>#REF!</v>
      </c>
      <c r="AI2970" s="43" t="str">
        <f>_xll.BInterpol('Base IPCA'!$C$3:$C$14,'Base IPCA'!$E$3:$E$14,AH2970,"Cubic","Extrapolate=Linear","MultiX=Average","Skip=True","Sort=True")</f>
        <v>#N/A Invalid Parameter: Interpolation value</v>
      </c>
      <c r="AJ2970" s="43" t="str">
        <f>_xll.BInterpol('Base IPCA'!$C$3:$C$14,'Base IPCA'!$D$3:$D$14,AH2970,"Cubic","Extrapolate=Linear","MultiX=Average","Skip=True","Sort=True")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5"/>
        <v>#REF!</v>
      </c>
      <c r="AI2971" s="43" t="str">
        <f>_xll.BInterpol('Base IPCA'!$C$3:$C$14,'Base IPCA'!$E$3:$E$14,AH2971,"Cubic","Extrapolate=Linear","MultiX=Average","Skip=True","Sort=True")</f>
        <v>#N/A Invalid Parameter: Interpolation value</v>
      </c>
      <c r="AJ2971" s="43" t="str">
        <f>_xll.BInterpol('Base IPCA'!$C$3:$C$14,'Base IPCA'!$D$3:$D$14,AH2971,"Cubic","Extrapolate=Linear","MultiX=Average","Skip=True","Sort=True")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5"/>
        <v>#REF!</v>
      </c>
      <c r="AI2972" s="43" t="str">
        <f>_xll.BInterpol('Base IPCA'!$C$3:$C$14,'Base IPCA'!$E$3:$E$14,AH2972,"Cubic","Extrapolate=Linear","MultiX=Average","Skip=True","Sort=True")</f>
        <v>#N/A Invalid Parameter: Interpolation value</v>
      </c>
      <c r="AJ2972" s="43" t="str">
        <f>_xll.BInterpol('Base IPCA'!$C$3:$C$14,'Base IPCA'!$D$3:$D$14,AH2972,"Cubic","Extrapolate=Linear","MultiX=Average","Skip=True","Sort=True")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5"/>
        <v>#REF!</v>
      </c>
      <c r="AI2973" s="43" t="str">
        <f>_xll.BInterpol('Base IPCA'!$C$3:$C$14,'Base IPCA'!$E$3:$E$14,AH2973,"Cubic","Extrapolate=Linear","MultiX=Average","Skip=True","Sort=True")</f>
        <v>#N/A Invalid Parameter: Interpolation value</v>
      </c>
      <c r="AJ2973" s="43" t="str">
        <f>_xll.BInterpol('Base IPCA'!$C$3:$C$14,'Base IPCA'!$D$3:$D$14,AH2973,"Cubic","Extrapolate=Linear","MultiX=Average","Skip=True","Sort=True")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5"/>
        <v>#REF!</v>
      </c>
      <c r="AI2974" s="43" t="str">
        <f>_xll.BInterpol('Base IPCA'!$C$3:$C$14,'Base IPCA'!$E$3:$E$14,AH2974,"Cubic","Extrapolate=Linear","MultiX=Average","Skip=True","Sort=True")</f>
        <v>#N/A Invalid Parameter: Interpolation value</v>
      </c>
      <c r="AJ2974" s="43" t="str">
        <f>_xll.BInterpol('Base IPCA'!$C$3:$C$14,'Base IPCA'!$D$3:$D$14,AH2974,"Cubic","Extrapolate=Linear","MultiX=Average","Skip=True","Sort=True")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5"/>
        <v>#REF!</v>
      </c>
      <c r="AI2975" s="43" t="str">
        <f>_xll.BInterpol('Base IPCA'!$C$3:$C$14,'Base IPCA'!$E$3:$E$14,AH2975,"Cubic","Extrapolate=Linear","MultiX=Average","Skip=True","Sort=True")</f>
        <v>#N/A Invalid Parameter: Interpolation value</v>
      </c>
      <c r="AJ2975" s="43" t="str">
        <f>_xll.BInterpol('Base IPCA'!$C$3:$C$14,'Base IPCA'!$D$3:$D$14,AH2975,"Cubic","Extrapolate=Linear","MultiX=Average","Skip=True","Sort=True")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5"/>
        <v>#REF!</v>
      </c>
      <c r="AI2976" s="43" t="str">
        <f>_xll.BInterpol('Base IPCA'!$C$3:$C$14,'Base IPCA'!$E$3:$E$14,AH2976,"Cubic","Extrapolate=Linear","MultiX=Average","Skip=True","Sort=True")</f>
        <v>#N/A Invalid Parameter: Interpolation value</v>
      </c>
      <c r="AJ2976" s="43" t="str">
        <f>_xll.BInterpol('Base IPCA'!$C$3:$C$14,'Base IPCA'!$D$3:$D$14,AH2976,"Cubic","Extrapolate=Linear","MultiX=Average","Skip=True","Sort=True")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5"/>
        <v>#REF!</v>
      </c>
      <c r="AI2977" s="43" t="str">
        <f>_xll.BInterpol('Base IPCA'!$C$3:$C$14,'Base IPCA'!$E$3:$E$14,AH2977,"Cubic","Extrapolate=Linear","MultiX=Average","Skip=True","Sort=True")</f>
        <v>#N/A Invalid Parameter: Interpolation value</v>
      </c>
      <c r="AJ2977" s="43" t="str">
        <f>_xll.BInterpol('Base IPCA'!$C$3:$C$14,'Base IPCA'!$D$3:$D$14,AH2977,"Cubic","Extrapolate=Linear","MultiX=Average","Skip=True","Sort=True")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5"/>
        <v>#REF!</v>
      </c>
      <c r="AI2978" s="43" t="str">
        <f>_xll.BInterpol('Base IPCA'!$C$3:$C$14,'Base IPCA'!$E$3:$E$14,AH2978,"Cubic","Extrapolate=Linear","MultiX=Average","Skip=True","Sort=True")</f>
        <v>#N/A Invalid Parameter: Interpolation value</v>
      </c>
      <c r="AJ2978" s="43" t="str">
        <f>_xll.BInterpol('Base IPCA'!$C$3:$C$14,'Base IPCA'!$D$3:$D$14,AH2978,"Cubic","Extrapolate=Linear","MultiX=Average","Skip=True","Sort=True")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5"/>
        <v>#REF!</v>
      </c>
      <c r="AI2979" s="43" t="str">
        <f>_xll.BInterpol('Base IPCA'!$C$3:$C$14,'Base IPCA'!$E$3:$E$14,AH2979,"Cubic","Extrapolate=Linear","MultiX=Average","Skip=True","Sort=True")</f>
        <v>#N/A Invalid Parameter: Interpolation value</v>
      </c>
      <c r="AJ2979" s="43" t="str">
        <f>_xll.BInterpol('Base IPCA'!$C$3:$C$14,'Base IPCA'!$D$3:$D$14,AH2979,"Cubic","Extrapolate=Linear","MultiX=Average","Skip=True","Sort=True")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5"/>
        <v>#REF!</v>
      </c>
      <c r="AI2980" s="43" t="str">
        <f>_xll.BInterpol('Base IPCA'!$C$3:$C$14,'Base IPCA'!$E$3:$E$14,AH2980,"Cubic","Extrapolate=Linear","MultiX=Average","Skip=True","Sort=True")</f>
        <v>#N/A Invalid Parameter: Interpolation value</v>
      </c>
      <c r="AJ2980" s="43" t="str">
        <f>_xll.BInterpol('Base IPCA'!$C$3:$C$14,'Base IPCA'!$D$3:$D$14,AH2980,"Cubic","Extrapolate=Linear","MultiX=Average","Skip=True","Sort=True")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5"/>
        <v>#REF!</v>
      </c>
      <c r="AI2981" s="43" t="str">
        <f>_xll.BInterpol('Base IPCA'!$C$3:$C$14,'Base IPCA'!$E$3:$E$14,AH2981,"Cubic","Extrapolate=Linear","MultiX=Average","Skip=True","Sort=True")</f>
        <v>#N/A Invalid Parameter: Interpolation value</v>
      </c>
      <c r="AJ2981" s="43" t="str">
        <f>_xll.BInterpol('Base IPCA'!$C$3:$C$14,'Base IPCA'!$D$3:$D$14,AH2981,"Cubic","Extrapolate=Linear","MultiX=Average","Skip=True","Sort=True")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5"/>
        <v>#REF!</v>
      </c>
      <c r="AI2982" s="43" t="str">
        <f>_xll.BInterpol('Base IPCA'!$C$3:$C$14,'Base IPCA'!$E$3:$E$14,AH2982,"Cubic","Extrapolate=Linear","MultiX=Average","Skip=True","Sort=True")</f>
        <v>#N/A Invalid Parameter: Interpolation value</v>
      </c>
      <c r="AJ2982" s="43" t="str">
        <f>_xll.BInterpol('Base IPCA'!$C$3:$C$14,'Base IPCA'!$D$3:$D$14,AH2982,"Cubic","Extrapolate=Linear","MultiX=Average","Skip=True","Sort=True")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5"/>
        <v>#REF!</v>
      </c>
      <c r="AI2983" s="43" t="str">
        <f>_xll.BInterpol('Base IPCA'!$C$3:$C$14,'Base IPCA'!$E$3:$E$14,AH2983,"Cubic","Extrapolate=Linear","MultiX=Average","Skip=True","Sort=True")</f>
        <v>#N/A Invalid Parameter: Interpolation value</v>
      </c>
      <c r="AJ2983" s="43" t="str">
        <f>_xll.BInterpol('Base IPCA'!$C$3:$C$14,'Base IPCA'!$D$3:$D$14,AH2983,"Cubic","Extrapolate=Linear","MultiX=Average","Skip=True","Sort=True")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5"/>
        <v>#REF!</v>
      </c>
      <c r="AI2984" s="43" t="str">
        <f>_xll.BInterpol('Base IPCA'!$C$3:$C$14,'Base IPCA'!$E$3:$E$14,AH2984,"Cubic","Extrapolate=Linear","MultiX=Average","Skip=True","Sort=True")</f>
        <v>#N/A Invalid Parameter: Interpolation value</v>
      </c>
      <c r="AJ2984" s="43" t="str">
        <f>_xll.BInterpol('Base IPCA'!$C$3:$C$14,'Base IPCA'!$D$3:$D$14,AH2984,"Cubic","Extrapolate=Linear","MultiX=Average","Skip=True","Sort=True")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5"/>
        <v>#REF!</v>
      </c>
      <c r="AI2985" s="43" t="str">
        <f>_xll.BInterpol('Base IPCA'!$C$3:$C$14,'Base IPCA'!$E$3:$E$14,AH2985,"Cubic","Extrapolate=Linear","MultiX=Average","Skip=True","Sort=True")</f>
        <v>#N/A Invalid Parameter: Interpolation value</v>
      </c>
      <c r="AJ2985" s="43" t="str">
        <f>_xll.BInterpol('Base IPCA'!$C$3:$C$14,'Base IPCA'!$D$3:$D$14,AH2985,"Cubic","Extrapolate=Linear","MultiX=Average","Skip=True","Sort=True")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5"/>
        <v>#REF!</v>
      </c>
      <c r="AI2986" s="43" t="str">
        <f>_xll.BInterpol('Base IPCA'!$C$3:$C$14,'Base IPCA'!$E$3:$E$14,AH2986,"Cubic","Extrapolate=Linear","MultiX=Average","Skip=True","Sort=True")</f>
        <v>#N/A Invalid Parameter: Interpolation value</v>
      </c>
      <c r="AJ2986" s="43" t="str">
        <f>_xll.BInterpol('Base IPCA'!$C$3:$C$14,'Base IPCA'!$D$3:$D$14,AH2986,"Cubic","Extrapolate=Linear","MultiX=Average","Skip=True","Sort=True")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5"/>
        <v>#REF!</v>
      </c>
      <c r="AI2987" s="43" t="str">
        <f>_xll.BInterpol('Base IPCA'!$C$3:$C$14,'Base IPCA'!$E$3:$E$14,AH2987,"Cubic","Extrapolate=Linear","MultiX=Average","Skip=True","Sort=True")</f>
        <v>#N/A Invalid Parameter: Interpolation value</v>
      </c>
      <c r="AJ2987" s="43" t="str">
        <f>_xll.BInterpol('Base IPCA'!$C$3:$C$14,'Base IPCA'!$D$3:$D$14,AH2987,"Cubic","Extrapolate=Linear","MultiX=Average","Skip=True","Sort=True")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5"/>
        <v>#REF!</v>
      </c>
      <c r="AI2988" s="43" t="str">
        <f>_xll.BInterpol('Base IPCA'!$C$3:$C$14,'Base IPCA'!$E$3:$E$14,AH2988,"Cubic","Extrapolate=Linear","MultiX=Average","Skip=True","Sort=True")</f>
        <v>#N/A Invalid Parameter: Interpolation value</v>
      </c>
      <c r="AJ2988" s="43" t="str">
        <f>_xll.BInterpol('Base IPCA'!$C$3:$C$14,'Base IPCA'!$D$3:$D$14,AH2988,"Cubic","Extrapolate=Linear","MultiX=Average","Skip=True","Sort=True")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5"/>
        <v>#REF!</v>
      </c>
      <c r="AI2989" s="43" t="str">
        <f>_xll.BInterpol('Base IPCA'!$C$3:$C$14,'Base IPCA'!$E$3:$E$14,AH2989,"Cubic","Extrapolate=Linear","MultiX=Average","Skip=True","Sort=True")</f>
        <v>#N/A Invalid Parameter: Interpolation value</v>
      </c>
      <c r="AJ2989" s="43" t="str">
        <f>_xll.BInterpol('Base IPCA'!$C$3:$C$14,'Base IPCA'!$D$3:$D$14,AH2989,"Cubic","Extrapolate=Linear","MultiX=Average","Skip=True","Sort=True")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5"/>
        <v>#REF!</v>
      </c>
      <c r="AI2990" s="43" t="str">
        <f>_xll.BInterpol('Base IPCA'!$C$3:$C$14,'Base IPCA'!$E$3:$E$14,AH2990,"Cubic","Extrapolate=Linear","MultiX=Average","Skip=True","Sort=True")</f>
        <v>#N/A Invalid Parameter: Interpolation value</v>
      </c>
      <c r="AJ2990" s="43" t="str">
        <f>_xll.BInterpol('Base IPCA'!$C$3:$C$14,'Base IPCA'!$D$3:$D$14,AH2990,"Cubic","Extrapolate=Linear","MultiX=Average","Skip=True","Sort=True")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5"/>
        <v>#REF!</v>
      </c>
      <c r="AI2991" s="43" t="str">
        <f>_xll.BInterpol('Base IPCA'!$C$3:$C$14,'Base IPCA'!$E$3:$E$14,AH2991,"Cubic","Extrapolate=Linear","MultiX=Average","Skip=True","Sort=True")</f>
        <v>#N/A Invalid Parameter: Interpolation value</v>
      </c>
      <c r="AJ2991" s="43" t="str">
        <f>_xll.BInterpol('Base IPCA'!$C$3:$C$14,'Base IPCA'!$D$3:$D$14,AH2991,"Cubic","Extrapolate=Linear","MultiX=Average","Skip=True","Sort=True")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5"/>
        <v>#REF!</v>
      </c>
      <c r="AI2992" s="43" t="str">
        <f>_xll.BInterpol('Base IPCA'!$C$3:$C$14,'Base IPCA'!$E$3:$E$14,AH2992,"Cubic","Extrapolate=Linear","MultiX=Average","Skip=True","Sort=True")</f>
        <v>#N/A Invalid Parameter: Interpolation value</v>
      </c>
      <c r="AJ2992" s="43" t="str">
        <f>_xll.BInterpol('Base IPCA'!$C$3:$C$14,'Base IPCA'!$D$3:$D$14,AH2992,"Cubic","Extrapolate=Linear","MultiX=Average","Skip=True","Sort=True")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5"/>
        <v>#REF!</v>
      </c>
      <c r="AI2993" s="43" t="str">
        <f>_xll.BInterpol('Base IPCA'!$C$3:$C$14,'Base IPCA'!$E$3:$E$14,AH2993,"Cubic","Extrapolate=Linear","MultiX=Average","Skip=True","Sort=True")</f>
        <v>#N/A Invalid Parameter: Interpolation value</v>
      </c>
      <c r="AJ2993" s="43" t="str">
        <f>_xll.BInterpol('Base IPCA'!$C$3:$C$14,'Base IPCA'!$D$3:$D$14,AH2993,"Cubic","Extrapolate=Linear","MultiX=Average","Skip=True","Sort=True")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5"/>
        <v>#REF!</v>
      </c>
      <c r="AI2994" s="43" t="str">
        <f>_xll.BInterpol('Base IPCA'!$C$3:$C$14,'Base IPCA'!$E$3:$E$14,AH2994,"Cubic","Extrapolate=Linear","MultiX=Average","Skip=True","Sort=True")</f>
        <v>#N/A Invalid Parameter: Interpolation value</v>
      </c>
      <c r="AJ2994" s="43" t="str">
        <f>_xll.BInterpol('Base IPCA'!$C$3:$C$14,'Base IPCA'!$D$3:$D$14,AH2994,"Cubic","Extrapolate=Linear","MultiX=Average","Skip=True","Sort=True")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5"/>
        <v>#REF!</v>
      </c>
      <c r="AI2995" s="43" t="str">
        <f>_xll.BInterpol('Base IPCA'!$C$3:$C$14,'Base IPCA'!$E$3:$E$14,AH2995,"Cubic","Extrapolate=Linear","MultiX=Average","Skip=True","Sort=True")</f>
        <v>#N/A Invalid Parameter: Interpolation value</v>
      </c>
      <c r="AJ2995" s="43" t="str">
        <f>_xll.BInterpol('Base IPCA'!$C$3:$C$14,'Base IPCA'!$D$3:$D$14,AH2995,"Cubic","Extrapolate=Linear","MultiX=Average","Skip=True","Sort=True")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5"/>
        <v>#REF!</v>
      </c>
      <c r="AI2996" s="43" t="str">
        <f>_xll.BInterpol('Base IPCA'!$C$3:$C$14,'Base IPCA'!$E$3:$E$14,AH2996,"Cubic","Extrapolate=Linear","MultiX=Average","Skip=True","Sort=True")</f>
        <v>#N/A Invalid Parameter: Interpolation value</v>
      </c>
      <c r="AJ2996" s="43" t="str">
        <f>_xll.BInterpol('Base IPCA'!$C$3:$C$14,'Base IPCA'!$D$3:$D$14,AH2996,"Cubic","Extrapolate=Linear","MultiX=Average","Skip=True","Sort=True")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5"/>
        <v>#REF!</v>
      </c>
      <c r="AI2997" s="43" t="str">
        <f>_xll.BInterpol('Base IPCA'!$C$3:$C$14,'Base IPCA'!$E$3:$E$14,AH2997,"Cubic","Extrapolate=Linear","MultiX=Average","Skip=True","Sort=True")</f>
        <v>#N/A Invalid Parameter: Interpolation value</v>
      </c>
      <c r="AJ2997" s="43" t="str">
        <f>_xll.BInterpol('Base IPCA'!$C$3:$C$14,'Base IPCA'!$D$3:$D$14,AH2997,"Cubic","Extrapolate=Linear","MultiX=Average","Skip=True","Sort=True")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5"/>
        <v>#REF!</v>
      </c>
      <c r="AI2998" s="43" t="str">
        <f>_xll.BInterpol('Base IPCA'!$C$3:$C$14,'Base IPCA'!$E$3:$E$14,AH2998,"Cubic","Extrapolate=Linear","MultiX=Average","Skip=True","Sort=True")</f>
        <v>#N/A Invalid Parameter: Interpolation value</v>
      </c>
      <c r="AJ2998" s="43" t="str">
        <f>_xll.BInterpol('Base IPCA'!$C$3:$C$14,'Base IPCA'!$D$3:$D$14,AH2998,"Cubic","Extrapolate=Linear","MultiX=Average","Skip=True","Sort=True")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5"/>
        <v>#REF!</v>
      </c>
      <c r="AI2999" s="43" t="str">
        <f>_xll.BInterpol('Base IPCA'!$C$3:$C$14,'Base IPCA'!$E$3:$E$14,AH2999,"Cubic","Extrapolate=Linear","MultiX=Average","Skip=True","Sort=True")</f>
        <v>#N/A Invalid Parameter: Interpolation value</v>
      </c>
      <c r="AJ2999" s="43" t="str">
        <f>_xll.BInterpol('Base IPCA'!$C$3:$C$14,'Base IPCA'!$D$3:$D$14,AH2999,"Cubic","Extrapolate=Linear","MultiX=Average","Skip=True","Sort=True")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5"/>
        <v>#REF!</v>
      </c>
      <c r="AI3000" s="43" t="str">
        <f>_xll.BInterpol('Base IPCA'!$C$3:$C$14,'Base IPCA'!$E$3:$E$14,AH3000,"Cubic","Extrapolate=Linear","MultiX=Average","Skip=True","Sort=True")</f>
        <v>#N/A Invalid Parameter: Interpolation value</v>
      </c>
      <c r="AJ3000" s="43" t="str">
        <f>_xll.BInterpol('Base IPCA'!$C$3:$C$14,'Base IPCA'!$D$3:$D$14,AH3000,"Cubic","Extrapolate=Linear","MultiX=Average","Skip=True","Sort=True")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5"/>
        <v>#REF!</v>
      </c>
      <c r="AI3001" s="43" t="str">
        <f>_xll.BInterpol('Base IPCA'!$C$3:$C$14,'Base IPCA'!$E$3:$E$14,AH3001,"Cubic","Extrapolate=Linear","MultiX=Average","Skip=True","Sort=True")</f>
        <v>#N/A Invalid Parameter: Interpolation value</v>
      </c>
      <c r="AJ3001" s="43" t="str">
        <f>_xll.BInterpol('Base IPCA'!$C$3:$C$14,'Base IPCA'!$D$3:$D$14,AH3001,"Cubic","Extrapolate=Linear","MultiX=Average","Skip=True","Sort=True")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5"/>
        <v>#REF!</v>
      </c>
      <c r="AI3002" s="43" t="str">
        <f>_xll.BInterpol('Base IPCA'!$C$3:$C$14,'Base IPCA'!$E$3:$E$14,AH3002,"Cubic","Extrapolate=Linear","MultiX=Average","Skip=True","Sort=True")</f>
        <v>#N/A Invalid Parameter: Interpolation value</v>
      </c>
      <c r="AJ3002" s="43" t="str">
        <f>_xll.BInterpol('Base IPCA'!$C$3:$C$14,'Base IPCA'!$D$3:$D$14,AH3002,"Cubic","Extrapolate=Linear","MultiX=Average","Skip=True","Sort=True")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5"/>
        <v>#REF!</v>
      </c>
      <c r="AI3003" s="43" t="str">
        <f>_xll.BInterpol('Base IPCA'!$C$3:$C$14,'Base IPCA'!$E$3:$E$14,AH3003,"Cubic","Extrapolate=Linear","MultiX=Average","Skip=True","Sort=True")</f>
        <v>#N/A Invalid Parameter: Interpolation value</v>
      </c>
      <c r="AJ3003" s="43" t="str">
        <f>_xll.BInterpol('Base IPCA'!$C$3:$C$14,'Base IPCA'!$D$3:$D$14,AH3003,"Cubic","Extrapolate=Linear","MultiX=Average","Skip=True","Sort=True")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5"/>
        <v>#REF!</v>
      </c>
      <c r="AI3004" s="43" t="str">
        <f>_xll.BInterpol('Base IPCA'!$C$3:$C$14,'Base IPCA'!$E$3:$E$14,AH3004,"Cubic","Extrapolate=Linear","MultiX=Average","Skip=True","Sort=True")</f>
        <v>#N/A Invalid Parameter: Interpolation value</v>
      </c>
      <c r="AJ3004" s="43" t="str">
        <f>_xll.BInterpol('Base IPCA'!$C$3:$C$14,'Base IPCA'!$D$3:$D$14,AH3004,"Cubic","Extrapolate=Linear","MultiX=Average","Skip=True","Sort=True")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5"/>
        <v>#REF!</v>
      </c>
      <c r="AI3005" s="43" t="str">
        <f>_xll.BInterpol('Base IPCA'!$C$3:$C$14,'Base IPCA'!$E$3:$E$14,AH3005,"Cubic","Extrapolate=Linear","MultiX=Average","Skip=True","Sort=True")</f>
        <v>#N/A Invalid Parameter: Interpolation value</v>
      </c>
      <c r="AJ3005" s="43" t="str">
        <f>_xll.BInterpol('Base IPCA'!$C$3:$C$14,'Base IPCA'!$D$3:$D$14,AH3005,"Cubic","Extrapolate=Linear","MultiX=Average","Skip=True","Sort=True")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5"/>
        <v>#REF!</v>
      </c>
      <c r="AI3006" s="43" t="str">
        <f>_xll.BInterpol('Base IPCA'!$C$3:$C$14,'Base IPCA'!$E$3:$E$14,AH3006,"Cubic","Extrapolate=Linear","MultiX=Average","Skip=True","Sort=True")</f>
        <v>#N/A Invalid Parameter: Interpolation value</v>
      </c>
      <c r="AJ3006" s="43" t="str">
        <f>_xll.BInterpol('Base IPCA'!$C$3:$C$14,'Base IPCA'!$D$3:$D$14,AH3006,"Cubic","Extrapolate=Linear","MultiX=Average","Skip=True","Sort=True")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5"/>
        <v>#REF!</v>
      </c>
      <c r="AI3007" s="43" t="str">
        <f>_xll.BInterpol('Base IPCA'!$C$3:$C$14,'Base IPCA'!$E$3:$E$14,AH3007,"Cubic","Extrapolate=Linear","MultiX=Average","Skip=True","Sort=True")</f>
        <v>#N/A Invalid Parameter: Interpolation value</v>
      </c>
      <c r="AJ3007" s="43" t="str">
        <f>_xll.BInterpol('Base IPCA'!$C$3:$C$14,'Base IPCA'!$D$3:$D$14,AH3007,"Cubic","Extrapolate=Linear","MultiX=Average","Skip=True","Sort=True")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5"/>
        <v>#REF!</v>
      </c>
      <c r="AI3008" s="43" t="str">
        <f>_xll.BInterpol('Base IPCA'!$C$3:$C$14,'Base IPCA'!$E$3:$E$14,AH3008,"Cubic","Extrapolate=Linear","MultiX=Average","Skip=True","Sort=True")</f>
        <v>#N/A Invalid Parameter: Interpolation value</v>
      </c>
      <c r="AJ3008" s="43" t="str">
        <f>_xll.BInterpol('Base IPCA'!$C$3:$C$14,'Base IPCA'!$D$3:$D$14,AH3008,"Cubic","Extrapolate=Linear","MultiX=Average","Skip=True","Sort=True")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5"/>
        <v>#REF!</v>
      </c>
      <c r="AI3009" s="43" t="str">
        <f>_xll.BInterpol('Base IPCA'!$C$3:$C$14,'Base IPCA'!$E$3:$E$14,AH3009,"Cubic","Extrapolate=Linear","MultiX=Average","Skip=True","Sort=True")</f>
        <v>#N/A Invalid Parameter: Interpolation value</v>
      </c>
      <c r="AJ3009" s="43" t="str">
        <f>_xll.BInterpol('Base IPCA'!$C$3:$C$14,'Base IPCA'!$D$3:$D$14,AH3009,"Cubic","Extrapolate=Linear","MultiX=Average","Skip=True","Sort=True")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5"/>
        <v>#REF!</v>
      </c>
      <c r="AI3010" s="43" t="str">
        <f>_xll.BInterpol('Base IPCA'!$C$3:$C$14,'Base IPCA'!$E$3:$E$14,AH3010,"Cubic","Extrapolate=Linear","MultiX=Average","Skip=True","Sort=True")</f>
        <v>#N/A Invalid Parameter: Interpolation value</v>
      </c>
      <c r="AJ3010" s="43" t="str">
        <f>_xll.BInterpol('Base IPCA'!$C$3:$C$14,'Base IPCA'!$D$3:$D$14,AH3010,"Cubic","Extrapolate=Linear","MultiX=Average","Skip=True","Sort=True")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5"/>
        <v>#REF!</v>
      </c>
      <c r="AI3011" s="43" t="str">
        <f>_xll.BInterpol('Base IPCA'!$C$3:$C$14,'Base IPCA'!$E$3:$E$14,AH3011,"Cubic","Extrapolate=Linear","MultiX=Average","Skip=True","Sort=True")</f>
        <v>#N/A Invalid Parameter: Interpolation value</v>
      </c>
      <c r="AJ3011" s="43" t="str">
        <f>_xll.BInterpol('Base IPCA'!$C$3:$C$14,'Base IPCA'!$D$3:$D$14,AH3011,"Cubic","Extrapolate=Linear","MultiX=Average","Skip=True","Sort=True")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5"/>
        <v>#REF!</v>
      </c>
      <c r="AI3012" s="43" t="str">
        <f>_xll.BInterpol('Base IPCA'!$C$3:$C$14,'Base IPCA'!$E$3:$E$14,AH3012,"Cubic","Extrapolate=Linear","MultiX=Average","Skip=True","Sort=True")</f>
        <v>#N/A Invalid Parameter: Interpolation value</v>
      </c>
      <c r="AJ3012" s="43" t="str">
        <f>_xll.BInterpol('Base IPCA'!$C$3:$C$14,'Base IPCA'!$D$3:$D$14,AH3012,"Cubic","Extrapolate=Linear","MultiX=Average","Skip=True","Sort=True")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5"/>
        <v>#REF!</v>
      </c>
      <c r="AI3013" s="43" t="str">
        <f>_xll.BInterpol('Base IPCA'!$C$3:$C$14,'Base IPCA'!$E$3:$E$14,AH3013,"Cubic","Extrapolate=Linear","MultiX=Average","Skip=True","Sort=True")</f>
        <v>#N/A Invalid Parameter: Interpolation value</v>
      </c>
      <c r="AJ3013" s="43" t="str">
        <f>_xll.BInterpol('Base IPCA'!$C$3:$C$14,'Base IPCA'!$D$3:$D$14,AH3013,"Cubic","Extrapolate=Linear","MultiX=Average","Skip=True","Sort=True")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36">AH3013+1</f>
        <v>#REF!</v>
      </c>
      <c r="AI3014" s="43" t="str">
        <f>_xll.BInterpol('Base IPCA'!$C$3:$C$14,'Base IPCA'!$E$3:$E$14,AH3014,"Cubic","Extrapolate=Linear","MultiX=Average","Skip=True","Sort=True")</f>
        <v>#N/A Invalid Parameter: Interpolation value</v>
      </c>
      <c r="AJ3014" s="43" t="str">
        <f>_xll.BInterpol('Base IPCA'!$C$3:$C$14,'Base IPCA'!$D$3:$D$14,AH3014,"Cubic","Extrapolate=Linear","MultiX=Average","Skip=True","Sort=True")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36"/>
        <v>#REF!</v>
      </c>
      <c r="AI3015" s="43" t="str">
        <f>_xll.BInterpol('Base IPCA'!$C$3:$C$14,'Base IPCA'!$E$3:$E$14,AH3015,"Cubic","Extrapolate=Linear","MultiX=Average","Skip=True","Sort=True")</f>
        <v>#N/A Invalid Parameter: Interpolation value</v>
      </c>
      <c r="AJ3015" s="43" t="str">
        <f>_xll.BInterpol('Base IPCA'!$C$3:$C$14,'Base IPCA'!$D$3:$D$14,AH3015,"Cubic","Extrapolate=Linear","MultiX=Average","Skip=True","Sort=True")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36"/>
        <v>#REF!</v>
      </c>
      <c r="AI3016" s="43" t="str">
        <f>_xll.BInterpol('Base IPCA'!$C$3:$C$14,'Base IPCA'!$E$3:$E$14,AH3016,"Cubic","Extrapolate=Linear","MultiX=Average","Skip=True","Sort=True")</f>
        <v>#N/A Invalid Parameter: Interpolation value</v>
      </c>
      <c r="AJ3016" s="43" t="str">
        <f>_xll.BInterpol('Base IPCA'!$C$3:$C$14,'Base IPCA'!$D$3:$D$14,AH3016,"Cubic","Extrapolate=Linear","MultiX=Average","Skip=True","Sort=True")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36"/>
        <v>#REF!</v>
      </c>
      <c r="AI3017" s="43" t="str">
        <f>_xll.BInterpol('Base IPCA'!$C$3:$C$14,'Base IPCA'!$E$3:$E$14,AH3017,"Cubic","Extrapolate=Linear","MultiX=Average","Skip=True","Sort=True")</f>
        <v>#N/A Invalid Parameter: Interpolation value</v>
      </c>
      <c r="AJ3017" s="43" t="str">
        <f>_xll.BInterpol('Base IPCA'!$C$3:$C$14,'Base IPCA'!$D$3:$D$14,AH3017,"Cubic","Extrapolate=Linear","MultiX=Average","Skip=True","Sort=True")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36"/>
        <v>#REF!</v>
      </c>
      <c r="AI3018" s="43" t="str">
        <f>_xll.BInterpol('Base IPCA'!$C$3:$C$14,'Base IPCA'!$E$3:$E$14,AH3018,"Cubic","Extrapolate=Linear","MultiX=Average","Skip=True","Sort=True")</f>
        <v>#N/A Invalid Parameter: Interpolation value</v>
      </c>
      <c r="AJ3018" s="43" t="str">
        <f>_xll.BInterpol('Base IPCA'!$C$3:$C$14,'Base IPCA'!$D$3:$D$14,AH3018,"Cubic","Extrapolate=Linear","MultiX=Average","Skip=True","Sort=True")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36"/>
        <v>#REF!</v>
      </c>
      <c r="AI3019" s="43" t="str">
        <f>_xll.BInterpol('Base IPCA'!$C$3:$C$14,'Base IPCA'!$E$3:$E$14,AH3019,"Cubic","Extrapolate=Linear","MultiX=Average","Skip=True","Sort=True")</f>
        <v>#N/A Invalid Parameter: Interpolation value</v>
      </c>
      <c r="AJ3019" s="43" t="str">
        <f>_xll.BInterpol('Base IPCA'!$C$3:$C$14,'Base IPCA'!$D$3:$D$14,AH3019,"Cubic","Extrapolate=Linear","MultiX=Average","Skip=True","Sort=True")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36"/>
        <v>#REF!</v>
      </c>
      <c r="AI3020" s="43" t="str">
        <f>_xll.BInterpol('Base IPCA'!$C$3:$C$14,'Base IPCA'!$E$3:$E$14,AH3020,"Cubic","Extrapolate=Linear","MultiX=Average","Skip=True","Sort=True")</f>
        <v>#N/A Invalid Parameter: Interpolation value</v>
      </c>
      <c r="AJ3020" s="43" t="str">
        <f>_xll.BInterpol('Base IPCA'!$C$3:$C$14,'Base IPCA'!$D$3:$D$14,AH3020,"Cubic","Extrapolate=Linear","MultiX=Average","Skip=True","Sort=True")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36"/>
        <v>#REF!</v>
      </c>
      <c r="AI3021" s="43" t="str">
        <f>_xll.BInterpol('Base IPCA'!$C$3:$C$14,'Base IPCA'!$E$3:$E$14,AH3021,"Cubic","Extrapolate=Linear","MultiX=Average","Skip=True","Sort=True")</f>
        <v>#N/A Invalid Parameter: Interpolation value</v>
      </c>
      <c r="AJ3021" s="43" t="str">
        <f>_xll.BInterpol('Base IPCA'!$C$3:$C$14,'Base IPCA'!$D$3:$D$14,AH3021,"Cubic","Extrapolate=Linear","MultiX=Average","Skip=True","Sort=True")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36"/>
        <v>#REF!</v>
      </c>
      <c r="AI3022" s="43" t="str">
        <f>_xll.BInterpol('Base IPCA'!$C$3:$C$14,'Base IPCA'!$E$3:$E$14,AH3022,"Cubic","Extrapolate=Linear","MultiX=Average","Skip=True","Sort=True")</f>
        <v>#N/A Invalid Parameter: Interpolation value</v>
      </c>
      <c r="AJ3022" s="43" t="str">
        <f>_xll.BInterpol('Base IPCA'!$C$3:$C$14,'Base IPCA'!$D$3:$D$14,AH3022,"Cubic","Extrapolate=Linear","MultiX=Average","Skip=True","Sort=True")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36"/>
        <v>#REF!</v>
      </c>
      <c r="AI3023" s="43" t="str">
        <f>_xll.BInterpol('Base IPCA'!$C$3:$C$14,'Base IPCA'!$E$3:$E$14,AH3023,"Cubic","Extrapolate=Linear","MultiX=Average","Skip=True","Sort=True")</f>
        <v>#N/A Invalid Parameter: Interpolation value</v>
      </c>
      <c r="AJ3023" s="43" t="str">
        <f>_xll.BInterpol('Base IPCA'!$C$3:$C$14,'Base IPCA'!$D$3:$D$14,AH3023,"Cubic","Extrapolate=Linear","MultiX=Average","Skip=True","Sort=True")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36"/>
        <v>#REF!</v>
      </c>
      <c r="AI3024" s="43" t="str">
        <f>_xll.BInterpol('Base IPCA'!$C$3:$C$14,'Base IPCA'!$E$3:$E$14,AH3024,"Cubic","Extrapolate=Linear","MultiX=Average","Skip=True","Sort=True")</f>
        <v>#N/A Invalid Parameter: Interpolation value</v>
      </c>
      <c r="AJ3024" s="43" t="str">
        <f>_xll.BInterpol('Base IPCA'!$C$3:$C$14,'Base IPCA'!$D$3:$D$14,AH3024,"Cubic","Extrapolate=Linear","MultiX=Average","Skip=True","Sort=True")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36"/>
        <v>#REF!</v>
      </c>
      <c r="AI3025" s="43" t="str">
        <f>_xll.BInterpol('Base IPCA'!$C$3:$C$14,'Base IPCA'!$E$3:$E$14,AH3025,"Cubic","Extrapolate=Linear","MultiX=Average","Skip=True","Sort=True")</f>
        <v>#N/A Invalid Parameter: Interpolation value</v>
      </c>
      <c r="AJ3025" s="43" t="str">
        <f>_xll.BInterpol('Base IPCA'!$C$3:$C$14,'Base IPCA'!$D$3:$D$14,AH3025,"Cubic","Extrapolate=Linear","MultiX=Average","Skip=True","Sort=True")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36"/>
        <v>#REF!</v>
      </c>
      <c r="AI3026" s="43" t="str">
        <f>_xll.BInterpol('Base IPCA'!$C$3:$C$14,'Base IPCA'!$E$3:$E$14,AH3026,"Cubic","Extrapolate=Linear","MultiX=Average","Skip=True","Sort=True")</f>
        <v>#N/A Invalid Parameter: Interpolation value</v>
      </c>
      <c r="AJ3026" s="43" t="str">
        <f>_xll.BInterpol('Base IPCA'!$C$3:$C$14,'Base IPCA'!$D$3:$D$14,AH3026,"Cubic","Extrapolate=Linear","MultiX=Average","Skip=True","Sort=True")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36"/>
        <v>#REF!</v>
      </c>
      <c r="AI3027" s="43" t="str">
        <f>_xll.BInterpol('Base IPCA'!$C$3:$C$14,'Base IPCA'!$E$3:$E$14,AH3027,"Cubic","Extrapolate=Linear","MultiX=Average","Skip=True","Sort=True")</f>
        <v>#N/A Invalid Parameter: Interpolation value</v>
      </c>
      <c r="AJ3027" s="43" t="str">
        <f>_xll.BInterpol('Base IPCA'!$C$3:$C$14,'Base IPCA'!$D$3:$D$14,AH3027,"Cubic","Extrapolate=Linear","MultiX=Average","Skip=True","Sort=True")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36"/>
        <v>#REF!</v>
      </c>
      <c r="AI3028" s="43" t="str">
        <f>_xll.BInterpol('Base IPCA'!$C$3:$C$14,'Base IPCA'!$E$3:$E$14,AH3028,"Cubic","Extrapolate=Linear","MultiX=Average","Skip=True","Sort=True")</f>
        <v>#N/A Invalid Parameter: Interpolation value</v>
      </c>
      <c r="AJ3028" s="43" t="str">
        <f>_xll.BInterpol('Base IPCA'!$C$3:$C$14,'Base IPCA'!$D$3:$D$14,AH3028,"Cubic","Extrapolate=Linear","MultiX=Average","Skip=True","Sort=True")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36"/>
        <v>#REF!</v>
      </c>
      <c r="AI3029" s="43" t="str">
        <f>_xll.BInterpol('Base IPCA'!$C$3:$C$14,'Base IPCA'!$E$3:$E$14,AH3029,"Cubic","Extrapolate=Linear","MultiX=Average","Skip=True","Sort=True")</f>
        <v>#N/A Invalid Parameter: Interpolation value</v>
      </c>
      <c r="AJ3029" s="43" t="str">
        <f>_xll.BInterpol('Base IPCA'!$C$3:$C$14,'Base IPCA'!$D$3:$D$14,AH3029,"Cubic","Extrapolate=Linear","MultiX=Average","Skip=True","Sort=True")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36"/>
        <v>#REF!</v>
      </c>
      <c r="AI3030" s="43" t="str">
        <f>_xll.BInterpol('Base IPCA'!$C$3:$C$14,'Base IPCA'!$E$3:$E$14,AH3030,"Cubic","Extrapolate=Linear","MultiX=Average","Skip=True","Sort=True")</f>
        <v>#N/A Invalid Parameter: Interpolation value</v>
      </c>
      <c r="AJ3030" s="43" t="str">
        <f>_xll.BInterpol('Base IPCA'!$C$3:$C$14,'Base IPCA'!$D$3:$D$14,AH3030,"Cubic","Extrapolate=Linear","MultiX=Average","Skip=True","Sort=True")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36"/>
        <v>#REF!</v>
      </c>
      <c r="AI3031" s="43" t="str">
        <f>_xll.BInterpol('Base IPCA'!$C$3:$C$14,'Base IPCA'!$E$3:$E$14,AH3031,"Cubic","Extrapolate=Linear","MultiX=Average","Skip=True","Sort=True")</f>
        <v>#N/A Invalid Parameter: Interpolation value</v>
      </c>
      <c r="AJ3031" s="43" t="str">
        <f>_xll.BInterpol('Base IPCA'!$C$3:$C$14,'Base IPCA'!$D$3:$D$14,AH3031,"Cubic","Extrapolate=Linear","MultiX=Average","Skip=True","Sort=True")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36"/>
        <v>#REF!</v>
      </c>
      <c r="AI3032" s="43" t="str">
        <f>_xll.BInterpol('Base IPCA'!$C$3:$C$14,'Base IPCA'!$E$3:$E$14,AH3032,"Cubic","Extrapolate=Linear","MultiX=Average","Skip=True","Sort=True")</f>
        <v>#N/A Invalid Parameter: Interpolation value</v>
      </c>
      <c r="AJ3032" s="43" t="str">
        <f>_xll.BInterpol('Base IPCA'!$C$3:$C$14,'Base IPCA'!$D$3:$D$14,AH3032,"Cubic","Extrapolate=Linear","MultiX=Average","Skip=True","Sort=True")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36"/>
        <v>#REF!</v>
      </c>
      <c r="AI3033" s="43" t="str">
        <f>_xll.BInterpol('Base IPCA'!$C$3:$C$14,'Base IPCA'!$E$3:$E$14,AH3033,"Cubic","Extrapolate=Linear","MultiX=Average","Skip=True","Sort=True")</f>
        <v>#N/A Invalid Parameter: Interpolation value</v>
      </c>
      <c r="AJ3033" s="43" t="str">
        <f>_xll.BInterpol('Base IPCA'!$C$3:$C$14,'Base IPCA'!$D$3:$D$14,AH3033,"Cubic","Extrapolate=Linear","MultiX=Average","Skip=True","Sort=True")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36"/>
        <v>#REF!</v>
      </c>
      <c r="AI3034" s="43" t="str">
        <f>_xll.BInterpol('Base IPCA'!$C$3:$C$14,'Base IPCA'!$E$3:$E$14,AH3034,"Cubic","Extrapolate=Linear","MultiX=Average","Skip=True","Sort=True")</f>
        <v>#N/A Invalid Parameter: Interpolation value</v>
      </c>
      <c r="AJ3034" s="43" t="str">
        <f>_xll.BInterpol('Base IPCA'!$C$3:$C$14,'Base IPCA'!$D$3:$D$14,AH3034,"Cubic","Extrapolate=Linear","MultiX=Average","Skip=True","Sort=True")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36"/>
        <v>#REF!</v>
      </c>
      <c r="AI3035" s="43" t="str">
        <f>_xll.BInterpol('Base IPCA'!$C$3:$C$14,'Base IPCA'!$E$3:$E$14,AH3035,"Cubic","Extrapolate=Linear","MultiX=Average","Skip=True","Sort=True")</f>
        <v>#N/A Invalid Parameter: Interpolation value</v>
      </c>
      <c r="AJ3035" s="43" t="str">
        <f>_xll.BInterpol('Base IPCA'!$C$3:$C$14,'Base IPCA'!$D$3:$D$14,AH3035,"Cubic","Extrapolate=Linear","MultiX=Average","Skip=True","Sort=True")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36"/>
        <v>#REF!</v>
      </c>
      <c r="AI3036" s="43" t="str">
        <f>_xll.BInterpol('Base IPCA'!$C$3:$C$14,'Base IPCA'!$E$3:$E$14,AH3036,"Cubic","Extrapolate=Linear","MultiX=Average","Skip=True","Sort=True")</f>
        <v>#N/A Invalid Parameter: Interpolation value</v>
      </c>
      <c r="AJ3036" s="43" t="str">
        <f>_xll.BInterpol('Base IPCA'!$C$3:$C$14,'Base IPCA'!$D$3:$D$14,AH3036,"Cubic","Extrapolate=Linear","MultiX=Average","Skip=True","Sort=True")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36"/>
        <v>#REF!</v>
      </c>
      <c r="AI3037" s="43" t="str">
        <f>_xll.BInterpol('Base IPCA'!$C$3:$C$14,'Base IPCA'!$E$3:$E$14,AH3037,"Cubic","Extrapolate=Linear","MultiX=Average","Skip=True","Sort=True")</f>
        <v>#N/A Invalid Parameter: Interpolation value</v>
      </c>
      <c r="AJ3037" s="43" t="str">
        <f>_xll.BInterpol('Base IPCA'!$C$3:$C$14,'Base IPCA'!$D$3:$D$14,AH3037,"Cubic","Extrapolate=Linear","MultiX=Average","Skip=True","Sort=True")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36"/>
        <v>#REF!</v>
      </c>
      <c r="AI3038" s="43" t="str">
        <f>_xll.BInterpol('Base IPCA'!$C$3:$C$14,'Base IPCA'!$E$3:$E$14,AH3038,"Cubic","Extrapolate=Linear","MultiX=Average","Skip=True","Sort=True")</f>
        <v>#N/A Invalid Parameter: Interpolation value</v>
      </c>
      <c r="AJ3038" s="43" t="str">
        <f>_xll.BInterpol('Base IPCA'!$C$3:$C$14,'Base IPCA'!$D$3:$D$14,AH3038,"Cubic","Extrapolate=Linear","MultiX=Average","Skip=True","Sort=True")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36"/>
        <v>#REF!</v>
      </c>
      <c r="AI3039" s="43" t="str">
        <f>_xll.BInterpol('Base IPCA'!$C$3:$C$14,'Base IPCA'!$E$3:$E$14,AH3039,"Cubic","Extrapolate=Linear","MultiX=Average","Skip=True","Sort=True")</f>
        <v>#N/A Invalid Parameter: Interpolation value</v>
      </c>
      <c r="AJ3039" s="43" t="str">
        <f>_xll.BInterpol('Base IPCA'!$C$3:$C$14,'Base IPCA'!$D$3:$D$14,AH3039,"Cubic","Extrapolate=Linear","MultiX=Average","Skip=True","Sort=True")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36"/>
        <v>#REF!</v>
      </c>
      <c r="AI3040" s="43" t="str">
        <f>_xll.BInterpol('Base IPCA'!$C$3:$C$14,'Base IPCA'!$E$3:$E$14,AH3040,"Cubic","Extrapolate=Linear","MultiX=Average","Skip=True","Sort=True")</f>
        <v>#N/A Invalid Parameter: Interpolation value</v>
      </c>
      <c r="AJ3040" s="43" t="str">
        <f>_xll.BInterpol('Base IPCA'!$C$3:$C$14,'Base IPCA'!$D$3:$D$14,AH3040,"Cubic","Extrapolate=Linear","MultiX=Average","Skip=True","Sort=True")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36"/>
        <v>#REF!</v>
      </c>
      <c r="AI3041" s="43" t="str">
        <f>_xll.BInterpol('Base IPCA'!$C$3:$C$14,'Base IPCA'!$E$3:$E$14,AH3041,"Cubic","Extrapolate=Linear","MultiX=Average","Skip=True","Sort=True")</f>
        <v>#N/A Invalid Parameter: Interpolation value</v>
      </c>
      <c r="AJ3041" s="43" t="str">
        <f>_xll.BInterpol('Base IPCA'!$C$3:$C$14,'Base IPCA'!$D$3:$D$14,AH3041,"Cubic","Extrapolate=Linear","MultiX=Average","Skip=True","Sort=True")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36"/>
        <v>#REF!</v>
      </c>
      <c r="AI3042" s="43" t="str">
        <f>_xll.BInterpol('Base IPCA'!$C$3:$C$14,'Base IPCA'!$E$3:$E$14,AH3042,"Cubic","Extrapolate=Linear","MultiX=Average","Skip=True","Sort=True")</f>
        <v>#N/A Invalid Parameter: Interpolation value</v>
      </c>
      <c r="AJ3042" s="43" t="str">
        <f>_xll.BInterpol('Base IPCA'!$C$3:$C$14,'Base IPCA'!$D$3:$D$14,AH3042,"Cubic","Extrapolate=Linear","MultiX=Average","Skip=True","Sort=True")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36"/>
        <v>#REF!</v>
      </c>
      <c r="AI3043" s="43" t="str">
        <f>_xll.BInterpol('Base IPCA'!$C$3:$C$14,'Base IPCA'!$E$3:$E$14,AH3043,"Cubic","Extrapolate=Linear","MultiX=Average","Skip=True","Sort=True")</f>
        <v>#N/A Invalid Parameter: Interpolation value</v>
      </c>
      <c r="AJ3043" s="43" t="str">
        <f>_xll.BInterpol('Base IPCA'!$C$3:$C$14,'Base IPCA'!$D$3:$D$14,AH3043,"Cubic","Extrapolate=Linear","MultiX=Average","Skip=True","Sort=True")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36"/>
        <v>#REF!</v>
      </c>
      <c r="AI3044" s="43" t="str">
        <f>_xll.BInterpol('Base IPCA'!$C$3:$C$14,'Base IPCA'!$E$3:$E$14,AH3044,"Cubic","Extrapolate=Linear","MultiX=Average","Skip=True","Sort=True")</f>
        <v>#N/A Invalid Parameter: Interpolation value</v>
      </c>
      <c r="AJ3044" s="43" t="str">
        <f>_xll.BInterpol('Base IPCA'!$C$3:$C$14,'Base IPCA'!$D$3:$D$14,AH3044,"Cubic","Extrapolate=Linear","MultiX=Average","Skip=True","Sort=True")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36"/>
        <v>#REF!</v>
      </c>
      <c r="AI3045" s="43" t="str">
        <f>_xll.BInterpol('Base IPCA'!$C$3:$C$14,'Base IPCA'!$E$3:$E$14,AH3045,"Cubic","Extrapolate=Linear","MultiX=Average","Skip=True","Sort=True")</f>
        <v>#N/A Invalid Parameter: Interpolation value</v>
      </c>
      <c r="AJ3045" s="43" t="str">
        <f>_xll.BInterpol('Base IPCA'!$C$3:$C$14,'Base IPCA'!$D$3:$D$14,AH3045,"Cubic","Extrapolate=Linear","MultiX=Average","Skip=True","Sort=True")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36"/>
        <v>#REF!</v>
      </c>
      <c r="AI3046" s="43" t="str">
        <f>_xll.BInterpol('Base IPCA'!$C$3:$C$14,'Base IPCA'!$E$3:$E$14,AH3046,"Cubic","Extrapolate=Linear","MultiX=Average","Skip=True","Sort=True")</f>
        <v>#N/A Invalid Parameter: Interpolation value</v>
      </c>
      <c r="AJ3046" s="43" t="str">
        <f>_xll.BInterpol('Base IPCA'!$C$3:$C$14,'Base IPCA'!$D$3:$D$14,AH3046,"Cubic","Extrapolate=Linear","MultiX=Average","Skip=True","Sort=True")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36"/>
        <v>#REF!</v>
      </c>
      <c r="AI3047" s="43" t="str">
        <f>_xll.BInterpol('Base IPCA'!$C$3:$C$14,'Base IPCA'!$E$3:$E$14,AH3047,"Cubic","Extrapolate=Linear","MultiX=Average","Skip=True","Sort=True")</f>
        <v>#N/A Invalid Parameter: Interpolation value</v>
      </c>
      <c r="AJ3047" s="43" t="str">
        <f>_xll.BInterpol('Base IPCA'!$C$3:$C$14,'Base IPCA'!$D$3:$D$14,AH3047,"Cubic","Extrapolate=Linear","MultiX=Average","Skip=True","Sort=True")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36"/>
        <v>#REF!</v>
      </c>
      <c r="AI3048" s="43" t="str">
        <f>_xll.BInterpol('Base IPCA'!$C$3:$C$14,'Base IPCA'!$E$3:$E$14,AH3048,"Cubic","Extrapolate=Linear","MultiX=Average","Skip=True","Sort=True")</f>
        <v>#N/A Invalid Parameter: Interpolation value</v>
      </c>
      <c r="AJ3048" s="43" t="str">
        <f>_xll.BInterpol('Base IPCA'!$C$3:$C$14,'Base IPCA'!$D$3:$D$14,AH3048,"Cubic","Extrapolate=Linear","MultiX=Average","Skip=True","Sort=True")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36"/>
        <v>#REF!</v>
      </c>
      <c r="AI3049" s="43" t="str">
        <f>_xll.BInterpol('Base IPCA'!$C$3:$C$14,'Base IPCA'!$E$3:$E$14,AH3049,"Cubic","Extrapolate=Linear","MultiX=Average","Skip=True","Sort=True")</f>
        <v>#N/A Invalid Parameter: Interpolation value</v>
      </c>
      <c r="AJ3049" s="43" t="str">
        <f>_xll.BInterpol('Base IPCA'!$C$3:$C$14,'Base IPCA'!$D$3:$D$14,AH3049,"Cubic","Extrapolate=Linear","MultiX=Average","Skip=True","Sort=True")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36"/>
        <v>#REF!</v>
      </c>
      <c r="AI3050" s="43" t="str">
        <f>_xll.BInterpol('Base IPCA'!$C$3:$C$14,'Base IPCA'!$E$3:$E$14,AH3050,"Cubic","Extrapolate=Linear","MultiX=Average","Skip=True","Sort=True")</f>
        <v>#N/A Invalid Parameter: Interpolation value</v>
      </c>
      <c r="AJ3050" s="43" t="str">
        <f>_xll.BInterpol('Base IPCA'!$C$3:$C$14,'Base IPCA'!$D$3:$D$14,AH3050,"Cubic","Extrapolate=Linear","MultiX=Average","Skip=True","Sort=True")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36"/>
        <v>#REF!</v>
      </c>
      <c r="AI3051" s="43" t="str">
        <f>_xll.BInterpol('Base IPCA'!$C$3:$C$14,'Base IPCA'!$E$3:$E$14,AH3051,"Cubic","Extrapolate=Linear","MultiX=Average","Skip=True","Sort=True")</f>
        <v>#N/A Invalid Parameter: Interpolation value</v>
      </c>
      <c r="AJ3051" s="43" t="str">
        <f>_xll.BInterpol('Base IPCA'!$C$3:$C$14,'Base IPCA'!$D$3:$D$14,AH3051,"Cubic","Extrapolate=Linear","MultiX=Average","Skip=True","Sort=True")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36"/>
        <v>#REF!</v>
      </c>
      <c r="AI3052" s="43" t="str">
        <f>_xll.BInterpol('Base IPCA'!$C$3:$C$14,'Base IPCA'!$E$3:$E$14,AH3052,"Cubic","Extrapolate=Linear","MultiX=Average","Skip=True","Sort=True")</f>
        <v>#N/A Invalid Parameter: Interpolation value</v>
      </c>
      <c r="AJ3052" s="43" t="str">
        <f>_xll.BInterpol('Base IPCA'!$C$3:$C$14,'Base IPCA'!$D$3:$D$14,AH3052,"Cubic","Extrapolate=Linear","MultiX=Average","Skip=True","Sort=True")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36"/>
        <v>#REF!</v>
      </c>
      <c r="AI3053" s="43" t="str">
        <f>_xll.BInterpol('Base IPCA'!$C$3:$C$14,'Base IPCA'!$E$3:$E$14,AH3053,"Cubic","Extrapolate=Linear","MultiX=Average","Skip=True","Sort=True")</f>
        <v>#N/A Invalid Parameter: Interpolation value</v>
      </c>
      <c r="AJ3053" s="43" t="str">
        <f>_xll.BInterpol('Base IPCA'!$C$3:$C$14,'Base IPCA'!$D$3:$D$14,AH3053,"Cubic","Extrapolate=Linear","MultiX=Average","Skip=True","Sort=True")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36"/>
        <v>#REF!</v>
      </c>
      <c r="AI3054" s="43" t="str">
        <f>_xll.BInterpol('Base IPCA'!$C$3:$C$14,'Base IPCA'!$E$3:$E$14,AH3054,"Cubic","Extrapolate=Linear","MultiX=Average","Skip=True","Sort=True")</f>
        <v>#N/A Invalid Parameter: Interpolation value</v>
      </c>
      <c r="AJ3054" s="43" t="str">
        <f>_xll.BInterpol('Base IPCA'!$C$3:$C$14,'Base IPCA'!$D$3:$D$14,AH3054,"Cubic","Extrapolate=Linear","MultiX=Average","Skip=True","Sort=True")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36"/>
        <v>#REF!</v>
      </c>
      <c r="AI3055" s="43" t="str">
        <f>_xll.BInterpol('Base IPCA'!$C$3:$C$14,'Base IPCA'!$E$3:$E$14,AH3055,"Cubic","Extrapolate=Linear","MultiX=Average","Skip=True","Sort=True")</f>
        <v>#N/A Invalid Parameter: Interpolation value</v>
      </c>
      <c r="AJ3055" s="43" t="str">
        <f>_xll.BInterpol('Base IPCA'!$C$3:$C$14,'Base IPCA'!$D$3:$D$14,AH3055,"Cubic","Extrapolate=Linear","MultiX=Average","Skip=True","Sort=True")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36"/>
        <v>#REF!</v>
      </c>
      <c r="AI3056" s="43" t="str">
        <f>_xll.BInterpol('Base IPCA'!$C$3:$C$14,'Base IPCA'!$E$3:$E$14,AH3056,"Cubic","Extrapolate=Linear","MultiX=Average","Skip=True","Sort=True")</f>
        <v>#N/A Invalid Parameter: Interpolation value</v>
      </c>
      <c r="AJ3056" s="43" t="str">
        <f>_xll.BInterpol('Base IPCA'!$C$3:$C$14,'Base IPCA'!$D$3:$D$14,AH3056,"Cubic","Extrapolate=Linear","MultiX=Average","Skip=True","Sort=True")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36"/>
        <v>#REF!</v>
      </c>
      <c r="AI3057" s="43" t="str">
        <f>_xll.BInterpol('Base IPCA'!$C$3:$C$14,'Base IPCA'!$E$3:$E$14,AH3057,"Cubic","Extrapolate=Linear","MultiX=Average","Skip=True","Sort=True")</f>
        <v>#N/A Invalid Parameter: Interpolation value</v>
      </c>
      <c r="AJ3057" s="43" t="str">
        <f>_xll.BInterpol('Base IPCA'!$C$3:$C$14,'Base IPCA'!$D$3:$D$14,AH3057,"Cubic","Extrapolate=Linear","MultiX=Average","Skip=True","Sort=True")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36"/>
        <v>#REF!</v>
      </c>
      <c r="AI3058" s="43" t="str">
        <f>_xll.BInterpol('Base IPCA'!$C$3:$C$14,'Base IPCA'!$E$3:$E$14,AH3058,"Cubic","Extrapolate=Linear","MultiX=Average","Skip=True","Sort=True")</f>
        <v>#N/A Invalid Parameter: Interpolation value</v>
      </c>
      <c r="AJ3058" s="43" t="str">
        <f>_xll.BInterpol('Base IPCA'!$C$3:$C$14,'Base IPCA'!$D$3:$D$14,AH3058,"Cubic","Extrapolate=Linear","MultiX=Average","Skip=True","Sort=True")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36"/>
        <v>#REF!</v>
      </c>
      <c r="AI3059" s="43" t="str">
        <f>_xll.BInterpol('Base IPCA'!$C$3:$C$14,'Base IPCA'!$E$3:$E$14,AH3059,"Cubic","Extrapolate=Linear","MultiX=Average","Skip=True","Sort=True")</f>
        <v>#N/A Invalid Parameter: Interpolation value</v>
      </c>
      <c r="AJ3059" s="43" t="str">
        <f>_xll.BInterpol('Base IPCA'!$C$3:$C$14,'Base IPCA'!$D$3:$D$14,AH3059,"Cubic","Extrapolate=Linear","MultiX=Average","Skip=True","Sort=True")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36"/>
        <v>#REF!</v>
      </c>
      <c r="AI3060" s="43" t="str">
        <f>_xll.BInterpol('Base IPCA'!$C$3:$C$14,'Base IPCA'!$E$3:$E$14,AH3060,"Cubic","Extrapolate=Linear","MultiX=Average","Skip=True","Sort=True")</f>
        <v>#N/A Invalid Parameter: Interpolation value</v>
      </c>
      <c r="AJ3060" s="43" t="str">
        <f>_xll.BInterpol('Base IPCA'!$C$3:$C$14,'Base IPCA'!$D$3:$D$14,AH3060,"Cubic","Extrapolate=Linear","MultiX=Average","Skip=True","Sort=True")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36"/>
        <v>#REF!</v>
      </c>
      <c r="AI3061" s="43" t="str">
        <f>_xll.BInterpol('Base IPCA'!$C$3:$C$14,'Base IPCA'!$E$3:$E$14,AH3061,"Cubic","Extrapolate=Linear","MultiX=Average","Skip=True","Sort=True")</f>
        <v>#N/A Invalid Parameter: Interpolation value</v>
      </c>
      <c r="AJ3061" s="43" t="str">
        <f>_xll.BInterpol('Base IPCA'!$C$3:$C$14,'Base IPCA'!$D$3:$D$14,AH3061,"Cubic","Extrapolate=Linear","MultiX=Average","Skip=True","Sort=True")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36"/>
        <v>#REF!</v>
      </c>
      <c r="AI3062" s="43" t="str">
        <f>_xll.BInterpol('Base IPCA'!$C$3:$C$14,'Base IPCA'!$E$3:$E$14,AH3062,"Cubic","Extrapolate=Linear","MultiX=Average","Skip=True","Sort=True")</f>
        <v>#N/A Invalid Parameter: Interpolation value</v>
      </c>
      <c r="AJ3062" s="43" t="str">
        <f>_xll.BInterpol('Base IPCA'!$C$3:$C$14,'Base IPCA'!$D$3:$D$14,AH3062,"Cubic","Extrapolate=Linear","MultiX=Average","Skip=True","Sort=True")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36"/>
        <v>#REF!</v>
      </c>
      <c r="AI3063" s="43" t="str">
        <f>_xll.BInterpol('Base IPCA'!$C$3:$C$14,'Base IPCA'!$E$3:$E$14,AH3063,"Cubic","Extrapolate=Linear","MultiX=Average","Skip=True","Sort=True")</f>
        <v>#N/A Invalid Parameter: Interpolation value</v>
      </c>
      <c r="AJ3063" s="43" t="str">
        <f>_xll.BInterpol('Base IPCA'!$C$3:$C$14,'Base IPCA'!$D$3:$D$14,AH3063,"Cubic","Extrapolate=Linear","MultiX=Average","Skip=True","Sort=True")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36"/>
        <v>#REF!</v>
      </c>
      <c r="AI3064" s="43" t="str">
        <f>_xll.BInterpol('Base IPCA'!$C$3:$C$14,'Base IPCA'!$E$3:$E$14,AH3064,"Cubic","Extrapolate=Linear","MultiX=Average","Skip=True","Sort=True")</f>
        <v>#N/A Invalid Parameter: Interpolation value</v>
      </c>
      <c r="AJ3064" s="43" t="str">
        <f>_xll.BInterpol('Base IPCA'!$C$3:$C$14,'Base IPCA'!$D$3:$D$14,AH3064,"Cubic","Extrapolate=Linear","MultiX=Average","Skip=True","Sort=True")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36"/>
        <v>#REF!</v>
      </c>
      <c r="AI3065" s="43" t="str">
        <f>_xll.BInterpol('Base IPCA'!$C$3:$C$14,'Base IPCA'!$E$3:$E$14,AH3065,"Cubic","Extrapolate=Linear","MultiX=Average","Skip=True","Sort=True")</f>
        <v>#N/A Invalid Parameter: Interpolation value</v>
      </c>
      <c r="AJ3065" s="43" t="str">
        <f>_xll.BInterpol('Base IPCA'!$C$3:$C$14,'Base IPCA'!$D$3:$D$14,AH3065,"Cubic","Extrapolate=Linear","MultiX=Average","Skip=True","Sort=True")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36"/>
        <v>#REF!</v>
      </c>
      <c r="AI3066" s="43" t="str">
        <f>_xll.BInterpol('Base IPCA'!$C$3:$C$14,'Base IPCA'!$E$3:$E$14,AH3066,"Cubic","Extrapolate=Linear","MultiX=Average","Skip=True","Sort=True")</f>
        <v>#N/A Invalid Parameter: Interpolation value</v>
      </c>
      <c r="AJ3066" s="43" t="str">
        <f>_xll.BInterpol('Base IPCA'!$C$3:$C$14,'Base IPCA'!$D$3:$D$14,AH3066,"Cubic","Extrapolate=Linear","MultiX=Average","Skip=True","Sort=True")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36"/>
        <v>#REF!</v>
      </c>
      <c r="AI3067" s="43" t="str">
        <f>_xll.BInterpol('Base IPCA'!$C$3:$C$14,'Base IPCA'!$E$3:$E$14,AH3067,"Cubic","Extrapolate=Linear","MultiX=Average","Skip=True","Sort=True")</f>
        <v>#N/A Invalid Parameter: Interpolation value</v>
      </c>
      <c r="AJ3067" s="43" t="str">
        <f>_xll.BInterpol('Base IPCA'!$C$3:$C$14,'Base IPCA'!$D$3:$D$14,AH3067,"Cubic","Extrapolate=Linear","MultiX=Average","Skip=True","Sort=True")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36"/>
        <v>#REF!</v>
      </c>
      <c r="AI3068" s="43" t="str">
        <f>_xll.BInterpol('Base IPCA'!$C$3:$C$14,'Base IPCA'!$E$3:$E$14,AH3068,"Cubic","Extrapolate=Linear","MultiX=Average","Skip=True","Sort=True")</f>
        <v>#N/A Invalid Parameter: Interpolation value</v>
      </c>
      <c r="AJ3068" s="43" t="str">
        <f>_xll.BInterpol('Base IPCA'!$C$3:$C$14,'Base IPCA'!$D$3:$D$14,AH3068,"Cubic","Extrapolate=Linear","MultiX=Average","Skip=True","Sort=True")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36"/>
        <v>#REF!</v>
      </c>
      <c r="AI3069" s="43" t="str">
        <f>_xll.BInterpol('Base IPCA'!$C$3:$C$14,'Base IPCA'!$E$3:$E$14,AH3069,"Cubic","Extrapolate=Linear","MultiX=Average","Skip=True","Sort=True")</f>
        <v>#N/A Invalid Parameter: Interpolation value</v>
      </c>
      <c r="AJ3069" s="43" t="str">
        <f>_xll.BInterpol('Base IPCA'!$C$3:$C$14,'Base IPCA'!$D$3:$D$14,AH3069,"Cubic","Extrapolate=Linear","MultiX=Average","Skip=True","Sort=True")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36"/>
        <v>#REF!</v>
      </c>
      <c r="AI3070" s="43" t="str">
        <f>_xll.BInterpol('Base IPCA'!$C$3:$C$14,'Base IPCA'!$E$3:$E$14,AH3070,"Cubic","Extrapolate=Linear","MultiX=Average","Skip=True","Sort=True")</f>
        <v>#N/A Invalid Parameter: Interpolation value</v>
      </c>
      <c r="AJ3070" s="43" t="str">
        <f>_xll.BInterpol('Base IPCA'!$C$3:$C$14,'Base IPCA'!$D$3:$D$14,AH3070,"Cubic","Extrapolate=Linear","MultiX=Average","Skip=True","Sort=True")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36"/>
        <v>#REF!</v>
      </c>
      <c r="AI3071" s="43" t="str">
        <f>_xll.BInterpol('Base IPCA'!$C$3:$C$14,'Base IPCA'!$E$3:$E$14,AH3071,"Cubic","Extrapolate=Linear","MultiX=Average","Skip=True","Sort=True")</f>
        <v>#N/A Invalid Parameter: Interpolation value</v>
      </c>
      <c r="AJ3071" s="43" t="str">
        <f>_xll.BInterpol('Base IPCA'!$C$3:$C$14,'Base IPCA'!$D$3:$D$14,AH3071,"Cubic","Extrapolate=Linear","MultiX=Average","Skip=True","Sort=True")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36"/>
        <v>#REF!</v>
      </c>
      <c r="AI3072" s="43" t="str">
        <f>_xll.BInterpol('Base IPCA'!$C$3:$C$14,'Base IPCA'!$E$3:$E$14,AH3072,"Cubic","Extrapolate=Linear","MultiX=Average","Skip=True","Sort=True")</f>
        <v>#N/A Invalid Parameter: Interpolation value</v>
      </c>
      <c r="AJ3072" s="43" t="str">
        <f>_xll.BInterpol('Base IPCA'!$C$3:$C$14,'Base IPCA'!$D$3:$D$14,AH3072,"Cubic","Extrapolate=Linear","MultiX=Average","Skip=True","Sort=True")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36"/>
        <v>#REF!</v>
      </c>
      <c r="AI3073" s="43" t="str">
        <f>_xll.BInterpol('Base IPCA'!$C$3:$C$14,'Base IPCA'!$E$3:$E$14,AH3073,"Cubic","Extrapolate=Linear","MultiX=Average","Skip=True","Sort=True")</f>
        <v>#N/A Invalid Parameter: Interpolation value</v>
      </c>
      <c r="AJ3073" s="43" t="str">
        <f>_xll.BInterpol('Base IPCA'!$C$3:$C$14,'Base IPCA'!$D$3:$D$14,AH3073,"Cubic","Extrapolate=Linear","MultiX=Average","Skip=True","Sort=True")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36"/>
        <v>#REF!</v>
      </c>
      <c r="AI3074" s="43" t="str">
        <f>_xll.BInterpol('Base IPCA'!$C$3:$C$14,'Base IPCA'!$E$3:$E$14,AH3074,"Cubic","Extrapolate=Linear","MultiX=Average","Skip=True","Sort=True")</f>
        <v>#N/A Invalid Parameter: Interpolation value</v>
      </c>
      <c r="AJ3074" s="43" t="str">
        <f>_xll.BInterpol('Base IPCA'!$C$3:$C$14,'Base IPCA'!$D$3:$D$14,AH3074,"Cubic","Extrapolate=Linear","MultiX=Average","Skip=True","Sort=True")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36"/>
        <v>#REF!</v>
      </c>
      <c r="AI3075" s="43" t="str">
        <f>_xll.BInterpol('Base IPCA'!$C$3:$C$14,'Base IPCA'!$E$3:$E$14,AH3075,"Cubic","Extrapolate=Linear","MultiX=Average","Skip=True","Sort=True")</f>
        <v>#N/A Invalid Parameter: Interpolation value</v>
      </c>
      <c r="AJ3075" s="43" t="str">
        <f>_xll.BInterpol('Base IPCA'!$C$3:$C$14,'Base IPCA'!$D$3:$D$14,AH3075,"Cubic","Extrapolate=Linear","MultiX=Average","Skip=True","Sort=True")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36"/>
        <v>#REF!</v>
      </c>
      <c r="AI3076" s="43" t="str">
        <f>_xll.BInterpol('Base IPCA'!$C$3:$C$14,'Base IPCA'!$E$3:$E$14,AH3076,"Cubic","Extrapolate=Linear","MultiX=Average","Skip=True","Sort=True")</f>
        <v>#N/A Invalid Parameter: Interpolation value</v>
      </c>
      <c r="AJ3076" s="43" t="str">
        <f>_xll.BInterpol('Base IPCA'!$C$3:$C$14,'Base IPCA'!$D$3:$D$14,AH3076,"Cubic","Extrapolate=Linear","MultiX=Average","Skip=True","Sort=True")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36"/>
        <v>#REF!</v>
      </c>
      <c r="AI3077" s="43" t="str">
        <f>_xll.BInterpol('Base IPCA'!$C$3:$C$14,'Base IPCA'!$E$3:$E$14,AH3077,"Cubic","Extrapolate=Linear","MultiX=Average","Skip=True","Sort=True")</f>
        <v>#N/A Invalid Parameter: Interpolation value</v>
      </c>
      <c r="AJ3077" s="43" t="str">
        <f>_xll.BInterpol('Base IPCA'!$C$3:$C$14,'Base IPCA'!$D$3:$D$14,AH3077,"Cubic","Extrapolate=Linear","MultiX=Average","Skip=True","Sort=True")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37">AH3077+1</f>
        <v>#REF!</v>
      </c>
      <c r="AI3078" s="43" t="str">
        <f>_xll.BInterpol('Base IPCA'!$C$3:$C$14,'Base IPCA'!$E$3:$E$14,AH3078,"Cubic","Extrapolate=Linear","MultiX=Average","Skip=True","Sort=True")</f>
        <v>#N/A Invalid Parameter: Interpolation value</v>
      </c>
      <c r="AJ3078" s="43" t="str">
        <f>_xll.BInterpol('Base IPCA'!$C$3:$C$14,'Base IPCA'!$D$3:$D$14,AH3078,"Cubic","Extrapolate=Linear","MultiX=Average","Skip=True","Sort=True")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37"/>
        <v>#REF!</v>
      </c>
      <c r="AI3079" s="43" t="str">
        <f>_xll.BInterpol('Base IPCA'!$C$3:$C$14,'Base IPCA'!$E$3:$E$14,AH3079,"Cubic","Extrapolate=Linear","MultiX=Average","Skip=True","Sort=True")</f>
        <v>#N/A Invalid Parameter: Interpolation value</v>
      </c>
      <c r="AJ3079" s="43" t="str">
        <f>_xll.BInterpol('Base IPCA'!$C$3:$C$14,'Base IPCA'!$D$3:$D$14,AH3079,"Cubic","Extrapolate=Linear","MultiX=Average","Skip=True","Sort=True")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37"/>
        <v>#REF!</v>
      </c>
      <c r="AI3080" s="43" t="str">
        <f>_xll.BInterpol('Base IPCA'!$C$3:$C$14,'Base IPCA'!$E$3:$E$14,AH3080,"Cubic","Extrapolate=Linear","MultiX=Average","Skip=True","Sort=True")</f>
        <v>#N/A Invalid Parameter: Interpolation value</v>
      </c>
      <c r="AJ3080" s="43" t="str">
        <f>_xll.BInterpol('Base IPCA'!$C$3:$C$14,'Base IPCA'!$D$3:$D$14,AH3080,"Cubic","Extrapolate=Linear","MultiX=Average","Skip=True","Sort=True")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37"/>
        <v>#REF!</v>
      </c>
      <c r="AI3081" s="43" t="str">
        <f>_xll.BInterpol('Base IPCA'!$C$3:$C$14,'Base IPCA'!$E$3:$E$14,AH3081,"Cubic","Extrapolate=Linear","MultiX=Average","Skip=True","Sort=True")</f>
        <v>#N/A Invalid Parameter: Interpolation value</v>
      </c>
      <c r="AJ3081" s="43" t="str">
        <f>_xll.BInterpol('Base IPCA'!$C$3:$C$14,'Base IPCA'!$D$3:$D$14,AH3081,"Cubic","Extrapolate=Linear","MultiX=Average","Skip=True","Sort=True")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37"/>
        <v>#REF!</v>
      </c>
      <c r="AI3082" s="43" t="str">
        <f>_xll.BInterpol('Base IPCA'!$C$3:$C$14,'Base IPCA'!$E$3:$E$14,AH3082,"Cubic","Extrapolate=Linear","MultiX=Average","Skip=True","Sort=True")</f>
        <v>#N/A Invalid Parameter: Interpolation value</v>
      </c>
      <c r="AJ3082" s="43" t="str">
        <f>_xll.BInterpol('Base IPCA'!$C$3:$C$14,'Base IPCA'!$D$3:$D$14,AH3082,"Cubic","Extrapolate=Linear","MultiX=Average","Skip=True","Sort=True")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37"/>
        <v>#REF!</v>
      </c>
      <c r="AI3083" s="43" t="str">
        <f>_xll.BInterpol('Base IPCA'!$C$3:$C$14,'Base IPCA'!$E$3:$E$14,AH3083,"Cubic","Extrapolate=Linear","MultiX=Average","Skip=True","Sort=True")</f>
        <v>#N/A Invalid Parameter: Interpolation value</v>
      </c>
      <c r="AJ3083" s="43" t="str">
        <f>_xll.BInterpol('Base IPCA'!$C$3:$C$14,'Base IPCA'!$D$3:$D$14,AH3083,"Cubic","Extrapolate=Linear","MultiX=Average","Skip=True","Sort=True")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37"/>
        <v>#REF!</v>
      </c>
      <c r="AI3084" s="43" t="str">
        <f>_xll.BInterpol('Base IPCA'!$C$3:$C$14,'Base IPCA'!$E$3:$E$14,AH3084,"Cubic","Extrapolate=Linear","MultiX=Average","Skip=True","Sort=True")</f>
        <v>#N/A Invalid Parameter: Interpolation value</v>
      </c>
      <c r="AJ3084" s="43" t="str">
        <f>_xll.BInterpol('Base IPCA'!$C$3:$C$14,'Base IPCA'!$D$3:$D$14,AH3084,"Cubic","Extrapolate=Linear","MultiX=Average","Skip=True","Sort=True")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37"/>
        <v>#REF!</v>
      </c>
      <c r="AI3085" s="43" t="str">
        <f>_xll.BInterpol('Base IPCA'!$C$3:$C$14,'Base IPCA'!$E$3:$E$14,AH3085,"Cubic","Extrapolate=Linear","MultiX=Average","Skip=True","Sort=True")</f>
        <v>#N/A Invalid Parameter: Interpolation value</v>
      </c>
      <c r="AJ3085" s="43" t="str">
        <f>_xll.BInterpol('Base IPCA'!$C$3:$C$14,'Base IPCA'!$D$3:$D$14,AH3085,"Cubic","Extrapolate=Linear","MultiX=Average","Skip=True","Sort=True")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37"/>
        <v>#REF!</v>
      </c>
      <c r="AI3086" s="43" t="str">
        <f>_xll.BInterpol('Base IPCA'!$C$3:$C$14,'Base IPCA'!$E$3:$E$14,AH3086,"Cubic","Extrapolate=Linear","MultiX=Average","Skip=True","Sort=True")</f>
        <v>#N/A Invalid Parameter: Interpolation value</v>
      </c>
      <c r="AJ3086" s="43" t="str">
        <f>_xll.BInterpol('Base IPCA'!$C$3:$C$14,'Base IPCA'!$D$3:$D$14,AH3086,"Cubic","Extrapolate=Linear","MultiX=Average","Skip=True","Sort=True")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37"/>
        <v>#REF!</v>
      </c>
      <c r="AI3087" s="43" t="str">
        <f>_xll.BInterpol('Base IPCA'!$C$3:$C$14,'Base IPCA'!$E$3:$E$14,AH3087,"Cubic","Extrapolate=Linear","MultiX=Average","Skip=True","Sort=True")</f>
        <v>#N/A Invalid Parameter: Interpolation value</v>
      </c>
      <c r="AJ3087" s="43" t="str">
        <f>_xll.BInterpol('Base IPCA'!$C$3:$C$14,'Base IPCA'!$D$3:$D$14,AH3087,"Cubic","Extrapolate=Linear","MultiX=Average","Skip=True","Sort=True")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37"/>
        <v>#REF!</v>
      </c>
      <c r="AI3088" s="43" t="str">
        <f>_xll.BInterpol('Base IPCA'!$C$3:$C$14,'Base IPCA'!$E$3:$E$14,AH3088,"Cubic","Extrapolate=Linear","MultiX=Average","Skip=True","Sort=True")</f>
        <v>#N/A Invalid Parameter: Interpolation value</v>
      </c>
      <c r="AJ3088" s="43" t="str">
        <f>_xll.BInterpol('Base IPCA'!$C$3:$C$14,'Base IPCA'!$D$3:$D$14,AH3088,"Cubic","Extrapolate=Linear","MultiX=Average","Skip=True","Sort=True")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37"/>
        <v>#REF!</v>
      </c>
      <c r="AI3089" s="43" t="str">
        <f>_xll.BInterpol('Base IPCA'!$C$3:$C$14,'Base IPCA'!$E$3:$E$14,AH3089,"Cubic","Extrapolate=Linear","MultiX=Average","Skip=True","Sort=True")</f>
        <v>#N/A Invalid Parameter: Interpolation value</v>
      </c>
      <c r="AJ3089" s="43" t="str">
        <f>_xll.BInterpol('Base IPCA'!$C$3:$C$14,'Base IPCA'!$D$3:$D$14,AH3089,"Cubic","Extrapolate=Linear","MultiX=Average","Skip=True","Sort=True")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37"/>
        <v>#REF!</v>
      </c>
      <c r="AI3090" s="43" t="str">
        <f>_xll.BInterpol('Base IPCA'!$C$3:$C$14,'Base IPCA'!$E$3:$E$14,AH3090,"Cubic","Extrapolate=Linear","MultiX=Average","Skip=True","Sort=True")</f>
        <v>#N/A Invalid Parameter: Interpolation value</v>
      </c>
      <c r="AJ3090" s="43" t="str">
        <f>_xll.BInterpol('Base IPCA'!$C$3:$C$14,'Base IPCA'!$D$3:$D$14,AH3090,"Cubic","Extrapolate=Linear","MultiX=Average","Skip=True","Sort=True")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37"/>
        <v>#REF!</v>
      </c>
      <c r="AI3091" s="43" t="str">
        <f>_xll.BInterpol('Base IPCA'!$C$3:$C$14,'Base IPCA'!$E$3:$E$14,AH3091,"Cubic","Extrapolate=Linear","MultiX=Average","Skip=True","Sort=True")</f>
        <v>#N/A Invalid Parameter: Interpolation value</v>
      </c>
      <c r="AJ3091" s="43" t="str">
        <f>_xll.BInterpol('Base IPCA'!$C$3:$C$14,'Base IPCA'!$D$3:$D$14,AH3091,"Cubic","Extrapolate=Linear","MultiX=Average","Skip=True","Sort=True")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37"/>
        <v>#REF!</v>
      </c>
      <c r="AI3092" s="43" t="str">
        <f>_xll.BInterpol('Base IPCA'!$C$3:$C$14,'Base IPCA'!$E$3:$E$14,AH3092,"Cubic","Extrapolate=Linear","MultiX=Average","Skip=True","Sort=True")</f>
        <v>#N/A Invalid Parameter: Interpolation value</v>
      </c>
      <c r="AJ3092" s="43" t="str">
        <f>_xll.BInterpol('Base IPCA'!$C$3:$C$14,'Base IPCA'!$D$3:$D$14,AH3092,"Cubic","Extrapolate=Linear","MultiX=Average","Skip=True","Sort=True")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37"/>
        <v>#REF!</v>
      </c>
      <c r="AI3093" s="43" t="str">
        <f>_xll.BInterpol('Base IPCA'!$C$3:$C$14,'Base IPCA'!$E$3:$E$14,AH3093,"Cubic","Extrapolate=Linear","MultiX=Average","Skip=True","Sort=True")</f>
        <v>#N/A Invalid Parameter: Interpolation value</v>
      </c>
      <c r="AJ3093" s="43" t="str">
        <f>_xll.BInterpol('Base IPCA'!$C$3:$C$14,'Base IPCA'!$D$3:$D$14,AH3093,"Cubic","Extrapolate=Linear","MultiX=Average","Skip=True","Sort=True")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37"/>
        <v>#REF!</v>
      </c>
      <c r="AI3094" s="43" t="str">
        <f>_xll.BInterpol('Base IPCA'!$C$3:$C$14,'Base IPCA'!$E$3:$E$14,AH3094,"Cubic","Extrapolate=Linear","MultiX=Average","Skip=True","Sort=True")</f>
        <v>#N/A Invalid Parameter: Interpolation value</v>
      </c>
      <c r="AJ3094" s="43" t="str">
        <f>_xll.BInterpol('Base IPCA'!$C$3:$C$14,'Base IPCA'!$D$3:$D$14,AH3094,"Cubic","Extrapolate=Linear","MultiX=Average","Skip=True","Sort=True")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37"/>
        <v>#REF!</v>
      </c>
      <c r="AI3095" s="43" t="str">
        <f>_xll.BInterpol('Base IPCA'!$C$3:$C$14,'Base IPCA'!$E$3:$E$14,AH3095,"Cubic","Extrapolate=Linear","MultiX=Average","Skip=True","Sort=True")</f>
        <v>#N/A Invalid Parameter: Interpolation value</v>
      </c>
      <c r="AJ3095" s="43" t="str">
        <f>_xll.BInterpol('Base IPCA'!$C$3:$C$14,'Base IPCA'!$D$3:$D$14,AH3095,"Cubic","Extrapolate=Linear","MultiX=Average","Skip=True","Sort=True")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37"/>
        <v>#REF!</v>
      </c>
      <c r="AI3096" s="43" t="str">
        <f>_xll.BInterpol('Base IPCA'!$C$3:$C$14,'Base IPCA'!$E$3:$E$14,AH3096,"Cubic","Extrapolate=Linear","MultiX=Average","Skip=True","Sort=True")</f>
        <v>#N/A Invalid Parameter: Interpolation value</v>
      </c>
      <c r="AJ3096" s="43" t="str">
        <f>_xll.BInterpol('Base IPCA'!$C$3:$C$14,'Base IPCA'!$D$3:$D$14,AH3096,"Cubic","Extrapolate=Linear","MultiX=Average","Skip=True","Sort=True")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37"/>
        <v>#REF!</v>
      </c>
      <c r="AI3097" s="43" t="str">
        <f>_xll.BInterpol('Base IPCA'!$C$3:$C$14,'Base IPCA'!$E$3:$E$14,AH3097,"Cubic","Extrapolate=Linear","MultiX=Average","Skip=True","Sort=True")</f>
        <v>#N/A Invalid Parameter: Interpolation value</v>
      </c>
      <c r="AJ3097" s="43" t="str">
        <f>_xll.BInterpol('Base IPCA'!$C$3:$C$14,'Base IPCA'!$D$3:$D$14,AH3097,"Cubic","Extrapolate=Linear","MultiX=Average","Skip=True","Sort=True")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37"/>
        <v>#REF!</v>
      </c>
      <c r="AI3098" s="43" t="str">
        <f>_xll.BInterpol('Base IPCA'!$C$3:$C$14,'Base IPCA'!$E$3:$E$14,AH3098,"Cubic","Extrapolate=Linear","MultiX=Average","Skip=True","Sort=True")</f>
        <v>#N/A Invalid Parameter: Interpolation value</v>
      </c>
      <c r="AJ3098" s="43" t="str">
        <f>_xll.BInterpol('Base IPCA'!$C$3:$C$14,'Base IPCA'!$D$3:$D$14,AH3098,"Cubic","Extrapolate=Linear","MultiX=Average","Skip=True","Sort=True")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37"/>
        <v>#REF!</v>
      </c>
      <c r="AI3099" s="43" t="str">
        <f>_xll.BInterpol('Base IPCA'!$C$3:$C$14,'Base IPCA'!$E$3:$E$14,AH3099,"Cubic","Extrapolate=Linear","MultiX=Average","Skip=True","Sort=True")</f>
        <v>#N/A Invalid Parameter: Interpolation value</v>
      </c>
      <c r="AJ3099" s="43" t="str">
        <f>_xll.BInterpol('Base IPCA'!$C$3:$C$14,'Base IPCA'!$D$3:$D$14,AH3099,"Cubic","Extrapolate=Linear","MultiX=Average","Skip=True","Sort=True")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37"/>
        <v>#REF!</v>
      </c>
      <c r="AI3100" s="43" t="str">
        <f>_xll.BInterpol('Base IPCA'!$C$3:$C$14,'Base IPCA'!$E$3:$E$14,AH3100,"Cubic","Extrapolate=Linear","MultiX=Average","Skip=True","Sort=True")</f>
        <v>#N/A Invalid Parameter: Interpolation value</v>
      </c>
      <c r="AJ3100" s="43" t="str">
        <f>_xll.BInterpol('Base IPCA'!$C$3:$C$14,'Base IPCA'!$D$3:$D$14,AH3100,"Cubic","Extrapolate=Linear","MultiX=Average","Skip=True","Sort=True")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37"/>
        <v>#REF!</v>
      </c>
      <c r="AI3101" s="43" t="str">
        <f>_xll.BInterpol('Base IPCA'!$C$3:$C$14,'Base IPCA'!$E$3:$E$14,AH3101,"Cubic","Extrapolate=Linear","MultiX=Average","Skip=True","Sort=True")</f>
        <v>#N/A Invalid Parameter: Interpolation value</v>
      </c>
      <c r="AJ3101" s="43" t="str">
        <f>_xll.BInterpol('Base IPCA'!$C$3:$C$14,'Base IPCA'!$D$3:$D$14,AH3101,"Cubic","Extrapolate=Linear","MultiX=Average","Skip=True","Sort=True")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37"/>
        <v>#REF!</v>
      </c>
      <c r="AI3102" s="43" t="str">
        <f>_xll.BInterpol('Base IPCA'!$C$3:$C$14,'Base IPCA'!$E$3:$E$14,AH3102,"Cubic","Extrapolate=Linear","MultiX=Average","Skip=True","Sort=True")</f>
        <v>#N/A Invalid Parameter: Interpolation value</v>
      </c>
      <c r="AJ3102" s="43" t="str">
        <f>_xll.BInterpol('Base IPCA'!$C$3:$C$14,'Base IPCA'!$D$3:$D$14,AH3102,"Cubic","Extrapolate=Linear","MultiX=Average","Skip=True","Sort=True")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37"/>
        <v>#REF!</v>
      </c>
      <c r="AI3103" s="43" t="str">
        <f>_xll.BInterpol('Base IPCA'!$C$3:$C$14,'Base IPCA'!$E$3:$E$14,AH3103,"Cubic","Extrapolate=Linear","MultiX=Average","Skip=True","Sort=True")</f>
        <v>#N/A Invalid Parameter: Interpolation value</v>
      </c>
      <c r="AJ3103" s="43" t="str">
        <f>_xll.BInterpol('Base IPCA'!$C$3:$C$14,'Base IPCA'!$D$3:$D$14,AH3103,"Cubic","Extrapolate=Linear","MultiX=Average","Skip=True","Sort=True")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37"/>
        <v>#REF!</v>
      </c>
      <c r="AI3104" s="43" t="str">
        <f>_xll.BInterpol('Base IPCA'!$C$3:$C$14,'Base IPCA'!$E$3:$E$14,AH3104,"Cubic","Extrapolate=Linear","MultiX=Average","Skip=True","Sort=True")</f>
        <v>#N/A Invalid Parameter: Interpolation value</v>
      </c>
      <c r="AJ3104" s="43" t="str">
        <f>_xll.BInterpol('Base IPCA'!$C$3:$C$14,'Base IPCA'!$D$3:$D$14,AH3104,"Cubic","Extrapolate=Linear","MultiX=Average","Skip=True","Sort=True")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37"/>
        <v>#REF!</v>
      </c>
      <c r="AI3105" s="43" t="str">
        <f>_xll.BInterpol('Base IPCA'!$C$3:$C$14,'Base IPCA'!$E$3:$E$14,AH3105,"Cubic","Extrapolate=Linear","MultiX=Average","Skip=True","Sort=True")</f>
        <v>#N/A Invalid Parameter: Interpolation value</v>
      </c>
      <c r="AJ3105" s="43" t="str">
        <f>_xll.BInterpol('Base IPCA'!$C$3:$C$14,'Base IPCA'!$D$3:$D$14,AH3105,"Cubic","Extrapolate=Linear","MultiX=Average","Skip=True","Sort=True")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37"/>
        <v>#REF!</v>
      </c>
      <c r="AI3106" s="43" t="str">
        <f>_xll.BInterpol('Base IPCA'!$C$3:$C$14,'Base IPCA'!$E$3:$E$14,AH3106,"Cubic","Extrapolate=Linear","MultiX=Average","Skip=True","Sort=True")</f>
        <v>#N/A Invalid Parameter: Interpolation value</v>
      </c>
      <c r="AJ3106" s="43" t="str">
        <f>_xll.BInterpol('Base IPCA'!$C$3:$C$14,'Base IPCA'!$D$3:$D$14,AH3106,"Cubic","Extrapolate=Linear","MultiX=Average","Skip=True","Sort=True")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37"/>
        <v>#REF!</v>
      </c>
      <c r="AI3107" s="43" t="str">
        <f>_xll.BInterpol('Base IPCA'!$C$3:$C$14,'Base IPCA'!$E$3:$E$14,AH3107,"Cubic","Extrapolate=Linear","MultiX=Average","Skip=True","Sort=True")</f>
        <v>#N/A Invalid Parameter: Interpolation value</v>
      </c>
      <c r="AJ3107" s="43" t="str">
        <f>_xll.BInterpol('Base IPCA'!$C$3:$C$14,'Base IPCA'!$D$3:$D$14,AH3107,"Cubic","Extrapolate=Linear","MultiX=Average","Skip=True","Sort=True")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37"/>
        <v>#REF!</v>
      </c>
      <c r="AI3108" s="43" t="str">
        <f>_xll.BInterpol('Base IPCA'!$C$3:$C$14,'Base IPCA'!$E$3:$E$14,AH3108,"Cubic","Extrapolate=Linear","MultiX=Average","Skip=True","Sort=True")</f>
        <v>#N/A Invalid Parameter: Interpolation value</v>
      </c>
      <c r="AJ3108" s="43" t="str">
        <f>_xll.BInterpol('Base IPCA'!$C$3:$C$14,'Base IPCA'!$D$3:$D$14,AH3108,"Cubic","Extrapolate=Linear","MultiX=Average","Skip=True","Sort=True")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37"/>
        <v>#REF!</v>
      </c>
      <c r="AI3109" s="43" t="str">
        <f>_xll.BInterpol('Base IPCA'!$C$3:$C$14,'Base IPCA'!$E$3:$E$14,AH3109,"Cubic","Extrapolate=Linear","MultiX=Average","Skip=True","Sort=True")</f>
        <v>#N/A Invalid Parameter: Interpolation value</v>
      </c>
      <c r="AJ3109" s="43" t="str">
        <f>_xll.BInterpol('Base IPCA'!$C$3:$C$14,'Base IPCA'!$D$3:$D$14,AH3109,"Cubic","Extrapolate=Linear","MultiX=Average","Skip=True","Sort=True")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37"/>
        <v>#REF!</v>
      </c>
      <c r="AI3110" s="43" t="str">
        <f>_xll.BInterpol('Base IPCA'!$C$3:$C$14,'Base IPCA'!$E$3:$E$14,AH3110,"Cubic","Extrapolate=Linear","MultiX=Average","Skip=True","Sort=True")</f>
        <v>#N/A Invalid Parameter: Interpolation value</v>
      </c>
      <c r="AJ3110" s="43" t="str">
        <f>_xll.BInterpol('Base IPCA'!$C$3:$C$14,'Base IPCA'!$D$3:$D$14,AH3110,"Cubic","Extrapolate=Linear","MultiX=Average","Skip=True","Sort=True")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37"/>
        <v>#REF!</v>
      </c>
      <c r="AI3111" s="43" t="str">
        <f>_xll.BInterpol('Base IPCA'!$C$3:$C$14,'Base IPCA'!$E$3:$E$14,AH3111,"Cubic","Extrapolate=Linear","MultiX=Average","Skip=True","Sort=True")</f>
        <v>#N/A Invalid Parameter: Interpolation value</v>
      </c>
      <c r="AJ3111" s="43" t="str">
        <f>_xll.BInterpol('Base IPCA'!$C$3:$C$14,'Base IPCA'!$D$3:$D$14,AH3111,"Cubic","Extrapolate=Linear","MultiX=Average","Skip=True","Sort=True")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37"/>
        <v>#REF!</v>
      </c>
      <c r="AI3112" s="43" t="str">
        <f>_xll.BInterpol('Base IPCA'!$C$3:$C$14,'Base IPCA'!$E$3:$E$14,AH3112,"Cubic","Extrapolate=Linear","MultiX=Average","Skip=True","Sort=True")</f>
        <v>#N/A Invalid Parameter: Interpolation value</v>
      </c>
      <c r="AJ3112" s="43" t="str">
        <f>_xll.BInterpol('Base IPCA'!$C$3:$C$14,'Base IPCA'!$D$3:$D$14,AH3112,"Cubic","Extrapolate=Linear","MultiX=Average","Skip=True","Sort=True")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37"/>
        <v>#REF!</v>
      </c>
      <c r="AI3113" s="43" t="str">
        <f>_xll.BInterpol('Base IPCA'!$C$3:$C$14,'Base IPCA'!$E$3:$E$14,AH3113,"Cubic","Extrapolate=Linear","MultiX=Average","Skip=True","Sort=True")</f>
        <v>#N/A Invalid Parameter: Interpolation value</v>
      </c>
      <c r="AJ3113" s="43" t="str">
        <f>_xll.BInterpol('Base IPCA'!$C$3:$C$14,'Base IPCA'!$D$3:$D$14,AH3113,"Cubic","Extrapolate=Linear","MultiX=Average","Skip=True","Sort=True")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37"/>
        <v>#REF!</v>
      </c>
      <c r="AI3114" s="43" t="str">
        <f>_xll.BInterpol('Base IPCA'!$C$3:$C$14,'Base IPCA'!$E$3:$E$14,AH3114,"Cubic","Extrapolate=Linear","MultiX=Average","Skip=True","Sort=True")</f>
        <v>#N/A Invalid Parameter: Interpolation value</v>
      </c>
      <c r="AJ3114" s="43" t="str">
        <f>_xll.BInterpol('Base IPCA'!$C$3:$C$14,'Base IPCA'!$D$3:$D$14,AH3114,"Cubic","Extrapolate=Linear","MultiX=Average","Skip=True","Sort=True")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37"/>
        <v>#REF!</v>
      </c>
      <c r="AI3115" s="43" t="str">
        <f>_xll.BInterpol('Base IPCA'!$C$3:$C$14,'Base IPCA'!$E$3:$E$14,AH3115,"Cubic","Extrapolate=Linear","MultiX=Average","Skip=True","Sort=True")</f>
        <v>#N/A Invalid Parameter: Interpolation value</v>
      </c>
      <c r="AJ3115" s="43" t="str">
        <f>_xll.BInterpol('Base IPCA'!$C$3:$C$14,'Base IPCA'!$D$3:$D$14,AH3115,"Cubic","Extrapolate=Linear","MultiX=Average","Skip=True","Sort=True")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37"/>
        <v>#REF!</v>
      </c>
      <c r="AI3116" s="43" t="str">
        <f>_xll.BInterpol('Base IPCA'!$C$3:$C$14,'Base IPCA'!$E$3:$E$14,AH3116,"Cubic","Extrapolate=Linear","MultiX=Average","Skip=True","Sort=True")</f>
        <v>#N/A Invalid Parameter: Interpolation value</v>
      </c>
      <c r="AJ3116" s="43" t="str">
        <f>_xll.BInterpol('Base IPCA'!$C$3:$C$14,'Base IPCA'!$D$3:$D$14,AH3116,"Cubic","Extrapolate=Linear","MultiX=Average","Skip=True","Sort=True")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37"/>
        <v>#REF!</v>
      </c>
      <c r="AI3117" s="43" t="str">
        <f>_xll.BInterpol('Base IPCA'!$C$3:$C$14,'Base IPCA'!$E$3:$E$14,AH3117,"Cubic","Extrapolate=Linear","MultiX=Average","Skip=True","Sort=True")</f>
        <v>#N/A Invalid Parameter: Interpolation value</v>
      </c>
      <c r="AJ3117" s="43" t="str">
        <f>_xll.BInterpol('Base IPCA'!$C$3:$C$14,'Base IPCA'!$D$3:$D$14,AH3117,"Cubic","Extrapolate=Linear","MultiX=Average","Skip=True","Sort=True")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37"/>
        <v>#REF!</v>
      </c>
      <c r="AI3118" s="43" t="str">
        <f>_xll.BInterpol('Base IPCA'!$C$3:$C$14,'Base IPCA'!$E$3:$E$14,AH3118,"Cubic","Extrapolate=Linear","MultiX=Average","Skip=True","Sort=True")</f>
        <v>#N/A Invalid Parameter: Interpolation value</v>
      </c>
      <c r="AJ3118" s="43" t="str">
        <f>_xll.BInterpol('Base IPCA'!$C$3:$C$14,'Base IPCA'!$D$3:$D$14,AH3118,"Cubic","Extrapolate=Linear","MultiX=Average","Skip=True","Sort=True")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37"/>
        <v>#REF!</v>
      </c>
      <c r="AI3119" s="43" t="str">
        <f>_xll.BInterpol('Base IPCA'!$C$3:$C$14,'Base IPCA'!$E$3:$E$14,AH3119,"Cubic","Extrapolate=Linear","MultiX=Average","Skip=True","Sort=True")</f>
        <v>#N/A Invalid Parameter: Interpolation value</v>
      </c>
      <c r="AJ3119" s="43" t="str">
        <f>_xll.BInterpol('Base IPCA'!$C$3:$C$14,'Base IPCA'!$D$3:$D$14,AH3119,"Cubic","Extrapolate=Linear","MultiX=Average","Skip=True","Sort=True")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37"/>
        <v>#REF!</v>
      </c>
      <c r="AI3120" s="43" t="str">
        <f>_xll.BInterpol('Base IPCA'!$C$3:$C$14,'Base IPCA'!$E$3:$E$14,AH3120,"Cubic","Extrapolate=Linear","MultiX=Average","Skip=True","Sort=True")</f>
        <v>#N/A Invalid Parameter: Interpolation value</v>
      </c>
      <c r="AJ3120" s="43" t="str">
        <f>_xll.BInterpol('Base IPCA'!$C$3:$C$14,'Base IPCA'!$D$3:$D$14,AH3120,"Cubic","Extrapolate=Linear","MultiX=Average","Skip=True","Sort=True")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37"/>
        <v>#REF!</v>
      </c>
      <c r="AI3121" s="43" t="str">
        <f>_xll.BInterpol('Base IPCA'!$C$3:$C$14,'Base IPCA'!$E$3:$E$14,AH3121,"Cubic","Extrapolate=Linear","MultiX=Average","Skip=True","Sort=True")</f>
        <v>#N/A Invalid Parameter: Interpolation value</v>
      </c>
      <c r="AJ3121" s="43" t="str">
        <f>_xll.BInterpol('Base IPCA'!$C$3:$C$14,'Base IPCA'!$D$3:$D$14,AH3121,"Cubic","Extrapolate=Linear","MultiX=Average","Skip=True","Sort=True")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37"/>
        <v>#REF!</v>
      </c>
      <c r="AI3122" s="43" t="str">
        <f>_xll.BInterpol('Base IPCA'!$C$3:$C$14,'Base IPCA'!$E$3:$E$14,AH3122,"Cubic","Extrapolate=Linear","MultiX=Average","Skip=True","Sort=True")</f>
        <v>#N/A Invalid Parameter: Interpolation value</v>
      </c>
      <c r="AJ3122" s="43" t="str">
        <f>_xll.BInterpol('Base IPCA'!$C$3:$C$14,'Base IPCA'!$D$3:$D$14,AH3122,"Cubic","Extrapolate=Linear","MultiX=Average","Skip=True","Sort=True")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37"/>
        <v>#REF!</v>
      </c>
      <c r="AI3123" s="43" t="str">
        <f>_xll.BInterpol('Base IPCA'!$C$3:$C$14,'Base IPCA'!$E$3:$E$14,AH3123,"Cubic","Extrapolate=Linear","MultiX=Average","Skip=True","Sort=True")</f>
        <v>#N/A Invalid Parameter: Interpolation value</v>
      </c>
      <c r="AJ3123" s="43" t="str">
        <f>_xll.BInterpol('Base IPCA'!$C$3:$C$14,'Base IPCA'!$D$3:$D$14,AH3123,"Cubic","Extrapolate=Linear","MultiX=Average","Skip=True","Sort=True")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37"/>
        <v>#REF!</v>
      </c>
      <c r="AI3124" s="43" t="str">
        <f>_xll.BInterpol('Base IPCA'!$C$3:$C$14,'Base IPCA'!$E$3:$E$14,AH3124,"Cubic","Extrapolate=Linear","MultiX=Average","Skip=True","Sort=True")</f>
        <v>#N/A Invalid Parameter: Interpolation value</v>
      </c>
      <c r="AJ3124" s="43" t="str">
        <f>_xll.BInterpol('Base IPCA'!$C$3:$C$14,'Base IPCA'!$D$3:$D$14,AH3124,"Cubic","Extrapolate=Linear","MultiX=Average","Skip=True","Sort=True")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37"/>
        <v>#REF!</v>
      </c>
      <c r="AI3125" s="43" t="str">
        <f>_xll.BInterpol('Base IPCA'!$C$3:$C$14,'Base IPCA'!$E$3:$E$14,AH3125,"Cubic","Extrapolate=Linear","MultiX=Average","Skip=True","Sort=True")</f>
        <v>#N/A Invalid Parameter: Interpolation value</v>
      </c>
      <c r="AJ3125" s="43" t="str">
        <f>_xll.BInterpol('Base IPCA'!$C$3:$C$14,'Base IPCA'!$D$3:$D$14,AH3125,"Cubic","Extrapolate=Linear","MultiX=Average","Skip=True","Sort=True")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37"/>
        <v>#REF!</v>
      </c>
      <c r="AI3126" s="43" t="str">
        <f>_xll.BInterpol('Base IPCA'!$C$3:$C$14,'Base IPCA'!$E$3:$E$14,AH3126,"Cubic","Extrapolate=Linear","MultiX=Average","Skip=True","Sort=True")</f>
        <v>#N/A Invalid Parameter: Interpolation value</v>
      </c>
      <c r="AJ3126" s="43" t="str">
        <f>_xll.BInterpol('Base IPCA'!$C$3:$C$14,'Base IPCA'!$D$3:$D$14,AH3126,"Cubic","Extrapolate=Linear","MultiX=Average","Skip=True","Sort=True")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37"/>
        <v>#REF!</v>
      </c>
      <c r="AI3127" s="43" t="str">
        <f>_xll.BInterpol('Base IPCA'!$C$3:$C$14,'Base IPCA'!$E$3:$E$14,AH3127,"Cubic","Extrapolate=Linear","MultiX=Average","Skip=True","Sort=True")</f>
        <v>#N/A Invalid Parameter: Interpolation value</v>
      </c>
      <c r="AJ3127" s="43" t="str">
        <f>_xll.BInterpol('Base IPCA'!$C$3:$C$14,'Base IPCA'!$D$3:$D$14,AH3127,"Cubic","Extrapolate=Linear","MultiX=Average","Skip=True","Sort=True")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37"/>
        <v>#REF!</v>
      </c>
      <c r="AI3128" s="43" t="str">
        <f>_xll.BInterpol('Base IPCA'!$C$3:$C$14,'Base IPCA'!$E$3:$E$14,AH3128,"Cubic","Extrapolate=Linear","MultiX=Average","Skip=True","Sort=True")</f>
        <v>#N/A Invalid Parameter: Interpolation value</v>
      </c>
      <c r="AJ3128" s="43" t="str">
        <f>_xll.BInterpol('Base IPCA'!$C$3:$C$14,'Base IPCA'!$D$3:$D$14,AH3128,"Cubic","Extrapolate=Linear","MultiX=Average","Skip=True","Sort=True")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37"/>
        <v>#REF!</v>
      </c>
      <c r="AI3129" s="43" t="str">
        <f>_xll.BInterpol('Base IPCA'!$C$3:$C$14,'Base IPCA'!$E$3:$E$14,AH3129,"Cubic","Extrapolate=Linear","MultiX=Average","Skip=True","Sort=True")</f>
        <v>#N/A Invalid Parameter: Interpolation value</v>
      </c>
      <c r="AJ3129" s="43" t="str">
        <f>_xll.BInterpol('Base IPCA'!$C$3:$C$14,'Base IPCA'!$D$3:$D$14,AH3129,"Cubic","Extrapolate=Linear","MultiX=Average","Skip=True","Sort=True")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37"/>
        <v>#REF!</v>
      </c>
      <c r="AI3130" s="43" t="str">
        <f>_xll.BInterpol('Base IPCA'!$C$3:$C$14,'Base IPCA'!$E$3:$E$14,AH3130,"Cubic","Extrapolate=Linear","MultiX=Average","Skip=True","Sort=True")</f>
        <v>#N/A Invalid Parameter: Interpolation value</v>
      </c>
      <c r="AJ3130" s="43" t="str">
        <f>_xll.BInterpol('Base IPCA'!$C$3:$C$14,'Base IPCA'!$D$3:$D$14,AH3130,"Cubic","Extrapolate=Linear","MultiX=Average","Skip=True","Sort=True")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37"/>
        <v>#REF!</v>
      </c>
      <c r="AI3131" s="43" t="str">
        <f>_xll.BInterpol('Base IPCA'!$C$3:$C$14,'Base IPCA'!$E$3:$E$14,AH3131,"Cubic","Extrapolate=Linear","MultiX=Average","Skip=True","Sort=True")</f>
        <v>#N/A Invalid Parameter: Interpolation value</v>
      </c>
      <c r="AJ3131" s="43" t="str">
        <f>_xll.BInterpol('Base IPCA'!$C$3:$C$14,'Base IPCA'!$D$3:$D$14,AH3131,"Cubic","Extrapolate=Linear","MultiX=Average","Skip=True","Sort=True")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37"/>
        <v>#REF!</v>
      </c>
      <c r="AI3132" s="43" t="str">
        <f>_xll.BInterpol('Base IPCA'!$C$3:$C$14,'Base IPCA'!$E$3:$E$14,AH3132,"Cubic","Extrapolate=Linear","MultiX=Average","Skip=True","Sort=True")</f>
        <v>#N/A Invalid Parameter: Interpolation value</v>
      </c>
      <c r="AJ3132" s="43" t="str">
        <f>_xll.BInterpol('Base IPCA'!$C$3:$C$14,'Base IPCA'!$D$3:$D$14,AH3132,"Cubic","Extrapolate=Linear","MultiX=Average","Skip=True","Sort=True")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37"/>
        <v>#REF!</v>
      </c>
      <c r="AI3133" s="43" t="str">
        <f>_xll.BInterpol('Base IPCA'!$C$3:$C$14,'Base IPCA'!$E$3:$E$14,AH3133,"Cubic","Extrapolate=Linear","MultiX=Average","Skip=True","Sort=True")</f>
        <v>#N/A Invalid Parameter: Interpolation value</v>
      </c>
      <c r="AJ3133" s="43" t="str">
        <f>_xll.BInterpol('Base IPCA'!$C$3:$C$14,'Base IPCA'!$D$3:$D$14,AH3133,"Cubic","Extrapolate=Linear","MultiX=Average","Skip=True","Sort=True")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37"/>
        <v>#REF!</v>
      </c>
      <c r="AI3134" s="43" t="str">
        <f>_xll.BInterpol('Base IPCA'!$C$3:$C$14,'Base IPCA'!$E$3:$E$14,AH3134,"Cubic","Extrapolate=Linear","MultiX=Average","Skip=True","Sort=True")</f>
        <v>#N/A Invalid Parameter: Interpolation value</v>
      </c>
      <c r="AJ3134" s="43" t="str">
        <f>_xll.BInterpol('Base IPCA'!$C$3:$C$14,'Base IPCA'!$D$3:$D$14,AH3134,"Cubic","Extrapolate=Linear","MultiX=Average","Skip=True","Sort=True")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37"/>
        <v>#REF!</v>
      </c>
      <c r="AI3135" s="43" t="str">
        <f>_xll.BInterpol('Base IPCA'!$C$3:$C$14,'Base IPCA'!$E$3:$E$14,AH3135,"Cubic","Extrapolate=Linear","MultiX=Average","Skip=True","Sort=True")</f>
        <v>#N/A Invalid Parameter: Interpolation value</v>
      </c>
      <c r="AJ3135" s="43" t="str">
        <f>_xll.BInterpol('Base IPCA'!$C$3:$C$14,'Base IPCA'!$D$3:$D$14,AH3135,"Cubic","Extrapolate=Linear","MultiX=Average","Skip=True","Sort=True")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37"/>
        <v>#REF!</v>
      </c>
      <c r="AI3136" s="43" t="str">
        <f>_xll.BInterpol('Base IPCA'!$C$3:$C$14,'Base IPCA'!$E$3:$E$14,AH3136,"Cubic","Extrapolate=Linear","MultiX=Average","Skip=True","Sort=True")</f>
        <v>#N/A Invalid Parameter: Interpolation value</v>
      </c>
      <c r="AJ3136" s="43" t="str">
        <f>_xll.BInterpol('Base IPCA'!$C$3:$C$14,'Base IPCA'!$D$3:$D$14,AH3136,"Cubic","Extrapolate=Linear","MultiX=Average","Skip=True","Sort=True")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37"/>
        <v>#REF!</v>
      </c>
      <c r="AI3137" s="43" t="str">
        <f>_xll.BInterpol('Base IPCA'!$C$3:$C$14,'Base IPCA'!$E$3:$E$14,AH3137,"Cubic","Extrapolate=Linear","MultiX=Average","Skip=True","Sort=True")</f>
        <v>#N/A Invalid Parameter: Interpolation value</v>
      </c>
      <c r="AJ3137" s="43" t="str">
        <f>_xll.BInterpol('Base IPCA'!$C$3:$C$14,'Base IPCA'!$D$3:$D$14,AH3137,"Cubic","Extrapolate=Linear","MultiX=Average","Skip=True","Sort=True")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37"/>
        <v>#REF!</v>
      </c>
      <c r="AI3138" s="43" t="str">
        <f>_xll.BInterpol('Base IPCA'!$C$3:$C$14,'Base IPCA'!$E$3:$E$14,AH3138,"Cubic","Extrapolate=Linear","MultiX=Average","Skip=True","Sort=True")</f>
        <v>#N/A Invalid Parameter: Interpolation value</v>
      </c>
      <c r="AJ3138" s="43" t="str">
        <f>_xll.BInterpol('Base IPCA'!$C$3:$C$14,'Base IPCA'!$D$3:$D$14,AH3138,"Cubic","Extrapolate=Linear","MultiX=Average","Skip=True","Sort=True")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37"/>
        <v>#REF!</v>
      </c>
      <c r="AI3139" s="43" t="str">
        <f>_xll.BInterpol('Base IPCA'!$C$3:$C$14,'Base IPCA'!$E$3:$E$14,AH3139,"Cubic","Extrapolate=Linear","MultiX=Average","Skip=True","Sort=True")</f>
        <v>#N/A Invalid Parameter: Interpolation value</v>
      </c>
      <c r="AJ3139" s="43" t="str">
        <f>_xll.BInterpol('Base IPCA'!$C$3:$C$14,'Base IPCA'!$D$3:$D$14,AH3139,"Cubic","Extrapolate=Linear","MultiX=Average","Skip=True","Sort=True")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37"/>
        <v>#REF!</v>
      </c>
      <c r="AI3140" s="43" t="str">
        <f>_xll.BInterpol('Base IPCA'!$C$3:$C$14,'Base IPCA'!$E$3:$E$14,AH3140,"Cubic","Extrapolate=Linear","MultiX=Average","Skip=True","Sort=True")</f>
        <v>#N/A Invalid Parameter: Interpolation value</v>
      </c>
      <c r="AJ3140" s="43" t="str">
        <f>_xll.BInterpol('Base IPCA'!$C$3:$C$14,'Base IPCA'!$D$3:$D$14,AH3140,"Cubic","Extrapolate=Linear","MultiX=Average","Skip=True","Sort=True")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37"/>
        <v>#REF!</v>
      </c>
      <c r="AI3141" s="43" t="str">
        <f>_xll.BInterpol('Base IPCA'!$C$3:$C$14,'Base IPCA'!$E$3:$E$14,AH3141,"Cubic","Extrapolate=Linear","MultiX=Average","Skip=True","Sort=True")</f>
        <v>#N/A Invalid Parameter: Interpolation value</v>
      </c>
      <c r="AJ3141" s="43" t="str">
        <f>_xll.BInterpol('Base IPCA'!$C$3:$C$14,'Base IPCA'!$D$3:$D$14,AH3141,"Cubic","Extrapolate=Linear","MultiX=Average","Skip=True","Sort=True")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38">AH3141+1</f>
        <v>#REF!</v>
      </c>
      <c r="AI3142" s="43" t="str">
        <f>_xll.BInterpol('Base IPCA'!$C$3:$C$14,'Base IPCA'!$E$3:$E$14,AH3142,"Cubic","Extrapolate=Linear","MultiX=Average","Skip=True","Sort=True")</f>
        <v>#N/A Invalid Parameter: Interpolation value</v>
      </c>
      <c r="AJ3142" s="43" t="str">
        <f>_xll.BInterpol('Base IPCA'!$C$3:$C$14,'Base IPCA'!$D$3:$D$14,AH3142,"Cubic","Extrapolate=Linear","MultiX=Average","Skip=True","Sort=True")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38"/>
        <v>#REF!</v>
      </c>
      <c r="AI3143" s="43" t="str">
        <f>_xll.BInterpol('Base IPCA'!$C$3:$C$14,'Base IPCA'!$E$3:$E$14,AH3143,"Cubic","Extrapolate=Linear","MultiX=Average","Skip=True","Sort=True")</f>
        <v>#N/A Invalid Parameter: Interpolation value</v>
      </c>
      <c r="AJ3143" s="43" t="str">
        <f>_xll.BInterpol('Base IPCA'!$C$3:$C$14,'Base IPCA'!$D$3:$D$14,AH3143,"Cubic","Extrapolate=Linear","MultiX=Average","Skip=True","Sort=True")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38"/>
        <v>#REF!</v>
      </c>
      <c r="AI3144" s="43" t="str">
        <f>_xll.BInterpol('Base IPCA'!$C$3:$C$14,'Base IPCA'!$E$3:$E$14,AH3144,"Cubic","Extrapolate=Linear","MultiX=Average","Skip=True","Sort=True")</f>
        <v>#N/A Invalid Parameter: Interpolation value</v>
      </c>
      <c r="AJ3144" s="43" t="str">
        <f>_xll.BInterpol('Base IPCA'!$C$3:$C$14,'Base IPCA'!$D$3:$D$14,AH3144,"Cubic","Extrapolate=Linear","MultiX=Average","Skip=True","Sort=True")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38"/>
        <v>#REF!</v>
      </c>
      <c r="AI3145" s="43" t="str">
        <f>_xll.BInterpol('Base IPCA'!$C$3:$C$14,'Base IPCA'!$E$3:$E$14,AH3145,"Cubic","Extrapolate=Linear","MultiX=Average","Skip=True","Sort=True")</f>
        <v>#N/A Invalid Parameter: Interpolation value</v>
      </c>
      <c r="AJ3145" s="43" t="str">
        <f>_xll.BInterpol('Base IPCA'!$C$3:$C$14,'Base IPCA'!$D$3:$D$14,AH3145,"Cubic","Extrapolate=Linear","MultiX=Average","Skip=True","Sort=True")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38"/>
        <v>#REF!</v>
      </c>
      <c r="AI3146" s="43" t="str">
        <f>_xll.BInterpol('Base IPCA'!$C$3:$C$14,'Base IPCA'!$E$3:$E$14,AH3146,"Cubic","Extrapolate=Linear","MultiX=Average","Skip=True","Sort=True")</f>
        <v>#N/A Invalid Parameter: Interpolation value</v>
      </c>
      <c r="AJ3146" s="43" t="str">
        <f>_xll.BInterpol('Base IPCA'!$C$3:$C$14,'Base IPCA'!$D$3:$D$14,AH3146,"Cubic","Extrapolate=Linear","MultiX=Average","Skip=True","Sort=True")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38"/>
        <v>#REF!</v>
      </c>
      <c r="AI3147" s="43" t="str">
        <f>_xll.BInterpol('Base IPCA'!$C$3:$C$14,'Base IPCA'!$E$3:$E$14,AH3147,"Cubic","Extrapolate=Linear","MultiX=Average","Skip=True","Sort=True")</f>
        <v>#N/A Invalid Parameter: Interpolation value</v>
      </c>
      <c r="AJ3147" s="43" t="str">
        <f>_xll.BInterpol('Base IPCA'!$C$3:$C$14,'Base IPCA'!$D$3:$D$14,AH3147,"Cubic","Extrapolate=Linear","MultiX=Average","Skip=True","Sort=True")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38"/>
        <v>#REF!</v>
      </c>
      <c r="AI3148" s="43" t="str">
        <f>_xll.BInterpol('Base IPCA'!$C$3:$C$14,'Base IPCA'!$E$3:$E$14,AH3148,"Cubic","Extrapolate=Linear","MultiX=Average","Skip=True","Sort=True")</f>
        <v>#N/A Invalid Parameter: Interpolation value</v>
      </c>
      <c r="AJ3148" s="43" t="str">
        <f>_xll.BInterpol('Base IPCA'!$C$3:$C$14,'Base IPCA'!$D$3:$D$14,AH3148,"Cubic","Extrapolate=Linear","MultiX=Average","Skip=True","Sort=True")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38"/>
        <v>#REF!</v>
      </c>
      <c r="AI3149" s="43" t="str">
        <f>_xll.BInterpol('Base IPCA'!$C$3:$C$14,'Base IPCA'!$E$3:$E$14,AH3149,"Cubic","Extrapolate=Linear","MultiX=Average","Skip=True","Sort=True")</f>
        <v>#N/A Invalid Parameter: Interpolation value</v>
      </c>
      <c r="AJ3149" s="43" t="str">
        <f>_xll.BInterpol('Base IPCA'!$C$3:$C$14,'Base IPCA'!$D$3:$D$14,AH3149,"Cubic","Extrapolate=Linear","MultiX=Average","Skip=True","Sort=True")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38"/>
        <v>#REF!</v>
      </c>
      <c r="AI3150" s="43" t="str">
        <f>_xll.BInterpol('Base IPCA'!$C$3:$C$14,'Base IPCA'!$E$3:$E$14,AH3150,"Cubic","Extrapolate=Linear","MultiX=Average","Skip=True","Sort=True")</f>
        <v>#N/A Invalid Parameter: Interpolation value</v>
      </c>
      <c r="AJ3150" s="43" t="str">
        <f>_xll.BInterpol('Base IPCA'!$C$3:$C$14,'Base IPCA'!$D$3:$D$14,AH3150,"Cubic","Extrapolate=Linear","MultiX=Average","Skip=True","Sort=True")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38"/>
        <v>#REF!</v>
      </c>
      <c r="AI3151" s="43" t="str">
        <f>_xll.BInterpol('Base IPCA'!$C$3:$C$14,'Base IPCA'!$E$3:$E$14,AH3151,"Cubic","Extrapolate=Linear","MultiX=Average","Skip=True","Sort=True")</f>
        <v>#N/A Invalid Parameter: Interpolation value</v>
      </c>
      <c r="AJ3151" s="43" t="str">
        <f>_xll.BInterpol('Base IPCA'!$C$3:$C$14,'Base IPCA'!$D$3:$D$14,AH3151,"Cubic","Extrapolate=Linear","MultiX=Average","Skip=True","Sort=True")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38"/>
        <v>#REF!</v>
      </c>
      <c r="AI3152" s="43" t="str">
        <f>_xll.BInterpol('Base IPCA'!$C$3:$C$14,'Base IPCA'!$E$3:$E$14,AH3152,"Cubic","Extrapolate=Linear","MultiX=Average","Skip=True","Sort=True")</f>
        <v>#N/A Invalid Parameter: Interpolation value</v>
      </c>
      <c r="AJ3152" s="43" t="str">
        <f>_xll.BInterpol('Base IPCA'!$C$3:$C$14,'Base IPCA'!$D$3:$D$14,AH3152,"Cubic","Extrapolate=Linear","MultiX=Average","Skip=True","Sort=True")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38"/>
        <v>#REF!</v>
      </c>
      <c r="AI3153" s="43" t="str">
        <f>_xll.BInterpol('Base IPCA'!$C$3:$C$14,'Base IPCA'!$E$3:$E$14,AH3153,"Cubic","Extrapolate=Linear","MultiX=Average","Skip=True","Sort=True")</f>
        <v>#N/A Invalid Parameter: Interpolation value</v>
      </c>
      <c r="AJ3153" s="43" t="str">
        <f>_xll.BInterpol('Base IPCA'!$C$3:$C$14,'Base IPCA'!$D$3:$D$14,AH3153,"Cubic","Extrapolate=Linear","MultiX=Average","Skip=True","Sort=True")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38"/>
        <v>#REF!</v>
      </c>
      <c r="AI3154" s="43" t="str">
        <f>_xll.BInterpol('Base IPCA'!$C$3:$C$14,'Base IPCA'!$E$3:$E$14,AH3154,"Cubic","Extrapolate=Linear","MultiX=Average","Skip=True","Sort=True")</f>
        <v>#N/A Invalid Parameter: Interpolation value</v>
      </c>
      <c r="AJ3154" s="43" t="str">
        <f>_xll.BInterpol('Base IPCA'!$C$3:$C$14,'Base IPCA'!$D$3:$D$14,AH3154,"Cubic","Extrapolate=Linear","MultiX=Average","Skip=True","Sort=True")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38"/>
        <v>#REF!</v>
      </c>
      <c r="AI3155" s="43" t="str">
        <f>_xll.BInterpol('Base IPCA'!$C$3:$C$14,'Base IPCA'!$E$3:$E$14,AH3155,"Cubic","Extrapolate=Linear","MultiX=Average","Skip=True","Sort=True")</f>
        <v>#N/A Invalid Parameter: Interpolation value</v>
      </c>
      <c r="AJ3155" s="43" t="str">
        <f>_xll.BInterpol('Base IPCA'!$C$3:$C$14,'Base IPCA'!$D$3:$D$14,AH3155,"Cubic","Extrapolate=Linear","MultiX=Average","Skip=True","Sort=True")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38"/>
        <v>#REF!</v>
      </c>
      <c r="AI3156" s="43" t="str">
        <f>_xll.BInterpol('Base IPCA'!$C$3:$C$14,'Base IPCA'!$E$3:$E$14,AH3156,"Cubic","Extrapolate=Linear","MultiX=Average","Skip=True","Sort=True")</f>
        <v>#N/A Invalid Parameter: Interpolation value</v>
      </c>
      <c r="AJ3156" s="43" t="str">
        <f>_xll.BInterpol('Base IPCA'!$C$3:$C$14,'Base IPCA'!$D$3:$D$14,AH3156,"Cubic","Extrapolate=Linear","MultiX=Average","Skip=True","Sort=True")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38"/>
        <v>#REF!</v>
      </c>
      <c r="AI3157" s="43" t="str">
        <f>_xll.BInterpol('Base IPCA'!$C$3:$C$14,'Base IPCA'!$E$3:$E$14,AH3157,"Cubic","Extrapolate=Linear","MultiX=Average","Skip=True","Sort=True")</f>
        <v>#N/A Invalid Parameter: Interpolation value</v>
      </c>
      <c r="AJ3157" s="43" t="str">
        <f>_xll.BInterpol('Base IPCA'!$C$3:$C$14,'Base IPCA'!$D$3:$D$14,AH3157,"Cubic","Extrapolate=Linear","MultiX=Average","Skip=True","Sort=True")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38"/>
        <v>#REF!</v>
      </c>
      <c r="AI3158" s="43" t="str">
        <f>_xll.BInterpol('Base IPCA'!$C$3:$C$14,'Base IPCA'!$E$3:$E$14,AH3158,"Cubic","Extrapolate=Linear","MultiX=Average","Skip=True","Sort=True")</f>
        <v>#N/A Invalid Parameter: Interpolation value</v>
      </c>
      <c r="AJ3158" s="43" t="str">
        <f>_xll.BInterpol('Base IPCA'!$C$3:$C$14,'Base IPCA'!$D$3:$D$14,AH3158,"Cubic","Extrapolate=Linear","MultiX=Average","Skip=True","Sort=True")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38"/>
        <v>#REF!</v>
      </c>
      <c r="AI3159" s="43" t="str">
        <f>_xll.BInterpol('Base IPCA'!$C$3:$C$14,'Base IPCA'!$E$3:$E$14,AH3159,"Cubic","Extrapolate=Linear","MultiX=Average","Skip=True","Sort=True")</f>
        <v>#N/A Invalid Parameter: Interpolation value</v>
      </c>
      <c r="AJ3159" s="43" t="str">
        <f>_xll.BInterpol('Base IPCA'!$C$3:$C$14,'Base IPCA'!$D$3:$D$14,AH3159,"Cubic","Extrapolate=Linear","MultiX=Average","Skip=True","Sort=True")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38"/>
        <v>#REF!</v>
      </c>
      <c r="AI3160" s="43" t="str">
        <f>_xll.BInterpol('Base IPCA'!$C$3:$C$14,'Base IPCA'!$E$3:$E$14,AH3160,"Cubic","Extrapolate=Linear","MultiX=Average","Skip=True","Sort=True")</f>
        <v>#N/A Invalid Parameter: Interpolation value</v>
      </c>
      <c r="AJ3160" s="43" t="str">
        <f>_xll.BInterpol('Base IPCA'!$C$3:$C$14,'Base IPCA'!$D$3:$D$14,AH3160,"Cubic","Extrapolate=Linear","MultiX=Average","Skip=True","Sort=True")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38"/>
        <v>#REF!</v>
      </c>
      <c r="AI3161" s="43" t="str">
        <f>_xll.BInterpol('Base IPCA'!$C$3:$C$14,'Base IPCA'!$E$3:$E$14,AH3161,"Cubic","Extrapolate=Linear","MultiX=Average","Skip=True","Sort=True")</f>
        <v>#N/A Invalid Parameter: Interpolation value</v>
      </c>
      <c r="AJ3161" s="43" t="str">
        <f>_xll.BInterpol('Base IPCA'!$C$3:$C$14,'Base IPCA'!$D$3:$D$14,AH3161,"Cubic","Extrapolate=Linear","MultiX=Average","Skip=True","Sort=True")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38"/>
        <v>#REF!</v>
      </c>
      <c r="AI3162" s="43" t="str">
        <f>_xll.BInterpol('Base IPCA'!$C$3:$C$14,'Base IPCA'!$E$3:$E$14,AH3162,"Cubic","Extrapolate=Linear","MultiX=Average","Skip=True","Sort=True")</f>
        <v>#N/A Invalid Parameter: Interpolation value</v>
      </c>
      <c r="AJ3162" s="43" t="str">
        <f>_xll.BInterpol('Base IPCA'!$C$3:$C$14,'Base IPCA'!$D$3:$D$14,AH3162,"Cubic","Extrapolate=Linear","MultiX=Average","Skip=True","Sort=True")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38"/>
        <v>#REF!</v>
      </c>
      <c r="AI3163" s="43" t="str">
        <f>_xll.BInterpol('Base IPCA'!$C$3:$C$14,'Base IPCA'!$E$3:$E$14,AH3163,"Cubic","Extrapolate=Linear","MultiX=Average","Skip=True","Sort=True")</f>
        <v>#N/A Invalid Parameter: Interpolation value</v>
      </c>
      <c r="AJ3163" s="43" t="str">
        <f>_xll.BInterpol('Base IPCA'!$C$3:$C$14,'Base IPCA'!$D$3:$D$14,AH3163,"Cubic","Extrapolate=Linear","MultiX=Average","Skip=True","Sort=True")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38"/>
        <v>#REF!</v>
      </c>
      <c r="AI3164" s="43" t="str">
        <f>_xll.BInterpol('Base IPCA'!$C$3:$C$14,'Base IPCA'!$E$3:$E$14,AH3164,"Cubic","Extrapolate=Linear","MultiX=Average","Skip=True","Sort=True")</f>
        <v>#N/A Invalid Parameter: Interpolation value</v>
      </c>
      <c r="AJ3164" s="43" t="str">
        <f>_xll.BInterpol('Base IPCA'!$C$3:$C$14,'Base IPCA'!$D$3:$D$14,AH3164,"Cubic","Extrapolate=Linear","MultiX=Average","Skip=True","Sort=True")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38"/>
        <v>#REF!</v>
      </c>
      <c r="AI3165" s="43" t="str">
        <f>_xll.BInterpol('Base IPCA'!$C$3:$C$14,'Base IPCA'!$E$3:$E$14,AH3165,"Cubic","Extrapolate=Linear","MultiX=Average","Skip=True","Sort=True")</f>
        <v>#N/A Invalid Parameter: Interpolation value</v>
      </c>
      <c r="AJ3165" s="43" t="str">
        <f>_xll.BInterpol('Base IPCA'!$C$3:$C$14,'Base IPCA'!$D$3:$D$14,AH3165,"Cubic","Extrapolate=Linear","MultiX=Average","Skip=True","Sort=True")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38"/>
        <v>#REF!</v>
      </c>
      <c r="AI3166" s="43" t="str">
        <f>_xll.BInterpol('Base IPCA'!$C$3:$C$14,'Base IPCA'!$E$3:$E$14,AH3166,"Cubic","Extrapolate=Linear","MultiX=Average","Skip=True","Sort=True")</f>
        <v>#N/A Invalid Parameter: Interpolation value</v>
      </c>
      <c r="AJ3166" s="43" t="str">
        <f>_xll.BInterpol('Base IPCA'!$C$3:$C$14,'Base IPCA'!$D$3:$D$14,AH3166,"Cubic","Extrapolate=Linear","MultiX=Average","Skip=True","Sort=True")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38"/>
        <v>#REF!</v>
      </c>
      <c r="AI3167" s="43" t="str">
        <f>_xll.BInterpol('Base IPCA'!$C$3:$C$14,'Base IPCA'!$E$3:$E$14,AH3167,"Cubic","Extrapolate=Linear","MultiX=Average","Skip=True","Sort=True")</f>
        <v>#N/A Invalid Parameter: Interpolation value</v>
      </c>
      <c r="AJ3167" s="43" t="str">
        <f>_xll.BInterpol('Base IPCA'!$C$3:$C$14,'Base IPCA'!$D$3:$D$14,AH3167,"Cubic","Extrapolate=Linear","MultiX=Average","Skip=True","Sort=True")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38"/>
        <v>#REF!</v>
      </c>
      <c r="AI3168" s="43" t="str">
        <f>_xll.BInterpol('Base IPCA'!$C$3:$C$14,'Base IPCA'!$E$3:$E$14,AH3168,"Cubic","Extrapolate=Linear","MultiX=Average","Skip=True","Sort=True")</f>
        <v>#N/A Invalid Parameter: Interpolation value</v>
      </c>
      <c r="AJ3168" s="43" t="str">
        <f>_xll.BInterpol('Base IPCA'!$C$3:$C$14,'Base IPCA'!$D$3:$D$14,AH3168,"Cubic","Extrapolate=Linear","MultiX=Average","Skip=True","Sort=True")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38"/>
        <v>#REF!</v>
      </c>
      <c r="AI3169" s="43" t="str">
        <f>_xll.BInterpol('Base IPCA'!$C$3:$C$14,'Base IPCA'!$E$3:$E$14,AH3169,"Cubic","Extrapolate=Linear","MultiX=Average","Skip=True","Sort=True")</f>
        <v>#N/A Invalid Parameter: Interpolation value</v>
      </c>
      <c r="AJ3169" s="43" t="str">
        <f>_xll.BInterpol('Base IPCA'!$C$3:$C$14,'Base IPCA'!$D$3:$D$14,AH3169,"Cubic","Extrapolate=Linear","MultiX=Average","Skip=True","Sort=True")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38"/>
        <v>#REF!</v>
      </c>
      <c r="AI3170" s="43" t="str">
        <f>_xll.BInterpol('Base IPCA'!$C$3:$C$14,'Base IPCA'!$E$3:$E$14,AH3170,"Cubic","Extrapolate=Linear","MultiX=Average","Skip=True","Sort=True")</f>
        <v>#N/A Invalid Parameter: Interpolation value</v>
      </c>
      <c r="AJ3170" s="43" t="str">
        <f>_xll.BInterpol('Base IPCA'!$C$3:$C$14,'Base IPCA'!$D$3:$D$14,AH3170,"Cubic","Extrapolate=Linear","MultiX=Average","Skip=True","Sort=True")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38"/>
        <v>#REF!</v>
      </c>
      <c r="AI3171" s="43" t="str">
        <f>_xll.BInterpol('Base IPCA'!$C$3:$C$14,'Base IPCA'!$E$3:$E$14,AH3171,"Cubic","Extrapolate=Linear","MultiX=Average","Skip=True","Sort=True")</f>
        <v>#N/A Invalid Parameter: Interpolation value</v>
      </c>
      <c r="AJ3171" s="43" t="str">
        <f>_xll.BInterpol('Base IPCA'!$C$3:$C$14,'Base IPCA'!$D$3:$D$14,AH3171,"Cubic","Extrapolate=Linear","MultiX=Average","Skip=True","Sort=True")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38"/>
        <v>#REF!</v>
      </c>
      <c r="AI3172" s="43" t="str">
        <f>_xll.BInterpol('Base IPCA'!$C$3:$C$14,'Base IPCA'!$E$3:$E$14,AH3172,"Cubic","Extrapolate=Linear","MultiX=Average","Skip=True","Sort=True")</f>
        <v>#N/A Invalid Parameter: Interpolation value</v>
      </c>
      <c r="AJ3172" s="43" t="str">
        <f>_xll.BInterpol('Base IPCA'!$C$3:$C$14,'Base IPCA'!$D$3:$D$14,AH3172,"Cubic","Extrapolate=Linear","MultiX=Average","Skip=True","Sort=True")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38"/>
        <v>#REF!</v>
      </c>
      <c r="AI3173" s="43" t="str">
        <f>_xll.BInterpol('Base IPCA'!$C$3:$C$14,'Base IPCA'!$E$3:$E$14,AH3173,"Cubic","Extrapolate=Linear","MultiX=Average","Skip=True","Sort=True")</f>
        <v>#N/A Invalid Parameter: Interpolation value</v>
      </c>
      <c r="AJ3173" s="43" t="str">
        <f>_xll.BInterpol('Base IPCA'!$C$3:$C$14,'Base IPCA'!$D$3:$D$14,AH3173,"Cubic","Extrapolate=Linear","MultiX=Average","Skip=True","Sort=True")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38"/>
        <v>#REF!</v>
      </c>
      <c r="AI3174" s="43" t="str">
        <f>_xll.BInterpol('Base IPCA'!$C$3:$C$14,'Base IPCA'!$E$3:$E$14,AH3174,"Cubic","Extrapolate=Linear","MultiX=Average","Skip=True","Sort=True")</f>
        <v>#N/A Invalid Parameter: Interpolation value</v>
      </c>
      <c r="AJ3174" s="43" t="str">
        <f>_xll.BInterpol('Base IPCA'!$C$3:$C$14,'Base IPCA'!$D$3:$D$14,AH3174,"Cubic","Extrapolate=Linear","MultiX=Average","Skip=True","Sort=True")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38"/>
        <v>#REF!</v>
      </c>
      <c r="AI3175" s="43" t="str">
        <f>_xll.BInterpol('Base IPCA'!$C$3:$C$14,'Base IPCA'!$E$3:$E$14,AH3175,"Cubic","Extrapolate=Linear","MultiX=Average","Skip=True","Sort=True")</f>
        <v>#N/A Invalid Parameter: Interpolation value</v>
      </c>
      <c r="AJ3175" s="43" t="str">
        <f>_xll.BInterpol('Base IPCA'!$C$3:$C$14,'Base IPCA'!$D$3:$D$14,AH3175,"Cubic","Extrapolate=Linear","MultiX=Average","Skip=True","Sort=True")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38"/>
        <v>#REF!</v>
      </c>
      <c r="AI3176" s="43" t="str">
        <f>_xll.BInterpol('Base IPCA'!$C$3:$C$14,'Base IPCA'!$E$3:$E$14,AH3176,"Cubic","Extrapolate=Linear","MultiX=Average","Skip=True","Sort=True")</f>
        <v>#N/A Invalid Parameter: Interpolation value</v>
      </c>
      <c r="AJ3176" s="43" t="str">
        <f>_xll.BInterpol('Base IPCA'!$C$3:$C$14,'Base IPCA'!$D$3:$D$14,AH3176,"Cubic","Extrapolate=Linear","MultiX=Average","Skip=True","Sort=True")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38"/>
        <v>#REF!</v>
      </c>
      <c r="AI3177" s="43" t="str">
        <f>_xll.BInterpol('Base IPCA'!$C$3:$C$14,'Base IPCA'!$E$3:$E$14,AH3177,"Cubic","Extrapolate=Linear","MultiX=Average","Skip=True","Sort=True")</f>
        <v>#N/A Invalid Parameter: Interpolation value</v>
      </c>
      <c r="AJ3177" s="43" t="str">
        <f>_xll.BInterpol('Base IPCA'!$C$3:$C$14,'Base IPCA'!$D$3:$D$14,AH3177,"Cubic","Extrapolate=Linear","MultiX=Average","Skip=True","Sort=True")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38"/>
        <v>#REF!</v>
      </c>
      <c r="AI3178" s="43" t="str">
        <f>_xll.BInterpol('Base IPCA'!$C$3:$C$14,'Base IPCA'!$E$3:$E$14,AH3178,"Cubic","Extrapolate=Linear","MultiX=Average","Skip=True","Sort=True")</f>
        <v>#N/A Invalid Parameter: Interpolation value</v>
      </c>
      <c r="AJ3178" s="43" t="str">
        <f>_xll.BInterpol('Base IPCA'!$C$3:$C$14,'Base IPCA'!$D$3:$D$14,AH3178,"Cubic","Extrapolate=Linear","MultiX=Average","Skip=True","Sort=True")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38"/>
        <v>#REF!</v>
      </c>
      <c r="AI3179" s="43" t="str">
        <f>_xll.BInterpol('Base IPCA'!$C$3:$C$14,'Base IPCA'!$E$3:$E$14,AH3179,"Cubic","Extrapolate=Linear","MultiX=Average","Skip=True","Sort=True")</f>
        <v>#N/A Invalid Parameter: Interpolation value</v>
      </c>
      <c r="AJ3179" s="43" t="str">
        <f>_xll.BInterpol('Base IPCA'!$C$3:$C$14,'Base IPCA'!$D$3:$D$14,AH3179,"Cubic","Extrapolate=Linear","MultiX=Average","Skip=True","Sort=True")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38"/>
        <v>#REF!</v>
      </c>
      <c r="AI3180" s="43" t="str">
        <f>_xll.BInterpol('Base IPCA'!$C$3:$C$14,'Base IPCA'!$E$3:$E$14,AH3180,"Cubic","Extrapolate=Linear","MultiX=Average","Skip=True","Sort=True")</f>
        <v>#N/A Invalid Parameter: Interpolation value</v>
      </c>
      <c r="AJ3180" s="43" t="str">
        <f>_xll.BInterpol('Base IPCA'!$C$3:$C$14,'Base IPCA'!$D$3:$D$14,AH3180,"Cubic","Extrapolate=Linear","MultiX=Average","Skip=True","Sort=True")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38"/>
        <v>#REF!</v>
      </c>
      <c r="AI3181" s="43" t="str">
        <f>_xll.BInterpol('Base IPCA'!$C$3:$C$14,'Base IPCA'!$E$3:$E$14,AH3181,"Cubic","Extrapolate=Linear","MultiX=Average","Skip=True","Sort=True")</f>
        <v>#N/A Invalid Parameter: Interpolation value</v>
      </c>
      <c r="AJ3181" s="43" t="str">
        <f>_xll.BInterpol('Base IPCA'!$C$3:$C$14,'Base IPCA'!$D$3:$D$14,AH3181,"Cubic","Extrapolate=Linear","MultiX=Average","Skip=True","Sort=True")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38"/>
        <v>#REF!</v>
      </c>
      <c r="AI3182" s="43" t="str">
        <f>_xll.BInterpol('Base IPCA'!$C$3:$C$14,'Base IPCA'!$E$3:$E$14,AH3182,"Cubic","Extrapolate=Linear","MultiX=Average","Skip=True","Sort=True")</f>
        <v>#N/A Invalid Parameter: Interpolation value</v>
      </c>
      <c r="AJ3182" s="43" t="str">
        <f>_xll.BInterpol('Base IPCA'!$C$3:$C$14,'Base IPCA'!$D$3:$D$14,AH3182,"Cubic","Extrapolate=Linear","MultiX=Average","Skip=True","Sort=True")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38"/>
        <v>#REF!</v>
      </c>
      <c r="AI3183" s="43" t="str">
        <f>_xll.BInterpol('Base IPCA'!$C$3:$C$14,'Base IPCA'!$E$3:$E$14,AH3183,"Cubic","Extrapolate=Linear","MultiX=Average","Skip=True","Sort=True")</f>
        <v>#N/A Invalid Parameter: Interpolation value</v>
      </c>
      <c r="AJ3183" s="43" t="str">
        <f>_xll.BInterpol('Base IPCA'!$C$3:$C$14,'Base IPCA'!$D$3:$D$14,AH3183,"Cubic","Extrapolate=Linear","MultiX=Average","Skip=True","Sort=True")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38"/>
        <v>#REF!</v>
      </c>
      <c r="AI3184" s="43" t="str">
        <f>_xll.BInterpol('Base IPCA'!$C$3:$C$14,'Base IPCA'!$E$3:$E$14,AH3184,"Cubic","Extrapolate=Linear","MultiX=Average","Skip=True","Sort=True")</f>
        <v>#N/A Invalid Parameter: Interpolation value</v>
      </c>
      <c r="AJ3184" s="43" t="str">
        <f>_xll.BInterpol('Base IPCA'!$C$3:$C$14,'Base IPCA'!$D$3:$D$14,AH3184,"Cubic","Extrapolate=Linear","MultiX=Average","Skip=True","Sort=True")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38"/>
        <v>#REF!</v>
      </c>
      <c r="AI3185" s="43" t="str">
        <f>_xll.BInterpol('Base IPCA'!$C$3:$C$14,'Base IPCA'!$E$3:$E$14,AH3185,"Cubic","Extrapolate=Linear","MultiX=Average","Skip=True","Sort=True")</f>
        <v>#N/A Invalid Parameter: Interpolation value</v>
      </c>
      <c r="AJ3185" s="43" t="str">
        <f>_xll.BInterpol('Base IPCA'!$C$3:$C$14,'Base IPCA'!$D$3:$D$14,AH3185,"Cubic","Extrapolate=Linear","MultiX=Average","Skip=True","Sort=True")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38"/>
        <v>#REF!</v>
      </c>
      <c r="AI3186" s="43" t="str">
        <f>_xll.BInterpol('Base IPCA'!$C$3:$C$14,'Base IPCA'!$E$3:$E$14,AH3186,"Cubic","Extrapolate=Linear","MultiX=Average","Skip=True","Sort=True")</f>
        <v>#N/A Invalid Parameter: Interpolation value</v>
      </c>
      <c r="AJ3186" s="43" t="str">
        <f>_xll.BInterpol('Base IPCA'!$C$3:$C$14,'Base IPCA'!$D$3:$D$14,AH3186,"Cubic","Extrapolate=Linear","MultiX=Average","Skip=True","Sort=True")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38"/>
        <v>#REF!</v>
      </c>
      <c r="AI3187" s="43" t="str">
        <f>_xll.BInterpol('Base IPCA'!$C$3:$C$14,'Base IPCA'!$E$3:$E$14,AH3187,"Cubic","Extrapolate=Linear","MultiX=Average","Skip=True","Sort=True")</f>
        <v>#N/A Invalid Parameter: Interpolation value</v>
      </c>
      <c r="AJ3187" s="43" t="str">
        <f>_xll.BInterpol('Base IPCA'!$C$3:$C$14,'Base IPCA'!$D$3:$D$14,AH3187,"Cubic","Extrapolate=Linear","MultiX=Average","Skip=True","Sort=True")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38"/>
        <v>#REF!</v>
      </c>
      <c r="AI3188" s="43" t="str">
        <f>_xll.BInterpol('Base IPCA'!$C$3:$C$14,'Base IPCA'!$E$3:$E$14,AH3188,"Cubic","Extrapolate=Linear","MultiX=Average","Skip=True","Sort=True")</f>
        <v>#N/A Invalid Parameter: Interpolation value</v>
      </c>
      <c r="AJ3188" s="43" t="str">
        <f>_xll.BInterpol('Base IPCA'!$C$3:$C$14,'Base IPCA'!$D$3:$D$14,AH3188,"Cubic","Extrapolate=Linear","MultiX=Average","Skip=True","Sort=True")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38"/>
        <v>#REF!</v>
      </c>
      <c r="AI3189" s="43" t="str">
        <f>_xll.BInterpol('Base IPCA'!$C$3:$C$14,'Base IPCA'!$E$3:$E$14,AH3189,"Cubic","Extrapolate=Linear","MultiX=Average","Skip=True","Sort=True")</f>
        <v>#N/A Invalid Parameter: Interpolation value</v>
      </c>
      <c r="AJ3189" s="43" t="str">
        <f>_xll.BInterpol('Base IPCA'!$C$3:$C$14,'Base IPCA'!$D$3:$D$14,AH3189,"Cubic","Extrapolate=Linear","MultiX=Average","Skip=True","Sort=True")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38"/>
        <v>#REF!</v>
      </c>
      <c r="AI3190" s="43" t="str">
        <f>_xll.BInterpol('Base IPCA'!$C$3:$C$14,'Base IPCA'!$E$3:$E$14,AH3190,"Cubic","Extrapolate=Linear","MultiX=Average","Skip=True","Sort=True")</f>
        <v>#N/A Invalid Parameter: Interpolation value</v>
      </c>
      <c r="AJ3190" s="43" t="str">
        <f>_xll.BInterpol('Base IPCA'!$C$3:$C$14,'Base IPCA'!$D$3:$D$14,AH3190,"Cubic","Extrapolate=Linear","MultiX=Average","Skip=True","Sort=True")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38"/>
        <v>#REF!</v>
      </c>
      <c r="AI3191" s="43" t="str">
        <f>_xll.BInterpol('Base IPCA'!$C$3:$C$14,'Base IPCA'!$E$3:$E$14,AH3191,"Cubic","Extrapolate=Linear","MultiX=Average","Skip=True","Sort=True")</f>
        <v>#N/A Invalid Parameter: Interpolation value</v>
      </c>
      <c r="AJ3191" s="43" t="str">
        <f>_xll.BInterpol('Base IPCA'!$C$3:$C$14,'Base IPCA'!$D$3:$D$14,AH3191,"Cubic","Extrapolate=Linear","MultiX=Average","Skip=True","Sort=True")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38"/>
        <v>#REF!</v>
      </c>
      <c r="AI3192" s="43" t="str">
        <f>_xll.BInterpol('Base IPCA'!$C$3:$C$14,'Base IPCA'!$E$3:$E$14,AH3192,"Cubic","Extrapolate=Linear","MultiX=Average","Skip=True","Sort=True")</f>
        <v>#N/A Invalid Parameter: Interpolation value</v>
      </c>
      <c r="AJ3192" s="43" t="str">
        <f>_xll.BInterpol('Base IPCA'!$C$3:$C$14,'Base IPCA'!$D$3:$D$14,AH3192,"Cubic","Extrapolate=Linear","MultiX=Average","Skip=True","Sort=True")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38"/>
        <v>#REF!</v>
      </c>
      <c r="AI3193" s="43" t="str">
        <f>_xll.BInterpol('Base IPCA'!$C$3:$C$14,'Base IPCA'!$E$3:$E$14,AH3193,"Cubic","Extrapolate=Linear","MultiX=Average","Skip=True","Sort=True")</f>
        <v>#N/A Invalid Parameter: Interpolation value</v>
      </c>
      <c r="AJ3193" s="43" t="str">
        <f>_xll.BInterpol('Base IPCA'!$C$3:$C$14,'Base IPCA'!$D$3:$D$14,AH3193,"Cubic","Extrapolate=Linear","MultiX=Average","Skip=True","Sort=True")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38"/>
        <v>#REF!</v>
      </c>
      <c r="AI3194" s="43" t="str">
        <f>_xll.BInterpol('Base IPCA'!$C$3:$C$14,'Base IPCA'!$E$3:$E$14,AH3194,"Cubic","Extrapolate=Linear","MultiX=Average","Skip=True","Sort=True")</f>
        <v>#N/A Invalid Parameter: Interpolation value</v>
      </c>
      <c r="AJ3194" s="43" t="str">
        <f>_xll.BInterpol('Base IPCA'!$C$3:$C$14,'Base IPCA'!$D$3:$D$14,AH3194,"Cubic","Extrapolate=Linear","MultiX=Average","Skip=True","Sort=True")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38"/>
        <v>#REF!</v>
      </c>
      <c r="AI3195" s="43" t="str">
        <f>_xll.BInterpol('Base IPCA'!$C$3:$C$14,'Base IPCA'!$E$3:$E$14,AH3195,"Cubic","Extrapolate=Linear","MultiX=Average","Skip=True","Sort=True")</f>
        <v>#N/A Invalid Parameter: Interpolation value</v>
      </c>
      <c r="AJ3195" s="43" t="str">
        <f>_xll.BInterpol('Base IPCA'!$C$3:$C$14,'Base IPCA'!$D$3:$D$14,AH3195,"Cubic","Extrapolate=Linear","MultiX=Average","Skip=True","Sort=True")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38"/>
        <v>#REF!</v>
      </c>
      <c r="AI3196" s="43" t="str">
        <f>_xll.BInterpol('Base IPCA'!$C$3:$C$14,'Base IPCA'!$E$3:$E$14,AH3196,"Cubic","Extrapolate=Linear","MultiX=Average","Skip=True","Sort=True")</f>
        <v>#N/A Invalid Parameter: Interpolation value</v>
      </c>
      <c r="AJ3196" s="43" t="str">
        <f>_xll.BInterpol('Base IPCA'!$C$3:$C$14,'Base IPCA'!$D$3:$D$14,AH3196,"Cubic","Extrapolate=Linear","MultiX=Average","Skip=True","Sort=True")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38"/>
        <v>#REF!</v>
      </c>
      <c r="AI3197" s="43" t="str">
        <f>_xll.BInterpol('Base IPCA'!$C$3:$C$14,'Base IPCA'!$E$3:$E$14,AH3197,"Cubic","Extrapolate=Linear","MultiX=Average","Skip=True","Sort=True")</f>
        <v>#N/A Invalid Parameter: Interpolation value</v>
      </c>
      <c r="AJ3197" s="43" t="str">
        <f>_xll.BInterpol('Base IPCA'!$C$3:$C$14,'Base IPCA'!$D$3:$D$14,AH3197,"Cubic","Extrapolate=Linear","MultiX=Average","Skip=True","Sort=True")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38"/>
        <v>#REF!</v>
      </c>
      <c r="AI3198" s="43" t="str">
        <f>_xll.BInterpol('Base IPCA'!$C$3:$C$14,'Base IPCA'!$E$3:$E$14,AH3198,"Cubic","Extrapolate=Linear","MultiX=Average","Skip=True","Sort=True")</f>
        <v>#N/A Invalid Parameter: Interpolation value</v>
      </c>
      <c r="AJ3198" s="43" t="str">
        <f>_xll.BInterpol('Base IPCA'!$C$3:$C$14,'Base IPCA'!$D$3:$D$14,AH3198,"Cubic","Extrapolate=Linear","MultiX=Average","Skip=True","Sort=True")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38"/>
        <v>#REF!</v>
      </c>
      <c r="AI3199" s="43" t="str">
        <f>_xll.BInterpol('Base IPCA'!$C$3:$C$14,'Base IPCA'!$E$3:$E$14,AH3199,"Cubic","Extrapolate=Linear","MultiX=Average","Skip=True","Sort=True")</f>
        <v>#N/A Invalid Parameter: Interpolation value</v>
      </c>
      <c r="AJ3199" s="43" t="str">
        <f>_xll.BInterpol('Base IPCA'!$C$3:$C$14,'Base IPCA'!$D$3:$D$14,AH3199,"Cubic","Extrapolate=Linear","MultiX=Average","Skip=True","Sort=True")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38"/>
        <v>#REF!</v>
      </c>
      <c r="AI3200" s="43" t="str">
        <f>_xll.BInterpol('Base IPCA'!$C$3:$C$14,'Base IPCA'!$E$3:$E$14,AH3200,"Cubic","Extrapolate=Linear","MultiX=Average","Skip=True","Sort=True")</f>
        <v>#N/A Invalid Parameter: Interpolation value</v>
      </c>
      <c r="AJ3200" s="43" t="str">
        <f>_xll.BInterpol('Base IPCA'!$C$3:$C$14,'Base IPCA'!$D$3:$D$14,AH3200,"Cubic","Extrapolate=Linear","MultiX=Average","Skip=True","Sort=True")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38"/>
        <v>#REF!</v>
      </c>
      <c r="AI3201" s="43" t="str">
        <f>_xll.BInterpol('Base IPCA'!$C$3:$C$14,'Base IPCA'!$E$3:$E$14,AH3201,"Cubic","Extrapolate=Linear","MultiX=Average","Skip=True","Sort=True")</f>
        <v>#N/A Invalid Parameter: Interpolation value</v>
      </c>
      <c r="AJ3201" s="43" t="str">
        <f>_xll.BInterpol('Base IPCA'!$C$3:$C$14,'Base IPCA'!$D$3:$D$14,AH3201,"Cubic","Extrapolate=Linear","MultiX=Average","Skip=True","Sort=True")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38"/>
        <v>#REF!</v>
      </c>
      <c r="AI3202" s="43" t="str">
        <f>_xll.BInterpol('Base IPCA'!$C$3:$C$14,'Base IPCA'!$E$3:$E$14,AH3202,"Cubic","Extrapolate=Linear","MultiX=Average","Skip=True","Sort=True")</f>
        <v>#N/A Invalid Parameter: Interpolation value</v>
      </c>
      <c r="AJ3202" s="43" t="str">
        <f>_xll.BInterpol('Base IPCA'!$C$3:$C$14,'Base IPCA'!$D$3:$D$14,AH3202,"Cubic","Extrapolate=Linear","MultiX=Average","Skip=True","Sort=True")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38"/>
        <v>#REF!</v>
      </c>
      <c r="AI3203" s="43" t="str">
        <f>_xll.BInterpol('Base IPCA'!$C$3:$C$14,'Base IPCA'!$E$3:$E$14,AH3203,"Cubic","Extrapolate=Linear","MultiX=Average","Skip=True","Sort=True")</f>
        <v>#N/A Invalid Parameter: Interpolation value</v>
      </c>
      <c r="AJ3203" s="43" t="str">
        <f>_xll.BInterpol('Base IPCA'!$C$3:$C$14,'Base IPCA'!$D$3:$D$14,AH3203,"Cubic","Extrapolate=Linear","MultiX=Average","Skip=True","Sort=True")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38"/>
        <v>#REF!</v>
      </c>
      <c r="AI3204" s="43" t="str">
        <f>_xll.BInterpol('Base IPCA'!$C$3:$C$14,'Base IPCA'!$E$3:$E$14,AH3204,"Cubic","Extrapolate=Linear","MultiX=Average","Skip=True","Sort=True")</f>
        <v>#N/A Invalid Parameter: Interpolation value</v>
      </c>
      <c r="AJ3204" s="43" t="str">
        <f>_xll.BInterpol('Base IPCA'!$C$3:$C$14,'Base IPCA'!$D$3:$D$14,AH3204,"Cubic","Extrapolate=Linear","MultiX=Average","Skip=True","Sort=True")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38"/>
        <v>#REF!</v>
      </c>
      <c r="AI3205" s="43" t="str">
        <f>_xll.BInterpol('Base IPCA'!$C$3:$C$14,'Base IPCA'!$E$3:$E$14,AH3205,"Cubic","Extrapolate=Linear","MultiX=Average","Skip=True","Sort=True")</f>
        <v>#N/A Invalid Parameter: Interpolation value</v>
      </c>
      <c r="AJ3205" s="43" t="str">
        <f>_xll.BInterpol('Base IPCA'!$C$3:$C$14,'Base IPCA'!$D$3:$D$14,AH3205,"Cubic","Extrapolate=Linear","MultiX=Average","Skip=True","Sort=True")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39">AH3205+1</f>
        <v>#REF!</v>
      </c>
      <c r="AI3206" s="43" t="str">
        <f>_xll.BInterpol('Base IPCA'!$C$3:$C$14,'Base IPCA'!$E$3:$E$14,AH3206,"Cubic","Extrapolate=Linear","MultiX=Average","Skip=True","Sort=True")</f>
        <v>#N/A Invalid Parameter: Interpolation value</v>
      </c>
      <c r="AJ3206" s="43" t="str">
        <f>_xll.BInterpol('Base IPCA'!$C$3:$C$14,'Base IPCA'!$D$3:$D$14,AH3206,"Cubic","Extrapolate=Linear","MultiX=Average","Skip=True","Sort=True")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39"/>
        <v>#REF!</v>
      </c>
      <c r="AI3207" s="43" t="str">
        <f>_xll.BInterpol('Base IPCA'!$C$3:$C$14,'Base IPCA'!$E$3:$E$14,AH3207,"Cubic","Extrapolate=Linear","MultiX=Average","Skip=True","Sort=True")</f>
        <v>#N/A Invalid Parameter: Interpolation value</v>
      </c>
      <c r="AJ3207" s="43" t="str">
        <f>_xll.BInterpol('Base IPCA'!$C$3:$C$14,'Base IPCA'!$D$3:$D$14,AH3207,"Cubic","Extrapolate=Linear","MultiX=Average","Skip=True","Sort=True")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39"/>
        <v>#REF!</v>
      </c>
      <c r="AI3208" s="43" t="str">
        <f>_xll.BInterpol('Base IPCA'!$C$3:$C$14,'Base IPCA'!$E$3:$E$14,AH3208,"Cubic","Extrapolate=Linear","MultiX=Average","Skip=True","Sort=True")</f>
        <v>#N/A Invalid Parameter: Interpolation value</v>
      </c>
      <c r="AJ3208" s="43" t="str">
        <f>_xll.BInterpol('Base IPCA'!$C$3:$C$14,'Base IPCA'!$D$3:$D$14,AH3208,"Cubic","Extrapolate=Linear","MultiX=Average","Skip=True","Sort=True")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39"/>
        <v>#REF!</v>
      </c>
      <c r="AI3209" s="43" t="str">
        <f>_xll.BInterpol('Base IPCA'!$C$3:$C$14,'Base IPCA'!$E$3:$E$14,AH3209,"Cubic","Extrapolate=Linear","MultiX=Average","Skip=True","Sort=True")</f>
        <v>#N/A Invalid Parameter: Interpolation value</v>
      </c>
      <c r="AJ3209" s="43" t="str">
        <f>_xll.BInterpol('Base IPCA'!$C$3:$C$14,'Base IPCA'!$D$3:$D$14,AH3209,"Cubic","Extrapolate=Linear","MultiX=Average","Skip=True","Sort=True")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39"/>
        <v>#REF!</v>
      </c>
      <c r="AI3210" s="43" t="str">
        <f>_xll.BInterpol('Base IPCA'!$C$3:$C$14,'Base IPCA'!$E$3:$E$14,AH3210,"Cubic","Extrapolate=Linear","MultiX=Average","Skip=True","Sort=True")</f>
        <v>#N/A Invalid Parameter: Interpolation value</v>
      </c>
      <c r="AJ3210" s="43" t="str">
        <f>_xll.BInterpol('Base IPCA'!$C$3:$C$14,'Base IPCA'!$D$3:$D$14,AH3210,"Cubic","Extrapolate=Linear","MultiX=Average","Skip=True","Sort=True")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39"/>
        <v>#REF!</v>
      </c>
      <c r="AI3211" s="43" t="str">
        <f>_xll.BInterpol('Base IPCA'!$C$3:$C$14,'Base IPCA'!$E$3:$E$14,AH3211,"Cubic","Extrapolate=Linear","MultiX=Average","Skip=True","Sort=True")</f>
        <v>#N/A Invalid Parameter: Interpolation value</v>
      </c>
      <c r="AJ3211" s="43" t="str">
        <f>_xll.BInterpol('Base IPCA'!$C$3:$C$14,'Base IPCA'!$D$3:$D$14,AH3211,"Cubic","Extrapolate=Linear","MultiX=Average","Skip=True","Sort=True")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39"/>
        <v>#REF!</v>
      </c>
      <c r="AI3212" s="43" t="str">
        <f>_xll.BInterpol('Base IPCA'!$C$3:$C$14,'Base IPCA'!$E$3:$E$14,AH3212,"Cubic","Extrapolate=Linear","MultiX=Average","Skip=True","Sort=True")</f>
        <v>#N/A Invalid Parameter: Interpolation value</v>
      </c>
      <c r="AJ3212" s="43" t="str">
        <f>_xll.BInterpol('Base IPCA'!$C$3:$C$14,'Base IPCA'!$D$3:$D$14,AH3212,"Cubic","Extrapolate=Linear","MultiX=Average","Skip=True","Sort=True")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39"/>
        <v>#REF!</v>
      </c>
      <c r="AI3213" s="43" t="str">
        <f>_xll.BInterpol('Base IPCA'!$C$3:$C$14,'Base IPCA'!$E$3:$E$14,AH3213,"Cubic","Extrapolate=Linear","MultiX=Average","Skip=True","Sort=True")</f>
        <v>#N/A Invalid Parameter: Interpolation value</v>
      </c>
      <c r="AJ3213" s="43" t="str">
        <f>_xll.BInterpol('Base IPCA'!$C$3:$C$14,'Base IPCA'!$D$3:$D$14,AH3213,"Cubic","Extrapolate=Linear","MultiX=Average","Skip=True","Sort=True")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39"/>
        <v>#REF!</v>
      </c>
      <c r="AI3214" s="43" t="str">
        <f>_xll.BInterpol('Base IPCA'!$C$3:$C$14,'Base IPCA'!$E$3:$E$14,AH3214,"Cubic","Extrapolate=Linear","MultiX=Average","Skip=True","Sort=True")</f>
        <v>#N/A Invalid Parameter: Interpolation value</v>
      </c>
      <c r="AJ3214" s="43" t="str">
        <f>_xll.BInterpol('Base IPCA'!$C$3:$C$14,'Base IPCA'!$D$3:$D$14,AH3214,"Cubic","Extrapolate=Linear","MultiX=Average","Skip=True","Sort=True")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39"/>
        <v>#REF!</v>
      </c>
      <c r="AI3215" s="43" t="str">
        <f>_xll.BInterpol('Base IPCA'!$C$3:$C$14,'Base IPCA'!$E$3:$E$14,AH3215,"Cubic","Extrapolate=Linear","MultiX=Average","Skip=True","Sort=True")</f>
        <v>#N/A Invalid Parameter: Interpolation value</v>
      </c>
      <c r="AJ3215" s="43" t="str">
        <f>_xll.BInterpol('Base IPCA'!$C$3:$C$14,'Base IPCA'!$D$3:$D$14,AH3215,"Cubic","Extrapolate=Linear","MultiX=Average","Skip=True","Sort=True")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39"/>
        <v>#REF!</v>
      </c>
      <c r="AI3216" s="43" t="str">
        <f>_xll.BInterpol('Base IPCA'!$C$3:$C$14,'Base IPCA'!$E$3:$E$14,AH3216,"Cubic","Extrapolate=Linear","MultiX=Average","Skip=True","Sort=True")</f>
        <v>#N/A Invalid Parameter: Interpolation value</v>
      </c>
      <c r="AJ3216" s="43" t="str">
        <f>_xll.BInterpol('Base IPCA'!$C$3:$C$14,'Base IPCA'!$D$3:$D$14,AH3216,"Cubic","Extrapolate=Linear","MultiX=Average","Skip=True","Sort=True")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39"/>
        <v>#REF!</v>
      </c>
      <c r="AI3217" s="43" t="str">
        <f>_xll.BInterpol('Base IPCA'!$C$3:$C$14,'Base IPCA'!$E$3:$E$14,AH3217,"Cubic","Extrapolate=Linear","MultiX=Average","Skip=True","Sort=True")</f>
        <v>#N/A Invalid Parameter: Interpolation value</v>
      </c>
      <c r="AJ3217" s="43" t="str">
        <f>_xll.BInterpol('Base IPCA'!$C$3:$C$14,'Base IPCA'!$D$3:$D$14,AH3217,"Cubic","Extrapolate=Linear","MultiX=Average","Skip=True","Sort=True")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39"/>
        <v>#REF!</v>
      </c>
      <c r="AI3218" s="43" t="str">
        <f>_xll.BInterpol('Base IPCA'!$C$3:$C$14,'Base IPCA'!$E$3:$E$14,AH3218,"Cubic","Extrapolate=Linear","MultiX=Average","Skip=True","Sort=True")</f>
        <v>#N/A Invalid Parameter: Interpolation value</v>
      </c>
      <c r="AJ3218" s="43" t="str">
        <f>_xll.BInterpol('Base IPCA'!$C$3:$C$14,'Base IPCA'!$D$3:$D$14,AH3218,"Cubic","Extrapolate=Linear","MultiX=Average","Skip=True","Sort=True")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39"/>
        <v>#REF!</v>
      </c>
      <c r="AI3219" s="43" t="str">
        <f>_xll.BInterpol('Base IPCA'!$C$3:$C$14,'Base IPCA'!$E$3:$E$14,AH3219,"Cubic","Extrapolate=Linear","MultiX=Average","Skip=True","Sort=True")</f>
        <v>#N/A Invalid Parameter: Interpolation value</v>
      </c>
      <c r="AJ3219" s="43" t="str">
        <f>_xll.BInterpol('Base IPCA'!$C$3:$C$14,'Base IPCA'!$D$3:$D$14,AH3219,"Cubic","Extrapolate=Linear","MultiX=Average","Skip=True","Sort=True")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39"/>
        <v>#REF!</v>
      </c>
      <c r="AI3220" s="43" t="str">
        <f>_xll.BInterpol('Base IPCA'!$C$3:$C$14,'Base IPCA'!$E$3:$E$14,AH3220,"Cubic","Extrapolate=Linear","MultiX=Average","Skip=True","Sort=True")</f>
        <v>#N/A Invalid Parameter: Interpolation value</v>
      </c>
      <c r="AJ3220" s="43" t="str">
        <f>_xll.BInterpol('Base IPCA'!$C$3:$C$14,'Base IPCA'!$D$3:$D$14,AH3220,"Cubic","Extrapolate=Linear","MultiX=Average","Skip=True","Sort=True")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39"/>
        <v>#REF!</v>
      </c>
      <c r="AI3221" s="43" t="str">
        <f>_xll.BInterpol('Base IPCA'!$C$3:$C$14,'Base IPCA'!$E$3:$E$14,AH3221,"Cubic","Extrapolate=Linear","MultiX=Average","Skip=True","Sort=True")</f>
        <v>#N/A Invalid Parameter: Interpolation value</v>
      </c>
      <c r="AJ3221" s="43" t="str">
        <f>_xll.BInterpol('Base IPCA'!$C$3:$C$14,'Base IPCA'!$D$3:$D$14,AH3221,"Cubic","Extrapolate=Linear","MultiX=Average","Skip=True","Sort=True")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39"/>
        <v>#REF!</v>
      </c>
      <c r="AI3222" s="43" t="str">
        <f>_xll.BInterpol('Base IPCA'!$C$3:$C$14,'Base IPCA'!$E$3:$E$14,AH3222,"Cubic","Extrapolate=Linear","MultiX=Average","Skip=True","Sort=True")</f>
        <v>#N/A Invalid Parameter: Interpolation value</v>
      </c>
      <c r="AJ3222" s="43" t="str">
        <f>_xll.BInterpol('Base IPCA'!$C$3:$C$14,'Base IPCA'!$D$3:$D$14,AH3222,"Cubic","Extrapolate=Linear","MultiX=Average","Skip=True","Sort=True")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39"/>
        <v>#REF!</v>
      </c>
      <c r="AI3223" s="43" t="str">
        <f>_xll.BInterpol('Base IPCA'!$C$3:$C$14,'Base IPCA'!$E$3:$E$14,AH3223,"Cubic","Extrapolate=Linear","MultiX=Average","Skip=True","Sort=True")</f>
        <v>#N/A Invalid Parameter: Interpolation value</v>
      </c>
      <c r="AJ3223" s="43" t="str">
        <f>_xll.BInterpol('Base IPCA'!$C$3:$C$14,'Base IPCA'!$D$3:$D$14,AH3223,"Cubic","Extrapolate=Linear","MultiX=Average","Skip=True","Sort=True")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39"/>
        <v>#REF!</v>
      </c>
      <c r="AI3224" s="43" t="str">
        <f>_xll.BInterpol('Base IPCA'!$C$3:$C$14,'Base IPCA'!$E$3:$E$14,AH3224,"Cubic","Extrapolate=Linear","MultiX=Average","Skip=True","Sort=True")</f>
        <v>#N/A Invalid Parameter: Interpolation value</v>
      </c>
      <c r="AJ3224" s="43" t="str">
        <f>_xll.BInterpol('Base IPCA'!$C$3:$C$14,'Base IPCA'!$D$3:$D$14,AH3224,"Cubic","Extrapolate=Linear","MultiX=Average","Skip=True","Sort=True")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39"/>
        <v>#REF!</v>
      </c>
      <c r="AI3225" s="43" t="str">
        <f>_xll.BInterpol('Base IPCA'!$C$3:$C$14,'Base IPCA'!$E$3:$E$14,AH3225,"Cubic","Extrapolate=Linear","MultiX=Average","Skip=True","Sort=True")</f>
        <v>#N/A Invalid Parameter: Interpolation value</v>
      </c>
      <c r="AJ3225" s="43" t="str">
        <f>_xll.BInterpol('Base IPCA'!$C$3:$C$14,'Base IPCA'!$D$3:$D$14,AH3225,"Cubic","Extrapolate=Linear","MultiX=Average","Skip=True","Sort=True")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39"/>
        <v>#REF!</v>
      </c>
      <c r="AI3226" s="43" t="str">
        <f>_xll.BInterpol('Base IPCA'!$C$3:$C$14,'Base IPCA'!$E$3:$E$14,AH3226,"Cubic","Extrapolate=Linear","MultiX=Average","Skip=True","Sort=True")</f>
        <v>#N/A Invalid Parameter: Interpolation value</v>
      </c>
      <c r="AJ3226" s="43" t="str">
        <f>_xll.BInterpol('Base IPCA'!$C$3:$C$14,'Base IPCA'!$D$3:$D$14,AH3226,"Cubic","Extrapolate=Linear","MultiX=Average","Skip=True","Sort=True")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39"/>
        <v>#REF!</v>
      </c>
      <c r="AI3227" s="43" t="str">
        <f>_xll.BInterpol('Base IPCA'!$C$3:$C$14,'Base IPCA'!$E$3:$E$14,AH3227,"Cubic","Extrapolate=Linear","MultiX=Average","Skip=True","Sort=True")</f>
        <v>#N/A Invalid Parameter: Interpolation value</v>
      </c>
      <c r="AJ3227" s="43" t="str">
        <f>_xll.BInterpol('Base IPCA'!$C$3:$C$14,'Base IPCA'!$D$3:$D$14,AH3227,"Cubic","Extrapolate=Linear","MultiX=Average","Skip=True","Sort=True")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39"/>
        <v>#REF!</v>
      </c>
      <c r="AI3228" s="43" t="str">
        <f>_xll.BInterpol('Base IPCA'!$C$3:$C$14,'Base IPCA'!$E$3:$E$14,AH3228,"Cubic","Extrapolate=Linear","MultiX=Average","Skip=True","Sort=True")</f>
        <v>#N/A Invalid Parameter: Interpolation value</v>
      </c>
      <c r="AJ3228" s="43" t="str">
        <f>_xll.BInterpol('Base IPCA'!$C$3:$C$14,'Base IPCA'!$D$3:$D$14,AH3228,"Cubic","Extrapolate=Linear","MultiX=Average","Skip=True","Sort=True")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39"/>
        <v>#REF!</v>
      </c>
      <c r="AI3229" s="43" t="str">
        <f>_xll.BInterpol('Base IPCA'!$C$3:$C$14,'Base IPCA'!$E$3:$E$14,AH3229,"Cubic","Extrapolate=Linear","MultiX=Average","Skip=True","Sort=True")</f>
        <v>#N/A Invalid Parameter: Interpolation value</v>
      </c>
      <c r="AJ3229" s="43" t="str">
        <f>_xll.BInterpol('Base IPCA'!$C$3:$C$14,'Base IPCA'!$D$3:$D$14,AH3229,"Cubic","Extrapolate=Linear","MultiX=Average","Skip=True","Sort=True")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39"/>
        <v>#REF!</v>
      </c>
      <c r="AI3230" s="43" t="str">
        <f>_xll.BInterpol('Base IPCA'!$C$3:$C$14,'Base IPCA'!$E$3:$E$14,AH3230,"Cubic","Extrapolate=Linear","MultiX=Average","Skip=True","Sort=True")</f>
        <v>#N/A Invalid Parameter: Interpolation value</v>
      </c>
      <c r="AJ3230" s="43" t="str">
        <f>_xll.BInterpol('Base IPCA'!$C$3:$C$14,'Base IPCA'!$D$3:$D$14,AH3230,"Cubic","Extrapolate=Linear","MultiX=Average","Skip=True","Sort=True")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39"/>
        <v>#REF!</v>
      </c>
      <c r="AI3231" s="43" t="str">
        <f>_xll.BInterpol('Base IPCA'!$C$3:$C$14,'Base IPCA'!$E$3:$E$14,AH3231,"Cubic","Extrapolate=Linear","MultiX=Average","Skip=True","Sort=True")</f>
        <v>#N/A Invalid Parameter: Interpolation value</v>
      </c>
      <c r="AJ3231" s="43" t="str">
        <f>_xll.BInterpol('Base IPCA'!$C$3:$C$14,'Base IPCA'!$D$3:$D$14,AH3231,"Cubic","Extrapolate=Linear","MultiX=Average","Skip=True","Sort=True")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39"/>
        <v>#REF!</v>
      </c>
      <c r="AI3232" s="43" t="str">
        <f>_xll.BInterpol('Base IPCA'!$C$3:$C$14,'Base IPCA'!$E$3:$E$14,AH3232,"Cubic","Extrapolate=Linear","MultiX=Average","Skip=True","Sort=True")</f>
        <v>#N/A Invalid Parameter: Interpolation value</v>
      </c>
      <c r="AJ3232" s="43" t="str">
        <f>_xll.BInterpol('Base IPCA'!$C$3:$C$14,'Base IPCA'!$D$3:$D$14,AH3232,"Cubic","Extrapolate=Linear","MultiX=Average","Skip=True","Sort=True")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39"/>
        <v>#REF!</v>
      </c>
      <c r="AI3233" s="43" t="str">
        <f>_xll.BInterpol('Base IPCA'!$C$3:$C$14,'Base IPCA'!$E$3:$E$14,AH3233,"Cubic","Extrapolate=Linear","MultiX=Average","Skip=True","Sort=True")</f>
        <v>#N/A Invalid Parameter: Interpolation value</v>
      </c>
      <c r="AJ3233" s="43" t="str">
        <f>_xll.BInterpol('Base IPCA'!$C$3:$C$14,'Base IPCA'!$D$3:$D$14,AH3233,"Cubic","Extrapolate=Linear","MultiX=Average","Skip=True","Sort=True")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39"/>
        <v>#REF!</v>
      </c>
      <c r="AI3234" s="43" t="str">
        <f>_xll.BInterpol('Base IPCA'!$C$3:$C$14,'Base IPCA'!$E$3:$E$14,AH3234,"Cubic","Extrapolate=Linear","MultiX=Average","Skip=True","Sort=True")</f>
        <v>#N/A Invalid Parameter: Interpolation value</v>
      </c>
      <c r="AJ3234" s="43" t="str">
        <f>_xll.BInterpol('Base IPCA'!$C$3:$C$14,'Base IPCA'!$D$3:$D$14,AH3234,"Cubic","Extrapolate=Linear","MultiX=Average","Skip=True","Sort=True")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39"/>
        <v>#REF!</v>
      </c>
      <c r="AI3235" s="43" t="str">
        <f>_xll.BInterpol('Base IPCA'!$C$3:$C$14,'Base IPCA'!$E$3:$E$14,AH3235,"Cubic","Extrapolate=Linear","MultiX=Average","Skip=True","Sort=True")</f>
        <v>#N/A Invalid Parameter: Interpolation value</v>
      </c>
      <c r="AJ3235" s="43" t="str">
        <f>_xll.BInterpol('Base IPCA'!$C$3:$C$14,'Base IPCA'!$D$3:$D$14,AH3235,"Cubic","Extrapolate=Linear","MultiX=Average","Skip=True","Sort=True")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39"/>
        <v>#REF!</v>
      </c>
      <c r="AI3236" s="43" t="str">
        <f>_xll.BInterpol('Base IPCA'!$C$3:$C$14,'Base IPCA'!$E$3:$E$14,AH3236,"Cubic","Extrapolate=Linear","MultiX=Average","Skip=True","Sort=True")</f>
        <v>#N/A Invalid Parameter: Interpolation value</v>
      </c>
      <c r="AJ3236" s="43" t="str">
        <f>_xll.BInterpol('Base IPCA'!$C$3:$C$14,'Base IPCA'!$D$3:$D$14,AH3236,"Cubic","Extrapolate=Linear","MultiX=Average","Skip=True","Sort=True")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39"/>
        <v>#REF!</v>
      </c>
      <c r="AI3237" s="43" t="str">
        <f>_xll.BInterpol('Base IPCA'!$C$3:$C$14,'Base IPCA'!$E$3:$E$14,AH3237,"Cubic","Extrapolate=Linear","MultiX=Average","Skip=True","Sort=True")</f>
        <v>#N/A Invalid Parameter: Interpolation value</v>
      </c>
      <c r="AJ3237" s="43" t="str">
        <f>_xll.BInterpol('Base IPCA'!$C$3:$C$14,'Base IPCA'!$D$3:$D$14,AH3237,"Cubic","Extrapolate=Linear","MultiX=Average","Skip=True","Sort=True")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39"/>
        <v>#REF!</v>
      </c>
      <c r="AI3238" s="43" t="str">
        <f>_xll.BInterpol('Base IPCA'!$C$3:$C$14,'Base IPCA'!$E$3:$E$14,AH3238,"Cubic","Extrapolate=Linear","MultiX=Average","Skip=True","Sort=True")</f>
        <v>#N/A Invalid Parameter: Interpolation value</v>
      </c>
      <c r="AJ3238" s="43" t="str">
        <f>_xll.BInterpol('Base IPCA'!$C$3:$C$14,'Base IPCA'!$D$3:$D$14,AH3238,"Cubic","Extrapolate=Linear","MultiX=Average","Skip=True","Sort=True")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39"/>
        <v>#REF!</v>
      </c>
      <c r="AI3239" s="43" t="str">
        <f>_xll.BInterpol('Base IPCA'!$C$3:$C$14,'Base IPCA'!$E$3:$E$14,AH3239,"Cubic","Extrapolate=Linear","MultiX=Average","Skip=True","Sort=True")</f>
        <v>#N/A Invalid Parameter: Interpolation value</v>
      </c>
      <c r="AJ3239" s="43" t="str">
        <f>_xll.BInterpol('Base IPCA'!$C$3:$C$14,'Base IPCA'!$D$3:$D$14,AH3239,"Cubic","Extrapolate=Linear","MultiX=Average","Skip=True","Sort=True")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39"/>
        <v>#REF!</v>
      </c>
      <c r="AI3240" s="43" t="str">
        <f>_xll.BInterpol('Base IPCA'!$C$3:$C$14,'Base IPCA'!$E$3:$E$14,AH3240,"Cubic","Extrapolate=Linear","MultiX=Average","Skip=True","Sort=True")</f>
        <v>#N/A Invalid Parameter: Interpolation value</v>
      </c>
      <c r="AJ3240" s="43" t="str">
        <f>_xll.BInterpol('Base IPCA'!$C$3:$C$14,'Base IPCA'!$D$3:$D$14,AH3240,"Cubic","Extrapolate=Linear","MultiX=Average","Skip=True","Sort=True")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39"/>
        <v>#REF!</v>
      </c>
      <c r="AI3241" s="43" t="str">
        <f>_xll.BInterpol('Base IPCA'!$C$3:$C$14,'Base IPCA'!$E$3:$E$14,AH3241,"Cubic","Extrapolate=Linear","MultiX=Average","Skip=True","Sort=True")</f>
        <v>#N/A Invalid Parameter: Interpolation value</v>
      </c>
      <c r="AJ3241" s="43" t="str">
        <f>_xll.BInterpol('Base IPCA'!$C$3:$C$14,'Base IPCA'!$D$3:$D$14,AH3241,"Cubic","Extrapolate=Linear","MultiX=Average","Skip=True","Sort=True")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39"/>
        <v>#REF!</v>
      </c>
      <c r="AI3242" s="43" t="str">
        <f>_xll.BInterpol('Base IPCA'!$C$3:$C$14,'Base IPCA'!$E$3:$E$14,AH3242,"Cubic","Extrapolate=Linear","MultiX=Average","Skip=True","Sort=True")</f>
        <v>#N/A Invalid Parameter: Interpolation value</v>
      </c>
      <c r="AJ3242" s="43" t="str">
        <f>_xll.BInterpol('Base IPCA'!$C$3:$C$14,'Base IPCA'!$D$3:$D$14,AH3242,"Cubic","Extrapolate=Linear","MultiX=Average","Skip=True","Sort=True")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39"/>
        <v>#REF!</v>
      </c>
      <c r="AI3243" s="43" t="str">
        <f>_xll.BInterpol('Base IPCA'!$C$3:$C$14,'Base IPCA'!$E$3:$E$14,AH3243,"Cubic","Extrapolate=Linear","MultiX=Average","Skip=True","Sort=True")</f>
        <v>#N/A Invalid Parameter: Interpolation value</v>
      </c>
      <c r="AJ3243" s="43" t="str">
        <f>_xll.BInterpol('Base IPCA'!$C$3:$C$14,'Base IPCA'!$D$3:$D$14,AH3243,"Cubic","Extrapolate=Linear","MultiX=Average","Skip=True","Sort=True")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39"/>
        <v>#REF!</v>
      </c>
      <c r="AI3244" s="43" t="str">
        <f>_xll.BInterpol('Base IPCA'!$C$3:$C$14,'Base IPCA'!$E$3:$E$14,AH3244,"Cubic","Extrapolate=Linear","MultiX=Average","Skip=True","Sort=True")</f>
        <v>#N/A Invalid Parameter: Interpolation value</v>
      </c>
      <c r="AJ3244" s="43" t="str">
        <f>_xll.BInterpol('Base IPCA'!$C$3:$C$14,'Base IPCA'!$D$3:$D$14,AH3244,"Cubic","Extrapolate=Linear","MultiX=Average","Skip=True","Sort=True")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39"/>
        <v>#REF!</v>
      </c>
      <c r="AI3245" s="43" t="str">
        <f>_xll.BInterpol('Base IPCA'!$C$3:$C$14,'Base IPCA'!$E$3:$E$14,AH3245,"Cubic","Extrapolate=Linear","MultiX=Average","Skip=True","Sort=True")</f>
        <v>#N/A Invalid Parameter: Interpolation value</v>
      </c>
      <c r="AJ3245" s="43" t="str">
        <f>_xll.BInterpol('Base IPCA'!$C$3:$C$14,'Base IPCA'!$D$3:$D$14,AH3245,"Cubic","Extrapolate=Linear","MultiX=Average","Skip=True","Sort=True")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39"/>
        <v>#REF!</v>
      </c>
      <c r="AI3246" s="43" t="str">
        <f>_xll.BInterpol('Base IPCA'!$C$3:$C$14,'Base IPCA'!$E$3:$E$14,AH3246,"Cubic","Extrapolate=Linear","MultiX=Average","Skip=True","Sort=True")</f>
        <v>#N/A Invalid Parameter: Interpolation value</v>
      </c>
      <c r="AJ3246" s="43" t="str">
        <f>_xll.BInterpol('Base IPCA'!$C$3:$C$14,'Base IPCA'!$D$3:$D$14,AH3246,"Cubic","Extrapolate=Linear","MultiX=Average","Skip=True","Sort=True")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39"/>
        <v>#REF!</v>
      </c>
      <c r="AI3247" s="43" t="str">
        <f>_xll.BInterpol('Base IPCA'!$C$3:$C$14,'Base IPCA'!$E$3:$E$14,AH3247,"Cubic","Extrapolate=Linear","MultiX=Average","Skip=True","Sort=True")</f>
        <v>#N/A Invalid Parameter: Interpolation value</v>
      </c>
      <c r="AJ3247" s="43" t="str">
        <f>_xll.BInterpol('Base IPCA'!$C$3:$C$14,'Base IPCA'!$D$3:$D$14,AH3247,"Cubic","Extrapolate=Linear","MultiX=Average","Skip=True","Sort=True")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39"/>
        <v>#REF!</v>
      </c>
      <c r="AI3248" s="43" t="str">
        <f>_xll.BInterpol('Base IPCA'!$C$3:$C$14,'Base IPCA'!$E$3:$E$14,AH3248,"Cubic","Extrapolate=Linear","MultiX=Average","Skip=True","Sort=True")</f>
        <v>#N/A Invalid Parameter: Interpolation value</v>
      </c>
      <c r="AJ3248" s="43" t="str">
        <f>_xll.BInterpol('Base IPCA'!$C$3:$C$14,'Base IPCA'!$D$3:$D$14,AH3248,"Cubic","Extrapolate=Linear","MultiX=Average","Skip=True","Sort=True")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39"/>
        <v>#REF!</v>
      </c>
      <c r="AI3249" s="43" t="str">
        <f>_xll.BInterpol('Base IPCA'!$C$3:$C$14,'Base IPCA'!$E$3:$E$14,AH3249,"Cubic","Extrapolate=Linear","MultiX=Average","Skip=True","Sort=True")</f>
        <v>#N/A Invalid Parameter: Interpolation value</v>
      </c>
      <c r="AJ3249" s="43" t="str">
        <f>_xll.BInterpol('Base IPCA'!$C$3:$C$14,'Base IPCA'!$D$3:$D$14,AH3249,"Cubic","Extrapolate=Linear","MultiX=Average","Skip=True","Sort=True")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39"/>
        <v>#REF!</v>
      </c>
      <c r="AI3250" s="43" t="str">
        <f>_xll.BInterpol('Base IPCA'!$C$3:$C$14,'Base IPCA'!$E$3:$E$14,AH3250,"Cubic","Extrapolate=Linear","MultiX=Average","Skip=True","Sort=True")</f>
        <v>#N/A Invalid Parameter: Interpolation value</v>
      </c>
      <c r="AJ3250" s="43" t="str">
        <f>_xll.BInterpol('Base IPCA'!$C$3:$C$14,'Base IPCA'!$D$3:$D$14,AH3250,"Cubic","Extrapolate=Linear","MultiX=Average","Skip=True","Sort=True")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39"/>
        <v>#REF!</v>
      </c>
      <c r="AI3251" s="43" t="str">
        <f>_xll.BInterpol('Base IPCA'!$C$3:$C$14,'Base IPCA'!$E$3:$E$14,AH3251,"Cubic","Extrapolate=Linear","MultiX=Average","Skip=True","Sort=True")</f>
        <v>#N/A Invalid Parameter: Interpolation value</v>
      </c>
      <c r="AJ3251" s="43" t="str">
        <f>_xll.BInterpol('Base IPCA'!$C$3:$C$14,'Base IPCA'!$D$3:$D$14,AH3251,"Cubic","Extrapolate=Linear","MultiX=Average","Skip=True","Sort=True")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39"/>
        <v>#REF!</v>
      </c>
      <c r="AI3252" s="43" t="str">
        <f>_xll.BInterpol('Base IPCA'!$C$3:$C$14,'Base IPCA'!$E$3:$E$14,AH3252,"Cubic","Extrapolate=Linear","MultiX=Average","Skip=True","Sort=True")</f>
        <v>#N/A Invalid Parameter: Interpolation value</v>
      </c>
      <c r="AJ3252" s="43" t="str">
        <f>_xll.BInterpol('Base IPCA'!$C$3:$C$14,'Base IPCA'!$D$3:$D$14,AH3252,"Cubic","Extrapolate=Linear","MultiX=Average","Skip=True","Sort=True")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39"/>
        <v>#REF!</v>
      </c>
      <c r="AI3253" s="43" t="str">
        <f>_xll.BInterpol('Base IPCA'!$C$3:$C$14,'Base IPCA'!$E$3:$E$14,AH3253,"Cubic","Extrapolate=Linear","MultiX=Average","Skip=True","Sort=True")</f>
        <v>#N/A Invalid Parameter: Interpolation value</v>
      </c>
      <c r="AJ3253" s="43" t="str">
        <f>_xll.BInterpol('Base IPCA'!$C$3:$C$14,'Base IPCA'!$D$3:$D$14,AH3253,"Cubic","Extrapolate=Linear","MultiX=Average","Skip=True","Sort=True")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39"/>
        <v>#REF!</v>
      </c>
      <c r="AI3254" s="43" t="str">
        <f>_xll.BInterpol('Base IPCA'!$C$3:$C$14,'Base IPCA'!$E$3:$E$14,AH3254,"Cubic","Extrapolate=Linear","MultiX=Average","Skip=True","Sort=True")</f>
        <v>#N/A Invalid Parameter: Interpolation value</v>
      </c>
      <c r="AJ3254" s="43" t="str">
        <f>_xll.BInterpol('Base IPCA'!$C$3:$C$14,'Base IPCA'!$D$3:$D$14,AH3254,"Cubic","Extrapolate=Linear","MultiX=Average","Skip=True","Sort=True")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39"/>
        <v>#REF!</v>
      </c>
      <c r="AI3255" s="43" t="str">
        <f>_xll.BInterpol('Base IPCA'!$C$3:$C$14,'Base IPCA'!$E$3:$E$14,AH3255,"Cubic","Extrapolate=Linear","MultiX=Average","Skip=True","Sort=True")</f>
        <v>#N/A Invalid Parameter: Interpolation value</v>
      </c>
      <c r="AJ3255" s="43" t="str">
        <f>_xll.BInterpol('Base IPCA'!$C$3:$C$14,'Base IPCA'!$D$3:$D$14,AH3255,"Cubic","Extrapolate=Linear","MultiX=Average","Skip=True","Sort=True")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39"/>
        <v>#REF!</v>
      </c>
      <c r="AI3256" s="43" t="str">
        <f>_xll.BInterpol('Base IPCA'!$C$3:$C$14,'Base IPCA'!$E$3:$E$14,AH3256,"Cubic","Extrapolate=Linear","MultiX=Average","Skip=True","Sort=True")</f>
        <v>#N/A Invalid Parameter: Interpolation value</v>
      </c>
      <c r="AJ3256" s="43" t="str">
        <f>_xll.BInterpol('Base IPCA'!$C$3:$C$14,'Base IPCA'!$D$3:$D$14,AH3256,"Cubic","Extrapolate=Linear","MultiX=Average","Skip=True","Sort=True")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39"/>
        <v>#REF!</v>
      </c>
      <c r="AI3257" s="43" t="str">
        <f>_xll.BInterpol('Base IPCA'!$C$3:$C$14,'Base IPCA'!$E$3:$E$14,AH3257,"Cubic","Extrapolate=Linear","MultiX=Average","Skip=True","Sort=True")</f>
        <v>#N/A Invalid Parameter: Interpolation value</v>
      </c>
      <c r="AJ3257" s="43" t="str">
        <f>_xll.BInterpol('Base IPCA'!$C$3:$C$14,'Base IPCA'!$D$3:$D$14,AH3257,"Cubic","Extrapolate=Linear","MultiX=Average","Skip=True","Sort=True")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39"/>
        <v>#REF!</v>
      </c>
      <c r="AI3258" s="43" t="str">
        <f>_xll.BInterpol('Base IPCA'!$C$3:$C$14,'Base IPCA'!$E$3:$E$14,AH3258,"Cubic","Extrapolate=Linear","MultiX=Average","Skip=True","Sort=True")</f>
        <v>#N/A Invalid Parameter: Interpolation value</v>
      </c>
      <c r="AJ3258" s="43" t="str">
        <f>_xll.BInterpol('Base IPCA'!$C$3:$C$14,'Base IPCA'!$D$3:$D$14,AH3258,"Cubic","Extrapolate=Linear","MultiX=Average","Skip=True","Sort=True")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39"/>
        <v>#REF!</v>
      </c>
      <c r="AI3259" s="43" t="str">
        <f>_xll.BInterpol('Base IPCA'!$C$3:$C$14,'Base IPCA'!$E$3:$E$14,AH3259,"Cubic","Extrapolate=Linear","MultiX=Average","Skip=True","Sort=True")</f>
        <v>#N/A Invalid Parameter: Interpolation value</v>
      </c>
      <c r="AJ3259" s="43" t="str">
        <f>_xll.BInterpol('Base IPCA'!$C$3:$C$14,'Base IPCA'!$D$3:$D$14,AH3259,"Cubic","Extrapolate=Linear","MultiX=Average","Skip=True","Sort=True")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39"/>
        <v>#REF!</v>
      </c>
      <c r="AI3260" s="43" t="str">
        <f>_xll.BInterpol('Base IPCA'!$C$3:$C$14,'Base IPCA'!$E$3:$E$14,AH3260,"Cubic","Extrapolate=Linear","MultiX=Average","Skip=True","Sort=True")</f>
        <v>#N/A Invalid Parameter: Interpolation value</v>
      </c>
      <c r="AJ3260" s="43" t="str">
        <f>_xll.BInterpol('Base IPCA'!$C$3:$C$14,'Base IPCA'!$D$3:$D$14,AH3260,"Cubic","Extrapolate=Linear","MultiX=Average","Skip=True","Sort=True")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39"/>
        <v>#REF!</v>
      </c>
      <c r="AI3261" s="43" t="str">
        <f>_xll.BInterpol('Base IPCA'!$C$3:$C$14,'Base IPCA'!$E$3:$E$14,AH3261,"Cubic","Extrapolate=Linear","MultiX=Average","Skip=True","Sort=True")</f>
        <v>#N/A Invalid Parameter: Interpolation value</v>
      </c>
      <c r="AJ3261" s="43" t="str">
        <f>_xll.BInterpol('Base IPCA'!$C$3:$C$14,'Base IPCA'!$D$3:$D$14,AH3261,"Cubic","Extrapolate=Linear","MultiX=Average","Skip=True","Sort=True")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39"/>
        <v>#REF!</v>
      </c>
      <c r="AI3262" s="43" t="str">
        <f>_xll.BInterpol('Base IPCA'!$C$3:$C$14,'Base IPCA'!$E$3:$E$14,AH3262,"Cubic","Extrapolate=Linear","MultiX=Average","Skip=True","Sort=True")</f>
        <v>#N/A Invalid Parameter: Interpolation value</v>
      </c>
      <c r="AJ3262" s="43" t="str">
        <f>_xll.BInterpol('Base IPCA'!$C$3:$C$14,'Base IPCA'!$D$3:$D$14,AH3262,"Cubic","Extrapolate=Linear","MultiX=Average","Skip=True","Sort=True")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39"/>
        <v>#REF!</v>
      </c>
      <c r="AI3263" s="43" t="str">
        <f>_xll.BInterpol('Base IPCA'!$C$3:$C$14,'Base IPCA'!$E$3:$E$14,AH3263,"Cubic","Extrapolate=Linear","MultiX=Average","Skip=True","Sort=True")</f>
        <v>#N/A Invalid Parameter: Interpolation value</v>
      </c>
      <c r="AJ3263" s="43" t="str">
        <f>_xll.BInterpol('Base IPCA'!$C$3:$C$14,'Base IPCA'!$D$3:$D$14,AH3263,"Cubic","Extrapolate=Linear","MultiX=Average","Skip=True","Sort=True")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39"/>
        <v>#REF!</v>
      </c>
      <c r="AI3264" s="43" t="str">
        <f>_xll.BInterpol('Base IPCA'!$C$3:$C$14,'Base IPCA'!$E$3:$E$14,AH3264,"Cubic","Extrapolate=Linear","MultiX=Average","Skip=True","Sort=True")</f>
        <v>#N/A Invalid Parameter: Interpolation value</v>
      </c>
      <c r="AJ3264" s="43" t="str">
        <f>_xll.BInterpol('Base IPCA'!$C$3:$C$14,'Base IPCA'!$D$3:$D$14,AH3264,"Cubic","Extrapolate=Linear","MultiX=Average","Skip=True","Sort=True")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39"/>
        <v>#REF!</v>
      </c>
      <c r="AI3265" s="43" t="str">
        <f>_xll.BInterpol('Base IPCA'!$C$3:$C$14,'Base IPCA'!$E$3:$E$14,AH3265,"Cubic","Extrapolate=Linear","MultiX=Average","Skip=True","Sort=True")</f>
        <v>#N/A Invalid Parameter: Interpolation value</v>
      </c>
      <c r="AJ3265" s="43" t="str">
        <f>_xll.BInterpol('Base IPCA'!$C$3:$C$14,'Base IPCA'!$D$3:$D$14,AH3265,"Cubic","Extrapolate=Linear","MultiX=Average","Skip=True","Sort=True")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39"/>
        <v>#REF!</v>
      </c>
      <c r="AI3266" s="43" t="str">
        <f>_xll.BInterpol('Base IPCA'!$C$3:$C$14,'Base IPCA'!$E$3:$E$14,AH3266,"Cubic","Extrapolate=Linear","MultiX=Average","Skip=True","Sort=True")</f>
        <v>#N/A Invalid Parameter: Interpolation value</v>
      </c>
      <c r="AJ3266" s="43" t="str">
        <f>_xll.BInterpol('Base IPCA'!$C$3:$C$14,'Base IPCA'!$D$3:$D$14,AH3266,"Cubic","Extrapolate=Linear","MultiX=Average","Skip=True","Sort=True")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39"/>
        <v>#REF!</v>
      </c>
      <c r="AI3267" s="43" t="str">
        <f>_xll.BInterpol('Base IPCA'!$C$3:$C$14,'Base IPCA'!$E$3:$E$14,AH3267,"Cubic","Extrapolate=Linear","MultiX=Average","Skip=True","Sort=True")</f>
        <v>#N/A Invalid Parameter: Interpolation value</v>
      </c>
      <c r="AJ3267" s="43" t="str">
        <f>_xll.BInterpol('Base IPCA'!$C$3:$C$14,'Base IPCA'!$D$3:$D$14,AH3267,"Cubic","Extrapolate=Linear","MultiX=Average","Skip=True","Sort=True")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39"/>
        <v>#REF!</v>
      </c>
      <c r="AI3268" s="43" t="str">
        <f>_xll.BInterpol('Base IPCA'!$C$3:$C$14,'Base IPCA'!$E$3:$E$14,AH3268,"Cubic","Extrapolate=Linear","MultiX=Average","Skip=True","Sort=True")</f>
        <v>#N/A Invalid Parameter: Interpolation value</v>
      </c>
      <c r="AJ3268" s="43" t="str">
        <f>_xll.BInterpol('Base IPCA'!$C$3:$C$14,'Base IPCA'!$D$3:$D$14,AH3268,"Cubic","Extrapolate=Linear","MultiX=Average","Skip=True","Sort=True")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39"/>
        <v>#REF!</v>
      </c>
      <c r="AI3269" s="43" t="str">
        <f>_xll.BInterpol('Base IPCA'!$C$3:$C$14,'Base IPCA'!$E$3:$E$14,AH3269,"Cubic","Extrapolate=Linear","MultiX=Average","Skip=True","Sort=True")</f>
        <v>#N/A Invalid Parameter: Interpolation value</v>
      </c>
      <c r="AJ3269" s="43" t="str">
        <f>_xll.BInterpol('Base IPCA'!$C$3:$C$14,'Base IPCA'!$D$3:$D$14,AH3269,"Cubic","Extrapolate=Linear","MultiX=Average","Skip=True","Sort=True")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0">AH3269+1</f>
        <v>#REF!</v>
      </c>
      <c r="AI3270" s="43" t="str">
        <f>_xll.BInterpol('Base IPCA'!$C$3:$C$14,'Base IPCA'!$E$3:$E$14,AH3270,"Cubic","Extrapolate=Linear","MultiX=Average","Skip=True","Sort=True")</f>
        <v>#N/A Invalid Parameter: Interpolation value</v>
      </c>
      <c r="AJ3270" s="43" t="str">
        <f>_xll.BInterpol('Base IPCA'!$C$3:$C$14,'Base IPCA'!$D$3:$D$14,AH3270,"Cubic","Extrapolate=Linear","MultiX=Average","Skip=True","Sort=True")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0"/>
        <v>#REF!</v>
      </c>
      <c r="AI3271" s="43" t="str">
        <f>_xll.BInterpol('Base IPCA'!$C$3:$C$14,'Base IPCA'!$E$3:$E$14,AH3271,"Cubic","Extrapolate=Linear","MultiX=Average","Skip=True","Sort=True")</f>
        <v>#N/A Invalid Parameter: Interpolation value</v>
      </c>
      <c r="AJ3271" s="43" t="str">
        <f>_xll.BInterpol('Base IPCA'!$C$3:$C$14,'Base IPCA'!$D$3:$D$14,AH3271,"Cubic","Extrapolate=Linear","MultiX=Average","Skip=True","Sort=True")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0"/>
        <v>#REF!</v>
      </c>
      <c r="AI3272" s="43" t="str">
        <f>_xll.BInterpol('Base IPCA'!$C$3:$C$14,'Base IPCA'!$E$3:$E$14,AH3272,"Cubic","Extrapolate=Linear","MultiX=Average","Skip=True","Sort=True")</f>
        <v>#N/A Invalid Parameter: Interpolation value</v>
      </c>
      <c r="AJ3272" s="43" t="str">
        <f>_xll.BInterpol('Base IPCA'!$C$3:$C$14,'Base IPCA'!$D$3:$D$14,AH3272,"Cubic","Extrapolate=Linear","MultiX=Average","Skip=True","Sort=True")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0"/>
        <v>#REF!</v>
      </c>
      <c r="AI3273" s="43" t="str">
        <f>_xll.BInterpol('Base IPCA'!$C$3:$C$14,'Base IPCA'!$E$3:$E$14,AH3273,"Cubic","Extrapolate=Linear","MultiX=Average","Skip=True","Sort=True")</f>
        <v>#N/A Invalid Parameter: Interpolation value</v>
      </c>
      <c r="AJ3273" s="43" t="str">
        <f>_xll.BInterpol('Base IPCA'!$C$3:$C$14,'Base IPCA'!$D$3:$D$14,AH3273,"Cubic","Extrapolate=Linear","MultiX=Average","Skip=True","Sort=True")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0"/>
        <v>#REF!</v>
      </c>
      <c r="AI3274" s="43" t="str">
        <f>_xll.BInterpol('Base IPCA'!$C$3:$C$14,'Base IPCA'!$E$3:$E$14,AH3274,"Cubic","Extrapolate=Linear","MultiX=Average","Skip=True","Sort=True")</f>
        <v>#N/A Invalid Parameter: Interpolation value</v>
      </c>
      <c r="AJ3274" s="43" t="str">
        <f>_xll.BInterpol('Base IPCA'!$C$3:$C$14,'Base IPCA'!$D$3:$D$14,AH3274,"Cubic","Extrapolate=Linear","MultiX=Average","Skip=True","Sort=True")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0"/>
        <v>#REF!</v>
      </c>
      <c r="AI3275" s="43" t="str">
        <f>_xll.BInterpol('Base IPCA'!$C$3:$C$14,'Base IPCA'!$E$3:$E$14,AH3275,"Cubic","Extrapolate=Linear","MultiX=Average","Skip=True","Sort=True")</f>
        <v>#N/A Invalid Parameter: Interpolation value</v>
      </c>
      <c r="AJ3275" s="43" t="str">
        <f>_xll.BInterpol('Base IPCA'!$C$3:$C$14,'Base IPCA'!$D$3:$D$14,AH3275,"Cubic","Extrapolate=Linear","MultiX=Average","Skip=True","Sort=True")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0"/>
        <v>#REF!</v>
      </c>
      <c r="AI3276" s="43" t="str">
        <f>_xll.BInterpol('Base IPCA'!$C$3:$C$14,'Base IPCA'!$E$3:$E$14,AH3276,"Cubic","Extrapolate=Linear","MultiX=Average","Skip=True","Sort=True")</f>
        <v>#N/A Invalid Parameter: Interpolation value</v>
      </c>
      <c r="AJ3276" s="43" t="str">
        <f>_xll.BInterpol('Base IPCA'!$C$3:$C$14,'Base IPCA'!$D$3:$D$14,AH3276,"Cubic","Extrapolate=Linear","MultiX=Average","Skip=True","Sort=True")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0"/>
        <v>#REF!</v>
      </c>
      <c r="AI3277" s="43" t="str">
        <f>_xll.BInterpol('Base IPCA'!$C$3:$C$14,'Base IPCA'!$E$3:$E$14,AH3277,"Cubic","Extrapolate=Linear","MultiX=Average","Skip=True","Sort=True")</f>
        <v>#N/A Invalid Parameter: Interpolation value</v>
      </c>
      <c r="AJ3277" s="43" t="str">
        <f>_xll.BInterpol('Base IPCA'!$C$3:$C$14,'Base IPCA'!$D$3:$D$14,AH3277,"Cubic","Extrapolate=Linear","MultiX=Average","Skip=True","Sort=True")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0"/>
        <v>#REF!</v>
      </c>
      <c r="AI3278" s="43" t="str">
        <f>_xll.BInterpol('Base IPCA'!$C$3:$C$14,'Base IPCA'!$E$3:$E$14,AH3278,"Cubic","Extrapolate=Linear","MultiX=Average","Skip=True","Sort=True")</f>
        <v>#N/A Invalid Parameter: Interpolation value</v>
      </c>
      <c r="AJ3278" s="43" t="str">
        <f>_xll.BInterpol('Base IPCA'!$C$3:$C$14,'Base IPCA'!$D$3:$D$14,AH3278,"Cubic","Extrapolate=Linear","MultiX=Average","Skip=True","Sort=True")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0"/>
        <v>#REF!</v>
      </c>
      <c r="AI3279" s="43" t="str">
        <f>_xll.BInterpol('Base IPCA'!$C$3:$C$14,'Base IPCA'!$E$3:$E$14,AH3279,"Cubic","Extrapolate=Linear","MultiX=Average","Skip=True","Sort=True")</f>
        <v>#N/A Invalid Parameter: Interpolation value</v>
      </c>
      <c r="AJ3279" s="43" t="str">
        <f>_xll.BInterpol('Base IPCA'!$C$3:$C$14,'Base IPCA'!$D$3:$D$14,AH3279,"Cubic","Extrapolate=Linear","MultiX=Average","Skip=True","Sort=True")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0"/>
        <v>#REF!</v>
      </c>
      <c r="AI3280" s="43" t="str">
        <f>_xll.BInterpol('Base IPCA'!$C$3:$C$14,'Base IPCA'!$E$3:$E$14,AH3280,"Cubic","Extrapolate=Linear","MultiX=Average","Skip=True","Sort=True")</f>
        <v>#N/A Invalid Parameter: Interpolation value</v>
      </c>
      <c r="AJ3280" s="43" t="str">
        <f>_xll.BInterpol('Base IPCA'!$C$3:$C$14,'Base IPCA'!$D$3:$D$14,AH3280,"Cubic","Extrapolate=Linear","MultiX=Average","Skip=True","Sort=True")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0"/>
        <v>#REF!</v>
      </c>
      <c r="AI3281" s="43" t="str">
        <f>_xll.BInterpol('Base IPCA'!$C$3:$C$14,'Base IPCA'!$E$3:$E$14,AH3281,"Cubic","Extrapolate=Linear","MultiX=Average","Skip=True","Sort=True")</f>
        <v>#N/A Invalid Parameter: Interpolation value</v>
      </c>
      <c r="AJ3281" s="43" t="str">
        <f>_xll.BInterpol('Base IPCA'!$C$3:$C$14,'Base IPCA'!$D$3:$D$14,AH3281,"Cubic","Extrapolate=Linear","MultiX=Average","Skip=True","Sort=True")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0"/>
        <v>#REF!</v>
      </c>
      <c r="AI3282" s="43" t="str">
        <f>_xll.BInterpol('Base IPCA'!$C$3:$C$14,'Base IPCA'!$E$3:$E$14,AH3282,"Cubic","Extrapolate=Linear","MultiX=Average","Skip=True","Sort=True")</f>
        <v>#N/A Invalid Parameter: Interpolation value</v>
      </c>
      <c r="AJ3282" s="43" t="str">
        <f>_xll.BInterpol('Base IPCA'!$C$3:$C$14,'Base IPCA'!$D$3:$D$14,AH3282,"Cubic","Extrapolate=Linear","MultiX=Average","Skip=True","Sort=True")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0"/>
        <v>#REF!</v>
      </c>
      <c r="AI3283" s="43" t="str">
        <f>_xll.BInterpol('Base IPCA'!$C$3:$C$14,'Base IPCA'!$E$3:$E$14,AH3283,"Cubic","Extrapolate=Linear","MultiX=Average","Skip=True","Sort=True")</f>
        <v>#N/A Invalid Parameter: Interpolation value</v>
      </c>
      <c r="AJ3283" s="43" t="str">
        <f>_xll.BInterpol('Base IPCA'!$C$3:$C$14,'Base IPCA'!$D$3:$D$14,AH3283,"Cubic","Extrapolate=Linear","MultiX=Average","Skip=True","Sort=True")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0"/>
        <v>#REF!</v>
      </c>
      <c r="AI3284" s="43" t="str">
        <f>_xll.BInterpol('Base IPCA'!$C$3:$C$14,'Base IPCA'!$E$3:$E$14,AH3284,"Cubic","Extrapolate=Linear","MultiX=Average","Skip=True","Sort=True")</f>
        <v>#N/A Invalid Parameter: Interpolation value</v>
      </c>
      <c r="AJ3284" s="43" t="str">
        <f>_xll.BInterpol('Base IPCA'!$C$3:$C$14,'Base IPCA'!$D$3:$D$14,AH3284,"Cubic","Extrapolate=Linear","MultiX=Average","Skip=True","Sort=True")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0"/>
        <v>#REF!</v>
      </c>
      <c r="AI3285" s="43" t="str">
        <f>_xll.BInterpol('Base IPCA'!$C$3:$C$14,'Base IPCA'!$E$3:$E$14,AH3285,"Cubic","Extrapolate=Linear","MultiX=Average","Skip=True","Sort=True")</f>
        <v>#N/A Invalid Parameter: Interpolation value</v>
      </c>
      <c r="AJ3285" s="43" t="str">
        <f>_xll.BInterpol('Base IPCA'!$C$3:$C$14,'Base IPCA'!$D$3:$D$14,AH3285,"Cubic","Extrapolate=Linear","MultiX=Average","Skip=True","Sort=True")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0"/>
        <v>#REF!</v>
      </c>
      <c r="AI3286" s="43" t="str">
        <f>_xll.BInterpol('Base IPCA'!$C$3:$C$14,'Base IPCA'!$E$3:$E$14,AH3286,"Cubic","Extrapolate=Linear","MultiX=Average","Skip=True","Sort=True")</f>
        <v>#N/A Invalid Parameter: Interpolation value</v>
      </c>
      <c r="AJ3286" s="43" t="str">
        <f>_xll.BInterpol('Base IPCA'!$C$3:$C$14,'Base IPCA'!$D$3:$D$14,AH3286,"Cubic","Extrapolate=Linear","MultiX=Average","Skip=True","Sort=True")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0"/>
        <v>#REF!</v>
      </c>
      <c r="AI3287" s="43" t="str">
        <f>_xll.BInterpol('Base IPCA'!$C$3:$C$14,'Base IPCA'!$E$3:$E$14,AH3287,"Cubic","Extrapolate=Linear","MultiX=Average","Skip=True","Sort=True")</f>
        <v>#N/A Invalid Parameter: Interpolation value</v>
      </c>
      <c r="AJ3287" s="43" t="str">
        <f>_xll.BInterpol('Base IPCA'!$C$3:$C$14,'Base IPCA'!$D$3:$D$14,AH3287,"Cubic","Extrapolate=Linear","MultiX=Average","Skip=True","Sort=True")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0"/>
        <v>#REF!</v>
      </c>
      <c r="AI3288" s="43" t="str">
        <f>_xll.BInterpol('Base IPCA'!$C$3:$C$14,'Base IPCA'!$E$3:$E$14,AH3288,"Cubic","Extrapolate=Linear","MultiX=Average","Skip=True","Sort=True")</f>
        <v>#N/A Invalid Parameter: Interpolation value</v>
      </c>
      <c r="AJ3288" s="43" t="str">
        <f>_xll.BInterpol('Base IPCA'!$C$3:$C$14,'Base IPCA'!$D$3:$D$14,AH3288,"Cubic","Extrapolate=Linear","MultiX=Average","Skip=True","Sort=True")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0"/>
        <v>#REF!</v>
      </c>
      <c r="AI3289" s="43" t="str">
        <f>_xll.BInterpol('Base IPCA'!$C$3:$C$14,'Base IPCA'!$E$3:$E$14,AH3289,"Cubic","Extrapolate=Linear","MultiX=Average","Skip=True","Sort=True")</f>
        <v>#N/A Invalid Parameter: Interpolation value</v>
      </c>
      <c r="AJ3289" s="43" t="str">
        <f>_xll.BInterpol('Base IPCA'!$C$3:$C$14,'Base IPCA'!$D$3:$D$14,AH3289,"Cubic","Extrapolate=Linear","MultiX=Average","Skip=True","Sort=True")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0"/>
        <v>#REF!</v>
      </c>
      <c r="AI3290" s="43" t="str">
        <f>_xll.BInterpol('Base IPCA'!$C$3:$C$14,'Base IPCA'!$E$3:$E$14,AH3290,"Cubic","Extrapolate=Linear","MultiX=Average","Skip=True","Sort=True")</f>
        <v>#N/A Invalid Parameter: Interpolation value</v>
      </c>
      <c r="AJ3290" s="43" t="str">
        <f>_xll.BInterpol('Base IPCA'!$C$3:$C$14,'Base IPCA'!$D$3:$D$14,AH3290,"Cubic","Extrapolate=Linear","MultiX=Average","Skip=True","Sort=True")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0"/>
        <v>#REF!</v>
      </c>
      <c r="AI3291" s="43" t="str">
        <f>_xll.BInterpol('Base IPCA'!$C$3:$C$14,'Base IPCA'!$E$3:$E$14,AH3291,"Cubic","Extrapolate=Linear","MultiX=Average","Skip=True","Sort=True")</f>
        <v>#N/A Invalid Parameter: Interpolation value</v>
      </c>
      <c r="AJ3291" s="43" t="str">
        <f>_xll.BInterpol('Base IPCA'!$C$3:$C$14,'Base IPCA'!$D$3:$D$14,AH3291,"Cubic","Extrapolate=Linear","MultiX=Average","Skip=True","Sort=True")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0"/>
        <v>#REF!</v>
      </c>
      <c r="AI3292" s="43" t="str">
        <f>_xll.BInterpol('Base IPCA'!$C$3:$C$14,'Base IPCA'!$E$3:$E$14,AH3292,"Cubic","Extrapolate=Linear","MultiX=Average","Skip=True","Sort=True")</f>
        <v>#N/A Invalid Parameter: Interpolation value</v>
      </c>
      <c r="AJ3292" s="43" t="str">
        <f>_xll.BInterpol('Base IPCA'!$C$3:$C$14,'Base IPCA'!$D$3:$D$14,AH3292,"Cubic","Extrapolate=Linear","MultiX=Average","Skip=True","Sort=True")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0"/>
        <v>#REF!</v>
      </c>
      <c r="AI3293" s="43" t="str">
        <f>_xll.BInterpol('Base IPCA'!$C$3:$C$14,'Base IPCA'!$E$3:$E$14,AH3293,"Cubic","Extrapolate=Linear","MultiX=Average","Skip=True","Sort=True")</f>
        <v>#N/A Invalid Parameter: Interpolation value</v>
      </c>
      <c r="AJ3293" s="43" t="str">
        <f>_xll.BInterpol('Base IPCA'!$C$3:$C$14,'Base IPCA'!$D$3:$D$14,AH3293,"Cubic","Extrapolate=Linear","MultiX=Average","Skip=True","Sort=True")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0"/>
        <v>#REF!</v>
      </c>
      <c r="AI3294" s="43" t="str">
        <f>_xll.BInterpol('Base IPCA'!$C$3:$C$14,'Base IPCA'!$E$3:$E$14,AH3294,"Cubic","Extrapolate=Linear","MultiX=Average","Skip=True","Sort=True")</f>
        <v>#N/A Invalid Parameter: Interpolation value</v>
      </c>
      <c r="AJ3294" s="43" t="str">
        <f>_xll.BInterpol('Base IPCA'!$C$3:$C$14,'Base IPCA'!$D$3:$D$14,AH3294,"Cubic","Extrapolate=Linear","MultiX=Average","Skip=True","Sort=True")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0"/>
        <v>#REF!</v>
      </c>
      <c r="AI3295" s="43" t="str">
        <f>_xll.BInterpol('Base IPCA'!$C$3:$C$14,'Base IPCA'!$E$3:$E$14,AH3295,"Cubic","Extrapolate=Linear","MultiX=Average","Skip=True","Sort=True")</f>
        <v>#N/A Invalid Parameter: Interpolation value</v>
      </c>
      <c r="AJ3295" s="43" t="str">
        <f>_xll.BInterpol('Base IPCA'!$C$3:$C$14,'Base IPCA'!$D$3:$D$14,AH3295,"Cubic","Extrapolate=Linear","MultiX=Average","Skip=True","Sort=True")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0"/>
        <v>#REF!</v>
      </c>
      <c r="AI3296" s="43" t="str">
        <f>_xll.BInterpol('Base IPCA'!$C$3:$C$14,'Base IPCA'!$E$3:$E$14,AH3296,"Cubic","Extrapolate=Linear","MultiX=Average","Skip=True","Sort=True")</f>
        <v>#N/A Invalid Parameter: Interpolation value</v>
      </c>
      <c r="AJ3296" s="43" t="str">
        <f>_xll.BInterpol('Base IPCA'!$C$3:$C$14,'Base IPCA'!$D$3:$D$14,AH3296,"Cubic","Extrapolate=Linear","MultiX=Average","Skip=True","Sort=True")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0"/>
        <v>#REF!</v>
      </c>
      <c r="AI3297" s="43" t="str">
        <f>_xll.BInterpol('Base IPCA'!$C$3:$C$14,'Base IPCA'!$E$3:$E$14,AH3297,"Cubic","Extrapolate=Linear","MultiX=Average","Skip=True","Sort=True")</f>
        <v>#N/A Invalid Parameter: Interpolation value</v>
      </c>
      <c r="AJ3297" s="43" t="str">
        <f>_xll.BInterpol('Base IPCA'!$C$3:$C$14,'Base IPCA'!$D$3:$D$14,AH3297,"Cubic","Extrapolate=Linear","MultiX=Average","Skip=True","Sort=True")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0"/>
        <v>#REF!</v>
      </c>
      <c r="AI3298" s="43" t="str">
        <f>_xll.BInterpol('Base IPCA'!$C$3:$C$14,'Base IPCA'!$E$3:$E$14,AH3298,"Cubic","Extrapolate=Linear","MultiX=Average","Skip=True","Sort=True")</f>
        <v>#N/A Invalid Parameter: Interpolation value</v>
      </c>
      <c r="AJ3298" s="43" t="str">
        <f>_xll.BInterpol('Base IPCA'!$C$3:$C$14,'Base IPCA'!$D$3:$D$14,AH3298,"Cubic","Extrapolate=Linear","MultiX=Average","Skip=True","Sort=True")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0"/>
        <v>#REF!</v>
      </c>
      <c r="AI3299" s="43" t="str">
        <f>_xll.BInterpol('Base IPCA'!$C$3:$C$14,'Base IPCA'!$E$3:$E$14,AH3299,"Cubic","Extrapolate=Linear","MultiX=Average","Skip=True","Sort=True")</f>
        <v>#N/A Invalid Parameter: Interpolation value</v>
      </c>
      <c r="AJ3299" s="43" t="str">
        <f>_xll.BInterpol('Base IPCA'!$C$3:$C$14,'Base IPCA'!$D$3:$D$14,AH3299,"Cubic","Extrapolate=Linear","MultiX=Average","Skip=True","Sort=True")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0"/>
        <v>#REF!</v>
      </c>
      <c r="AI3300" s="43" t="str">
        <f>_xll.BInterpol('Base IPCA'!$C$3:$C$14,'Base IPCA'!$E$3:$E$14,AH3300,"Cubic","Extrapolate=Linear","MultiX=Average","Skip=True","Sort=True")</f>
        <v>#N/A Invalid Parameter: Interpolation value</v>
      </c>
      <c r="AJ3300" s="43" t="str">
        <f>_xll.BInterpol('Base IPCA'!$C$3:$C$14,'Base IPCA'!$D$3:$D$14,AH3300,"Cubic","Extrapolate=Linear","MultiX=Average","Skip=True","Sort=True")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0"/>
        <v>#REF!</v>
      </c>
      <c r="AI3301" s="43" t="str">
        <f>_xll.BInterpol('Base IPCA'!$C$3:$C$14,'Base IPCA'!$E$3:$E$14,AH3301,"Cubic","Extrapolate=Linear","MultiX=Average","Skip=True","Sort=True")</f>
        <v>#N/A Invalid Parameter: Interpolation value</v>
      </c>
      <c r="AJ3301" s="43" t="str">
        <f>_xll.BInterpol('Base IPCA'!$C$3:$C$14,'Base IPCA'!$D$3:$D$14,AH3301,"Cubic","Extrapolate=Linear","MultiX=Average","Skip=True","Sort=True")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0"/>
        <v>#REF!</v>
      </c>
      <c r="AI3302" s="43" t="str">
        <f>_xll.BInterpol('Base IPCA'!$C$3:$C$14,'Base IPCA'!$E$3:$E$14,AH3302,"Cubic","Extrapolate=Linear","MultiX=Average","Skip=True","Sort=True")</f>
        <v>#N/A Invalid Parameter: Interpolation value</v>
      </c>
      <c r="AJ3302" s="43" t="str">
        <f>_xll.BInterpol('Base IPCA'!$C$3:$C$14,'Base IPCA'!$D$3:$D$14,AH3302,"Cubic","Extrapolate=Linear","MultiX=Average","Skip=True","Sort=True")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0"/>
        <v>#REF!</v>
      </c>
      <c r="AI3303" s="43" t="str">
        <f>_xll.BInterpol('Base IPCA'!$C$3:$C$14,'Base IPCA'!$E$3:$E$14,AH3303,"Cubic","Extrapolate=Linear","MultiX=Average","Skip=True","Sort=True")</f>
        <v>#N/A Invalid Parameter: Interpolation value</v>
      </c>
      <c r="AJ3303" s="43" t="str">
        <f>_xll.BInterpol('Base IPCA'!$C$3:$C$14,'Base IPCA'!$D$3:$D$14,AH3303,"Cubic","Extrapolate=Linear","MultiX=Average","Skip=True","Sort=True")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0"/>
        <v>#REF!</v>
      </c>
      <c r="AI3304" s="43" t="str">
        <f>_xll.BInterpol('Base IPCA'!$C$3:$C$14,'Base IPCA'!$E$3:$E$14,AH3304,"Cubic","Extrapolate=Linear","MultiX=Average","Skip=True","Sort=True")</f>
        <v>#N/A Invalid Parameter: Interpolation value</v>
      </c>
      <c r="AJ3304" s="43" t="str">
        <f>_xll.BInterpol('Base IPCA'!$C$3:$C$14,'Base IPCA'!$D$3:$D$14,AH3304,"Cubic","Extrapolate=Linear","MultiX=Average","Skip=True","Sort=True")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0"/>
        <v>#REF!</v>
      </c>
      <c r="AI3305" s="43" t="str">
        <f>_xll.BInterpol('Base IPCA'!$C$3:$C$14,'Base IPCA'!$E$3:$E$14,AH3305,"Cubic","Extrapolate=Linear","MultiX=Average","Skip=True","Sort=True")</f>
        <v>#N/A Invalid Parameter: Interpolation value</v>
      </c>
      <c r="AJ3305" s="43" t="str">
        <f>_xll.BInterpol('Base IPCA'!$C$3:$C$14,'Base IPCA'!$D$3:$D$14,AH3305,"Cubic","Extrapolate=Linear","MultiX=Average","Skip=True","Sort=True")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0"/>
        <v>#REF!</v>
      </c>
      <c r="AI3306" s="43" t="str">
        <f>_xll.BInterpol('Base IPCA'!$C$3:$C$14,'Base IPCA'!$E$3:$E$14,AH3306,"Cubic","Extrapolate=Linear","MultiX=Average","Skip=True","Sort=True")</f>
        <v>#N/A Invalid Parameter: Interpolation value</v>
      </c>
      <c r="AJ3306" s="43" t="str">
        <f>_xll.BInterpol('Base IPCA'!$C$3:$C$14,'Base IPCA'!$D$3:$D$14,AH3306,"Cubic","Extrapolate=Linear","MultiX=Average","Skip=True","Sort=True")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0"/>
        <v>#REF!</v>
      </c>
      <c r="AI3307" s="43" t="str">
        <f>_xll.BInterpol('Base IPCA'!$C$3:$C$14,'Base IPCA'!$E$3:$E$14,AH3307,"Cubic","Extrapolate=Linear","MultiX=Average","Skip=True","Sort=True")</f>
        <v>#N/A Invalid Parameter: Interpolation value</v>
      </c>
      <c r="AJ3307" s="43" t="str">
        <f>_xll.BInterpol('Base IPCA'!$C$3:$C$14,'Base IPCA'!$D$3:$D$14,AH3307,"Cubic","Extrapolate=Linear","MultiX=Average","Skip=True","Sort=True")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0"/>
        <v>#REF!</v>
      </c>
      <c r="AI3308" s="43" t="str">
        <f>_xll.BInterpol('Base IPCA'!$C$3:$C$14,'Base IPCA'!$E$3:$E$14,AH3308,"Cubic","Extrapolate=Linear","MultiX=Average","Skip=True","Sort=True")</f>
        <v>#N/A Invalid Parameter: Interpolation value</v>
      </c>
      <c r="AJ3308" s="43" t="str">
        <f>_xll.BInterpol('Base IPCA'!$C$3:$C$14,'Base IPCA'!$D$3:$D$14,AH3308,"Cubic","Extrapolate=Linear","MultiX=Average","Skip=True","Sort=True")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0"/>
        <v>#REF!</v>
      </c>
      <c r="AI3309" s="43" t="str">
        <f>_xll.BInterpol('Base IPCA'!$C$3:$C$14,'Base IPCA'!$E$3:$E$14,AH3309,"Cubic","Extrapolate=Linear","MultiX=Average","Skip=True","Sort=True")</f>
        <v>#N/A Invalid Parameter: Interpolation value</v>
      </c>
      <c r="AJ3309" s="43" t="str">
        <f>_xll.BInterpol('Base IPCA'!$C$3:$C$14,'Base IPCA'!$D$3:$D$14,AH3309,"Cubic","Extrapolate=Linear","MultiX=Average","Skip=True","Sort=True")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0"/>
        <v>#REF!</v>
      </c>
      <c r="AI3310" s="43" t="str">
        <f>_xll.BInterpol('Base IPCA'!$C$3:$C$14,'Base IPCA'!$E$3:$E$14,AH3310,"Cubic","Extrapolate=Linear","MultiX=Average","Skip=True","Sort=True")</f>
        <v>#N/A Invalid Parameter: Interpolation value</v>
      </c>
      <c r="AJ3310" s="43" t="str">
        <f>_xll.BInterpol('Base IPCA'!$C$3:$C$14,'Base IPCA'!$D$3:$D$14,AH3310,"Cubic","Extrapolate=Linear","MultiX=Average","Skip=True","Sort=True")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0"/>
        <v>#REF!</v>
      </c>
      <c r="AI3311" s="43" t="str">
        <f>_xll.BInterpol('Base IPCA'!$C$3:$C$14,'Base IPCA'!$E$3:$E$14,AH3311,"Cubic","Extrapolate=Linear","MultiX=Average","Skip=True","Sort=True")</f>
        <v>#N/A Invalid Parameter: Interpolation value</v>
      </c>
      <c r="AJ3311" s="43" t="str">
        <f>_xll.BInterpol('Base IPCA'!$C$3:$C$14,'Base IPCA'!$D$3:$D$14,AH3311,"Cubic","Extrapolate=Linear","MultiX=Average","Skip=True","Sort=True")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0"/>
        <v>#REF!</v>
      </c>
      <c r="AI3312" s="43" t="str">
        <f>_xll.BInterpol('Base IPCA'!$C$3:$C$14,'Base IPCA'!$E$3:$E$14,AH3312,"Cubic","Extrapolate=Linear","MultiX=Average","Skip=True","Sort=True")</f>
        <v>#N/A Invalid Parameter: Interpolation value</v>
      </c>
      <c r="AJ3312" s="43" t="str">
        <f>_xll.BInterpol('Base IPCA'!$C$3:$C$14,'Base IPCA'!$D$3:$D$14,AH3312,"Cubic","Extrapolate=Linear","MultiX=Average","Skip=True","Sort=True")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0"/>
        <v>#REF!</v>
      </c>
      <c r="AI3313" s="43" t="str">
        <f>_xll.BInterpol('Base IPCA'!$C$3:$C$14,'Base IPCA'!$E$3:$E$14,AH3313,"Cubic","Extrapolate=Linear","MultiX=Average","Skip=True","Sort=True")</f>
        <v>#N/A Invalid Parameter: Interpolation value</v>
      </c>
      <c r="AJ3313" s="43" t="str">
        <f>_xll.BInterpol('Base IPCA'!$C$3:$C$14,'Base IPCA'!$D$3:$D$14,AH3313,"Cubic","Extrapolate=Linear","MultiX=Average","Skip=True","Sort=True")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0"/>
        <v>#REF!</v>
      </c>
      <c r="AI3314" s="43" t="str">
        <f>_xll.BInterpol('Base IPCA'!$C$3:$C$14,'Base IPCA'!$E$3:$E$14,AH3314,"Cubic","Extrapolate=Linear","MultiX=Average","Skip=True","Sort=True")</f>
        <v>#N/A Invalid Parameter: Interpolation value</v>
      </c>
      <c r="AJ3314" s="43" t="str">
        <f>_xll.BInterpol('Base IPCA'!$C$3:$C$14,'Base IPCA'!$D$3:$D$14,AH3314,"Cubic","Extrapolate=Linear","MultiX=Average","Skip=True","Sort=True")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0"/>
        <v>#REF!</v>
      </c>
      <c r="AI3315" s="43" t="str">
        <f>_xll.BInterpol('Base IPCA'!$C$3:$C$14,'Base IPCA'!$E$3:$E$14,AH3315,"Cubic","Extrapolate=Linear","MultiX=Average","Skip=True","Sort=True")</f>
        <v>#N/A Invalid Parameter: Interpolation value</v>
      </c>
      <c r="AJ3315" s="43" t="str">
        <f>_xll.BInterpol('Base IPCA'!$C$3:$C$14,'Base IPCA'!$D$3:$D$14,AH3315,"Cubic","Extrapolate=Linear","MultiX=Average","Skip=True","Sort=True")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0"/>
        <v>#REF!</v>
      </c>
      <c r="AI3316" s="43" t="str">
        <f>_xll.BInterpol('Base IPCA'!$C$3:$C$14,'Base IPCA'!$E$3:$E$14,AH3316,"Cubic","Extrapolate=Linear","MultiX=Average","Skip=True","Sort=True")</f>
        <v>#N/A Invalid Parameter: Interpolation value</v>
      </c>
      <c r="AJ3316" s="43" t="str">
        <f>_xll.BInterpol('Base IPCA'!$C$3:$C$14,'Base IPCA'!$D$3:$D$14,AH3316,"Cubic","Extrapolate=Linear","MultiX=Average","Skip=True","Sort=True")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0"/>
        <v>#REF!</v>
      </c>
      <c r="AI3317" s="43" t="str">
        <f>_xll.BInterpol('Base IPCA'!$C$3:$C$14,'Base IPCA'!$E$3:$E$14,AH3317,"Cubic","Extrapolate=Linear","MultiX=Average","Skip=True","Sort=True")</f>
        <v>#N/A Invalid Parameter: Interpolation value</v>
      </c>
      <c r="AJ3317" s="43" t="str">
        <f>_xll.BInterpol('Base IPCA'!$C$3:$C$14,'Base IPCA'!$D$3:$D$14,AH3317,"Cubic","Extrapolate=Linear","MultiX=Average","Skip=True","Sort=True")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0"/>
        <v>#REF!</v>
      </c>
      <c r="AI3318" s="43" t="str">
        <f>_xll.BInterpol('Base IPCA'!$C$3:$C$14,'Base IPCA'!$E$3:$E$14,AH3318,"Cubic","Extrapolate=Linear","MultiX=Average","Skip=True","Sort=True")</f>
        <v>#N/A Invalid Parameter: Interpolation value</v>
      </c>
      <c r="AJ3318" s="43" t="str">
        <f>_xll.BInterpol('Base IPCA'!$C$3:$C$14,'Base IPCA'!$D$3:$D$14,AH3318,"Cubic","Extrapolate=Linear","MultiX=Average","Skip=True","Sort=True")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0"/>
        <v>#REF!</v>
      </c>
      <c r="AI3319" s="43" t="str">
        <f>_xll.BInterpol('Base IPCA'!$C$3:$C$14,'Base IPCA'!$E$3:$E$14,AH3319,"Cubic","Extrapolate=Linear","MultiX=Average","Skip=True","Sort=True")</f>
        <v>#N/A Invalid Parameter: Interpolation value</v>
      </c>
      <c r="AJ3319" s="43" t="str">
        <f>_xll.BInterpol('Base IPCA'!$C$3:$C$14,'Base IPCA'!$D$3:$D$14,AH3319,"Cubic","Extrapolate=Linear","MultiX=Average","Skip=True","Sort=True")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0"/>
        <v>#REF!</v>
      </c>
      <c r="AI3320" s="43" t="str">
        <f>_xll.BInterpol('Base IPCA'!$C$3:$C$14,'Base IPCA'!$E$3:$E$14,AH3320,"Cubic","Extrapolate=Linear","MultiX=Average","Skip=True","Sort=True")</f>
        <v>#N/A Invalid Parameter: Interpolation value</v>
      </c>
      <c r="AJ3320" s="43" t="str">
        <f>_xll.BInterpol('Base IPCA'!$C$3:$C$14,'Base IPCA'!$D$3:$D$14,AH3320,"Cubic","Extrapolate=Linear","MultiX=Average","Skip=True","Sort=True")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0"/>
        <v>#REF!</v>
      </c>
      <c r="AI3321" s="43" t="str">
        <f>_xll.BInterpol('Base IPCA'!$C$3:$C$14,'Base IPCA'!$E$3:$E$14,AH3321,"Cubic","Extrapolate=Linear","MultiX=Average","Skip=True","Sort=True")</f>
        <v>#N/A Invalid Parameter: Interpolation value</v>
      </c>
      <c r="AJ3321" s="43" t="str">
        <f>_xll.BInterpol('Base IPCA'!$C$3:$C$14,'Base IPCA'!$D$3:$D$14,AH3321,"Cubic","Extrapolate=Linear","MultiX=Average","Skip=True","Sort=True")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0"/>
        <v>#REF!</v>
      </c>
      <c r="AI3322" s="43" t="str">
        <f>_xll.BInterpol('Base IPCA'!$C$3:$C$14,'Base IPCA'!$E$3:$E$14,AH3322,"Cubic","Extrapolate=Linear","MultiX=Average","Skip=True","Sort=True")</f>
        <v>#N/A Invalid Parameter: Interpolation value</v>
      </c>
      <c r="AJ3322" s="43" t="str">
        <f>_xll.BInterpol('Base IPCA'!$C$3:$C$14,'Base IPCA'!$D$3:$D$14,AH3322,"Cubic","Extrapolate=Linear","MultiX=Average","Skip=True","Sort=True")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0"/>
        <v>#REF!</v>
      </c>
      <c r="AI3323" s="43" t="str">
        <f>_xll.BInterpol('Base IPCA'!$C$3:$C$14,'Base IPCA'!$E$3:$E$14,AH3323,"Cubic","Extrapolate=Linear","MultiX=Average","Skip=True","Sort=True")</f>
        <v>#N/A Invalid Parameter: Interpolation value</v>
      </c>
      <c r="AJ3323" s="43" t="str">
        <f>_xll.BInterpol('Base IPCA'!$C$3:$C$14,'Base IPCA'!$D$3:$D$14,AH3323,"Cubic","Extrapolate=Linear","MultiX=Average","Skip=True","Sort=True")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0"/>
        <v>#REF!</v>
      </c>
      <c r="AI3324" s="43" t="str">
        <f>_xll.BInterpol('Base IPCA'!$C$3:$C$14,'Base IPCA'!$E$3:$E$14,AH3324,"Cubic","Extrapolate=Linear","MultiX=Average","Skip=True","Sort=True")</f>
        <v>#N/A Invalid Parameter: Interpolation value</v>
      </c>
      <c r="AJ3324" s="43" t="str">
        <f>_xll.BInterpol('Base IPCA'!$C$3:$C$14,'Base IPCA'!$D$3:$D$14,AH3324,"Cubic","Extrapolate=Linear","MultiX=Average","Skip=True","Sort=True")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0"/>
        <v>#REF!</v>
      </c>
      <c r="AI3325" s="43" t="str">
        <f>_xll.BInterpol('Base IPCA'!$C$3:$C$14,'Base IPCA'!$E$3:$E$14,AH3325,"Cubic","Extrapolate=Linear","MultiX=Average","Skip=True","Sort=True")</f>
        <v>#N/A Invalid Parameter: Interpolation value</v>
      </c>
      <c r="AJ3325" s="43" t="str">
        <f>_xll.BInterpol('Base IPCA'!$C$3:$C$14,'Base IPCA'!$D$3:$D$14,AH3325,"Cubic","Extrapolate=Linear","MultiX=Average","Skip=True","Sort=True")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0"/>
        <v>#REF!</v>
      </c>
      <c r="AI3326" s="43" t="str">
        <f>_xll.BInterpol('Base IPCA'!$C$3:$C$14,'Base IPCA'!$E$3:$E$14,AH3326,"Cubic","Extrapolate=Linear","MultiX=Average","Skip=True","Sort=True")</f>
        <v>#N/A Invalid Parameter: Interpolation value</v>
      </c>
      <c r="AJ3326" s="43" t="str">
        <f>_xll.BInterpol('Base IPCA'!$C$3:$C$14,'Base IPCA'!$D$3:$D$14,AH3326,"Cubic","Extrapolate=Linear","MultiX=Average","Skip=True","Sort=True")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0"/>
        <v>#REF!</v>
      </c>
      <c r="AI3327" s="43" t="str">
        <f>_xll.BInterpol('Base IPCA'!$C$3:$C$14,'Base IPCA'!$E$3:$E$14,AH3327,"Cubic","Extrapolate=Linear","MultiX=Average","Skip=True","Sort=True")</f>
        <v>#N/A Invalid Parameter: Interpolation value</v>
      </c>
      <c r="AJ3327" s="43" t="str">
        <f>_xll.BInterpol('Base IPCA'!$C$3:$C$14,'Base IPCA'!$D$3:$D$14,AH3327,"Cubic","Extrapolate=Linear","MultiX=Average","Skip=True","Sort=True")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0"/>
        <v>#REF!</v>
      </c>
      <c r="AI3328" s="43" t="str">
        <f>_xll.BInterpol('Base IPCA'!$C$3:$C$14,'Base IPCA'!$E$3:$E$14,AH3328,"Cubic","Extrapolate=Linear","MultiX=Average","Skip=True","Sort=True")</f>
        <v>#N/A Invalid Parameter: Interpolation value</v>
      </c>
      <c r="AJ3328" s="43" t="str">
        <f>_xll.BInterpol('Base IPCA'!$C$3:$C$14,'Base IPCA'!$D$3:$D$14,AH3328,"Cubic","Extrapolate=Linear","MultiX=Average","Skip=True","Sort=True")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0"/>
        <v>#REF!</v>
      </c>
      <c r="AI3329" s="43" t="str">
        <f>_xll.BInterpol('Base IPCA'!$C$3:$C$14,'Base IPCA'!$E$3:$E$14,AH3329,"Cubic","Extrapolate=Linear","MultiX=Average","Skip=True","Sort=True")</f>
        <v>#N/A Invalid Parameter: Interpolation value</v>
      </c>
      <c r="AJ3329" s="43" t="str">
        <f>_xll.BInterpol('Base IPCA'!$C$3:$C$14,'Base IPCA'!$D$3:$D$14,AH3329,"Cubic","Extrapolate=Linear","MultiX=Average","Skip=True","Sort=True")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0"/>
        <v>#REF!</v>
      </c>
      <c r="AI3330" s="43" t="str">
        <f>_xll.BInterpol('Base IPCA'!$C$3:$C$14,'Base IPCA'!$E$3:$E$14,AH3330,"Cubic","Extrapolate=Linear","MultiX=Average","Skip=True","Sort=True")</f>
        <v>#N/A Invalid Parameter: Interpolation value</v>
      </c>
      <c r="AJ3330" s="43" t="str">
        <f>_xll.BInterpol('Base IPCA'!$C$3:$C$14,'Base IPCA'!$D$3:$D$14,AH3330,"Cubic","Extrapolate=Linear","MultiX=Average","Skip=True","Sort=True")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0"/>
        <v>#REF!</v>
      </c>
      <c r="AI3331" s="43" t="str">
        <f>_xll.BInterpol('Base IPCA'!$C$3:$C$14,'Base IPCA'!$E$3:$E$14,AH3331,"Cubic","Extrapolate=Linear","MultiX=Average","Skip=True","Sort=True")</f>
        <v>#N/A Invalid Parameter: Interpolation value</v>
      </c>
      <c r="AJ3331" s="43" t="str">
        <f>_xll.BInterpol('Base IPCA'!$C$3:$C$14,'Base IPCA'!$D$3:$D$14,AH3331,"Cubic","Extrapolate=Linear","MultiX=Average","Skip=True","Sort=True")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0"/>
        <v>#REF!</v>
      </c>
      <c r="AI3332" s="43" t="str">
        <f>_xll.BInterpol('Base IPCA'!$C$3:$C$14,'Base IPCA'!$E$3:$E$14,AH3332,"Cubic","Extrapolate=Linear","MultiX=Average","Skip=True","Sort=True")</f>
        <v>#N/A Invalid Parameter: Interpolation value</v>
      </c>
      <c r="AJ3332" s="43" t="str">
        <f>_xll.BInterpol('Base IPCA'!$C$3:$C$14,'Base IPCA'!$D$3:$D$14,AH3332,"Cubic","Extrapolate=Linear","MultiX=Average","Skip=True","Sort=True")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0"/>
        <v>#REF!</v>
      </c>
      <c r="AI3333" s="43" t="str">
        <f>_xll.BInterpol('Base IPCA'!$C$3:$C$14,'Base IPCA'!$E$3:$E$14,AH3333,"Cubic","Extrapolate=Linear","MultiX=Average","Skip=True","Sort=True")</f>
        <v>#N/A Invalid Parameter: Interpolation value</v>
      </c>
      <c r="AJ3333" s="43" t="str">
        <f>_xll.BInterpol('Base IPCA'!$C$3:$C$14,'Base IPCA'!$D$3:$D$14,AH3333,"Cubic","Extrapolate=Linear","MultiX=Average","Skip=True","Sort=True")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1">AH3333+1</f>
        <v>#REF!</v>
      </c>
      <c r="AI3334" s="43" t="str">
        <f>_xll.BInterpol('Base IPCA'!$C$3:$C$14,'Base IPCA'!$E$3:$E$14,AH3334,"Cubic","Extrapolate=Linear","MultiX=Average","Skip=True","Sort=True")</f>
        <v>#N/A Invalid Parameter: Interpolation value</v>
      </c>
      <c r="AJ3334" s="43" t="str">
        <f>_xll.BInterpol('Base IPCA'!$C$3:$C$14,'Base IPCA'!$D$3:$D$14,AH3334,"Cubic","Extrapolate=Linear","MultiX=Average","Skip=True","Sort=True")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1"/>
        <v>#REF!</v>
      </c>
      <c r="AI3335" s="43" t="str">
        <f>_xll.BInterpol('Base IPCA'!$C$3:$C$14,'Base IPCA'!$E$3:$E$14,AH3335,"Cubic","Extrapolate=Linear","MultiX=Average","Skip=True","Sort=True")</f>
        <v>#N/A Invalid Parameter: Interpolation value</v>
      </c>
      <c r="AJ3335" s="43" t="str">
        <f>_xll.BInterpol('Base IPCA'!$C$3:$C$14,'Base IPCA'!$D$3:$D$14,AH3335,"Cubic","Extrapolate=Linear","MultiX=Average","Skip=True","Sort=True")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1"/>
        <v>#REF!</v>
      </c>
      <c r="AI3336" s="43" t="str">
        <f>_xll.BInterpol('Base IPCA'!$C$3:$C$14,'Base IPCA'!$E$3:$E$14,AH3336,"Cubic","Extrapolate=Linear","MultiX=Average","Skip=True","Sort=True")</f>
        <v>#N/A Invalid Parameter: Interpolation value</v>
      </c>
      <c r="AJ3336" s="43" t="str">
        <f>_xll.BInterpol('Base IPCA'!$C$3:$C$14,'Base IPCA'!$D$3:$D$14,AH3336,"Cubic","Extrapolate=Linear","MultiX=Average","Skip=True","Sort=True")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1"/>
        <v>#REF!</v>
      </c>
      <c r="AI3337" s="43" t="str">
        <f>_xll.BInterpol('Base IPCA'!$C$3:$C$14,'Base IPCA'!$E$3:$E$14,AH3337,"Cubic","Extrapolate=Linear","MultiX=Average","Skip=True","Sort=True")</f>
        <v>#N/A Invalid Parameter: Interpolation value</v>
      </c>
      <c r="AJ3337" s="43" t="str">
        <f>_xll.BInterpol('Base IPCA'!$C$3:$C$14,'Base IPCA'!$D$3:$D$14,AH3337,"Cubic","Extrapolate=Linear","MultiX=Average","Skip=True","Sort=True")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1"/>
        <v>#REF!</v>
      </c>
      <c r="AI3338" s="43" t="str">
        <f>_xll.BInterpol('Base IPCA'!$C$3:$C$14,'Base IPCA'!$E$3:$E$14,AH3338,"Cubic","Extrapolate=Linear","MultiX=Average","Skip=True","Sort=True")</f>
        <v>#N/A Invalid Parameter: Interpolation value</v>
      </c>
      <c r="AJ3338" s="43" t="str">
        <f>_xll.BInterpol('Base IPCA'!$C$3:$C$14,'Base IPCA'!$D$3:$D$14,AH3338,"Cubic","Extrapolate=Linear","MultiX=Average","Skip=True","Sort=True")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1"/>
        <v>#REF!</v>
      </c>
      <c r="AI3339" s="43" t="str">
        <f>_xll.BInterpol('Base IPCA'!$C$3:$C$14,'Base IPCA'!$E$3:$E$14,AH3339,"Cubic","Extrapolate=Linear","MultiX=Average","Skip=True","Sort=True")</f>
        <v>#N/A Invalid Parameter: Interpolation value</v>
      </c>
      <c r="AJ3339" s="43" t="str">
        <f>_xll.BInterpol('Base IPCA'!$C$3:$C$14,'Base IPCA'!$D$3:$D$14,AH3339,"Cubic","Extrapolate=Linear","MultiX=Average","Skip=True","Sort=True")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1"/>
        <v>#REF!</v>
      </c>
      <c r="AI3340" s="43" t="str">
        <f>_xll.BInterpol('Base IPCA'!$C$3:$C$14,'Base IPCA'!$E$3:$E$14,AH3340,"Cubic","Extrapolate=Linear","MultiX=Average","Skip=True","Sort=True")</f>
        <v>#N/A Invalid Parameter: Interpolation value</v>
      </c>
      <c r="AJ3340" s="43" t="str">
        <f>_xll.BInterpol('Base IPCA'!$C$3:$C$14,'Base IPCA'!$D$3:$D$14,AH3340,"Cubic","Extrapolate=Linear","MultiX=Average","Skip=True","Sort=True")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1"/>
        <v>#REF!</v>
      </c>
      <c r="AI3341" s="43" t="str">
        <f>_xll.BInterpol('Base IPCA'!$C$3:$C$14,'Base IPCA'!$E$3:$E$14,AH3341,"Cubic","Extrapolate=Linear","MultiX=Average","Skip=True","Sort=True")</f>
        <v>#N/A Invalid Parameter: Interpolation value</v>
      </c>
      <c r="AJ3341" s="43" t="str">
        <f>_xll.BInterpol('Base IPCA'!$C$3:$C$14,'Base IPCA'!$D$3:$D$14,AH3341,"Cubic","Extrapolate=Linear","MultiX=Average","Skip=True","Sort=True")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1"/>
        <v>#REF!</v>
      </c>
      <c r="AI3342" s="43" t="str">
        <f>_xll.BInterpol('Base IPCA'!$C$3:$C$14,'Base IPCA'!$E$3:$E$14,AH3342,"Cubic","Extrapolate=Linear","MultiX=Average","Skip=True","Sort=True")</f>
        <v>#N/A Invalid Parameter: Interpolation value</v>
      </c>
      <c r="AJ3342" s="43" t="str">
        <f>_xll.BInterpol('Base IPCA'!$C$3:$C$14,'Base IPCA'!$D$3:$D$14,AH3342,"Cubic","Extrapolate=Linear","MultiX=Average","Skip=True","Sort=True")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1"/>
        <v>#REF!</v>
      </c>
      <c r="AI3343" s="43" t="str">
        <f>_xll.BInterpol('Base IPCA'!$C$3:$C$14,'Base IPCA'!$E$3:$E$14,AH3343,"Cubic","Extrapolate=Linear","MultiX=Average","Skip=True","Sort=True")</f>
        <v>#N/A Invalid Parameter: Interpolation value</v>
      </c>
      <c r="AJ3343" s="43" t="str">
        <f>_xll.BInterpol('Base IPCA'!$C$3:$C$14,'Base IPCA'!$D$3:$D$14,AH3343,"Cubic","Extrapolate=Linear","MultiX=Average","Skip=True","Sort=True")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1"/>
        <v>#REF!</v>
      </c>
      <c r="AI3344" s="43" t="str">
        <f>_xll.BInterpol('Base IPCA'!$C$3:$C$14,'Base IPCA'!$E$3:$E$14,AH3344,"Cubic","Extrapolate=Linear","MultiX=Average","Skip=True","Sort=True")</f>
        <v>#N/A Invalid Parameter: Interpolation value</v>
      </c>
      <c r="AJ3344" s="43" t="str">
        <f>_xll.BInterpol('Base IPCA'!$C$3:$C$14,'Base IPCA'!$D$3:$D$14,AH3344,"Cubic","Extrapolate=Linear","MultiX=Average","Skip=True","Sort=True")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1"/>
        <v>#REF!</v>
      </c>
      <c r="AI3345" s="43" t="str">
        <f>_xll.BInterpol('Base IPCA'!$C$3:$C$14,'Base IPCA'!$E$3:$E$14,AH3345,"Cubic","Extrapolate=Linear","MultiX=Average","Skip=True","Sort=True")</f>
        <v>#N/A Invalid Parameter: Interpolation value</v>
      </c>
      <c r="AJ3345" s="43" t="str">
        <f>_xll.BInterpol('Base IPCA'!$C$3:$C$14,'Base IPCA'!$D$3:$D$14,AH3345,"Cubic","Extrapolate=Linear","MultiX=Average","Skip=True","Sort=True")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1"/>
        <v>#REF!</v>
      </c>
      <c r="AI3346" s="43" t="str">
        <f>_xll.BInterpol('Base IPCA'!$C$3:$C$14,'Base IPCA'!$E$3:$E$14,AH3346,"Cubic","Extrapolate=Linear","MultiX=Average","Skip=True","Sort=True")</f>
        <v>#N/A Invalid Parameter: Interpolation value</v>
      </c>
      <c r="AJ3346" s="43" t="str">
        <f>_xll.BInterpol('Base IPCA'!$C$3:$C$14,'Base IPCA'!$D$3:$D$14,AH3346,"Cubic","Extrapolate=Linear","MultiX=Average","Skip=True","Sort=True")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1"/>
        <v>#REF!</v>
      </c>
      <c r="AI3347" s="43" t="str">
        <f>_xll.BInterpol('Base IPCA'!$C$3:$C$14,'Base IPCA'!$E$3:$E$14,AH3347,"Cubic","Extrapolate=Linear","MultiX=Average","Skip=True","Sort=True")</f>
        <v>#N/A Invalid Parameter: Interpolation value</v>
      </c>
      <c r="AJ3347" s="43" t="str">
        <f>_xll.BInterpol('Base IPCA'!$C$3:$C$14,'Base IPCA'!$D$3:$D$14,AH3347,"Cubic","Extrapolate=Linear","MultiX=Average","Skip=True","Sort=True")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1"/>
        <v>#REF!</v>
      </c>
      <c r="AI3348" s="43" t="str">
        <f>_xll.BInterpol('Base IPCA'!$C$3:$C$14,'Base IPCA'!$E$3:$E$14,AH3348,"Cubic","Extrapolate=Linear","MultiX=Average","Skip=True","Sort=True")</f>
        <v>#N/A Invalid Parameter: Interpolation value</v>
      </c>
      <c r="AJ3348" s="43" t="str">
        <f>_xll.BInterpol('Base IPCA'!$C$3:$C$14,'Base IPCA'!$D$3:$D$14,AH3348,"Cubic","Extrapolate=Linear","MultiX=Average","Skip=True","Sort=True")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1"/>
        <v>#REF!</v>
      </c>
      <c r="AI3349" s="43" t="str">
        <f>_xll.BInterpol('Base IPCA'!$C$3:$C$14,'Base IPCA'!$E$3:$E$14,AH3349,"Cubic","Extrapolate=Linear","MultiX=Average","Skip=True","Sort=True")</f>
        <v>#N/A Invalid Parameter: Interpolation value</v>
      </c>
      <c r="AJ3349" s="43" t="str">
        <f>_xll.BInterpol('Base IPCA'!$C$3:$C$14,'Base IPCA'!$D$3:$D$14,AH3349,"Cubic","Extrapolate=Linear","MultiX=Average","Skip=True","Sort=True")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1"/>
        <v>#REF!</v>
      </c>
      <c r="AI3350" s="43" t="str">
        <f>_xll.BInterpol('Base IPCA'!$C$3:$C$14,'Base IPCA'!$E$3:$E$14,AH3350,"Cubic","Extrapolate=Linear","MultiX=Average","Skip=True","Sort=True")</f>
        <v>#N/A Invalid Parameter: Interpolation value</v>
      </c>
      <c r="AJ3350" s="43" t="str">
        <f>_xll.BInterpol('Base IPCA'!$C$3:$C$14,'Base IPCA'!$D$3:$D$14,AH3350,"Cubic","Extrapolate=Linear","MultiX=Average","Skip=True","Sort=True")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1"/>
        <v>#REF!</v>
      </c>
      <c r="AI3351" s="43" t="str">
        <f>_xll.BInterpol('Base IPCA'!$C$3:$C$14,'Base IPCA'!$E$3:$E$14,AH3351,"Cubic","Extrapolate=Linear","MultiX=Average","Skip=True","Sort=True")</f>
        <v>#N/A Invalid Parameter: Interpolation value</v>
      </c>
      <c r="AJ3351" s="43" t="str">
        <f>_xll.BInterpol('Base IPCA'!$C$3:$C$14,'Base IPCA'!$D$3:$D$14,AH3351,"Cubic","Extrapolate=Linear","MultiX=Average","Skip=True","Sort=True")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1"/>
        <v>#REF!</v>
      </c>
      <c r="AI3352" s="43" t="str">
        <f>_xll.BInterpol('Base IPCA'!$C$3:$C$14,'Base IPCA'!$E$3:$E$14,AH3352,"Cubic","Extrapolate=Linear","MultiX=Average","Skip=True","Sort=True")</f>
        <v>#N/A Invalid Parameter: Interpolation value</v>
      </c>
      <c r="AJ3352" s="43" t="str">
        <f>_xll.BInterpol('Base IPCA'!$C$3:$C$14,'Base IPCA'!$D$3:$D$14,AH3352,"Cubic","Extrapolate=Linear","MultiX=Average","Skip=True","Sort=True")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1"/>
        <v>#REF!</v>
      </c>
      <c r="AI3353" s="43" t="str">
        <f>_xll.BInterpol('Base IPCA'!$C$3:$C$14,'Base IPCA'!$E$3:$E$14,AH3353,"Cubic","Extrapolate=Linear","MultiX=Average","Skip=True","Sort=True")</f>
        <v>#N/A Invalid Parameter: Interpolation value</v>
      </c>
      <c r="AJ3353" s="43" t="str">
        <f>_xll.BInterpol('Base IPCA'!$C$3:$C$14,'Base IPCA'!$D$3:$D$14,AH3353,"Cubic","Extrapolate=Linear","MultiX=Average","Skip=True","Sort=True")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1"/>
        <v>#REF!</v>
      </c>
      <c r="AI3354" s="43" t="str">
        <f>_xll.BInterpol('Base IPCA'!$C$3:$C$14,'Base IPCA'!$E$3:$E$14,AH3354,"Cubic","Extrapolate=Linear","MultiX=Average","Skip=True","Sort=True")</f>
        <v>#N/A Invalid Parameter: Interpolation value</v>
      </c>
      <c r="AJ3354" s="43" t="str">
        <f>_xll.BInterpol('Base IPCA'!$C$3:$C$14,'Base IPCA'!$D$3:$D$14,AH3354,"Cubic","Extrapolate=Linear","MultiX=Average","Skip=True","Sort=True")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1"/>
        <v>#REF!</v>
      </c>
      <c r="AI3355" s="43" t="str">
        <f>_xll.BInterpol('Base IPCA'!$C$3:$C$14,'Base IPCA'!$E$3:$E$14,AH3355,"Cubic","Extrapolate=Linear","MultiX=Average","Skip=True","Sort=True")</f>
        <v>#N/A Invalid Parameter: Interpolation value</v>
      </c>
      <c r="AJ3355" s="43" t="str">
        <f>_xll.BInterpol('Base IPCA'!$C$3:$C$14,'Base IPCA'!$D$3:$D$14,AH3355,"Cubic","Extrapolate=Linear","MultiX=Average","Skip=True","Sort=True")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1"/>
        <v>#REF!</v>
      </c>
      <c r="AI3356" s="43" t="str">
        <f>_xll.BInterpol('Base IPCA'!$C$3:$C$14,'Base IPCA'!$E$3:$E$14,AH3356,"Cubic","Extrapolate=Linear","MultiX=Average","Skip=True","Sort=True")</f>
        <v>#N/A Invalid Parameter: Interpolation value</v>
      </c>
      <c r="AJ3356" s="43" t="str">
        <f>_xll.BInterpol('Base IPCA'!$C$3:$C$14,'Base IPCA'!$D$3:$D$14,AH3356,"Cubic","Extrapolate=Linear","MultiX=Average","Skip=True","Sort=True")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1"/>
        <v>#REF!</v>
      </c>
      <c r="AI3357" s="43" t="str">
        <f>_xll.BInterpol('Base IPCA'!$C$3:$C$14,'Base IPCA'!$E$3:$E$14,AH3357,"Cubic","Extrapolate=Linear","MultiX=Average","Skip=True","Sort=True")</f>
        <v>#N/A Invalid Parameter: Interpolation value</v>
      </c>
      <c r="AJ3357" s="43" t="str">
        <f>_xll.BInterpol('Base IPCA'!$C$3:$C$14,'Base IPCA'!$D$3:$D$14,AH3357,"Cubic","Extrapolate=Linear","MultiX=Average","Skip=True","Sort=True")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1"/>
        <v>#REF!</v>
      </c>
      <c r="AI3358" s="43" t="str">
        <f>_xll.BInterpol('Base IPCA'!$C$3:$C$14,'Base IPCA'!$E$3:$E$14,AH3358,"Cubic","Extrapolate=Linear","MultiX=Average","Skip=True","Sort=True")</f>
        <v>#N/A Invalid Parameter: Interpolation value</v>
      </c>
      <c r="AJ3358" s="43" t="str">
        <f>_xll.BInterpol('Base IPCA'!$C$3:$C$14,'Base IPCA'!$D$3:$D$14,AH3358,"Cubic","Extrapolate=Linear","MultiX=Average","Skip=True","Sort=True")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1"/>
        <v>#REF!</v>
      </c>
      <c r="AI3359" s="43" t="str">
        <f>_xll.BInterpol('Base IPCA'!$C$3:$C$14,'Base IPCA'!$E$3:$E$14,AH3359,"Cubic","Extrapolate=Linear","MultiX=Average","Skip=True","Sort=True")</f>
        <v>#N/A Invalid Parameter: Interpolation value</v>
      </c>
      <c r="AJ3359" s="43" t="str">
        <f>_xll.BInterpol('Base IPCA'!$C$3:$C$14,'Base IPCA'!$D$3:$D$14,AH3359,"Cubic","Extrapolate=Linear","MultiX=Average","Skip=True","Sort=True")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1"/>
        <v>#REF!</v>
      </c>
      <c r="AI3360" s="43" t="str">
        <f>_xll.BInterpol('Base IPCA'!$C$3:$C$14,'Base IPCA'!$E$3:$E$14,AH3360,"Cubic","Extrapolate=Linear","MultiX=Average","Skip=True","Sort=True")</f>
        <v>#N/A Invalid Parameter: Interpolation value</v>
      </c>
      <c r="AJ3360" s="43" t="str">
        <f>_xll.BInterpol('Base IPCA'!$C$3:$C$14,'Base IPCA'!$D$3:$D$14,AH3360,"Cubic","Extrapolate=Linear","MultiX=Average","Skip=True","Sort=True")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1"/>
        <v>#REF!</v>
      </c>
      <c r="AI3361" s="43" t="str">
        <f>_xll.BInterpol('Base IPCA'!$C$3:$C$14,'Base IPCA'!$E$3:$E$14,AH3361,"Cubic","Extrapolate=Linear","MultiX=Average","Skip=True","Sort=True")</f>
        <v>#N/A Invalid Parameter: Interpolation value</v>
      </c>
      <c r="AJ3361" s="43" t="str">
        <f>_xll.BInterpol('Base IPCA'!$C$3:$C$14,'Base IPCA'!$D$3:$D$14,AH3361,"Cubic","Extrapolate=Linear","MultiX=Average","Skip=True","Sort=True")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1"/>
        <v>#REF!</v>
      </c>
      <c r="AI3362" s="43" t="str">
        <f>_xll.BInterpol('Base IPCA'!$C$3:$C$14,'Base IPCA'!$E$3:$E$14,AH3362,"Cubic","Extrapolate=Linear","MultiX=Average","Skip=True","Sort=True")</f>
        <v>#N/A Invalid Parameter: Interpolation value</v>
      </c>
      <c r="AJ3362" s="43" t="str">
        <f>_xll.BInterpol('Base IPCA'!$C$3:$C$14,'Base IPCA'!$D$3:$D$14,AH3362,"Cubic","Extrapolate=Linear","MultiX=Average","Skip=True","Sort=True")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1"/>
        <v>#REF!</v>
      </c>
      <c r="AI3363" s="43" t="str">
        <f>_xll.BInterpol('Base IPCA'!$C$3:$C$14,'Base IPCA'!$E$3:$E$14,AH3363,"Cubic","Extrapolate=Linear","MultiX=Average","Skip=True","Sort=True")</f>
        <v>#N/A Invalid Parameter: Interpolation value</v>
      </c>
      <c r="AJ3363" s="43" t="str">
        <f>_xll.BInterpol('Base IPCA'!$C$3:$C$14,'Base IPCA'!$D$3:$D$14,AH3363,"Cubic","Extrapolate=Linear","MultiX=Average","Skip=True","Sort=True")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1"/>
        <v>#REF!</v>
      </c>
      <c r="AI3364" s="43" t="str">
        <f>_xll.BInterpol('Base IPCA'!$C$3:$C$14,'Base IPCA'!$E$3:$E$14,AH3364,"Cubic","Extrapolate=Linear","MultiX=Average","Skip=True","Sort=True")</f>
        <v>#N/A Invalid Parameter: Interpolation value</v>
      </c>
      <c r="AJ3364" s="43" t="str">
        <f>_xll.BInterpol('Base IPCA'!$C$3:$C$14,'Base IPCA'!$D$3:$D$14,AH3364,"Cubic","Extrapolate=Linear","MultiX=Average","Skip=True","Sort=True")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1"/>
        <v>#REF!</v>
      </c>
      <c r="AI3365" s="43" t="str">
        <f>_xll.BInterpol('Base IPCA'!$C$3:$C$14,'Base IPCA'!$E$3:$E$14,AH3365,"Cubic","Extrapolate=Linear","MultiX=Average","Skip=True","Sort=True")</f>
        <v>#N/A Invalid Parameter: Interpolation value</v>
      </c>
      <c r="AJ3365" s="43" t="str">
        <f>_xll.BInterpol('Base IPCA'!$C$3:$C$14,'Base IPCA'!$D$3:$D$14,AH3365,"Cubic","Extrapolate=Linear","MultiX=Average","Skip=True","Sort=True")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1"/>
        <v>#REF!</v>
      </c>
      <c r="AI3366" s="43" t="str">
        <f>_xll.BInterpol('Base IPCA'!$C$3:$C$14,'Base IPCA'!$E$3:$E$14,AH3366,"Cubic","Extrapolate=Linear","MultiX=Average","Skip=True","Sort=True")</f>
        <v>#N/A Invalid Parameter: Interpolation value</v>
      </c>
      <c r="AJ3366" s="43" t="str">
        <f>_xll.BInterpol('Base IPCA'!$C$3:$C$14,'Base IPCA'!$D$3:$D$14,AH3366,"Cubic","Extrapolate=Linear","MultiX=Average","Skip=True","Sort=True")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1"/>
        <v>#REF!</v>
      </c>
      <c r="AI3367" s="43" t="str">
        <f>_xll.BInterpol('Base IPCA'!$C$3:$C$14,'Base IPCA'!$E$3:$E$14,AH3367,"Cubic","Extrapolate=Linear","MultiX=Average","Skip=True","Sort=True")</f>
        <v>#N/A Invalid Parameter: Interpolation value</v>
      </c>
      <c r="AJ3367" s="43" t="str">
        <f>_xll.BInterpol('Base IPCA'!$C$3:$C$14,'Base IPCA'!$D$3:$D$14,AH3367,"Cubic","Extrapolate=Linear","MultiX=Average","Skip=True","Sort=True")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1"/>
        <v>#REF!</v>
      </c>
      <c r="AI3368" s="43" t="str">
        <f>_xll.BInterpol('Base IPCA'!$C$3:$C$14,'Base IPCA'!$E$3:$E$14,AH3368,"Cubic","Extrapolate=Linear","MultiX=Average","Skip=True","Sort=True")</f>
        <v>#N/A Invalid Parameter: Interpolation value</v>
      </c>
      <c r="AJ3368" s="43" t="str">
        <f>_xll.BInterpol('Base IPCA'!$C$3:$C$14,'Base IPCA'!$D$3:$D$14,AH3368,"Cubic","Extrapolate=Linear","MultiX=Average","Skip=True","Sort=True")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1"/>
        <v>#REF!</v>
      </c>
      <c r="AI3369" s="43" t="str">
        <f>_xll.BInterpol('Base IPCA'!$C$3:$C$14,'Base IPCA'!$E$3:$E$14,AH3369,"Cubic","Extrapolate=Linear","MultiX=Average","Skip=True","Sort=True")</f>
        <v>#N/A Invalid Parameter: Interpolation value</v>
      </c>
      <c r="AJ3369" s="43" t="str">
        <f>_xll.BInterpol('Base IPCA'!$C$3:$C$14,'Base IPCA'!$D$3:$D$14,AH3369,"Cubic","Extrapolate=Linear","MultiX=Average","Skip=True","Sort=True")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1"/>
        <v>#REF!</v>
      </c>
      <c r="AI3370" s="43" t="str">
        <f>_xll.BInterpol('Base IPCA'!$C$3:$C$14,'Base IPCA'!$E$3:$E$14,AH3370,"Cubic","Extrapolate=Linear","MultiX=Average","Skip=True","Sort=True")</f>
        <v>#N/A Invalid Parameter: Interpolation value</v>
      </c>
      <c r="AJ3370" s="43" t="str">
        <f>_xll.BInterpol('Base IPCA'!$C$3:$C$14,'Base IPCA'!$D$3:$D$14,AH3370,"Cubic","Extrapolate=Linear","MultiX=Average","Skip=True","Sort=True")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1"/>
        <v>#REF!</v>
      </c>
      <c r="AI3371" s="43" t="str">
        <f>_xll.BInterpol('Base IPCA'!$C$3:$C$14,'Base IPCA'!$E$3:$E$14,AH3371,"Cubic","Extrapolate=Linear","MultiX=Average","Skip=True","Sort=True")</f>
        <v>#N/A Invalid Parameter: Interpolation value</v>
      </c>
      <c r="AJ3371" s="43" t="str">
        <f>_xll.BInterpol('Base IPCA'!$C$3:$C$14,'Base IPCA'!$D$3:$D$14,AH3371,"Cubic","Extrapolate=Linear","MultiX=Average","Skip=True","Sort=True")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1"/>
        <v>#REF!</v>
      </c>
      <c r="AI3372" s="43" t="str">
        <f>_xll.BInterpol('Base IPCA'!$C$3:$C$14,'Base IPCA'!$E$3:$E$14,AH3372,"Cubic","Extrapolate=Linear","MultiX=Average","Skip=True","Sort=True")</f>
        <v>#N/A Invalid Parameter: Interpolation value</v>
      </c>
      <c r="AJ3372" s="43" t="str">
        <f>_xll.BInterpol('Base IPCA'!$C$3:$C$14,'Base IPCA'!$D$3:$D$14,AH3372,"Cubic","Extrapolate=Linear","MultiX=Average","Skip=True","Sort=True")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1"/>
        <v>#REF!</v>
      </c>
      <c r="AI3373" s="43" t="str">
        <f>_xll.BInterpol('Base IPCA'!$C$3:$C$14,'Base IPCA'!$E$3:$E$14,AH3373,"Cubic","Extrapolate=Linear","MultiX=Average","Skip=True","Sort=True")</f>
        <v>#N/A Invalid Parameter: Interpolation value</v>
      </c>
      <c r="AJ3373" s="43" t="str">
        <f>_xll.BInterpol('Base IPCA'!$C$3:$C$14,'Base IPCA'!$D$3:$D$14,AH3373,"Cubic","Extrapolate=Linear","MultiX=Average","Skip=True","Sort=True")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1"/>
        <v>#REF!</v>
      </c>
      <c r="AI3374" s="43" t="str">
        <f>_xll.BInterpol('Base IPCA'!$C$3:$C$14,'Base IPCA'!$E$3:$E$14,AH3374,"Cubic","Extrapolate=Linear","MultiX=Average","Skip=True","Sort=True")</f>
        <v>#N/A Invalid Parameter: Interpolation value</v>
      </c>
      <c r="AJ3374" s="43" t="str">
        <f>_xll.BInterpol('Base IPCA'!$C$3:$C$14,'Base IPCA'!$D$3:$D$14,AH3374,"Cubic","Extrapolate=Linear","MultiX=Average","Skip=True","Sort=True")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1"/>
        <v>#REF!</v>
      </c>
      <c r="AI3375" s="43" t="str">
        <f>_xll.BInterpol('Base IPCA'!$C$3:$C$14,'Base IPCA'!$E$3:$E$14,AH3375,"Cubic","Extrapolate=Linear","MultiX=Average","Skip=True","Sort=True")</f>
        <v>#N/A Invalid Parameter: Interpolation value</v>
      </c>
      <c r="AJ3375" s="43" t="str">
        <f>_xll.BInterpol('Base IPCA'!$C$3:$C$14,'Base IPCA'!$D$3:$D$14,AH3375,"Cubic","Extrapolate=Linear","MultiX=Average","Skip=True","Sort=True")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1"/>
        <v>#REF!</v>
      </c>
      <c r="AI3376" s="43" t="str">
        <f>_xll.BInterpol('Base IPCA'!$C$3:$C$14,'Base IPCA'!$E$3:$E$14,AH3376,"Cubic","Extrapolate=Linear","MultiX=Average","Skip=True","Sort=True")</f>
        <v>#N/A Invalid Parameter: Interpolation value</v>
      </c>
      <c r="AJ3376" s="43" t="str">
        <f>_xll.BInterpol('Base IPCA'!$C$3:$C$14,'Base IPCA'!$D$3:$D$14,AH3376,"Cubic","Extrapolate=Linear","MultiX=Average","Skip=True","Sort=True")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1"/>
        <v>#REF!</v>
      </c>
      <c r="AI3377" s="43" t="str">
        <f>_xll.BInterpol('Base IPCA'!$C$3:$C$14,'Base IPCA'!$E$3:$E$14,AH3377,"Cubic","Extrapolate=Linear","MultiX=Average","Skip=True","Sort=True")</f>
        <v>#N/A Invalid Parameter: Interpolation value</v>
      </c>
      <c r="AJ3377" s="43" t="str">
        <f>_xll.BInterpol('Base IPCA'!$C$3:$C$14,'Base IPCA'!$D$3:$D$14,AH3377,"Cubic","Extrapolate=Linear","MultiX=Average","Skip=True","Sort=True")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1"/>
        <v>#REF!</v>
      </c>
      <c r="AI3378" s="43" t="str">
        <f>_xll.BInterpol('Base IPCA'!$C$3:$C$14,'Base IPCA'!$E$3:$E$14,AH3378,"Cubic","Extrapolate=Linear","MultiX=Average","Skip=True","Sort=True")</f>
        <v>#N/A Invalid Parameter: Interpolation value</v>
      </c>
      <c r="AJ3378" s="43" t="str">
        <f>_xll.BInterpol('Base IPCA'!$C$3:$C$14,'Base IPCA'!$D$3:$D$14,AH3378,"Cubic","Extrapolate=Linear","MultiX=Average","Skip=True","Sort=True")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1"/>
        <v>#REF!</v>
      </c>
      <c r="AI3379" s="43" t="str">
        <f>_xll.BInterpol('Base IPCA'!$C$3:$C$14,'Base IPCA'!$E$3:$E$14,AH3379,"Cubic","Extrapolate=Linear","MultiX=Average","Skip=True","Sort=True")</f>
        <v>#N/A Invalid Parameter: Interpolation value</v>
      </c>
      <c r="AJ3379" s="43" t="str">
        <f>_xll.BInterpol('Base IPCA'!$C$3:$C$14,'Base IPCA'!$D$3:$D$14,AH3379,"Cubic","Extrapolate=Linear","MultiX=Average","Skip=True","Sort=True")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1"/>
        <v>#REF!</v>
      </c>
      <c r="AI3380" s="43" t="str">
        <f>_xll.BInterpol('Base IPCA'!$C$3:$C$14,'Base IPCA'!$E$3:$E$14,AH3380,"Cubic","Extrapolate=Linear","MultiX=Average","Skip=True","Sort=True")</f>
        <v>#N/A Invalid Parameter: Interpolation value</v>
      </c>
      <c r="AJ3380" s="43" t="str">
        <f>_xll.BInterpol('Base IPCA'!$C$3:$C$14,'Base IPCA'!$D$3:$D$14,AH3380,"Cubic","Extrapolate=Linear","MultiX=Average","Skip=True","Sort=True")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1"/>
        <v>#REF!</v>
      </c>
      <c r="AI3381" s="43" t="str">
        <f>_xll.BInterpol('Base IPCA'!$C$3:$C$14,'Base IPCA'!$E$3:$E$14,AH3381,"Cubic","Extrapolate=Linear","MultiX=Average","Skip=True","Sort=True")</f>
        <v>#N/A Invalid Parameter: Interpolation value</v>
      </c>
      <c r="AJ3381" s="43" t="str">
        <f>_xll.BInterpol('Base IPCA'!$C$3:$C$14,'Base IPCA'!$D$3:$D$14,AH3381,"Cubic","Extrapolate=Linear","MultiX=Average","Skip=True","Sort=True")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1"/>
        <v>#REF!</v>
      </c>
      <c r="AI3382" s="43" t="str">
        <f>_xll.BInterpol('Base IPCA'!$C$3:$C$14,'Base IPCA'!$E$3:$E$14,AH3382,"Cubic","Extrapolate=Linear","MultiX=Average","Skip=True","Sort=True")</f>
        <v>#N/A Invalid Parameter: Interpolation value</v>
      </c>
      <c r="AJ3382" s="43" t="str">
        <f>_xll.BInterpol('Base IPCA'!$C$3:$C$14,'Base IPCA'!$D$3:$D$14,AH3382,"Cubic","Extrapolate=Linear","MultiX=Average","Skip=True","Sort=True")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1"/>
        <v>#REF!</v>
      </c>
      <c r="AI3383" s="43" t="str">
        <f>_xll.BInterpol('Base IPCA'!$C$3:$C$14,'Base IPCA'!$E$3:$E$14,AH3383,"Cubic","Extrapolate=Linear","MultiX=Average","Skip=True","Sort=True")</f>
        <v>#N/A Invalid Parameter: Interpolation value</v>
      </c>
      <c r="AJ3383" s="43" t="str">
        <f>_xll.BInterpol('Base IPCA'!$C$3:$C$14,'Base IPCA'!$D$3:$D$14,AH3383,"Cubic","Extrapolate=Linear","MultiX=Average","Skip=True","Sort=True")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1"/>
        <v>#REF!</v>
      </c>
      <c r="AI3384" s="43" t="str">
        <f>_xll.BInterpol('Base IPCA'!$C$3:$C$14,'Base IPCA'!$E$3:$E$14,AH3384,"Cubic","Extrapolate=Linear","MultiX=Average","Skip=True","Sort=True")</f>
        <v>#N/A Invalid Parameter: Interpolation value</v>
      </c>
      <c r="AJ3384" s="43" t="str">
        <f>_xll.BInterpol('Base IPCA'!$C$3:$C$14,'Base IPCA'!$D$3:$D$14,AH3384,"Cubic","Extrapolate=Linear","MultiX=Average","Skip=True","Sort=True")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1"/>
        <v>#REF!</v>
      </c>
      <c r="AI3385" s="43" t="str">
        <f>_xll.BInterpol('Base IPCA'!$C$3:$C$14,'Base IPCA'!$E$3:$E$14,AH3385,"Cubic","Extrapolate=Linear","MultiX=Average","Skip=True","Sort=True")</f>
        <v>#N/A Invalid Parameter: Interpolation value</v>
      </c>
      <c r="AJ3385" s="43" t="str">
        <f>_xll.BInterpol('Base IPCA'!$C$3:$C$14,'Base IPCA'!$D$3:$D$14,AH3385,"Cubic","Extrapolate=Linear","MultiX=Average","Skip=True","Sort=True")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1"/>
        <v>#REF!</v>
      </c>
      <c r="AI3386" s="43" t="str">
        <f>_xll.BInterpol('Base IPCA'!$C$3:$C$14,'Base IPCA'!$E$3:$E$14,AH3386,"Cubic","Extrapolate=Linear","MultiX=Average","Skip=True","Sort=True")</f>
        <v>#N/A Invalid Parameter: Interpolation value</v>
      </c>
      <c r="AJ3386" s="43" t="str">
        <f>_xll.BInterpol('Base IPCA'!$C$3:$C$14,'Base IPCA'!$D$3:$D$14,AH3386,"Cubic","Extrapolate=Linear","MultiX=Average","Skip=True","Sort=True")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1"/>
        <v>#REF!</v>
      </c>
      <c r="AI3387" s="43" t="str">
        <f>_xll.BInterpol('Base IPCA'!$C$3:$C$14,'Base IPCA'!$E$3:$E$14,AH3387,"Cubic","Extrapolate=Linear","MultiX=Average","Skip=True","Sort=True")</f>
        <v>#N/A Invalid Parameter: Interpolation value</v>
      </c>
      <c r="AJ3387" s="43" t="str">
        <f>_xll.BInterpol('Base IPCA'!$C$3:$C$14,'Base IPCA'!$D$3:$D$14,AH3387,"Cubic","Extrapolate=Linear","MultiX=Average","Skip=True","Sort=True")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1"/>
        <v>#REF!</v>
      </c>
      <c r="AI3388" s="43" t="str">
        <f>_xll.BInterpol('Base IPCA'!$C$3:$C$14,'Base IPCA'!$E$3:$E$14,AH3388,"Cubic","Extrapolate=Linear","MultiX=Average","Skip=True","Sort=True")</f>
        <v>#N/A Invalid Parameter: Interpolation value</v>
      </c>
      <c r="AJ3388" s="43" t="str">
        <f>_xll.BInterpol('Base IPCA'!$C$3:$C$14,'Base IPCA'!$D$3:$D$14,AH3388,"Cubic","Extrapolate=Linear","MultiX=Average","Skip=True","Sort=True")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1"/>
        <v>#REF!</v>
      </c>
      <c r="AI3389" s="43" t="str">
        <f>_xll.BInterpol('Base IPCA'!$C$3:$C$14,'Base IPCA'!$E$3:$E$14,AH3389,"Cubic","Extrapolate=Linear","MultiX=Average","Skip=True","Sort=True")</f>
        <v>#N/A Invalid Parameter: Interpolation value</v>
      </c>
      <c r="AJ3389" s="43" t="str">
        <f>_xll.BInterpol('Base IPCA'!$C$3:$C$14,'Base IPCA'!$D$3:$D$14,AH3389,"Cubic","Extrapolate=Linear","MultiX=Average","Skip=True","Sort=True")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1"/>
        <v>#REF!</v>
      </c>
      <c r="AI3390" s="43" t="str">
        <f>_xll.BInterpol('Base IPCA'!$C$3:$C$14,'Base IPCA'!$E$3:$E$14,AH3390,"Cubic","Extrapolate=Linear","MultiX=Average","Skip=True","Sort=True")</f>
        <v>#N/A Invalid Parameter: Interpolation value</v>
      </c>
      <c r="AJ3390" s="43" t="str">
        <f>_xll.BInterpol('Base IPCA'!$C$3:$C$14,'Base IPCA'!$D$3:$D$14,AH3390,"Cubic","Extrapolate=Linear","MultiX=Average","Skip=True","Sort=True")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1"/>
        <v>#REF!</v>
      </c>
      <c r="AI3391" s="43" t="str">
        <f>_xll.BInterpol('Base IPCA'!$C$3:$C$14,'Base IPCA'!$E$3:$E$14,AH3391,"Cubic","Extrapolate=Linear","MultiX=Average","Skip=True","Sort=True")</f>
        <v>#N/A Invalid Parameter: Interpolation value</v>
      </c>
      <c r="AJ3391" s="43" t="str">
        <f>_xll.BInterpol('Base IPCA'!$C$3:$C$14,'Base IPCA'!$D$3:$D$14,AH3391,"Cubic","Extrapolate=Linear","MultiX=Average","Skip=True","Sort=True")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1"/>
        <v>#REF!</v>
      </c>
      <c r="AI3392" s="43" t="str">
        <f>_xll.BInterpol('Base IPCA'!$C$3:$C$14,'Base IPCA'!$E$3:$E$14,AH3392,"Cubic","Extrapolate=Linear","MultiX=Average","Skip=True","Sort=True")</f>
        <v>#N/A Invalid Parameter: Interpolation value</v>
      </c>
      <c r="AJ3392" s="43" t="str">
        <f>_xll.BInterpol('Base IPCA'!$C$3:$C$14,'Base IPCA'!$D$3:$D$14,AH3392,"Cubic","Extrapolate=Linear","MultiX=Average","Skip=True","Sort=True")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1"/>
        <v>#REF!</v>
      </c>
      <c r="AI3393" s="43" t="str">
        <f>_xll.BInterpol('Base IPCA'!$C$3:$C$14,'Base IPCA'!$E$3:$E$14,AH3393,"Cubic","Extrapolate=Linear","MultiX=Average","Skip=True","Sort=True")</f>
        <v>#N/A Invalid Parameter: Interpolation value</v>
      </c>
      <c r="AJ3393" s="43" t="str">
        <f>_xll.BInterpol('Base IPCA'!$C$3:$C$14,'Base IPCA'!$D$3:$D$14,AH3393,"Cubic","Extrapolate=Linear","MultiX=Average","Skip=True","Sort=True")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1"/>
        <v>#REF!</v>
      </c>
      <c r="AI3394" s="43" t="str">
        <f>_xll.BInterpol('Base IPCA'!$C$3:$C$14,'Base IPCA'!$E$3:$E$14,AH3394,"Cubic","Extrapolate=Linear","MultiX=Average","Skip=True","Sort=True")</f>
        <v>#N/A Invalid Parameter: Interpolation value</v>
      </c>
      <c r="AJ3394" s="43" t="str">
        <f>_xll.BInterpol('Base IPCA'!$C$3:$C$14,'Base IPCA'!$D$3:$D$14,AH3394,"Cubic","Extrapolate=Linear","MultiX=Average","Skip=True","Sort=True")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1"/>
        <v>#REF!</v>
      </c>
      <c r="AI3395" s="43" t="str">
        <f>_xll.BInterpol('Base IPCA'!$C$3:$C$14,'Base IPCA'!$E$3:$E$14,AH3395,"Cubic","Extrapolate=Linear","MultiX=Average","Skip=True","Sort=True")</f>
        <v>#N/A Invalid Parameter: Interpolation value</v>
      </c>
      <c r="AJ3395" s="43" t="str">
        <f>_xll.BInterpol('Base IPCA'!$C$3:$C$14,'Base IPCA'!$D$3:$D$14,AH3395,"Cubic","Extrapolate=Linear","MultiX=Average","Skip=True","Sort=True")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1"/>
        <v>#REF!</v>
      </c>
      <c r="AI3396" s="43" t="str">
        <f>_xll.BInterpol('Base IPCA'!$C$3:$C$14,'Base IPCA'!$E$3:$E$14,AH3396,"Cubic","Extrapolate=Linear","MultiX=Average","Skip=True","Sort=True")</f>
        <v>#N/A Invalid Parameter: Interpolation value</v>
      </c>
      <c r="AJ3396" s="43" t="str">
        <f>_xll.BInterpol('Base IPCA'!$C$3:$C$14,'Base IPCA'!$D$3:$D$14,AH3396,"Cubic","Extrapolate=Linear","MultiX=Average","Skip=True","Sort=True")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1"/>
        <v>#REF!</v>
      </c>
      <c r="AI3397" s="43" t="str">
        <f>_xll.BInterpol('Base IPCA'!$C$3:$C$14,'Base IPCA'!$E$3:$E$14,AH3397,"Cubic","Extrapolate=Linear","MultiX=Average","Skip=True","Sort=True")</f>
        <v>#N/A Invalid Parameter: Interpolation value</v>
      </c>
      <c r="AJ3397" s="43" t="str">
        <f>_xll.BInterpol('Base IPCA'!$C$3:$C$14,'Base IPCA'!$D$3:$D$14,AH3397,"Cubic","Extrapolate=Linear","MultiX=Average","Skip=True","Sort=True")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2">AH3397+1</f>
        <v>#REF!</v>
      </c>
      <c r="AI3398" s="43" t="str">
        <f>_xll.BInterpol('Base IPCA'!$C$3:$C$14,'Base IPCA'!$E$3:$E$14,AH3398,"Cubic","Extrapolate=Linear","MultiX=Average","Skip=True","Sort=True")</f>
        <v>#N/A Invalid Parameter: Interpolation value</v>
      </c>
      <c r="AJ3398" s="43" t="str">
        <f>_xll.BInterpol('Base IPCA'!$C$3:$C$14,'Base IPCA'!$D$3:$D$14,AH3398,"Cubic","Extrapolate=Linear","MultiX=Average","Skip=True","Sort=True")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2"/>
        <v>#REF!</v>
      </c>
      <c r="AI3399" s="43" t="str">
        <f>_xll.BInterpol('Base IPCA'!$C$3:$C$14,'Base IPCA'!$E$3:$E$14,AH3399,"Cubic","Extrapolate=Linear","MultiX=Average","Skip=True","Sort=True")</f>
        <v>#N/A Invalid Parameter: Interpolation value</v>
      </c>
      <c r="AJ3399" s="43" t="str">
        <f>_xll.BInterpol('Base IPCA'!$C$3:$C$14,'Base IPCA'!$D$3:$D$14,AH3399,"Cubic","Extrapolate=Linear","MultiX=Average","Skip=True","Sort=True")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2"/>
        <v>#REF!</v>
      </c>
      <c r="AI3400" s="43" t="str">
        <f>_xll.BInterpol('Base IPCA'!$C$3:$C$14,'Base IPCA'!$E$3:$E$14,AH3400,"Cubic","Extrapolate=Linear","MultiX=Average","Skip=True","Sort=True")</f>
        <v>#N/A Invalid Parameter: Interpolation value</v>
      </c>
      <c r="AJ3400" s="43" t="str">
        <f>_xll.BInterpol('Base IPCA'!$C$3:$C$14,'Base IPCA'!$D$3:$D$14,AH3400,"Cubic","Extrapolate=Linear","MultiX=Average","Skip=True","Sort=True")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2"/>
        <v>#REF!</v>
      </c>
      <c r="AI3401" s="43" t="str">
        <f>_xll.BInterpol('Base IPCA'!$C$3:$C$14,'Base IPCA'!$E$3:$E$14,AH3401,"Cubic","Extrapolate=Linear","MultiX=Average","Skip=True","Sort=True")</f>
        <v>#N/A Invalid Parameter: Interpolation value</v>
      </c>
      <c r="AJ3401" s="43" t="str">
        <f>_xll.BInterpol('Base IPCA'!$C$3:$C$14,'Base IPCA'!$D$3:$D$14,AH3401,"Cubic","Extrapolate=Linear","MultiX=Average","Skip=True","Sort=True")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2"/>
        <v>#REF!</v>
      </c>
      <c r="AI3402" s="43" t="str">
        <f>_xll.BInterpol('Base IPCA'!$C$3:$C$14,'Base IPCA'!$E$3:$E$14,AH3402,"Cubic","Extrapolate=Linear","MultiX=Average","Skip=True","Sort=True")</f>
        <v>#N/A Invalid Parameter: Interpolation value</v>
      </c>
      <c r="AJ3402" s="43" t="str">
        <f>_xll.BInterpol('Base IPCA'!$C$3:$C$14,'Base IPCA'!$D$3:$D$14,AH3402,"Cubic","Extrapolate=Linear","MultiX=Average","Skip=True","Sort=True")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2"/>
        <v>#REF!</v>
      </c>
      <c r="AI3403" s="43" t="str">
        <f>_xll.BInterpol('Base IPCA'!$C$3:$C$14,'Base IPCA'!$E$3:$E$14,AH3403,"Cubic","Extrapolate=Linear","MultiX=Average","Skip=True","Sort=True")</f>
        <v>#N/A Invalid Parameter: Interpolation value</v>
      </c>
      <c r="AJ3403" s="43" t="str">
        <f>_xll.BInterpol('Base IPCA'!$C$3:$C$14,'Base IPCA'!$D$3:$D$14,AH3403,"Cubic","Extrapolate=Linear","MultiX=Average","Skip=True","Sort=True")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2"/>
        <v>#REF!</v>
      </c>
      <c r="AI3404" s="43" t="str">
        <f>_xll.BInterpol('Base IPCA'!$C$3:$C$14,'Base IPCA'!$E$3:$E$14,AH3404,"Cubic","Extrapolate=Linear","MultiX=Average","Skip=True","Sort=True")</f>
        <v>#N/A Invalid Parameter: Interpolation value</v>
      </c>
      <c r="AJ3404" s="43" t="str">
        <f>_xll.BInterpol('Base IPCA'!$C$3:$C$14,'Base IPCA'!$D$3:$D$14,AH3404,"Cubic","Extrapolate=Linear","MultiX=Average","Skip=True","Sort=True")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2"/>
        <v>#REF!</v>
      </c>
      <c r="AI3405" s="43" t="str">
        <f>_xll.BInterpol('Base IPCA'!$C$3:$C$14,'Base IPCA'!$E$3:$E$14,AH3405,"Cubic","Extrapolate=Linear","MultiX=Average","Skip=True","Sort=True")</f>
        <v>#N/A Invalid Parameter: Interpolation value</v>
      </c>
      <c r="AJ3405" s="43" t="str">
        <f>_xll.BInterpol('Base IPCA'!$C$3:$C$14,'Base IPCA'!$D$3:$D$14,AH3405,"Cubic","Extrapolate=Linear","MultiX=Average","Skip=True","Sort=True")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2"/>
        <v>#REF!</v>
      </c>
      <c r="AI3406" s="43" t="str">
        <f>_xll.BInterpol('Base IPCA'!$C$3:$C$14,'Base IPCA'!$E$3:$E$14,AH3406,"Cubic","Extrapolate=Linear","MultiX=Average","Skip=True","Sort=True")</f>
        <v>#N/A Invalid Parameter: Interpolation value</v>
      </c>
      <c r="AJ3406" s="43" t="str">
        <f>_xll.BInterpol('Base IPCA'!$C$3:$C$14,'Base IPCA'!$D$3:$D$14,AH3406,"Cubic","Extrapolate=Linear","MultiX=Average","Skip=True","Sort=True")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2"/>
        <v>#REF!</v>
      </c>
      <c r="AI3407" s="43" t="str">
        <f>_xll.BInterpol('Base IPCA'!$C$3:$C$14,'Base IPCA'!$E$3:$E$14,AH3407,"Cubic","Extrapolate=Linear","MultiX=Average","Skip=True","Sort=True")</f>
        <v>#N/A Invalid Parameter: Interpolation value</v>
      </c>
      <c r="AJ3407" s="43" t="str">
        <f>_xll.BInterpol('Base IPCA'!$C$3:$C$14,'Base IPCA'!$D$3:$D$14,AH3407,"Cubic","Extrapolate=Linear","MultiX=Average","Skip=True","Sort=True")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2"/>
        <v>#REF!</v>
      </c>
      <c r="AI3408" s="43" t="str">
        <f>_xll.BInterpol('Base IPCA'!$C$3:$C$14,'Base IPCA'!$E$3:$E$14,AH3408,"Cubic","Extrapolate=Linear","MultiX=Average","Skip=True","Sort=True")</f>
        <v>#N/A Invalid Parameter: Interpolation value</v>
      </c>
      <c r="AJ3408" s="43" t="str">
        <f>_xll.BInterpol('Base IPCA'!$C$3:$C$14,'Base IPCA'!$D$3:$D$14,AH3408,"Cubic","Extrapolate=Linear","MultiX=Average","Skip=True","Sort=True")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2"/>
        <v>#REF!</v>
      </c>
      <c r="AI3409" s="43" t="str">
        <f>_xll.BInterpol('Base IPCA'!$C$3:$C$14,'Base IPCA'!$E$3:$E$14,AH3409,"Cubic","Extrapolate=Linear","MultiX=Average","Skip=True","Sort=True")</f>
        <v>#N/A Invalid Parameter: Interpolation value</v>
      </c>
      <c r="AJ3409" s="43" t="str">
        <f>_xll.BInterpol('Base IPCA'!$C$3:$C$14,'Base IPCA'!$D$3:$D$14,AH3409,"Cubic","Extrapolate=Linear","MultiX=Average","Skip=True","Sort=True")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2"/>
        <v>#REF!</v>
      </c>
      <c r="AI3410" s="43" t="str">
        <f>_xll.BInterpol('Base IPCA'!$C$3:$C$14,'Base IPCA'!$E$3:$E$14,AH3410,"Cubic","Extrapolate=Linear","MultiX=Average","Skip=True","Sort=True")</f>
        <v>#N/A Invalid Parameter: Interpolation value</v>
      </c>
      <c r="AJ3410" s="43" t="str">
        <f>_xll.BInterpol('Base IPCA'!$C$3:$C$14,'Base IPCA'!$D$3:$D$14,AH3410,"Cubic","Extrapolate=Linear","MultiX=Average","Skip=True","Sort=True")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2"/>
        <v>#REF!</v>
      </c>
      <c r="AI3411" s="43" t="str">
        <f>_xll.BInterpol('Base IPCA'!$C$3:$C$14,'Base IPCA'!$E$3:$E$14,AH3411,"Cubic","Extrapolate=Linear","MultiX=Average","Skip=True","Sort=True")</f>
        <v>#N/A Invalid Parameter: Interpolation value</v>
      </c>
      <c r="AJ3411" s="43" t="str">
        <f>_xll.BInterpol('Base IPCA'!$C$3:$C$14,'Base IPCA'!$D$3:$D$14,AH3411,"Cubic","Extrapolate=Linear","MultiX=Average","Skip=True","Sort=True")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2"/>
        <v>#REF!</v>
      </c>
      <c r="AI3412" s="43" t="str">
        <f>_xll.BInterpol('Base IPCA'!$C$3:$C$14,'Base IPCA'!$E$3:$E$14,AH3412,"Cubic","Extrapolate=Linear","MultiX=Average","Skip=True","Sort=True")</f>
        <v>#N/A Invalid Parameter: Interpolation value</v>
      </c>
      <c r="AJ3412" s="43" t="str">
        <f>_xll.BInterpol('Base IPCA'!$C$3:$C$14,'Base IPCA'!$D$3:$D$14,AH3412,"Cubic","Extrapolate=Linear","MultiX=Average","Skip=True","Sort=True")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2"/>
        <v>#REF!</v>
      </c>
      <c r="AI3413" s="43" t="str">
        <f>_xll.BInterpol('Base IPCA'!$C$3:$C$14,'Base IPCA'!$E$3:$E$14,AH3413,"Cubic","Extrapolate=Linear","MultiX=Average","Skip=True","Sort=True")</f>
        <v>#N/A Invalid Parameter: Interpolation value</v>
      </c>
      <c r="AJ3413" s="43" t="str">
        <f>_xll.BInterpol('Base IPCA'!$C$3:$C$14,'Base IPCA'!$D$3:$D$14,AH3413,"Cubic","Extrapolate=Linear","MultiX=Average","Skip=True","Sort=True")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2"/>
        <v>#REF!</v>
      </c>
      <c r="AI3414" s="43" t="str">
        <f>_xll.BInterpol('Base IPCA'!$C$3:$C$14,'Base IPCA'!$E$3:$E$14,AH3414,"Cubic","Extrapolate=Linear","MultiX=Average","Skip=True","Sort=True")</f>
        <v>#N/A Invalid Parameter: Interpolation value</v>
      </c>
      <c r="AJ3414" s="43" t="str">
        <f>_xll.BInterpol('Base IPCA'!$C$3:$C$14,'Base IPCA'!$D$3:$D$14,AH3414,"Cubic","Extrapolate=Linear","MultiX=Average","Skip=True","Sort=True")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2"/>
        <v>#REF!</v>
      </c>
      <c r="AI3415" s="43" t="str">
        <f>_xll.BInterpol('Base IPCA'!$C$3:$C$14,'Base IPCA'!$E$3:$E$14,AH3415,"Cubic","Extrapolate=Linear","MultiX=Average","Skip=True","Sort=True")</f>
        <v>#N/A Invalid Parameter: Interpolation value</v>
      </c>
      <c r="AJ3415" s="43" t="str">
        <f>_xll.BInterpol('Base IPCA'!$C$3:$C$14,'Base IPCA'!$D$3:$D$14,AH3415,"Cubic","Extrapolate=Linear","MultiX=Average","Skip=True","Sort=True")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2"/>
        <v>#REF!</v>
      </c>
      <c r="AI3416" s="43" t="str">
        <f>_xll.BInterpol('Base IPCA'!$C$3:$C$14,'Base IPCA'!$E$3:$E$14,AH3416,"Cubic","Extrapolate=Linear","MultiX=Average","Skip=True","Sort=True")</f>
        <v>#N/A Invalid Parameter: Interpolation value</v>
      </c>
      <c r="AJ3416" s="43" t="str">
        <f>_xll.BInterpol('Base IPCA'!$C$3:$C$14,'Base IPCA'!$D$3:$D$14,AH3416,"Cubic","Extrapolate=Linear","MultiX=Average","Skip=True","Sort=True")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2"/>
        <v>#REF!</v>
      </c>
      <c r="AI3417" s="43" t="str">
        <f>_xll.BInterpol('Base IPCA'!$C$3:$C$14,'Base IPCA'!$E$3:$E$14,AH3417,"Cubic","Extrapolate=Linear","MultiX=Average","Skip=True","Sort=True")</f>
        <v>#N/A Invalid Parameter: Interpolation value</v>
      </c>
      <c r="AJ3417" s="43" t="str">
        <f>_xll.BInterpol('Base IPCA'!$C$3:$C$14,'Base IPCA'!$D$3:$D$14,AH3417,"Cubic","Extrapolate=Linear","MultiX=Average","Skip=True","Sort=True")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2"/>
        <v>#REF!</v>
      </c>
      <c r="AI3418" s="43" t="str">
        <f>_xll.BInterpol('Base IPCA'!$C$3:$C$14,'Base IPCA'!$E$3:$E$14,AH3418,"Cubic","Extrapolate=Linear","MultiX=Average","Skip=True","Sort=True")</f>
        <v>#N/A Invalid Parameter: Interpolation value</v>
      </c>
      <c r="AJ3418" s="43" t="str">
        <f>_xll.BInterpol('Base IPCA'!$C$3:$C$14,'Base IPCA'!$D$3:$D$14,AH3418,"Cubic","Extrapolate=Linear","MultiX=Average","Skip=True","Sort=True")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2"/>
        <v>#REF!</v>
      </c>
      <c r="AI3419" s="43" t="str">
        <f>_xll.BInterpol('Base IPCA'!$C$3:$C$14,'Base IPCA'!$E$3:$E$14,AH3419,"Cubic","Extrapolate=Linear","MultiX=Average","Skip=True","Sort=True")</f>
        <v>#N/A Invalid Parameter: Interpolation value</v>
      </c>
      <c r="AJ3419" s="43" t="str">
        <f>_xll.BInterpol('Base IPCA'!$C$3:$C$14,'Base IPCA'!$D$3:$D$14,AH3419,"Cubic","Extrapolate=Linear","MultiX=Average","Skip=True","Sort=True")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2"/>
        <v>#REF!</v>
      </c>
      <c r="AI3420" s="43" t="str">
        <f>_xll.BInterpol('Base IPCA'!$C$3:$C$14,'Base IPCA'!$E$3:$E$14,AH3420,"Cubic","Extrapolate=Linear","MultiX=Average","Skip=True","Sort=True")</f>
        <v>#N/A Invalid Parameter: Interpolation value</v>
      </c>
      <c r="AJ3420" s="43" t="str">
        <f>_xll.BInterpol('Base IPCA'!$C$3:$C$14,'Base IPCA'!$D$3:$D$14,AH3420,"Cubic","Extrapolate=Linear","MultiX=Average","Skip=True","Sort=True")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2"/>
        <v>#REF!</v>
      </c>
      <c r="AI3421" s="43" t="str">
        <f>_xll.BInterpol('Base IPCA'!$C$3:$C$14,'Base IPCA'!$E$3:$E$14,AH3421,"Cubic","Extrapolate=Linear","MultiX=Average","Skip=True","Sort=True")</f>
        <v>#N/A Invalid Parameter: Interpolation value</v>
      </c>
      <c r="AJ3421" s="43" t="str">
        <f>_xll.BInterpol('Base IPCA'!$C$3:$C$14,'Base IPCA'!$D$3:$D$14,AH3421,"Cubic","Extrapolate=Linear","MultiX=Average","Skip=True","Sort=True")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2"/>
        <v>#REF!</v>
      </c>
      <c r="AI3422" s="43" t="str">
        <f>_xll.BInterpol('Base IPCA'!$C$3:$C$14,'Base IPCA'!$E$3:$E$14,AH3422,"Cubic","Extrapolate=Linear","MultiX=Average","Skip=True","Sort=True")</f>
        <v>#N/A Invalid Parameter: Interpolation value</v>
      </c>
      <c r="AJ3422" s="43" t="str">
        <f>_xll.BInterpol('Base IPCA'!$C$3:$C$14,'Base IPCA'!$D$3:$D$14,AH3422,"Cubic","Extrapolate=Linear","MultiX=Average","Skip=True","Sort=True")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2"/>
        <v>#REF!</v>
      </c>
      <c r="AI3423" s="43" t="str">
        <f>_xll.BInterpol('Base IPCA'!$C$3:$C$14,'Base IPCA'!$E$3:$E$14,AH3423,"Cubic","Extrapolate=Linear","MultiX=Average","Skip=True","Sort=True")</f>
        <v>#N/A Invalid Parameter: Interpolation value</v>
      </c>
      <c r="AJ3423" s="43" t="str">
        <f>_xll.BInterpol('Base IPCA'!$C$3:$C$14,'Base IPCA'!$D$3:$D$14,AH3423,"Cubic","Extrapolate=Linear","MultiX=Average","Skip=True","Sort=True")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2"/>
        <v>#REF!</v>
      </c>
      <c r="AI3424" s="43" t="str">
        <f>_xll.BInterpol('Base IPCA'!$C$3:$C$14,'Base IPCA'!$E$3:$E$14,AH3424,"Cubic","Extrapolate=Linear","MultiX=Average","Skip=True","Sort=True")</f>
        <v>#N/A Invalid Parameter: Interpolation value</v>
      </c>
      <c r="AJ3424" s="43" t="str">
        <f>_xll.BInterpol('Base IPCA'!$C$3:$C$14,'Base IPCA'!$D$3:$D$14,AH3424,"Cubic","Extrapolate=Linear","MultiX=Average","Skip=True","Sort=True")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2"/>
        <v>#REF!</v>
      </c>
      <c r="AI3425" s="43" t="str">
        <f>_xll.BInterpol('Base IPCA'!$C$3:$C$14,'Base IPCA'!$E$3:$E$14,AH3425,"Cubic","Extrapolate=Linear","MultiX=Average","Skip=True","Sort=True")</f>
        <v>#N/A Invalid Parameter: Interpolation value</v>
      </c>
      <c r="AJ3425" s="43" t="str">
        <f>_xll.BInterpol('Base IPCA'!$C$3:$C$14,'Base IPCA'!$D$3:$D$14,AH3425,"Cubic","Extrapolate=Linear","MultiX=Average","Skip=True","Sort=True")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2"/>
        <v>#REF!</v>
      </c>
      <c r="AI3426" s="43" t="str">
        <f>_xll.BInterpol('Base IPCA'!$C$3:$C$14,'Base IPCA'!$E$3:$E$14,AH3426,"Cubic","Extrapolate=Linear","MultiX=Average","Skip=True","Sort=True")</f>
        <v>#N/A Invalid Parameter: Interpolation value</v>
      </c>
      <c r="AJ3426" s="43" t="str">
        <f>_xll.BInterpol('Base IPCA'!$C$3:$C$14,'Base IPCA'!$D$3:$D$14,AH3426,"Cubic","Extrapolate=Linear","MultiX=Average","Skip=True","Sort=True")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2"/>
        <v>#REF!</v>
      </c>
      <c r="AI3427" s="43" t="str">
        <f>_xll.BInterpol('Base IPCA'!$C$3:$C$14,'Base IPCA'!$E$3:$E$14,AH3427,"Cubic","Extrapolate=Linear","MultiX=Average","Skip=True","Sort=True")</f>
        <v>#N/A Invalid Parameter: Interpolation value</v>
      </c>
      <c r="AJ3427" s="43" t="str">
        <f>_xll.BInterpol('Base IPCA'!$C$3:$C$14,'Base IPCA'!$D$3:$D$14,AH3427,"Cubic","Extrapolate=Linear","MultiX=Average","Skip=True","Sort=True")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2"/>
        <v>#REF!</v>
      </c>
      <c r="AI3428" s="43" t="str">
        <f>_xll.BInterpol('Base IPCA'!$C$3:$C$14,'Base IPCA'!$E$3:$E$14,AH3428,"Cubic","Extrapolate=Linear","MultiX=Average","Skip=True","Sort=True")</f>
        <v>#N/A Invalid Parameter: Interpolation value</v>
      </c>
      <c r="AJ3428" s="43" t="str">
        <f>_xll.BInterpol('Base IPCA'!$C$3:$C$14,'Base IPCA'!$D$3:$D$14,AH3428,"Cubic","Extrapolate=Linear","MultiX=Average","Skip=True","Sort=True")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2"/>
        <v>#REF!</v>
      </c>
      <c r="AI3429" s="43" t="str">
        <f>_xll.BInterpol('Base IPCA'!$C$3:$C$14,'Base IPCA'!$E$3:$E$14,AH3429,"Cubic","Extrapolate=Linear","MultiX=Average","Skip=True","Sort=True")</f>
        <v>#N/A Invalid Parameter: Interpolation value</v>
      </c>
      <c r="AJ3429" s="43" t="str">
        <f>_xll.BInterpol('Base IPCA'!$C$3:$C$14,'Base IPCA'!$D$3:$D$14,AH3429,"Cubic","Extrapolate=Linear","MultiX=Average","Skip=True","Sort=True")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2"/>
        <v>#REF!</v>
      </c>
      <c r="AI3430" s="43" t="str">
        <f>_xll.BInterpol('Base IPCA'!$C$3:$C$14,'Base IPCA'!$E$3:$E$14,AH3430,"Cubic","Extrapolate=Linear","MultiX=Average","Skip=True","Sort=True")</f>
        <v>#N/A Invalid Parameter: Interpolation value</v>
      </c>
      <c r="AJ3430" s="43" t="str">
        <f>_xll.BInterpol('Base IPCA'!$C$3:$C$14,'Base IPCA'!$D$3:$D$14,AH3430,"Cubic","Extrapolate=Linear","MultiX=Average","Skip=True","Sort=True")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2"/>
        <v>#REF!</v>
      </c>
      <c r="AI3431" s="43" t="str">
        <f>_xll.BInterpol('Base IPCA'!$C$3:$C$14,'Base IPCA'!$E$3:$E$14,AH3431,"Cubic","Extrapolate=Linear","MultiX=Average","Skip=True","Sort=True")</f>
        <v>#N/A Invalid Parameter: Interpolation value</v>
      </c>
      <c r="AJ3431" s="43" t="str">
        <f>_xll.BInterpol('Base IPCA'!$C$3:$C$14,'Base IPCA'!$D$3:$D$14,AH3431,"Cubic","Extrapolate=Linear","MultiX=Average","Skip=True","Sort=True")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2"/>
        <v>#REF!</v>
      </c>
      <c r="AI3432" s="43" t="str">
        <f>_xll.BInterpol('Base IPCA'!$C$3:$C$14,'Base IPCA'!$E$3:$E$14,AH3432,"Cubic","Extrapolate=Linear","MultiX=Average","Skip=True","Sort=True")</f>
        <v>#N/A Invalid Parameter: Interpolation value</v>
      </c>
      <c r="AJ3432" s="43" t="str">
        <f>_xll.BInterpol('Base IPCA'!$C$3:$C$14,'Base IPCA'!$D$3:$D$14,AH3432,"Cubic","Extrapolate=Linear","MultiX=Average","Skip=True","Sort=True")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2"/>
        <v>#REF!</v>
      </c>
      <c r="AI3433" s="43" t="str">
        <f>_xll.BInterpol('Base IPCA'!$C$3:$C$14,'Base IPCA'!$E$3:$E$14,AH3433,"Cubic","Extrapolate=Linear","MultiX=Average","Skip=True","Sort=True")</f>
        <v>#N/A Invalid Parameter: Interpolation value</v>
      </c>
      <c r="AJ3433" s="43" t="str">
        <f>_xll.BInterpol('Base IPCA'!$C$3:$C$14,'Base IPCA'!$D$3:$D$14,AH3433,"Cubic","Extrapolate=Linear","MultiX=Average","Skip=True","Sort=True")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2"/>
        <v>#REF!</v>
      </c>
      <c r="AI3434" s="43" t="str">
        <f>_xll.BInterpol('Base IPCA'!$C$3:$C$14,'Base IPCA'!$E$3:$E$14,AH3434,"Cubic","Extrapolate=Linear","MultiX=Average","Skip=True","Sort=True")</f>
        <v>#N/A Invalid Parameter: Interpolation value</v>
      </c>
      <c r="AJ3434" s="43" t="str">
        <f>_xll.BInterpol('Base IPCA'!$C$3:$C$14,'Base IPCA'!$D$3:$D$14,AH3434,"Cubic","Extrapolate=Linear","MultiX=Average","Skip=True","Sort=True")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2"/>
        <v>#REF!</v>
      </c>
      <c r="AI3435" s="43" t="str">
        <f>_xll.BInterpol('Base IPCA'!$C$3:$C$14,'Base IPCA'!$E$3:$E$14,AH3435,"Cubic","Extrapolate=Linear","MultiX=Average","Skip=True","Sort=True")</f>
        <v>#N/A Invalid Parameter: Interpolation value</v>
      </c>
      <c r="AJ3435" s="43" t="str">
        <f>_xll.BInterpol('Base IPCA'!$C$3:$C$14,'Base IPCA'!$D$3:$D$14,AH3435,"Cubic","Extrapolate=Linear","MultiX=Average","Skip=True","Sort=True")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2"/>
        <v>#REF!</v>
      </c>
      <c r="AI3436" s="43" t="str">
        <f>_xll.BInterpol('Base IPCA'!$C$3:$C$14,'Base IPCA'!$E$3:$E$14,AH3436,"Cubic","Extrapolate=Linear","MultiX=Average","Skip=True","Sort=True")</f>
        <v>#N/A Invalid Parameter: Interpolation value</v>
      </c>
      <c r="AJ3436" s="43" t="str">
        <f>_xll.BInterpol('Base IPCA'!$C$3:$C$14,'Base IPCA'!$D$3:$D$14,AH3436,"Cubic","Extrapolate=Linear","MultiX=Average","Skip=True","Sort=True")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2"/>
        <v>#REF!</v>
      </c>
      <c r="AI3437" s="43" t="str">
        <f>_xll.BInterpol('Base IPCA'!$C$3:$C$14,'Base IPCA'!$E$3:$E$14,AH3437,"Cubic","Extrapolate=Linear","MultiX=Average","Skip=True","Sort=True")</f>
        <v>#N/A Invalid Parameter: Interpolation value</v>
      </c>
      <c r="AJ3437" s="43" t="str">
        <f>_xll.BInterpol('Base IPCA'!$C$3:$C$14,'Base IPCA'!$D$3:$D$14,AH3437,"Cubic","Extrapolate=Linear","MultiX=Average","Skip=True","Sort=True")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2"/>
        <v>#REF!</v>
      </c>
      <c r="AI3438" s="43" t="str">
        <f>_xll.BInterpol('Base IPCA'!$C$3:$C$14,'Base IPCA'!$E$3:$E$14,AH3438,"Cubic","Extrapolate=Linear","MultiX=Average","Skip=True","Sort=True")</f>
        <v>#N/A Invalid Parameter: Interpolation value</v>
      </c>
      <c r="AJ3438" s="43" t="str">
        <f>_xll.BInterpol('Base IPCA'!$C$3:$C$14,'Base IPCA'!$D$3:$D$14,AH3438,"Cubic","Extrapolate=Linear","MultiX=Average","Skip=True","Sort=True")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2"/>
        <v>#REF!</v>
      </c>
      <c r="AI3439" s="43" t="str">
        <f>_xll.BInterpol('Base IPCA'!$C$3:$C$14,'Base IPCA'!$E$3:$E$14,AH3439,"Cubic","Extrapolate=Linear","MultiX=Average","Skip=True","Sort=True")</f>
        <v>#N/A Invalid Parameter: Interpolation value</v>
      </c>
      <c r="AJ3439" s="43" t="str">
        <f>_xll.BInterpol('Base IPCA'!$C$3:$C$14,'Base IPCA'!$D$3:$D$14,AH3439,"Cubic","Extrapolate=Linear","MultiX=Average","Skip=True","Sort=True")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2"/>
        <v>#REF!</v>
      </c>
      <c r="AI3440" s="43" t="str">
        <f>_xll.BInterpol('Base IPCA'!$C$3:$C$14,'Base IPCA'!$E$3:$E$14,AH3440,"Cubic","Extrapolate=Linear","MultiX=Average","Skip=True","Sort=True")</f>
        <v>#N/A Invalid Parameter: Interpolation value</v>
      </c>
      <c r="AJ3440" s="43" t="str">
        <f>_xll.BInterpol('Base IPCA'!$C$3:$C$14,'Base IPCA'!$D$3:$D$14,AH3440,"Cubic","Extrapolate=Linear","MultiX=Average","Skip=True","Sort=True")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2"/>
        <v>#REF!</v>
      </c>
      <c r="AI3441" s="43" t="str">
        <f>_xll.BInterpol('Base IPCA'!$C$3:$C$14,'Base IPCA'!$E$3:$E$14,AH3441,"Cubic","Extrapolate=Linear","MultiX=Average","Skip=True","Sort=True")</f>
        <v>#N/A Invalid Parameter: Interpolation value</v>
      </c>
      <c r="AJ3441" s="43" t="str">
        <f>_xll.BInterpol('Base IPCA'!$C$3:$C$14,'Base IPCA'!$D$3:$D$14,AH3441,"Cubic","Extrapolate=Linear","MultiX=Average","Skip=True","Sort=True")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2"/>
        <v>#REF!</v>
      </c>
      <c r="AI3442" s="43" t="str">
        <f>_xll.BInterpol('Base IPCA'!$C$3:$C$14,'Base IPCA'!$E$3:$E$14,AH3442,"Cubic","Extrapolate=Linear","MultiX=Average","Skip=True","Sort=True")</f>
        <v>#N/A Invalid Parameter: Interpolation value</v>
      </c>
      <c r="AJ3442" s="43" t="str">
        <f>_xll.BInterpol('Base IPCA'!$C$3:$C$14,'Base IPCA'!$D$3:$D$14,AH3442,"Cubic","Extrapolate=Linear","MultiX=Average","Skip=True","Sort=True")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2"/>
        <v>#REF!</v>
      </c>
      <c r="AI3443" s="43" t="str">
        <f>_xll.BInterpol('Base IPCA'!$C$3:$C$14,'Base IPCA'!$E$3:$E$14,AH3443,"Cubic","Extrapolate=Linear","MultiX=Average","Skip=True","Sort=True")</f>
        <v>#N/A Invalid Parameter: Interpolation value</v>
      </c>
      <c r="AJ3443" s="43" t="str">
        <f>_xll.BInterpol('Base IPCA'!$C$3:$C$14,'Base IPCA'!$D$3:$D$14,AH3443,"Cubic","Extrapolate=Linear","MultiX=Average","Skip=True","Sort=True")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2"/>
        <v>#REF!</v>
      </c>
      <c r="AI3444" s="43" t="str">
        <f>_xll.BInterpol('Base IPCA'!$C$3:$C$14,'Base IPCA'!$E$3:$E$14,AH3444,"Cubic","Extrapolate=Linear","MultiX=Average","Skip=True","Sort=True")</f>
        <v>#N/A Invalid Parameter: Interpolation value</v>
      </c>
      <c r="AJ3444" s="43" t="str">
        <f>_xll.BInterpol('Base IPCA'!$C$3:$C$14,'Base IPCA'!$D$3:$D$14,AH3444,"Cubic","Extrapolate=Linear","MultiX=Average","Skip=True","Sort=True")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2"/>
        <v>#REF!</v>
      </c>
      <c r="AI3445" s="43" t="str">
        <f>_xll.BInterpol('Base IPCA'!$C$3:$C$14,'Base IPCA'!$E$3:$E$14,AH3445,"Cubic","Extrapolate=Linear","MultiX=Average","Skip=True","Sort=True")</f>
        <v>#N/A Invalid Parameter: Interpolation value</v>
      </c>
      <c r="AJ3445" s="43" t="str">
        <f>_xll.BInterpol('Base IPCA'!$C$3:$C$14,'Base IPCA'!$D$3:$D$14,AH3445,"Cubic","Extrapolate=Linear","MultiX=Average","Skip=True","Sort=True")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2"/>
        <v>#REF!</v>
      </c>
      <c r="AI3446" s="43" t="str">
        <f>_xll.BInterpol('Base IPCA'!$C$3:$C$14,'Base IPCA'!$E$3:$E$14,AH3446,"Cubic","Extrapolate=Linear","MultiX=Average","Skip=True","Sort=True")</f>
        <v>#N/A Invalid Parameter: Interpolation value</v>
      </c>
      <c r="AJ3446" s="43" t="str">
        <f>_xll.BInterpol('Base IPCA'!$C$3:$C$14,'Base IPCA'!$D$3:$D$14,AH3446,"Cubic","Extrapolate=Linear","MultiX=Average","Skip=True","Sort=True")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2"/>
        <v>#REF!</v>
      </c>
      <c r="AI3447" s="43" t="str">
        <f>_xll.BInterpol('Base IPCA'!$C$3:$C$14,'Base IPCA'!$E$3:$E$14,AH3447,"Cubic","Extrapolate=Linear","MultiX=Average","Skip=True","Sort=True")</f>
        <v>#N/A Invalid Parameter: Interpolation value</v>
      </c>
      <c r="AJ3447" s="43" t="str">
        <f>_xll.BInterpol('Base IPCA'!$C$3:$C$14,'Base IPCA'!$D$3:$D$14,AH3447,"Cubic","Extrapolate=Linear","MultiX=Average","Skip=True","Sort=True")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2"/>
        <v>#REF!</v>
      </c>
      <c r="AI3448" s="43" t="str">
        <f>_xll.BInterpol('Base IPCA'!$C$3:$C$14,'Base IPCA'!$E$3:$E$14,AH3448,"Cubic","Extrapolate=Linear","MultiX=Average","Skip=True","Sort=True")</f>
        <v>#N/A Invalid Parameter: Interpolation value</v>
      </c>
      <c r="AJ3448" s="43" t="str">
        <f>_xll.BInterpol('Base IPCA'!$C$3:$C$14,'Base IPCA'!$D$3:$D$14,AH3448,"Cubic","Extrapolate=Linear","MultiX=Average","Skip=True","Sort=True")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2"/>
        <v>#REF!</v>
      </c>
      <c r="AI3449" s="43" t="str">
        <f>_xll.BInterpol('Base IPCA'!$C$3:$C$14,'Base IPCA'!$E$3:$E$14,AH3449,"Cubic","Extrapolate=Linear","MultiX=Average","Skip=True","Sort=True")</f>
        <v>#N/A Invalid Parameter: Interpolation value</v>
      </c>
      <c r="AJ3449" s="43" t="str">
        <f>_xll.BInterpol('Base IPCA'!$C$3:$C$14,'Base IPCA'!$D$3:$D$14,AH3449,"Cubic","Extrapolate=Linear","MultiX=Average","Skip=True","Sort=True")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2"/>
        <v>#REF!</v>
      </c>
      <c r="AI3450" s="43" t="str">
        <f>_xll.BInterpol('Base IPCA'!$C$3:$C$14,'Base IPCA'!$E$3:$E$14,AH3450,"Cubic","Extrapolate=Linear","MultiX=Average","Skip=True","Sort=True")</f>
        <v>#N/A Invalid Parameter: Interpolation value</v>
      </c>
      <c r="AJ3450" s="43" t="str">
        <f>_xll.BInterpol('Base IPCA'!$C$3:$C$14,'Base IPCA'!$D$3:$D$14,AH3450,"Cubic","Extrapolate=Linear","MultiX=Average","Skip=True","Sort=True")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2"/>
        <v>#REF!</v>
      </c>
      <c r="AI3451" s="43" t="str">
        <f>_xll.BInterpol('Base IPCA'!$C$3:$C$14,'Base IPCA'!$E$3:$E$14,AH3451,"Cubic","Extrapolate=Linear","MultiX=Average","Skip=True","Sort=True")</f>
        <v>#N/A Invalid Parameter: Interpolation value</v>
      </c>
      <c r="AJ3451" s="43" t="str">
        <f>_xll.BInterpol('Base IPCA'!$C$3:$C$14,'Base IPCA'!$D$3:$D$14,AH3451,"Cubic","Extrapolate=Linear","MultiX=Average","Skip=True","Sort=True")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2"/>
        <v>#REF!</v>
      </c>
      <c r="AI3452" s="43" t="str">
        <f>_xll.BInterpol('Base IPCA'!$C$3:$C$14,'Base IPCA'!$E$3:$E$14,AH3452,"Cubic","Extrapolate=Linear","MultiX=Average","Skip=True","Sort=True")</f>
        <v>#N/A Invalid Parameter: Interpolation value</v>
      </c>
      <c r="AJ3452" s="43" t="str">
        <f>_xll.BInterpol('Base IPCA'!$C$3:$C$14,'Base IPCA'!$D$3:$D$14,AH3452,"Cubic","Extrapolate=Linear","MultiX=Average","Skip=True","Sort=True")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2"/>
        <v>#REF!</v>
      </c>
      <c r="AI3453" s="43" t="str">
        <f>_xll.BInterpol('Base IPCA'!$C$3:$C$14,'Base IPCA'!$E$3:$E$14,AH3453,"Cubic","Extrapolate=Linear","MultiX=Average","Skip=True","Sort=True")</f>
        <v>#N/A Invalid Parameter: Interpolation value</v>
      </c>
      <c r="AJ3453" s="43" t="str">
        <f>_xll.BInterpol('Base IPCA'!$C$3:$C$14,'Base IPCA'!$D$3:$D$14,AH3453,"Cubic","Extrapolate=Linear","MultiX=Average","Skip=True","Sort=True")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2"/>
        <v>#REF!</v>
      </c>
      <c r="AI3454" s="43" t="str">
        <f>_xll.BInterpol('Base IPCA'!$C$3:$C$14,'Base IPCA'!$E$3:$E$14,AH3454,"Cubic","Extrapolate=Linear","MultiX=Average","Skip=True","Sort=True")</f>
        <v>#N/A Invalid Parameter: Interpolation value</v>
      </c>
      <c r="AJ3454" s="43" t="str">
        <f>_xll.BInterpol('Base IPCA'!$C$3:$C$14,'Base IPCA'!$D$3:$D$14,AH3454,"Cubic","Extrapolate=Linear","MultiX=Average","Skip=True","Sort=True")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2"/>
        <v>#REF!</v>
      </c>
      <c r="AI3455" s="43" t="str">
        <f>_xll.BInterpol('Base IPCA'!$C$3:$C$14,'Base IPCA'!$E$3:$E$14,AH3455,"Cubic","Extrapolate=Linear","MultiX=Average","Skip=True","Sort=True")</f>
        <v>#N/A Invalid Parameter: Interpolation value</v>
      </c>
      <c r="AJ3455" s="43" t="str">
        <f>_xll.BInterpol('Base IPCA'!$C$3:$C$14,'Base IPCA'!$D$3:$D$14,AH3455,"Cubic","Extrapolate=Linear","MultiX=Average","Skip=True","Sort=True")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2"/>
        <v>#REF!</v>
      </c>
      <c r="AI3456" s="43" t="str">
        <f>_xll.BInterpol('Base IPCA'!$C$3:$C$14,'Base IPCA'!$E$3:$E$14,AH3456,"Cubic","Extrapolate=Linear","MultiX=Average","Skip=True","Sort=True")</f>
        <v>#N/A Invalid Parameter: Interpolation value</v>
      </c>
      <c r="AJ3456" s="43" t="str">
        <f>_xll.BInterpol('Base IPCA'!$C$3:$C$14,'Base IPCA'!$D$3:$D$14,AH3456,"Cubic","Extrapolate=Linear","MultiX=Average","Skip=True","Sort=True")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2"/>
        <v>#REF!</v>
      </c>
      <c r="AI3457" s="43" t="str">
        <f>_xll.BInterpol('Base IPCA'!$C$3:$C$14,'Base IPCA'!$E$3:$E$14,AH3457,"Cubic","Extrapolate=Linear","MultiX=Average","Skip=True","Sort=True")</f>
        <v>#N/A Invalid Parameter: Interpolation value</v>
      </c>
      <c r="AJ3457" s="43" t="str">
        <f>_xll.BInterpol('Base IPCA'!$C$3:$C$14,'Base IPCA'!$D$3:$D$14,AH3457,"Cubic","Extrapolate=Linear","MultiX=Average","Skip=True","Sort=True")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2"/>
        <v>#REF!</v>
      </c>
      <c r="AI3458" s="43" t="str">
        <f>_xll.BInterpol('Base IPCA'!$C$3:$C$14,'Base IPCA'!$E$3:$E$14,AH3458,"Cubic","Extrapolate=Linear","MultiX=Average","Skip=True","Sort=True")</f>
        <v>#N/A Invalid Parameter: Interpolation value</v>
      </c>
      <c r="AJ3458" s="43" t="str">
        <f>_xll.BInterpol('Base IPCA'!$C$3:$C$14,'Base IPCA'!$D$3:$D$14,AH3458,"Cubic","Extrapolate=Linear","MultiX=Average","Skip=True","Sort=True")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2"/>
        <v>#REF!</v>
      </c>
      <c r="AI3459" s="43" t="str">
        <f>_xll.BInterpol('Base IPCA'!$C$3:$C$14,'Base IPCA'!$E$3:$E$14,AH3459,"Cubic","Extrapolate=Linear","MultiX=Average","Skip=True","Sort=True")</f>
        <v>#N/A Invalid Parameter: Interpolation value</v>
      </c>
      <c r="AJ3459" s="43" t="str">
        <f>_xll.BInterpol('Base IPCA'!$C$3:$C$14,'Base IPCA'!$D$3:$D$14,AH3459,"Cubic","Extrapolate=Linear","MultiX=Average","Skip=True","Sort=True")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2"/>
        <v>#REF!</v>
      </c>
      <c r="AI3460" s="43" t="str">
        <f>_xll.BInterpol('Base IPCA'!$C$3:$C$14,'Base IPCA'!$E$3:$E$14,AH3460,"Cubic","Extrapolate=Linear","MultiX=Average","Skip=True","Sort=True")</f>
        <v>#N/A Invalid Parameter: Interpolation value</v>
      </c>
      <c r="AJ3460" s="43" t="str">
        <f>_xll.BInterpol('Base IPCA'!$C$3:$C$14,'Base IPCA'!$D$3:$D$14,AH3460,"Cubic","Extrapolate=Linear","MultiX=Average","Skip=True","Sort=True")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2"/>
        <v>#REF!</v>
      </c>
      <c r="AI3461" s="43" t="str">
        <f>_xll.BInterpol('Base IPCA'!$C$3:$C$14,'Base IPCA'!$E$3:$E$14,AH3461,"Cubic","Extrapolate=Linear","MultiX=Average","Skip=True","Sort=True")</f>
        <v>#N/A Invalid Parameter: Interpolation value</v>
      </c>
      <c r="AJ3461" s="43" t="str">
        <f>_xll.BInterpol('Base IPCA'!$C$3:$C$14,'Base IPCA'!$D$3:$D$14,AH3461,"Cubic","Extrapolate=Linear","MultiX=Average","Skip=True","Sort=True")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3">AH3461+1</f>
        <v>#REF!</v>
      </c>
      <c r="AI3462" s="43" t="str">
        <f>_xll.BInterpol('Base IPCA'!$C$3:$C$14,'Base IPCA'!$E$3:$E$14,AH3462,"Cubic","Extrapolate=Linear","MultiX=Average","Skip=True","Sort=True")</f>
        <v>#N/A Invalid Parameter: Interpolation value</v>
      </c>
      <c r="AJ3462" s="43" t="str">
        <f>_xll.BInterpol('Base IPCA'!$C$3:$C$14,'Base IPCA'!$D$3:$D$14,AH3462,"Cubic","Extrapolate=Linear","MultiX=Average","Skip=True","Sort=True")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3"/>
        <v>#REF!</v>
      </c>
      <c r="AI3463" s="43" t="str">
        <f>_xll.BInterpol('Base IPCA'!$C$3:$C$14,'Base IPCA'!$E$3:$E$14,AH3463,"Cubic","Extrapolate=Linear","MultiX=Average","Skip=True","Sort=True")</f>
        <v>#N/A Invalid Parameter: Interpolation value</v>
      </c>
      <c r="AJ3463" s="43" t="str">
        <f>_xll.BInterpol('Base IPCA'!$C$3:$C$14,'Base IPCA'!$D$3:$D$14,AH3463,"Cubic","Extrapolate=Linear","MultiX=Average","Skip=True","Sort=True")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3"/>
        <v>#REF!</v>
      </c>
      <c r="AI3464" s="43" t="str">
        <f>_xll.BInterpol('Base IPCA'!$C$3:$C$14,'Base IPCA'!$E$3:$E$14,AH3464,"Cubic","Extrapolate=Linear","MultiX=Average","Skip=True","Sort=True")</f>
        <v>#N/A Invalid Parameter: Interpolation value</v>
      </c>
      <c r="AJ3464" s="43" t="str">
        <f>_xll.BInterpol('Base IPCA'!$C$3:$C$14,'Base IPCA'!$D$3:$D$14,AH3464,"Cubic","Extrapolate=Linear","MultiX=Average","Skip=True","Sort=True")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3"/>
        <v>#REF!</v>
      </c>
      <c r="AI3465" s="43" t="str">
        <f>_xll.BInterpol('Base IPCA'!$C$3:$C$14,'Base IPCA'!$E$3:$E$14,AH3465,"Cubic","Extrapolate=Linear","MultiX=Average","Skip=True","Sort=True")</f>
        <v>#N/A Invalid Parameter: Interpolation value</v>
      </c>
      <c r="AJ3465" s="43" t="str">
        <f>_xll.BInterpol('Base IPCA'!$C$3:$C$14,'Base IPCA'!$D$3:$D$14,AH3465,"Cubic","Extrapolate=Linear","MultiX=Average","Skip=True","Sort=True")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3"/>
        <v>#REF!</v>
      </c>
      <c r="AI3466" s="43" t="str">
        <f>_xll.BInterpol('Base IPCA'!$C$3:$C$14,'Base IPCA'!$E$3:$E$14,AH3466,"Cubic","Extrapolate=Linear","MultiX=Average","Skip=True","Sort=True")</f>
        <v>#N/A Invalid Parameter: Interpolation value</v>
      </c>
      <c r="AJ3466" s="43" t="str">
        <f>_xll.BInterpol('Base IPCA'!$C$3:$C$14,'Base IPCA'!$D$3:$D$14,AH3466,"Cubic","Extrapolate=Linear","MultiX=Average","Skip=True","Sort=True")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3"/>
        <v>#REF!</v>
      </c>
      <c r="AI3467" s="43" t="str">
        <f>_xll.BInterpol('Base IPCA'!$C$3:$C$14,'Base IPCA'!$E$3:$E$14,AH3467,"Cubic","Extrapolate=Linear","MultiX=Average","Skip=True","Sort=True")</f>
        <v>#N/A Invalid Parameter: Interpolation value</v>
      </c>
      <c r="AJ3467" s="43" t="str">
        <f>_xll.BInterpol('Base IPCA'!$C$3:$C$14,'Base IPCA'!$D$3:$D$14,AH3467,"Cubic","Extrapolate=Linear","MultiX=Average","Skip=True","Sort=True")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3"/>
        <v>#REF!</v>
      </c>
      <c r="AI3468" s="43" t="str">
        <f>_xll.BInterpol('Base IPCA'!$C$3:$C$14,'Base IPCA'!$E$3:$E$14,AH3468,"Cubic","Extrapolate=Linear","MultiX=Average","Skip=True","Sort=True")</f>
        <v>#N/A Invalid Parameter: Interpolation value</v>
      </c>
      <c r="AJ3468" s="43" t="str">
        <f>_xll.BInterpol('Base IPCA'!$C$3:$C$14,'Base IPCA'!$D$3:$D$14,AH3468,"Cubic","Extrapolate=Linear","MultiX=Average","Skip=True","Sort=True")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3"/>
        <v>#REF!</v>
      </c>
      <c r="AI3469" s="43" t="str">
        <f>_xll.BInterpol('Base IPCA'!$C$3:$C$14,'Base IPCA'!$E$3:$E$14,AH3469,"Cubic","Extrapolate=Linear","MultiX=Average","Skip=True","Sort=True")</f>
        <v>#N/A Invalid Parameter: Interpolation value</v>
      </c>
      <c r="AJ3469" s="43" t="str">
        <f>_xll.BInterpol('Base IPCA'!$C$3:$C$14,'Base IPCA'!$D$3:$D$14,AH3469,"Cubic","Extrapolate=Linear","MultiX=Average","Skip=True","Sort=True")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3"/>
        <v>#REF!</v>
      </c>
      <c r="AI3470" s="43" t="str">
        <f>_xll.BInterpol('Base IPCA'!$C$3:$C$14,'Base IPCA'!$E$3:$E$14,AH3470,"Cubic","Extrapolate=Linear","MultiX=Average","Skip=True","Sort=True")</f>
        <v>#N/A Invalid Parameter: Interpolation value</v>
      </c>
      <c r="AJ3470" s="43" t="str">
        <f>_xll.BInterpol('Base IPCA'!$C$3:$C$14,'Base IPCA'!$D$3:$D$14,AH3470,"Cubic","Extrapolate=Linear","MultiX=Average","Skip=True","Sort=True")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3"/>
        <v>#REF!</v>
      </c>
      <c r="AI3471" s="43" t="str">
        <f>_xll.BInterpol('Base IPCA'!$C$3:$C$14,'Base IPCA'!$E$3:$E$14,AH3471,"Cubic","Extrapolate=Linear","MultiX=Average","Skip=True","Sort=True")</f>
        <v>#N/A Invalid Parameter: Interpolation value</v>
      </c>
      <c r="AJ3471" s="43" t="str">
        <f>_xll.BInterpol('Base IPCA'!$C$3:$C$14,'Base IPCA'!$D$3:$D$14,AH3471,"Cubic","Extrapolate=Linear","MultiX=Average","Skip=True","Sort=True")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3"/>
        <v>#REF!</v>
      </c>
      <c r="AI3472" s="43" t="str">
        <f>_xll.BInterpol('Base IPCA'!$C$3:$C$14,'Base IPCA'!$E$3:$E$14,AH3472,"Cubic","Extrapolate=Linear","MultiX=Average","Skip=True","Sort=True")</f>
        <v>#N/A Invalid Parameter: Interpolation value</v>
      </c>
      <c r="AJ3472" s="43" t="str">
        <f>_xll.BInterpol('Base IPCA'!$C$3:$C$14,'Base IPCA'!$D$3:$D$14,AH3472,"Cubic","Extrapolate=Linear","MultiX=Average","Skip=True","Sort=True")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3"/>
        <v>#REF!</v>
      </c>
      <c r="AI3473" s="43" t="str">
        <f>_xll.BInterpol('Base IPCA'!$C$3:$C$14,'Base IPCA'!$E$3:$E$14,AH3473,"Cubic","Extrapolate=Linear","MultiX=Average","Skip=True","Sort=True")</f>
        <v>#N/A Invalid Parameter: Interpolation value</v>
      </c>
      <c r="AJ3473" s="43" t="str">
        <f>_xll.BInterpol('Base IPCA'!$C$3:$C$14,'Base IPCA'!$D$3:$D$14,AH3473,"Cubic","Extrapolate=Linear","MultiX=Average","Skip=True","Sort=True")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3"/>
        <v>#REF!</v>
      </c>
      <c r="AI3474" s="43" t="str">
        <f>_xll.BInterpol('Base IPCA'!$C$3:$C$14,'Base IPCA'!$E$3:$E$14,AH3474,"Cubic","Extrapolate=Linear","MultiX=Average","Skip=True","Sort=True")</f>
        <v>#N/A Invalid Parameter: Interpolation value</v>
      </c>
      <c r="AJ3474" s="43" t="str">
        <f>_xll.BInterpol('Base IPCA'!$C$3:$C$14,'Base IPCA'!$D$3:$D$14,AH3474,"Cubic","Extrapolate=Linear","MultiX=Average","Skip=True","Sort=True")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3"/>
        <v>#REF!</v>
      </c>
      <c r="AI3475" s="43" t="str">
        <f>_xll.BInterpol('Base IPCA'!$C$3:$C$14,'Base IPCA'!$E$3:$E$14,AH3475,"Cubic","Extrapolate=Linear","MultiX=Average","Skip=True","Sort=True")</f>
        <v>#N/A Invalid Parameter: Interpolation value</v>
      </c>
      <c r="AJ3475" s="43" t="str">
        <f>_xll.BInterpol('Base IPCA'!$C$3:$C$14,'Base IPCA'!$D$3:$D$14,AH3475,"Cubic","Extrapolate=Linear","MultiX=Average","Skip=True","Sort=True")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3"/>
        <v>#REF!</v>
      </c>
      <c r="AI3476" s="43" t="str">
        <f>_xll.BInterpol('Base IPCA'!$C$3:$C$14,'Base IPCA'!$E$3:$E$14,AH3476,"Cubic","Extrapolate=Linear","MultiX=Average","Skip=True","Sort=True")</f>
        <v>#N/A Invalid Parameter: Interpolation value</v>
      </c>
      <c r="AJ3476" s="43" t="str">
        <f>_xll.BInterpol('Base IPCA'!$C$3:$C$14,'Base IPCA'!$D$3:$D$14,AH3476,"Cubic","Extrapolate=Linear","MultiX=Average","Skip=True","Sort=True")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3"/>
        <v>#REF!</v>
      </c>
      <c r="AI3477" s="43" t="str">
        <f>_xll.BInterpol('Base IPCA'!$C$3:$C$14,'Base IPCA'!$E$3:$E$14,AH3477,"Cubic","Extrapolate=Linear","MultiX=Average","Skip=True","Sort=True")</f>
        <v>#N/A Invalid Parameter: Interpolation value</v>
      </c>
      <c r="AJ3477" s="43" t="str">
        <f>_xll.BInterpol('Base IPCA'!$C$3:$C$14,'Base IPCA'!$D$3:$D$14,AH3477,"Cubic","Extrapolate=Linear","MultiX=Average","Skip=True","Sort=True")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3"/>
        <v>#REF!</v>
      </c>
      <c r="AI3478" s="43" t="str">
        <f>_xll.BInterpol('Base IPCA'!$C$3:$C$14,'Base IPCA'!$E$3:$E$14,AH3478,"Cubic","Extrapolate=Linear","MultiX=Average","Skip=True","Sort=True")</f>
        <v>#N/A Invalid Parameter: Interpolation value</v>
      </c>
      <c r="AJ3478" s="43" t="str">
        <f>_xll.BInterpol('Base IPCA'!$C$3:$C$14,'Base IPCA'!$D$3:$D$14,AH3478,"Cubic","Extrapolate=Linear","MultiX=Average","Skip=True","Sort=True")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3"/>
        <v>#REF!</v>
      </c>
      <c r="AI3479" s="43" t="str">
        <f>_xll.BInterpol('Base IPCA'!$C$3:$C$14,'Base IPCA'!$E$3:$E$14,AH3479,"Cubic","Extrapolate=Linear","MultiX=Average","Skip=True","Sort=True")</f>
        <v>#N/A Invalid Parameter: Interpolation value</v>
      </c>
      <c r="AJ3479" s="43" t="str">
        <f>_xll.BInterpol('Base IPCA'!$C$3:$C$14,'Base IPCA'!$D$3:$D$14,AH3479,"Cubic","Extrapolate=Linear","MultiX=Average","Skip=True","Sort=True")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3"/>
        <v>#REF!</v>
      </c>
      <c r="AI3480" s="43" t="str">
        <f>_xll.BInterpol('Base IPCA'!$C$3:$C$14,'Base IPCA'!$E$3:$E$14,AH3480,"Cubic","Extrapolate=Linear","MultiX=Average","Skip=True","Sort=True")</f>
        <v>#N/A Invalid Parameter: Interpolation value</v>
      </c>
      <c r="AJ3480" s="43" t="str">
        <f>_xll.BInterpol('Base IPCA'!$C$3:$C$14,'Base IPCA'!$D$3:$D$14,AH3480,"Cubic","Extrapolate=Linear","MultiX=Average","Skip=True","Sort=True")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3"/>
        <v>#REF!</v>
      </c>
      <c r="AI3481" s="43" t="str">
        <f>_xll.BInterpol('Base IPCA'!$C$3:$C$14,'Base IPCA'!$E$3:$E$14,AH3481,"Cubic","Extrapolate=Linear","MultiX=Average","Skip=True","Sort=True")</f>
        <v>#N/A Invalid Parameter: Interpolation value</v>
      </c>
      <c r="AJ3481" s="43" t="str">
        <f>_xll.BInterpol('Base IPCA'!$C$3:$C$14,'Base IPCA'!$D$3:$D$14,AH3481,"Cubic","Extrapolate=Linear","MultiX=Average","Skip=True","Sort=True")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3"/>
        <v>#REF!</v>
      </c>
      <c r="AI3482" s="43" t="str">
        <f>_xll.BInterpol('Base IPCA'!$C$3:$C$14,'Base IPCA'!$E$3:$E$14,AH3482,"Cubic","Extrapolate=Linear","MultiX=Average","Skip=True","Sort=True")</f>
        <v>#N/A Invalid Parameter: Interpolation value</v>
      </c>
      <c r="AJ3482" s="43" t="str">
        <f>_xll.BInterpol('Base IPCA'!$C$3:$C$14,'Base IPCA'!$D$3:$D$14,AH3482,"Cubic","Extrapolate=Linear","MultiX=Average","Skip=True","Sort=True")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3"/>
        <v>#REF!</v>
      </c>
      <c r="AI3483" s="43" t="str">
        <f>_xll.BInterpol('Base IPCA'!$C$3:$C$14,'Base IPCA'!$E$3:$E$14,AH3483,"Cubic","Extrapolate=Linear","MultiX=Average","Skip=True","Sort=True")</f>
        <v>#N/A Invalid Parameter: Interpolation value</v>
      </c>
      <c r="AJ3483" s="43" t="str">
        <f>_xll.BInterpol('Base IPCA'!$C$3:$C$14,'Base IPCA'!$D$3:$D$14,AH3483,"Cubic","Extrapolate=Linear","MultiX=Average","Skip=True","Sort=True")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3"/>
        <v>#REF!</v>
      </c>
      <c r="AI3484" s="43" t="str">
        <f>_xll.BInterpol('Base IPCA'!$C$3:$C$14,'Base IPCA'!$E$3:$E$14,AH3484,"Cubic","Extrapolate=Linear","MultiX=Average","Skip=True","Sort=True")</f>
        <v>#N/A Invalid Parameter: Interpolation value</v>
      </c>
      <c r="AJ3484" s="43" t="str">
        <f>_xll.BInterpol('Base IPCA'!$C$3:$C$14,'Base IPCA'!$D$3:$D$14,AH3484,"Cubic","Extrapolate=Linear","MultiX=Average","Skip=True","Sort=True")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3"/>
        <v>#REF!</v>
      </c>
      <c r="AI3485" s="43" t="str">
        <f>_xll.BInterpol('Base IPCA'!$C$3:$C$14,'Base IPCA'!$E$3:$E$14,AH3485,"Cubic","Extrapolate=Linear","MultiX=Average","Skip=True","Sort=True")</f>
        <v>#N/A Invalid Parameter: Interpolation value</v>
      </c>
      <c r="AJ3485" s="43" t="str">
        <f>_xll.BInterpol('Base IPCA'!$C$3:$C$14,'Base IPCA'!$D$3:$D$14,AH3485,"Cubic","Extrapolate=Linear","MultiX=Average","Skip=True","Sort=True")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3"/>
        <v>#REF!</v>
      </c>
      <c r="AI3486" s="43" t="str">
        <f>_xll.BInterpol('Base IPCA'!$C$3:$C$14,'Base IPCA'!$E$3:$E$14,AH3486,"Cubic","Extrapolate=Linear","MultiX=Average","Skip=True","Sort=True")</f>
        <v>#N/A Invalid Parameter: Interpolation value</v>
      </c>
      <c r="AJ3486" s="43" t="str">
        <f>_xll.BInterpol('Base IPCA'!$C$3:$C$14,'Base IPCA'!$D$3:$D$14,AH3486,"Cubic","Extrapolate=Linear","MultiX=Average","Skip=True","Sort=True")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3"/>
        <v>#REF!</v>
      </c>
      <c r="AI3487" s="43" t="str">
        <f>_xll.BInterpol('Base IPCA'!$C$3:$C$14,'Base IPCA'!$E$3:$E$14,AH3487,"Cubic","Extrapolate=Linear","MultiX=Average","Skip=True","Sort=True")</f>
        <v>#N/A Invalid Parameter: Interpolation value</v>
      </c>
      <c r="AJ3487" s="43" t="str">
        <f>_xll.BInterpol('Base IPCA'!$C$3:$C$14,'Base IPCA'!$D$3:$D$14,AH3487,"Cubic","Extrapolate=Linear","MultiX=Average","Skip=True","Sort=True")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3"/>
        <v>#REF!</v>
      </c>
      <c r="AI3488" s="43" t="str">
        <f>_xll.BInterpol('Base IPCA'!$C$3:$C$14,'Base IPCA'!$E$3:$E$14,AH3488,"Cubic","Extrapolate=Linear","MultiX=Average","Skip=True","Sort=True")</f>
        <v>#N/A Invalid Parameter: Interpolation value</v>
      </c>
      <c r="AJ3488" s="43" t="str">
        <f>_xll.BInterpol('Base IPCA'!$C$3:$C$14,'Base IPCA'!$D$3:$D$14,AH3488,"Cubic","Extrapolate=Linear","MultiX=Average","Skip=True","Sort=True")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3"/>
        <v>#REF!</v>
      </c>
      <c r="AI3489" s="43" t="str">
        <f>_xll.BInterpol('Base IPCA'!$C$3:$C$14,'Base IPCA'!$E$3:$E$14,AH3489,"Cubic","Extrapolate=Linear","MultiX=Average","Skip=True","Sort=True")</f>
        <v>#N/A Invalid Parameter: Interpolation value</v>
      </c>
      <c r="AJ3489" s="43" t="str">
        <f>_xll.BInterpol('Base IPCA'!$C$3:$C$14,'Base IPCA'!$D$3:$D$14,AH3489,"Cubic","Extrapolate=Linear","MultiX=Average","Skip=True","Sort=True")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3"/>
        <v>#REF!</v>
      </c>
      <c r="AI3490" s="43" t="str">
        <f>_xll.BInterpol('Base IPCA'!$C$3:$C$14,'Base IPCA'!$E$3:$E$14,AH3490,"Cubic","Extrapolate=Linear","MultiX=Average","Skip=True","Sort=True")</f>
        <v>#N/A Invalid Parameter: Interpolation value</v>
      </c>
      <c r="AJ3490" s="43" t="str">
        <f>_xll.BInterpol('Base IPCA'!$C$3:$C$14,'Base IPCA'!$D$3:$D$14,AH3490,"Cubic","Extrapolate=Linear","MultiX=Average","Skip=True","Sort=True")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3"/>
        <v>#REF!</v>
      </c>
      <c r="AI3491" s="43" t="str">
        <f>_xll.BInterpol('Base IPCA'!$C$3:$C$14,'Base IPCA'!$E$3:$E$14,AH3491,"Cubic","Extrapolate=Linear","MultiX=Average","Skip=True","Sort=True")</f>
        <v>#N/A Invalid Parameter: Interpolation value</v>
      </c>
      <c r="AJ3491" s="43" t="str">
        <f>_xll.BInterpol('Base IPCA'!$C$3:$C$14,'Base IPCA'!$D$3:$D$14,AH3491,"Cubic","Extrapolate=Linear","MultiX=Average","Skip=True","Sort=True")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3"/>
        <v>#REF!</v>
      </c>
      <c r="AI3492" s="43" t="str">
        <f>_xll.BInterpol('Base IPCA'!$C$3:$C$14,'Base IPCA'!$E$3:$E$14,AH3492,"Cubic","Extrapolate=Linear","MultiX=Average","Skip=True","Sort=True")</f>
        <v>#N/A Invalid Parameter: Interpolation value</v>
      </c>
      <c r="AJ3492" s="43" t="str">
        <f>_xll.BInterpol('Base IPCA'!$C$3:$C$14,'Base IPCA'!$D$3:$D$14,AH3492,"Cubic","Extrapolate=Linear","MultiX=Average","Skip=True","Sort=True")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3"/>
        <v>#REF!</v>
      </c>
      <c r="AI3493" s="43" t="str">
        <f>_xll.BInterpol('Base IPCA'!$C$3:$C$14,'Base IPCA'!$E$3:$E$14,AH3493,"Cubic","Extrapolate=Linear","MultiX=Average","Skip=True","Sort=True")</f>
        <v>#N/A Invalid Parameter: Interpolation value</v>
      </c>
      <c r="AJ3493" s="43" t="str">
        <f>_xll.BInterpol('Base IPCA'!$C$3:$C$14,'Base IPCA'!$D$3:$D$14,AH3493,"Cubic","Extrapolate=Linear","MultiX=Average","Skip=True","Sort=True")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3"/>
        <v>#REF!</v>
      </c>
      <c r="AI3494" s="43" t="str">
        <f>_xll.BInterpol('Base IPCA'!$C$3:$C$14,'Base IPCA'!$E$3:$E$14,AH3494,"Cubic","Extrapolate=Linear","MultiX=Average","Skip=True","Sort=True")</f>
        <v>#N/A Invalid Parameter: Interpolation value</v>
      </c>
      <c r="AJ3494" s="43" t="str">
        <f>_xll.BInterpol('Base IPCA'!$C$3:$C$14,'Base IPCA'!$D$3:$D$14,AH3494,"Cubic","Extrapolate=Linear","MultiX=Average","Skip=True","Sort=True")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3"/>
        <v>#REF!</v>
      </c>
      <c r="AI3495" s="43" t="str">
        <f>_xll.BInterpol('Base IPCA'!$C$3:$C$14,'Base IPCA'!$E$3:$E$14,AH3495,"Cubic","Extrapolate=Linear","MultiX=Average","Skip=True","Sort=True")</f>
        <v>#N/A Invalid Parameter: Interpolation value</v>
      </c>
      <c r="AJ3495" s="43" t="str">
        <f>_xll.BInterpol('Base IPCA'!$C$3:$C$14,'Base IPCA'!$D$3:$D$14,AH3495,"Cubic","Extrapolate=Linear","MultiX=Average","Skip=True","Sort=True")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3"/>
        <v>#REF!</v>
      </c>
      <c r="AI3496" s="43" t="str">
        <f>_xll.BInterpol('Base IPCA'!$C$3:$C$14,'Base IPCA'!$E$3:$E$14,AH3496,"Cubic","Extrapolate=Linear","MultiX=Average","Skip=True","Sort=True")</f>
        <v>#N/A Invalid Parameter: Interpolation value</v>
      </c>
      <c r="AJ3496" s="43" t="str">
        <f>_xll.BInterpol('Base IPCA'!$C$3:$C$14,'Base IPCA'!$D$3:$D$14,AH3496,"Cubic","Extrapolate=Linear","MultiX=Average","Skip=True","Sort=True")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3"/>
        <v>#REF!</v>
      </c>
      <c r="AI3497" s="43" t="str">
        <f>_xll.BInterpol('Base IPCA'!$C$3:$C$14,'Base IPCA'!$E$3:$E$14,AH3497,"Cubic","Extrapolate=Linear","MultiX=Average","Skip=True","Sort=True")</f>
        <v>#N/A Invalid Parameter: Interpolation value</v>
      </c>
      <c r="AJ3497" s="43" t="str">
        <f>_xll.BInterpol('Base IPCA'!$C$3:$C$14,'Base IPCA'!$D$3:$D$14,AH3497,"Cubic","Extrapolate=Linear","MultiX=Average","Skip=True","Sort=True")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3"/>
        <v>#REF!</v>
      </c>
      <c r="AI3498" s="43" t="str">
        <f>_xll.BInterpol('Base IPCA'!$C$3:$C$14,'Base IPCA'!$E$3:$E$14,AH3498,"Cubic","Extrapolate=Linear","MultiX=Average","Skip=True","Sort=True")</f>
        <v>#N/A Invalid Parameter: Interpolation value</v>
      </c>
      <c r="AJ3498" s="43" t="str">
        <f>_xll.BInterpol('Base IPCA'!$C$3:$C$14,'Base IPCA'!$D$3:$D$14,AH3498,"Cubic","Extrapolate=Linear","MultiX=Average","Skip=True","Sort=True")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3"/>
        <v>#REF!</v>
      </c>
      <c r="AI3499" s="43" t="str">
        <f>_xll.BInterpol('Base IPCA'!$C$3:$C$14,'Base IPCA'!$E$3:$E$14,AH3499,"Cubic","Extrapolate=Linear","MultiX=Average","Skip=True","Sort=True")</f>
        <v>#N/A Invalid Parameter: Interpolation value</v>
      </c>
      <c r="AJ3499" s="43" t="str">
        <f>_xll.BInterpol('Base IPCA'!$C$3:$C$14,'Base IPCA'!$D$3:$D$14,AH3499,"Cubic","Extrapolate=Linear","MultiX=Average","Skip=True","Sort=True")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3"/>
        <v>#REF!</v>
      </c>
      <c r="AI3500" s="43" t="str">
        <f>_xll.BInterpol('Base IPCA'!$C$3:$C$14,'Base IPCA'!$E$3:$E$14,AH3500,"Cubic","Extrapolate=Linear","MultiX=Average","Skip=True","Sort=True")</f>
        <v>#N/A Invalid Parameter: Interpolation value</v>
      </c>
      <c r="AJ3500" s="43" t="str">
        <f>_xll.BInterpol('Base IPCA'!$C$3:$C$14,'Base IPCA'!$D$3:$D$14,AH3500,"Cubic","Extrapolate=Linear","MultiX=Average","Skip=True","Sort=True")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3"/>
        <v>#REF!</v>
      </c>
      <c r="AI3501" s="43" t="str">
        <f>_xll.BInterpol('Base IPCA'!$C$3:$C$14,'Base IPCA'!$E$3:$E$14,AH3501,"Cubic","Extrapolate=Linear","MultiX=Average","Skip=True","Sort=True")</f>
        <v>#N/A Invalid Parameter: Interpolation value</v>
      </c>
      <c r="AJ3501" s="43" t="str">
        <f>_xll.BInterpol('Base IPCA'!$C$3:$C$14,'Base IPCA'!$D$3:$D$14,AH3501,"Cubic","Extrapolate=Linear","MultiX=Average","Skip=True","Sort=True")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3"/>
        <v>#REF!</v>
      </c>
      <c r="AI3502" s="43" t="str">
        <f>_xll.BInterpol('Base IPCA'!$C$3:$C$14,'Base IPCA'!$E$3:$E$14,AH3502,"Cubic","Extrapolate=Linear","MultiX=Average","Skip=True","Sort=True")</f>
        <v>#N/A Invalid Parameter: Interpolation value</v>
      </c>
      <c r="AJ3502" s="43" t="str">
        <f>_xll.BInterpol('Base IPCA'!$C$3:$C$14,'Base IPCA'!$D$3:$D$14,AH3502,"Cubic","Extrapolate=Linear","MultiX=Average","Skip=True","Sort=True")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3"/>
        <v>#REF!</v>
      </c>
      <c r="AI3503" s="43" t="str">
        <f>_xll.BInterpol('Base IPCA'!$C$3:$C$14,'Base IPCA'!$E$3:$E$14,AH3503,"Cubic","Extrapolate=Linear","MultiX=Average","Skip=True","Sort=True")</f>
        <v>#N/A Invalid Parameter: Interpolation value</v>
      </c>
      <c r="AJ3503" s="43" t="str">
        <f>_xll.BInterpol('Base IPCA'!$C$3:$C$14,'Base IPCA'!$D$3:$D$14,AH3503,"Cubic","Extrapolate=Linear","MultiX=Average","Skip=True","Sort=True")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3"/>
        <v>#REF!</v>
      </c>
      <c r="AI3504" s="43" t="str">
        <f>_xll.BInterpol('Base IPCA'!$C$3:$C$14,'Base IPCA'!$E$3:$E$14,AH3504,"Cubic","Extrapolate=Linear","MultiX=Average","Skip=True","Sort=True")</f>
        <v>#N/A Invalid Parameter: Interpolation value</v>
      </c>
      <c r="AJ3504" s="43" t="str">
        <f>_xll.BInterpol('Base IPCA'!$C$3:$C$14,'Base IPCA'!$D$3:$D$14,AH3504,"Cubic","Extrapolate=Linear","MultiX=Average","Skip=True","Sort=True")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3"/>
        <v>#REF!</v>
      </c>
      <c r="AI3505" s="43" t="str">
        <f>_xll.BInterpol('Base IPCA'!$C$3:$C$14,'Base IPCA'!$E$3:$E$14,AH3505,"Cubic","Extrapolate=Linear","MultiX=Average","Skip=True","Sort=True")</f>
        <v>#N/A Invalid Parameter: Interpolation value</v>
      </c>
      <c r="AJ3505" s="43" t="str">
        <f>_xll.BInterpol('Base IPCA'!$C$3:$C$14,'Base IPCA'!$D$3:$D$14,AH3505,"Cubic","Extrapolate=Linear","MultiX=Average","Skip=True","Sort=True")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3"/>
        <v>#REF!</v>
      </c>
      <c r="AI3506" s="43" t="str">
        <f>_xll.BInterpol('Base IPCA'!$C$3:$C$14,'Base IPCA'!$E$3:$E$14,AH3506,"Cubic","Extrapolate=Linear","MultiX=Average","Skip=True","Sort=True")</f>
        <v>#N/A Invalid Parameter: Interpolation value</v>
      </c>
      <c r="AJ3506" s="43" t="str">
        <f>_xll.BInterpol('Base IPCA'!$C$3:$C$14,'Base IPCA'!$D$3:$D$14,AH3506,"Cubic","Extrapolate=Linear","MultiX=Average","Skip=True","Sort=True")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3"/>
        <v>#REF!</v>
      </c>
      <c r="AI3507" s="43" t="str">
        <f>_xll.BInterpol('Base IPCA'!$C$3:$C$14,'Base IPCA'!$E$3:$E$14,AH3507,"Cubic","Extrapolate=Linear","MultiX=Average","Skip=True","Sort=True")</f>
        <v>#N/A Invalid Parameter: Interpolation value</v>
      </c>
      <c r="AJ3507" s="43" t="str">
        <f>_xll.BInterpol('Base IPCA'!$C$3:$C$14,'Base IPCA'!$D$3:$D$14,AH3507,"Cubic","Extrapolate=Linear","MultiX=Average","Skip=True","Sort=True")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3"/>
        <v>#REF!</v>
      </c>
      <c r="AI3508" s="43" t="str">
        <f>_xll.BInterpol('Base IPCA'!$C$3:$C$14,'Base IPCA'!$E$3:$E$14,AH3508,"Cubic","Extrapolate=Linear","MultiX=Average","Skip=True","Sort=True")</f>
        <v>#N/A Invalid Parameter: Interpolation value</v>
      </c>
      <c r="AJ3508" s="43" t="str">
        <f>_xll.BInterpol('Base IPCA'!$C$3:$C$14,'Base IPCA'!$D$3:$D$14,AH3508,"Cubic","Extrapolate=Linear","MultiX=Average","Skip=True","Sort=True")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3"/>
        <v>#REF!</v>
      </c>
      <c r="AI3509" s="43" t="str">
        <f>_xll.BInterpol('Base IPCA'!$C$3:$C$14,'Base IPCA'!$E$3:$E$14,AH3509,"Cubic","Extrapolate=Linear","MultiX=Average","Skip=True","Sort=True")</f>
        <v>#N/A Invalid Parameter: Interpolation value</v>
      </c>
      <c r="AJ3509" s="43" t="str">
        <f>_xll.BInterpol('Base IPCA'!$C$3:$C$14,'Base IPCA'!$D$3:$D$14,AH3509,"Cubic","Extrapolate=Linear","MultiX=Average","Skip=True","Sort=True")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3"/>
        <v>#REF!</v>
      </c>
      <c r="AI3510" s="43" t="str">
        <f>_xll.BInterpol('Base IPCA'!$C$3:$C$14,'Base IPCA'!$E$3:$E$14,AH3510,"Cubic","Extrapolate=Linear","MultiX=Average","Skip=True","Sort=True")</f>
        <v>#N/A Invalid Parameter: Interpolation value</v>
      </c>
      <c r="AJ3510" s="43" t="str">
        <f>_xll.BInterpol('Base IPCA'!$C$3:$C$14,'Base IPCA'!$D$3:$D$14,AH3510,"Cubic","Extrapolate=Linear","MultiX=Average","Skip=True","Sort=True")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3"/>
        <v>#REF!</v>
      </c>
      <c r="AI3511" s="43" t="str">
        <f>_xll.BInterpol('Base IPCA'!$C$3:$C$14,'Base IPCA'!$E$3:$E$14,AH3511,"Cubic","Extrapolate=Linear","MultiX=Average","Skip=True","Sort=True")</f>
        <v>#N/A Invalid Parameter: Interpolation value</v>
      </c>
      <c r="AJ3511" s="43" t="str">
        <f>_xll.BInterpol('Base IPCA'!$C$3:$C$14,'Base IPCA'!$D$3:$D$14,AH3511,"Cubic","Extrapolate=Linear","MultiX=Average","Skip=True","Sort=True")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3"/>
        <v>#REF!</v>
      </c>
      <c r="AI3512" s="43" t="str">
        <f>_xll.BInterpol('Base IPCA'!$C$3:$C$14,'Base IPCA'!$E$3:$E$14,AH3512,"Cubic","Extrapolate=Linear","MultiX=Average","Skip=True","Sort=True")</f>
        <v>#N/A Invalid Parameter: Interpolation value</v>
      </c>
      <c r="AJ3512" s="43" t="str">
        <f>_xll.BInterpol('Base IPCA'!$C$3:$C$14,'Base IPCA'!$D$3:$D$14,AH3512,"Cubic","Extrapolate=Linear","MultiX=Average","Skip=True","Sort=True")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3"/>
        <v>#REF!</v>
      </c>
      <c r="AI3513" s="43" t="str">
        <f>_xll.BInterpol('Base IPCA'!$C$3:$C$14,'Base IPCA'!$E$3:$E$14,AH3513,"Cubic","Extrapolate=Linear","MultiX=Average","Skip=True","Sort=True")</f>
        <v>#N/A Invalid Parameter: Interpolation value</v>
      </c>
      <c r="AJ3513" s="43" t="str">
        <f>_xll.BInterpol('Base IPCA'!$C$3:$C$14,'Base IPCA'!$D$3:$D$14,AH3513,"Cubic","Extrapolate=Linear","MultiX=Average","Skip=True","Sort=True")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3"/>
        <v>#REF!</v>
      </c>
      <c r="AI3514" s="43" t="str">
        <f>_xll.BInterpol('Base IPCA'!$C$3:$C$14,'Base IPCA'!$E$3:$E$14,AH3514,"Cubic","Extrapolate=Linear","MultiX=Average","Skip=True","Sort=True")</f>
        <v>#N/A Invalid Parameter: Interpolation value</v>
      </c>
      <c r="AJ3514" s="43" t="str">
        <f>_xll.BInterpol('Base IPCA'!$C$3:$C$14,'Base IPCA'!$D$3:$D$14,AH3514,"Cubic","Extrapolate=Linear","MultiX=Average","Skip=True","Sort=True")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3"/>
        <v>#REF!</v>
      </c>
      <c r="AI3515" s="43" t="str">
        <f>_xll.BInterpol('Base IPCA'!$C$3:$C$14,'Base IPCA'!$E$3:$E$14,AH3515,"Cubic","Extrapolate=Linear","MultiX=Average","Skip=True","Sort=True")</f>
        <v>#N/A Invalid Parameter: Interpolation value</v>
      </c>
      <c r="AJ3515" s="43" t="str">
        <f>_xll.BInterpol('Base IPCA'!$C$3:$C$14,'Base IPCA'!$D$3:$D$14,AH3515,"Cubic","Extrapolate=Linear","MultiX=Average","Skip=True","Sort=True")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3"/>
        <v>#REF!</v>
      </c>
      <c r="AI3516" s="43" t="str">
        <f>_xll.BInterpol('Base IPCA'!$C$3:$C$14,'Base IPCA'!$E$3:$E$14,AH3516,"Cubic","Extrapolate=Linear","MultiX=Average","Skip=True","Sort=True")</f>
        <v>#N/A Invalid Parameter: Interpolation value</v>
      </c>
      <c r="AJ3516" s="43" t="str">
        <f>_xll.BInterpol('Base IPCA'!$C$3:$C$14,'Base IPCA'!$D$3:$D$14,AH3516,"Cubic","Extrapolate=Linear","MultiX=Average","Skip=True","Sort=True")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3"/>
        <v>#REF!</v>
      </c>
      <c r="AI3517" s="43" t="str">
        <f>_xll.BInterpol('Base IPCA'!$C$3:$C$14,'Base IPCA'!$E$3:$E$14,AH3517,"Cubic","Extrapolate=Linear","MultiX=Average","Skip=True","Sort=True")</f>
        <v>#N/A Invalid Parameter: Interpolation value</v>
      </c>
      <c r="AJ3517" s="43" t="str">
        <f>_xll.BInterpol('Base IPCA'!$C$3:$C$14,'Base IPCA'!$D$3:$D$14,AH3517,"Cubic","Extrapolate=Linear","MultiX=Average","Skip=True","Sort=True")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3"/>
        <v>#REF!</v>
      </c>
      <c r="AI3518" s="43" t="str">
        <f>_xll.BInterpol('Base IPCA'!$C$3:$C$14,'Base IPCA'!$E$3:$E$14,AH3518,"Cubic","Extrapolate=Linear","MultiX=Average","Skip=True","Sort=True")</f>
        <v>#N/A Invalid Parameter: Interpolation value</v>
      </c>
      <c r="AJ3518" s="43" t="str">
        <f>_xll.BInterpol('Base IPCA'!$C$3:$C$14,'Base IPCA'!$D$3:$D$14,AH3518,"Cubic","Extrapolate=Linear","MultiX=Average","Skip=True","Sort=True")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3"/>
        <v>#REF!</v>
      </c>
      <c r="AI3519" s="43" t="str">
        <f>_xll.BInterpol('Base IPCA'!$C$3:$C$14,'Base IPCA'!$E$3:$E$14,AH3519,"Cubic","Extrapolate=Linear","MultiX=Average","Skip=True","Sort=True")</f>
        <v>#N/A Invalid Parameter: Interpolation value</v>
      </c>
      <c r="AJ3519" s="43" t="str">
        <f>_xll.BInterpol('Base IPCA'!$C$3:$C$14,'Base IPCA'!$D$3:$D$14,AH3519,"Cubic","Extrapolate=Linear","MultiX=Average","Skip=True","Sort=True")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3"/>
        <v>#REF!</v>
      </c>
      <c r="AI3520" s="43" t="str">
        <f>_xll.BInterpol('Base IPCA'!$C$3:$C$14,'Base IPCA'!$E$3:$E$14,AH3520,"Cubic","Extrapolate=Linear","MultiX=Average","Skip=True","Sort=True")</f>
        <v>#N/A Invalid Parameter: Interpolation value</v>
      </c>
      <c r="AJ3520" s="43" t="str">
        <f>_xll.BInterpol('Base IPCA'!$C$3:$C$14,'Base IPCA'!$D$3:$D$14,AH3520,"Cubic","Extrapolate=Linear","MultiX=Average","Skip=True","Sort=True")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3"/>
        <v>#REF!</v>
      </c>
      <c r="AI3521" s="43" t="str">
        <f>_xll.BInterpol('Base IPCA'!$C$3:$C$14,'Base IPCA'!$E$3:$E$14,AH3521,"Cubic","Extrapolate=Linear","MultiX=Average","Skip=True","Sort=True")</f>
        <v>#N/A Invalid Parameter: Interpolation value</v>
      </c>
      <c r="AJ3521" s="43" t="str">
        <f>_xll.BInterpol('Base IPCA'!$C$3:$C$14,'Base IPCA'!$D$3:$D$14,AH3521,"Cubic","Extrapolate=Linear","MultiX=Average","Skip=True","Sort=True")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3"/>
        <v>#REF!</v>
      </c>
      <c r="AI3522" s="43" t="str">
        <f>_xll.BInterpol('Base IPCA'!$C$3:$C$14,'Base IPCA'!$E$3:$E$14,AH3522,"Cubic","Extrapolate=Linear","MultiX=Average","Skip=True","Sort=True")</f>
        <v>#N/A Invalid Parameter: Interpolation value</v>
      </c>
      <c r="AJ3522" s="43" t="str">
        <f>_xll.BInterpol('Base IPCA'!$C$3:$C$14,'Base IPCA'!$D$3:$D$14,AH3522,"Cubic","Extrapolate=Linear","MultiX=Average","Skip=True","Sort=True")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3"/>
        <v>#REF!</v>
      </c>
      <c r="AI3523" s="43" t="str">
        <f>_xll.BInterpol('Base IPCA'!$C$3:$C$14,'Base IPCA'!$E$3:$E$14,AH3523,"Cubic","Extrapolate=Linear","MultiX=Average","Skip=True","Sort=True")</f>
        <v>#N/A Invalid Parameter: Interpolation value</v>
      </c>
      <c r="AJ3523" s="43" t="str">
        <f>_xll.BInterpol('Base IPCA'!$C$3:$C$14,'Base IPCA'!$D$3:$D$14,AH3523,"Cubic","Extrapolate=Linear","MultiX=Average","Skip=True","Sort=True")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3"/>
        <v>#REF!</v>
      </c>
      <c r="AI3524" s="43" t="str">
        <f>_xll.BInterpol('Base IPCA'!$C$3:$C$14,'Base IPCA'!$E$3:$E$14,AH3524,"Cubic","Extrapolate=Linear","MultiX=Average","Skip=True","Sort=True")</f>
        <v>#N/A Invalid Parameter: Interpolation value</v>
      </c>
      <c r="AJ3524" s="43" t="str">
        <f>_xll.BInterpol('Base IPCA'!$C$3:$C$14,'Base IPCA'!$D$3:$D$14,AH3524,"Cubic","Extrapolate=Linear","MultiX=Average","Skip=True","Sort=True")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3"/>
        <v>#REF!</v>
      </c>
      <c r="AI3525" s="43" t="str">
        <f>_xll.BInterpol('Base IPCA'!$C$3:$C$14,'Base IPCA'!$E$3:$E$14,AH3525,"Cubic","Extrapolate=Linear","MultiX=Average","Skip=True","Sort=True")</f>
        <v>#N/A Invalid Parameter: Interpolation value</v>
      </c>
      <c r="AJ3525" s="43" t="str">
        <f>_xll.BInterpol('Base IPCA'!$C$3:$C$14,'Base IPCA'!$D$3:$D$14,AH3525,"Cubic","Extrapolate=Linear","MultiX=Average","Skip=True","Sort=True")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4">AH3525+1</f>
        <v>#REF!</v>
      </c>
      <c r="AI3526" s="43" t="str">
        <f>_xll.BInterpol('Base IPCA'!$C$3:$C$14,'Base IPCA'!$E$3:$E$14,AH3526,"Cubic","Extrapolate=Linear","MultiX=Average","Skip=True","Sort=True")</f>
        <v>#N/A Invalid Parameter: Interpolation value</v>
      </c>
      <c r="AJ3526" s="43" t="str">
        <f>_xll.BInterpol('Base IPCA'!$C$3:$C$14,'Base IPCA'!$D$3:$D$14,AH3526,"Cubic","Extrapolate=Linear","MultiX=Average","Skip=True","Sort=True")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4"/>
        <v>#REF!</v>
      </c>
      <c r="AI3527" s="43" t="str">
        <f>_xll.BInterpol('Base IPCA'!$C$3:$C$14,'Base IPCA'!$E$3:$E$14,AH3527,"Cubic","Extrapolate=Linear","MultiX=Average","Skip=True","Sort=True")</f>
        <v>#N/A Invalid Parameter: Interpolation value</v>
      </c>
      <c r="AJ3527" s="43" t="str">
        <f>_xll.BInterpol('Base IPCA'!$C$3:$C$14,'Base IPCA'!$D$3:$D$14,AH3527,"Cubic","Extrapolate=Linear","MultiX=Average","Skip=True","Sort=True")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4"/>
        <v>#REF!</v>
      </c>
      <c r="AI3528" s="43" t="str">
        <f>_xll.BInterpol('Base IPCA'!$C$3:$C$14,'Base IPCA'!$E$3:$E$14,AH3528,"Cubic","Extrapolate=Linear","MultiX=Average","Skip=True","Sort=True")</f>
        <v>#N/A Invalid Parameter: Interpolation value</v>
      </c>
      <c r="AJ3528" s="43" t="str">
        <f>_xll.BInterpol('Base IPCA'!$C$3:$C$14,'Base IPCA'!$D$3:$D$14,AH3528,"Cubic","Extrapolate=Linear","MultiX=Average","Skip=True","Sort=True")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4"/>
        <v>#REF!</v>
      </c>
      <c r="AI3529" s="43" t="str">
        <f>_xll.BInterpol('Base IPCA'!$C$3:$C$14,'Base IPCA'!$E$3:$E$14,AH3529,"Cubic","Extrapolate=Linear","MultiX=Average","Skip=True","Sort=True")</f>
        <v>#N/A Invalid Parameter: Interpolation value</v>
      </c>
      <c r="AJ3529" s="43" t="str">
        <f>_xll.BInterpol('Base IPCA'!$C$3:$C$14,'Base IPCA'!$D$3:$D$14,AH3529,"Cubic","Extrapolate=Linear","MultiX=Average","Skip=True","Sort=True")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4"/>
        <v>#REF!</v>
      </c>
      <c r="AI3530" s="43" t="str">
        <f>_xll.BInterpol('Base IPCA'!$C$3:$C$14,'Base IPCA'!$E$3:$E$14,AH3530,"Cubic","Extrapolate=Linear","MultiX=Average","Skip=True","Sort=True")</f>
        <v>#N/A Invalid Parameter: Interpolation value</v>
      </c>
      <c r="AJ3530" s="43" t="str">
        <f>_xll.BInterpol('Base IPCA'!$C$3:$C$14,'Base IPCA'!$D$3:$D$14,AH3530,"Cubic","Extrapolate=Linear","MultiX=Average","Skip=True","Sort=True")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4"/>
        <v>#REF!</v>
      </c>
      <c r="AI3531" s="43" t="str">
        <f>_xll.BInterpol('Base IPCA'!$C$3:$C$14,'Base IPCA'!$E$3:$E$14,AH3531,"Cubic","Extrapolate=Linear","MultiX=Average","Skip=True","Sort=True")</f>
        <v>#N/A Invalid Parameter: Interpolation value</v>
      </c>
      <c r="AJ3531" s="43" t="str">
        <f>_xll.BInterpol('Base IPCA'!$C$3:$C$14,'Base IPCA'!$D$3:$D$14,AH3531,"Cubic","Extrapolate=Linear","MultiX=Average","Skip=True","Sort=True")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4"/>
        <v>#REF!</v>
      </c>
      <c r="AI3532" s="43" t="str">
        <f>_xll.BInterpol('Base IPCA'!$C$3:$C$14,'Base IPCA'!$E$3:$E$14,AH3532,"Cubic","Extrapolate=Linear","MultiX=Average","Skip=True","Sort=True")</f>
        <v>#N/A Invalid Parameter: Interpolation value</v>
      </c>
      <c r="AJ3532" s="43" t="str">
        <f>_xll.BInterpol('Base IPCA'!$C$3:$C$14,'Base IPCA'!$D$3:$D$14,AH3532,"Cubic","Extrapolate=Linear","MultiX=Average","Skip=True","Sort=True")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4"/>
        <v>#REF!</v>
      </c>
      <c r="AI3533" s="43" t="str">
        <f>_xll.BInterpol('Base IPCA'!$C$3:$C$14,'Base IPCA'!$E$3:$E$14,AH3533,"Cubic","Extrapolate=Linear","MultiX=Average","Skip=True","Sort=True")</f>
        <v>#N/A Invalid Parameter: Interpolation value</v>
      </c>
      <c r="AJ3533" s="43" t="str">
        <f>_xll.BInterpol('Base IPCA'!$C$3:$C$14,'Base IPCA'!$D$3:$D$14,AH3533,"Cubic","Extrapolate=Linear","MultiX=Average","Skip=True","Sort=True")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4"/>
        <v>#REF!</v>
      </c>
      <c r="AI3534" s="43" t="str">
        <f>_xll.BInterpol('Base IPCA'!$C$3:$C$14,'Base IPCA'!$E$3:$E$14,AH3534,"Cubic","Extrapolate=Linear","MultiX=Average","Skip=True","Sort=True")</f>
        <v>#N/A Invalid Parameter: Interpolation value</v>
      </c>
      <c r="AJ3534" s="43" t="str">
        <f>_xll.BInterpol('Base IPCA'!$C$3:$C$14,'Base IPCA'!$D$3:$D$14,AH3534,"Cubic","Extrapolate=Linear","MultiX=Average","Skip=True","Sort=True")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4"/>
        <v>#REF!</v>
      </c>
      <c r="AI3535" s="43" t="str">
        <f>_xll.BInterpol('Base IPCA'!$C$3:$C$14,'Base IPCA'!$E$3:$E$14,AH3535,"Cubic","Extrapolate=Linear","MultiX=Average","Skip=True","Sort=True")</f>
        <v>#N/A Invalid Parameter: Interpolation value</v>
      </c>
      <c r="AJ3535" s="43" t="str">
        <f>_xll.BInterpol('Base IPCA'!$C$3:$C$14,'Base IPCA'!$D$3:$D$14,AH3535,"Cubic","Extrapolate=Linear","MultiX=Average","Skip=True","Sort=True")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4"/>
        <v>#REF!</v>
      </c>
      <c r="AI3536" s="43" t="str">
        <f>_xll.BInterpol('Base IPCA'!$C$3:$C$14,'Base IPCA'!$E$3:$E$14,AH3536,"Cubic","Extrapolate=Linear","MultiX=Average","Skip=True","Sort=True")</f>
        <v>#N/A Invalid Parameter: Interpolation value</v>
      </c>
      <c r="AJ3536" s="43" t="str">
        <f>_xll.BInterpol('Base IPCA'!$C$3:$C$14,'Base IPCA'!$D$3:$D$14,AH3536,"Cubic","Extrapolate=Linear","MultiX=Average","Skip=True","Sort=True")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4"/>
        <v>#REF!</v>
      </c>
      <c r="AI3537" s="43" t="str">
        <f>_xll.BInterpol('Base IPCA'!$C$3:$C$14,'Base IPCA'!$E$3:$E$14,AH3537,"Cubic","Extrapolate=Linear","MultiX=Average","Skip=True","Sort=True")</f>
        <v>#N/A Invalid Parameter: Interpolation value</v>
      </c>
      <c r="AJ3537" s="43" t="str">
        <f>_xll.BInterpol('Base IPCA'!$C$3:$C$14,'Base IPCA'!$D$3:$D$14,AH3537,"Cubic","Extrapolate=Linear","MultiX=Average","Skip=True","Sort=True")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4"/>
        <v>#REF!</v>
      </c>
      <c r="AI3538" s="43" t="str">
        <f>_xll.BInterpol('Base IPCA'!$C$3:$C$14,'Base IPCA'!$E$3:$E$14,AH3538,"Cubic","Extrapolate=Linear","MultiX=Average","Skip=True","Sort=True")</f>
        <v>#N/A Invalid Parameter: Interpolation value</v>
      </c>
      <c r="AJ3538" s="43" t="str">
        <f>_xll.BInterpol('Base IPCA'!$C$3:$C$14,'Base IPCA'!$D$3:$D$14,AH3538,"Cubic","Extrapolate=Linear","MultiX=Average","Skip=True","Sort=True")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4"/>
        <v>#REF!</v>
      </c>
      <c r="AI3539" s="43" t="str">
        <f>_xll.BInterpol('Base IPCA'!$C$3:$C$14,'Base IPCA'!$E$3:$E$14,AH3539,"Cubic","Extrapolate=Linear","MultiX=Average","Skip=True","Sort=True")</f>
        <v>#N/A Invalid Parameter: Interpolation value</v>
      </c>
      <c r="AJ3539" s="43" t="str">
        <f>_xll.BInterpol('Base IPCA'!$C$3:$C$14,'Base IPCA'!$D$3:$D$14,AH3539,"Cubic","Extrapolate=Linear","MultiX=Average","Skip=True","Sort=True")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4"/>
        <v>#REF!</v>
      </c>
      <c r="AI3540" s="43" t="str">
        <f>_xll.BInterpol('Base IPCA'!$C$3:$C$14,'Base IPCA'!$E$3:$E$14,AH3540,"Cubic","Extrapolate=Linear","MultiX=Average","Skip=True","Sort=True")</f>
        <v>#N/A Invalid Parameter: Interpolation value</v>
      </c>
      <c r="AJ3540" s="43" t="str">
        <f>_xll.BInterpol('Base IPCA'!$C$3:$C$14,'Base IPCA'!$D$3:$D$14,AH3540,"Cubic","Extrapolate=Linear","MultiX=Average","Skip=True","Sort=True")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4"/>
        <v>#REF!</v>
      </c>
      <c r="AI3541" s="43" t="str">
        <f>_xll.BInterpol('Base IPCA'!$C$3:$C$14,'Base IPCA'!$E$3:$E$14,AH3541,"Cubic","Extrapolate=Linear","MultiX=Average","Skip=True","Sort=True")</f>
        <v>#N/A Invalid Parameter: Interpolation value</v>
      </c>
      <c r="AJ3541" s="43" t="str">
        <f>_xll.BInterpol('Base IPCA'!$C$3:$C$14,'Base IPCA'!$D$3:$D$14,AH3541,"Cubic","Extrapolate=Linear","MultiX=Average","Skip=True","Sort=True")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4"/>
        <v>#REF!</v>
      </c>
      <c r="AI3542" s="43" t="str">
        <f>_xll.BInterpol('Base IPCA'!$C$3:$C$14,'Base IPCA'!$E$3:$E$14,AH3542,"Cubic","Extrapolate=Linear","MultiX=Average","Skip=True","Sort=True")</f>
        <v>#N/A Invalid Parameter: Interpolation value</v>
      </c>
      <c r="AJ3542" s="43" t="str">
        <f>_xll.BInterpol('Base IPCA'!$C$3:$C$14,'Base IPCA'!$D$3:$D$14,AH3542,"Cubic","Extrapolate=Linear","MultiX=Average","Skip=True","Sort=True")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4"/>
        <v>#REF!</v>
      </c>
      <c r="AI3543" s="43" t="str">
        <f>_xll.BInterpol('Base IPCA'!$C$3:$C$14,'Base IPCA'!$E$3:$E$14,AH3543,"Cubic","Extrapolate=Linear","MultiX=Average","Skip=True","Sort=True")</f>
        <v>#N/A Invalid Parameter: Interpolation value</v>
      </c>
      <c r="AJ3543" s="43" t="str">
        <f>_xll.BInterpol('Base IPCA'!$C$3:$C$14,'Base IPCA'!$D$3:$D$14,AH3543,"Cubic","Extrapolate=Linear","MultiX=Average","Skip=True","Sort=True")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4"/>
        <v>#REF!</v>
      </c>
      <c r="AI3544" s="43" t="str">
        <f>_xll.BInterpol('Base IPCA'!$C$3:$C$14,'Base IPCA'!$E$3:$E$14,AH3544,"Cubic","Extrapolate=Linear","MultiX=Average","Skip=True","Sort=True")</f>
        <v>#N/A Invalid Parameter: Interpolation value</v>
      </c>
      <c r="AJ3544" s="43" t="str">
        <f>_xll.BInterpol('Base IPCA'!$C$3:$C$14,'Base IPCA'!$D$3:$D$14,AH3544,"Cubic","Extrapolate=Linear","MultiX=Average","Skip=True","Sort=True")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4"/>
        <v>#REF!</v>
      </c>
      <c r="AI3545" s="43" t="str">
        <f>_xll.BInterpol('Base IPCA'!$C$3:$C$14,'Base IPCA'!$E$3:$E$14,AH3545,"Cubic","Extrapolate=Linear","MultiX=Average","Skip=True","Sort=True")</f>
        <v>#N/A Invalid Parameter: Interpolation value</v>
      </c>
      <c r="AJ3545" s="43" t="str">
        <f>_xll.BInterpol('Base IPCA'!$C$3:$C$14,'Base IPCA'!$D$3:$D$14,AH3545,"Cubic","Extrapolate=Linear","MultiX=Average","Skip=True","Sort=True")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4"/>
        <v>#REF!</v>
      </c>
      <c r="AI3546" s="43" t="str">
        <f>_xll.BInterpol('Base IPCA'!$C$3:$C$14,'Base IPCA'!$E$3:$E$14,AH3546,"Cubic","Extrapolate=Linear","MultiX=Average","Skip=True","Sort=True")</f>
        <v>#N/A Invalid Parameter: Interpolation value</v>
      </c>
      <c r="AJ3546" s="43" t="str">
        <f>_xll.BInterpol('Base IPCA'!$C$3:$C$14,'Base IPCA'!$D$3:$D$14,AH3546,"Cubic","Extrapolate=Linear","MultiX=Average","Skip=True","Sort=True")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4"/>
        <v>#REF!</v>
      </c>
      <c r="AI3547" s="43" t="str">
        <f>_xll.BInterpol('Base IPCA'!$C$3:$C$14,'Base IPCA'!$E$3:$E$14,AH3547,"Cubic","Extrapolate=Linear","MultiX=Average","Skip=True","Sort=True")</f>
        <v>#N/A Invalid Parameter: Interpolation value</v>
      </c>
      <c r="AJ3547" s="43" t="str">
        <f>_xll.BInterpol('Base IPCA'!$C$3:$C$14,'Base IPCA'!$D$3:$D$14,AH3547,"Cubic","Extrapolate=Linear","MultiX=Average","Skip=True","Sort=True")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4"/>
        <v>#REF!</v>
      </c>
      <c r="AI3548" s="43" t="str">
        <f>_xll.BInterpol('Base IPCA'!$C$3:$C$14,'Base IPCA'!$E$3:$E$14,AH3548,"Cubic","Extrapolate=Linear","MultiX=Average","Skip=True","Sort=True")</f>
        <v>#N/A Invalid Parameter: Interpolation value</v>
      </c>
      <c r="AJ3548" s="43" t="str">
        <f>_xll.BInterpol('Base IPCA'!$C$3:$C$14,'Base IPCA'!$D$3:$D$14,AH3548,"Cubic","Extrapolate=Linear","MultiX=Average","Skip=True","Sort=True")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4"/>
        <v>#REF!</v>
      </c>
      <c r="AI3549" s="43" t="str">
        <f>_xll.BInterpol('Base IPCA'!$C$3:$C$14,'Base IPCA'!$E$3:$E$14,AH3549,"Cubic","Extrapolate=Linear","MultiX=Average","Skip=True","Sort=True")</f>
        <v>#N/A Invalid Parameter: Interpolation value</v>
      </c>
      <c r="AJ3549" s="43" t="str">
        <f>_xll.BInterpol('Base IPCA'!$C$3:$C$14,'Base IPCA'!$D$3:$D$14,AH3549,"Cubic","Extrapolate=Linear","MultiX=Average","Skip=True","Sort=True")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4"/>
        <v>#REF!</v>
      </c>
      <c r="AI3550" s="43" t="str">
        <f>_xll.BInterpol('Base IPCA'!$C$3:$C$14,'Base IPCA'!$E$3:$E$14,AH3550,"Cubic","Extrapolate=Linear","MultiX=Average","Skip=True","Sort=True")</f>
        <v>#N/A Invalid Parameter: Interpolation value</v>
      </c>
      <c r="AJ3550" s="43" t="str">
        <f>_xll.BInterpol('Base IPCA'!$C$3:$C$14,'Base IPCA'!$D$3:$D$14,AH3550,"Cubic","Extrapolate=Linear","MultiX=Average","Skip=True","Sort=True")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4"/>
        <v>#REF!</v>
      </c>
      <c r="AI3551" s="43" t="str">
        <f>_xll.BInterpol('Base IPCA'!$C$3:$C$14,'Base IPCA'!$E$3:$E$14,AH3551,"Cubic","Extrapolate=Linear","MultiX=Average","Skip=True","Sort=True")</f>
        <v>#N/A Invalid Parameter: Interpolation value</v>
      </c>
      <c r="AJ3551" s="43" t="str">
        <f>_xll.BInterpol('Base IPCA'!$C$3:$C$14,'Base IPCA'!$D$3:$D$14,AH3551,"Cubic","Extrapolate=Linear","MultiX=Average","Skip=True","Sort=True")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4"/>
        <v>#REF!</v>
      </c>
      <c r="AI3552" s="43" t="str">
        <f>_xll.BInterpol('Base IPCA'!$C$3:$C$14,'Base IPCA'!$E$3:$E$14,AH3552,"Cubic","Extrapolate=Linear","MultiX=Average","Skip=True","Sort=True")</f>
        <v>#N/A Invalid Parameter: Interpolation value</v>
      </c>
      <c r="AJ3552" s="43" t="str">
        <f>_xll.BInterpol('Base IPCA'!$C$3:$C$14,'Base IPCA'!$D$3:$D$14,AH3552,"Cubic","Extrapolate=Linear","MultiX=Average","Skip=True","Sort=True")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4"/>
        <v>#REF!</v>
      </c>
      <c r="AI3553" s="43" t="str">
        <f>_xll.BInterpol('Base IPCA'!$C$3:$C$14,'Base IPCA'!$E$3:$E$14,AH3553,"Cubic","Extrapolate=Linear","MultiX=Average","Skip=True","Sort=True")</f>
        <v>#N/A Invalid Parameter: Interpolation value</v>
      </c>
      <c r="AJ3553" s="43" t="str">
        <f>_xll.BInterpol('Base IPCA'!$C$3:$C$14,'Base IPCA'!$D$3:$D$14,AH3553,"Cubic","Extrapolate=Linear","MultiX=Average","Skip=True","Sort=True")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4"/>
        <v>#REF!</v>
      </c>
      <c r="AI3554" s="43" t="str">
        <f>_xll.BInterpol('Base IPCA'!$C$3:$C$14,'Base IPCA'!$E$3:$E$14,AH3554,"Cubic","Extrapolate=Linear","MultiX=Average","Skip=True","Sort=True")</f>
        <v>#N/A Invalid Parameter: Interpolation value</v>
      </c>
      <c r="AJ3554" s="43" t="str">
        <f>_xll.BInterpol('Base IPCA'!$C$3:$C$14,'Base IPCA'!$D$3:$D$14,AH3554,"Cubic","Extrapolate=Linear","MultiX=Average","Skip=True","Sort=True")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4"/>
        <v>#REF!</v>
      </c>
      <c r="AI3555" s="43" t="str">
        <f>_xll.BInterpol('Base IPCA'!$C$3:$C$14,'Base IPCA'!$E$3:$E$14,AH3555,"Cubic","Extrapolate=Linear","MultiX=Average","Skip=True","Sort=True")</f>
        <v>#N/A Invalid Parameter: Interpolation value</v>
      </c>
      <c r="AJ3555" s="43" t="str">
        <f>_xll.BInterpol('Base IPCA'!$C$3:$C$14,'Base IPCA'!$D$3:$D$14,AH3555,"Cubic","Extrapolate=Linear","MultiX=Average","Skip=True","Sort=True")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4"/>
        <v>#REF!</v>
      </c>
      <c r="AI3556" s="43" t="str">
        <f>_xll.BInterpol('Base IPCA'!$C$3:$C$14,'Base IPCA'!$E$3:$E$14,AH3556,"Cubic","Extrapolate=Linear","MultiX=Average","Skip=True","Sort=True")</f>
        <v>#N/A Invalid Parameter: Interpolation value</v>
      </c>
      <c r="AJ3556" s="43" t="str">
        <f>_xll.BInterpol('Base IPCA'!$C$3:$C$14,'Base IPCA'!$D$3:$D$14,AH3556,"Cubic","Extrapolate=Linear","MultiX=Average","Skip=True","Sort=True")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4"/>
        <v>#REF!</v>
      </c>
      <c r="AI3557" s="43" t="str">
        <f>_xll.BInterpol('Base IPCA'!$C$3:$C$14,'Base IPCA'!$E$3:$E$14,AH3557,"Cubic","Extrapolate=Linear","MultiX=Average","Skip=True","Sort=True")</f>
        <v>#N/A Invalid Parameter: Interpolation value</v>
      </c>
      <c r="AJ3557" s="43" t="str">
        <f>_xll.BInterpol('Base IPCA'!$C$3:$C$14,'Base IPCA'!$D$3:$D$14,AH3557,"Cubic","Extrapolate=Linear","MultiX=Average","Skip=True","Sort=True")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4"/>
        <v>#REF!</v>
      </c>
      <c r="AI3558" s="43" t="str">
        <f>_xll.BInterpol('Base IPCA'!$C$3:$C$14,'Base IPCA'!$E$3:$E$14,AH3558,"Cubic","Extrapolate=Linear","MultiX=Average","Skip=True","Sort=True")</f>
        <v>#N/A Invalid Parameter: Interpolation value</v>
      </c>
      <c r="AJ3558" s="43" t="str">
        <f>_xll.BInterpol('Base IPCA'!$C$3:$C$14,'Base IPCA'!$D$3:$D$14,AH3558,"Cubic","Extrapolate=Linear","MultiX=Average","Skip=True","Sort=True")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4"/>
        <v>#REF!</v>
      </c>
      <c r="AI3559" s="43" t="str">
        <f>_xll.BInterpol('Base IPCA'!$C$3:$C$14,'Base IPCA'!$E$3:$E$14,AH3559,"Cubic","Extrapolate=Linear","MultiX=Average","Skip=True","Sort=True")</f>
        <v>#N/A Invalid Parameter: Interpolation value</v>
      </c>
      <c r="AJ3559" s="43" t="str">
        <f>_xll.BInterpol('Base IPCA'!$C$3:$C$14,'Base IPCA'!$D$3:$D$14,AH3559,"Cubic","Extrapolate=Linear","MultiX=Average","Skip=True","Sort=True")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4"/>
        <v>#REF!</v>
      </c>
      <c r="AI3560" s="43" t="str">
        <f>_xll.BInterpol('Base IPCA'!$C$3:$C$14,'Base IPCA'!$E$3:$E$14,AH3560,"Cubic","Extrapolate=Linear","MultiX=Average","Skip=True","Sort=True")</f>
        <v>#N/A Invalid Parameter: Interpolation value</v>
      </c>
      <c r="AJ3560" s="43" t="str">
        <f>_xll.BInterpol('Base IPCA'!$C$3:$C$14,'Base IPCA'!$D$3:$D$14,AH3560,"Cubic","Extrapolate=Linear","MultiX=Average","Skip=True","Sort=True")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4"/>
        <v>#REF!</v>
      </c>
      <c r="AI3561" s="43" t="str">
        <f>_xll.BInterpol('Base IPCA'!$C$3:$C$14,'Base IPCA'!$E$3:$E$14,AH3561,"Cubic","Extrapolate=Linear","MultiX=Average","Skip=True","Sort=True")</f>
        <v>#N/A Invalid Parameter: Interpolation value</v>
      </c>
      <c r="AJ3561" s="43" t="str">
        <f>_xll.BInterpol('Base IPCA'!$C$3:$C$14,'Base IPCA'!$D$3:$D$14,AH3561,"Cubic","Extrapolate=Linear","MultiX=Average","Skip=True","Sort=True")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4"/>
        <v>#REF!</v>
      </c>
      <c r="AI3562" s="43" t="str">
        <f>_xll.BInterpol('Base IPCA'!$C$3:$C$14,'Base IPCA'!$E$3:$E$14,AH3562,"Cubic","Extrapolate=Linear","MultiX=Average","Skip=True","Sort=True")</f>
        <v>#N/A Invalid Parameter: Interpolation value</v>
      </c>
      <c r="AJ3562" s="43" t="str">
        <f>_xll.BInterpol('Base IPCA'!$C$3:$C$14,'Base IPCA'!$D$3:$D$14,AH3562,"Cubic","Extrapolate=Linear","MultiX=Average","Skip=True","Sort=True")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4"/>
        <v>#REF!</v>
      </c>
      <c r="AI3563" s="43" t="str">
        <f>_xll.BInterpol('Base IPCA'!$C$3:$C$14,'Base IPCA'!$E$3:$E$14,AH3563,"Cubic","Extrapolate=Linear","MultiX=Average","Skip=True","Sort=True")</f>
        <v>#N/A Invalid Parameter: Interpolation value</v>
      </c>
      <c r="AJ3563" s="43" t="str">
        <f>_xll.BInterpol('Base IPCA'!$C$3:$C$14,'Base IPCA'!$D$3:$D$14,AH3563,"Cubic","Extrapolate=Linear","MultiX=Average","Skip=True","Sort=True")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4"/>
        <v>#REF!</v>
      </c>
      <c r="AI3564" s="43" t="str">
        <f>_xll.BInterpol('Base IPCA'!$C$3:$C$14,'Base IPCA'!$E$3:$E$14,AH3564,"Cubic","Extrapolate=Linear","MultiX=Average","Skip=True","Sort=True")</f>
        <v>#N/A Invalid Parameter: Interpolation value</v>
      </c>
      <c r="AJ3564" s="43" t="str">
        <f>_xll.BInterpol('Base IPCA'!$C$3:$C$14,'Base IPCA'!$D$3:$D$14,AH3564,"Cubic","Extrapolate=Linear","MultiX=Average","Skip=True","Sort=True")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4"/>
        <v>#REF!</v>
      </c>
      <c r="AI3565" s="43" t="str">
        <f>_xll.BInterpol('Base IPCA'!$C$3:$C$14,'Base IPCA'!$E$3:$E$14,AH3565,"Cubic","Extrapolate=Linear","MultiX=Average","Skip=True","Sort=True")</f>
        <v>#N/A Invalid Parameter: Interpolation value</v>
      </c>
      <c r="AJ3565" s="43" t="str">
        <f>_xll.BInterpol('Base IPCA'!$C$3:$C$14,'Base IPCA'!$D$3:$D$14,AH3565,"Cubic","Extrapolate=Linear","MultiX=Average","Skip=True","Sort=True")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4"/>
        <v>#REF!</v>
      </c>
      <c r="AI3566" s="43" t="str">
        <f>_xll.BInterpol('Base IPCA'!$C$3:$C$14,'Base IPCA'!$E$3:$E$14,AH3566,"Cubic","Extrapolate=Linear","MultiX=Average","Skip=True","Sort=True")</f>
        <v>#N/A Invalid Parameter: Interpolation value</v>
      </c>
      <c r="AJ3566" s="43" t="str">
        <f>_xll.BInterpol('Base IPCA'!$C$3:$C$14,'Base IPCA'!$D$3:$D$14,AH3566,"Cubic","Extrapolate=Linear","MultiX=Average","Skip=True","Sort=True")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4"/>
        <v>#REF!</v>
      </c>
      <c r="AI3567" s="43" t="str">
        <f>_xll.BInterpol('Base IPCA'!$C$3:$C$14,'Base IPCA'!$E$3:$E$14,AH3567,"Cubic","Extrapolate=Linear","MultiX=Average","Skip=True","Sort=True")</f>
        <v>#N/A Invalid Parameter: Interpolation value</v>
      </c>
      <c r="AJ3567" s="43" t="str">
        <f>_xll.BInterpol('Base IPCA'!$C$3:$C$14,'Base IPCA'!$D$3:$D$14,AH3567,"Cubic","Extrapolate=Linear","MultiX=Average","Skip=True","Sort=True")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4"/>
        <v>#REF!</v>
      </c>
      <c r="AI3568" s="43" t="str">
        <f>_xll.BInterpol('Base IPCA'!$C$3:$C$14,'Base IPCA'!$E$3:$E$14,AH3568,"Cubic","Extrapolate=Linear","MultiX=Average","Skip=True","Sort=True")</f>
        <v>#N/A Invalid Parameter: Interpolation value</v>
      </c>
      <c r="AJ3568" s="43" t="str">
        <f>_xll.BInterpol('Base IPCA'!$C$3:$C$14,'Base IPCA'!$D$3:$D$14,AH3568,"Cubic","Extrapolate=Linear","MultiX=Average","Skip=True","Sort=True")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4"/>
        <v>#REF!</v>
      </c>
      <c r="AI3569" s="43" t="str">
        <f>_xll.BInterpol('Base IPCA'!$C$3:$C$14,'Base IPCA'!$E$3:$E$14,AH3569,"Cubic","Extrapolate=Linear","MultiX=Average","Skip=True","Sort=True")</f>
        <v>#N/A Invalid Parameter: Interpolation value</v>
      </c>
      <c r="AJ3569" s="43" t="str">
        <f>_xll.BInterpol('Base IPCA'!$C$3:$C$14,'Base IPCA'!$D$3:$D$14,AH3569,"Cubic","Extrapolate=Linear","MultiX=Average","Skip=True","Sort=True")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4"/>
        <v>#REF!</v>
      </c>
      <c r="AI3570" s="43" t="str">
        <f>_xll.BInterpol('Base IPCA'!$C$3:$C$14,'Base IPCA'!$E$3:$E$14,AH3570,"Cubic","Extrapolate=Linear","MultiX=Average","Skip=True","Sort=True")</f>
        <v>#N/A Invalid Parameter: Interpolation value</v>
      </c>
      <c r="AJ3570" s="43" t="str">
        <f>_xll.BInterpol('Base IPCA'!$C$3:$C$14,'Base IPCA'!$D$3:$D$14,AH3570,"Cubic","Extrapolate=Linear","MultiX=Average","Skip=True","Sort=True")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4"/>
        <v>#REF!</v>
      </c>
      <c r="AI3571" s="43" t="str">
        <f>_xll.BInterpol('Base IPCA'!$C$3:$C$14,'Base IPCA'!$E$3:$E$14,AH3571,"Cubic","Extrapolate=Linear","MultiX=Average","Skip=True","Sort=True")</f>
        <v>#N/A Invalid Parameter: Interpolation value</v>
      </c>
      <c r="AJ3571" s="43" t="str">
        <f>_xll.BInterpol('Base IPCA'!$C$3:$C$14,'Base IPCA'!$D$3:$D$14,AH3571,"Cubic","Extrapolate=Linear","MultiX=Average","Skip=True","Sort=True")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4"/>
        <v>#REF!</v>
      </c>
      <c r="AI3572" s="43" t="str">
        <f>_xll.BInterpol('Base IPCA'!$C$3:$C$14,'Base IPCA'!$E$3:$E$14,AH3572,"Cubic","Extrapolate=Linear","MultiX=Average","Skip=True","Sort=True")</f>
        <v>#N/A Invalid Parameter: Interpolation value</v>
      </c>
      <c r="AJ3572" s="43" t="str">
        <f>_xll.BInterpol('Base IPCA'!$C$3:$C$14,'Base IPCA'!$D$3:$D$14,AH3572,"Cubic","Extrapolate=Linear","MultiX=Average","Skip=True","Sort=True")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4"/>
        <v>#REF!</v>
      </c>
      <c r="AI3573" s="43" t="str">
        <f>_xll.BInterpol('Base IPCA'!$C$3:$C$14,'Base IPCA'!$E$3:$E$14,AH3573,"Cubic","Extrapolate=Linear","MultiX=Average","Skip=True","Sort=True")</f>
        <v>#N/A Invalid Parameter: Interpolation value</v>
      </c>
      <c r="AJ3573" s="43" t="str">
        <f>_xll.BInterpol('Base IPCA'!$C$3:$C$14,'Base IPCA'!$D$3:$D$14,AH3573,"Cubic","Extrapolate=Linear","MultiX=Average","Skip=True","Sort=True")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4"/>
        <v>#REF!</v>
      </c>
      <c r="AI3574" s="43" t="str">
        <f>_xll.BInterpol('Base IPCA'!$C$3:$C$14,'Base IPCA'!$E$3:$E$14,AH3574,"Cubic","Extrapolate=Linear","MultiX=Average","Skip=True","Sort=True")</f>
        <v>#N/A Invalid Parameter: Interpolation value</v>
      </c>
      <c r="AJ3574" s="43" t="str">
        <f>_xll.BInterpol('Base IPCA'!$C$3:$C$14,'Base IPCA'!$D$3:$D$14,AH3574,"Cubic","Extrapolate=Linear","MultiX=Average","Skip=True","Sort=True")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4"/>
        <v>#REF!</v>
      </c>
      <c r="AI3575" s="43" t="str">
        <f>_xll.BInterpol('Base IPCA'!$C$3:$C$14,'Base IPCA'!$E$3:$E$14,AH3575,"Cubic","Extrapolate=Linear","MultiX=Average","Skip=True","Sort=True")</f>
        <v>#N/A Invalid Parameter: Interpolation value</v>
      </c>
      <c r="AJ3575" s="43" t="str">
        <f>_xll.BInterpol('Base IPCA'!$C$3:$C$14,'Base IPCA'!$D$3:$D$14,AH3575,"Cubic","Extrapolate=Linear","MultiX=Average","Skip=True","Sort=True")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4"/>
        <v>#REF!</v>
      </c>
      <c r="AI3576" s="43" t="str">
        <f>_xll.BInterpol('Base IPCA'!$C$3:$C$14,'Base IPCA'!$E$3:$E$14,AH3576,"Cubic","Extrapolate=Linear","MultiX=Average","Skip=True","Sort=True")</f>
        <v>#N/A Invalid Parameter: Interpolation value</v>
      </c>
      <c r="AJ3576" s="43" t="str">
        <f>_xll.BInterpol('Base IPCA'!$C$3:$C$14,'Base IPCA'!$D$3:$D$14,AH3576,"Cubic","Extrapolate=Linear","MultiX=Average","Skip=True","Sort=True")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4"/>
        <v>#REF!</v>
      </c>
      <c r="AI3577" s="43" t="str">
        <f>_xll.BInterpol('Base IPCA'!$C$3:$C$14,'Base IPCA'!$E$3:$E$14,AH3577,"Cubic","Extrapolate=Linear","MultiX=Average","Skip=True","Sort=True")</f>
        <v>#N/A Invalid Parameter: Interpolation value</v>
      </c>
      <c r="AJ3577" s="43" t="str">
        <f>_xll.BInterpol('Base IPCA'!$C$3:$C$14,'Base IPCA'!$D$3:$D$14,AH3577,"Cubic","Extrapolate=Linear","MultiX=Average","Skip=True","Sort=True")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4"/>
        <v>#REF!</v>
      </c>
      <c r="AI3578" s="43" t="str">
        <f>_xll.BInterpol('Base IPCA'!$C$3:$C$14,'Base IPCA'!$E$3:$E$14,AH3578,"Cubic","Extrapolate=Linear","MultiX=Average","Skip=True","Sort=True")</f>
        <v>#N/A Invalid Parameter: Interpolation value</v>
      </c>
      <c r="AJ3578" s="43" t="str">
        <f>_xll.BInterpol('Base IPCA'!$C$3:$C$14,'Base IPCA'!$D$3:$D$14,AH3578,"Cubic","Extrapolate=Linear","MultiX=Average","Skip=True","Sort=True")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4"/>
        <v>#REF!</v>
      </c>
      <c r="AI3579" s="43" t="str">
        <f>_xll.BInterpol('Base IPCA'!$C$3:$C$14,'Base IPCA'!$E$3:$E$14,AH3579,"Cubic","Extrapolate=Linear","MultiX=Average","Skip=True","Sort=True")</f>
        <v>#N/A Invalid Parameter: Interpolation value</v>
      </c>
      <c r="AJ3579" s="43" t="str">
        <f>_xll.BInterpol('Base IPCA'!$C$3:$C$14,'Base IPCA'!$D$3:$D$14,AH3579,"Cubic","Extrapolate=Linear","MultiX=Average","Skip=True","Sort=True")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4"/>
        <v>#REF!</v>
      </c>
      <c r="AI3580" s="43" t="str">
        <f>_xll.BInterpol('Base IPCA'!$C$3:$C$14,'Base IPCA'!$E$3:$E$14,AH3580,"Cubic","Extrapolate=Linear","MultiX=Average","Skip=True","Sort=True")</f>
        <v>#N/A Invalid Parameter: Interpolation value</v>
      </c>
      <c r="AJ3580" s="43" t="str">
        <f>_xll.BInterpol('Base IPCA'!$C$3:$C$14,'Base IPCA'!$D$3:$D$14,AH3580,"Cubic","Extrapolate=Linear","MultiX=Average","Skip=True","Sort=True")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4"/>
        <v>#REF!</v>
      </c>
      <c r="AI3581" s="43" t="str">
        <f>_xll.BInterpol('Base IPCA'!$C$3:$C$14,'Base IPCA'!$E$3:$E$14,AH3581,"Cubic","Extrapolate=Linear","MultiX=Average","Skip=True","Sort=True")</f>
        <v>#N/A Invalid Parameter: Interpolation value</v>
      </c>
      <c r="AJ3581" s="43" t="str">
        <f>_xll.BInterpol('Base IPCA'!$C$3:$C$14,'Base IPCA'!$D$3:$D$14,AH3581,"Cubic","Extrapolate=Linear","MultiX=Average","Skip=True","Sort=True")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4"/>
        <v>#REF!</v>
      </c>
      <c r="AI3582" s="43" t="str">
        <f>_xll.BInterpol('Base IPCA'!$C$3:$C$14,'Base IPCA'!$E$3:$E$14,AH3582,"Cubic","Extrapolate=Linear","MultiX=Average","Skip=True","Sort=True")</f>
        <v>#N/A Invalid Parameter: Interpolation value</v>
      </c>
      <c r="AJ3582" s="43" t="str">
        <f>_xll.BInterpol('Base IPCA'!$C$3:$C$14,'Base IPCA'!$D$3:$D$14,AH3582,"Cubic","Extrapolate=Linear","MultiX=Average","Skip=True","Sort=True")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4"/>
        <v>#REF!</v>
      </c>
      <c r="AI3583" s="43" t="str">
        <f>_xll.BInterpol('Base IPCA'!$C$3:$C$14,'Base IPCA'!$E$3:$E$14,AH3583,"Cubic","Extrapolate=Linear","MultiX=Average","Skip=True","Sort=True")</f>
        <v>#N/A Invalid Parameter: Interpolation value</v>
      </c>
      <c r="AJ3583" s="43" t="str">
        <f>_xll.BInterpol('Base IPCA'!$C$3:$C$14,'Base IPCA'!$D$3:$D$14,AH3583,"Cubic","Extrapolate=Linear","MultiX=Average","Skip=True","Sort=True")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4"/>
        <v>#REF!</v>
      </c>
      <c r="AI3584" s="43" t="str">
        <f>_xll.BInterpol('Base IPCA'!$C$3:$C$14,'Base IPCA'!$E$3:$E$14,AH3584,"Cubic","Extrapolate=Linear","MultiX=Average","Skip=True","Sort=True")</f>
        <v>#N/A Invalid Parameter: Interpolation value</v>
      </c>
      <c r="AJ3584" s="43" t="str">
        <f>_xll.BInterpol('Base IPCA'!$C$3:$C$14,'Base IPCA'!$D$3:$D$14,AH3584,"Cubic","Extrapolate=Linear","MultiX=Average","Skip=True","Sort=True")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4"/>
        <v>#REF!</v>
      </c>
      <c r="AI3585" s="43" t="str">
        <f>_xll.BInterpol('Base IPCA'!$C$3:$C$14,'Base IPCA'!$E$3:$E$14,AH3585,"Cubic","Extrapolate=Linear","MultiX=Average","Skip=True","Sort=True")</f>
        <v>#N/A Invalid Parameter: Interpolation value</v>
      </c>
      <c r="AJ3585" s="43" t="str">
        <f>_xll.BInterpol('Base IPCA'!$C$3:$C$14,'Base IPCA'!$D$3:$D$14,AH3585,"Cubic","Extrapolate=Linear","MultiX=Average","Skip=True","Sort=True")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4"/>
        <v>#REF!</v>
      </c>
      <c r="AI3586" s="43" t="str">
        <f>_xll.BInterpol('Base IPCA'!$C$3:$C$14,'Base IPCA'!$E$3:$E$14,AH3586,"Cubic","Extrapolate=Linear","MultiX=Average","Skip=True","Sort=True")</f>
        <v>#N/A Invalid Parameter: Interpolation value</v>
      </c>
      <c r="AJ3586" s="43" t="str">
        <f>_xll.BInterpol('Base IPCA'!$C$3:$C$14,'Base IPCA'!$D$3:$D$14,AH3586,"Cubic","Extrapolate=Linear","MultiX=Average","Skip=True","Sort=True")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4"/>
        <v>#REF!</v>
      </c>
      <c r="AI3587" s="43" t="str">
        <f>_xll.BInterpol('Base IPCA'!$C$3:$C$14,'Base IPCA'!$E$3:$E$14,AH3587,"Cubic","Extrapolate=Linear","MultiX=Average","Skip=True","Sort=True")</f>
        <v>#N/A Invalid Parameter: Interpolation value</v>
      </c>
      <c r="AJ3587" s="43" t="str">
        <f>_xll.BInterpol('Base IPCA'!$C$3:$C$14,'Base IPCA'!$D$3:$D$14,AH3587,"Cubic","Extrapolate=Linear","MultiX=Average","Skip=True","Sort=True")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4"/>
        <v>#REF!</v>
      </c>
      <c r="AI3588" s="43" t="str">
        <f>_xll.BInterpol('Base IPCA'!$C$3:$C$14,'Base IPCA'!$E$3:$E$14,AH3588,"Cubic","Extrapolate=Linear","MultiX=Average","Skip=True","Sort=True")</f>
        <v>#N/A Invalid Parameter: Interpolation value</v>
      </c>
      <c r="AJ3588" s="43" t="str">
        <f>_xll.BInterpol('Base IPCA'!$C$3:$C$14,'Base IPCA'!$D$3:$D$14,AH3588,"Cubic","Extrapolate=Linear","MultiX=Average","Skip=True","Sort=True")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4"/>
        <v>#REF!</v>
      </c>
      <c r="AI3589" s="43" t="str">
        <f>_xll.BInterpol('Base IPCA'!$C$3:$C$14,'Base IPCA'!$E$3:$E$14,AH3589,"Cubic","Extrapolate=Linear","MultiX=Average","Skip=True","Sort=True")</f>
        <v>#N/A Invalid Parameter: Interpolation value</v>
      </c>
      <c r="AJ3589" s="43" t="str">
        <f>_xll.BInterpol('Base IPCA'!$C$3:$C$14,'Base IPCA'!$D$3:$D$14,AH3589,"Cubic","Extrapolate=Linear","MultiX=Average","Skip=True","Sort=True")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5">AH3589+1</f>
        <v>#REF!</v>
      </c>
      <c r="AI3590" s="43" t="str">
        <f>_xll.BInterpol('Base IPCA'!$C$3:$C$14,'Base IPCA'!$E$3:$E$14,AH3590,"Cubic","Extrapolate=Linear","MultiX=Average","Skip=True","Sort=True")</f>
        <v>#N/A Invalid Parameter: Interpolation value</v>
      </c>
      <c r="AJ3590" s="43" t="str">
        <f>_xll.BInterpol('Base IPCA'!$C$3:$C$14,'Base IPCA'!$D$3:$D$14,AH3590,"Cubic","Extrapolate=Linear","MultiX=Average","Skip=True","Sort=True")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5"/>
        <v>#REF!</v>
      </c>
      <c r="AI3591" s="43" t="str">
        <f>_xll.BInterpol('Base IPCA'!$C$3:$C$14,'Base IPCA'!$E$3:$E$14,AH3591,"Cubic","Extrapolate=Linear","MultiX=Average","Skip=True","Sort=True")</f>
        <v>#N/A Invalid Parameter: Interpolation value</v>
      </c>
      <c r="AJ3591" s="43" t="str">
        <f>_xll.BInterpol('Base IPCA'!$C$3:$C$14,'Base IPCA'!$D$3:$D$14,AH3591,"Cubic","Extrapolate=Linear","MultiX=Average","Skip=True","Sort=True")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5"/>
        <v>#REF!</v>
      </c>
      <c r="AI3592" s="43" t="str">
        <f>_xll.BInterpol('Base IPCA'!$C$3:$C$14,'Base IPCA'!$E$3:$E$14,AH3592,"Cubic","Extrapolate=Linear","MultiX=Average","Skip=True","Sort=True")</f>
        <v>#N/A Invalid Parameter: Interpolation value</v>
      </c>
      <c r="AJ3592" s="43" t="str">
        <f>_xll.BInterpol('Base IPCA'!$C$3:$C$14,'Base IPCA'!$D$3:$D$14,AH3592,"Cubic","Extrapolate=Linear","MultiX=Average","Skip=True","Sort=True")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5"/>
        <v>#REF!</v>
      </c>
      <c r="AI3593" s="43" t="str">
        <f>_xll.BInterpol('Base IPCA'!$C$3:$C$14,'Base IPCA'!$E$3:$E$14,AH3593,"Cubic","Extrapolate=Linear","MultiX=Average","Skip=True","Sort=True")</f>
        <v>#N/A Invalid Parameter: Interpolation value</v>
      </c>
      <c r="AJ3593" s="43" t="str">
        <f>_xll.BInterpol('Base IPCA'!$C$3:$C$14,'Base IPCA'!$D$3:$D$14,AH3593,"Cubic","Extrapolate=Linear","MultiX=Average","Skip=True","Sort=True")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5"/>
        <v>#REF!</v>
      </c>
      <c r="AI3594" s="43" t="str">
        <f>_xll.BInterpol('Base IPCA'!$C$3:$C$14,'Base IPCA'!$E$3:$E$14,AH3594,"Cubic","Extrapolate=Linear","MultiX=Average","Skip=True","Sort=True")</f>
        <v>#N/A Invalid Parameter: Interpolation value</v>
      </c>
      <c r="AJ3594" s="43" t="str">
        <f>_xll.BInterpol('Base IPCA'!$C$3:$C$14,'Base IPCA'!$D$3:$D$14,AH3594,"Cubic","Extrapolate=Linear","MultiX=Average","Skip=True","Sort=True")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5"/>
        <v>#REF!</v>
      </c>
      <c r="AI3595" s="43" t="str">
        <f>_xll.BInterpol('Base IPCA'!$C$3:$C$14,'Base IPCA'!$E$3:$E$14,AH3595,"Cubic","Extrapolate=Linear","MultiX=Average","Skip=True","Sort=True")</f>
        <v>#N/A Invalid Parameter: Interpolation value</v>
      </c>
      <c r="AJ3595" s="43" t="str">
        <f>_xll.BInterpol('Base IPCA'!$C$3:$C$14,'Base IPCA'!$D$3:$D$14,AH3595,"Cubic","Extrapolate=Linear","MultiX=Average","Skip=True","Sort=True")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5"/>
        <v>#REF!</v>
      </c>
      <c r="AI3596" s="43" t="str">
        <f>_xll.BInterpol('Base IPCA'!$C$3:$C$14,'Base IPCA'!$E$3:$E$14,AH3596,"Cubic","Extrapolate=Linear","MultiX=Average","Skip=True","Sort=True")</f>
        <v>#N/A Invalid Parameter: Interpolation value</v>
      </c>
      <c r="AJ3596" s="43" t="str">
        <f>_xll.BInterpol('Base IPCA'!$C$3:$C$14,'Base IPCA'!$D$3:$D$14,AH3596,"Cubic","Extrapolate=Linear","MultiX=Average","Skip=True","Sort=True")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5"/>
        <v>#REF!</v>
      </c>
      <c r="AI3597" s="43" t="str">
        <f>_xll.BInterpol('Base IPCA'!$C$3:$C$14,'Base IPCA'!$E$3:$E$14,AH3597,"Cubic","Extrapolate=Linear","MultiX=Average","Skip=True","Sort=True")</f>
        <v>#N/A Invalid Parameter: Interpolation value</v>
      </c>
      <c r="AJ3597" s="43" t="str">
        <f>_xll.BInterpol('Base IPCA'!$C$3:$C$14,'Base IPCA'!$D$3:$D$14,AH3597,"Cubic","Extrapolate=Linear","MultiX=Average","Skip=True","Sort=True")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5"/>
        <v>#REF!</v>
      </c>
      <c r="AI3598" s="43" t="str">
        <f>_xll.BInterpol('Base IPCA'!$C$3:$C$14,'Base IPCA'!$E$3:$E$14,AH3598,"Cubic","Extrapolate=Linear","MultiX=Average","Skip=True","Sort=True")</f>
        <v>#N/A Invalid Parameter: Interpolation value</v>
      </c>
      <c r="AJ3598" s="43" t="str">
        <f>_xll.BInterpol('Base IPCA'!$C$3:$C$14,'Base IPCA'!$D$3:$D$14,AH3598,"Cubic","Extrapolate=Linear","MultiX=Average","Skip=True","Sort=True")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5"/>
        <v>#REF!</v>
      </c>
      <c r="AI3599" s="43" t="str">
        <f>_xll.BInterpol('Base IPCA'!$C$3:$C$14,'Base IPCA'!$E$3:$E$14,AH3599,"Cubic","Extrapolate=Linear","MultiX=Average","Skip=True","Sort=True")</f>
        <v>#N/A Invalid Parameter: Interpolation value</v>
      </c>
      <c r="AJ3599" s="43" t="str">
        <f>_xll.BInterpol('Base IPCA'!$C$3:$C$14,'Base IPCA'!$D$3:$D$14,AH3599,"Cubic","Extrapolate=Linear","MultiX=Average","Skip=True","Sort=True")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5"/>
        <v>#REF!</v>
      </c>
      <c r="AI3600" s="43" t="str">
        <f>_xll.BInterpol('Base IPCA'!$C$3:$C$14,'Base IPCA'!$E$3:$E$14,AH3600,"Cubic","Extrapolate=Linear","MultiX=Average","Skip=True","Sort=True")</f>
        <v>#N/A Invalid Parameter: Interpolation value</v>
      </c>
      <c r="AJ3600" s="43" t="str">
        <f>_xll.BInterpol('Base IPCA'!$C$3:$C$14,'Base IPCA'!$D$3:$D$14,AH3600,"Cubic","Extrapolate=Linear","MultiX=Average","Skip=True","Sort=True")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5"/>
        <v>#REF!</v>
      </c>
      <c r="AI3601" s="43" t="str">
        <f>_xll.BInterpol('Base IPCA'!$C$3:$C$14,'Base IPCA'!$E$3:$E$14,AH3601,"Cubic","Extrapolate=Linear","MultiX=Average","Skip=True","Sort=True")</f>
        <v>#N/A Invalid Parameter: Interpolation value</v>
      </c>
      <c r="AJ3601" s="43" t="str">
        <f>_xll.BInterpol('Base IPCA'!$C$3:$C$14,'Base IPCA'!$D$3:$D$14,AH3601,"Cubic","Extrapolate=Linear","MultiX=Average","Skip=True","Sort=True")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5"/>
        <v>#REF!</v>
      </c>
      <c r="AI3602" s="43" t="str">
        <f>_xll.BInterpol('Base IPCA'!$C$3:$C$14,'Base IPCA'!$E$3:$E$14,AH3602,"Cubic","Extrapolate=Linear","MultiX=Average","Skip=True","Sort=True")</f>
        <v>#N/A Invalid Parameter: Interpolation value</v>
      </c>
      <c r="AJ3602" s="43" t="str">
        <f>_xll.BInterpol('Base IPCA'!$C$3:$C$14,'Base IPCA'!$D$3:$D$14,AH3602,"Cubic","Extrapolate=Linear","MultiX=Average","Skip=True","Sort=True")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5"/>
        <v>#REF!</v>
      </c>
      <c r="AI3603" s="43" t="str">
        <f>_xll.BInterpol('Base IPCA'!$C$3:$C$14,'Base IPCA'!$E$3:$E$14,AH3603,"Cubic","Extrapolate=Linear","MultiX=Average","Skip=True","Sort=True")</f>
        <v>#N/A Invalid Parameter: Interpolation value</v>
      </c>
      <c r="AJ3603" s="43" t="str">
        <f>_xll.BInterpol('Base IPCA'!$C$3:$C$14,'Base IPCA'!$D$3:$D$14,AH3603,"Cubic","Extrapolate=Linear","MultiX=Average","Skip=True","Sort=True")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5"/>
        <v>#REF!</v>
      </c>
      <c r="AI3604" s="43" t="str">
        <f>_xll.BInterpol('Base IPCA'!$C$3:$C$14,'Base IPCA'!$E$3:$E$14,AH3604,"Cubic","Extrapolate=Linear","MultiX=Average","Skip=True","Sort=True")</f>
        <v>#N/A Invalid Parameter: Interpolation value</v>
      </c>
      <c r="AJ3604" s="43" t="str">
        <f>_xll.BInterpol('Base IPCA'!$C$3:$C$14,'Base IPCA'!$D$3:$D$14,AH3604,"Cubic","Extrapolate=Linear","MultiX=Average","Skip=True","Sort=True")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5"/>
        <v>#REF!</v>
      </c>
      <c r="AI3605" s="43" t="str">
        <f>_xll.BInterpol('Base IPCA'!$C$3:$C$14,'Base IPCA'!$E$3:$E$14,AH3605,"Cubic","Extrapolate=Linear","MultiX=Average","Skip=True","Sort=True")</f>
        <v>#N/A Invalid Parameter: Interpolation value</v>
      </c>
      <c r="AJ3605" s="43" t="str">
        <f>_xll.BInterpol('Base IPCA'!$C$3:$C$14,'Base IPCA'!$D$3:$D$14,AH3605,"Cubic","Extrapolate=Linear","MultiX=Average","Skip=True","Sort=True")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5"/>
        <v>#REF!</v>
      </c>
      <c r="AI3606" s="43" t="str">
        <f>_xll.BInterpol('Base IPCA'!$C$3:$C$14,'Base IPCA'!$E$3:$E$14,AH3606,"Cubic","Extrapolate=Linear","MultiX=Average","Skip=True","Sort=True")</f>
        <v>#N/A Invalid Parameter: Interpolation value</v>
      </c>
      <c r="AJ3606" s="43" t="str">
        <f>_xll.BInterpol('Base IPCA'!$C$3:$C$14,'Base IPCA'!$D$3:$D$14,AH3606,"Cubic","Extrapolate=Linear","MultiX=Average","Skip=True","Sort=True")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5"/>
        <v>#REF!</v>
      </c>
      <c r="AI3607" s="43" t="str">
        <f>_xll.BInterpol('Base IPCA'!$C$3:$C$14,'Base IPCA'!$E$3:$E$14,AH3607,"Cubic","Extrapolate=Linear","MultiX=Average","Skip=True","Sort=True")</f>
        <v>#N/A Invalid Parameter: Interpolation value</v>
      </c>
      <c r="AJ3607" s="43" t="str">
        <f>_xll.BInterpol('Base IPCA'!$C$3:$C$14,'Base IPCA'!$D$3:$D$14,AH3607,"Cubic","Extrapolate=Linear","MultiX=Average","Skip=True","Sort=True")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5"/>
        <v>#REF!</v>
      </c>
      <c r="AI3608" s="43" t="str">
        <f>_xll.BInterpol('Base IPCA'!$C$3:$C$14,'Base IPCA'!$E$3:$E$14,AH3608,"Cubic","Extrapolate=Linear","MultiX=Average","Skip=True","Sort=True")</f>
        <v>#N/A Invalid Parameter: Interpolation value</v>
      </c>
      <c r="AJ3608" s="43" t="str">
        <f>_xll.BInterpol('Base IPCA'!$C$3:$C$14,'Base IPCA'!$D$3:$D$14,AH3608,"Cubic","Extrapolate=Linear","MultiX=Average","Skip=True","Sort=True")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5"/>
        <v>#REF!</v>
      </c>
      <c r="AI3609" s="43" t="str">
        <f>_xll.BInterpol('Base IPCA'!$C$3:$C$14,'Base IPCA'!$E$3:$E$14,AH3609,"Cubic","Extrapolate=Linear","MultiX=Average","Skip=True","Sort=True")</f>
        <v>#N/A Invalid Parameter: Interpolation value</v>
      </c>
      <c r="AJ3609" s="43" t="str">
        <f>_xll.BInterpol('Base IPCA'!$C$3:$C$14,'Base IPCA'!$D$3:$D$14,AH3609,"Cubic","Extrapolate=Linear","MultiX=Average","Skip=True","Sort=True")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5"/>
        <v>#REF!</v>
      </c>
      <c r="AI3610" s="43" t="str">
        <f>_xll.BInterpol('Base IPCA'!$C$3:$C$14,'Base IPCA'!$E$3:$E$14,AH3610,"Cubic","Extrapolate=Linear","MultiX=Average","Skip=True","Sort=True")</f>
        <v>#N/A Invalid Parameter: Interpolation value</v>
      </c>
      <c r="AJ3610" s="43" t="str">
        <f>_xll.BInterpol('Base IPCA'!$C$3:$C$14,'Base IPCA'!$D$3:$D$14,AH3610,"Cubic","Extrapolate=Linear","MultiX=Average","Skip=True","Sort=True")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5"/>
        <v>#REF!</v>
      </c>
      <c r="AI3611" s="43" t="str">
        <f>_xll.BInterpol('Base IPCA'!$C$3:$C$14,'Base IPCA'!$E$3:$E$14,AH3611,"Cubic","Extrapolate=Linear","MultiX=Average","Skip=True","Sort=True")</f>
        <v>#N/A Invalid Parameter: Interpolation value</v>
      </c>
      <c r="AJ3611" s="43" t="str">
        <f>_xll.BInterpol('Base IPCA'!$C$3:$C$14,'Base IPCA'!$D$3:$D$14,AH3611,"Cubic","Extrapolate=Linear","MultiX=Average","Skip=True","Sort=True")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5"/>
        <v>#REF!</v>
      </c>
      <c r="AI3612" s="43" t="str">
        <f>_xll.BInterpol('Base IPCA'!$C$3:$C$14,'Base IPCA'!$E$3:$E$14,AH3612,"Cubic","Extrapolate=Linear","MultiX=Average","Skip=True","Sort=True")</f>
        <v>#N/A Invalid Parameter: Interpolation value</v>
      </c>
      <c r="AJ3612" s="43" t="str">
        <f>_xll.BInterpol('Base IPCA'!$C$3:$C$14,'Base IPCA'!$D$3:$D$14,AH3612,"Cubic","Extrapolate=Linear","MultiX=Average","Skip=True","Sort=True")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5"/>
        <v>#REF!</v>
      </c>
      <c r="AI3613" s="43" t="str">
        <f>_xll.BInterpol('Base IPCA'!$C$3:$C$14,'Base IPCA'!$E$3:$E$14,AH3613,"Cubic","Extrapolate=Linear","MultiX=Average","Skip=True","Sort=True")</f>
        <v>#N/A Invalid Parameter: Interpolation value</v>
      </c>
      <c r="AJ3613" s="43" t="str">
        <f>_xll.BInterpol('Base IPCA'!$C$3:$C$14,'Base IPCA'!$D$3:$D$14,AH3613,"Cubic","Extrapolate=Linear","MultiX=Average","Skip=True","Sort=True")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5"/>
        <v>#REF!</v>
      </c>
      <c r="AI3614" s="43" t="str">
        <f>_xll.BInterpol('Base IPCA'!$C$3:$C$14,'Base IPCA'!$E$3:$E$14,AH3614,"Cubic","Extrapolate=Linear","MultiX=Average","Skip=True","Sort=True")</f>
        <v>#N/A Invalid Parameter: Interpolation value</v>
      </c>
      <c r="AJ3614" s="43" t="str">
        <f>_xll.BInterpol('Base IPCA'!$C$3:$C$14,'Base IPCA'!$D$3:$D$14,AH3614,"Cubic","Extrapolate=Linear","MultiX=Average","Skip=True","Sort=True")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5"/>
        <v>#REF!</v>
      </c>
      <c r="AI3615" s="43" t="str">
        <f>_xll.BInterpol('Base IPCA'!$C$3:$C$14,'Base IPCA'!$E$3:$E$14,AH3615,"Cubic","Extrapolate=Linear","MultiX=Average","Skip=True","Sort=True")</f>
        <v>#N/A Invalid Parameter: Interpolation value</v>
      </c>
      <c r="AJ3615" s="43" t="str">
        <f>_xll.BInterpol('Base IPCA'!$C$3:$C$14,'Base IPCA'!$D$3:$D$14,AH3615,"Cubic","Extrapolate=Linear","MultiX=Average","Skip=True","Sort=True")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5"/>
        <v>#REF!</v>
      </c>
      <c r="AI3616" s="43" t="str">
        <f>_xll.BInterpol('Base IPCA'!$C$3:$C$14,'Base IPCA'!$E$3:$E$14,AH3616,"Cubic","Extrapolate=Linear","MultiX=Average","Skip=True","Sort=True")</f>
        <v>#N/A Invalid Parameter: Interpolation value</v>
      </c>
      <c r="AJ3616" s="43" t="str">
        <f>_xll.BInterpol('Base IPCA'!$C$3:$C$14,'Base IPCA'!$D$3:$D$14,AH3616,"Cubic","Extrapolate=Linear","MultiX=Average","Skip=True","Sort=True")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5"/>
        <v>#REF!</v>
      </c>
      <c r="AI3617" s="43" t="str">
        <f>_xll.BInterpol('Base IPCA'!$C$3:$C$14,'Base IPCA'!$E$3:$E$14,AH3617,"Cubic","Extrapolate=Linear","MultiX=Average","Skip=True","Sort=True")</f>
        <v>#N/A Invalid Parameter: Interpolation value</v>
      </c>
      <c r="AJ3617" s="43" t="str">
        <f>_xll.BInterpol('Base IPCA'!$C$3:$C$14,'Base IPCA'!$D$3:$D$14,AH3617,"Cubic","Extrapolate=Linear","MultiX=Average","Skip=True","Sort=True")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5"/>
        <v>#REF!</v>
      </c>
      <c r="AI3618" s="43" t="str">
        <f>_xll.BInterpol('Base IPCA'!$C$3:$C$14,'Base IPCA'!$E$3:$E$14,AH3618,"Cubic","Extrapolate=Linear","MultiX=Average","Skip=True","Sort=True")</f>
        <v>#N/A Invalid Parameter: Interpolation value</v>
      </c>
      <c r="AJ3618" s="43" t="str">
        <f>_xll.BInterpol('Base IPCA'!$C$3:$C$14,'Base IPCA'!$D$3:$D$14,AH3618,"Cubic","Extrapolate=Linear","MultiX=Average","Skip=True","Sort=True")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5"/>
        <v>#REF!</v>
      </c>
      <c r="AI3619" s="43" t="str">
        <f>_xll.BInterpol('Base IPCA'!$C$3:$C$14,'Base IPCA'!$E$3:$E$14,AH3619,"Cubic","Extrapolate=Linear","MultiX=Average","Skip=True","Sort=True")</f>
        <v>#N/A Invalid Parameter: Interpolation value</v>
      </c>
      <c r="AJ3619" s="43" t="str">
        <f>_xll.BInterpol('Base IPCA'!$C$3:$C$14,'Base IPCA'!$D$3:$D$14,AH3619,"Cubic","Extrapolate=Linear","MultiX=Average","Skip=True","Sort=True")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5"/>
        <v>#REF!</v>
      </c>
      <c r="AI3620" s="43" t="str">
        <f>_xll.BInterpol('Base IPCA'!$C$3:$C$14,'Base IPCA'!$E$3:$E$14,AH3620,"Cubic","Extrapolate=Linear","MultiX=Average","Skip=True","Sort=True")</f>
        <v>#N/A Invalid Parameter: Interpolation value</v>
      </c>
      <c r="AJ3620" s="43" t="str">
        <f>_xll.BInterpol('Base IPCA'!$C$3:$C$14,'Base IPCA'!$D$3:$D$14,AH3620,"Cubic","Extrapolate=Linear","MultiX=Average","Skip=True","Sort=True")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5"/>
        <v>#REF!</v>
      </c>
      <c r="AI3621" s="43" t="str">
        <f>_xll.BInterpol('Base IPCA'!$C$3:$C$14,'Base IPCA'!$E$3:$E$14,AH3621,"Cubic","Extrapolate=Linear","MultiX=Average","Skip=True","Sort=True")</f>
        <v>#N/A Invalid Parameter: Interpolation value</v>
      </c>
      <c r="AJ3621" s="43" t="str">
        <f>_xll.BInterpol('Base IPCA'!$C$3:$C$14,'Base IPCA'!$D$3:$D$14,AH3621,"Cubic","Extrapolate=Linear","MultiX=Average","Skip=True","Sort=True")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5"/>
        <v>#REF!</v>
      </c>
      <c r="AI3622" s="43" t="str">
        <f>_xll.BInterpol('Base IPCA'!$C$3:$C$14,'Base IPCA'!$E$3:$E$14,AH3622,"Cubic","Extrapolate=Linear","MultiX=Average","Skip=True","Sort=True")</f>
        <v>#N/A Invalid Parameter: Interpolation value</v>
      </c>
      <c r="AJ3622" s="43" t="str">
        <f>_xll.BInterpol('Base IPCA'!$C$3:$C$14,'Base IPCA'!$D$3:$D$14,AH3622,"Cubic","Extrapolate=Linear","MultiX=Average","Skip=True","Sort=True")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5"/>
        <v>#REF!</v>
      </c>
      <c r="AI3623" s="43" t="str">
        <f>_xll.BInterpol('Base IPCA'!$C$3:$C$14,'Base IPCA'!$E$3:$E$14,AH3623,"Cubic","Extrapolate=Linear","MultiX=Average","Skip=True","Sort=True")</f>
        <v>#N/A Invalid Parameter: Interpolation value</v>
      </c>
      <c r="AJ3623" s="43" t="str">
        <f>_xll.BInterpol('Base IPCA'!$C$3:$C$14,'Base IPCA'!$D$3:$D$14,AH3623,"Cubic","Extrapolate=Linear","MultiX=Average","Skip=True","Sort=True")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5"/>
        <v>#REF!</v>
      </c>
      <c r="AI3624" s="43" t="str">
        <f>_xll.BInterpol('Base IPCA'!$C$3:$C$14,'Base IPCA'!$E$3:$E$14,AH3624,"Cubic","Extrapolate=Linear","MultiX=Average","Skip=True","Sort=True")</f>
        <v>#N/A Invalid Parameter: Interpolation value</v>
      </c>
      <c r="AJ3624" s="43" t="str">
        <f>_xll.BInterpol('Base IPCA'!$C$3:$C$14,'Base IPCA'!$D$3:$D$14,AH3624,"Cubic","Extrapolate=Linear","MultiX=Average","Skip=True","Sort=True")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5"/>
        <v>#REF!</v>
      </c>
      <c r="AI3625" s="43" t="str">
        <f>_xll.BInterpol('Base IPCA'!$C$3:$C$14,'Base IPCA'!$E$3:$E$14,AH3625,"Cubic","Extrapolate=Linear","MultiX=Average","Skip=True","Sort=True")</f>
        <v>#N/A Invalid Parameter: Interpolation value</v>
      </c>
      <c r="AJ3625" s="43" t="str">
        <f>_xll.BInterpol('Base IPCA'!$C$3:$C$14,'Base IPCA'!$D$3:$D$14,AH3625,"Cubic","Extrapolate=Linear","MultiX=Average","Skip=True","Sort=True")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5"/>
        <v>#REF!</v>
      </c>
      <c r="AI3626" s="43" t="str">
        <f>_xll.BInterpol('Base IPCA'!$C$3:$C$14,'Base IPCA'!$E$3:$E$14,AH3626,"Cubic","Extrapolate=Linear","MultiX=Average","Skip=True","Sort=True")</f>
        <v>#N/A Invalid Parameter: Interpolation value</v>
      </c>
      <c r="AJ3626" s="43" t="str">
        <f>_xll.BInterpol('Base IPCA'!$C$3:$C$14,'Base IPCA'!$D$3:$D$14,AH3626,"Cubic","Extrapolate=Linear","MultiX=Average","Skip=True","Sort=True")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5"/>
        <v>#REF!</v>
      </c>
      <c r="AI3627" s="43" t="str">
        <f>_xll.BInterpol('Base IPCA'!$C$3:$C$14,'Base IPCA'!$E$3:$E$14,AH3627,"Cubic","Extrapolate=Linear","MultiX=Average","Skip=True","Sort=True")</f>
        <v>#N/A Invalid Parameter: Interpolation value</v>
      </c>
      <c r="AJ3627" s="43" t="str">
        <f>_xll.BInterpol('Base IPCA'!$C$3:$C$14,'Base IPCA'!$D$3:$D$14,AH3627,"Cubic","Extrapolate=Linear","MultiX=Average","Skip=True","Sort=True")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5"/>
        <v>#REF!</v>
      </c>
      <c r="AI3628" s="43" t="str">
        <f>_xll.BInterpol('Base IPCA'!$C$3:$C$14,'Base IPCA'!$E$3:$E$14,AH3628,"Cubic","Extrapolate=Linear","MultiX=Average","Skip=True","Sort=True")</f>
        <v>#N/A Invalid Parameter: Interpolation value</v>
      </c>
      <c r="AJ3628" s="43" t="str">
        <f>_xll.BInterpol('Base IPCA'!$C$3:$C$14,'Base IPCA'!$D$3:$D$14,AH3628,"Cubic","Extrapolate=Linear","MultiX=Average","Skip=True","Sort=True")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5"/>
        <v>#REF!</v>
      </c>
      <c r="AI3629" s="43" t="str">
        <f>_xll.BInterpol('Base IPCA'!$C$3:$C$14,'Base IPCA'!$E$3:$E$14,AH3629,"Cubic","Extrapolate=Linear","MultiX=Average","Skip=True","Sort=True")</f>
        <v>#N/A Invalid Parameter: Interpolation value</v>
      </c>
      <c r="AJ3629" s="43" t="str">
        <f>_xll.BInterpol('Base IPCA'!$C$3:$C$14,'Base IPCA'!$D$3:$D$14,AH3629,"Cubic","Extrapolate=Linear","MultiX=Average","Skip=True","Sort=True")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5"/>
        <v>#REF!</v>
      </c>
      <c r="AI3630" s="43" t="str">
        <f>_xll.BInterpol('Base IPCA'!$C$3:$C$14,'Base IPCA'!$E$3:$E$14,AH3630,"Cubic","Extrapolate=Linear","MultiX=Average","Skip=True","Sort=True")</f>
        <v>#N/A Invalid Parameter: Interpolation value</v>
      </c>
      <c r="AJ3630" s="43" t="str">
        <f>_xll.BInterpol('Base IPCA'!$C$3:$C$14,'Base IPCA'!$D$3:$D$14,AH3630,"Cubic","Extrapolate=Linear","MultiX=Average","Skip=True","Sort=True")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5"/>
        <v>#REF!</v>
      </c>
      <c r="AI3631" s="43" t="str">
        <f>_xll.BInterpol('Base IPCA'!$C$3:$C$14,'Base IPCA'!$E$3:$E$14,AH3631,"Cubic","Extrapolate=Linear","MultiX=Average","Skip=True","Sort=True")</f>
        <v>#N/A Invalid Parameter: Interpolation value</v>
      </c>
      <c r="AJ3631" s="43" t="str">
        <f>_xll.BInterpol('Base IPCA'!$C$3:$C$14,'Base IPCA'!$D$3:$D$14,AH3631,"Cubic","Extrapolate=Linear","MultiX=Average","Skip=True","Sort=True")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5"/>
        <v>#REF!</v>
      </c>
      <c r="AI3632" s="43" t="str">
        <f>_xll.BInterpol('Base IPCA'!$C$3:$C$14,'Base IPCA'!$E$3:$E$14,AH3632,"Cubic","Extrapolate=Linear","MultiX=Average","Skip=True","Sort=True")</f>
        <v>#N/A Invalid Parameter: Interpolation value</v>
      </c>
      <c r="AJ3632" s="43" t="str">
        <f>_xll.BInterpol('Base IPCA'!$C$3:$C$14,'Base IPCA'!$D$3:$D$14,AH3632,"Cubic","Extrapolate=Linear","MultiX=Average","Skip=True","Sort=True")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5"/>
        <v>#REF!</v>
      </c>
      <c r="AI3633" s="43" t="str">
        <f>_xll.BInterpol('Base IPCA'!$C$3:$C$14,'Base IPCA'!$E$3:$E$14,AH3633,"Cubic","Extrapolate=Linear","MultiX=Average","Skip=True","Sort=True")</f>
        <v>#N/A Invalid Parameter: Interpolation value</v>
      </c>
      <c r="AJ3633" s="43" t="str">
        <f>_xll.BInterpol('Base IPCA'!$C$3:$C$14,'Base IPCA'!$D$3:$D$14,AH3633,"Cubic","Extrapolate=Linear","MultiX=Average","Skip=True","Sort=True")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5"/>
        <v>#REF!</v>
      </c>
      <c r="AI3634" s="43" t="str">
        <f>_xll.BInterpol('Base IPCA'!$C$3:$C$14,'Base IPCA'!$E$3:$E$14,AH3634,"Cubic","Extrapolate=Linear","MultiX=Average","Skip=True","Sort=True")</f>
        <v>#N/A Invalid Parameter: Interpolation value</v>
      </c>
      <c r="AJ3634" s="43" t="str">
        <f>_xll.BInterpol('Base IPCA'!$C$3:$C$14,'Base IPCA'!$D$3:$D$14,AH3634,"Cubic","Extrapolate=Linear","MultiX=Average","Skip=True","Sort=True")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5"/>
        <v>#REF!</v>
      </c>
      <c r="AI3635" s="43" t="str">
        <f>_xll.BInterpol('Base IPCA'!$C$3:$C$14,'Base IPCA'!$E$3:$E$14,AH3635,"Cubic","Extrapolate=Linear","MultiX=Average","Skip=True","Sort=True")</f>
        <v>#N/A Invalid Parameter: Interpolation value</v>
      </c>
      <c r="AJ3635" s="43" t="str">
        <f>_xll.BInterpol('Base IPCA'!$C$3:$C$14,'Base IPCA'!$D$3:$D$14,AH3635,"Cubic","Extrapolate=Linear","MultiX=Average","Skip=True","Sort=True")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5"/>
        <v>#REF!</v>
      </c>
      <c r="AI3636" s="43" t="str">
        <f>_xll.BInterpol('Base IPCA'!$C$3:$C$14,'Base IPCA'!$E$3:$E$14,AH3636,"Cubic","Extrapolate=Linear","MultiX=Average","Skip=True","Sort=True")</f>
        <v>#N/A Invalid Parameter: Interpolation value</v>
      </c>
      <c r="AJ3636" s="43" t="str">
        <f>_xll.BInterpol('Base IPCA'!$C$3:$C$14,'Base IPCA'!$D$3:$D$14,AH3636,"Cubic","Extrapolate=Linear","MultiX=Average","Skip=True","Sort=True")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5"/>
        <v>#REF!</v>
      </c>
      <c r="AI3637" s="43" t="str">
        <f>_xll.BInterpol('Base IPCA'!$C$3:$C$14,'Base IPCA'!$E$3:$E$14,AH3637,"Cubic","Extrapolate=Linear","MultiX=Average","Skip=True","Sort=True")</f>
        <v>#N/A Invalid Parameter: Interpolation value</v>
      </c>
      <c r="AJ3637" s="43" t="str">
        <f>_xll.BInterpol('Base IPCA'!$C$3:$C$14,'Base IPCA'!$D$3:$D$14,AH3637,"Cubic","Extrapolate=Linear","MultiX=Average","Skip=True","Sort=True")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5"/>
        <v>#REF!</v>
      </c>
      <c r="AI3638" s="43" t="str">
        <f>_xll.BInterpol('Base IPCA'!$C$3:$C$14,'Base IPCA'!$E$3:$E$14,AH3638,"Cubic","Extrapolate=Linear","MultiX=Average","Skip=True","Sort=True")</f>
        <v>#N/A Invalid Parameter: Interpolation value</v>
      </c>
      <c r="AJ3638" s="43" t="str">
        <f>_xll.BInterpol('Base IPCA'!$C$3:$C$14,'Base IPCA'!$D$3:$D$14,AH3638,"Cubic","Extrapolate=Linear","MultiX=Average","Skip=True","Sort=True")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5"/>
        <v>#REF!</v>
      </c>
      <c r="AI3639" s="43" t="str">
        <f>_xll.BInterpol('Base IPCA'!$C$3:$C$14,'Base IPCA'!$E$3:$E$14,AH3639,"Cubic","Extrapolate=Linear","MultiX=Average","Skip=True","Sort=True")</f>
        <v>#N/A Invalid Parameter: Interpolation value</v>
      </c>
      <c r="AJ3639" s="43" t="str">
        <f>_xll.BInterpol('Base IPCA'!$C$3:$C$14,'Base IPCA'!$D$3:$D$14,AH3639,"Cubic","Extrapolate=Linear","MultiX=Average","Skip=True","Sort=True")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5"/>
        <v>#REF!</v>
      </c>
      <c r="AI3640" s="43" t="str">
        <f>_xll.BInterpol('Base IPCA'!$C$3:$C$14,'Base IPCA'!$E$3:$E$14,AH3640,"Cubic","Extrapolate=Linear","MultiX=Average","Skip=True","Sort=True")</f>
        <v>#N/A Invalid Parameter: Interpolation value</v>
      </c>
      <c r="AJ3640" s="43" t="str">
        <f>_xll.BInterpol('Base IPCA'!$C$3:$C$14,'Base IPCA'!$D$3:$D$14,AH3640,"Cubic","Extrapolate=Linear","MultiX=Average","Skip=True","Sort=True")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5"/>
        <v>#REF!</v>
      </c>
      <c r="AI3641" s="43" t="str">
        <f>_xll.BInterpol('Base IPCA'!$C$3:$C$14,'Base IPCA'!$E$3:$E$14,AH3641,"Cubic","Extrapolate=Linear","MultiX=Average","Skip=True","Sort=True")</f>
        <v>#N/A Invalid Parameter: Interpolation value</v>
      </c>
      <c r="AJ3641" s="43" t="str">
        <f>_xll.BInterpol('Base IPCA'!$C$3:$C$14,'Base IPCA'!$D$3:$D$14,AH3641,"Cubic","Extrapolate=Linear","MultiX=Average","Skip=True","Sort=True")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5"/>
        <v>#REF!</v>
      </c>
      <c r="AI3642" s="43" t="str">
        <f>_xll.BInterpol('Base IPCA'!$C$3:$C$14,'Base IPCA'!$E$3:$E$14,AH3642,"Cubic","Extrapolate=Linear","MultiX=Average","Skip=True","Sort=True")</f>
        <v>#N/A Invalid Parameter: Interpolation value</v>
      </c>
      <c r="AJ3642" s="43" t="str">
        <f>_xll.BInterpol('Base IPCA'!$C$3:$C$14,'Base IPCA'!$D$3:$D$14,AH3642,"Cubic","Extrapolate=Linear","MultiX=Average","Skip=True","Sort=True")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5"/>
        <v>#REF!</v>
      </c>
      <c r="AI3643" s="43" t="str">
        <f>_xll.BInterpol('Base IPCA'!$C$3:$C$14,'Base IPCA'!$E$3:$E$14,AH3643,"Cubic","Extrapolate=Linear","MultiX=Average","Skip=True","Sort=True")</f>
        <v>#N/A Invalid Parameter: Interpolation value</v>
      </c>
      <c r="AJ3643" s="43" t="str">
        <f>_xll.BInterpol('Base IPCA'!$C$3:$C$14,'Base IPCA'!$D$3:$D$14,AH3643,"Cubic","Extrapolate=Linear","MultiX=Average","Skip=True","Sort=True")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5"/>
        <v>#REF!</v>
      </c>
      <c r="AI3644" s="43" t="str">
        <f>_xll.BInterpol('Base IPCA'!$C$3:$C$14,'Base IPCA'!$E$3:$E$14,AH3644,"Cubic","Extrapolate=Linear","MultiX=Average","Skip=True","Sort=True")</f>
        <v>#N/A Invalid Parameter: Interpolation value</v>
      </c>
      <c r="AJ3644" s="43" t="str">
        <f>_xll.BInterpol('Base IPCA'!$C$3:$C$14,'Base IPCA'!$D$3:$D$14,AH3644,"Cubic","Extrapolate=Linear","MultiX=Average","Skip=True","Sort=True")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5"/>
        <v>#REF!</v>
      </c>
      <c r="AI3645" s="43" t="str">
        <f>_xll.BInterpol('Base IPCA'!$C$3:$C$14,'Base IPCA'!$E$3:$E$14,AH3645,"Cubic","Extrapolate=Linear","MultiX=Average","Skip=True","Sort=True")</f>
        <v>#N/A Invalid Parameter: Interpolation value</v>
      </c>
      <c r="AJ3645" s="43" t="str">
        <f>_xll.BInterpol('Base IPCA'!$C$3:$C$14,'Base IPCA'!$D$3:$D$14,AH3645,"Cubic","Extrapolate=Linear","MultiX=Average","Skip=True","Sort=True")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5"/>
        <v>#REF!</v>
      </c>
      <c r="AI3646" s="43" t="str">
        <f>_xll.BInterpol('Base IPCA'!$C$3:$C$14,'Base IPCA'!$E$3:$E$14,AH3646,"Cubic","Extrapolate=Linear","MultiX=Average","Skip=True","Sort=True")</f>
        <v>#N/A Invalid Parameter: Interpolation value</v>
      </c>
      <c r="AJ3646" s="43" t="str">
        <f>_xll.BInterpol('Base IPCA'!$C$3:$C$14,'Base IPCA'!$D$3:$D$14,AH3646,"Cubic","Extrapolate=Linear","MultiX=Average","Skip=True","Sort=True")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5"/>
        <v>#REF!</v>
      </c>
      <c r="AI3647" s="43" t="str">
        <f>_xll.BInterpol('Base IPCA'!$C$3:$C$14,'Base IPCA'!$E$3:$E$14,AH3647,"Cubic","Extrapolate=Linear","MultiX=Average","Skip=True","Sort=True")</f>
        <v>#N/A Invalid Parameter: Interpolation value</v>
      </c>
      <c r="AJ3647" s="43" t="str">
        <f>_xll.BInterpol('Base IPCA'!$C$3:$C$14,'Base IPCA'!$D$3:$D$14,AH3647,"Cubic","Extrapolate=Linear","MultiX=Average","Skip=True","Sort=True")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5"/>
        <v>#REF!</v>
      </c>
      <c r="AI3648" s="43" t="str">
        <f>_xll.BInterpol('Base IPCA'!$C$3:$C$14,'Base IPCA'!$E$3:$E$14,AH3648,"Cubic","Extrapolate=Linear","MultiX=Average","Skip=True","Sort=True")</f>
        <v>#N/A Invalid Parameter: Interpolation value</v>
      </c>
      <c r="AJ3648" s="43" t="str">
        <f>_xll.BInterpol('Base IPCA'!$C$3:$C$14,'Base IPCA'!$D$3:$D$14,AH3648,"Cubic","Extrapolate=Linear","MultiX=Average","Skip=True","Sort=True")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5"/>
        <v>#REF!</v>
      </c>
      <c r="AI3649" s="43" t="str">
        <f>_xll.BInterpol('Base IPCA'!$C$3:$C$14,'Base IPCA'!$E$3:$E$14,AH3649,"Cubic","Extrapolate=Linear","MultiX=Average","Skip=True","Sort=True")</f>
        <v>#N/A Invalid Parameter: Interpolation value</v>
      </c>
      <c r="AJ3649" s="43" t="str">
        <f>_xll.BInterpol('Base IPCA'!$C$3:$C$14,'Base IPCA'!$D$3:$D$14,AH3649,"Cubic","Extrapolate=Linear","MultiX=Average","Skip=True","Sort=True")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5"/>
        <v>#REF!</v>
      </c>
      <c r="AI3650" s="43" t="str">
        <f>_xll.BInterpol('Base IPCA'!$C$3:$C$14,'Base IPCA'!$E$3:$E$14,AH3650,"Cubic","Extrapolate=Linear","MultiX=Average","Skip=True","Sort=True")</f>
        <v>#N/A Invalid Parameter: Interpolation value</v>
      </c>
      <c r="AJ3650" s="43" t="str">
        <f>_xll.BInterpol('Base IPCA'!$C$3:$C$14,'Base IPCA'!$D$3:$D$14,AH3650,"Cubic","Extrapolate=Linear","MultiX=Average","Skip=True","Sort=True")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5"/>
        <v>#REF!</v>
      </c>
      <c r="AI3651" s="43" t="str">
        <f>_xll.BInterpol('Base IPCA'!$C$3:$C$14,'Base IPCA'!$E$3:$E$14,AH3651,"Cubic","Extrapolate=Linear","MultiX=Average","Skip=True","Sort=True")</f>
        <v>#N/A Invalid Parameter: Interpolation value</v>
      </c>
      <c r="AJ3651" s="43" t="str">
        <f>_xll.BInterpol('Base IPCA'!$C$3:$C$14,'Base IPCA'!$D$3:$D$14,AH3651,"Cubic","Extrapolate=Linear","MultiX=Average","Skip=True","Sort=True")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5"/>
        <v>#REF!</v>
      </c>
      <c r="AI3652" s="43" t="str">
        <f>_xll.BInterpol('Base IPCA'!$C$3:$C$14,'Base IPCA'!$E$3:$E$14,AH3652,"Cubic","Extrapolate=Linear","MultiX=Average","Skip=True","Sort=True")</f>
        <v>#N/A Invalid Parameter: Interpolation value</v>
      </c>
      <c r="AJ3652" s="43" t="str">
        <f>_xll.BInterpol('Base IPCA'!$C$3:$C$14,'Base IPCA'!$D$3:$D$14,AH3652,"Cubic","Extrapolate=Linear","MultiX=Average","Skip=True","Sort=True")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5"/>
        <v>#REF!</v>
      </c>
      <c r="AI3653" s="43" t="str">
        <f>_xll.BInterpol('Base IPCA'!$C$3:$C$14,'Base IPCA'!$E$3:$E$14,AH3653,"Cubic","Extrapolate=Linear","MultiX=Average","Skip=True","Sort=True")</f>
        <v>#N/A Invalid Parameter: Interpolation value</v>
      </c>
      <c r="AJ3653" s="43" t="str">
        <f>_xll.BInterpol('Base IPCA'!$C$3:$C$14,'Base IPCA'!$D$3:$D$14,AH3653,"Cubic","Extrapolate=Linear","MultiX=Average","Skip=True","Sort=True")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46">AH3653+1</f>
        <v>#REF!</v>
      </c>
      <c r="AI3654" s="43" t="str">
        <f>_xll.BInterpol('Base IPCA'!$C$3:$C$14,'Base IPCA'!$E$3:$E$14,AH3654,"Cubic","Extrapolate=Linear","MultiX=Average","Skip=True","Sort=True")</f>
        <v>#N/A Invalid Parameter: Interpolation value</v>
      </c>
      <c r="AJ3654" s="43" t="str">
        <f>_xll.BInterpol('Base IPCA'!$C$3:$C$14,'Base IPCA'!$D$3:$D$14,AH3654,"Cubic","Extrapolate=Linear","MultiX=Average","Skip=True","Sort=True")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46"/>
        <v>#REF!</v>
      </c>
      <c r="AI3655" s="43" t="str">
        <f>_xll.BInterpol('Base IPCA'!$C$3:$C$14,'Base IPCA'!$E$3:$E$14,AH3655,"Cubic","Extrapolate=Linear","MultiX=Average","Skip=True","Sort=True")</f>
        <v>#N/A Invalid Parameter: Interpolation value</v>
      </c>
      <c r="AJ3655" s="43" t="str">
        <f>_xll.BInterpol('Base IPCA'!$C$3:$C$14,'Base IPCA'!$D$3:$D$14,AH3655,"Cubic","Extrapolate=Linear","MultiX=Average","Skip=True","Sort=True")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46"/>
        <v>#REF!</v>
      </c>
      <c r="AI3656" s="43" t="str">
        <f>_xll.BInterpol('Base IPCA'!$C$3:$C$14,'Base IPCA'!$E$3:$E$14,AH3656,"Cubic","Extrapolate=Linear","MultiX=Average","Skip=True","Sort=True")</f>
        <v>#N/A Invalid Parameter: Interpolation value</v>
      </c>
      <c r="AJ3656" s="43" t="str">
        <f>_xll.BInterpol('Base IPCA'!$C$3:$C$14,'Base IPCA'!$D$3:$D$14,AH3656,"Cubic","Extrapolate=Linear","MultiX=Average","Skip=True","Sort=True")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46"/>
        <v>#REF!</v>
      </c>
      <c r="AI3657" s="43" t="str">
        <f>_xll.BInterpol('Base IPCA'!$C$3:$C$14,'Base IPCA'!$E$3:$E$14,AH3657,"Cubic","Extrapolate=Linear","MultiX=Average","Skip=True","Sort=True")</f>
        <v>#N/A Invalid Parameter: Interpolation value</v>
      </c>
      <c r="AJ3657" s="43" t="str">
        <f>_xll.BInterpol('Base IPCA'!$C$3:$C$14,'Base IPCA'!$D$3:$D$14,AH3657,"Cubic","Extrapolate=Linear","MultiX=Average","Skip=True","Sort=True")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46"/>
        <v>#REF!</v>
      </c>
      <c r="AI3658" s="43" t="str">
        <f>_xll.BInterpol('Base IPCA'!$C$3:$C$14,'Base IPCA'!$E$3:$E$14,AH3658,"Cubic","Extrapolate=Linear","MultiX=Average","Skip=True","Sort=True")</f>
        <v>#N/A Invalid Parameter: Interpolation value</v>
      </c>
      <c r="AJ3658" s="43" t="str">
        <f>_xll.BInterpol('Base IPCA'!$C$3:$C$14,'Base IPCA'!$D$3:$D$14,AH3658,"Cubic","Extrapolate=Linear","MultiX=Average","Skip=True","Sort=True")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46"/>
        <v>#REF!</v>
      </c>
      <c r="AI3659" s="43" t="str">
        <f>_xll.BInterpol('Base IPCA'!$C$3:$C$14,'Base IPCA'!$E$3:$E$14,AH3659,"Cubic","Extrapolate=Linear","MultiX=Average","Skip=True","Sort=True")</f>
        <v>#N/A Invalid Parameter: Interpolation value</v>
      </c>
      <c r="AJ3659" s="43" t="str">
        <f>_xll.BInterpol('Base IPCA'!$C$3:$C$14,'Base IPCA'!$D$3:$D$14,AH3659,"Cubic","Extrapolate=Linear","MultiX=Average","Skip=True","Sort=True")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46"/>
        <v>#REF!</v>
      </c>
      <c r="AI3660" s="43" t="str">
        <f>_xll.BInterpol('Base IPCA'!$C$3:$C$14,'Base IPCA'!$E$3:$E$14,AH3660,"Cubic","Extrapolate=Linear","MultiX=Average","Skip=True","Sort=True")</f>
        <v>#N/A Invalid Parameter: Interpolation value</v>
      </c>
      <c r="AJ3660" s="43" t="str">
        <f>_xll.BInterpol('Base IPCA'!$C$3:$C$14,'Base IPCA'!$D$3:$D$14,AH3660,"Cubic","Extrapolate=Linear","MultiX=Average","Skip=True","Sort=True")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46"/>
        <v>#REF!</v>
      </c>
      <c r="AI3661" s="43" t="str">
        <f>_xll.BInterpol('Base IPCA'!$C$3:$C$14,'Base IPCA'!$E$3:$E$14,AH3661,"Cubic","Extrapolate=Linear","MultiX=Average","Skip=True","Sort=True")</f>
        <v>#N/A Invalid Parameter: Interpolation value</v>
      </c>
      <c r="AJ3661" s="43" t="str">
        <f>_xll.BInterpol('Base IPCA'!$C$3:$C$14,'Base IPCA'!$D$3:$D$14,AH3661,"Cubic","Extrapolate=Linear","MultiX=Average","Skip=True","Sort=True")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46"/>
        <v>#REF!</v>
      </c>
      <c r="AI3662" s="43" t="str">
        <f>_xll.BInterpol('Base IPCA'!$C$3:$C$14,'Base IPCA'!$E$3:$E$14,AH3662,"Cubic","Extrapolate=Linear","MultiX=Average","Skip=True","Sort=True")</f>
        <v>#N/A Invalid Parameter: Interpolation value</v>
      </c>
      <c r="AJ3662" s="43" t="str">
        <f>_xll.BInterpol('Base IPCA'!$C$3:$C$14,'Base IPCA'!$D$3:$D$14,AH3662,"Cubic","Extrapolate=Linear","MultiX=Average","Skip=True","Sort=True")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46"/>
        <v>#REF!</v>
      </c>
      <c r="AI3663" s="43" t="str">
        <f>_xll.BInterpol('Base IPCA'!$C$3:$C$14,'Base IPCA'!$E$3:$E$14,AH3663,"Cubic","Extrapolate=Linear","MultiX=Average","Skip=True","Sort=True")</f>
        <v>#N/A Invalid Parameter: Interpolation value</v>
      </c>
      <c r="AJ3663" s="43" t="str">
        <f>_xll.BInterpol('Base IPCA'!$C$3:$C$14,'Base IPCA'!$D$3:$D$14,AH3663,"Cubic","Extrapolate=Linear","MultiX=Average","Skip=True","Sort=True")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46"/>
        <v>#REF!</v>
      </c>
      <c r="AI3664" s="43" t="str">
        <f>_xll.BInterpol('Base IPCA'!$C$3:$C$14,'Base IPCA'!$E$3:$E$14,AH3664,"Cubic","Extrapolate=Linear","MultiX=Average","Skip=True","Sort=True")</f>
        <v>#N/A Invalid Parameter: Interpolation value</v>
      </c>
      <c r="AJ3664" s="43" t="str">
        <f>_xll.BInterpol('Base IPCA'!$C$3:$C$14,'Base IPCA'!$D$3:$D$14,AH3664,"Cubic","Extrapolate=Linear","MultiX=Average","Skip=True","Sort=True")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46"/>
        <v>#REF!</v>
      </c>
      <c r="AI3665" s="43" t="str">
        <f>_xll.BInterpol('Base IPCA'!$C$3:$C$14,'Base IPCA'!$E$3:$E$14,AH3665,"Cubic","Extrapolate=Linear","MultiX=Average","Skip=True","Sort=True")</f>
        <v>#N/A Invalid Parameter: Interpolation value</v>
      </c>
      <c r="AJ3665" s="43" t="str">
        <f>_xll.BInterpol('Base IPCA'!$C$3:$C$14,'Base IPCA'!$D$3:$D$14,AH3665,"Cubic","Extrapolate=Linear","MultiX=Average","Skip=True","Sort=True")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46"/>
        <v>#REF!</v>
      </c>
      <c r="AI3666" s="43" t="str">
        <f>_xll.BInterpol('Base IPCA'!$C$3:$C$14,'Base IPCA'!$E$3:$E$14,AH3666,"Cubic","Extrapolate=Linear","MultiX=Average","Skip=True","Sort=True")</f>
        <v>#N/A Invalid Parameter: Interpolation value</v>
      </c>
      <c r="AJ3666" s="43" t="str">
        <f>_xll.BInterpol('Base IPCA'!$C$3:$C$14,'Base IPCA'!$D$3:$D$14,AH3666,"Cubic","Extrapolate=Linear","MultiX=Average","Skip=True","Sort=True")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46"/>
        <v>#REF!</v>
      </c>
      <c r="AI3667" s="43" t="str">
        <f>_xll.BInterpol('Base IPCA'!$C$3:$C$14,'Base IPCA'!$E$3:$E$14,AH3667,"Cubic","Extrapolate=Linear","MultiX=Average","Skip=True","Sort=True")</f>
        <v>#N/A Invalid Parameter: Interpolation value</v>
      </c>
      <c r="AJ3667" s="43" t="str">
        <f>_xll.BInterpol('Base IPCA'!$C$3:$C$14,'Base IPCA'!$D$3:$D$14,AH3667,"Cubic","Extrapolate=Linear","MultiX=Average","Skip=True","Sort=True")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46"/>
        <v>#REF!</v>
      </c>
      <c r="AI3668" s="43" t="str">
        <f>_xll.BInterpol('Base IPCA'!$C$3:$C$14,'Base IPCA'!$E$3:$E$14,AH3668,"Cubic","Extrapolate=Linear","MultiX=Average","Skip=True","Sort=True")</f>
        <v>#N/A Invalid Parameter: Interpolation value</v>
      </c>
      <c r="AJ3668" s="43" t="str">
        <f>_xll.BInterpol('Base IPCA'!$C$3:$C$14,'Base IPCA'!$D$3:$D$14,AH3668,"Cubic","Extrapolate=Linear","MultiX=Average","Skip=True","Sort=True")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46"/>
        <v>#REF!</v>
      </c>
      <c r="AI3669" s="43" t="str">
        <f>_xll.BInterpol('Base IPCA'!$C$3:$C$14,'Base IPCA'!$E$3:$E$14,AH3669,"Cubic","Extrapolate=Linear","MultiX=Average","Skip=True","Sort=True")</f>
        <v>#N/A Invalid Parameter: Interpolation value</v>
      </c>
      <c r="AJ3669" s="43" t="str">
        <f>_xll.BInterpol('Base IPCA'!$C$3:$C$14,'Base IPCA'!$D$3:$D$14,AH3669,"Cubic","Extrapolate=Linear","MultiX=Average","Skip=True","Sort=True")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46"/>
        <v>#REF!</v>
      </c>
      <c r="AI3670" s="43" t="str">
        <f>_xll.BInterpol('Base IPCA'!$C$3:$C$14,'Base IPCA'!$E$3:$E$14,AH3670,"Cubic","Extrapolate=Linear","MultiX=Average","Skip=True","Sort=True")</f>
        <v>#N/A Invalid Parameter: Interpolation value</v>
      </c>
      <c r="AJ3670" s="43" t="str">
        <f>_xll.BInterpol('Base IPCA'!$C$3:$C$14,'Base IPCA'!$D$3:$D$14,AH3670,"Cubic","Extrapolate=Linear","MultiX=Average","Skip=True","Sort=True")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46"/>
        <v>#REF!</v>
      </c>
      <c r="AI3671" s="43" t="str">
        <f>_xll.BInterpol('Base IPCA'!$C$3:$C$14,'Base IPCA'!$E$3:$E$14,AH3671,"Cubic","Extrapolate=Linear","MultiX=Average","Skip=True","Sort=True")</f>
        <v>#N/A Invalid Parameter: Interpolation value</v>
      </c>
      <c r="AJ3671" s="43" t="str">
        <f>_xll.BInterpol('Base IPCA'!$C$3:$C$14,'Base IPCA'!$D$3:$D$14,AH3671,"Cubic","Extrapolate=Linear","MultiX=Average","Skip=True","Sort=True")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46"/>
        <v>#REF!</v>
      </c>
      <c r="AI3672" s="43" t="str">
        <f>_xll.BInterpol('Base IPCA'!$C$3:$C$14,'Base IPCA'!$E$3:$E$14,AH3672,"Cubic","Extrapolate=Linear","MultiX=Average","Skip=True","Sort=True")</f>
        <v>#N/A Invalid Parameter: Interpolation value</v>
      </c>
      <c r="AJ3672" s="43" t="str">
        <f>_xll.BInterpol('Base IPCA'!$C$3:$C$14,'Base IPCA'!$D$3:$D$14,AH3672,"Cubic","Extrapolate=Linear","MultiX=Average","Skip=True","Sort=True")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46"/>
        <v>#REF!</v>
      </c>
      <c r="AI3673" s="43" t="str">
        <f>_xll.BInterpol('Base IPCA'!$C$3:$C$14,'Base IPCA'!$E$3:$E$14,AH3673,"Cubic","Extrapolate=Linear","MultiX=Average","Skip=True","Sort=True")</f>
        <v>#N/A Invalid Parameter: Interpolation value</v>
      </c>
      <c r="AJ3673" s="43" t="str">
        <f>_xll.BInterpol('Base IPCA'!$C$3:$C$14,'Base IPCA'!$D$3:$D$14,AH3673,"Cubic","Extrapolate=Linear","MultiX=Average","Skip=True","Sort=True")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46"/>
        <v>#REF!</v>
      </c>
      <c r="AI3674" s="43" t="str">
        <f>_xll.BInterpol('Base IPCA'!$C$3:$C$14,'Base IPCA'!$E$3:$E$14,AH3674,"Cubic","Extrapolate=Linear","MultiX=Average","Skip=True","Sort=True")</f>
        <v>#N/A Invalid Parameter: Interpolation value</v>
      </c>
      <c r="AJ3674" s="43" t="str">
        <f>_xll.BInterpol('Base IPCA'!$C$3:$C$14,'Base IPCA'!$D$3:$D$14,AH3674,"Cubic","Extrapolate=Linear","MultiX=Average","Skip=True","Sort=True")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46"/>
        <v>#REF!</v>
      </c>
      <c r="AI3675" s="43" t="str">
        <f>_xll.BInterpol('Base IPCA'!$C$3:$C$14,'Base IPCA'!$E$3:$E$14,AH3675,"Cubic","Extrapolate=Linear","MultiX=Average","Skip=True","Sort=True")</f>
        <v>#N/A Invalid Parameter: Interpolation value</v>
      </c>
      <c r="AJ3675" s="43" t="str">
        <f>_xll.BInterpol('Base IPCA'!$C$3:$C$14,'Base IPCA'!$D$3:$D$14,AH3675,"Cubic","Extrapolate=Linear","MultiX=Average","Skip=True","Sort=True")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46"/>
        <v>#REF!</v>
      </c>
      <c r="AI3676" s="43" t="str">
        <f>_xll.BInterpol('Base IPCA'!$C$3:$C$14,'Base IPCA'!$E$3:$E$14,AH3676,"Cubic","Extrapolate=Linear","MultiX=Average","Skip=True","Sort=True")</f>
        <v>#N/A Invalid Parameter: Interpolation value</v>
      </c>
      <c r="AJ3676" s="43" t="str">
        <f>_xll.BInterpol('Base IPCA'!$C$3:$C$14,'Base IPCA'!$D$3:$D$14,AH3676,"Cubic","Extrapolate=Linear","MultiX=Average","Skip=True","Sort=True")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46"/>
        <v>#REF!</v>
      </c>
      <c r="AI3677" s="43" t="str">
        <f>_xll.BInterpol('Base IPCA'!$C$3:$C$14,'Base IPCA'!$E$3:$E$14,AH3677,"Cubic","Extrapolate=Linear","MultiX=Average","Skip=True","Sort=True")</f>
        <v>#N/A Invalid Parameter: Interpolation value</v>
      </c>
      <c r="AJ3677" s="43" t="str">
        <f>_xll.BInterpol('Base IPCA'!$C$3:$C$14,'Base IPCA'!$D$3:$D$14,AH3677,"Cubic","Extrapolate=Linear","MultiX=Average","Skip=True","Sort=True")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46"/>
        <v>#REF!</v>
      </c>
      <c r="AI3678" s="43" t="str">
        <f>_xll.BInterpol('Base IPCA'!$C$3:$C$14,'Base IPCA'!$E$3:$E$14,AH3678,"Cubic","Extrapolate=Linear","MultiX=Average","Skip=True","Sort=True")</f>
        <v>#N/A Invalid Parameter: Interpolation value</v>
      </c>
      <c r="AJ3678" s="43" t="str">
        <f>_xll.BInterpol('Base IPCA'!$C$3:$C$14,'Base IPCA'!$D$3:$D$14,AH3678,"Cubic","Extrapolate=Linear","MultiX=Average","Skip=True","Sort=True")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46"/>
        <v>#REF!</v>
      </c>
      <c r="AI3679" s="43" t="str">
        <f>_xll.BInterpol('Base IPCA'!$C$3:$C$14,'Base IPCA'!$E$3:$E$14,AH3679,"Cubic","Extrapolate=Linear","MultiX=Average","Skip=True","Sort=True")</f>
        <v>#N/A Invalid Parameter: Interpolation value</v>
      </c>
      <c r="AJ3679" s="43" t="str">
        <f>_xll.BInterpol('Base IPCA'!$C$3:$C$14,'Base IPCA'!$D$3:$D$14,AH3679,"Cubic","Extrapolate=Linear","MultiX=Average","Skip=True","Sort=True")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46"/>
        <v>#REF!</v>
      </c>
      <c r="AI3680" s="43" t="str">
        <f>_xll.BInterpol('Base IPCA'!$C$3:$C$14,'Base IPCA'!$E$3:$E$14,AH3680,"Cubic","Extrapolate=Linear","MultiX=Average","Skip=True","Sort=True")</f>
        <v>#N/A Invalid Parameter: Interpolation value</v>
      </c>
      <c r="AJ3680" s="43" t="str">
        <f>_xll.BInterpol('Base IPCA'!$C$3:$C$14,'Base IPCA'!$D$3:$D$14,AH3680,"Cubic","Extrapolate=Linear","MultiX=Average","Skip=True","Sort=True")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46"/>
        <v>#REF!</v>
      </c>
      <c r="AI3681" s="43" t="str">
        <f>_xll.BInterpol('Base IPCA'!$C$3:$C$14,'Base IPCA'!$E$3:$E$14,AH3681,"Cubic","Extrapolate=Linear","MultiX=Average","Skip=True","Sort=True")</f>
        <v>#N/A Invalid Parameter: Interpolation value</v>
      </c>
      <c r="AJ3681" s="43" t="str">
        <f>_xll.BInterpol('Base IPCA'!$C$3:$C$14,'Base IPCA'!$D$3:$D$14,AH3681,"Cubic","Extrapolate=Linear","MultiX=Average","Skip=True","Sort=True")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46"/>
        <v>#REF!</v>
      </c>
      <c r="AI3682" s="43" t="str">
        <f>_xll.BInterpol('Base IPCA'!$C$3:$C$14,'Base IPCA'!$E$3:$E$14,AH3682,"Cubic","Extrapolate=Linear","MultiX=Average","Skip=True","Sort=True")</f>
        <v>#N/A Invalid Parameter: Interpolation value</v>
      </c>
      <c r="AJ3682" s="43" t="str">
        <f>_xll.BInterpol('Base IPCA'!$C$3:$C$14,'Base IPCA'!$D$3:$D$14,AH3682,"Cubic","Extrapolate=Linear","MultiX=Average","Skip=True","Sort=True")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46"/>
        <v>#REF!</v>
      </c>
      <c r="AI3683" s="43" t="str">
        <f>_xll.BInterpol('Base IPCA'!$C$3:$C$14,'Base IPCA'!$E$3:$E$14,AH3683,"Cubic","Extrapolate=Linear","MultiX=Average","Skip=True","Sort=True")</f>
        <v>#N/A Invalid Parameter: Interpolation value</v>
      </c>
      <c r="AJ3683" s="43" t="str">
        <f>_xll.BInterpol('Base IPCA'!$C$3:$C$14,'Base IPCA'!$D$3:$D$14,AH3683,"Cubic","Extrapolate=Linear","MultiX=Average","Skip=True","Sort=True")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46"/>
        <v>#REF!</v>
      </c>
      <c r="AI3684" s="43" t="str">
        <f>_xll.BInterpol('Base IPCA'!$C$3:$C$14,'Base IPCA'!$E$3:$E$14,AH3684,"Cubic","Extrapolate=Linear","MultiX=Average","Skip=True","Sort=True")</f>
        <v>#N/A Invalid Parameter: Interpolation value</v>
      </c>
      <c r="AJ3684" s="43" t="str">
        <f>_xll.BInterpol('Base IPCA'!$C$3:$C$14,'Base IPCA'!$D$3:$D$14,AH3684,"Cubic","Extrapolate=Linear","MultiX=Average","Skip=True","Sort=True")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46"/>
        <v>#REF!</v>
      </c>
      <c r="AI3685" s="43" t="str">
        <f>_xll.BInterpol('Base IPCA'!$C$3:$C$14,'Base IPCA'!$E$3:$E$14,AH3685,"Cubic","Extrapolate=Linear","MultiX=Average","Skip=True","Sort=True")</f>
        <v>#N/A Invalid Parameter: Interpolation value</v>
      </c>
      <c r="AJ3685" s="43" t="str">
        <f>_xll.BInterpol('Base IPCA'!$C$3:$C$14,'Base IPCA'!$D$3:$D$14,AH3685,"Cubic","Extrapolate=Linear","MultiX=Average","Skip=True","Sort=True")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46"/>
        <v>#REF!</v>
      </c>
      <c r="AI3686" s="43" t="str">
        <f>_xll.BInterpol('Base IPCA'!$C$3:$C$14,'Base IPCA'!$E$3:$E$14,AH3686,"Cubic","Extrapolate=Linear","MultiX=Average","Skip=True","Sort=True")</f>
        <v>#N/A Invalid Parameter: Interpolation value</v>
      </c>
      <c r="AJ3686" s="43" t="str">
        <f>_xll.BInterpol('Base IPCA'!$C$3:$C$14,'Base IPCA'!$D$3:$D$14,AH3686,"Cubic","Extrapolate=Linear","MultiX=Average","Skip=True","Sort=True")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46"/>
        <v>#REF!</v>
      </c>
      <c r="AI3687" s="43" t="str">
        <f>_xll.BInterpol('Base IPCA'!$C$3:$C$14,'Base IPCA'!$E$3:$E$14,AH3687,"Cubic","Extrapolate=Linear","MultiX=Average","Skip=True","Sort=True")</f>
        <v>#N/A Invalid Parameter: Interpolation value</v>
      </c>
      <c r="AJ3687" s="43" t="str">
        <f>_xll.BInterpol('Base IPCA'!$C$3:$C$14,'Base IPCA'!$D$3:$D$14,AH3687,"Cubic","Extrapolate=Linear","MultiX=Average","Skip=True","Sort=True")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46"/>
        <v>#REF!</v>
      </c>
      <c r="AI3688" s="43" t="str">
        <f>_xll.BInterpol('Base IPCA'!$C$3:$C$14,'Base IPCA'!$E$3:$E$14,AH3688,"Cubic","Extrapolate=Linear","MultiX=Average","Skip=True","Sort=True")</f>
        <v>#N/A Invalid Parameter: Interpolation value</v>
      </c>
      <c r="AJ3688" s="43" t="str">
        <f>_xll.BInterpol('Base IPCA'!$C$3:$C$14,'Base IPCA'!$D$3:$D$14,AH3688,"Cubic","Extrapolate=Linear","MultiX=Average","Skip=True","Sort=True")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46"/>
        <v>#REF!</v>
      </c>
      <c r="AI3689" s="43" t="str">
        <f>_xll.BInterpol('Base IPCA'!$C$3:$C$14,'Base IPCA'!$E$3:$E$14,AH3689,"Cubic","Extrapolate=Linear","MultiX=Average","Skip=True","Sort=True")</f>
        <v>#N/A Invalid Parameter: Interpolation value</v>
      </c>
      <c r="AJ3689" s="43" t="str">
        <f>_xll.BInterpol('Base IPCA'!$C$3:$C$14,'Base IPCA'!$D$3:$D$14,AH3689,"Cubic","Extrapolate=Linear","MultiX=Average","Skip=True","Sort=True")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46"/>
        <v>#REF!</v>
      </c>
      <c r="AI3690" s="43" t="str">
        <f>_xll.BInterpol('Base IPCA'!$C$3:$C$14,'Base IPCA'!$E$3:$E$14,AH3690,"Cubic","Extrapolate=Linear","MultiX=Average","Skip=True","Sort=True")</f>
        <v>#N/A Invalid Parameter: Interpolation value</v>
      </c>
      <c r="AJ3690" s="43" t="str">
        <f>_xll.BInterpol('Base IPCA'!$C$3:$C$14,'Base IPCA'!$D$3:$D$14,AH3690,"Cubic","Extrapolate=Linear","MultiX=Average","Skip=True","Sort=True")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46"/>
        <v>#REF!</v>
      </c>
      <c r="AI3691" s="43" t="str">
        <f>_xll.BInterpol('Base IPCA'!$C$3:$C$14,'Base IPCA'!$E$3:$E$14,AH3691,"Cubic","Extrapolate=Linear","MultiX=Average","Skip=True","Sort=True")</f>
        <v>#N/A Invalid Parameter: Interpolation value</v>
      </c>
      <c r="AJ3691" s="43" t="str">
        <f>_xll.BInterpol('Base IPCA'!$C$3:$C$14,'Base IPCA'!$D$3:$D$14,AH3691,"Cubic","Extrapolate=Linear","MultiX=Average","Skip=True","Sort=True")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46"/>
        <v>#REF!</v>
      </c>
      <c r="AI3692" s="43" t="str">
        <f>_xll.BInterpol('Base IPCA'!$C$3:$C$14,'Base IPCA'!$E$3:$E$14,AH3692,"Cubic","Extrapolate=Linear","MultiX=Average","Skip=True","Sort=True")</f>
        <v>#N/A Invalid Parameter: Interpolation value</v>
      </c>
      <c r="AJ3692" s="43" t="str">
        <f>_xll.BInterpol('Base IPCA'!$C$3:$C$14,'Base IPCA'!$D$3:$D$14,AH3692,"Cubic","Extrapolate=Linear","MultiX=Average","Skip=True","Sort=True")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46"/>
        <v>#REF!</v>
      </c>
      <c r="AI3693" s="43" t="str">
        <f>_xll.BInterpol('Base IPCA'!$C$3:$C$14,'Base IPCA'!$E$3:$E$14,AH3693,"Cubic","Extrapolate=Linear","MultiX=Average","Skip=True","Sort=True")</f>
        <v>#N/A Invalid Parameter: Interpolation value</v>
      </c>
      <c r="AJ3693" s="43" t="str">
        <f>_xll.BInterpol('Base IPCA'!$C$3:$C$14,'Base IPCA'!$D$3:$D$14,AH3693,"Cubic","Extrapolate=Linear","MultiX=Average","Skip=True","Sort=True")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46"/>
        <v>#REF!</v>
      </c>
      <c r="AI3694" s="43" t="str">
        <f>_xll.BInterpol('Base IPCA'!$C$3:$C$14,'Base IPCA'!$E$3:$E$14,AH3694,"Cubic","Extrapolate=Linear","MultiX=Average","Skip=True","Sort=True")</f>
        <v>#N/A Invalid Parameter: Interpolation value</v>
      </c>
      <c r="AJ3694" s="43" t="str">
        <f>_xll.BInterpol('Base IPCA'!$C$3:$C$14,'Base IPCA'!$D$3:$D$14,AH3694,"Cubic","Extrapolate=Linear","MultiX=Average","Skip=True","Sort=True")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46"/>
        <v>#REF!</v>
      </c>
      <c r="AI3695" s="43" t="str">
        <f>_xll.BInterpol('Base IPCA'!$C$3:$C$14,'Base IPCA'!$E$3:$E$14,AH3695,"Cubic","Extrapolate=Linear","MultiX=Average","Skip=True","Sort=True")</f>
        <v>#N/A Invalid Parameter: Interpolation value</v>
      </c>
      <c r="AJ3695" s="43" t="str">
        <f>_xll.BInterpol('Base IPCA'!$C$3:$C$14,'Base IPCA'!$D$3:$D$14,AH3695,"Cubic","Extrapolate=Linear","MultiX=Average","Skip=True","Sort=True")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46"/>
        <v>#REF!</v>
      </c>
      <c r="AI3696" s="43" t="str">
        <f>_xll.BInterpol('Base IPCA'!$C$3:$C$14,'Base IPCA'!$E$3:$E$14,AH3696,"Cubic","Extrapolate=Linear","MultiX=Average","Skip=True","Sort=True")</f>
        <v>#N/A Invalid Parameter: Interpolation value</v>
      </c>
      <c r="AJ3696" s="43" t="str">
        <f>_xll.BInterpol('Base IPCA'!$C$3:$C$14,'Base IPCA'!$D$3:$D$14,AH3696,"Cubic","Extrapolate=Linear","MultiX=Average","Skip=True","Sort=True")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46"/>
        <v>#REF!</v>
      </c>
      <c r="AI3697" s="43" t="str">
        <f>_xll.BInterpol('Base IPCA'!$C$3:$C$14,'Base IPCA'!$E$3:$E$14,AH3697,"Cubic","Extrapolate=Linear","MultiX=Average","Skip=True","Sort=True")</f>
        <v>#N/A Invalid Parameter: Interpolation value</v>
      </c>
      <c r="AJ3697" s="43" t="str">
        <f>_xll.BInterpol('Base IPCA'!$C$3:$C$14,'Base IPCA'!$D$3:$D$14,AH3697,"Cubic","Extrapolate=Linear","MultiX=Average","Skip=True","Sort=True")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46"/>
        <v>#REF!</v>
      </c>
      <c r="AI3698" s="43" t="str">
        <f>_xll.BInterpol('Base IPCA'!$C$3:$C$14,'Base IPCA'!$E$3:$E$14,AH3698,"Cubic","Extrapolate=Linear","MultiX=Average","Skip=True","Sort=True")</f>
        <v>#N/A Invalid Parameter: Interpolation value</v>
      </c>
      <c r="AJ3698" s="43" t="str">
        <f>_xll.BInterpol('Base IPCA'!$C$3:$C$14,'Base IPCA'!$D$3:$D$14,AH3698,"Cubic","Extrapolate=Linear","MultiX=Average","Skip=True","Sort=True")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46"/>
        <v>#REF!</v>
      </c>
      <c r="AI3699" s="43" t="str">
        <f>_xll.BInterpol('Base IPCA'!$C$3:$C$14,'Base IPCA'!$E$3:$E$14,AH3699,"Cubic","Extrapolate=Linear","MultiX=Average","Skip=True","Sort=True")</f>
        <v>#N/A Invalid Parameter: Interpolation value</v>
      </c>
      <c r="AJ3699" s="43" t="str">
        <f>_xll.BInterpol('Base IPCA'!$C$3:$C$14,'Base IPCA'!$D$3:$D$14,AH3699,"Cubic","Extrapolate=Linear","MultiX=Average","Skip=True","Sort=True")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46"/>
        <v>#REF!</v>
      </c>
      <c r="AI3700" s="43" t="str">
        <f>_xll.BInterpol('Base IPCA'!$C$3:$C$14,'Base IPCA'!$E$3:$E$14,AH3700,"Cubic","Extrapolate=Linear","MultiX=Average","Skip=True","Sort=True")</f>
        <v>#N/A Invalid Parameter: Interpolation value</v>
      </c>
      <c r="AJ3700" s="43" t="str">
        <f>_xll.BInterpol('Base IPCA'!$C$3:$C$14,'Base IPCA'!$D$3:$D$14,AH3700,"Cubic","Extrapolate=Linear","MultiX=Average","Skip=True","Sort=True")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46"/>
        <v>#REF!</v>
      </c>
      <c r="AI3701" s="43" t="str">
        <f>_xll.BInterpol('Base IPCA'!$C$3:$C$14,'Base IPCA'!$E$3:$E$14,AH3701,"Cubic","Extrapolate=Linear","MultiX=Average","Skip=True","Sort=True")</f>
        <v>#N/A Invalid Parameter: Interpolation value</v>
      </c>
      <c r="AJ3701" s="43" t="str">
        <f>_xll.BInterpol('Base IPCA'!$C$3:$C$14,'Base IPCA'!$D$3:$D$14,AH3701,"Cubic","Extrapolate=Linear","MultiX=Average","Skip=True","Sort=True")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46"/>
        <v>#REF!</v>
      </c>
      <c r="AI3702" s="43" t="str">
        <f>_xll.BInterpol('Base IPCA'!$C$3:$C$14,'Base IPCA'!$E$3:$E$14,AH3702,"Cubic","Extrapolate=Linear","MultiX=Average","Skip=True","Sort=True")</f>
        <v>#N/A Invalid Parameter: Interpolation value</v>
      </c>
      <c r="AJ3702" s="43" t="str">
        <f>_xll.BInterpol('Base IPCA'!$C$3:$C$14,'Base IPCA'!$D$3:$D$14,AH3702,"Cubic","Extrapolate=Linear","MultiX=Average","Skip=True","Sort=True")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46"/>
        <v>#REF!</v>
      </c>
      <c r="AI3703" s="43" t="str">
        <f>_xll.BInterpol('Base IPCA'!$C$3:$C$14,'Base IPCA'!$E$3:$E$14,AH3703,"Cubic","Extrapolate=Linear","MultiX=Average","Skip=True","Sort=True")</f>
        <v>#N/A Invalid Parameter: Interpolation value</v>
      </c>
      <c r="AJ3703" s="43" t="str">
        <f>_xll.BInterpol('Base IPCA'!$C$3:$C$14,'Base IPCA'!$D$3:$D$14,AH3703,"Cubic","Extrapolate=Linear","MultiX=Average","Skip=True","Sort=True")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46"/>
        <v>#REF!</v>
      </c>
      <c r="AI3704" s="43" t="str">
        <f>_xll.BInterpol('Base IPCA'!$C$3:$C$14,'Base IPCA'!$E$3:$E$14,AH3704,"Cubic","Extrapolate=Linear","MultiX=Average","Skip=True","Sort=True")</f>
        <v>#N/A Invalid Parameter: Interpolation value</v>
      </c>
      <c r="AJ3704" s="43" t="str">
        <f>_xll.BInterpol('Base IPCA'!$C$3:$C$14,'Base IPCA'!$D$3:$D$14,AH3704,"Cubic","Extrapolate=Linear","MultiX=Average","Skip=True","Sort=True")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46"/>
        <v>#REF!</v>
      </c>
      <c r="AI3705" s="43" t="str">
        <f>_xll.BInterpol('Base IPCA'!$C$3:$C$14,'Base IPCA'!$E$3:$E$14,AH3705,"Cubic","Extrapolate=Linear","MultiX=Average","Skip=True","Sort=True")</f>
        <v>#N/A Invalid Parameter: Interpolation value</v>
      </c>
      <c r="AJ3705" s="43" t="str">
        <f>_xll.BInterpol('Base IPCA'!$C$3:$C$14,'Base IPCA'!$D$3:$D$14,AH3705,"Cubic","Extrapolate=Linear","MultiX=Average","Skip=True","Sort=True")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46"/>
        <v>#REF!</v>
      </c>
      <c r="AI3706" s="43" t="str">
        <f>_xll.BInterpol('Base IPCA'!$C$3:$C$14,'Base IPCA'!$E$3:$E$14,AH3706,"Cubic","Extrapolate=Linear","MultiX=Average","Skip=True","Sort=True")</f>
        <v>#N/A Invalid Parameter: Interpolation value</v>
      </c>
      <c r="AJ3706" s="43" t="str">
        <f>_xll.BInterpol('Base IPCA'!$C$3:$C$14,'Base IPCA'!$D$3:$D$14,AH3706,"Cubic","Extrapolate=Linear","MultiX=Average","Skip=True","Sort=True")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46"/>
        <v>#REF!</v>
      </c>
      <c r="AI3707" s="43" t="str">
        <f>_xll.BInterpol('Base IPCA'!$C$3:$C$14,'Base IPCA'!$E$3:$E$14,AH3707,"Cubic","Extrapolate=Linear","MultiX=Average","Skip=True","Sort=True")</f>
        <v>#N/A Invalid Parameter: Interpolation value</v>
      </c>
      <c r="AJ3707" s="43" t="str">
        <f>_xll.BInterpol('Base IPCA'!$C$3:$C$14,'Base IPCA'!$D$3:$D$14,AH3707,"Cubic","Extrapolate=Linear","MultiX=Average","Skip=True","Sort=True")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46"/>
        <v>#REF!</v>
      </c>
      <c r="AI3708" s="43" t="str">
        <f>_xll.BInterpol('Base IPCA'!$C$3:$C$14,'Base IPCA'!$E$3:$E$14,AH3708,"Cubic","Extrapolate=Linear","MultiX=Average","Skip=True","Sort=True")</f>
        <v>#N/A Invalid Parameter: Interpolation value</v>
      </c>
      <c r="AJ3708" s="43" t="str">
        <f>_xll.BInterpol('Base IPCA'!$C$3:$C$14,'Base IPCA'!$D$3:$D$14,AH3708,"Cubic","Extrapolate=Linear","MultiX=Average","Skip=True","Sort=True")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46"/>
        <v>#REF!</v>
      </c>
      <c r="AI3709" s="43" t="str">
        <f>_xll.BInterpol('Base IPCA'!$C$3:$C$14,'Base IPCA'!$E$3:$E$14,AH3709,"Cubic","Extrapolate=Linear","MultiX=Average","Skip=True","Sort=True")</f>
        <v>#N/A Invalid Parameter: Interpolation value</v>
      </c>
      <c r="AJ3709" s="43" t="str">
        <f>_xll.BInterpol('Base IPCA'!$C$3:$C$14,'Base IPCA'!$D$3:$D$14,AH3709,"Cubic","Extrapolate=Linear","MultiX=Average","Skip=True","Sort=True")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46"/>
        <v>#REF!</v>
      </c>
      <c r="AI3710" s="43" t="str">
        <f>_xll.BInterpol('Base IPCA'!$C$3:$C$14,'Base IPCA'!$E$3:$E$14,AH3710,"Cubic","Extrapolate=Linear","MultiX=Average","Skip=True","Sort=True")</f>
        <v>#N/A Invalid Parameter: Interpolation value</v>
      </c>
      <c r="AJ3710" s="43" t="str">
        <f>_xll.BInterpol('Base IPCA'!$C$3:$C$14,'Base IPCA'!$D$3:$D$14,AH3710,"Cubic","Extrapolate=Linear","MultiX=Average","Skip=True","Sort=True")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46"/>
        <v>#REF!</v>
      </c>
      <c r="AI3711" s="43" t="str">
        <f>_xll.BInterpol('Base IPCA'!$C$3:$C$14,'Base IPCA'!$E$3:$E$14,AH3711,"Cubic","Extrapolate=Linear","MultiX=Average","Skip=True","Sort=True")</f>
        <v>#N/A Invalid Parameter: Interpolation value</v>
      </c>
      <c r="AJ3711" s="43" t="str">
        <f>_xll.BInterpol('Base IPCA'!$C$3:$C$14,'Base IPCA'!$D$3:$D$14,AH3711,"Cubic","Extrapolate=Linear","MultiX=Average","Skip=True","Sort=True")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46"/>
        <v>#REF!</v>
      </c>
      <c r="AI3712" s="43" t="str">
        <f>_xll.BInterpol('Base IPCA'!$C$3:$C$14,'Base IPCA'!$E$3:$E$14,AH3712,"Cubic","Extrapolate=Linear","MultiX=Average","Skip=True","Sort=True")</f>
        <v>#N/A Invalid Parameter: Interpolation value</v>
      </c>
      <c r="AJ3712" s="43" t="str">
        <f>_xll.BInterpol('Base IPCA'!$C$3:$C$14,'Base IPCA'!$D$3:$D$14,AH3712,"Cubic","Extrapolate=Linear","MultiX=Average","Skip=True","Sort=True")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46"/>
        <v>#REF!</v>
      </c>
      <c r="AI3713" s="43" t="str">
        <f>_xll.BInterpol('Base IPCA'!$C$3:$C$14,'Base IPCA'!$E$3:$E$14,AH3713,"Cubic","Extrapolate=Linear","MultiX=Average","Skip=True","Sort=True")</f>
        <v>#N/A Invalid Parameter: Interpolation value</v>
      </c>
      <c r="AJ3713" s="43" t="str">
        <f>_xll.BInterpol('Base IPCA'!$C$3:$C$14,'Base IPCA'!$D$3:$D$14,AH3713,"Cubic","Extrapolate=Linear","MultiX=Average","Skip=True","Sort=True")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46"/>
        <v>#REF!</v>
      </c>
      <c r="AI3714" s="43" t="str">
        <f>_xll.BInterpol('Base IPCA'!$C$3:$C$14,'Base IPCA'!$E$3:$E$14,AH3714,"Cubic","Extrapolate=Linear","MultiX=Average","Skip=True","Sort=True")</f>
        <v>#N/A Invalid Parameter: Interpolation value</v>
      </c>
      <c r="AJ3714" s="43" t="str">
        <f>_xll.BInterpol('Base IPCA'!$C$3:$C$14,'Base IPCA'!$D$3:$D$14,AH3714,"Cubic","Extrapolate=Linear","MultiX=Average","Skip=True","Sort=True")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46"/>
        <v>#REF!</v>
      </c>
      <c r="AI3715" s="43" t="str">
        <f>_xll.BInterpol('Base IPCA'!$C$3:$C$14,'Base IPCA'!$E$3:$E$14,AH3715,"Cubic","Extrapolate=Linear","MultiX=Average","Skip=True","Sort=True")</f>
        <v>#N/A Invalid Parameter: Interpolation value</v>
      </c>
      <c r="AJ3715" s="43" t="str">
        <f>_xll.BInterpol('Base IPCA'!$C$3:$C$14,'Base IPCA'!$D$3:$D$14,AH3715,"Cubic","Extrapolate=Linear","MultiX=Average","Skip=True","Sort=True")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46"/>
        <v>#REF!</v>
      </c>
      <c r="AI3716" s="43" t="str">
        <f>_xll.BInterpol('Base IPCA'!$C$3:$C$14,'Base IPCA'!$E$3:$E$14,AH3716,"Cubic","Extrapolate=Linear","MultiX=Average","Skip=True","Sort=True")</f>
        <v>#N/A Invalid Parameter: Interpolation value</v>
      </c>
      <c r="AJ3716" s="43" t="str">
        <f>_xll.BInterpol('Base IPCA'!$C$3:$C$14,'Base IPCA'!$D$3:$D$14,AH3716,"Cubic","Extrapolate=Linear","MultiX=Average","Skip=True","Sort=True")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46"/>
        <v>#REF!</v>
      </c>
      <c r="AI3717" s="43" t="str">
        <f>_xll.BInterpol('Base IPCA'!$C$3:$C$14,'Base IPCA'!$E$3:$E$14,AH3717,"Cubic","Extrapolate=Linear","MultiX=Average","Skip=True","Sort=True")</f>
        <v>#N/A Invalid Parameter: Interpolation value</v>
      </c>
      <c r="AJ3717" s="43" t="str">
        <f>_xll.BInterpol('Base IPCA'!$C$3:$C$14,'Base IPCA'!$D$3:$D$14,AH3717,"Cubic","Extrapolate=Linear","MultiX=Average","Skip=True","Sort=True")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47">AH3717+1</f>
        <v>#REF!</v>
      </c>
      <c r="AI3718" s="43" t="str">
        <f>_xll.BInterpol('Base IPCA'!$C$3:$C$14,'Base IPCA'!$E$3:$E$14,AH3718,"Cubic","Extrapolate=Linear","MultiX=Average","Skip=True","Sort=True")</f>
        <v>#N/A Invalid Parameter: Interpolation value</v>
      </c>
      <c r="AJ3718" s="43" t="str">
        <f>_xll.BInterpol('Base IPCA'!$C$3:$C$14,'Base IPCA'!$D$3:$D$14,AH3718,"Cubic","Extrapolate=Linear","MultiX=Average","Skip=True","Sort=True")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47"/>
        <v>#REF!</v>
      </c>
      <c r="AI3719" s="43" t="str">
        <f>_xll.BInterpol('Base IPCA'!$C$3:$C$14,'Base IPCA'!$E$3:$E$14,AH3719,"Cubic","Extrapolate=Linear","MultiX=Average","Skip=True","Sort=True")</f>
        <v>#N/A Invalid Parameter: Interpolation value</v>
      </c>
      <c r="AJ3719" s="43" t="str">
        <f>_xll.BInterpol('Base IPCA'!$C$3:$C$14,'Base IPCA'!$D$3:$D$14,AH3719,"Cubic","Extrapolate=Linear","MultiX=Average","Skip=True","Sort=True")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47"/>
        <v>#REF!</v>
      </c>
      <c r="AI3720" s="43" t="str">
        <f>_xll.BInterpol('Base IPCA'!$C$3:$C$14,'Base IPCA'!$E$3:$E$14,AH3720,"Cubic","Extrapolate=Linear","MultiX=Average","Skip=True","Sort=True")</f>
        <v>#N/A Invalid Parameter: Interpolation value</v>
      </c>
      <c r="AJ3720" s="43" t="str">
        <f>_xll.BInterpol('Base IPCA'!$C$3:$C$14,'Base IPCA'!$D$3:$D$14,AH3720,"Cubic","Extrapolate=Linear","MultiX=Average","Skip=True","Sort=True")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47"/>
        <v>#REF!</v>
      </c>
      <c r="AI3721" s="43" t="str">
        <f>_xll.BInterpol('Base IPCA'!$C$3:$C$14,'Base IPCA'!$E$3:$E$14,AH3721,"Cubic","Extrapolate=Linear","MultiX=Average","Skip=True","Sort=True")</f>
        <v>#N/A Invalid Parameter: Interpolation value</v>
      </c>
      <c r="AJ3721" s="43" t="str">
        <f>_xll.BInterpol('Base IPCA'!$C$3:$C$14,'Base IPCA'!$D$3:$D$14,AH3721,"Cubic","Extrapolate=Linear","MultiX=Average","Skip=True","Sort=True")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47"/>
        <v>#REF!</v>
      </c>
      <c r="AI3722" s="43" t="str">
        <f>_xll.BInterpol('Base IPCA'!$C$3:$C$14,'Base IPCA'!$E$3:$E$14,AH3722,"Cubic","Extrapolate=Linear","MultiX=Average","Skip=True","Sort=True")</f>
        <v>#N/A Invalid Parameter: Interpolation value</v>
      </c>
      <c r="AJ3722" s="43" t="str">
        <f>_xll.BInterpol('Base IPCA'!$C$3:$C$14,'Base IPCA'!$D$3:$D$14,AH3722,"Cubic","Extrapolate=Linear","MultiX=Average","Skip=True","Sort=True")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47"/>
        <v>#REF!</v>
      </c>
      <c r="AI3723" s="43" t="str">
        <f>_xll.BInterpol('Base IPCA'!$C$3:$C$14,'Base IPCA'!$E$3:$E$14,AH3723,"Cubic","Extrapolate=Linear","MultiX=Average","Skip=True","Sort=True")</f>
        <v>#N/A Invalid Parameter: Interpolation value</v>
      </c>
      <c r="AJ3723" s="43" t="str">
        <f>_xll.BInterpol('Base IPCA'!$C$3:$C$14,'Base IPCA'!$D$3:$D$14,AH3723,"Cubic","Extrapolate=Linear","MultiX=Average","Skip=True","Sort=True")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47"/>
        <v>#REF!</v>
      </c>
      <c r="AI3724" s="43" t="str">
        <f>_xll.BInterpol('Base IPCA'!$C$3:$C$14,'Base IPCA'!$E$3:$E$14,AH3724,"Cubic","Extrapolate=Linear","MultiX=Average","Skip=True","Sort=True")</f>
        <v>#N/A Invalid Parameter: Interpolation value</v>
      </c>
      <c r="AJ3724" s="43" t="str">
        <f>_xll.BInterpol('Base IPCA'!$C$3:$C$14,'Base IPCA'!$D$3:$D$14,AH3724,"Cubic","Extrapolate=Linear","MultiX=Average","Skip=True","Sort=True")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47"/>
        <v>#REF!</v>
      </c>
      <c r="AI3725" s="43" t="str">
        <f>_xll.BInterpol('Base IPCA'!$C$3:$C$14,'Base IPCA'!$E$3:$E$14,AH3725,"Cubic","Extrapolate=Linear","MultiX=Average","Skip=True","Sort=True")</f>
        <v>#N/A Invalid Parameter: Interpolation value</v>
      </c>
      <c r="AJ3725" s="43" t="str">
        <f>_xll.BInterpol('Base IPCA'!$C$3:$C$14,'Base IPCA'!$D$3:$D$14,AH3725,"Cubic","Extrapolate=Linear","MultiX=Average","Skip=True","Sort=True")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47"/>
        <v>#REF!</v>
      </c>
      <c r="AI3726" s="43" t="str">
        <f>_xll.BInterpol('Base IPCA'!$C$3:$C$14,'Base IPCA'!$E$3:$E$14,AH3726,"Cubic","Extrapolate=Linear","MultiX=Average","Skip=True","Sort=True")</f>
        <v>#N/A Invalid Parameter: Interpolation value</v>
      </c>
      <c r="AJ3726" s="43" t="str">
        <f>_xll.BInterpol('Base IPCA'!$C$3:$C$14,'Base IPCA'!$D$3:$D$14,AH3726,"Cubic","Extrapolate=Linear","MultiX=Average","Skip=True","Sort=True")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47"/>
        <v>#REF!</v>
      </c>
      <c r="AI3727" s="43" t="str">
        <f>_xll.BInterpol('Base IPCA'!$C$3:$C$14,'Base IPCA'!$E$3:$E$14,AH3727,"Cubic","Extrapolate=Linear","MultiX=Average","Skip=True","Sort=True")</f>
        <v>#N/A Invalid Parameter: Interpolation value</v>
      </c>
      <c r="AJ3727" s="43" t="str">
        <f>_xll.BInterpol('Base IPCA'!$C$3:$C$14,'Base IPCA'!$D$3:$D$14,AH3727,"Cubic","Extrapolate=Linear","MultiX=Average","Skip=True","Sort=True")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47"/>
        <v>#REF!</v>
      </c>
      <c r="AI3728" s="43" t="str">
        <f>_xll.BInterpol('Base IPCA'!$C$3:$C$14,'Base IPCA'!$E$3:$E$14,AH3728,"Cubic","Extrapolate=Linear","MultiX=Average","Skip=True","Sort=True")</f>
        <v>#N/A Invalid Parameter: Interpolation value</v>
      </c>
      <c r="AJ3728" s="43" t="str">
        <f>_xll.BInterpol('Base IPCA'!$C$3:$C$14,'Base IPCA'!$D$3:$D$14,AH3728,"Cubic","Extrapolate=Linear","MultiX=Average","Skip=True","Sort=True")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47"/>
        <v>#REF!</v>
      </c>
      <c r="AI3729" s="43" t="str">
        <f>_xll.BInterpol('Base IPCA'!$C$3:$C$14,'Base IPCA'!$E$3:$E$14,AH3729,"Cubic","Extrapolate=Linear","MultiX=Average","Skip=True","Sort=True")</f>
        <v>#N/A Invalid Parameter: Interpolation value</v>
      </c>
      <c r="AJ3729" s="43" t="str">
        <f>_xll.BInterpol('Base IPCA'!$C$3:$C$14,'Base IPCA'!$D$3:$D$14,AH3729,"Cubic","Extrapolate=Linear","MultiX=Average","Skip=True","Sort=True")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47"/>
        <v>#REF!</v>
      </c>
      <c r="AI3730" s="43" t="str">
        <f>_xll.BInterpol('Base IPCA'!$C$3:$C$14,'Base IPCA'!$E$3:$E$14,AH3730,"Cubic","Extrapolate=Linear","MultiX=Average","Skip=True","Sort=True")</f>
        <v>#N/A Invalid Parameter: Interpolation value</v>
      </c>
      <c r="AJ3730" s="43" t="str">
        <f>_xll.BInterpol('Base IPCA'!$C$3:$C$14,'Base IPCA'!$D$3:$D$14,AH3730,"Cubic","Extrapolate=Linear","MultiX=Average","Skip=True","Sort=True")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47"/>
        <v>#REF!</v>
      </c>
      <c r="AI3731" s="43" t="str">
        <f>_xll.BInterpol('Base IPCA'!$C$3:$C$14,'Base IPCA'!$E$3:$E$14,AH3731,"Cubic","Extrapolate=Linear","MultiX=Average","Skip=True","Sort=True")</f>
        <v>#N/A Invalid Parameter: Interpolation value</v>
      </c>
      <c r="AJ3731" s="43" t="str">
        <f>_xll.BInterpol('Base IPCA'!$C$3:$C$14,'Base IPCA'!$D$3:$D$14,AH3731,"Cubic","Extrapolate=Linear","MultiX=Average","Skip=True","Sort=True")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47"/>
        <v>#REF!</v>
      </c>
      <c r="AI3732" s="43" t="str">
        <f>_xll.BInterpol('Base IPCA'!$C$3:$C$14,'Base IPCA'!$E$3:$E$14,AH3732,"Cubic","Extrapolate=Linear","MultiX=Average","Skip=True","Sort=True")</f>
        <v>#N/A Invalid Parameter: Interpolation value</v>
      </c>
      <c r="AJ3732" s="43" t="str">
        <f>_xll.BInterpol('Base IPCA'!$C$3:$C$14,'Base IPCA'!$D$3:$D$14,AH3732,"Cubic","Extrapolate=Linear","MultiX=Average","Skip=True","Sort=True")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47"/>
        <v>#REF!</v>
      </c>
      <c r="AI3733" s="43" t="str">
        <f>_xll.BInterpol('Base IPCA'!$C$3:$C$14,'Base IPCA'!$E$3:$E$14,AH3733,"Cubic","Extrapolate=Linear","MultiX=Average","Skip=True","Sort=True")</f>
        <v>#N/A Invalid Parameter: Interpolation value</v>
      </c>
      <c r="AJ3733" s="43" t="str">
        <f>_xll.BInterpol('Base IPCA'!$C$3:$C$14,'Base IPCA'!$D$3:$D$14,AH3733,"Cubic","Extrapolate=Linear","MultiX=Average","Skip=True","Sort=True")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47"/>
        <v>#REF!</v>
      </c>
      <c r="AI3734" s="43" t="str">
        <f>_xll.BInterpol('Base IPCA'!$C$3:$C$14,'Base IPCA'!$E$3:$E$14,AH3734,"Cubic","Extrapolate=Linear","MultiX=Average","Skip=True","Sort=True")</f>
        <v>#N/A Invalid Parameter: Interpolation value</v>
      </c>
      <c r="AJ3734" s="43" t="str">
        <f>_xll.BInterpol('Base IPCA'!$C$3:$C$14,'Base IPCA'!$D$3:$D$14,AH3734,"Cubic","Extrapolate=Linear","MultiX=Average","Skip=True","Sort=True")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47"/>
        <v>#REF!</v>
      </c>
      <c r="AI3735" s="43" t="str">
        <f>_xll.BInterpol('Base IPCA'!$C$3:$C$14,'Base IPCA'!$E$3:$E$14,AH3735,"Cubic","Extrapolate=Linear","MultiX=Average","Skip=True","Sort=True")</f>
        <v>#N/A Invalid Parameter: Interpolation value</v>
      </c>
      <c r="AJ3735" s="43" t="str">
        <f>_xll.BInterpol('Base IPCA'!$C$3:$C$14,'Base IPCA'!$D$3:$D$14,AH3735,"Cubic","Extrapolate=Linear","MultiX=Average","Skip=True","Sort=True")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47"/>
        <v>#REF!</v>
      </c>
      <c r="AI3736" s="43" t="str">
        <f>_xll.BInterpol('Base IPCA'!$C$3:$C$14,'Base IPCA'!$E$3:$E$14,AH3736,"Cubic","Extrapolate=Linear","MultiX=Average","Skip=True","Sort=True")</f>
        <v>#N/A Invalid Parameter: Interpolation value</v>
      </c>
      <c r="AJ3736" s="43" t="str">
        <f>_xll.BInterpol('Base IPCA'!$C$3:$C$14,'Base IPCA'!$D$3:$D$14,AH3736,"Cubic","Extrapolate=Linear","MultiX=Average","Skip=True","Sort=True")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47"/>
        <v>#REF!</v>
      </c>
      <c r="AI3737" s="43" t="str">
        <f>_xll.BInterpol('Base IPCA'!$C$3:$C$14,'Base IPCA'!$E$3:$E$14,AH3737,"Cubic","Extrapolate=Linear","MultiX=Average","Skip=True","Sort=True")</f>
        <v>#N/A Invalid Parameter: Interpolation value</v>
      </c>
      <c r="AJ3737" s="43" t="str">
        <f>_xll.BInterpol('Base IPCA'!$C$3:$C$14,'Base IPCA'!$D$3:$D$14,AH3737,"Cubic","Extrapolate=Linear","MultiX=Average","Skip=True","Sort=True")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47"/>
        <v>#REF!</v>
      </c>
      <c r="AI3738" s="43" t="str">
        <f>_xll.BInterpol('Base IPCA'!$C$3:$C$14,'Base IPCA'!$E$3:$E$14,AH3738,"Cubic","Extrapolate=Linear","MultiX=Average","Skip=True","Sort=True")</f>
        <v>#N/A Invalid Parameter: Interpolation value</v>
      </c>
      <c r="AJ3738" s="43" t="str">
        <f>_xll.BInterpol('Base IPCA'!$C$3:$C$14,'Base IPCA'!$D$3:$D$14,AH3738,"Cubic","Extrapolate=Linear","MultiX=Average","Skip=True","Sort=True")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47"/>
        <v>#REF!</v>
      </c>
      <c r="AI3739" s="43" t="str">
        <f>_xll.BInterpol('Base IPCA'!$C$3:$C$14,'Base IPCA'!$E$3:$E$14,AH3739,"Cubic","Extrapolate=Linear","MultiX=Average","Skip=True","Sort=True")</f>
        <v>#N/A Invalid Parameter: Interpolation value</v>
      </c>
      <c r="AJ3739" s="43" t="str">
        <f>_xll.BInterpol('Base IPCA'!$C$3:$C$14,'Base IPCA'!$D$3:$D$14,AH3739,"Cubic","Extrapolate=Linear","MultiX=Average","Skip=True","Sort=True")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47"/>
        <v>#REF!</v>
      </c>
      <c r="AI3740" s="43" t="str">
        <f>_xll.BInterpol('Base IPCA'!$C$3:$C$14,'Base IPCA'!$E$3:$E$14,AH3740,"Cubic","Extrapolate=Linear","MultiX=Average","Skip=True","Sort=True")</f>
        <v>#N/A Invalid Parameter: Interpolation value</v>
      </c>
      <c r="AJ3740" s="43" t="str">
        <f>_xll.BInterpol('Base IPCA'!$C$3:$C$14,'Base IPCA'!$D$3:$D$14,AH3740,"Cubic","Extrapolate=Linear","MultiX=Average","Skip=True","Sort=True")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47"/>
        <v>#REF!</v>
      </c>
      <c r="AI3741" s="43" t="str">
        <f>_xll.BInterpol('Base IPCA'!$C$3:$C$14,'Base IPCA'!$E$3:$E$14,AH3741,"Cubic","Extrapolate=Linear","MultiX=Average","Skip=True","Sort=True")</f>
        <v>#N/A Invalid Parameter: Interpolation value</v>
      </c>
      <c r="AJ3741" s="43" t="str">
        <f>_xll.BInterpol('Base IPCA'!$C$3:$C$14,'Base IPCA'!$D$3:$D$14,AH3741,"Cubic","Extrapolate=Linear","MultiX=Average","Skip=True","Sort=True")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47"/>
        <v>#REF!</v>
      </c>
      <c r="AI3742" s="43" t="str">
        <f>_xll.BInterpol('Base IPCA'!$C$3:$C$14,'Base IPCA'!$E$3:$E$14,AH3742,"Cubic","Extrapolate=Linear","MultiX=Average","Skip=True","Sort=True")</f>
        <v>#N/A Invalid Parameter: Interpolation value</v>
      </c>
      <c r="AJ3742" s="43" t="str">
        <f>_xll.BInterpol('Base IPCA'!$C$3:$C$14,'Base IPCA'!$D$3:$D$14,AH3742,"Cubic","Extrapolate=Linear","MultiX=Average","Skip=True","Sort=True")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47"/>
        <v>#REF!</v>
      </c>
      <c r="AI3743" s="43" t="str">
        <f>_xll.BInterpol('Base IPCA'!$C$3:$C$14,'Base IPCA'!$E$3:$E$14,AH3743,"Cubic","Extrapolate=Linear","MultiX=Average","Skip=True","Sort=True")</f>
        <v>#N/A Invalid Parameter: Interpolation value</v>
      </c>
      <c r="AJ3743" s="43" t="str">
        <f>_xll.BInterpol('Base IPCA'!$C$3:$C$14,'Base IPCA'!$D$3:$D$14,AH3743,"Cubic","Extrapolate=Linear","MultiX=Average","Skip=True","Sort=True")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47"/>
        <v>#REF!</v>
      </c>
      <c r="AI3744" s="43" t="str">
        <f>_xll.BInterpol('Base IPCA'!$C$3:$C$14,'Base IPCA'!$E$3:$E$14,AH3744,"Cubic","Extrapolate=Linear","MultiX=Average","Skip=True","Sort=True")</f>
        <v>#N/A Invalid Parameter: Interpolation value</v>
      </c>
      <c r="AJ3744" s="43" t="str">
        <f>_xll.BInterpol('Base IPCA'!$C$3:$C$14,'Base IPCA'!$D$3:$D$14,AH3744,"Cubic","Extrapolate=Linear","MultiX=Average","Skip=True","Sort=True")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47"/>
        <v>#REF!</v>
      </c>
      <c r="AI3745" s="43" t="str">
        <f>_xll.BInterpol('Base IPCA'!$C$3:$C$14,'Base IPCA'!$E$3:$E$14,AH3745,"Cubic","Extrapolate=Linear","MultiX=Average","Skip=True","Sort=True")</f>
        <v>#N/A Invalid Parameter: Interpolation value</v>
      </c>
      <c r="AJ3745" s="43" t="str">
        <f>_xll.BInterpol('Base IPCA'!$C$3:$C$14,'Base IPCA'!$D$3:$D$14,AH3745,"Cubic","Extrapolate=Linear","MultiX=Average","Skip=True","Sort=True")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47"/>
        <v>#REF!</v>
      </c>
      <c r="AI3746" s="43" t="str">
        <f>_xll.BInterpol('Base IPCA'!$C$3:$C$14,'Base IPCA'!$E$3:$E$14,AH3746,"Cubic","Extrapolate=Linear","MultiX=Average","Skip=True","Sort=True")</f>
        <v>#N/A Invalid Parameter: Interpolation value</v>
      </c>
      <c r="AJ3746" s="43" t="str">
        <f>_xll.BInterpol('Base IPCA'!$C$3:$C$14,'Base IPCA'!$D$3:$D$14,AH3746,"Cubic","Extrapolate=Linear","MultiX=Average","Skip=True","Sort=True")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47"/>
        <v>#REF!</v>
      </c>
      <c r="AI3747" s="43" t="str">
        <f>_xll.BInterpol('Base IPCA'!$C$3:$C$14,'Base IPCA'!$E$3:$E$14,AH3747,"Cubic","Extrapolate=Linear","MultiX=Average","Skip=True","Sort=True")</f>
        <v>#N/A Invalid Parameter: Interpolation value</v>
      </c>
      <c r="AJ3747" s="43" t="str">
        <f>_xll.BInterpol('Base IPCA'!$C$3:$C$14,'Base IPCA'!$D$3:$D$14,AH3747,"Cubic","Extrapolate=Linear","MultiX=Average","Skip=True","Sort=True")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47"/>
        <v>#REF!</v>
      </c>
      <c r="AI3748" s="43" t="str">
        <f>_xll.BInterpol('Base IPCA'!$C$3:$C$14,'Base IPCA'!$E$3:$E$14,AH3748,"Cubic","Extrapolate=Linear","MultiX=Average","Skip=True","Sort=True")</f>
        <v>#N/A Invalid Parameter: Interpolation value</v>
      </c>
      <c r="AJ3748" s="43" t="str">
        <f>_xll.BInterpol('Base IPCA'!$C$3:$C$14,'Base IPCA'!$D$3:$D$14,AH3748,"Cubic","Extrapolate=Linear","MultiX=Average","Skip=True","Sort=True")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47"/>
        <v>#REF!</v>
      </c>
      <c r="AI3749" s="43" t="str">
        <f>_xll.BInterpol('Base IPCA'!$C$3:$C$14,'Base IPCA'!$E$3:$E$14,AH3749,"Cubic","Extrapolate=Linear","MultiX=Average","Skip=True","Sort=True")</f>
        <v>#N/A Invalid Parameter: Interpolation value</v>
      </c>
      <c r="AJ3749" s="43" t="str">
        <f>_xll.BInterpol('Base IPCA'!$C$3:$C$14,'Base IPCA'!$D$3:$D$14,AH3749,"Cubic","Extrapolate=Linear","MultiX=Average","Skip=True","Sort=True")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47"/>
        <v>#REF!</v>
      </c>
      <c r="AI3750" s="43" t="str">
        <f>_xll.BInterpol('Base IPCA'!$C$3:$C$14,'Base IPCA'!$E$3:$E$14,AH3750,"Cubic","Extrapolate=Linear","MultiX=Average","Skip=True","Sort=True")</f>
        <v>#N/A Invalid Parameter: Interpolation value</v>
      </c>
      <c r="AJ3750" s="43" t="str">
        <f>_xll.BInterpol('Base IPCA'!$C$3:$C$14,'Base IPCA'!$D$3:$D$14,AH3750,"Cubic","Extrapolate=Linear","MultiX=Average","Skip=True","Sort=True")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47"/>
        <v>#REF!</v>
      </c>
      <c r="AI3751" s="43" t="str">
        <f>_xll.BInterpol('Base IPCA'!$C$3:$C$14,'Base IPCA'!$E$3:$E$14,AH3751,"Cubic","Extrapolate=Linear","MultiX=Average","Skip=True","Sort=True")</f>
        <v>#N/A Invalid Parameter: Interpolation value</v>
      </c>
      <c r="AJ3751" s="43" t="str">
        <f>_xll.BInterpol('Base IPCA'!$C$3:$C$14,'Base IPCA'!$D$3:$D$14,AH3751,"Cubic","Extrapolate=Linear","MultiX=Average","Skip=True","Sort=True")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47"/>
        <v>#REF!</v>
      </c>
      <c r="AI3752" s="43" t="str">
        <f>_xll.BInterpol('Base IPCA'!$C$3:$C$14,'Base IPCA'!$E$3:$E$14,AH3752,"Cubic","Extrapolate=Linear","MultiX=Average","Skip=True","Sort=True")</f>
        <v>#N/A Invalid Parameter: Interpolation value</v>
      </c>
      <c r="AJ3752" s="43" t="str">
        <f>_xll.BInterpol('Base IPCA'!$C$3:$C$14,'Base IPCA'!$D$3:$D$14,AH3752,"Cubic","Extrapolate=Linear","MultiX=Average","Skip=True","Sort=True")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47"/>
        <v>#REF!</v>
      </c>
      <c r="AI3753" s="43" t="str">
        <f>_xll.BInterpol('Base IPCA'!$C$3:$C$14,'Base IPCA'!$E$3:$E$14,AH3753,"Cubic","Extrapolate=Linear","MultiX=Average","Skip=True","Sort=True")</f>
        <v>#N/A Invalid Parameter: Interpolation value</v>
      </c>
      <c r="AJ3753" s="43" t="str">
        <f>_xll.BInterpol('Base IPCA'!$C$3:$C$14,'Base IPCA'!$D$3:$D$14,AH3753,"Cubic","Extrapolate=Linear","MultiX=Average","Skip=True","Sort=True")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47"/>
        <v>#REF!</v>
      </c>
      <c r="AI3754" s="43" t="str">
        <f>_xll.BInterpol('Base IPCA'!$C$3:$C$14,'Base IPCA'!$E$3:$E$14,AH3754,"Cubic","Extrapolate=Linear","MultiX=Average","Skip=True","Sort=True")</f>
        <v>#N/A Invalid Parameter: Interpolation value</v>
      </c>
      <c r="AJ3754" s="43" t="str">
        <f>_xll.BInterpol('Base IPCA'!$C$3:$C$14,'Base IPCA'!$D$3:$D$14,AH3754,"Cubic","Extrapolate=Linear","MultiX=Average","Skip=True","Sort=True")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47"/>
        <v>#REF!</v>
      </c>
      <c r="AI3755" s="43" t="str">
        <f>_xll.BInterpol('Base IPCA'!$C$3:$C$14,'Base IPCA'!$E$3:$E$14,AH3755,"Cubic","Extrapolate=Linear","MultiX=Average","Skip=True","Sort=True")</f>
        <v>#N/A Invalid Parameter: Interpolation value</v>
      </c>
      <c r="AJ3755" s="43" t="str">
        <f>_xll.BInterpol('Base IPCA'!$C$3:$C$14,'Base IPCA'!$D$3:$D$14,AH3755,"Cubic","Extrapolate=Linear","MultiX=Average","Skip=True","Sort=True")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47"/>
        <v>#REF!</v>
      </c>
      <c r="AI3756" s="43" t="str">
        <f>_xll.BInterpol('Base IPCA'!$C$3:$C$14,'Base IPCA'!$E$3:$E$14,AH3756,"Cubic","Extrapolate=Linear","MultiX=Average","Skip=True","Sort=True")</f>
        <v>#N/A Invalid Parameter: Interpolation value</v>
      </c>
      <c r="AJ3756" s="43" t="str">
        <f>_xll.BInterpol('Base IPCA'!$C$3:$C$14,'Base IPCA'!$D$3:$D$14,AH3756,"Cubic","Extrapolate=Linear","MultiX=Average","Skip=True","Sort=True")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47"/>
        <v>#REF!</v>
      </c>
      <c r="AI3757" s="43" t="str">
        <f>_xll.BInterpol('Base IPCA'!$C$3:$C$14,'Base IPCA'!$E$3:$E$14,AH3757,"Cubic","Extrapolate=Linear","MultiX=Average","Skip=True","Sort=True")</f>
        <v>#N/A Invalid Parameter: Interpolation value</v>
      </c>
      <c r="AJ3757" s="43" t="str">
        <f>_xll.BInterpol('Base IPCA'!$C$3:$C$14,'Base IPCA'!$D$3:$D$14,AH3757,"Cubic","Extrapolate=Linear","MultiX=Average","Skip=True","Sort=True")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47"/>
        <v>#REF!</v>
      </c>
      <c r="AI3758" s="43" t="str">
        <f>_xll.BInterpol('Base IPCA'!$C$3:$C$14,'Base IPCA'!$E$3:$E$14,AH3758,"Cubic","Extrapolate=Linear","MultiX=Average","Skip=True","Sort=True")</f>
        <v>#N/A Invalid Parameter: Interpolation value</v>
      </c>
      <c r="AJ3758" s="43" t="str">
        <f>_xll.BInterpol('Base IPCA'!$C$3:$C$14,'Base IPCA'!$D$3:$D$14,AH3758,"Cubic","Extrapolate=Linear","MultiX=Average","Skip=True","Sort=True")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47"/>
        <v>#REF!</v>
      </c>
      <c r="AI3759" s="43" t="str">
        <f>_xll.BInterpol('Base IPCA'!$C$3:$C$14,'Base IPCA'!$E$3:$E$14,AH3759,"Cubic","Extrapolate=Linear","MultiX=Average","Skip=True","Sort=True")</f>
        <v>#N/A Invalid Parameter: Interpolation value</v>
      </c>
      <c r="AJ3759" s="43" t="str">
        <f>_xll.BInterpol('Base IPCA'!$C$3:$C$14,'Base IPCA'!$D$3:$D$14,AH3759,"Cubic","Extrapolate=Linear","MultiX=Average","Skip=True","Sort=True")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47"/>
        <v>#REF!</v>
      </c>
      <c r="AI3760" s="43" t="str">
        <f>_xll.BInterpol('Base IPCA'!$C$3:$C$14,'Base IPCA'!$E$3:$E$14,AH3760,"Cubic","Extrapolate=Linear","MultiX=Average","Skip=True","Sort=True")</f>
        <v>#N/A Invalid Parameter: Interpolation value</v>
      </c>
      <c r="AJ3760" s="43" t="str">
        <f>_xll.BInterpol('Base IPCA'!$C$3:$C$14,'Base IPCA'!$D$3:$D$14,AH3760,"Cubic","Extrapolate=Linear","MultiX=Average","Skip=True","Sort=True")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47"/>
        <v>#REF!</v>
      </c>
      <c r="AI3761" s="43" t="str">
        <f>_xll.BInterpol('Base IPCA'!$C$3:$C$14,'Base IPCA'!$E$3:$E$14,AH3761,"Cubic","Extrapolate=Linear","MultiX=Average","Skip=True","Sort=True")</f>
        <v>#N/A Invalid Parameter: Interpolation value</v>
      </c>
      <c r="AJ3761" s="43" t="str">
        <f>_xll.BInterpol('Base IPCA'!$C$3:$C$14,'Base IPCA'!$D$3:$D$14,AH3761,"Cubic","Extrapolate=Linear","MultiX=Average","Skip=True","Sort=True")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47"/>
        <v>#REF!</v>
      </c>
      <c r="AI3762" s="43" t="str">
        <f>_xll.BInterpol('Base IPCA'!$C$3:$C$14,'Base IPCA'!$E$3:$E$14,AH3762,"Cubic","Extrapolate=Linear","MultiX=Average","Skip=True","Sort=True")</f>
        <v>#N/A Invalid Parameter: Interpolation value</v>
      </c>
      <c r="AJ3762" s="43" t="str">
        <f>_xll.BInterpol('Base IPCA'!$C$3:$C$14,'Base IPCA'!$D$3:$D$14,AH3762,"Cubic","Extrapolate=Linear","MultiX=Average","Skip=True","Sort=True")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47"/>
        <v>#REF!</v>
      </c>
      <c r="AI3763" s="43" t="str">
        <f>_xll.BInterpol('Base IPCA'!$C$3:$C$14,'Base IPCA'!$E$3:$E$14,AH3763,"Cubic","Extrapolate=Linear","MultiX=Average","Skip=True","Sort=True")</f>
        <v>#N/A Invalid Parameter: Interpolation value</v>
      </c>
      <c r="AJ3763" s="43" t="str">
        <f>_xll.BInterpol('Base IPCA'!$C$3:$C$14,'Base IPCA'!$D$3:$D$14,AH3763,"Cubic","Extrapolate=Linear","MultiX=Average","Skip=True","Sort=True")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47"/>
        <v>#REF!</v>
      </c>
      <c r="AI3764" s="43" t="str">
        <f>_xll.BInterpol('Base IPCA'!$C$3:$C$14,'Base IPCA'!$E$3:$E$14,AH3764,"Cubic","Extrapolate=Linear","MultiX=Average","Skip=True","Sort=True")</f>
        <v>#N/A Invalid Parameter: Interpolation value</v>
      </c>
      <c r="AJ3764" s="43" t="str">
        <f>_xll.BInterpol('Base IPCA'!$C$3:$C$14,'Base IPCA'!$D$3:$D$14,AH3764,"Cubic","Extrapolate=Linear","MultiX=Average","Skip=True","Sort=True")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47"/>
        <v>#REF!</v>
      </c>
      <c r="AI3765" s="43" t="str">
        <f>_xll.BInterpol('Base IPCA'!$C$3:$C$14,'Base IPCA'!$E$3:$E$14,AH3765,"Cubic","Extrapolate=Linear","MultiX=Average","Skip=True","Sort=True")</f>
        <v>#N/A Invalid Parameter: Interpolation value</v>
      </c>
      <c r="AJ3765" s="43" t="str">
        <f>_xll.BInterpol('Base IPCA'!$C$3:$C$14,'Base IPCA'!$D$3:$D$14,AH3765,"Cubic","Extrapolate=Linear","MultiX=Average","Skip=True","Sort=True")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47"/>
        <v>#REF!</v>
      </c>
      <c r="AI3766" s="43" t="str">
        <f>_xll.BInterpol('Base IPCA'!$C$3:$C$14,'Base IPCA'!$E$3:$E$14,AH3766,"Cubic","Extrapolate=Linear","MultiX=Average","Skip=True","Sort=True")</f>
        <v>#N/A Invalid Parameter: Interpolation value</v>
      </c>
      <c r="AJ3766" s="43" t="str">
        <f>_xll.BInterpol('Base IPCA'!$C$3:$C$14,'Base IPCA'!$D$3:$D$14,AH3766,"Cubic","Extrapolate=Linear","MultiX=Average","Skip=True","Sort=True")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47"/>
        <v>#REF!</v>
      </c>
      <c r="AI3767" s="43" t="str">
        <f>_xll.BInterpol('Base IPCA'!$C$3:$C$14,'Base IPCA'!$E$3:$E$14,AH3767,"Cubic","Extrapolate=Linear","MultiX=Average","Skip=True","Sort=True")</f>
        <v>#N/A Invalid Parameter: Interpolation value</v>
      </c>
      <c r="AJ3767" s="43" t="str">
        <f>_xll.BInterpol('Base IPCA'!$C$3:$C$14,'Base IPCA'!$D$3:$D$14,AH3767,"Cubic","Extrapolate=Linear","MultiX=Average","Skip=True","Sort=True")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47"/>
        <v>#REF!</v>
      </c>
      <c r="AI3768" s="43" t="str">
        <f>_xll.BInterpol('Base IPCA'!$C$3:$C$14,'Base IPCA'!$E$3:$E$14,AH3768,"Cubic","Extrapolate=Linear","MultiX=Average","Skip=True","Sort=True")</f>
        <v>#N/A Invalid Parameter: Interpolation value</v>
      </c>
      <c r="AJ3768" s="43" t="str">
        <f>_xll.BInterpol('Base IPCA'!$C$3:$C$14,'Base IPCA'!$D$3:$D$14,AH3768,"Cubic","Extrapolate=Linear","MultiX=Average","Skip=True","Sort=True")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47"/>
        <v>#REF!</v>
      </c>
      <c r="AI3769" s="43" t="str">
        <f>_xll.BInterpol('Base IPCA'!$C$3:$C$14,'Base IPCA'!$E$3:$E$14,AH3769,"Cubic","Extrapolate=Linear","MultiX=Average","Skip=True","Sort=True")</f>
        <v>#N/A Invalid Parameter: Interpolation value</v>
      </c>
      <c r="AJ3769" s="43" t="str">
        <f>_xll.BInterpol('Base IPCA'!$C$3:$C$14,'Base IPCA'!$D$3:$D$14,AH3769,"Cubic","Extrapolate=Linear","MultiX=Average","Skip=True","Sort=True")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47"/>
        <v>#REF!</v>
      </c>
      <c r="AI3770" s="43" t="str">
        <f>_xll.BInterpol('Base IPCA'!$C$3:$C$14,'Base IPCA'!$E$3:$E$14,AH3770,"Cubic","Extrapolate=Linear","MultiX=Average","Skip=True","Sort=True")</f>
        <v>#N/A Invalid Parameter: Interpolation value</v>
      </c>
      <c r="AJ3770" s="43" t="str">
        <f>_xll.BInterpol('Base IPCA'!$C$3:$C$14,'Base IPCA'!$D$3:$D$14,AH3770,"Cubic","Extrapolate=Linear","MultiX=Average","Skip=True","Sort=True")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47"/>
        <v>#REF!</v>
      </c>
      <c r="AI3771" s="43" t="str">
        <f>_xll.BInterpol('Base IPCA'!$C$3:$C$14,'Base IPCA'!$E$3:$E$14,AH3771,"Cubic","Extrapolate=Linear","MultiX=Average","Skip=True","Sort=True")</f>
        <v>#N/A Invalid Parameter: Interpolation value</v>
      </c>
      <c r="AJ3771" s="43" t="str">
        <f>_xll.BInterpol('Base IPCA'!$C$3:$C$14,'Base IPCA'!$D$3:$D$14,AH3771,"Cubic","Extrapolate=Linear","MultiX=Average","Skip=True","Sort=True")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47"/>
        <v>#REF!</v>
      </c>
      <c r="AI3772" s="43" t="str">
        <f>_xll.BInterpol('Base IPCA'!$C$3:$C$14,'Base IPCA'!$E$3:$E$14,AH3772,"Cubic","Extrapolate=Linear","MultiX=Average","Skip=True","Sort=True")</f>
        <v>#N/A Invalid Parameter: Interpolation value</v>
      </c>
      <c r="AJ3772" s="43" t="str">
        <f>_xll.BInterpol('Base IPCA'!$C$3:$C$14,'Base IPCA'!$D$3:$D$14,AH3772,"Cubic","Extrapolate=Linear","MultiX=Average","Skip=True","Sort=True")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47"/>
        <v>#REF!</v>
      </c>
      <c r="AI3773" s="43" t="str">
        <f>_xll.BInterpol('Base IPCA'!$C$3:$C$14,'Base IPCA'!$E$3:$E$14,AH3773,"Cubic","Extrapolate=Linear","MultiX=Average","Skip=True","Sort=True")</f>
        <v>#N/A Invalid Parameter: Interpolation value</v>
      </c>
      <c r="AJ3773" s="43" t="str">
        <f>_xll.BInterpol('Base IPCA'!$C$3:$C$14,'Base IPCA'!$D$3:$D$14,AH3773,"Cubic","Extrapolate=Linear","MultiX=Average","Skip=True","Sort=True")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47"/>
        <v>#REF!</v>
      </c>
      <c r="AI3774" s="43" t="str">
        <f>_xll.BInterpol('Base IPCA'!$C$3:$C$14,'Base IPCA'!$E$3:$E$14,AH3774,"Cubic","Extrapolate=Linear","MultiX=Average","Skip=True","Sort=True")</f>
        <v>#N/A Invalid Parameter: Interpolation value</v>
      </c>
      <c r="AJ3774" s="43" t="str">
        <f>_xll.BInterpol('Base IPCA'!$C$3:$C$14,'Base IPCA'!$D$3:$D$14,AH3774,"Cubic","Extrapolate=Linear","MultiX=Average","Skip=True","Sort=True")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47"/>
        <v>#REF!</v>
      </c>
      <c r="AI3775" s="43" t="str">
        <f>_xll.BInterpol('Base IPCA'!$C$3:$C$14,'Base IPCA'!$E$3:$E$14,AH3775,"Cubic","Extrapolate=Linear","MultiX=Average","Skip=True","Sort=True")</f>
        <v>#N/A Invalid Parameter: Interpolation value</v>
      </c>
      <c r="AJ3775" s="43" t="str">
        <f>_xll.BInterpol('Base IPCA'!$C$3:$C$14,'Base IPCA'!$D$3:$D$14,AH3775,"Cubic","Extrapolate=Linear","MultiX=Average","Skip=True","Sort=True")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47"/>
        <v>#REF!</v>
      </c>
      <c r="AI3776" s="43" t="str">
        <f>_xll.BInterpol('Base IPCA'!$C$3:$C$14,'Base IPCA'!$E$3:$E$14,AH3776,"Cubic","Extrapolate=Linear","MultiX=Average","Skip=True","Sort=True")</f>
        <v>#N/A Invalid Parameter: Interpolation value</v>
      </c>
      <c r="AJ3776" s="43" t="str">
        <f>_xll.BInterpol('Base IPCA'!$C$3:$C$14,'Base IPCA'!$D$3:$D$14,AH3776,"Cubic","Extrapolate=Linear","MultiX=Average","Skip=True","Sort=True")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47"/>
        <v>#REF!</v>
      </c>
      <c r="AI3777" s="43" t="str">
        <f>_xll.BInterpol('Base IPCA'!$C$3:$C$14,'Base IPCA'!$E$3:$E$14,AH3777,"Cubic","Extrapolate=Linear","MultiX=Average","Skip=True","Sort=True")</f>
        <v>#N/A Invalid Parameter: Interpolation value</v>
      </c>
      <c r="AJ3777" s="43" t="str">
        <f>_xll.BInterpol('Base IPCA'!$C$3:$C$14,'Base IPCA'!$D$3:$D$14,AH3777,"Cubic","Extrapolate=Linear","MultiX=Average","Skip=True","Sort=True")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47"/>
        <v>#REF!</v>
      </c>
      <c r="AI3778" s="43" t="str">
        <f>_xll.BInterpol('Base IPCA'!$C$3:$C$14,'Base IPCA'!$E$3:$E$14,AH3778,"Cubic","Extrapolate=Linear","MultiX=Average","Skip=True","Sort=True")</f>
        <v>#N/A Invalid Parameter: Interpolation value</v>
      </c>
      <c r="AJ3778" s="43" t="str">
        <f>_xll.BInterpol('Base IPCA'!$C$3:$C$14,'Base IPCA'!$D$3:$D$14,AH3778,"Cubic","Extrapolate=Linear","MultiX=Average","Skip=True","Sort=True")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47"/>
        <v>#REF!</v>
      </c>
      <c r="AI3779" s="43" t="str">
        <f>_xll.BInterpol('Base IPCA'!$C$3:$C$14,'Base IPCA'!$E$3:$E$14,AH3779,"Cubic","Extrapolate=Linear","MultiX=Average","Skip=True","Sort=True")</f>
        <v>#N/A Invalid Parameter: Interpolation value</v>
      </c>
      <c r="AJ3779" s="43" t="str">
        <f>_xll.BInterpol('Base IPCA'!$C$3:$C$14,'Base IPCA'!$D$3:$D$14,AH3779,"Cubic","Extrapolate=Linear","MultiX=Average","Skip=True","Sort=True")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47"/>
        <v>#REF!</v>
      </c>
      <c r="AI3780" s="43" t="str">
        <f>_xll.BInterpol('Base IPCA'!$C$3:$C$14,'Base IPCA'!$E$3:$E$14,AH3780,"Cubic","Extrapolate=Linear","MultiX=Average","Skip=True","Sort=True")</f>
        <v>#N/A Invalid Parameter: Interpolation value</v>
      </c>
      <c r="AJ3780" s="43" t="str">
        <f>_xll.BInterpol('Base IPCA'!$C$3:$C$14,'Base IPCA'!$D$3:$D$14,AH3780,"Cubic","Extrapolate=Linear","MultiX=Average","Skip=True","Sort=True")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47"/>
        <v>#REF!</v>
      </c>
      <c r="AI3781" s="43" t="str">
        <f>_xll.BInterpol('Base IPCA'!$C$3:$C$14,'Base IPCA'!$E$3:$E$14,AH3781,"Cubic","Extrapolate=Linear","MultiX=Average","Skip=True","Sort=True")</f>
        <v>#N/A Invalid Parameter: Interpolation value</v>
      </c>
      <c r="AJ3781" s="43" t="str">
        <f>_xll.BInterpol('Base IPCA'!$C$3:$C$14,'Base IPCA'!$D$3:$D$14,AH3781,"Cubic","Extrapolate=Linear","MultiX=Average","Skip=True","Sort=True")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48">AH3781+1</f>
        <v>#REF!</v>
      </c>
      <c r="AI3782" s="43" t="str">
        <f>_xll.BInterpol('Base IPCA'!$C$3:$C$14,'Base IPCA'!$E$3:$E$14,AH3782,"Cubic","Extrapolate=Linear","MultiX=Average","Skip=True","Sort=True")</f>
        <v>#N/A Invalid Parameter: Interpolation value</v>
      </c>
      <c r="AJ3782" s="43" t="str">
        <f>_xll.BInterpol('Base IPCA'!$C$3:$C$14,'Base IPCA'!$D$3:$D$14,AH3782,"Cubic","Extrapolate=Linear","MultiX=Average","Skip=True","Sort=True")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48"/>
        <v>#REF!</v>
      </c>
      <c r="AI3783" s="43" t="str">
        <f>_xll.BInterpol('Base IPCA'!$C$3:$C$14,'Base IPCA'!$E$3:$E$14,AH3783,"Cubic","Extrapolate=Linear","MultiX=Average","Skip=True","Sort=True")</f>
        <v>#N/A Invalid Parameter: Interpolation value</v>
      </c>
      <c r="AJ3783" s="43" t="str">
        <f>_xll.BInterpol('Base IPCA'!$C$3:$C$14,'Base IPCA'!$D$3:$D$14,AH3783,"Cubic","Extrapolate=Linear","MultiX=Average","Skip=True","Sort=True")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48"/>
        <v>#REF!</v>
      </c>
      <c r="AI3784" s="43" t="str">
        <f>_xll.BInterpol('Base IPCA'!$C$3:$C$14,'Base IPCA'!$E$3:$E$14,AH3784,"Cubic","Extrapolate=Linear","MultiX=Average","Skip=True","Sort=True")</f>
        <v>#N/A Invalid Parameter: Interpolation value</v>
      </c>
      <c r="AJ3784" s="43" t="str">
        <f>_xll.BInterpol('Base IPCA'!$C$3:$C$14,'Base IPCA'!$D$3:$D$14,AH3784,"Cubic","Extrapolate=Linear","MultiX=Average","Skip=True","Sort=True")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48"/>
        <v>#REF!</v>
      </c>
      <c r="AI3785" s="43" t="str">
        <f>_xll.BInterpol('Base IPCA'!$C$3:$C$14,'Base IPCA'!$E$3:$E$14,AH3785,"Cubic","Extrapolate=Linear","MultiX=Average","Skip=True","Sort=True")</f>
        <v>#N/A Invalid Parameter: Interpolation value</v>
      </c>
      <c r="AJ3785" s="43" t="str">
        <f>_xll.BInterpol('Base IPCA'!$C$3:$C$14,'Base IPCA'!$D$3:$D$14,AH3785,"Cubic","Extrapolate=Linear","MultiX=Average","Skip=True","Sort=True")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48"/>
        <v>#REF!</v>
      </c>
      <c r="AI3786" s="43" t="str">
        <f>_xll.BInterpol('Base IPCA'!$C$3:$C$14,'Base IPCA'!$E$3:$E$14,AH3786,"Cubic","Extrapolate=Linear","MultiX=Average","Skip=True","Sort=True")</f>
        <v>#N/A Invalid Parameter: Interpolation value</v>
      </c>
      <c r="AJ3786" s="43" t="str">
        <f>_xll.BInterpol('Base IPCA'!$C$3:$C$14,'Base IPCA'!$D$3:$D$14,AH3786,"Cubic","Extrapolate=Linear","MultiX=Average","Skip=True","Sort=True")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48"/>
        <v>#REF!</v>
      </c>
      <c r="AI3787" s="43" t="str">
        <f>_xll.BInterpol('Base IPCA'!$C$3:$C$14,'Base IPCA'!$E$3:$E$14,AH3787,"Cubic","Extrapolate=Linear","MultiX=Average","Skip=True","Sort=True")</f>
        <v>#N/A Invalid Parameter: Interpolation value</v>
      </c>
      <c r="AJ3787" s="43" t="str">
        <f>_xll.BInterpol('Base IPCA'!$C$3:$C$14,'Base IPCA'!$D$3:$D$14,AH3787,"Cubic","Extrapolate=Linear","MultiX=Average","Skip=True","Sort=True")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48"/>
        <v>#REF!</v>
      </c>
      <c r="AI3788" s="43" t="str">
        <f>_xll.BInterpol('Base IPCA'!$C$3:$C$14,'Base IPCA'!$E$3:$E$14,AH3788,"Cubic","Extrapolate=Linear","MultiX=Average","Skip=True","Sort=True")</f>
        <v>#N/A Invalid Parameter: Interpolation value</v>
      </c>
      <c r="AJ3788" s="43" t="str">
        <f>_xll.BInterpol('Base IPCA'!$C$3:$C$14,'Base IPCA'!$D$3:$D$14,AH3788,"Cubic","Extrapolate=Linear","MultiX=Average","Skip=True","Sort=True")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48"/>
        <v>#REF!</v>
      </c>
      <c r="AI3789" s="43" t="str">
        <f>_xll.BInterpol('Base IPCA'!$C$3:$C$14,'Base IPCA'!$E$3:$E$14,AH3789,"Cubic","Extrapolate=Linear","MultiX=Average","Skip=True","Sort=True")</f>
        <v>#N/A Invalid Parameter: Interpolation value</v>
      </c>
      <c r="AJ3789" s="43" t="str">
        <f>_xll.BInterpol('Base IPCA'!$C$3:$C$14,'Base IPCA'!$D$3:$D$14,AH3789,"Cubic","Extrapolate=Linear","MultiX=Average","Skip=True","Sort=True")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48"/>
        <v>#REF!</v>
      </c>
      <c r="AI3790" s="43" t="str">
        <f>_xll.BInterpol('Base IPCA'!$C$3:$C$14,'Base IPCA'!$E$3:$E$14,AH3790,"Cubic","Extrapolate=Linear","MultiX=Average","Skip=True","Sort=True")</f>
        <v>#N/A Invalid Parameter: Interpolation value</v>
      </c>
      <c r="AJ3790" s="43" t="str">
        <f>_xll.BInterpol('Base IPCA'!$C$3:$C$14,'Base IPCA'!$D$3:$D$14,AH3790,"Cubic","Extrapolate=Linear","MultiX=Average","Skip=True","Sort=True")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48"/>
        <v>#REF!</v>
      </c>
      <c r="AI3791" s="43" t="str">
        <f>_xll.BInterpol('Base IPCA'!$C$3:$C$14,'Base IPCA'!$E$3:$E$14,AH3791,"Cubic","Extrapolate=Linear","MultiX=Average","Skip=True","Sort=True")</f>
        <v>#N/A Invalid Parameter: Interpolation value</v>
      </c>
      <c r="AJ3791" s="43" t="str">
        <f>_xll.BInterpol('Base IPCA'!$C$3:$C$14,'Base IPCA'!$D$3:$D$14,AH3791,"Cubic","Extrapolate=Linear","MultiX=Average","Skip=True","Sort=True")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48"/>
        <v>#REF!</v>
      </c>
      <c r="AI3792" s="43" t="str">
        <f>_xll.BInterpol('Base IPCA'!$C$3:$C$14,'Base IPCA'!$E$3:$E$14,AH3792,"Cubic","Extrapolate=Linear","MultiX=Average","Skip=True","Sort=True")</f>
        <v>#N/A Invalid Parameter: Interpolation value</v>
      </c>
      <c r="AJ3792" s="43" t="str">
        <f>_xll.BInterpol('Base IPCA'!$C$3:$C$14,'Base IPCA'!$D$3:$D$14,AH3792,"Cubic","Extrapolate=Linear","MultiX=Average","Skip=True","Sort=True")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48"/>
        <v>#REF!</v>
      </c>
      <c r="AI3793" s="43" t="str">
        <f>_xll.BInterpol('Base IPCA'!$C$3:$C$14,'Base IPCA'!$E$3:$E$14,AH3793,"Cubic","Extrapolate=Linear","MultiX=Average","Skip=True","Sort=True")</f>
        <v>#N/A Invalid Parameter: Interpolation value</v>
      </c>
      <c r="AJ3793" s="43" t="str">
        <f>_xll.BInterpol('Base IPCA'!$C$3:$C$14,'Base IPCA'!$D$3:$D$14,AH3793,"Cubic","Extrapolate=Linear","MultiX=Average","Skip=True","Sort=True")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48"/>
        <v>#REF!</v>
      </c>
      <c r="AI3794" s="43" t="str">
        <f>_xll.BInterpol('Base IPCA'!$C$3:$C$14,'Base IPCA'!$E$3:$E$14,AH3794,"Cubic","Extrapolate=Linear","MultiX=Average","Skip=True","Sort=True")</f>
        <v>#N/A Invalid Parameter: Interpolation value</v>
      </c>
      <c r="AJ3794" s="43" t="str">
        <f>_xll.BInterpol('Base IPCA'!$C$3:$C$14,'Base IPCA'!$D$3:$D$14,AH3794,"Cubic","Extrapolate=Linear","MultiX=Average","Skip=True","Sort=True")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48"/>
        <v>#REF!</v>
      </c>
      <c r="AI3795" s="43" t="str">
        <f>_xll.BInterpol('Base IPCA'!$C$3:$C$14,'Base IPCA'!$E$3:$E$14,AH3795,"Cubic","Extrapolate=Linear","MultiX=Average","Skip=True","Sort=True")</f>
        <v>#N/A Invalid Parameter: Interpolation value</v>
      </c>
      <c r="AJ3795" s="43" t="str">
        <f>_xll.BInterpol('Base IPCA'!$C$3:$C$14,'Base IPCA'!$D$3:$D$14,AH3795,"Cubic","Extrapolate=Linear","MultiX=Average","Skip=True","Sort=True")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48"/>
        <v>#REF!</v>
      </c>
      <c r="AI3796" s="43" t="str">
        <f>_xll.BInterpol('Base IPCA'!$C$3:$C$14,'Base IPCA'!$E$3:$E$14,AH3796,"Cubic","Extrapolate=Linear","MultiX=Average","Skip=True","Sort=True")</f>
        <v>#N/A Invalid Parameter: Interpolation value</v>
      </c>
      <c r="AJ3796" s="43" t="str">
        <f>_xll.BInterpol('Base IPCA'!$C$3:$C$14,'Base IPCA'!$D$3:$D$14,AH3796,"Cubic","Extrapolate=Linear","MultiX=Average","Skip=True","Sort=True")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48"/>
        <v>#REF!</v>
      </c>
      <c r="AI3797" s="43" t="str">
        <f>_xll.BInterpol('Base IPCA'!$C$3:$C$14,'Base IPCA'!$E$3:$E$14,AH3797,"Cubic","Extrapolate=Linear","MultiX=Average","Skip=True","Sort=True")</f>
        <v>#N/A Invalid Parameter: Interpolation value</v>
      </c>
      <c r="AJ3797" s="43" t="str">
        <f>_xll.BInterpol('Base IPCA'!$C$3:$C$14,'Base IPCA'!$D$3:$D$14,AH3797,"Cubic","Extrapolate=Linear","MultiX=Average","Skip=True","Sort=True")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48"/>
        <v>#REF!</v>
      </c>
      <c r="AI3798" s="43" t="str">
        <f>_xll.BInterpol('Base IPCA'!$C$3:$C$14,'Base IPCA'!$E$3:$E$14,AH3798,"Cubic","Extrapolate=Linear","MultiX=Average","Skip=True","Sort=True")</f>
        <v>#N/A Invalid Parameter: Interpolation value</v>
      </c>
      <c r="AJ3798" s="43" t="str">
        <f>_xll.BInterpol('Base IPCA'!$C$3:$C$14,'Base IPCA'!$D$3:$D$14,AH3798,"Cubic","Extrapolate=Linear","MultiX=Average","Skip=True","Sort=True")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48"/>
        <v>#REF!</v>
      </c>
      <c r="AI3799" s="43" t="str">
        <f>_xll.BInterpol('Base IPCA'!$C$3:$C$14,'Base IPCA'!$E$3:$E$14,AH3799,"Cubic","Extrapolate=Linear","MultiX=Average","Skip=True","Sort=True")</f>
        <v>#N/A Invalid Parameter: Interpolation value</v>
      </c>
      <c r="AJ3799" s="43" t="str">
        <f>_xll.BInterpol('Base IPCA'!$C$3:$C$14,'Base IPCA'!$D$3:$D$14,AH3799,"Cubic","Extrapolate=Linear","MultiX=Average","Skip=True","Sort=True")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48"/>
        <v>#REF!</v>
      </c>
      <c r="AI3800" s="43" t="str">
        <f>_xll.BInterpol('Base IPCA'!$C$3:$C$14,'Base IPCA'!$E$3:$E$14,AH3800,"Cubic","Extrapolate=Linear","MultiX=Average","Skip=True","Sort=True")</f>
        <v>#N/A Invalid Parameter: Interpolation value</v>
      </c>
      <c r="AJ3800" s="43" t="str">
        <f>_xll.BInterpol('Base IPCA'!$C$3:$C$14,'Base IPCA'!$D$3:$D$14,AH3800,"Cubic","Extrapolate=Linear","MultiX=Average","Skip=True","Sort=True")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48"/>
        <v>#REF!</v>
      </c>
      <c r="AI3801" s="43" t="str">
        <f>_xll.BInterpol('Base IPCA'!$C$3:$C$14,'Base IPCA'!$E$3:$E$14,AH3801,"Cubic","Extrapolate=Linear","MultiX=Average","Skip=True","Sort=True")</f>
        <v>#N/A Invalid Parameter: Interpolation value</v>
      </c>
      <c r="AJ3801" s="43" t="str">
        <f>_xll.BInterpol('Base IPCA'!$C$3:$C$14,'Base IPCA'!$D$3:$D$14,AH3801,"Cubic","Extrapolate=Linear","MultiX=Average","Skip=True","Sort=True")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48"/>
        <v>#REF!</v>
      </c>
      <c r="AI3802" s="43" t="str">
        <f>_xll.BInterpol('Base IPCA'!$C$3:$C$14,'Base IPCA'!$E$3:$E$14,AH3802,"Cubic","Extrapolate=Linear","MultiX=Average","Skip=True","Sort=True")</f>
        <v>#N/A Invalid Parameter: Interpolation value</v>
      </c>
      <c r="AJ3802" s="43" t="str">
        <f>_xll.BInterpol('Base IPCA'!$C$3:$C$14,'Base IPCA'!$D$3:$D$14,AH3802,"Cubic","Extrapolate=Linear","MultiX=Average","Skip=True","Sort=True")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48"/>
        <v>#REF!</v>
      </c>
      <c r="AI3803" s="43" t="str">
        <f>_xll.BInterpol('Base IPCA'!$C$3:$C$14,'Base IPCA'!$E$3:$E$14,AH3803,"Cubic","Extrapolate=Linear","MultiX=Average","Skip=True","Sort=True")</f>
        <v>#N/A Invalid Parameter: Interpolation value</v>
      </c>
      <c r="AJ3803" s="43" t="str">
        <f>_xll.BInterpol('Base IPCA'!$C$3:$C$14,'Base IPCA'!$D$3:$D$14,AH3803,"Cubic","Extrapolate=Linear","MultiX=Average","Skip=True","Sort=True")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48"/>
        <v>#REF!</v>
      </c>
      <c r="AI3804" s="43" t="str">
        <f>_xll.BInterpol('Base IPCA'!$C$3:$C$14,'Base IPCA'!$E$3:$E$14,AH3804,"Cubic","Extrapolate=Linear","MultiX=Average","Skip=True","Sort=True")</f>
        <v>#N/A Invalid Parameter: Interpolation value</v>
      </c>
      <c r="AJ3804" s="43" t="str">
        <f>_xll.BInterpol('Base IPCA'!$C$3:$C$14,'Base IPCA'!$D$3:$D$14,AH3804,"Cubic","Extrapolate=Linear","MultiX=Average","Skip=True","Sort=True")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48"/>
        <v>#REF!</v>
      </c>
      <c r="AI3805" s="43" t="str">
        <f>_xll.BInterpol('Base IPCA'!$C$3:$C$14,'Base IPCA'!$E$3:$E$14,AH3805,"Cubic","Extrapolate=Linear","MultiX=Average","Skip=True","Sort=True")</f>
        <v>#N/A Invalid Parameter: Interpolation value</v>
      </c>
      <c r="AJ3805" s="43" t="str">
        <f>_xll.BInterpol('Base IPCA'!$C$3:$C$14,'Base IPCA'!$D$3:$D$14,AH3805,"Cubic","Extrapolate=Linear","MultiX=Average","Skip=True","Sort=True")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48"/>
        <v>#REF!</v>
      </c>
      <c r="AI3806" s="43" t="str">
        <f>_xll.BInterpol('Base IPCA'!$C$3:$C$14,'Base IPCA'!$E$3:$E$14,AH3806,"Cubic","Extrapolate=Linear","MultiX=Average","Skip=True","Sort=True")</f>
        <v>#N/A Invalid Parameter: Interpolation value</v>
      </c>
      <c r="AJ3806" s="43" t="str">
        <f>_xll.BInterpol('Base IPCA'!$C$3:$C$14,'Base IPCA'!$D$3:$D$14,AH3806,"Cubic","Extrapolate=Linear","MultiX=Average","Skip=True","Sort=True")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48"/>
        <v>#REF!</v>
      </c>
      <c r="AI3807" s="43" t="str">
        <f>_xll.BInterpol('Base IPCA'!$C$3:$C$14,'Base IPCA'!$E$3:$E$14,AH3807,"Cubic","Extrapolate=Linear","MultiX=Average","Skip=True","Sort=True")</f>
        <v>#N/A Invalid Parameter: Interpolation value</v>
      </c>
      <c r="AJ3807" s="43" t="str">
        <f>_xll.BInterpol('Base IPCA'!$C$3:$C$14,'Base IPCA'!$D$3:$D$14,AH3807,"Cubic","Extrapolate=Linear","MultiX=Average","Skip=True","Sort=True")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48"/>
        <v>#REF!</v>
      </c>
      <c r="AI3808" s="43" t="str">
        <f>_xll.BInterpol('Base IPCA'!$C$3:$C$14,'Base IPCA'!$E$3:$E$14,AH3808,"Cubic","Extrapolate=Linear","MultiX=Average","Skip=True","Sort=True")</f>
        <v>#N/A Invalid Parameter: Interpolation value</v>
      </c>
      <c r="AJ3808" s="43" t="str">
        <f>_xll.BInterpol('Base IPCA'!$C$3:$C$14,'Base IPCA'!$D$3:$D$14,AH3808,"Cubic","Extrapolate=Linear","MultiX=Average","Skip=True","Sort=True")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48"/>
        <v>#REF!</v>
      </c>
      <c r="AI3809" s="43" t="str">
        <f>_xll.BInterpol('Base IPCA'!$C$3:$C$14,'Base IPCA'!$E$3:$E$14,AH3809,"Cubic","Extrapolate=Linear","MultiX=Average","Skip=True","Sort=True")</f>
        <v>#N/A Invalid Parameter: Interpolation value</v>
      </c>
      <c r="AJ3809" s="43" t="str">
        <f>_xll.BInterpol('Base IPCA'!$C$3:$C$14,'Base IPCA'!$D$3:$D$14,AH3809,"Cubic","Extrapolate=Linear","MultiX=Average","Skip=True","Sort=True")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48"/>
        <v>#REF!</v>
      </c>
      <c r="AI3810" s="43" t="str">
        <f>_xll.BInterpol('Base IPCA'!$C$3:$C$14,'Base IPCA'!$E$3:$E$14,AH3810,"Cubic","Extrapolate=Linear","MultiX=Average","Skip=True","Sort=True")</f>
        <v>#N/A Invalid Parameter: Interpolation value</v>
      </c>
      <c r="AJ3810" s="43" t="str">
        <f>_xll.BInterpol('Base IPCA'!$C$3:$C$14,'Base IPCA'!$D$3:$D$14,AH3810,"Cubic","Extrapolate=Linear","MultiX=Average","Skip=True","Sort=True")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48"/>
        <v>#REF!</v>
      </c>
      <c r="AI3811" s="43" t="str">
        <f>_xll.BInterpol('Base IPCA'!$C$3:$C$14,'Base IPCA'!$E$3:$E$14,AH3811,"Cubic","Extrapolate=Linear","MultiX=Average","Skip=True","Sort=True")</f>
        <v>#N/A Invalid Parameter: Interpolation value</v>
      </c>
      <c r="AJ3811" s="43" t="str">
        <f>_xll.BInterpol('Base IPCA'!$C$3:$C$14,'Base IPCA'!$D$3:$D$14,AH3811,"Cubic","Extrapolate=Linear","MultiX=Average","Skip=True","Sort=True")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48"/>
        <v>#REF!</v>
      </c>
      <c r="AI3812" s="43" t="str">
        <f>_xll.BInterpol('Base IPCA'!$C$3:$C$14,'Base IPCA'!$E$3:$E$14,AH3812,"Cubic","Extrapolate=Linear","MultiX=Average","Skip=True","Sort=True")</f>
        <v>#N/A Invalid Parameter: Interpolation value</v>
      </c>
      <c r="AJ3812" s="43" t="str">
        <f>_xll.BInterpol('Base IPCA'!$C$3:$C$14,'Base IPCA'!$D$3:$D$14,AH3812,"Cubic","Extrapolate=Linear","MultiX=Average","Skip=True","Sort=True")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48"/>
        <v>#REF!</v>
      </c>
      <c r="AI3813" s="43" t="str">
        <f>_xll.BInterpol('Base IPCA'!$C$3:$C$14,'Base IPCA'!$E$3:$E$14,AH3813,"Cubic","Extrapolate=Linear","MultiX=Average","Skip=True","Sort=True")</f>
        <v>#N/A Invalid Parameter: Interpolation value</v>
      </c>
      <c r="AJ3813" s="43" t="str">
        <f>_xll.BInterpol('Base IPCA'!$C$3:$C$14,'Base IPCA'!$D$3:$D$14,AH3813,"Cubic","Extrapolate=Linear","MultiX=Average","Skip=True","Sort=True")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48"/>
        <v>#REF!</v>
      </c>
      <c r="AI3814" s="43" t="str">
        <f>_xll.BInterpol('Base IPCA'!$C$3:$C$14,'Base IPCA'!$E$3:$E$14,AH3814,"Cubic","Extrapolate=Linear","MultiX=Average","Skip=True","Sort=True")</f>
        <v>#N/A Invalid Parameter: Interpolation value</v>
      </c>
      <c r="AJ3814" s="43" t="str">
        <f>_xll.BInterpol('Base IPCA'!$C$3:$C$14,'Base IPCA'!$D$3:$D$14,AH3814,"Cubic","Extrapolate=Linear","MultiX=Average","Skip=True","Sort=True")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48"/>
        <v>#REF!</v>
      </c>
      <c r="AI3815" s="43" t="str">
        <f>_xll.BInterpol('Base IPCA'!$C$3:$C$14,'Base IPCA'!$E$3:$E$14,AH3815,"Cubic","Extrapolate=Linear","MultiX=Average","Skip=True","Sort=True")</f>
        <v>#N/A Invalid Parameter: Interpolation value</v>
      </c>
      <c r="AJ3815" s="43" t="str">
        <f>_xll.BInterpol('Base IPCA'!$C$3:$C$14,'Base IPCA'!$D$3:$D$14,AH3815,"Cubic","Extrapolate=Linear","MultiX=Average","Skip=True","Sort=True")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48"/>
        <v>#REF!</v>
      </c>
      <c r="AI3816" s="43" t="str">
        <f>_xll.BInterpol('Base IPCA'!$C$3:$C$14,'Base IPCA'!$E$3:$E$14,AH3816,"Cubic","Extrapolate=Linear","MultiX=Average","Skip=True","Sort=True")</f>
        <v>#N/A Invalid Parameter: Interpolation value</v>
      </c>
      <c r="AJ3816" s="43" t="str">
        <f>_xll.BInterpol('Base IPCA'!$C$3:$C$14,'Base IPCA'!$D$3:$D$14,AH3816,"Cubic","Extrapolate=Linear","MultiX=Average","Skip=True","Sort=True")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48"/>
        <v>#REF!</v>
      </c>
      <c r="AI3817" s="43" t="str">
        <f>_xll.BInterpol('Base IPCA'!$C$3:$C$14,'Base IPCA'!$E$3:$E$14,AH3817,"Cubic","Extrapolate=Linear","MultiX=Average","Skip=True","Sort=True")</f>
        <v>#N/A Invalid Parameter: Interpolation value</v>
      </c>
      <c r="AJ3817" s="43" t="str">
        <f>_xll.BInterpol('Base IPCA'!$C$3:$C$14,'Base IPCA'!$D$3:$D$14,AH3817,"Cubic","Extrapolate=Linear","MultiX=Average","Skip=True","Sort=True")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48"/>
        <v>#REF!</v>
      </c>
      <c r="AI3818" s="43" t="str">
        <f>_xll.BInterpol('Base IPCA'!$C$3:$C$14,'Base IPCA'!$E$3:$E$14,AH3818,"Cubic","Extrapolate=Linear","MultiX=Average","Skip=True","Sort=True")</f>
        <v>#N/A Invalid Parameter: Interpolation value</v>
      </c>
      <c r="AJ3818" s="43" t="str">
        <f>_xll.BInterpol('Base IPCA'!$C$3:$C$14,'Base IPCA'!$D$3:$D$14,AH3818,"Cubic","Extrapolate=Linear","MultiX=Average","Skip=True","Sort=True")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48"/>
        <v>#REF!</v>
      </c>
      <c r="AI3819" s="43" t="str">
        <f>_xll.BInterpol('Base IPCA'!$C$3:$C$14,'Base IPCA'!$E$3:$E$14,AH3819,"Cubic","Extrapolate=Linear","MultiX=Average","Skip=True","Sort=True")</f>
        <v>#N/A Invalid Parameter: Interpolation value</v>
      </c>
      <c r="AJ3819" s="43" t="str">
        <f>_xll.BInterpol('Base IPCA'!$C$3:$C$14,'Base IPCA'!$D$3:$D$14,AH3819,"Cubic","Extrapolate=Linear","MultiX=Average","Skip=True","Sort=True")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48"/>
        <v>#REF!</v>
      </c>
      <c r="AI3820" s="43" t="str">
        <f>_xll.BInterpol('Base IPCA'!$C$3:$C$14,'Base IPCA'!$E$3:$E$14,AH3820,"Cubic","Extrapolate=Linear","MultiX=Average","Skip=True","Sort=True")</f>
        <v>#N/A Invalid Parameter: Interpolation value</v>
      </c>
      <c r="AJ3820" s="43" t="str">
        <f>_xll.BInterpol('Base IPCA'!$C$3:$C$14,'Base IPCA'!$D$3:$D$14,AH3820,"Cubic","Extrapolate=Linear","MultiX=Average","Skip=True","Sort=True")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48"/>
        <v>#REF!</v>
      </c>
      <c r="AI3821" s="43" t="str">
        <f>_xll.BInterpol('Base IPCA'!$C$3:$C$14,'Base IPCA'!$E$3:$E$14,AH3821,"Cubic","Extrapolate=Linear","MultiX=Average","Skip=True","Sort=True")</f>
        <v>#N/A Invalid Parameter: Interpolation value</v>
      </c>
      <c r="AJ3821" s="43" t="str">
        <f>_xll.BInterpol('Base IPCA'!$C$3:$C$14,'Base IPCA'!$D$3:$D$14,AH3821,"Cubic","Extrapolate=Linear","MultiX=Average","Skip=True","Sort=True")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48"/>
        <v>#REF!</v>
      </c>
      <c r="AI3822" s="43" t="str">
        <f>_xll.BInterpol('Base IPCA'!$C$3:$C$14,'Base IPCA'!$E$3:$E$14,AH3822,"Cubic","Extrapolate=Linear","MultiX=Average","Skip=True","Sort=True")</f>
        <v>#N/A Invalid Parameter: Interpolation value</v>
      </c>
      <c r="AJ3822" s="43" t="str">
        <f>_xll.BInterpol('Base IPCA'!$C$3:$C$14,'Base IPCA'!$D$3:$D$14,AH3822,"Cubic","Extrapolate=Linear","MultiX=Average","Skip=True","Sort=True")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48"/>
        <v>#REF!</v>
      </c>
      <c r="AI3823" s="43" t="str">
        <f>_xll.BInterpol('Base IPCA'!$C$3:$C$14,'Base IPCA'!$E$3:$E$14,AH3823,"Cubic","Extrapolate=Linear","MultiX=Average","Skip=True","Sort=True")</f>
        <v>#N/A Invalid Parameter: Interpolation value</v>
      </c>
      <c r="AJ3823" s="43" t="str">
        <f>_xll.BInterpol('Base IPCA'!$C$3:$C$14,'Base IPCA'!$D$3:$D$14,AH3823,"Cubic","Extrapolate=Linear","MultiX=Average","Skip=True","Sort=True")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48"/>
        <v>#REF!</v>
      </c>
      <c r="AI3824" s="43" t="str">
        <f>_xll.BInterpol('Base IPCA'!$C$3:$C$14,'Base IPCA'!$E$3:$E$14,AH3824,"Cubic","Extrapolate=Linear","MultiX=Average","Skip=True","Sort=True")</f>
        <v>#N/A Invalid Parameter: Interpolation value</v>
      </c>
      <c r="AJ3824" s="43" t="str">
        <f>_xll.BInterpol('Base IPCA'!$C$3:$C$14,'Base IPCA'!$D$3:$D$14,AH3824,"Cubic","Extrapolate=Linear","MultiX=Average","Skip=True","Sort=True")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48"/>
        <v>#REF!</v>
      </c>
      <c r="AI3825" s="43" t="str">
        <f>_xll.BInterpol('Base IPCA'!$C$3:$C$14,'Base IPCA'!$E$3:$E$14,AH3825,"Cubic","Extrapolate=Linear","MultiX=Average","Skip=True","Sort=True")</f>
        <v>#N/A Invalid Parameter: Interpolation value</v>
      </c>
      <c r="AJ3825" s="43" t="str">
        <f>_xll.BInterpol('Base IPCA'!$C$3:$C$14,'Base IPCA'!$D$3:$D$14,AH3825,"Cubic","Extrapolate=Linear","MultiX=Average","Skip=True","Sort=True")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48"/>
        <v>#REF!</v>
      </c>
      <c r="AI3826" s="43" t="str">
        <f>_xll.BInterpol('Base IPCA'!$C$3:$C$14,'Base IPCA'!$E$3:$E$14,AH3826,"Cubic","Extrapolate=Linear","MultiX=Average","Skip=True","Sort=True")</f>
        <v>#N/A Invalid Parameter: Interpolation value</v>
      </c>
      <c r="AJ3826" s="43" t="str">
        <f>_xll.BInterpol('Base IPCA'!$C$3:$C$14,'Base IPCA'!$D$3:$D$14,AH3826,"Cubic","Extrapolate=Linear","MultiX=Average","Skip=True","Sort=True")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48"/>
        <v>#REF!</v>
      </c>
      <c r="AI3827" s="43" t="str">
        <f>_xll.BInterpol('Base IPCA'!$C$3:$C$14,'Base IPCA'!$E$3:$E$14,AH3827,"Cubic","Extrapolate=Linear","MultiX=Average","Skip=True","Sort=True")</f>
        <v>#N/A Invalid Parameter: Interpolation value</v>
      </c>
      <c r="AJ3827" s="43" t="str">
        <f>_xll.BInterpol('Base IPCA'!$C$3:$C$14,'Base IPCA'!$D$3:$D$14,AH3827,"Cubic","Extrapolate=Linear","MultiX=Average","Skip=True","Sort=True")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48"/>
        <v>#REF!</v>
      </c>
      <c r="AI3828" s="43" t="str">
        <f>_xll.BInterpol('Base IPCA'!$C$3:$C$14,'Base IPCA'!$E$3:$E$14,AH3828,"Cubic","Extrapolate=Linear","MultiX=Average","Skip=True","Sort=True")</f>
        <v>#N/A Invalid Parameter: Interpolation value</v>
      </c>
      <c r="AJ3828" s="43" t="str">
        <f>_xll.BInterpol('Base IPCA'!$C$3:$C$14,'Base IPCA'!$D$3:$D$14,AH3828,"Cubic","Extrapolate=Linear","MultiX=Average","Skip=True","Sort=True")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48"/>
        <v>#REF!</v>
      </c>
      <c r="AI3829" s="43" t="str">
        <f>_xll.BInterpol('Base IPCA'!$C$3:$C$14,'Base IPCA'!$E$3:$E$14,AH3829,"Cubic","Extrapolate=Linear","MultiX=Average","Skip=True","Sort=True")</f>
        <v>#N/A Invalid Parameter: Interpolation value</v>
      </c>
      <c r="AJ3829" s="43" t="str">
        <f>_xll.BInterpol('Base IPCA'!$C$3:$C$14,'Base IPCA'!$D$3:$D$14,AH3829,"Cubic","Extrapolate=Linear","MultiX=Average","Skip=True","Sort=True")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48"/>
        <v>#REF!</v>
      </c>
      <c r="AI3830" s="43" t="str">
        <f>_xll.BInterpol('Base IPCA'!$C$3:$C$14,'Base IPCA'!$E$3:$E$14,AH3830,"Cubic","Extrapolate=Linear","MultiX=Average","Skip=True","Sort=True")</f>
        <v>#N/A Invalid Parameter: Interpolation value</v>
      </c>
      <c r="AJ3830" s="43" t="str">
        <f>_xll.BInterpol('Base IPCA'!$C$3:$C$14,'Base IPCA'!$D$3:$D$14,AH3830,"Cubic","Extrapolate=Linear","MultiX=Average","Skip=True","Sort=True")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48"/>
        <v>#REF!</v>
      </c>
      <c r="AI3831" s="43" t="str">
        <f>_xll.BInterpol('Base IPCA'!$C$3:$C$14,'Base IPCA'!$E$3:$E$14,AH3831,"Cubic","Extrapolate=Linear","MultiX=Average","Skip=True","Sort=True")</f>
        <v>#N/A Invalid Parameter: Interpolation value</v>
      </c>
      <c r="AJ3831" s="43" t="str">
        <f>_xll.BInterpol('Base IPCA'!$C$3:$C$14,'Base IPCA'!$D$3:$D$14,AH3831,"Cubic","Extrapolate=Linear","MultiX=Average","Skip=True","Sort=True")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48"/>
        <v>#REF!</v>
      </c>
      <c r="AI3832" s="43" t="str">
        <f>_xll.BInterpol('Base IPCA'!$C$3:$C$14,'Base IPCA'!$E$3:$E$14,AH3832,"Cubic","Extrapolate=Linear","MultiX=Average","Skip=True","Sort=True")</f>
        <v>#N/A Invalid Parameter: Interpolation value</v>
      </c>
      <c r="AJ3832" s="43" t="str">
        <f>_xll.BInterpol('Base IPCA'!$C$3:$C$14,'Base IPCA'!$D$3:$D$14,AH3832,"Cubic","Extrapolate=Linear","MultiX=Average","Skip=True","Sort=True")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48"/>
        <v>#REF!</v>
      </c>
      <c r="AI3833" s="43" t="str">
        <f>_xll.BInterpol('Base IPCA'!$C$3:$C$14,'Base IPCA'!$E$3:$E$14,AH3833,"Cubic","Extrapolate=Linear","MultiX=Average","Skip=True","Sort=True")</f>
        <v>#N/A Invalid Parameter: Interpolation value</v>
      </c>
      <c r="AJ3833" s="43" t="str">
        <f>_xll.BInterpol('Base IPCA'!$C$3:$C$14,'Base IPCA'!$D$3:$D$14,AH3833,"Cubic","Extrapolate=Linear","MultiX=Average","Skip=True","Sort=True")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48"/>
        <v>#REF!</v>
      </c>
      <c r="AI3834" s="43" t="str">
        <f>_xll.BInterpol('Base IPCA'!$C$3:$C$14,'Base IPCA'!$E$3:$E$14,AH3834,"Cubic","Extrapolate=Linear","MultiX=Average","Skip=True","Sort=True")</f>
        <v>#N/A Invalid Parameter: Interpolation value</v>
      </c>
      <c r="AJ3834" s="43" t="str">
        <f>_xll.BInterpol('Base IPCA'!$C$3:$C$14,'Base IPCA'!$D$3:$D$14,AH3834,"Cubic","Extrapolate=Linear","MultiX=Average","Skip=True","Sort=True")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48"/>
        <v>#REF!</v>
      </c>
      <c r="AI3835" s="43" t="str">
        <f>_xll.BInterpol('Base IPCA'!$C$3:$C$14,'Base IPCA'!$E$3:$E$14,AH3835,"Cubic","Extrapolate=Linear","MultiX=Average","Skip=True","Sort=True")</f>
        <v>#N/A Invalid Parameter: Interpolation value</v>
      </c>
      <c r="AJ3835" s="43" t="str">
        <f>_xll.BInterpol('Base IPCA'!$C$3:$C$14,'Base IPCA'!$D$3:$D$14,AH3835,"Cubic","Extrapolate=Linear","MultiX=Average","Skip=True","Sort=True")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48"/>
        <v>#REF!</v>
      </c>
      <c r="AI3836" s="43" t="str">
        <f>_xll.BInterpol('Base IPCA'!$C$3:$C$14,'Base IPCA'!$E$3:$E$14,AH3836,"Cubic","Extrapolate=Linear","MultiX=Average","Skip=True","Sort=True")</f>
        <v>#N/A Invalid Parameter: Interpolation value</v>
      </c>
      <c r="AJ3836" s="43" t="str">
        <f>_xll.BInterpol('Base IPCA'!$C$3:$C$14,'Base IPCA'!$D$3:$D$14,AH3836,"Cubic","Extrapolate=Linear","MultiX=Average","Skip=True","Sort=True")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48"/>
        <v>#REF!</v>
      </c>
      <c r="AI3837" s="43" t="str">
        <f>_xll.BInterpol('Base IPCA'!$C$3:$C$14,'Base IPCA'!$E$3:$E$14,AH3837,"Cubic","Extrapolate=Linear","MultiX=Average","Skip=True","Sort=True")</f>
        <v>#N/A Invalid Parameter: Interpolation value</v>
      </c>
      <c r="AJ3837" s="43" t="str">
        <f>_xll.BInterpol('Base IPCA'!$C$3:$C$14,'Base IPCA'!$D$3:$D$14,AH3837,"Cubic","Extrapolate=Linear","MultiX=Average","Skip=True","Sort=True")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48"/>
        <v>#REF!</v>
      </c>
      <c r="AI3838" s="43" t="str">
        <f>_xll.BInterpol('Base IPCA'!$C$3:$C$14,'Base IPCA'!$E$3:$E$14,AH3838,"Cubic","Extrapolate=Linear","MultiX=Average","Skip=True","Sort=True")</f>
        <v>#N/A Invalid Parameter: Interpolation value</v>
      </c>
      <c r="AJ3838" s="43" t="str">
        <f>_xll.BInterpol('Base IPCA'!$C$3:$C$14,'Base IPCA'!$D$3:$D$14,AH3838,"Cubic","Extrapolate=Linear","MultiX=Average","Skip=True","Sort=True")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48"/>
        <v>#REF!</v>
      </c>
      <c r="AI3839" s="43" t="str">
        <f>_xll.BInterpol('Base IPCA'!$C$3:$C$14,'Base IPCA'!$E$3:$E$14,AH3839,"Cubic","Extrapolate=Linear","MultiX=Average","Skip=True","Sort=True")</f>
        <v>#N/A Invalid Parameter: Interpolation value</v>
      </c>
      <c r="AJ3839" s="43" t="str">
        <f>_xll.BInterpol('Base IPCA'!$C$3:$C$14,'Base IPCA'!$D$3:$D$14,AH3839,"Cubic","Extrapolate=Linear","MultiX=Average","Skip=True","Sort=True")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48"/>
        <v>#REF!</v>
      </c>
      <c r="AI3840" s="43" t="str">
        <f>_xll.BInterpol('Base IPCA'!$C$3:$C$14,'Base IPCA'!$E$3:$E$14,AH3840,"Cubic","Extrapolate=Linear","MultiX=Average","Skip=True","Sort=True")</f>
        <v>#N/A Invalid Parameter: Interpolation value</v>
      </c>
      <c r="AJ3840" s="43" t="str">
        <f>_xll.BInterpol('Base IPCA'!$C$3:$C$14,'Base IPCA'!$D$3:$D$14,AH3840,"Cubic","Extrapolate=Linear","MultiX=Average","Skip=True","Sort=True")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48"/>
        <v>#REF!</v>
      </c>
      <c r="AI3841" s="43" t="str">
        <f>_xll.BInterpol('Base IPCA'!$C$3:$C$14,'Base IPCA'!$E$3:$E$14,AH3841,"Cubic","Extrapolate=Linear","MultiX=Average","Skip=True","Sort=True")</f>
        <v>#N/A Invalid Parameter: Interpolation value</v>
      </c>
      <c r="AJ3841" s="43" t="str">
        <f>_xll.BInterpol('Base IPCA'!$C$3:$C$14,'Base IPCA'!$D$3:$D$14,AH3841,"Cubic","Extrapolate=Linear","MultiX=Average","Skip=True","Sort=True")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48"/>
        <v>#REF!</v>
      </c>
      <c r="AI3842" s="43" t="str">
        <f>_xll.BInterpol('Base IPCA'!$C$3:$C$14,'Base IPCA'!$E$3:$E$14,AH3842,"Cubic","Extrapolate=Linear","MultiX=Average","Skip=True","Sort=True")</f>
        <v>#N/A Invalid Parameter: Interpolation value</v>
      </c>
      <c r="AJ3842" s="43" t="str">
        <f>_xll.BInterpol('Base IPCA'!$C$3:$C$14,'Base IPCA'!$D$3:$D$14,AH3842,"Cubic","Extrapolate=Linear","MultiX=Average","Skip=True","Sort=True")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48"/>
        <v>#REF!</v>
      </c>
      <c r="AI3843" s="43" t="str">
        <f>_xll.BInterpol('Base IPCA'!$C$3:$C$14,'Base IPCA'!$E$3:$E$14,AH3843,"Cubic","Extrapolate=Linear","MultiX=Average","Skip=True","Sort=True")</f>
        <v>#N/A Invalid Parameter: Interpolation value</v>
      </c>
      <c r="AJ3843" s="43" t="str">
        <f>_xll.BInterpol('Base IPCA'!$C$3:$C$14,'Base IPCA'!$D$3:$D$14,AH3843,"Cubic","Extrapolate=Linear","MultiX=Average","Skip=True","Sort=True")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48"/>
        <v>#REF!</v>
      </c>
      <c r="AI3844" s="43" t="str">
        <f>_xll.BInterpol('Base IPCA'!$C$3:$C$14,'Base IPCA'!$E$3:$E$14,AH3844,"Cubic","Extrapolate=Linear","MultiX=Average","Skip=True","Sort=True")</f>
        <v>#N/A Invalid Parameter: Interpolation value</v>
      </c>
      <c r="AJ3844" s="43" t="str">
        <f>_xll.BInterpol('Base IPCA'!$C$3:$C$14,'Base IPCA'!$D$3:$D$14,AH3844,"Cubic","Extrapolate=Linear","MultiX=Average","Skip=True","Sort=True")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48"/>
        <v>#REF!</v>
      </c>
      <c r="AI3845" s="43" t="str">
        <f>_xll.BInterpol('Base IPCA'!$C$3:$C$14,'Base IPCA'!$E$3:$E$14,AH3845,"Cubic","Extrapolate=Linear","MultiX=Average","Skip=True","Sort=True")</f>
        <v>#N/A Invalid Parameter: Interpolation value</v>
      </c>
      <c r="AJ3845" s="43" t="str">
        <f>_xll.BInterpol('Base IPCA'!$C$3:$C$14,'Base IPCA'!$D$3:$D$14,AH3845,"Cubic","Extrapolate=Linear","MultiX=Average","Skip=True","Sort=True")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49">AH3845+1</f>
        <v>#REF!</v>
      </c>
      <c r="AI3846" s="43" t="str">
        <f>_xll.BInterpol('Base IPCA'!$C$3:$C$14,'Base IPCA'!$E$3:$E$14,AH3846,"Cubic","Extrapolate=Linear","MultiX=Average","Skip=True","Sort=True")</f>
        <v>#N/A Invalid Parameter: Interpolation value</v>
      </c>
      <c r="AJ3846" s="43" t="str">
        <f>_xll.BInterpol('Base IPCA'!$C$3:$C$14,'Base IPCA'!$D$3:$D$14,AH3846,"Cubic","Extrapolate=Linear","MultiX=Average","Skip=True","Sort=True")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49"/>
        <v>#REF!</v>
      </c>
      <c r="AI3847" s="43" t="str">
        <f>_xll.BInterpol('Base IPCA'!$C$3:$C$14,'Base IPCA'!$E$3:$E$14,AH3847,"Cubic","Extrapolate=Linear","MultiX=Average","Skip=True","Sort=True")</f>
        <v>#N/A Invalid Parameter: Interpolation value</v>
      </c>
      <c r="AJ3847" s="43" t="str">
        <f>_xll.BInterpol('Base IPCA'!$C$3:$C$14,'Base IPCA'!$D$3:$D$14,AH3847,"Cubic","Extrapolate=Linear","MultiX=Average","Skip=True","Sort=True")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49"/>
        <v>#REF!</v>
      </c>
      <c r="AI3848" s="43" t="str">
        <f>_xll.BInterpol('Base IPCA'!$C$3:$C$14,'Base IPCA'!$E$3:$E$14,AH3848,"Cubic","Extrapolate=Linear","MultiX=Average","Skip=True","Sort=True")</f>
        <v>#N/A Invalid Parameter: Interpolation value</v>
      </c>
      <c r="AJ3848" s="43" t="str">
        <f>_xll.BInterpol('Base IPCA'!$C$3:$C$14,'Base IPCA'!$D$3:$D$14,AH3848,"Cubic","Extrapolate=Linear","MultiX=Average","Skip=True","Sort=True")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49"/>
        <v>#REF!</v>
      </c>
      <c r="AI3849" s="43" t="str">
        <f>_xll.BInterpol('Base IPCA'!$C$3:$C$14,'Base IPCA'!$E$3:$E$14,AH3849,"Cubic","Extrapolate=Linear","MultiX=Average","Skip=True","Sort=True")</f>
        <v>#N/A Invalid Parameter: Interpolation value</v>
      </c>
      <c r="AJ3849" s="43" t="str">
        <f>_xll.BInterpol('Base IPCA'!$C$3:$C$14,'Base IPCA'!$D$3:$D$14,AH3849,"Cubic","Extrapolate=Linear","MultiX=Average","Skip=True","Sort=True")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49"/>
        <v>#REF!</v>
      </c>
      <c r="AI3850" s="43" t="str">
        <f>_xll.BInterpol('Base IPCA'!$C$3:$C$14,'Base IPCA'!$E$3:$E$14,AH3850,"Cubic","Extrapolate=Linear","MultiX=Average","Skip=True","Sort=True")</f>
        <v>#N/A Invalid Parameter: Interpolation value</v>
      </c>
      <c r="AJ3850" s="43" t="str">
        <f>_xll.BInterpol('Base IPCA'!$C$3:$C$14,'Base IPCA'!$D$3:$D$14,AH3850,"Cubic","Extrapolate=Linear","MultiX=Average","Skip=True","Sort=True")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49"/>
        <v>#REF!</v>
      </c>
      <c r="AI3851" s="43" t="str">
        <f>_xll.BInterpol('Base IPCA'!$C$3:$C$14,'Base IPCA'!$E$3:$E$14,AH3851,"Cubic","Extrapolate=Linear","MultiX=Average","Skip=True","Sort=True")</f>
        <v>#N/A Invalid Parameter: Interpolation value</v>
      </c>
      <c r="AJ3851" s="43" t="str">
        <f>_xll.BInterpol('Base IPCA'!$C$3:$C$14,'Base IPCA'!$D$3:$D$14,AH3851,"Cubic","Extrapolate=Linear","MultiX=Average","Skip=True","Sort=True")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49"/>
        <v>#REF!</v>
      </c>
      <c r="AI3852" s="43" t="str">
        <f>_xll.BInterpol('Base IPCA'!$C$3:$C$14,'Base IPCA'!$E$3:$E$14,AH3852,"Cubic","Extrapolate=Linear","MultiX=Average","Skip=True","Sort=True")</f>
        <v>#N/A Invalid Parameter: Interpolation value</v>
      </c>
      <c r="AJ3852" s="43" t="str">
        <f>_xll.BInterpol('Base IPCA'!$C$3:$C$14,'Base IPCA'!$D$3:$D$14,AH3852,"Cubic","Extrapolate=Linear","MultiX=Average","Skip=True","Sort=True")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49"/>
        <v>#REF!</v>
      </c>
      <c r="AI3853" s="43" t="str">
        <f>_xll.BInterpol('Base IPCA'!$C$3:$C$14,'Base IPCA'!$E$3:$E$14,AH3853,"Cubic","Extrapolate=Linear","MultiX=Average","Skip=True","Sort=True")</f>
        <v>#N/A Invalid Parameter: Interpolation value</v>
      </c>
      <c r="AJ3853" s="43" t="str">
        <f>_xll.BInterpol('Base IPCA'!$C$3:$C$14,'Base IPCA'!$D$3:$D$14,AH3853,"Cubic","Extrapolate=Linear","MultiX=Average","Skip=True","Sort=True")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49"/>
        <v>#REF!</v>
      </c>
      <c r="AI3854" s="43" t="str">
        <f>_xll.BInterpol('Base IPCA'!$C$3:$C$14,'Base IPCA'!$E$3:$E$14,AH3854,"Cubic","Extrapolate=Linear","MultiX=Average","Skip=True","Sort=True")</f>
        <v>#N/A Invalid Parameter: Interpolation value</v>
      </c>
      <c r="AJ3854" s="43" t="str">
        <f>_xll.BInterpol('Base IPCA'!$C$3:$C$14,'Base IPCA'!$D$3:$D$14,AH3854,"Cubic","Extrapolate=Linear","MultiX=Average","Skip=True","Sort=True")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49"/>
        <v>#REF!</v>
      </c>
      <c r="AI3855" s="43" t="str">
        <f>_xll.BInterpol('Base IPCA'!$C$3:$C$14,'Base IPCA'!$E$3:$E$14,AH3855,"Cubic","Extrapolate=Linear","MultiX=Average","Skip=True","Sort=True")</f>
        <v>#N/A Invalid Parameter: Interpolation value</v>
      </c>
      <c r="AJ3855" s="43" t="str">
        <f>_xll.BInterpol('Base IPCA'!$C$3:$C$14,'Base IPCA'!$D$3:$D$14,AH3855,"Cubic","Extrapolate=Linear","MultiX=Average","Skip=True","Sort=True")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49"/>
        <v>#REF!</v>
      </c>
      <c r="AI3856" s="43" t="str">
        <f>_xll.BInterpol('Base IPCA'!$C$3:$C$14,'Base IPCA'!$E$3:$E$14,AH3856,"Cubic","Extrapolate=Linear","MultiX=Average","Skip=True","Sort=True")</f>
        <v>#N/A Invalid Parameter: Interpolation value</v>
      </c>
      <c r="AJ3856" s="43" t="str">
        <f>_xll.BInterpol('Base IPCA'!$C$3:$C$14,'Base IPCA'!$D$3:$D$14,AH3856,"Cubic","Extrapolate=Linear","MultiX=Average","Skip=True","Sort=True")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49"/>
        <v>#REF!</v>
      </c>
      <c r="AI3857" s="43" t="str">
        <f>_xll.BInterpol('Base IPCA'!$C$3:$C$14,'Base IPCA'!$E$3:$E$14,AH3857,"Cubic","Extrapolate=Linear","MultiX=Average","Skip=True","Sort=True")</f>
        <v>#N/A Invalid Parameter: Interpolation value</v>
      </c>
      <c r="AJ3857" s="43" t="str">
        <f>_xll.BInterpol('Base IPCA'!$C$3:$C$14,'Base IPCA'!$D$3:$D$14,AH3857,"Cubic","Extrapolate=Linear","MultiX=Average","Skip=True","Sort=True")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49"/>
        <v>#REF!</v>
      </c>
      <c r="AI3858" s="43" t="str">
        <f>_xll.BInterpol('Base IPCA'!$C$3:$C$14,'Base IPCA'!$E$3:$E$14,AH3858,"Cubic","Extrapolate=Linear","MultiX=Average","Skip=True","Sort=True")</f>
        <v>#N/A Invalid Parameter: Interpolation value</v>
      </c>
      <c r="AJ3858" s="43" t="str">
        <f>_xll.BInterpol('Base IPCA'!$C$3:$C$14,'Base IPCA'!$D$3:$D$14,AH3858,"Cubic","Extrapolate=Linear","MultiX=Average","Skip=True","Sort=True")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49"/>
        <v>#REF!</v>
      </c>
      <c r="AI3859" s="43" t="str">
        <f>_xll.BInterpol('Base IPCA'!$C$3:$C$14,'Base IPCA'!$E$3:$E$14,AH3859,"Cubic","Extrapolate=Linear","MultiX=Average","Skip=True","Sort=True")</f>
        <v>#N/A Invalid Parameter: Interpolation value</v>
      </c>
      <c r="AJ3859" s="43" t="str">
        <f>_xll.BInterpol('Base IPCA'!$C$3:$C$14,'Base IPCA'!$D$3:$D$14,AH3859,"Cubic","Extrapolate=Linear","MultiX=Average","Skip=True","Sort=True")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49"/>
        <v>#REF!</v>
      </c>
      <c r="AI3860" s="43" t="str">
        <f>_xll.BInterpol('Base IPCA'!$C$3:$C$14,'Base IPCA'!$E$3:$E$14,AH3860,"Cubic","Extrapolate=Linear","MultiX=Average","Skip=True","Sort=True")</f>
        <v>#N/A Invalid Parameter: Interpolation value</v>
      </c>
      <c r="AJ3860" s="43" t="str">
        <f>_xll.BInterpol('Base IPCA'!$C$3:$C$14,'Base IPCA'!$D$3:$D$14,AH3860,"Cubic","Extrapolate=Linear","MultiX=Average","Skip=True","Sort=True")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49"/>
        <v>#REF!</v>
      </c>
      <c r="AI3861" s="43" t="str">
        <f>_xll.BInterpol('Base IPCA'!$C$3:$C$14,'Base IPCA'!$E$3:$E$14,AH3861,"Cubic","Extrapolate=Linear","MultiX=Average","Skip=True","Sort=True")</f>
        <v>#N/A Invalid Parameter: Interpolation value</v>
      </c>
      <c r="AJ3861" s="43" t="str">
        <f>_xll.BInterpol('Base IPCA'!$C$3:$C$14,'Base IPCA'!$D$3:$D$14,AH3861,"Cubic","Extrapolate=Linear","MultiX=Average","Skip=True","Sort=True")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49"/>
        <v>#REF!</v>
      </c>
      <c r="AI3862" s="43" t="str">
        <f>_xll.BInterpol('Base IPCA'!$C$3:$C$14,'Base IPCA'!$E$3:$E$14,AH3862,"Cubic","Extrapolate=Linear","MultiX=Average","Skip=True","Sort=True")</f>
        <v>#N/A Invalid Parameter: Interpolation value</v>
      </c>
      <c r="AJ3862" s="43" t="str">
        <f>_xll.BInterpol('Base IPCA'!$C$3:$C$14,'Base IPCA'!$D$3:$D$14,AH3862,"Cubic","Extrapolate=Linear","MultiX=Average","Skip=True","Sort=True")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49"/>
        <v>#REF!</v>
      </c>
      <c r="AI3863" s="43" t="str">
        <f>_xll.BInterpol('Base IPCA'!$C$3:$C$14,'Base IPCA'!$E$3:$E$14,AH3863,"Cubic","Extrapolate=Linear","MultiX=Average","Skip=True","Sort=True")</f>
        <v>#N/A Invalid Parameter: Interpolation value</v>
      </c>
      <c r="AJ3863" s="43" t="str">
        <f>_xll.BInterpol('Base IPCA'!$C$3:$C$14,'Base IPCA'!$D$3:$D$14,AH3863,"Cubic","Extrapolate=Linear","MultiX=Average","Skip=True","Sort=True")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49"/>
        <v>#REF!</v>
      </c>
      <c r="AI3864" s="43" t="str">
        <f>_xll.BInterpol('Base IPCA'!$C$3:$C$14,'Base IPCA'!$E$3:$E$14,AH3864,"Cubic","Extrapolate=Linear","MultiX=Average","Skip=True","Sort=True")</f>
        <v>#N/A Invalid Parameter: Interpolation value</v>
      </c>
      <c r="AJ3864" s="43" t="str">
        <f>_xll.BInterpol('Base IPCA'!$C$3:$C$14,'Base IPCA'!$D$3:$D$14,AH3864,"Cubic","Extrapolate=Linear","MultiX=Average","Skip=True","Sort=True")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49"/>
        <v>#REF!</v>
      </c>
      <c r="AI3865" s="43" t="str">
        <f>_xll.BInterpol('Base IPCA'!$C$3:$C$14,'Base IPCA'!$E$3:$E$14,AH3865,"Cubic","Extrapolate=Linear","MultiX=Average","Skip=True","Sort=True")</f>
        <v>#N/A Invalid Parameter: Interpolation value</v>
      </c>
      <c r="AJ3865" s="43" t="str">
        <f>_xll.BInterpol('Base IPCA'!$C$3:$C$14,'Base IPCA'!$D$3:$D$14,AH3865,"Cubic","Extrapolate=Linear","MultiX=Average","Skip=True","Sort=True")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49"/>
        <v>#REF!</v>
      </c>
      <c r="AI3866" s="43" t="str">
        <f>_xll.BInterpol('Base IPCA'!$C$3:$C$14,'Base IPCA'!$E$3:$E$14,AH3866,"Cubic","Extrapolate=Linear","MultiX=Average","Skip=True","Sort=True")</f>
        <v>#N/A Invalid Parameter: Interpolation value</v>
      </c>
      <c r="AJ3866" s="43" t="str">
        <f>_xll.BInterpol('Base IPCA'!$C$3:$C$14,'Base IPCA'!$D$3:$D$14,AH3866,"Cubic","Extrapolate=Linear","MultiX=Average","Skip=True","Sort=True")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49"/>
        <v>#REF!</v>
      </c>
      <c r="AI3867" s="43" t="str">
        <f>_xll.BInterpol('Base IPCA'!$C$3:$C$14,'Base IPCA'!$E$3:$E$14,AH3867,"Cubic","Extrapolate=Linear","MultiX=Average","Skip=True","Sort=True")</f>
        <v>#N/A Invalid Parameter: Interpolation value</v>
      </c>
      <c r="AJ3867" s="43" t="str">
        <f>_xll.BInterpol('Base IPCA'!$C$3:$C$14,'Base IPCA'!$D$3:$D$14,AH3867,"Cubic","Extrapolate=Linear","MultiX=Average","Skip=True","Sort=True")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49"/>
        <v>#REF!</v>
      </c>
      <c r="AI3868" s="43" t="str">
        <f>_xll.BInterpol('Base IPCA'!$C$3:$C$14,'Base IPCA'!$E$3:$E$14,AH3868,"Cubic","Extrapolate=Linear","MultiX=Average","Skip=True","Sort=True")</f>
        <v>#N/A Invalid Parameter: Interpolation value</v>
      </c>
      <c r="AJ3868" s="43" t="str">
        <f>_xll.BInterpol('Base IPCA'!$C$3:$C$14,'Base IPCA'!$D$3:$D$14,AH3868,"Cubic","Extrapolate=Linear","MultiX=Average","Skip=True","Sort=True")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49"/>
        <v>#REF!</v>
      </c>
      <c r="AI3869" s="43" t="str">
        <f>_xll.BInterpol('Base IPCA'!$C$3:$C$14,'Base IPCA'!$E$3:$E$14,AH3869,"Cubic","Extrapolate=Linear","MultiX=Average","Skip=True","Sort=True")</f>
        <v>#N/A Invalid Parameter: Interpolation value</v>
      </c>
      <c r="AJ3869" s="43" t="str">
        <f>_xll.BInterpol('Base IPCA'!$C$3:$C$14,'Base IPCA'!$D$3:$D$14,AH3869,"Cubic","Extrapolate=Linear","MultiX=Average","Skip=True","Sort=True")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49"/>
        <v>#REF!</v>
      </c>
      <c r="AI3870" s="43" t="str">
        <f>_xll.BInterpol('Base IPCA'!$C$3:$C$14,'Base IPCA'!$E$3:$E$14,AH3870,"Cubic","Extrapolate=Linear","MultiX=Average","Skip=True","Sort=True")</f>
        <v>#N/A Invalid Parameter: Interpolation value</v>
      </c>
      <c r="AJ3870" s="43" t="str">
        <f>_xll.BInterpol('Base IPCA'!$C$3:$C$14,'Base IPCA'!$D$3:$D$14,AH3870,"Cubic","Extrapolate=Linear","MultiX=Average","Skip=True","Sort=True")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49"/>
        <v>#REF!</v>
      </c>
      <c r="AI3871" s="43" t="str">
        <f>_xll.BInterpol('Base IPCA'!$C$3:$C$14,'Base IPCA'!$E$3:$E$14,AH3871,"Cubic","Extrapolate=Linear","MultiX=Average","Skip=True","Sort=True")</f>
        <v>#N/A Invalid Parameter: Interpolation value</v>
      </c>
      <c r="AJ3871" s="43" t="str">
        <f>_xll.BInterpol('Base IPCA'!$C$3:$C$14,'Base IPCA'!$D$3:$D$14,AH3871,"Cubic","Extrapolate=Linear","MultiX=Average","Skip=True","Sort=True")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49"/>
        <v>#REF!</v>
      </c>
      <c r="AI3872" s="43" t="str">
        <f>_xll.BInterpol('Base IPCA'!$C$3:$C$14,'Base IPCA'!$E$3:$E$14,AH3872,"Cubic","Extrapolate=Linear","MultiX=Average","Skip=True","Sort=True")</f>
        <v>#N/A Invalid Parameter: Interpolation value</v>
      </c>
      <c r="AJ3872" s="43" t="str">
        <f>_xll.BInterpol('Base IPCA'!$C$3:$C$14,'Base IPCA'!$D$3:$D$14,AH3872,"Cubic","Extrapolate=Linear","MultiX=Average","Skip=True","Sort=True")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49"/>
        <v>#REF!</v>
      </c>
      <c r="AI3873" s="43" t="str">
        <f>_xll.BInterpol('Base IPCA'!$C$3:$C$14,'Base IPCA'!$E$3:$E$14,AH3873,"Cubic","Extrapolate=Linear","MultiX=Average","Skip=True","Sort=True")</f>
        <v>#N/A Invalid Parameter: Interpolation value</v>
      </c>
      <c r="AJ3873" s="43" t="str">
        <f>_xll.BInterpol('Base IPCA'!$C$3:$C$14,'Base IPCA'!$D$3:$D$14,AH3873,"Cubic","Extrapolate=Linear","MultiX=Average","Skip=True","Sort=True")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49"/>
        <v>#REF!</v>
      </c>
      <c r="AI3874" s="43" t="str">
        <f>_xll.BInterpol('Base IPCA'!$C$3:$C$14,'Base IPCA'!$E$3:$E$14,AH3874,"Cubic","Extrapolate=Linear","MultiX=Average","Skip=True","Sort=True")</f>
        <v>#N/A Invalid Parameter: Interpolation value</v>
      </c>
      <c r="AJ3874" s="43" t="str">
        <f>_xll.BInterpol('Base IPCA'!$C$3:$C$14,'Base IPCA'!$D$3:$D$14,AH3874,"Cubic","Extrapolate=Linear","MultiX=Average","Skip=True","Sort=True")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49"/>
        <v>#REF!</v>
      </c>
      <c r="AI3875" s="43" t="str">
        <f>_xll.BInterpol('Base IPCA'!$C$3:$C$14,'Base IPCA'!$E$3:$E$14,AH3875,"Cubic","Extrapolate=Linear","MultiX=Average","Skip=True","Sort=True")</f>
        <v>#N/A Invalid Parameter: Interpolation value</v>
      </c>
      <c r="AJ3875" s="43" t="str">
        <f>_xll.BInterpol('Base IPCA'!$C$3:$C$14,'Base IPCA'!$D$3:$D$14,AH3875,"Cubic","Extrapolate=Linear","MultiX=Average","Skip=True","Sort=True")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49"/>
        <v>#REF!</v>
      </c>
      <c r="AI3876" s="43" t="str">
        <f>_xll.BInterpol('Base IPCA'!$C$3:$C$14,'Base IPCA'!$E$3:$E$14,AH3876,"Cubic","Extrapolate=Linear","MultiX=Average","Skip=True","Sort=True")</f>
        <v>#N/A Invalid Parameter: Interpolation value</v>
      </c>
      <c r="AJ3876" s="43" t="str">
        <f>_xll.BInterpol('Base IPCA'!$C$3:$C$14,'Base IPCA'!$D$3:$D$14,AH3876,"Cubic","Extrapolate=Linear","MultiX=Average","Skip=True","Sort=True")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49"/>
        <v>#REF!</v>
      </c>
      <c r="AI3877" s="43" t="str">
        <f>_xll.BInterpol('Base IPCA'!$C$3:$C$14,'Base IPCA'!$E$3:$E$14,AH3877,"Cubic","Extrapolate=Linear","MultiX=Average","Skip=True","Sort=True")</f>
        <v>#N/A Invalid Parameter: Interpolation value</v>
      </c>
      <c r="AJ3877" s="43" t="str">
        <f>_xll.BInterpol('Base IPCA'!$C$3:$C$14,'Base IPCA'!$D$3:$D$14,AH3877,"Cubic","Extrapolate=Linear","MultiX=Average","Skip=True","Sort=True")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49"/>
        <v>#REF!</v>
      </c>
      <c r="AI3878" s="43" t="str">
        <f>_xll.BInterpol('Base IPCA'!$C$3:$C$14,'Base IPCA'!$E$3:$E$14,AH3878,"Cubic","Extrapolate=Linear","MultiX=Average","Skip=True","Sort=True")</f>
        <v>#N/A Invalid Parameter: Interpolation value</v>
      </c>
      <c r="AJ3878" s="43" t="str">
        <f>_xll.BInterpol('Base IPCA'!$C$3:$C$14,'Base IPCA'!$D$3:$D$14,AH3878,"Cubic","Extrapolate=Linear","MultiX=Average","Skip=True","Sort=True")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49"/>
        <v>#REF!</v>
      </c>
      <c r="AI3879" s="43" t="str">
        <f>_xll.BInterpol('Base IPCA'!$C$3:$C$14,'Base IPCA'!$E$3:$E$14,AH3879,"Cubic","Extrapolate=Linear","MultiX=Average","Skip=True","Sort=True")</f>
        <v>#N/A Invalid Parameter: Interpolation value</v>
      </c>
      <c r="AJ3879" s="43" t="str">
        <f>_xll.BInterpol('Base IPCA'!$C$3:$C$14,'Base IPCA'!$D$3:$D$14,AH3879,"Cubic","Extrapolate=Linear","MultiX=Average","Skip=True","Sort=True")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49"/>
        <v>#REF!</v>
      </c>
      <c r="AI3880" s="43" t="str">
        <f>_xll.BInterpol('Base IPCA'!$C$3:$C$14,'Base IPCA'!$E$3:$E$14,AH3880,"Cubic","Extrapolate=Linear","MultiX=Average","Skip=True","Sort=True")</f>
        <v>#N/A Invalid Parameter: Interpolation value</v>
      </c>
      <c r="AJ3880" s="43" t="str">
        <f>_xll.BInterpol('Base IPCA'!$C$3:$C$14,'Base IPCA'!$D$3:$D$14,AH3880,"Cubic","Extrapolate=Linear","MultiX=Average","Skip=True","Sort=True")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49"/>
        <v>#REF!</v>
      </c>
      <c r="AI3881" s="43" t="str">
        <f>_xll.BInterpol('Base IPCA'!$C$3:$C$14,'Base IPCA'!$E$3:$E$14,AH3881,"Cubic","Extrapolate=Linear","MultiX=Average","Skip=True","Sort=True")</f>
        <v>#N/A Invalid Parameter: Interpolation value</v>
      </c>
      <c r="AJ3881" s="43" t="str">
        <f>_xll.BInterpol('Base IPCA'!$C$3:$C$14,'Base IPCA'!$D$3:$D$14,AH3881,"Cubic","Extrapolate=Linear","MultiX=Average","Skip=True","Sort=True")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49"/>
        <v>#REF!</v>
      </c>
      <c r="AI3882" s="43" t="str">
        <f>_xll.BInterpol('Base IPCA'!$C$3:$C$14,'Base IPCA'!$E$3:$E$14,AH3882,"Cubic","Extrapolate=Linear","MultiX=Average","Skip=True","Sort=True")</f>
        <v>#N/A Invalid Parameter: Interpolation value</v>
      </c>
      <c r="AJ3882" s="43" t="str">
        <f>_xll.BInterpol('Base IPCA'!$C$3:$C$14,'Base IPCA'!$D$3:$D$14,AH3882,"Cubic","Extrapolate=Linear","MultiX=Average","Skip=True","Sort=True")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49"/>
        <v>#REF!</v>
      </c>
      <c r="AI3883" s="43" t="str">
        <f>_xll.BInterpol('Base IPCA'!$C$3:$C$14,'Base IPCA'!$E$3:$E$14,AH3883,"Cubic","Extrapolate=Linear","MultiX=Average","Skip=True","Sort=True")</f>
        <v>#N/A Invalid Parameter: Interpolation value</v>
      </c>
      <c r="AJ3883" s="43" t="str">
        <f>_xll.BInterpol('Base IPCA'!$C$3:$C$14,'Base IPCA'!$D$3:$D$14,AH3883,"Cubic","Extrapolate=Linear","MultiX=Average","Skip=True","Sort=True")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49"/>
        <v>#REF!</v>
      </c>
      <c r="AI3884" s="43" t="str">
        <f>_xll.BInterpol('Base IPCA'!$C$3:$C$14,'Base IPCA'!$E$3:$E$14,AH3884,"Cubic","Extrapolate=Linear","MultiX=Average","Skip=True","Sort=True")</f>
        <v>#N/A Invalid Parameter: Interpolation value</v>
      </c>
      <c r="AJ3884" s="43" t="str">
        <f>_xll.BInterpol('Base IPCA'!$C$3:$C$14,'Base IPCA'!$D$3:$D$14,AH3884,"Cubic","Extrapolate=Linear","MultiX=Average","Skip=True","Sort=True")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49"/>
        <v>#REF!</v>
      </c>
      <c r="AI3885" s="43" t="str">
        <f>_xll.BInterpol('Base IPCA'!$C$3:$C$14,'Base IPCA'!$E$3:$E$14,AH3885,"Cubic","Extrapolate=Linear","MultiX=Average","Skip=True","Sort=True")</f>
        <v>#N/A Invalid Parameter: Interpolation value</v>
      </c>
      <c r="AJ3885" s="43" t="str">
        <f>_xll.BInterpol('Base IPCA'!$C$3:$C$14,'Base IPCA'!$D$3:$D$14,AH3885,"Cubic","Extrapolate=Linear","MultiX=Average","Skip=True","Sort=True")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49"/>
        <v>#REF!</v>
      </c>
      <c r="AI3886" s="43" t="str">
        <f>_xll.BInterpol('Base IPCA'!$C$3:$C$14,'Base IPCA'!$E$3:$E$14,AH3886,"Cubic","Extrapolate=Linear","MultiX=Average","Skip=True","Sort=True")</f>
        <v>#N/A Invalid Parameter: Interpolation value</v>
      </c>
      <c r="AJ3886" s="43" t="str">
        <f>_xll.BInterpol('Base IPCA'!$C$3:$C$14,'Base IPCA'!$D$3:$D$14,AH3886,"Cubic","Extrapolate=Linear","MultiX=Average","Skip=True","Sort=True")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49"/>
        <v>#REF!</v>
      </c>
      <c r="AI3887" s="43" t="str">
        <f>_xll.BInterpol('Base IPCA'!$C$3:$C$14,'Base IPCA'!$E$3:$E$14,AH3887,"Cubic","Extrapolate=Linear","MultiX=Average","Skip=True","Sort=True")</f>
        <v>#N/A Invalid Parameter: Interpolation value</v>
      </c>
      <c r="AJ3887" s="43" t="str">
        <f>_xll.BInterpol('Base IPCA'!$C$3:$C$14,'Base IPCA'!$D$3:$D$14,AH3887,"Cubic","Extrapolate=Linear","MultiX=Average","Skip=True","Sort=True")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49"/>
        <v>#REF!</v>
      </c>
      <c r="AI3888" s="43" t="str">
        <f>_xll.BInterpol('Base IPCA'!$C$3:$C$14,'Base IPCA'!$E$3:$E$14,AH3888,"Cubic","Extrapolate=Linear","MultiX=Average","Skip=True","Sort=True")</f>
        <v>#N/A Invalid Parameter: Interpolation value</v>
      </c>
      <c r="AJ3888" s="43" t="str">
        <f>_xll.BInterpol('Base IPCA'!$C$3:$C$14,'Base IPCA'!$D$3:$D$14,AH3888,"Cubic","Extrapolate=Linear","MultiX=Average","Skip=True","Sort=True")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49"/>
        <v>#REF!</v>
      </c>
      <c r="AI3889" s="43" t="str">
        <f>_xll.BInterpol('Base IPCA'!$C$3:$C$14,'Base IPCA'!$E$3:$E$14,AH3889,"Cubic","Extrapolate=Linear","MultiX=Average","Skip=True","Sort=True")</f>
        <v>#N/A Invalid Parameter: Interpolation value</v>
      </c>
      <c r="AJ3889" s="43" t="str">
        <f>_xll.BInterpol('Base IPCA'!$C$3:$C$14,'Base IPCA'!$D$3:$D$14,AH3889,"Cubic","Extrapolate=Linear","MultiX=Average","Skip=True","Sort=True")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49"/>
        <v>#REF!</v>
      </c>
      <c r="AI3890" s="43" t="str">
        <f>_xll.BInterpol('Base IPCA'!$C$3:$C$14,'Base IPCA'!$E$3:$E$14,AH3890,"Cubic","Extrapolate=Linear","MultiX=Average","Skip=True","Sort=True")</f>
        <v>#N/A Invalid Parameter: Interpolation value</v>
      </c>
      <c r="AJ3890" s="43" t="str">
        <f>_xll.BInterpol('Base IPCA'!$C$3:$C$14,'Base IPCA'!$D$3:$D$14,AH3890,"Cubic","Extrapolate=Linear","MultiX=Average","Skip=True","Sort=True")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49"/>
        <v>#REF!</v>
      </c>
      <c r="AI3891" s="43" t="str">
        <f>_xll.BInterpol('Base IPCA'!$C$3:$C$14,'Base IPCA'!$E$3:$E$14,AH3891,"Cubic","Extrapolate=Linear","MultiX=Average","Skip=True","Sort=True")</f>
        <v>#N/A Invalid Parameter: Interpolation value</v>
      </c>
      <c r="AJ3891" s="43" t="str">
        <f>_xll.BInterpol('Base IPCA'!$C$3:$C$14,'Base IPCA'!$D$3:$D$14,AH3891,"Cubic","Extrapolate=Linear","MultiX=Average","Skip=True","Sort=True")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49"/>
        <v>#REF!</v>
      </c>
      <c r="AI3892" s="43" t="str">
        <f>_xll.BInterpol('Base IPCA'!$C$3:$C$14,'Base IPCA'!$E$3:$E$14,AH3892,"Cubic","Extrapolate=Linear","MultiX=Average","Skip=True","Sort=True")</f>
        <v>#N/A Invalid Parameter: Interpolation value</v>
      </c>
      <c r="AJ3892" s="43" t="str">
        <f>_xll.BInterpol('Base IPCA'!$C$3:$C$14,'Base IPCA'!$D$3:$D$14,AH3892,"Cubic","Extrapolate=Linear","MultiX=Average","Skip=True","Sort=True")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49"/>
        <v>#REF!</v>
      </c>
      <c r="AI3893" s="43" t="str">
        <f>_xll.BInterpol('Base IPCA'!$C$3:$C$14,'Base IPCA'!$E$3:$E$14,AH3893,"Cubic","Extrapolate=Linear","MultiX=Average","Skip=True","Sort=True")</f>
        <v>#N/A Invalid Parameter: Interpolation value</v>
      </c>
      <c r="AJ3893" s="43" t="str">
        <f>_xll.BInterpol('Base IPCA'!$C$3:$C$14,'Base IPCA'!$D$3:$D$14,AH3893,"Cubic","Extrapolate=Linear","MultiX=Average","Skip=True","Sort=True")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49"/>
        <v>#REF!</v>
      </c>
      <c r="AI3894" s="43" t="str">
        <f>_xll.BInterpol('Base IPCA'!$C$3:$C$14,'Base IPCA'!$E$3:$E$14,AH3894,"Cubic","Extrapolate=Linear","MultiX=Average","Skip=True","Sort=True")</f>
        <v>#N/A Invalid Parameter: Interpolation value</v>
      </c>
      <c r="AJ3894" s="43" t="str">
        <f>_xll.BInterpol('Base IPCA'!$C$3:$C$14,'Base IPCA'!$D$3:$D$14,AH3894,"Cubic","Extrapolate=Linear","MultiX=Average","Skip=True","Sort=True")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49"/>
        <v>#REF!</v>
      </c>
      <c r="AI3895" s="43" t="str">
        <f>_xll.BInterpol('Base IPCA'!$C$3:$C$14,'Base IPCA'!$E$3:$E$14,AH3895,"Cubic","Extrapolate=Linear","MultiX=Average","Skip=True","Sort=True")</f>
        <v>#N/A Invalid Parameter: Interpolation value</v>
      </c>
      <c r="AJ3895" s="43" t="str">
        <f>_xll.BInterpol('Base IPCA'!$C$3:$C$14,'Base IPCA'!$D$3:$D$14,AH3895,"Cubic","Extrapolate=Linear","MultiX=Average","Skip=True","Sort=True")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49"/>
        <v>#REF!</v>
      </c>
      <c r="AI3896" s="43" t="str">
        <f>_xll.BInterpol('Base IPCA'!$C$3:$C$14,'Base IPCA'!$E$3:$E$14,AH3896,"Cubic","Extrapolate=Linear","MultiX=Average","Skip=True","Sort=True")</f>
        <v>#N/A Invalid Parameter: Interpolation value</v>
      </c>
      <c r="AJ3896" s="43" t="str">
        <f>_xll.BInterpol('Base IPCA'!$C$3:$C$14,'Base IPCA'!$D$3:$D$14,AH3896,"Cubic","Extrapolate=Linear","MultiX=Average","Skip=True","Sort=True")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49"/>
        <v>#REF!</v>
      </c>
      <c r="AI3897" s="43" t="str">
        <f>_xll.BInterpol('Base IPCA'!$C$3:$C$14,'Base IPCA'!$E$3:$E$14,AH3897,"Cubic","Extrapolate=Linear","MultiX=Average","Skip=True","Sort=True")</f>
        <v>#N/A Invalid Parameter: Interpolation value</v>
      </c>
      <c r="AJ3897" s="43" t="str">
        <f>_xll.BInterpol('Base IPCA'!$C$3:$C$14,'Base IPCA'!$D$3:$D$14,AH3897,"Cubic","Extrapolate=Linear","MultiX=Average","Skip=True","Sort=True")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49"/>
        <v>#REF!</v>
      </c>
      <c r="AI3898" s="43" t="str">
        <f>_xll.BInterpol('Base IPCA'!$C$3:$C$14,'Base IPCA'!$E$3:$E$14,AH3898,"Cubic","Extrapolate=Linear","MultiX=Average","Skip=True","Sort=True")</f>
        <v>#N/A Invalid Parameter: Interpolation value</v>
      </c>
      <c r="AJ3898" s="43" t="str">
        <f>_xll.BInterpol('Base IPCA'!$C$3:$C$14,'Base IPCA'!$D$3:$D$14,AH3898,"Cubic","Extrapolate=Linear","MultiX=Average","Skip=True","Sort=True")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49"/>
        <v>#REF!</v>
      </c>
      <c r="AI3899" s="43" t="str">
        <f>_xll.BInterpol('Base IPCA'!$C$3:$C$14,'Base IPCA'!$E$3:$E$14,AH3899,"Cubic","Extrapolate=Linear","MultiX=Average","Skip=True","Sort=True")</f>
        <v>#N/A Invalid Parameter: Interpolation value</v>
      </c>
      <c r="AJ3899" s="43" t="str">
        <f>_xll.BInterpol('Base IPCA'!$C$3:$C$14,'Base IPCA'!$D$3:$D$14,AH3899,"Cubic","Extrapolate=Linear","MultiX=Average","Skip=True","Sort=True")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49"/>
        <v>#REF!</v>
      </c>
      <c r="AI3900" s="43" t="str">
        <f>_xll.BInterpol('Base IPCA'!$C$3:$C$14,'Base IPCA'!$E$3:$E$14,AH3900,"Cubic","Extrapolate=Linear","MultiX=Average","Skip=True","Sort=True")</f>
        <v>#N/A Invalid Parameter: Interpolation value</v>
      </c>
      <c r="AJ3900" s="43" t="str">
        <f>_xll.BInterpol('Base IPCA'!$C$3:$C$14,'Base IPCA'!$D$3:$D$14,AH3900,"Cubic","Extrapolate=Linear","MultiX=Average","Skip=True","Sort=True")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49"/>
        <v>#REF!</v>
      </c>
      <c r="AI3901" s="43" t="str">
        <f>_xll.BInterpol('Base IPCA'!$C$3:$C$14,'Base IPCA'!$E$3:$E$14,AH3901,"Cubic","Extrapolate=Linear","MultiX=Average","Skip=True","Sort=True")</f>
        <v>#N/A Invalid Parameter: Interpolation value</v>
      </c>
      <c r="AJ3901" s="43" t="str">
        <f>_xll.BInterpol('Base IPCA'!$C$3:$C$14,'Base IPCA'!$D$3:$D$14,AH3901,"Cubic","Extrapolate=Linear","MultiX=Average","Skip=True","Sort=True")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49"/>
        <v>#REF!</v>
      </c>
      <c r="AI3902" s="43" t="str">
        <f>_xll.BInterpol('Base IPCA'!$C$3:$C$14,'Base IPCA'!$E$3:$E$14,AH3902,"Cubic","Extrapolate=Linear","MultiX=Average","Skip=True","Sort=True")</f>
        <v>#N/A Invalid Parameter: Interpolation value</v>
      </c>
      <c r="AJ3902" s="43" t="str">
        <f>_xll.BInterpol('Base IPCA'!$C$3:$C$14,'Base IPCA'!$D$3:$D$14,AH3902,"Cubic","Extrapolate=Linear","MultiX=Average","Skip=True","Sort=True")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49"/>
        <v>#REF!</v>
      </c>
      <c r="AI3903" s="43" t="str">
        <f>_xll.BInterpol('Base IPCA'!$C$3:$C$14,'Base IPCA'!$E$3:$E$14,AH3903,"Cubic","Extrapolate=Linear","MultiX=Average","Skip=True","Sort=True")</f>
        <v>#N/A Invalid Parameter: Interpolation value</v>
      </c>
      <c r="AJ3903" s="43" t="str">
        <f>_xll.BInterpol('Base IPCA'!$C$3:$C$14,'Base IPCA'!$D$3:$D$14,AH3903,"Cubic","Extrapolate=Linear","MultiX=Average","Skip=True","Sort=True")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49"/>
        <v>#REF!</v>
      </c>
      <c r="AI3904" s="43" t="str">
        <f>_xll.BInterpol('Base IPCA'!$C$3:$C$14,'Base IPCA'!$E$3:$E$14,AH3904,"Cubic","Extrapolate=Linear","MultiX=Average","Skip=True","Sort=True")</f>
        <v>#N/A Invalid Parameter: Interpolation value</v>
      </c>
      <c r="AJ3904" s="43" t="str">
        <f>_xll.BInterpol('Base IPCA'!$C$3:$C$14,'Base IPCA'!$D$3:$D$14,AH3904,"Cubic","Extrapolate=Linear","MultiX=Average","Skip=True","Sort=True")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49"/>
        <v>#REF!</v>
      </c>
      <c r="AI3905" s="43" t="str">
        <f>_xll.BInterpol('Base IPCA'!$C$3:$C$14,'Base IPCA'!$E$3:$E$14,AH3905,"Cubic","Extrapolate=Linear","MultiX=Average","Skip=True","Sort=True")</f>
        <v>#N/A Invalid Parameter: Interpolation value</v>
      </c>
      <c r="AJ3905" s="43" t="str">
        <f>_xll.BInterpol('Base IPCA'!$C$3:$C$14,'Base IPCA'!$D$3:$D$14,AH3905,"Cubic","Extrapolate=Linear","MultiX=Average","Skip=True","Sort=True")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49"/>
        <v>#REF!</v>
      </c>
      <c r="AI3906" s="43" t="str">
        <f>_xll.BInterpol('Base IPCA'!$C$3:$C$14,'Base IPCA'!$E$3:$E$14,AH3906,"Cubic","Extrapolate=Linear","MultiX=Average","Skip=True","Sort=True")</f>
        <v>#N/A Invalid Parameter: Interpolation value</v>
      </c>
      <c r="AJ3906" s="43" t="str">
        <f>_xll.BInterpol('Base IPCA'!$C$3:$C$14,'Base IPCA'!$D$3:$D$14,AH3906,"Cubic","Extrapolate=Linear","MultiX=Average","Skip=True","Sort=True")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49"/>
        <v>#REF!</v>
      </c>
      <c r="AI3907" s="43" t="str">
        <f>_xll.BInterpol('Base IPCA'!$C$3:$C$14,'Base IPCA'!$E$3:$E$14,AH3907,"Cubic","Extrapolate=Linear","MultiX=Average","Skip=True","Sort=True")</f>
        <v>#N/A Invalid Parameter: Interpolation value</v>
      </c>
      <c r="AJ3907" s="43" t="str">
        <f>_xll.BInterpol('Base IPCA'!$C$3:$C$14,'Base IPCA'!$D$3:$D$14,AH3907,"Cubic","Extrapolate=Linear","MultiX=Average","Skip=True","Sort=True")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49"/>
        <v>#REF!</v>
      </c>
      <c r="AI3908" s="43" t="str">
        <f>_xll.BInterpol('Base IPCA'!$C$3:$C$14,'Base IPCA'!$E$3:$E$14,AH3908,"Cubic","Extrapolate=Linear","MultiX=Average","Skip=True","Sort=True")</f>
        <v>#N/A Invalid Parameter: Interpolation value</v>
      </c>
      <c r="AJ3908" s="43" t="str">
        <f>_xll.BInterpol('Base IPCA'!$C$3:$C$14,'Base IPCA'!$D$3:$D$14,AH3908,"Cubic","Extrapolate=Linear","MultiX=Average","Skip=True","Sort=True")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49"/>
        <v>#REF!</v>
      </c>
      <c r="AI3909" s="43" t="str">
        <f>_xll.BInterpol('Base IPCA'!$C$3:$C$14,'Base IPCA'!$E$3:$E$14,AH3909,"Cubic","Extrapolate=Linear","MultiX=Average","Skip=True","Sort=True")</f>
        <v>#N/A Invalid Parameter: Interpolation value</v>
      </c>
      <c r="AJ3909" s="43" t="str">
        <f>_xll.BInterpol('Base IPCA'!$C$3:$C$14,'Base IPCA'!$D$3:$D$14,AH3909,"Cubic","Extrapolate=Linear","MultiX=Average","Skip=True","Sort=True")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0">AH3909+1</f>
        <v>#REF!</v>
      </c>
      <c r="AI3910" s="43" t="str">
        <f>_xll.BInterpol('Base IPCA'!$C$3:$C$14,'Base IPCA'!$E$3:$E$14,AH3910,"Cubic","Extrapolate=Linear","MultiX=Average","Skip=True","Sort=True")</f>
        <v>#N/A Invalid Parameter: Interpolation value</v>
      </c>
      <c r="AJ3910" s="43" t="str">
        <f>_xll.BInterpol('Base IPCA'!$C$3:$C$14,'Base IPCA'!$D$3:$D$14,AH3910,"Cubic","Extrapolate=Linear","MultiX=Average","Skip=True","Sort=True")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0"/>
        <v>#REF!</v>
      </c>
      <c r="AI3911" s="43" t="str">
        <f>_xll.BInterpol('Base IPCA'!$C$3:$C$14,'Base IPCA'!$E$3:$E$14,AH3911,"Cubic","Extrapolate=Linear","MultiX=Average","Skip=True","Sort=True")</f>
        <v>#N/A Invalid Parameter: Interpolation value</v>
      </c>
      <c r="AJ3911" s="43" t="str">
        <f>_xll.BInterpol('Base IPCA'!$C$3:$C$14,'Base IPCA'!$D$3:$D$14,AH3911,"Cubic","Extrapolate=Linear","MultiX=Average","Skip=True","Sort=True")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0"/>
        <v>#REF!</v>
      </c>
      <c r="AI3912" s="43" t="str">
        <f>_xll.BInterpol('Base IPCA'!$C$3:$C$14,'Base IPCA'!$E$3:$E$14,AH3912,"Cubic","Extrapolate=Linear","MultiX=Average","Skip=True","Sort=True")</f>
        <v>#N/A Invalid Parameter: Interpolation value</v>
      </c>
      <c r="AJ3912" s="43" t="str">
        <f>_xll.BInterpol('Base IPCA'!$C$3:$C$14,'Base IPCA'!$D$3:$D$14,AH3912,"Cubic","Extrapolate=Linear","MultiX=Average","Skip=True","Sort=True")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0"/>
        <v>#REF!</v>
      </c>
      <c r="AI3913" s="43" t="str">
        <f>_xll.BInterpol('Base IPCA'!$C$3:$C$14,'Base IPCA'!$E$3:$E$14,AH3913,"Cubic","Extrapolate=Linear","MultiX=Average","Skip=True","Sort=True")</f>
        <v>#N/A Invalid Parameter: Interpolation value</v>
      </c>
      <c r="AJ3913" s="43" t="str">
        <f>_xll.BInterpol('Base IPCA'!$C$3:$C$14,'Base IPCA'!$D$3:$D$14,AH3913,"Cubic","Extrapolate=Linear","MultiX=Average","Skip=True","Sort=True")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0"/>
        <v>#REF!</v>
      </c>
      <c r="AI3914" s="43" t="str">
        <f>_xll.BInterpol('Base IPCA'!$C$3:$C$14,'Base IPCA'!$E$3:$E$14,AH3914,"Cubic","Extrapolate=Linear","MultiX=Average","Skip=True","Sort=True")</f>
        <v>#N/A Invalid Parameter: Interpolation value</v>
      </c>
      <c r="AJ3914" s="43" t="str">
        <f>_xll.BInterpol('Base IPCA'!$C$3:$C$14,'Base IPCA'!$D$3:$D$14,AH3914,"Cubic","Extrapolate=Linear","MultiX=Average","Skip=True","Sort=True")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0"/>
        <v>#REF!</v>
      </c>
      <c r="AI3915" s="43" t="str">
        <f>_xll.BInterpol('Base IPCA'!$C$3:$C$14,'Base IPCA'!$E$3:$E$14,AH3915,"Cubic","Extrapolate=Linear","MultiX=Average","Skip=True","Sort=True")</f>
        <v>#N/A Invalid Parameter: Interpolation value</v>
      </c>
      <c r="AJ3915" s="43" t="str">
        <f>_xll.BInterpol('Base IPCA'!$C$3:$C$14,'Base IPCA'!$D$3:$D$14,AH3915,"Cubic","Extrapolate=Linear","MultiX=Average","Skip=True","Sort=True")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0"/>
        <v>#REF!</v>
      </c>
      <c r="AI3916" s="43" t="str">
        <f>_xll.BInterpol('Base IPCA'!$C$3:$C$14,'Base IPCA'!$E$3:$E$14,AH3916,"Cubic","Extrapolate=Linear","MultiX=Average","Skip=True","Sort=True")</f>
        <v>#N/A Invalid Parameter: Interpolation value</v>
      </c>
      <c r="AJ3916" s="43" t="str">
        <f>_xll.BInterpol('Base IPCA'!$C$3:$C$14,'Base IPCA'!$D$3:$D$14,AH3916,"Cubic","Extrapolate=Linear","MultiX=Average","Skip=True","Sort=True")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0"/>
        <v>#REF!</v>
      </c>
      <c r="AI3917" s="43" t="str">
        <f>_xll.BInterpol('Base IPCA'!$C$3:$C$14,'Base IPCA'!$E$3:$E$14,AH3917,"Cubic","Extrapolate=Linear","MultiX=Average","Skip=True","Sort=True")</f>
        <v>#N/A Invalid Parameter: Interpolation value</v>
      </c>
      <c r="AJ3917" s="43" t="str">
        <f>_xll.BInterpol('Base IPCA'!$C$3:$C$14,'Base IPCA'!$D$3:$D$14,AH3917,"Cubic","Extrapolate=Linear","MultiX=Average","Skip=True","Sort=True")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0"/>
        <v>#REF!</v>
      </c>
      <c r="AI3918" s="43" t="str">
        <f>_xll.BInterpol('Base IPCA'!$C$3:$C$14,'Base IPCA'!$E$3:$E$14,AH3918,"Cubic","Extrapolate=Linear","MultiX=Average","Skip=True","Sort=True")</f>
        <v>#N/A Invalid Parameter: Interpolation value</v>
      </c>
      <c r="AJ3918" s="43" t="str">
        <f>_xll.BInterpol('Base IPCA'!$C$3:$C$14,'Base IPCA'!$D$3:$D$14,AH3918,"Cubic","Extrapolate=Linear","MultiX=Average","Skip=True","Sort=True")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0"/>
        <v>#REF!</v>
      </c>
      <c r="AI3919" s="43" t="str">
        <f>_xll.BInterpol('Base IPCA'!$C$3:$C$14,'Base IPCA'!$E$3:$E$14,AH3919,"Cubic","Extrapolate=Linear","MultiX=Average","Skip=True","Sort=True")</f>
        <v>#N/A Invalid Parameter: Interpolation value</v>
      </c>
      <c r="AJ3919" s="43" t="str">
        <f>_xll.BInterpol('Base IPCA'!$C$3:$C$14,'Base IPCA'!$D$3:$D$14,AH3919,"Cubic","Extrapolate=Linear","MultiX=Average","Skip=True","Sort=True")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0"/>
        <v>#REF!</v>
      </c>
      <c r="AI3920" s="43" t="str">
        <f>_xll.BInterpol('Base IPCA'!$C$3:$C$14,'Base IPCA'!$E$3:$E$14,AH3920,"Cubic","Extrapolate=Linear","MultiX=Average","Skip=True","Sort=True")</f>
        <v>#N/A Invalid Parameter: Interpolation value</v>
      </c>
      <c r="AJ3920" s="43" t="str">
        <f>_xll.BInterpol('Base IPCA'!$C$3:$C$14,'Base IPCA'!$D$3:$D$14,AH3920,"Cubic","Extrapolate=Linear","MultiX=Average","Skip=True","Sort=True")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0"/>
        <v>#REF!</v>
      </c>
      <c r="AI3921" s="43" t="str">
        <f>_xll.BInterpol('Base IPCA'!$C$3:$C$14,'Base IPCA'!$E$3:$E$14,AH3921,"Cubic","Extrapolate=Linear","MultiX=Average","Skip=True","Sort=True")</f>
        <v>#N/A Invalid Parameter: Interpolation value</v>
      </c>
      <c r="AJ3921" s="43" t="str">
        <f>_xll.BInterpol('Base IPCA'!$C$3:$C$14,'Base IPCA'!$D$3:$D$14,AH3921,"Cubic","Extrapolate=Linear","MultiX=Average","Skip=True","Sort=True")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0"/>
        <v>#REF!</v>
      </c>
      <c r="AI3922" s="43" t="str">
        <f>_xll.BInterpol('Base IPCA'!$C$3:$C$14,'Base IPCA'!$E$3:$E$14,AH3922,"Cubic","Extrapolate=Linear","MultiX=Average","Skip=True","Sort=True")</f>
        <v>#N/A Invalid Parameter: Interpolation value</v>
      </c>
      <c r="AJ3922" s="43" t="str">
        <f>_xll.BInterpol('Base IPCA'!$C$3:$C$14,'Base IPCA'!$D$3:$D$14,AH3922,"Cubic","Extrapolate=Linear","MultiX=Average","Skip=True","Sort=True")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0"/>
        <v>#REF!</v>
      </c>
      <c r="AI3923" s="43" t="str">
        <f>_xll.BInterpol('Base IPCA'!$C$3:$C$14,'Base IPCA'!$E$3:$E$14,AH3923,"Cubic","Extrapolate=Linear","MultiX=Average","Skip=True","Sort=True")</f>
        <v>#N/A Invalid Parameter: Interpolation value</v>
      </c>
      <c r="AJ3923" s="43" t="str">
        <f>_xll.BInterpol('Base IPCA'!$C$3:$C$14,'Base IPCA'!$D$3:$D$14,AH3923,"Cubic","Extrapolate=Linear","MultiX=Average","Skip=True","Sort=True")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0"/>
        <v>#REF!</v>
      </c>
      <c r="AI3924" s="43" t="str">
        <f>_xll.BInterpol('Base IPCA'!$C$3:$C$14,'Base IPCA'!$E$3:$E$14,AH3924,"Cubic","Extrapolate=Linear","MultiX=Average","Skip=True","Sort=True")</f>
        <v>#N/A Invalid Parameter: Interpolation value</v>
      </c>
      <c r="AJ3924" s="43" t="str">
        <f>_xll.BInterpol('Base IPCA'!$C$3:$C$14,'Base IPCA'!$D$3:$D$14,AH3924,"Cubic","Extrapolate=Linear","MultiX=Average","Skip=True","Sort=True")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0"/>
        <v>#REF!</v>
      </c>
      <c r="AI3925" s="43" t="str">
        <f>_xll.BInterpol('Base IPCA'!$C$3:$C$14,'Base IPCA'!$E$3:$E$14,AH3925,"Cubic","Extrapolate=Linear","MultiX=Average","Skip=True","Sort=True")</f>
        <v>#N/A Invalid Parameter: Interpolation value</v>
      </c>
      <c r="AJ3925" s="43" t="str">
        <f>_xll.BInterpol('Base IPCA'!$C$3:$C$14,'Base IPCA'!$D$3:$D$14,AH3925,"Cubic","Extrapolate=Linear","MultiX=Average","Skip=True","Sort=True")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0"/>
        <v>#REF!</v>
      </c>
      <c r="AI3926" s="43" t="str">
        <f>_xll.BInterpol('Base IPCA'!$C$3:$C$14,'Base IPCA'!$E$3:$E$14,AH3926,"Cubic","Extrapolate=Linear","MultiX=Average","Skip=True","Sort=True")</f>
        <v>#N/A Invalid Parameter: Interpolation value</v>
      </c>
      <c r="AJ3926" s="43" t="str">
        <f>_xll.BInterpol('Base IPCA'!$C$3:$C$14,'Base IPCA'!$D$3:$D$14,AH3926,"Cubic","Extrapolate=Linear","MultiX=Average","Skip=True","Sort=True")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0"/>
        <v>#REF!</v>
      </c>
      <c r="AI3927" s="43" t="str">
        <f>_xll.BInterpol('Base IPCA'!$C$3:$C$14,'Base IPCA'!$E$3:$E$14,AH3927,"Cubic","Extrapolate=Linear","MultiX=Average","Skip=True","Sort=True")</f>
        <v>#N/A Invalid Parameter: Interpolation value</v>
      </c>
      <c r="AJ3927" s="43" t="str">
        <f>_xll.BInterpol('Base IPCA'!$C$3:$C$14,'Base IPCA'!$D$3:$D$14,AH3927,"Cubic","Extrapolate=Linear","MultiX=Average","Skip=True","Sort=True")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0"/>
        <v>#REF!</v>
      </c>
      <c r="AI3928" s="43" t="str">
        <f>_xll.BInterpol('Base IPCA'!$C$3:$C$14,'Base IPCA'!$E$3:$E$14,AH3928,"Cubic","Extrapolate=Linear","MultiX=Average","Skip=True","Sort=True")</f>
        <v>#N/A Invalid Parameter: Interpolation value</v>
      </c>
      <c r="AJ3928" s="43" t="str">
        <f>_xll.BInterpol('Base IPCA'!$C$3:$C$14,'Base IPCA'!$D$3:$D$14,AH3928,"Cubic","Extrapolate=Linear","MultiX=Average","Skip=True","Sort=True")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0"/>
        <v>#REF!</v>
      </c>
      <c r="AI3929" s="43" t="str">
        <f>_xll.BInterpol('Base IPCA'!$C$3:$C$14,'Base IPCA'!$E$3:$E$14,AH3929,"Cubic","Extrapolate=Linear","MultiX=Average","Skip=True","Sort=True")</f>
        <v>#N/A Invalid Parameter: Interpolation value</v>
      </c>
      <c r="AJ3929" s="43" t="str">
        <f>_xll.BInterpol('Base IPCA'!$C$3:$C$14,'Base IPCA'!$D$3:$D$14,AH3929,"Cubic","Extrapolate=Linear","MultiX=Average","Skip=True","Sort=True")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0"/>
        <v>#REF!</v>
      </c>
      <c r="AI3930" s="43" t="str">
        <f>_xll.BInterpol('Base IPCA'!$C$3:$C$14,'Base IPCA'!$E$3:$E$14,AH3930,"Cubic","Extrapolate=Linear","MultiX=Average","Skip=True","Sort=True")</f>
        <v>#N/A Invalid Parameter: Interpolation value</v>
      </c>
      <c r="AJ3930" s="43" t="str">
        <f>_xll.BInterpol('Base IPCA'!$C$3:$C$14,'Base IPCA'!$D$3:$D$14,AH3930,"Cubic","Extrapolate=Linear","MultiX=Average","Skip=True","Sort=True")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0"/>
        <v>#REF!</v>
      </c>
      <c r="AI3931" s="43" t="str">
        <f>_xll.BInterpol('Base IPCA'!$C$3:$C$14,'Base IPCA'!$E$3:$E$14,AH3931,"Cubic","Extrapolate=Linear","MultiX=Average","Skip=True","Sort=True")</f>
        <v>#N/A Invalid Parameter: Interpolation value</v>
      </c>
      <c r="AJ3931" s="43" t="str">
        <f>_xll.BInterpol('Base IPCA'!$C$3:$C$14,'Base IPCA'!$D$3:$D$14,AH3931,"Cubic","Extrapolate=Linear","MultiX=Average","Skip=True","Sort=True")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0"/>
        <v>#REF!</v>
      </c>
      <c r="AI3932" s="43" t="str">
        <f>_xll.BInterpol('Base IPCA'!$C$3:$C$14,'Base IPCA'!$E$3:$E$14,AH3932,"Cubic","Extrapolate=Linear","MultiX=Average","Skip=True","Sort=True")</f>
        <v>#N/A Invalid Parameter: Interpolation value</v>
      </c>
      <c r="AJ3932" s="43" t="str">
        <f>_xll.BInterpol('Base IPCA'!$C$3:$C$14,'Base IPCA'!$D$3:$D$14,AH3932,"Cubic","Extrapolate=Linear","MultiX=Average","Skip=True","Sort=True")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0"/>
        <v>#REF!</v>
      </c>
      <c r="AI3933" s="43" t="str">
        <f>_xll.BInterpol('Base IPCA'!$C$3:$C$14,'Base IPCA'!$E$3:$E$14,AH3933,"Cubic","Extrapolate=Linear","MultiX=Average","Skip=True","Sort=True")</f>
        <v>#N/A Invalid Parameter: Interpolation value</v>
      </c>
      <c r="AJ3933" s="43" t="str">
        <f>_xll.BInterpol('Base IPCA'!$C$3:$C$14,'Base IPCA'!$D$3:$D$14,AH3933,"Cubic","Extrapolate=Linear","MultiX=Average","Skip=True","Sort=True")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0"/>
        <v>#REF!</v>
      </c>
      <c r="AI3934" s="43" t="str">
        <f>_xll.BInterpol('Base IPCA'!$C$3:$C$14,'Base IPCA'!$E$3:$E$14,AH3934,"Cubic","Extrapolate=Linear","MultiX=Average","Skip=True","Sort=True")</f>
        <v>#N/A Invalid Parameter: Interpolation value</v>
      </c>
      <c r="AJ3934" s="43" t="str">
        <f>_xll.BInterpol('Base IPCA'!$C$3:$C$14,'Base IPCA'!$D$3:$D$14,AH3934,"Cubic","Extrapolate=Linear","MultiX=Average","Skip=True","Sort=True")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0"/>
        <v>#REF!</v>
      </c>
      <c r="AI3935" s="43" t="str">
        <f>_xll.BInterpol('Base IPCA'!$C$3:$C$14,'Base IPCA'!$E$3:$E$14,AH3935,"Cubic","Extrapolate=Linear","MultiX=Average","Skip=True","Sort=True")</f>
        <v>#N/A Invalid Parameter: Interpolation value</v>
      </c>
      <c r="AJ3935" s="43" t="str">
        <f>_xll.BInterpol('Base IPCA'!$C$3:$C$14,'Base IPCA'!$D$3:$D$14,AH3935,"Cubic","Extrapolate=Linear","MultiX=Average","Skip=True","Sort=True")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0"/>
        <v>#REF!</v>
      </c>
      <c r="AI3936" s="43" t="str">
        <f>_xll.BInterpol('Base IPCA'!$C$3:$C$14,'Base IPCA'!$E$3:$E$14,AH3936,"Cubic","Extrapolate=Linear","MultiX=Average","Skip=True","Sort=True")</f>
        <v>#N/A Invalid Parameter: Interpolation value</v>
      </c>
      <c r="AJ3936" s="43" t="str">
        <f>_xll.BInterpol('Base IPCA'!$C$3:$C$14,'Base IPCA'!$D$3:$D$14,AH3936,"Cubic","Extrapolate=Linear","MultiX=Average","Skip=True","Sort=True")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0"/>
        <v>#REF!</v>
      </c>
      <c r="AI3937" s="43" t="str">
        <f>_xll.BInterpol('Base IPCA'!$C$3:$C$14,'Base IPCA'!$E$3:$E$14,AH3937,"Cubic","Extrapolate=Linear","MultiX=Average","Skip=True","Sort=True")</f>
        <v>#N/A Invalid Parameter: Interpolation value</v>
      </c>
      <c r="AJ3937" s="43" t="str">
        <f>_xll.BInterpol('Base IPCA'!$C$3:$C$14,'Base IPCA'!$D$3:$D$14,AH3937,"Cubic","Extrapolate=Linear","MultiX=Average","Skip=True","Sort=True")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0"/>
        <v>#REF!</v>
      </c>
      <c r="AI3938" s="43" t="str">
        <f>_xll.BInterpol('Base IPCA'!$C$3:$C$14,'Base IPCA'!$E$3:$E$14,AH3938,"Cubic","Extrapolate=Linear","MultiX=Average","Skip=True","Sort=True")</f>
        <v>#N/A Invalid Parameter: Interpolation value</v>
      </c>
      <c r="AJ3938" s="43" t="str">
        <f>_xll.BInterpol('Base IPCA'!$C$3:$C$14,'Base IPCA'!$D$3:$D$14,AH3938,"Cubic","Extrapolate=Linear","MultiX=Average","Skip=True","Sort=True")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0"/>
        <v>#REF!</v>
      </c>
      <c r="AI3939" s="43" t="str">
        <f>_xll.BInterpol('Base IPCA'!$C$3:$C$14,'Base IPCA'!$E$3:$E$14,AH3939,"Cubic","Extrapolate=Linear","MultiX=Average","Skip=True","Sort=True")</f>
        <v>#N/A Invalid Parameter: Interpolation value</v>
      </c>
      <c r="AJ3939" s="43" t="str">
        <f>_xll.BInterpol('Base IPCA'!$C$3:$C$14,'Base IPCA'!$D$3:$D$14,AH3939,"Cubic","Extrapolate=Linear","MultiX=Average","Skip=True","Sort=True")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0"/>
        <v>#REF!</v>
      </c>
      <c r="AI3940" s="43" t="str">
        <f>_xll.BInterpol('Base IPCA'!$C$3:$C$14,'Base IPCA'!$E$3:$E$14,AH3940,"Cubic","Extrapolate=Linear","MultiX=Average","Skip=True","Sort=True")</f>
        <v>#N/A Invalid Parameter: Interpolation value</v>
      </c>
      <c r="AJ3940" s="43" t="str">
        <f>_xll.BInterpol('Base IPCA'!$C$3:$C$14,'Base IPCA'!$D$3:$D$14,AH3940,"Cubic","Extrapolate=Linear","MultiX=Average","Skip=True","Sort=True")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0"/>
        <v>#REF!</v>
      </c>
      <c r="AI3941" s="43" t="str">
        <f>_xll.BInterpol('Base IPCA'!$C$3:$C$14,'Base IPCA'!$E$3:$E$14,AH3941,"Cubic","Extrapolate=Linear","MultiX=Average","Skip=True","Sort=True")</f>
        <v>#N/A Invalid Parameter: Interpolation value</v>
      </c>
      <c r="AJ3941" s="43" t="str">
        <f>_xll.BInterpol('Base IPCA'!$C$3:$C$14,'Base IPCA'!$D$3:$D$14,AH3941,"Cubic","Extrapolate=Linear","MultiX=Average","Skip=True","Sort=True")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0"/>
        <v>#REF!</v>
      </c>
      <c r="AI3942" s="43" t="str">
        <f>_xll.BInterpol('Base IPCA'!$C$3:$C$14,'Base IPCA'!$E$3:$E$14,AH3942,"Cubic","Extrapolate=Linear","MultiX=Average","Skip=True","Sort=True")</f>
        <v>#N/A Invalid Parameter: Interpolation value</v>
      </c>
      <c r="AJ3942" s="43" t="str">
        <f>_xll.BInterpol('Base IPCA'!$C$3:$C$14,'Base IPCA'!$D$3:$D$14,AH3942,"Cubic","Extrapolate=Linear","MultiX=Average","Skip=True","Sort=True")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0"/>
        <v>#REF!</v>
      </c>
      <c r="AI3943" s="43" t="str">
        <f>_xll.BInterpol('Base IPCA'!$C$3:$C$14,'Base IPCA'!$E$3:$E$14,AH3943,"Cubic","Extrapolate=Linear","MultiX=Average","Skip=True","Sort=True")</f>
        <v>#N/A Invalid Parameter: Interpolation value</v>
      </c>
      <c r="AJ3943" s="43" t="str">
        <f>_xll.BInterpol('Base IPCA'!$C$3:$C$14,'Base IPCA'!$D$3:$D$14,AH3943,"Cubic","Extrapolate=Linear","MultiX=Average","Skip=True","Sort=True")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0"/>
        <v>#REF!</v>
      </c>
      <c r="AI3944" s="43" t="str">
        <f>_xll.BInterpol('Base IPCA'!$C$3:$C$14,'Base IPCA'!$E$3:$E$14,AH3944,"Cubic","Extrapolate=Linear","MultiX=Average","Skip=True","Sort=True")</f>
        <v>#N/A Invalid Parameter: Interpolation value</v>
      </c>
      <c r="AJ3944" s="43" t="str">
        <f>_xll.BInterpol('Base IPCA'!$C$3:$C$14,'Base IPCA'!$D$3:$D$14,AH3944,"Cubic","Extrapolate=Linear","MultiX=Average","Skip=True","Sort=True")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0"/>
        <v>#REF!</v>
      </c>
      <c r="AI3945" s="43" t="str">
        <f>_xll.BInterpol('Base IPCA'!$C$3:$C$14,'Base IPCA'!$E$3:$E$14,AH3945,"Cubic","Extrapolate=Linear","MultiX=Average","Skip=True","Sort=True")</f>
        <v>#N/A Invalid Parameter: Interpolation value</v>
      </c>
      <c r="AJ3945" s="43" t="str">
        <f>_xll.BInterpol('Base IPCA'!$C$3:$C$14,'Base IPCA'!$D$3:$D$14,AH3945,"Cubic","Extrapolate=Linear","MultiX=Average","Skip=True","Sort=True")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0"/>
        <v>#REF!</v>
      </c>
      <c r="AI3946" s="43" t="str">
        <f>_xll.BInterpol('Base IPCA'!$C$3:$C$14,'Base IPCA'!$E$3:$E$14,AH3946,"Cubic","Extrapolate=Linear","MultiX=Average","Skip=True","Sort=True")</f>
        <v>#N/A Invalid Parameter: Interpolation value</v>
      </c>
      <c r="AJ3946" s="43" t="str">
        <f>_xll.BInterpol('Base IPCA'!$C$3:$C$14,'Base IPCA'!$D$3:$D$14,AH3946,"Cubic","Extrapolate=Linear","MultiX=Average","Skip=True","Sort=True")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0"/>
        <v>#REF!</v>
      </c>
      <c r="AI3947" s="43" t="str">
        <f>_xll.BInterpol('Base IPCA'!$C$3:$C$14,'Base IPCA'!$E$3:$E$14,AH3947,"Cubic","Extrapolate=Linear","MultiX=Average","Skip=True","Sort=True")</f>
        <v>#N/A Invalid Parameter: Interpolation value</v>
      </c>
      <c r="AJ3947" s="43" t="str">
        <f>_xll.BInterpol('Base IPCA'!$C$3:$C$14,'Base IPCA'!$D$3:$D$14,AH3947,"Cubic","Extrapolate=Linear","MultiX=Average","Skip=True","Sort=True")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0"/>
        <v>#REF!</v>
      </c>
      <c r="AI3948" s="43" t="str">
        <f>_xll.BInterpol('Base IPCA'!$C$3:$C$14,'Base IPCA'!$E$3:$E$14,AH3948,"Cubic","Extrapolate=Linear","MultiX=Average","Skip=True","Sort=True")</f>
        <v>#N/A Invalid Parameter: Interpolation value</v>
      </c>
      <c r="AJ3948" s="43" t="str">
        <f>_xll.BInterpol('Base IPCA'!$C$3:$C$14,'Base IPCA'!$D$3:$D$14,AH3948,"Cubic","Extrapolate=Linear","MultiX=Average","Skip=True","Sort=True")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0"/>
        <v>#REF!</v>
      </c>
      <c r="AI3949" s="43" t="str">
        <f>_xll.BInterpol('Base IPCA'!$C$3:$C$14,'Base IPCA'!$E$3:$E$14,AH3949,"Cubic","Extrapolate=Linear","MultiX=Average","Skip=True","Sort=True")</f>
        <v>#N/A Invalid Parameter: Interpolation value</v>
      </c>
      <c r="AJ3949" s="43" t="str">
        <f>_xll.BInterpol('Base IPCA'!$C$3:$C$14,'Base IPCA'!$D$3:$D$14,AH3949,"Cubic","Extrapolate=Linear","MultiX=Average","Skip=True","Sort=True")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0"/>
        <v>#REF!</v>
      </c>
      <c r="AI3950" s="43" t="str">
        <f>_xll.BInterpol('Base IPCA'!$C$3:$C$14,'Base IPCA'!$E$3:$E$14,AH3950,"Cubic","Extrapolate=Linear","MultiX=Average","Skip=True","Sort=True")</f>
        <v>#N/A Invalid Parameter: Interpolation value</v>
      </c>
      <c r="AJ3950" s="43" t="str">
        <f>_xll.BInterpol('Base IPCA'!$C$3:$C$14,'Base IPCA'!$D$3:$D$14,AH3950,"Cubic","Extrapolate=Linear","MultiX=Average","Skip=True","Sort=True")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0"/>
        <v>#REF!</v>
      </c>
      <c r="AI3951" s="43" t="str">
        <f>_xll.BInterpol('Base IPCA'!$C$3:$C$14,'Base IPCA'!$E$3:$E$14,AH3951,"Cubic","Extrapolate=Linear","MultiX=Average","Skip=True","Sort=True")</f>
        <v>#N/A Invalid Parameter: Interpolation value</v>
      </c>
      <c r="AJ3951" s="43" t="str">
        <f>_xll.BInterpol('Base IPCA'!$C$3:$C$14,'Base IPCA'!$D$3:$D$14,AH3951,"Cubic","Extrapolate=Linear","MultiX=Average","Skip=True","Sort=True")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0"/>
        <v>#REF!</v>
      </c>
      <c r="AI3952" s="43" t="str">
        <f>_xll.BInterpol('Base IPCA'!$C$3:$C$14,'Base IPCA'!$E$3:$E$14,AH3952,"Cubic","Extrapolate=Linear","MultiX=Average","Skip=True","Sort=True")</f>
        <v>#N/A Invalid Parameter: Interpolation value</v>
      </c>
      <c r="AJ3952" s="43" t="str">
        <f>_xll.BInterpol('Base IPCA'!$C$3:$C$14,'Base IPCA'!$D$3:$D$14,AH3952,"Cubic","Extrapolate=Linear","MultiX=Average","Skip=True","Sort=True")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0"/>
        <v>#REF!</v>
      </c>
      <c r="AI3953" s="43" t="str">
        <f>_xll.BInterpol('Base IPCA'!$C$3:$C$14,'Base IPCA'!$E$3:$E$14,AH3953,"Cubic","Extrapolate=Linear","MultiX=Average","Skip=True","Sort=True")</f>
        <v>#N/A Invalid Parameter: Interpolation value</v>
      </c>
      <c r="AJ3953" s="43" t="str">
        <f>_xll.BInterpol('Base IPCA'!$C$3:$C$14,'Base IPCA'!$D$3:$D$14,AH3953,"Cubic","Extrapolate=Linear","MultiX=Average","Skip=True","Sort=True")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0"/>
        <v>#REF!</v>
      </c>
      <c r="AI3954" s="43" t="str">
        <f>_xll.BInterpol('Base IPCA'!$C$3:$C$14,'Base IPCA'!$E$3:$E$14,AH3954,"Cubic","Extrapolate=Linear","MultiX=Average","Skip=True","Sort=True")</f>
        <v>#N/A Invalid Parameter: Interpolation value</v>
      </c>
      <c r="AJ3954" s="43" t="str">
        <f>_xll.BInterpol('Base IPCA'!$C$3:$C$14,'Base IPCA'!$D$3:$D$14,AH3954,"Cubic","Extrapolate=Linear","MultiX=Average","Skip=True","Sort=True")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0"/>
        <v>#REF!</v>
      </c>
      <c r="AI3955" s="43" t="str">
        <f>_xll.BInterpol('Base IPCA'!$C$3:$C$14,'Base IPCA'!$E$3:$E$14,AH3955,"Cubic","Extrapolate=Linear","MultiX=Average","Skip=True","Sort=True")</f>
        <v>#N/A Invalid Parameter: Interpolation value</v>
      </c>
      <c r="AJ3955" s="43" t="str">
        <f>_xll.BInterpol('Base IPCA'!$C$3:$C$14,'Base IPCA'!$D$3:$D$14,AH3955,"Cubic","Extrapolate=Linear","MultiX=Average","Skip=True","Sort=True")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0"/>
        <v>#REF!</v>
      </c>
      <c r="AI3956" s="43" t="str">
        <f>_xll.BInterpol('Base IPCA'!$C$3:$C$14,'Base IPCA'!$E$3:$E$14,AH3956,"Cubic","Extrapolate=Linear","MultiX=Average","Skip=True","Sort=True")</f>
        <v>#N/A Invalid Parameter: Interpolation value</v>
      </c>
      <c r="AJ3956" s="43" t="str">
        <f>_xll.BInterpol('Base IPCA'!$C$3:$C$14,'Base IPCA'!$D$3:$D$14,AH3956,"Cubic","Extrapolate=Linear","MultiX=Average","Skip=True","Sort=True")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0"/>
        <v>#REF!</v>
      </c>
      <c r="AI3957" s="43" t="str">
        <f>_xll.BInterpol('Base IPCA'!$C$3:$C$14,'Base IPCA'!$E$3:$E$14,AH3957,"Cubic","Extrapolate=Linear","MultiX=Average","Skip=True","Sort=True")</f>
        <v>#N/A Invalid Parameter: Interpolation value</v>
      </c>
      <c r="AJ3957" s="43" t="str">
        <f>_xll.BInterpol('Base IPCA'!$C$3:$C$14,'Base IPCA'!$D$3:$D$14,AH3957,"Cubic","Extrapolate=Linear","MultiX=Average","Skip=True","Sort=True")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0"/>
        <v>#REF!</v>
      </c>
      <c r="AI3958" s="43" t="str">
        <f>_xll.BInterpol('Base IPCA'!$C$3:$C$14,'Base IPCA'!$E$3:$E$14,AH3958,"Cubic","Extrapolate=Linear","MultiX=Average","Skip=True","Sort=True")</f>
        <v>#N/A Invalid Parameter: Interpolation value</v>
      </c>
      <c r="AJ3958" s="43" t="str">
        <f>_xll.BInterpol('Base IPCA'!$C$3:$C$14,'Base IPCA'!$D$3:$D$14,AH3958,"Cubic","Extrapolate=Linear","MultiX=Average","Skip=True","Sort=True")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0"/>
        <v>#REF!</v>
      </c>
      <c r="AI3959" s="43" t="str">
        <f>_xll.BInterpol('Base IPCA'!$C$3:$C$14,'Base IPCA'!$E$3:$E$14,AH3959,"Cubic","Extrapolate=Linear","MultiX=Average","Skip=True","Sort=True")</f>
        <v>#N/A Invalid Parameter: Interpolation value</v>
      </c>
      <c r="AJ3959" s="43" t="str">
        <f>_xll.BInterpol('Base IPCA'!$C$3:$C$14,'Base IPCA'!$D$3:$D$14,AH3959,"Cubic","Extrapolate=Linear","MultiX=Average","Skip=True","Sort=True")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0"/>
        <v>#REF!</v>
      </c>
      <c r="AI3960" s="43" t="str">
        <f>_xll.BInterpol('Base IPCA'!$C$3:$C$14,'Base IPCA'!$E$3:$E$14,AH3960,"Cubic","Extrapolate=Linear","MultiX=Average","Skip=True","Sort=True")</f>
        <v>#N/A Invalid Parameter: Interpolation value</v>
      </c>
      <c r="AJ3960" s="43" t="str">
        <f>_xll.BInterpol('Base IPCA'!$C$3:$C$14,'Base IPCA'!$D$3:$D$14,AH3960,"Cubic","Extrapolate=Linear","MultiX=Average","Skip=True","Sort=True")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0"/>
        <v>#REF!</v>
      </c>
      <c r="AI3961" s="43" t="str">
        <f>_xll.BInterpol('Base IPCA'!$C$3:$C$14,'Base IPCA'!$E$3:$E$14,AH3961,"Cubic","Extrapolate=Linear","MultiX=Average","Skip=True","Sort=True")</f>
        <v>#N/A Invalid Parameter: Interpolation value</v>
      </c>
      <c r="AJ3961" s="43" t="str">
        <f>_xll.BInterpol('Base IPCA'!$C$3:$C$14,'Base IPCA'!$D$3:$D$14,AH3961,"Cubic","Extrapolate=Linear","MultiX=Average","Skip=True","Sort=True")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0"/>
        <v>#REF!</v>
      </c>
      <c r="AI3962" s="43" t="str">
        <f>_xll.BInterpol('Base IPCA'!$C$3:$C$14,'Base IPCA'!$E$3:$E$14,AH3962,"Cubic","Extrapolate=Linear","MultiX=Average","Skip=True","Sort=True")</f>
        <v>#N/A Invalid Parameter: Interpolation value</v>
      </c>
      <c r="AJ3962" s="43" t="str">
        <f>_xll.BInterpol('Base IPCA'!$C$3:$C$14,'Base IPCA'!$D$3:$D$14,AH3962,"Cubic","Extrapolate=Linear","MultiX=Average","Skip=True","Sort=True")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0"/>
        <v>#REF!</v>
      </c>
      <c r="AI3963" s="43" t="str">
        <f>_xll.BInterpol('Base IPCA'!$C$3:$C$14,'Base IPCA'!$E$3:$E$14,AH3963,"Cubic","Extrapolate=Linear","MultiX=Average","Skip=True","Sort=True")</f>
        <v>#N/A Invalid Parameter: Interpolation value</v>
      </c>
      <c r="AJ3963" s="43" t="str">
        <f>_xll.BInterpol('Base IPCA'!$C$3:$C$14,'Base IPCA'!$D$3:$D$14,AH3963,"Cubic","Extrapolate=Linear","MultiX=Average","Skip=True","Sort=True")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0"/>
        <v>#REF!</v>
      </c>
      <c r="AI3964" s="43" t="str">
        <f>_xll.BInterpol('Base IPCA'!$C$3:$C$14,'Base IPCA'!$E$3:$E$14,AH3964,"Cubic","Extrapolate=Linear","MultiX=Average","Skip=True","Sort=True")</f>
        <v>#N/A Invalid Parameter: Interpolation value</v>
      </c>
      <c r="AJ3964" s="43" t="str">
        <f>_xll.BInterpol('Base IPCA'!$C$3:$C$14,'Base IPCA'!$D$3:$D$14,AH3964,"Cubic","Extrapolate=Linear","MultiX=Average","Skip=True","Sort=True")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0"/>
        <v>#REF!</v>
      </c>
      <c r="AI3965" s="43" t="str">
        <f>_xll.BInterpol('Base IPCA'!$C$3:$C$14,'Base IPCA'!$E$3:$E$14,AH3965,"Cubic","Extrapolate=Linear","MultiX=Average","Skip=True","Sort=True")</f>
        <v>#N/A Invalid Parameter: Interpolation value</v>
      </c>
      <c r="AJ3965" s="43" t="str">
        <f>_xll.BInterpol('Base IPCA'!$C$3:$C$14,'Base IPCA'!$D$3:$D$14,AH3965,"Cubic","Extrapolate=Linear","MultiX=Average","Skip=True","Sort=True")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0"/>
        <v>#REF!</v>
      </c>
      <c r="AI3966" s="43" t="str">
        <f>_xll.BInterpol('Base IPCA'!$C$3:$C$14,'Base IPCA'!$E$3:$E$14,AH3966,"Cubic","Extrapolate=Linear","MultiX=Average","Skip=True","Sort=True")</f>
        <v>#N/A Invalid Parameter: Interpolation value</v>
      </c>
      <c r="AJ3966" s="43" t="str">
        <f>_xll.BInterpol('Base IPCA'!$C$3:$C$14,'Base IPCA'!$D$3:$D$14,AH3966,"Cubic","Extrapolate=Linear","MultiX=Average","Skip=True","Sort=True")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0"/>
        <v>#REF!</v>
      </c>
      <c r="AI3967" s="43" t="str">
        <f>_xll.BInterpol('Base IPCA'!$C$3:$C$14,'Base IPCA'!$E$3:$E$14,AH3967,"Cubic","Extrapolate=Linear","MultiX=Average","Skip=True","Sort=True")</f>
        <v>#N/A Invalid Parameter: Interpolation value</v>
      </c>
      <c r="AJ3967" s="43" t="str">
        <f>_xll.BInterpol('Base IPCA'!$C$3:$C$14,'Base IPCA'!$D$3:$D$14,AH3967,"Cubic","Extrapolate=Linear","MultiX=Average","Skip=True","Sort=True")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0"/>
        <v>#REF!</v>
      </c>
      <c r="AI3968" s="43" t="str">
        <f>_xll.BInterpol('Base IPCA'!$C$3:$C$14,'Base IPCA'!$E$3:$E$14,AH3968,"Cubic","Extrapolate=Linear","MultiX=Average","Skip=True","Sort=True")</f>
        <v>#N/A Invalid Parameter: Interpolation value</v>
      </c>
      <c r="AJ3968" s="43" t="str">
        <f>_xll.BInterpol('Base IPCA'!$C$3:$C$14,'Base IPCA'!$D$3:$D$14,AH3968,"Cubic","Extrapolate=Linear","MultiX=Average","Skip=True","Sort=True")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0"/>
        <v>#REF!</v>
      </c>
      <c r="AI3969" s="43" t="str">
        <f>_xll.BInterpol('Base IPCA'!$C$3:$C$14,'Base IPCA'!$E$3:$E$14,AH3969,"Cubic","Extrapolate=Linear","MultiX=Average","Skip=True","Sort=True")</f>
        <v>#N/A Invalid Parameter: Interpolation value</v>
      </c>
      <c r="AJ3969" s="43" t="str">
        <f>_xll.BInterpol('Base IPCA'!$C$3:$C$14,'Base IPCA'!$D$3:$D$14,AH3969,"Cubic","Extrapolate=Linear","MultiX=Average","Skip=True","Sort=True")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0"/>
        <v>#REF!</v>
      </c>
      <c r="AI3970" s="43" t="str">
        <f>_xll.BInterpol('Base IPCA'!$C$3:$C$14,'Base IPCA'!$E$3:$E$14,AH3970,"Cubic","Extrapolate=Linear","MultiX=Average","Skip=True","Sort=True")</f>
        <v>#N/A Invalid Parameter: Interpolation value</v>
      </c>
      <c r="AJ3970" s="43" t="str">
        <f>_xll.BInterpol('Base IPCA'!$C$3:$C$14,'Base IPCA'!$D$3:$D$14,AH3970,"Cubic","Extrapolate=Linear","MultiX=Average","Skip=True","Sort=True")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0"/>
        <v>#REF!</v>
      </c>
      <c r="AI3971" s="43" t="str">
        <f>_xll.BInterpol('Base IPCA'!$C$3:$C$14,'Base IPCA'!$E$3:$E$14,AH3971,"Cubic","Extrapolate=Linear","MultiX=Average","Skip=True","Sort=True")</f>
        <v>#N/A Invalid Parameter: Interpolation value</v>
      </c>
      <c r="AJ3971" s="43" t="str">
        <f>_xll.BInterpol('Base IPCA'!$C$3:$C$14,'Base IPCA'!$D$3:$D$14,AH3971,"Cubic","Extrapolate=Linear","MultiX=Average","Skip=True","Sort=True")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0"/>
        <v>#REF!</v>
      </c>
      <c r="AI3972" s="43" t="str">
        <f>_xll.BInterpol('Base IPCA'!$C$3:$C$14,'Base IPCA'!$E$3:$E$14,AH3972,"Cubic","Extrapolate=Linear","MultiX=Average","Skip=True","Sort=True")</f>
        <v>#N/A Invalid Parameter: Interpolation value</v>
      </c>
      <c r="AJ3972" s="43" t="str">
        <f>_xll.BInterpol('Base IPCA'!$C$3:$C$14,'Base IPCA'!$D$3:$D$14,AH3972,"Cubic","Extrapolate=Linear","MultiX=Average","Skip=True","Sort=True")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0"/>
        <v>#REF!</v>
      </c>
      <c r="AI3973" s="43" t="str">
        <f>_xll.BInterpol('Base IPCA'!$C$3:$C$14,'Base IPCA'!$E$3:$E$14,AH3973,"Cubic","Extrapolate=Linear","MultiX=Average","Skip=True","Sort=True")</f>
        <v>#N/A Invalid Parameter: Interpolation value</v>
      </c>
      <c r="AJ3973" s="43" t="str">
        <f>_xll.BInterpol('Base IPCA'!$C$3:$C$14,'Base IPCA'!$D$3:$D$14,AH3973,"Cubic","Extrapolate=Linear","MultiX=Average","Skip=True","Sort=True")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1">AH3973+1</f>
        <v>#REF!</v>
      </c>
      <c r="AI3974" s="43" t="str">
        <f>_xll.BInterpol('Base IPCA'!$C$3:$C$14,'Base IPCA'!$E$3:$E$14,AH3974,"Cubic","Extrapolate=Linear","MultiX=Average","Skip=True","Sort=True")</f>
        <v>#N/A Invalid Parameter: Interpolation value</v>
      </c>
      <c r="AJ3974" s="43" t="str">
        <f>_xll.BInterpol('Base IPCA'!$C$3:$C$14,'Base IPCA'!$D$3:$D$14,AH3974,"Cubic","Extrapolate=Linear","MultiX=Average","Skip=True","Sort=True")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1"/>
        <v>#REF!</v>
      </c>
      <c r="AI3975" s="43" t="str">
        <f>_xll.BInterpol('Base IPCA'!$C$3:$C$14,'Base IPCA'!$E$3:$E$14,AH3975,"Cubic","Extrapolate=Linear","MultiX=Average","Skip=True","Sort=True")</f>
        <v>#N/A Invalid Parameter: Interpolation value</v>
      </c>
      <c r="AJ3975" s="43" t="str">
        <f>_xll.BInterpol('Base IPCA'!$C$3:$C$14,'Base IPCA'!$D$3:$D$14,AH3975,"Cubic","Extrapolate=Linear","MultiX=Average","Skip=True","Sort=True")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1"/>
        <v>#REF!</v>
      </c>
      <c r="AI3976" s="43" t="str">
        <f>_xll.BInterpol('Base IPCA'!$C$3:$C$14,'Base IPCA'!$E$3:$E$14,AH3976,"Cubic","Extrapolate=Linear","MultiX=Average","Skip=True","Sort=True")</f>
        <v>#N/A Invalid Parameter: Interpolation value</v>
      </c>
      <c r="AJ3976" s="43" t="str">
        <f>_xll.BInterpol('Base IPCA'!$C$3:$C$14,'Base IPCA'!$D$3:$D$14,AH3976,"Cubic","Extrapolate=Linear","MultiX=Average","Skip=True","Sort=True")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1"/>
        <v>#REF!</v>
      </c>
      <c r="AI3977" s="43" t="str">
        <f>_xll.BInterpol('Base IPCA'!$C$3:$C$14,'Base IPCA'!$E$3:$E$14,AH3977,"Cubic","Extrapolate=Linear","MultiX=Average","Skip=True","Sort=True")</f>
        <v>#N/A Invalid Parameter: Interpolation value</v>
      </c>
      <c r="AJ3977" s="43" t="str">
        <f>_xll.BInterpol('Base IPCA'!$C$3:$C$14,'Base IPCA'!$D$3:$D$14,AH3977,"Cubic","Extrapolate=Linear","MultiX=Average","Skip=True","Sort=True")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1"/>
        <v>#REF!</v>
      </c>
      <c r="AI3978" s="43" t="str">
        <f>_xll.BInterpol('Base IPCA'!$C$3:$C$14,'Base IPCA'!$E$3:$E$14,AH3978,"Cubic","Extrapolate=Linear","MultiX=Average","Skip=True","Sort=True")</f>
        <v>#N/A Invalid Parameter: Interpolation value</v>
      </c>
      <c r="AJ3978" s="43" t="str">
        <f>_xll.BInterpol('Base IPCA'!$C$3:$C$14,'Base IPCA'!$D$3:$D$14,AH3978,"Cubic","Extrapolate=Linear","MultiX=Average","Skip=True","Sort=True")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1"/>
        <v>#REF!</v>
      </c>
      <c r="AI3979" s="43" t="str">
        <f>_xll.BInterpol('Base IPCA'!$C$3:$C$14,'Base IPCA'!$E$3:$E$14,AH3979,"Cubic","Extrapolate=Linear","MultiX=Average","Skip=True","Sort=True")</f>
        <v>#N/A Invalid Parameter: Interpolation value</v>
      </c>
      <c r="AJ3979" s="43" t="str">
        <f>_xll.BInterpol('Base IPCA'!$C$3:$C$14,'Base IPCA'!$D$3:$D$14,AH3979,"Cubic","Extrapolate=Linear","MultiX=Average","Skip=True","Sort=True")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1"/>
        <v>#REF!</v>
      </c>
      <c r="AI3980" s="43" t="str">
        <f>_xll.BInterpol('Base IPCA'!$C$3:$C$14,'Base IPCA'!$E$3:$E$14,AH3980,"Cubic","Extrapolate=Linear","MultiX=Average","Skip=True","Sort=True")</f>
        <v>#N/A Invalid Parameter: Interpolation value</v>
      </c>
      <c r="AJ3980" s="43" t="str">
        <f>_xll.BInterpol('Base IPCA'!$C$3:$C$14,'Base IPCA'!$D$3:$D$14,AH3980,"Cubic","Extrapolate=Linear","MultiX=Average","Skip=True","Sort=True")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1"/>
        <v>#REF!</v>
      </c>
      <c r="AI3981" s="43" t="str">
        <f>_xll.BInterpol('Base IPCA'!$C$3:$C$14,'Base IPCA'!$E$3:$E$14,AH3981,"Cubic","Extrapolate=Linear","MultiX=Average","Skip=True","Sort=True")</f>
        <v>#N/A Invalid Parameter: Interpolation value</v>
      </c>
      <c r="AJ3981" s="43" t="str">
        <f>_xll.BInterpol('Base IPCA'!$C$3:$C$14,'Base IPCA'!$D$3:$D$14,AH3981,"Cubic","Extrapolate=Linear","MultiX=Average","Skip=True","Sort=True")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1"/>
        <v>#REF!</v>
      </c>
      <c r="AI3982" s="43" t="str">
        <f>_xll.BInterpol('Base IPCA'!$C$3:$C$14,'Base IPCA'!$E$3:$E$14,AH3982,"Cubic","Extrapolate=Linear","MultiX=Average","Skip=True","Sort=True")</f>
        <v>#N/A Invalid Parameter: Interpolation value</v>
      </c>
      <c r="AJ3982" s="43" t="str">
        <f>_xll.BInterpol('Base IPCA'!$C$3:$C$14,'Base IPCA'!$D$3:$D$14,AH3982,"Cubic","Extrapolate=Linear","MultiX=Average","Skip=True","Sort=True")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1"/>
        <v>#REF!</v>
      </c>
      <c r="AI3983" s="43" t="str">
        <f>_xll.BInterpol('Base IPCA'!$C$3:$C$14,'Base IPCA'!$E$3:$E$14,AH3983,"Cubic","Extrapolate=Linear","MultiX=Average","Skip=True","Sort=True")</f>
        <v>#N/A Invalid Parameter: Interpolation value</v>
      </c>
      <c r="AJ3983" s="43" t="str">
        <f>_xll.BInterpol('Base IPCA'!$C$3:$C$14,'Base IPCA'!$D$3:$D$14,AH3983,"Cubic","Extrapolate=Linear","MultiX=Average","Skip=True","Sort=True")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1"/>
        <v>#REF!</v>
      </c>
      <c r="AI3984" s="43" t="str">
        <f>_xll.BInterpol('Base IPCA'!$C$3:$C$14,'Base IPCA'!$E$3:$E$14,AH3984,"Cubic","Extrapolate=Linear","MultiX=Average","Skip=True","Sort=True")</f>
        <v>#N/A Invalid Parameter: Interpolation value</v>
      </c>
      <c r="AJ3984" s="43" t="str">
        <f>_xll.BInterpol('Base IPCA'!$C$3:$C$14,'Base IPCA'!$D$3:$D$14,AH3984,"Cubic","Extrapolate=Linear","MultiX=Average","Skip=True","Sort=True")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1"/>
        <v>#REF!</v>
      </c>
      <c r="AI3985" s="43" t="str">
        <f>_xll.BInterpol('Base IPCA'!$C$3:$C$14,'Base IPCA'!$E$3:$E$14,AH3985,"Cubic","Extrapolate=Linear","MultiX=Average","Skip=True","Sort=True")</f>
        <v>#N/A Invalid Parameter: Interpolation value</v>
      </c>
      <c r="AJ3985" s="43" t="str">
        <f>_xll.BInterpol('Base IPCA'!$C$3:$C$14,'Base IPCA'!$D$3:$D$14,AH3985,"Cubic","Extrapolate=Linear","MultiX=Average","Skip=True","Sort=True")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1"/>
        <v>#REF!</v>
      </c>
      <c r="AI3986" s="43" t="str">
        <f>_xll.BInterpol('Base IPCA'!$C$3:$C$14,'Base IPCA'!$E$3:$E$14,AH3986,"Cubic","Extrapolate=Linear","MultiX=Average","Skip=True","Sort=True")</f>
        <v>#N/A Invalid Parameter: Interpolation value</v>
      </c>
      <c r="AJ3986" s="43" t="str">
        <f>_xll.BInterpol('Base IPCA'!$C$3:$C$14,'Base IPCA'!$D$3:$D$14,AH3986,"Cubic","Extrapolate=Linear","MultiX=Average","Skip=True","Sort=True")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1"/>
        <v>#REF!</v>
      </c>
      <c r="AI3987" s="43" t="str">
        <f>_xll.BInterpol('Base IPCA'!$C$3:$C$14,'Base IPCA'!$E$3:$E$14,AH3987,"Cubic","Extrapolate=Linear","MultiX=Average","Skip=True","Sort=True")</f>
        <v>#N/A Invalid Parameter: Interpolation value</v>
      </c>
      <c r="AJ3987" s="43" t="str">
        <f>_xll.BInterpol('Base IPCA'!$C$3:$C$14,'Base IPCA'!$D$3:$D$14,AH3987,"Cubic","Extrapolate=Linear","MultiX=Average","Skip=True","Sort=True")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1"/>
        <v>#REF!</v>
      </c>
      <c r="AI3988" s="43" t="str">
        <f>_xll.BInterpol('Base IPCA'!$C$3:$C$14,'Base IPCA'!$E$3:$E$14,AH3988,"Cubic","Extrapolate=Linear","MultiX=Average","Skip=True","Sort=True")</f>
        <v>#N/A Invalid Parameter: Interpolation value</v>
      </c>
      <c r="AJ3988" s="43" t="str">
        <f>_xll.BInterpol('Base IPCA'!$C$3:$C$14,'Base IPCA'!$D$3:$D$14,AH3988,"Cubic","Extrapolate=Linear","MultiX=Average","Skip=True","Sort=True")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1"/>
        <v>#REF!</v>
      </c>
      <c r="AI3989" s="43" t="str">
        <f>_xll.BInterpol('Base IPCA'!$C$3:$C$14,'Base IPCA'!$E$3:$E$14,AH3989,"Cubic","Extrapolate=Linear","MultiX=Average","Skip=True","Sort=True")</f>
        <v>#N/A Invalid Parameter: Interpolation value</v>
      </c>
      <c r="AJ3989" s="43" t="str">
        <f>_xll.BInterpol('Base IPCA'!$C$3:$C$14,'Base IPCA'!$D$3:$D$14,AH3989,"Cubic","Extrapolate=Linear","MultiX=Average","Skip=True","Sort=True")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1"/>
        <v>#REF!</v>
      </c>
      <c r="AI3990" s="43" t="str">
        <f>_xll.BInterpol('Base IPCA'!$C$3:$C$14,'Base IPCA'!$E$3:$E$14,AH3990,"Cubic","Extrapolate=Linear","MultiX=Average","Skip=True","Sort=True")</f>
        <v>#N/A Invalid Parameter: Interpolation value</v>
      </c>
      <c r="AJ3990" s="43" t="str">
        <f>_xll.BInterpol('Base IPCA'!$C$3:$C$14,'Base IPCA'!$D$3:$D$14,AH3990,"Cubic","Extrapolate=Linear","MultiX=Average","Skip=True","Sort=True")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1"/>
        <v>#REF!</v>
      </c>
      <c r="AI3991" s="43" t="str">
        <f>_xll.BInterpol('Base IPCA'!$C$3:$C$14,'Base IPCA'!$E$3:$E$14,AH3991,"Cubic","Extrapolate=Linear","MultiX=Average","Skip=True","Sort=True")</f>
        <v>#N/A Invalid Parameter: Interpolation value</v>
      </c>
      <c r="AJ3991" s="43" t="str">
        <f>_xll.BInterpol('Base IPCA'!$C$3:$C$14,'Base IPCA'!$D$3:$D$14,AH3991,"Cubic","Extrapolate=Linear","MultiX=Average","Skip=True","Sort=True")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1"/>
        <v>#REF!</v>
      </c>
      <c r="AI3992" s="43" t="str">
        <f>_xll.BInterpol('Base IPCA'!$C$3:$C$14,'Base IPCA'!$E$3:$E$14,AH3992,"Cubic","Extrapolate=Linear","MultiX=Average","Skip=True","Sort=True")</f>
        <v>#N/A Invalid Parameter: Interpolation value</v>
      </c>
      <c r="AJ3992" s="43" t="str">
        <f>_xll.BInterpol('Base IPCA'!$C$3:$C$14,'Base IPCA'!$D$3:$D$14,AH3992,"Cubic","Extrapolate=Linear","MultiX=Average","Skip=True","Sort=True")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1"/>
        <v>#REF!</v>
      </c>
      <c r="AI3993" s="43" t="str">
        <f>_xll.BInterpol('Base IPCA'!$C$3:$C$14,'Base IPCA'!$E$3:$E$14,AH3993,"Cubic","Extrapolate=Linear","MultiX=Average","Skip=True","Sort=True")</f>
        <v>#N/A Invalid Parameter: Interpolation value</v>
      </c>
      <c r="AJ3993" s="43" t="str">
        <f>_xll.BInterpol('Base IPCA'!$C$3:$C$14,'Base IPCA'!$D$3:$D$14,AH3993,"Cubic","Extrapolate=Linear","MultiX=Average","Skip=True","Sort=True")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1"/>
        <v>#REF!</v>
      </c>
      <c r="AI3994" s="43" t="str">
        <f>_xll.BInterpol('Base IPCA'!$C$3:$C$14,'Base IPCA'!$E$3:$E$14,AH3994,"Cubic","Extrapolate=Linear","MultiX=Average","Skip=True","Sort=True")</f>
        <v>#N/A Invalid Parameter: Interpolation value</v>
      </c>
      <c r="AJ3994" s="43" t="str">
        <f>_xll.BInterpol('Base IPCA'!$C$3:$C$14,'Base IPCA'!$D$3:$D$14,AH3994,"Cubic","Extrapolate=Linear","MultiX=Average","Skip=True","Sort=True")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1"/>
        <v>#REF!</v>
      </c>
      <c r="AI3995" s="43" t="str">
        <f>_xll.BInterpol('Base IPCA'!$C$3:$C$14,'Base IPCA'!$E$3:$E$14,AH3995,"Cubic","Extrapolate=Linear","MultiX=Average","Skip=True","Sort=True")</f>
        <v>#N/A Invalid Parameter: Interpolation value</v>
      </c>
      <c r="AJ3995" s="43" t="str">
        <f>_xll.BInterpol('Base IPCA'!$C$3:$C$14,'Base IPCA'!$D$3:$D$14,AH3995,"Cubic","Extrapolate=Linear","MultiX=Average","Skip=True","Sort=True")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1"/>
        <v>#REF!</v>
      </c>
      <c r="AI3996" s="43" t="str">
        <f>_xll.BInterpol('Base IPCA'!$C$3:$C$14,'Base IPCA'!$E$3:$E$14,AH3996,"Cubic","Extrapolate=Linear","MultiX=Average","Skip=True","Sort=True")</f>
        <v>#N/A Invalid Parameter: Interpolation value</v>
      </c>
      <c r="AJ3996" s="43" t="str">
        <f>_xll.BInterpol('Base IPCA'!$C$3:$C$14,'Base IPCA'!$D$3:$D$14,AH3996,"Cubic","Extrapolate=Linear","MultiX=Average","Skip=True","Sort=True")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1"/>
        <v>#REF!</v>
      </c>
      <c r="AI3997" s="43" t="str">
        <f>_xll.BInterpol('Base IPCA'!$C$3:$C$14,'Base IPCA'!$E$3:$E$14,AH3997,"Cubic","Extrapolate=Linear","MultiX=Average","Skip=True","Sort=True")</f>
        <v>#N/A Invalid Parameter: Interpolation value</v>
      </c>
      <c r="AJ3997" s="43" t="str">
        <f>_xll.BInterpol('Base IPCA'!$C$3:$C$14,'Base IPCA'!$D$3:$D$14,AH3997,"Cubic","Extrapolate=Linear","MultiX=Average","Skip=True","Sort=True")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1"/>
        <v>#REF!</v>
      </c>
      <c r="AI3998" s="43" t="str">
        <f>_xll.BInterpol('Base IPCA'!$C$3:$C$14,'Base IPCA'!$E$3:$E$14,AH3998,"Cubic","Extrapolate=Linear","MultiX=Average","Skip=True","Sort=True")</f>
        <v>#N/A Invalid Parameter: Interpolation value</v>
      </c>
      <c r="AJ3998" s="43" t="str">
        <f>_xll.BInterpol('Base IPCA'!$C$3:$C$14,'Base IPCA'!$D$3:$D$14,AH3998,"Cubic","Extrapolate=Linear","MultiX=Average","Skip=True","Sort=True")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1"/>
        <v>#REF!</v>
      </c>
      <c r="AI3999" s="43" t="str">
        <f>_xll.BInterpol('Base IPCA'!$C$3:$C$14,'Base IPCA'!$E$3:$E$14,AH3999,"Cubic","Extrapolate=Linear","MultiX=Average","Skip=True","Sort=True")</f>
        <v>#N/A Invalid Parameter: Interpolation value</v>
      </c>
      <c r="AJ3999" s="43" t="str">
        <f>_xll.BInterpol('Base IPCA'!$C$3:$C$14,'Base IPCA'!$D$3:$D$14,AH3999,"Cubic","Extrapolate=Linear","MultiX=Average","Skip=True","Sort=True")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1"/>
        <v>#REF!</v>
      </c>
      <c r="AI4000" s="43" t="str">
        <f>_xll.BInterpol('Base IPCA'!$C$3:$C$14,'Base IPCA'!$E$3:$E$14,AH4000,"Cubic","Extrapolate=Linear","MultiX=Average","Skip=True","Sort=True")</f>
        <v>#N/A Invalid Parameter: Interpolation value</v>
      </c>
      <c r="AJ4000" s="43" t="str">
        <f>_xll.BInterpol('Base IPCA'!$C$3:$C$14,'Base IPCA'!$D$3:$D$14,AH4000,"Cubic","Extrapolate=Linear","MultiX=Average","Skip=True","Sort=True")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1"/>
        <v>#REF!</v>
      </c>
      <c r="AI4001" s="43" t="str">
        <f>_xll.BInterpol('Base IPCA'!$C$3:$C$14,'Base IPCA'!$E$3:$E$14,AH4001,"Cubic","Extrapolate=Linear","MultiX=Average","Skip=True","Sort=True")</f>
        <v>#N/A Invalid Parameter: Interpolation value</v>
      </c>
      <c r="AJ4001" s="43" t="str">
        <f>_xll.BInterpol('Base IPCA'!$C$3:$C$14,'Base IPCA'!$D$3:$D$14,AH4001,"Cubic","Extrapolate=Linear","MultiX=Average","Skip=True","Sort=True")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1"/>
        <v>#REF!</v>
      </c>
      <c r="AI4002" s="43" t="str">
        <f>_xll.BInterpol('Base IPCA'!$C$3:$C$14,'Base IPCA'!$E$3:$E$14,AH4002,"Cubic","Extrapolate=Linear","MultiX=Average","Skip=True","Sort=True")</f>
        <v>#N/A Invalid Parameter: Interpolation value</v>
      </c>
      <c r="AJ4002" s="43" t="str">
        <f>_xll.BInterpol('Base IPCA'!$C$3:$C$14,'Base IPCA'!$D$3:$D$14,AH4002,"Cubic","Extrapolate=Linear","MultiX=Average","Skip=True","Sort=True")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1"/>
        <v>#REF!</v>
      </c>
      <c r="AI4003" s="43" t="str">
        <f>_xll.BInterpol('Base IPCA'!$C$3:$C$14,'Base IPCA'!$E$3:$E$14,AH4003,"Cubic","Extrapolate=Linear","MultiX=Average","Skip=True","Sort=True")</f>
        <v>#N/A Invalid Parameter: Interpolation value</v>
      </c>
      <c r="AJ4003" s="43" t="str">
        <f>_xll.BInterpol('Base IPCA'!$C$3:$C$14,'Base IPCA'!$D$3:$D$14,AH4003,"Cubic","Extrapolate=Linear","MultiX=Average","Skip=True","Sort=True")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1"/>
        <v>#REF!</v>
      </c>
      <c r="AI4004" s="43" t="str">
        <f>_xll.BInterpol('Base IPCA'!$C$3:$C$14,'Base IPCA'!$E$3:$E$14,AH4004,"Cubic","Extrapolate=Linear","MultiX=Average","Skip=True","Sort=True")</f>
        <v>#N/A Invalid Parameter: Interpolation value</v>
      </c>
      <c r="AJ4004" s="43" t="str">
        <f>_xll.BInterpol('Base IPCA'!$C$3:$C$14,'Base IPCA'!$D$3:$D$14,AH4004,"Cubic","Extrapolate=Linear","MultiX=Average","Skip=True","Sort=True")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1"/>
        <v>#REF!</v>
      </c>
      <c r="AI4005" s="43" t="str">
        <f>_xll.BInterpol('Base IPCA'!$C$3:$C$14,'Base IPCA'!$E$3:$E$14,AH4005,"Cubic","Extrapolate=Linear","MultiX=Average","Skip=True","Sort=True")</f>
        <v>#N/A Invalid Parameter: Interpolation value</v>
      </c>
      <c r="AJ4005" s="43" t="str">
        <f>_xll.BInterpol('Base IPCA'!$C$3:$C$14,'Base IPCA'!$D$3:$D$14,AH4005,"Cubic","Extrapolate=Linear","MultiX=Average","Skip=True","Sort=True")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1"/>
        <v>#REF!</v>
      </c>
      <c r="AI4006" s="43" t="str">
        <f>_xll.BInterpol('Base IPCA'!$C$3:$C$14,'Base IPCA'!$E$3:$E$14,AH4006,"Cubic","Extrapolate=Linear","MultiX=Average","Skip=True","Sort=True")</f>
        <v>#N/A Invalid Parameter: Interpolation value</v>
      </c>
      <c r="AJ4006" s="43" t="str">
        <f>_xll.BInterpol('Base IPCA'!$C$3:$C$14,'Base IPCA'!$D$3:$D$14,AH4006,"Cubic","Extrapolate=Linear","MultiX=Average","Skip=True","Sort=True")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1"/>
        <v>#REF!</v>
      </c>
      <c r="AI4007" s="43" t="str">
        <f>_xll.BInterpol('Base IPCA'!$C$3:$C$14,'Base IPCA'!$E$3:$E$14,AH4007,"Cubic","Extrapolate=Linear","MultiX=Average","Skip=True","Sort=True")</f>
        <v>#N/A Invalid Parameter: Interpolation value</v>
      </c>
      <c r="AJ4007" s="43" t="str">
        <f>_xll.BInterpol('Base IPCA'!$C$3:$C$14,'Base IPCA'!$D$3:$D$14,AH4007,"Cubic","Extrapolate=Linear","MultiX=Average","Skip=True","Sort=True")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1"/>
        <v>#REF!</v>
      </c>
      <c r="AI4008" s="43" t="str">
        <f>_xll.BInterpol('Base IPCA'!$C$3:$C$14,'Base IPCA'!$E$3:$E$14,AH4008,"Cubic","Extrapolate=Linear","MultiX=Average","Skip=True","Sort=True")</f>
        <v>#N/A Invalid Parameter: Interpolation value</v>
      </c>
      <c r="AJ4008" s="43" t="str">
        <f>_xll.BInterpol('Base IPCA'!$C$3:$C$14,'Base IPCA'!$D$3:$D$14,AH4008,"Cubic","Extrapolate=Linear","MultiX=Average","Skip=True","Sort=True")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1"/>
        <v>#REF!</v>
      </c>
      <c r="AI4009" s="43" t="str">
        <f>_xll.BInterpol('Base IPCA'!$C$3:$C$14,'Base IPCA'!$E$3:$E$14,AH4009,"Cubic","Extrapolate=Linear","MultiX=Average","Skip=True","Sort=True")</f>
        <v>#N/A Invalid Parameter: Interpolation value</v>
      </c>
      <c r="AJ4009" s="43" t="str">
        <f>_xll.BInterpol('Base IPCA'!$C$3:$C$14,'Base IPCA'!$D$3:$D$14,AH4009,"Cubic","Extrapolate=Linear","MultiX=Average","Skip=True","Sort=True")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1"/>
        <v>#REF!</v>
      </c>
      <c r="AI4010" s="43" t="str">
        <f>_xll.BInterpol('Base IPCA'!$C$3:$C$14,'Base IPCA'!$E$3:$E$14,AH4010,"Cubic","Extrapolate=Linear","MultiX=Average","Skip=True","Sort=True")</f>
        <v>#N/A Invalid Parameter: Interpolation value</v>
      </c>
      <c r="AJ4010" s="43" t="str">
        <f>_xll.BInterpol('Base IPCA'!$C$3:$C$14,'Base IPCA'!$D$3:$D$14,AH4010,"Cubic","Extrapolate=Linear","MultiX=Average","Skip=True","Sort=True")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1"/>
        <v>#REF!</v>
      </c>
      <c r="AI4011" s="43" t="str">
        <f>_xll.BInterpol('Base IPCA'!$C$3:$C$14,'Base IPCA'!$E$3:$E$14,AH4011,"Cubic","Extrapolate=Linear","MultiX=Average","Skip=True","Sort=True")</f>
        <v>#N/A Invalid Parameter: Interpolation value</v>
      </c>
      <c r="AJ4011" s="43" t="str">
        <f>_xll.BInterpol('Base IPCA'!$C$3:$C$14,'Base IPCA'!$D$3:$D$14,AH4011,"Cubic","Extrapolate=Linear","MultiX=Average","Skip=True","Sort=True")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1"/>
        <v>#REF!</v>
      </c>
      <c r="AI4012" s="43" t="str">
        <f>_xll.BInterpol('Base IPCA'!$C$3:$C$14,'Base IPCA'!$E$3:$E$14,AH4012,"Cubic","Extrapolate=Linear","MultiX=Average","Skip=True","Sort=True")</f>
        <v>#N/A Invalid Parameter: Interpolation value</v>
      </c>
      <c r="AJ4012" s="43" t="str">
        <f>_xll.BInterpol('Base IPCA'!$C$3:$C$14,'Base IPCA'!$D$3:$D$14,AH4012,"Cubic","Extrapolate=Linear","MultiX=Average","Skip=True","Sort=True")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1"/>
        <v>#REF!</v>
      </c>
      <c r="AI4013" s="43" t="str">
        <f>_xll.BInterpol('Base IPCA'!$C$3:$C$14,'Base IPCA'!$E$3:$E$14,AH4013,"Cubic","Extrapolate=Linear","MultiX=Average","Skip=True","Sort=True")</f>
        <v>#N/A Invalid Parameter: Interpolation value</v>
      </c>
      <c r="AJ4013" s="43" t="str">
        <f>_xll.BInterpol('Base IPCA'!$C$3:$C$14,'Base IPCA'!$D$3:$D$14,AH4013,"Cubic","Extrapolate=Linear","MultiX=Average","Skip=True","Sort=True")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1"/>
        <v>#REF!</v>
      </c>
      <c r="AI4014" s="43" t="str">
        <f>_xll.BInterpol('Base IPCA'!$C$3:$C$14,'Base IPCA'!$E$3:$E$14,AH4014,"Cubic","Extrapolate=Linear","MultiX=Average","Skip=True","Sort=True")</f>
        <v>#N/A Invalid Parameter: Interpolation value</v>
      </c>
      <c r="AJ4014" s="43" t="str">
        <f>_xll.BInterpol('Base IPCA'!$C$3:$C$14,'Base IPCA'!$D$3:$D$14,AH4014,"Cubic","Extrapolate=Linear","MultiX=Average","Skip=True","Sort=True")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1"/>
        <v>#REF!</v>
      </c>
      <c r="AI4015" s="43" t="str">
        <f>_xll.BInterpol('Base IPCA'!$C$3:$C$14,'Base IPCA'!$E$3:$E$14,AH4015,"Cubic","Extrapolate=Linear","MultiX=Average","Skip=True","Sort=True")</f>
        <v>#N/A Invalid Parameter: Interpolation value</v>
      </c>
      <c r="AJ4015" s="43" t="str">
        <f>_xll.BInterpol('Base IPCA'!$C$3:$C$14,'Base IPCA'!$D$3:$D$14,AH4015,"Cubic","Extrapolate=Linear","MultiX=Average","Skip=True","Sort=True")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1"/>
        <v>#REF!</v>
      </c>
      <c r="AI4016" s="43" t="str">
        <f>_xll.BInterpol('Base IPCA'!$C$3:$C$14,'Base IPCA'!$E$3:$E$14,AH4016,"Cubic","Extrapolate=Linear","MultiX=Average","Skip=True","Sort=True")</f>
        <v>#N/A Invalid Parameter: Interpolation value</v>
      </c>
      <c r="AJ4016" s="43" t="str">
        <f>_xll.BInterpol('Base IPCA'!$C$3:$C$14,'Base IPCA'!$D$3:$D$14,AH4016,"Cubic","Extrapolate=Linear","MultiX=Average","Skip=True","Sort=True")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1"/>
        <v>#REF!</v>
      </c>
      <c r="AI4017" s="43" t="str">
        <f>_xll.BInterpol('Base IPCA'!$C$3:$C$14,'Base IPCA'!$E$3:$E$14,AH4017,"Cubic","Extrapolate=Linear","MultiX=Average","Skip=True","Sort=True")</f>
        <v>#N/A Invalid Parameter: Interpolation value</v>
      </c>
      <c r="AJ4017" s="43" t="str">
        <f>_xll.BInterpol('Base IPCA'!$C$3:$C$14,'Base IPCA'!$D$3:$D$14,AH4017,"Cubic","Extrapolate=Linear","MultiX=Average","Skip=True","Sort=True")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1"/>
        <v>#REF!</v>
      </c>
      <c r="AI4018" s="43" t="str">
        <f>_xll.BInterpol('Base IPCA'!$C$3:$C$14,'Base IPCA'!$E$3:$E$14,AH4018,"Cubic","Extrapolate=Linear","MultiX=Average","Skip=True","Sort=True")</f>
        <v>#N/A Invalid Parameter: Interpolation value</v>
      </c>
      <c r="AJ4018" s="43" t="str">
        <f>_xll.BInterpol('Base IPCA'!$C$3:$C$14,'Base IPCA'!$D$3:$D$14,AH4018,"Cubic","Extrapolate=Linear","MultiX=Average","Skip=True","Sort=True")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1"/>
        <v>#REF!</v>
      </c>
      <c r="AI4019" s="43" t="str">
        <f>_xll.BInterpol('Base IPCA'!$C$3:$C$14,'Base IPCA'!$E$3:$E$14,AH4019,"Cubic","Extrapolate=Linear","MultiX=Average","Skip=True","Sort=True")</f>
        <v>#N/A Invalid Parameter: Interpolation value</v>
      </c>
      <c r="AJ4019" s="43" t="str">
        <f>_xll.BInterpol('Base IPCA'!$C$3:$C$14,'Base IPCA'!$D$3:$D$14,AH4019,"Cubic","Extrapolate=Linear","MultiX=Average","Skip=True","Sort=True")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1"/>
        <v>#REF!</v>
      </c>
      <c r="AI4020" s="43" t="str">
        <f>_xll.BInterpol('Base IPCA'!$C$3:$C$14,'Base IPCA'!$E$3:$E$14,AH4020,"Cubic","Extrapolate=Linear","MultiX=Average","Skip=True","Sort=True")</f>
        <v>#N/A Invalid Parameter: Interpolation value</v>
      </c>
      <c r="AJ4020" s="43" t="str">
        <f>_xll.BInterpol('Base IPCA'!$C$3:$C$14,'Base IPCA'!$D$3:$D$14,AH4020,"Cubic","Extrapolate=Linear","MultiX=Average","Skip=True","Sort=True")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1"/>
        <v>#REF!</v>
      </c>
      <c r="AI4021" s="43" t="str">
        <f>_xll.BInterpol('Base IPCA'!$C$3:$C$14,'Base IPCA'!$E$3:$E$14,AH4021,"Cubic","Extrapolate=Linear","MultiX=Average","Skip=True","Sort=True")</f>
        <v>#N/A Invalid Parameter: Interpolation value</v>
      </c>
      <c r="AJ4021" s="43" t="str">
        <f>_xll.BInterpol('Base IPCA'!$C$3:$C$14,'Base IPCA'!$D$3:$D$14,AH4021,"Cubic","Extrapolate=Linear","MultiX=Average","Skip=True","Sort=True")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1"/>
        <v>#REF!</v>
      </c>
      <c r="AI4022" s="43" t="str">
        <f>_xll.BInterpol('Base IPCA'!$C$3:$C$14,'Base IPCA'!$E$3:$E$14,AH4022,"Cubic","Extrapolate=Linear","MultiX=Average","Skip=True","Sort=True")</f>
        <v>#N/A Invalid Parameter: Interpolation value</v>
      </c>
      <c r="AJ4022" s="43" t="str">
        <f>_xll.BInterpol('Base IPCA'!$C$3:$C$14,'Base IPCA'!$D$3:$D$14,AH4022,"Cubic","Extrapolate=Linear","MultiX=Average","Skip=True","Sort=True")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1"/>
        <v>#REF!</v>
      </c>
      <c r="AI4023" s="43" t="str">
        <f>_xll.BInterpol('Base IPCA'!$C$3:$C$14,'Base IPCA'!$E$3:$E$14,AH4023,"Cubic","Extrapolate=Linear","MultiX=Average","Skip=True","Sort=True")</f>
        <v>#N/A Invalid Parameter: Interpolation value</v>
      </c>
      <c r="AJ4023" s="43" t="str">
        <f>_xll.BInterpol('Base IPCA'!$C$3:$C$14,'Base IPCA'!$D$3:$D$14,AH4023,"Cubic","Extrapolate=Linear","MultiX=Average","Skip=True","Sort=True")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1"/>
        <v>#REF!</v>
      </c>
      <c r="AI4024" s="43" t="str">
        <f>_xll.BInterpol('Base IPCA'!$C$3:$C$14,'Base IPCA'!$E$3:$E$14,AH4024,"Cubic","Extrapolate=Linear","MultiX=Average","Skip=True","Sort=True")</f>
        <v>#N/A Invalid Parameter: Interpolation value</v>
      </c>
      <c r="AJ4024" s="43" t="str">
        <f>_xll.BInterpol('Base IPCA'!$C$3:$C$14,'Base IPCA'!$D$3:$D$14,AH4024,"Cubic","Extrapolate=Linear","MultiX=Average","Skip=True","Sort=True")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1"/>
        <v>#REF!</v>
      </c>
      <c r="AI4025" s="43" t="str">
        <f>_xll.BInterpol('Base IPCA'!$C$3:$C$14,'Base IPCA'!$E$3:$E$14,AH4025,"Cubic","Extrapolate=Linear","MultiX=Average","Skip=True","Sort=True")</f>
        <v>#N/A Invalid Parameter: Interpolation value</v>
      </c>
      <c r="AJ4025" s="43" t="str">
        <f>_xll.BInterpol('Base IPCA'!$C$3:$C$14,'Base IPCA'!$D$3:$D$14,AH4025,"Cubic","Extrapolate=Linear","MultiX=Average","Skip=True","Sort=True")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1"/>
        <v>#REF!</v>
      </c>
      <c r="AI4026" s="43" t="str">
        <f>_xll.BInterpol('Base IPCA'!$C$3:$C$14,'Base IPCA'!$E$3:$E$14,AH4026,"Cubic","Extrapolate=Linear","MultiX=Average","Skip=True","Sort=True")</f>
        <v>#N/A Invalid Parameter: Interpolation value</v>
      </c>
      <c r="AJ4026" s="43" t="str">
        <f>_xll.BInterpol('Base IPCA'!$C$3:$C$14,'Base IPCA'!$D$3:$D$14,AH4026,"Cubic","Extrapolate=Linear","MultiX=Average","Skip=True","Sort=True")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1"/>
        <v>#REF!</v>
      </c>
      <c r="AI4027" s="43" t="str">
        <f>_xll.BInterpol('Base IPCA'!$C$3:$C$14,'Base IPCA'!$E$3:$E$14,AH4027,"Cubic","Extrapolate=Linear","MultiX=Average","Skip=True","Sort=True")</f>
        <v>#N/A Invalid Parameter: Interpolation value</v>
      </c>
      <c r="AJ4027" s="43" t="str">
        <f>_xll.BInterpol('Base IPCA'!$C$3:$C$14,'Base IPCA'!$D$3:$D$14,AH4027,"Cubic","Extrapolate=Linear","MultiX=Average","Skip=True","Sort=True")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1"/>
        <v>#REF!</v>
      </c>
      <c r="AI4028" s="43" t="str">
        <f>_xll.BInterpol('Base IPCA'!$C$3:$C$14,'Base IPCA'!$E$3:$E$14,AH4028,"Cubic","Extrapolate=Linear","MultiX=Average","Skip=True","Sort=True")</f>
        <v>#N/A Invalid Parameter: Interpolation value</v>
      </c>
      <c r="AJ4028" s="43" t="str">
        <f>_xll.BInterpol('Base IPCA'!$C$3:$C$14,'Base IPCA'!$D$3:$D$14,AH4028,"Cubic","Extrapolate=Linear","MultiX=Average","Skip=True","Sort=True")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1"/>
        <v>#REF!</v>
      </c>
      <c r="AI4029" s="43" t="str">
        <f>_xll.BInterpol('Base IPCA'!$C$3:$C$14,'Base IPCA'!$E$3:$E$14,AH4029,"Cubic","Extrapolate=Linear","MultiX=Average","Skip=True","Sort=True")</f>
        <v>#N/A Invalid Parameter: Interpolation value</v>
      </c>
      <c r="AJ4029" s="43" t="str">
        <f>_xll.BInterpol('Base IPCA'!$C$3:$C$14,'Base IPCA'!$D$3:$D$14,AH4029,"Cubic","Extrapolate=Linear","MultiX=Average","Skip=True","Sort=True")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1"/>
        <v>#REF!</v>
      </c>
      <c r="AI4030" s="43" t="str">
        <f>_xll.BInterpol('Base IPCA'!$C$3:$C$14,'Base IPCA'!$E$3:$E$14,AH4030,"Cubic","Extrapolate=Linear","MultiX=Average","Skip=True","Sort=True")</f>
        <v>#N/A Invalid Parameter: Interpolation value</v>
      </c>
      <c r="AJ4030" s="43" t="str">
        <f>_xll.BInterpol('Base IPCA'!$C$3:$C$14,'Base IPCA'!$D$3:$D$14,AH4030,"Cubic","Extrapolate=Linear","MultiX=Average","Skip=True","Sort=True")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1"/>
        <v>#REF!</v>
      </c>
      <c r="AI4031" s="43" t="str">
        <f>_xll.BInterpol('Base IPCA'!$C$3:$C$14,'Base IPCA'!$E$3:$E$14,AH4031,"Cubic","Extrapolate=Linear","MultiX=Average","Skip=True","Sort=True")</f>
        <v>#N/A Invalid Parameter: Interpolation value</v>
      </c>
      <c r="AJ4031" s="43" t="str">
        <f>_xll.BInterpol('Base IPCA'!$C$3:$C$14,'Base IPCA'!$D$3:$D$14,AH4031,"Cubic","Extrapolate=Linear","MultiX=Average","Skip=True","Sort=True")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1"/>
        <v>#REF!</v>
      </c>
      <c r="AI4032" s="43" t="str">
        <f>_xll.BInterpol('Base IPCA'!$C$3:$C$14,'Base IPCA'!$E$3:$E$14,AH4032,"Cubic","Extrapolate=Linear","MultiX=Average","Skip=True","Sort=True")</f>
        <v>#N/A Invalid Parameter: Interpolation value</v>
      </c>
      <c r="AJ4032" s="43" t="str">
        <f>_xll.BInterpol('Base IPCA'!$C$3:$C$14,'Base IPCA'!$D$3:$D$14,AH4032,"Cubic","Extrapolate=Linear","MultiX=Average","Skip=True","Sort=True")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1"/>
        <v>#REF!</v>
      </c>
      <c r="AI4033" s="43" t="str">
        <f>_xll.BInterpol('Base IPCA'!$C$3:$C$14,'Base IPCA'!$E$3:$E$14,AH4033,"Cubic","Extrapolate=Linear","MultiX=Average","Skip=True","Sort=True")</f>
        <v>#N/A Invalid Parameter: Interpolation value</v>
      </c>
      <c r="AJ4033" s="43" t="str">
        <f>_xll.BInterpol('Base IPCA'!$C$3:$C$14,'Base IPCA'!$D$3:$D$14,AH4033,"Cubic","Extrapolate=Linear","MultiX=Average","Skip=True","Sort=True")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1"/>
        <v>#REF!</v>
      </c>
      <c r="AI4034" s="43" t="str">
        <f>_xll.BInterpol('Base IPCA'!$C$3:$C$14,'Base IPCA'!$E$3:$E$14,AH4034,"Cubic","Extrapolate=Linear","MultiX=Average","Skip=True","Sort=True")</f>
        <v>#N/A Invalid Parameter: Interpolation value</v>
      </c>
      <c r="AJ4034" s="43" t="str">
        <f>_xll.BInterpol('Base IPCA'!$C$3:$C$14,'Base IPCA'!$D$3:$D$14,AH4034,"Cubic","Extrapolate=Linear","MultiX=Average","Skip=True","Sort=True")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1"/>
        <v>#REF!</v>
      </c>
      <c r="AI4035" s="43" t="str">
        <f>_xll.BInterpol('Base IPCA'!$C$3:$C$14,'Base IPCA'!$E$3:$E$14,AH4035,"Cubic","Extrapolate=Linear","MultiX=Average","Skip=True","Sort=True")</f>
        <v>#N/A Invalid Parameter: Interpolation value</v>
      </c>
      <c r="AJ4035" s="43" t="str">
        <f>_xll.BInterpol('Base IPCA'!$C$3:$C$14,'Base IPCA'!$D$3:$D$14,AH4035,"Cubic","Extrapolate=Linear","MultiX=Average","Skip=True","Sort=True")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1"/>
        <v>#REF!</v>
      </c>
      <c r="AI4036" s="43" t="str">
        <f>_xll.BInterpol('Base IPCA'!$C$3:$C$14,'Base IPCA'!$E$3:$E$14,AH4036,"Cubic","Extrapolate=Linear","MultiX=Average","Skip=True","Sort=True")</f>
        <v>#N/A Invalid Parameter: Interpolation value</v>
      </c>
      <c r="AJ4036" s="43" t="str">
        <f>_xll.BInterpol('Base IPCA'!$C$3:$C$14,'Base IPCA'!$D$3:$D$14,AH4036,"Cubic","Extrapolate=Linear","MultiX=Average","Skip=True","Sort=True")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1"/>
        <v>#REF!</v>
      </c>
      <c r="AI4037" s="43" t="str">
        <f>_xll.BInterpol('Base IPCA'!$C$3:$C$14,'Base IPCA'!$E$3:$E$14,AH4037,"Cubic","Extrapolate=Linear","MultiX=Average","Skip=True","Sort=True")</f>
        <v>#N/A Invalid Parameter: Interpolation value</v>
      </c>
      <c r="AJ4037" s="43" t="str">
        <f>_xll.BInterpol('Base IPCA'!$C$3:$C$14,'Base IPCA'!$D$3:$D$14,AH4037,"Cubic","Extrapolate=Linear","MultiX=Average","Skip=True","Sort=True")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2">AH4037+1</f>
        <v>#REF!</v>
      </c>
      <c r="AI4038" s="43" t="str">
        <f>_xll.BInterpol('Base IPCA'!$C$3:$C$14,'Base IPCA'!$E$3:$E$14,AH4038,"Cubic","Extrapolate=Linear","MultiX=Average","Skip=True","Sort=True")</f>
        <v>#N/A Invalid Parameter: Interpolation value</v>
      </c>
      <c r="AJ4038" s="43" t="str">
        <f>_xll.BInterpol('Base IPCA'!$C$3:$C$14,'Base IPCA'!$D$3:$D$14,AH4038,"Cubic","Extrapolate=Linear","MultiX=Average","Skip=True","Sort=True")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2"/>
        <v>#REF!</v>
      </c>
      <c r="AI4039" s="43" t="str">
        <f>_xll.BInterpol('Base IPCA'!$C$3:$C$14,'Base IPCA'!$E$3:$E$14,AH4039,"Cubic","Extrapolate=Linear","MultiX=Average","Skip=True","Sort=True")</f>
        <v>#N/A Invalid Parameter: Interpolation value</v>
      </c>
      <c r="AJ4039" s="43" t="str">
        <f>_xll.BInterpol('Base IPCA'!$C$3:$C$14,'Base IPCA'!$D$3:$D$14,AH4039,"Cubic","Extrapolate=Linear","MultiX=Average","Skip=True","Sort=True")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2"/>
        <v>#REF!</v>
      </c>
      <c r="AI4040" s="43" t="str">
        <f>_xll.BInterpol('Base IPCA'!$C$3:$C$14,'Base IPCA'!$E$3:$E$14,AH4040,"Cubic","Extrapolate=Linear","MultiX=Average","Skip=True","Sort=True")</f>
        <v>#N/A Invalid Parameter: Interpolation value</v>
      </c>
      <c r="AJ4040" s="43" t="str">
        <f>_xll.BInterpol('Base IPCA'!$C$3:$C$14,'Base IPCA'!$D$3:$D$14,AH4040,"Cubic","Extrapolate=Linear","MultiX=Average","Skip=True","Sort=True")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2"/>
        <v>#REF!</v>
      </c>
      <c r="AI4041" s="43" t="str">
        <f>_xll.BInterpol('Base IPCA'!$C$3:$C$14,'Base IPCA'!$E$3:$E$14,AH4041,"Cubic","Extrapolate=Linear","MultiX=Average","Skip=True","Sort=True")</f>
        <v>#N/A Invalid Parameter: Interpolation value</v>
      </c>
      <c r="AJ4041" s="43" t="str">
        <f>_xll.BInterpol('Base IPCA'!$C$3:$C$14,'Base IPCA'!$D$3:$D$14,AH4041,"Cubic","Extrapolate=Linear","MultiX=Average","Skip=True","Sort=True")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2"/>
        <v>#REF!</v>
      </c>
      <c r="AI4042" s="43" t="str">
        <f>_xll.BInterpol('Base IPCA'!$C$3:$C$14,'Base IPCA'!$E$3:$E$14,AH4042,"Cubic","Extrapolate=Linear","MultiX=Average","Skip=True","Sort=True")</f>
        <v>#N/A Invalid Parameter: Interpolation value</v>
      </c>
      <c r="AJ4042" s="43" t="str">
        <f>_xll.BInterpol('Base IPCA'!$C$3:$C$14,'Base IPCA'!$D$3:$D$14,AH4042,"Cubic","Extrapolate=Linear","MultiX=Average","Skip=True","Sort=True")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2"/>
        <v>#REF!</v>
      </c>
      <c r="AI4043" s="43" t="str">
        <f>_xll.BInterpol('Base IPCA'!$C$3:$C$14,'Base IPCA'!$E$3:$E$14,AH4043,"Cubic","Extrapolate=Linear","MultiX=Average","Skip=True","Sort=True")</f>
        <v>#N/A Invalid Parameter: Interpolation value</v>
      </c>
      <c r="AJ4043" s="43" t="str">
        <f>_xll.BInterpol('Base IPCA'!$C$3:$C$14,'Base IPCA'!$D$3:$D$14,AH4043,"Cubic","Extrapolate=Linear","MultiX=Average","Skip=True","Sort=True")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2"/>
        <v>#REF!</v>
      </c>
      <c r="AI4044" s="43" t="str">
        <f>_xll.BInterpol('Base IPCA'!$C$3:$C$14,'Base IPCA'!$E$3:$E$14,AH4044,"Cubic","Extrapolate=Linear","MultiX=Average","Skip=True","Sort=True")</f>
        <v>#N/A Invalid Parameter: Interpolation value</v>
      </c>
      <c r="AJ4044" s="43" t="str">
        <f>_xll.BInterpol('Base IPCA'!$C$3:$C$14,'Base IPCA'!$D$3:$D$14,AH4044,"Cubic","Extrapolate=Linear","MultiX=Average","Skip=True","Sort=True")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2"/>
        <v>#REF!</v>
      </c>
      <c r="AI4045" s="43" t="str">
        <f>_xll.BInterpol('Base IPCA'!$C$3:$C$14,'Base IPCA'!$E$3:$E$14,AH4045,"Cubic","Extrapolate=Linear","MultiX=Average","Skip=True","Sort=True")</f>
        <v>#N/A Invalid Parameter: Interpolation value</v>
      </c>
      <c r="AJ4045" s="43" t="str">
        <f>_xll.BInterpol('Base IPCA'!$C$3:$C$14,'Base IPCA'!$D$3:$D$14,AH4045,"Cubic","Extrapolate=Linear","MultiX=Average","Skip=True","Sort=True")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2"/>
        <v>#REF!</v>
      </c>
      <c r="AI4046" s="43" t="str">
        <f>_xll.BInterpol('Base IPCA'!$C$3:$C$14,'Base IPCA'!$E$3:$E$14,AH4046,"Cubic","Extrapolate=Linear","MultiX=Average","Skip=True","Sort=True")</f>
        <v>#N/A Invalid Parameter: Interpolation value</v>
      </c>
      <c r="AJ4046" s="43" t="str">
        <f>_xll.BInterpol('Base IPCA'!$C$3:$C$14,'Base IPCA'!$D$3:$D$14,AH4046,"Cubic","Extrapolate=Linear","MultiX=Average","Skip=True","Sort=True")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2"/>
        <v>#REF!</v>
      </c>
      <c r="AI4047" s="43" t="str">
        <f>_xll.BInterpol('Base IPCA'!$C$3:$C$14,'Base IPCA'!$E$3:$E$14,AH4047,"Cubic","Extrapolate=Linear","MultiX=Average","Skip=True","Sort=True")</f>
        <v>#N/A Invalid Parameter: Interpolation value</v>
      </c>
      <c r="AJ4047" s="43" t="str">
        <f>_xll.BInterpol('Base IPCA'!$C$3:$C$14,'Base IPCA'!$D$3:$D$14,AH4047,"Cubic","Extrapolate=Linear","MultiX=Average","Skip=True","Sort=True")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2"/>
        <v>#REF!</v>
      </c>
      <c r="AI4048" s="43" t="str">
        <f>_xll.BInterpol('Base IPCA'!$C$3:$C$14,'Base IPCA'!$E$3:$E$14,AH4048,"Cubic","Extrapolate=Linear","MultiX=Average","Skip=True","Sort=True")</f>
        <v>#N/A Invalid Parameter: Interpolation value</v>
      </c>
      <c r="AJ4048" s="43" t="str">
        <f>_xll.BInterpol('Base IPCA'!$C$3:$C$14,'Base IPCA'!$D$3:$D$14,AH4048,"Cubic","Extrapolate=Linear","MultiX=Average","Skip=True","Sort=True")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2"/>
        <v>#REF!</v>
      </c>
      <c r="AI4049" s="43" t="str">
        <f>_xll.BInterpol('Base IPCA'!$C$3:$C$14,'Base IPCA'!$E$3:$E$14,AH4049,"Cubic","Extrapolate=Linear","MultiX=Average","Skip=True","Sort=True")</f>
        <v>#N/A Invalid Parameter: Interpolation value</v>
      </c>
      <c r="AJ4049" s="43" t="str">
        <f>_xll.BInterpol('Base IPCA'!$C$3:$C$14,'Base IPCA'!$D$3:$D$14,AH4049,"Cubic","Extrapolate=Linear","MultiX=Average","Skip=True","Sort=True")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2"/>
        <v>#REF!</v>
      </c>
      <c r="AI4050" s="43" t="str">
        <f>_xll.BInterpol('Base IPCA'!$C$3:$C$14,'Base IPCA'!$E$3:$E$14,AH4050,"Cubic","Extrapolate=Linear","MultiX=Average","Skip=True","Sort=True")</f>
        <v>#N/A Invalid Parameter: Interpolation value</v>
      </c>
      <c r="AJ4050" s="43" t="str">
        <f>_xll.BInterpol('Base IPCA'!$C$3:$C$14,'Base IPCA'!$D$3:$D$14,AH4050,"Cubic","Extrapolate=Linear","MultiX=Average","Skip=True","Sort=True")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2"/>
        <v>#REF!</v>
      </c>
      <c r="AI4051" s="43" t="str">
        <f>_xll.BInterpol('Base IPCA'!$C$3:$C$14,'Base IPCA'!$E$3:$E$14,AH4051,"Cubic","Extrapolate=Linear","MultiX=Average","Skip=True","Sort=True")</f>
        <v>#N/A Invalid Parameter: Interpolation value</v>
      </c>
      <c r="AJ4051" s="43" t="str">
        <f>_xll.BInterpol('Base IPCA'!$C$3:$C$14,'Base IPCA'!$D$3:$D$14,AH4051,"Cubic","Extrapolate=Linear","MultiX=Average","Skip=True","Sort=True")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2"/>
        <v>#REF!</v>
      </c>
      <c r="AI4052" s="43" t="str">
        <f>_xll.BInterpol('Base IPCA'!$C$3:$C$14,'Base IPCA'!$E$3:$E$14,AH4052,"Cubic","Extrapolate=Linear","MultiX=Average","Skip=True","Sort=True")</f>
        <v>#N/A Invalid Parameter: Interpolation value</v>
      </c>
      <c r="AJ4052" s="43" t="str">
        <f>_xll.BInterpol('Base IPCA'!$C$3:$C$14,'Base IPCA'!$D$3:$D$14,AH4052,"Cubic","Extrapolate=Linear","MultiX=Average","Skip=True","Sort=True")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2"/>
        <v>#REF!</v>
      </c>
      <c r="AI4053" s="43" t="str">
        <f>_xll.BInterpol('Base IPCA'!$C$3:$C$14,'Base IPCA'!$E$3:$E$14,AH4053,"Cubic","Extrapolate=Linear","MultiX=Average","Skip=True","Sort=True")</f>
        <v>#N/A Invalid Parameter: Interpolation value</v>
      </c>
      <c r="AJ4053" s="43" t="str">
        <f>_xll.BInterpol('Base IPCA'!$C$3:$C$14,'Base IPCA'!$D$3:$D$14,AH4053,"Cubic","Extrapolate=Linear","MultiX=Average","Skip=True","Sort=True")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2"/>
        <v>#REF!</v>
      </c>
      <c r="AI4054" s="43" t="str">
        <f>_xll.BInterpol('Base IPCA'!$C$3:$C$14,'Base IPCA'!$E$3:$E$14,AH4054,"Cubic","Extrapolate=Linear","MultiX=Average","Skip=True","Sort=True")</f>
        <v>#N/A Invalid Parameter: Interpolation value</v>
      </c>
      <c r="AJ4054" s="43" t="str">
        <f>_xll.BInterpol('Base IPCA'!$C$3:$C$14,'Base IPCA'!$D$3:$D$14,AH4054,"Cubic","Extrapolate=Linear","MultiX=Average","Skip=True","Sort=True")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2"/>
        <v>#REF!</v>
      </c>
      <c r="AI4055" s="43" t="str">
        <f>_xll.BInterpol('Base IPCA'!$C$3:$C$14,'Base IPCA'!$E$3:$E$14,AH4055,"Cubic","Extrapolate=Linear","MultiX=Average","Skip=True","Sort=True")</f>
        <v>#N/A Invalid Parameter: Interpolation value</v>
      </c>
      <c r="AJ4055" s="43" t="str">
        <f>_xll.BInterpol('Base IPCA'!$C$3:$C$14,'Base IPCA'!$D$3:$D$14,AH4055,"Cubic","Extrapolate=Linear","MultiX=Average","Skip=True","Sort=True")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2"/>
        <v>#REF!</v>
      </c>
      <c r="AI4056" s="43" t="str">
        <f>_xll.BInterpol('Base IPCA'!$C$3:$C$14,'Base IPCA'!$E$3:$E$14,AH4056,"Cubic","Extrapolate=Linear","MultiX=Average","Skip=True","Sort=True")</f>
        <v>#N/A Invalid Parameter: Interpolation value</v>
      </c>
      <c r="AJ4056" s="43" t="str">
        <f>_xll.BInterpol('Base IPCA'!$C$3:$C$14,'Base IPCA'!$D$3:$D$14,AH4056,"Cubic","Extrapolate=Linear","MultiX=Average","Skip=True","Sort=True")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2"/>
        <v>#REF!</v>
      </c>
      <c r="AI4057" s="43" t="str">
        <f>_xll.BInterpol('Base IPCA'!$C$3:$C$14,'Base IPCA'!$E$3:$E$14,AH4057,"Cubic","Extrapolate=Linear","MultiX=Average","Skip=True","Sort=True")</f>
        <v>#N/A Invalid Parameter: Interpolation value</v>
      </c>
      <c r="AJ4057" s="43" t="str">
        <f>_xll.BInterpol('Base IPCA'!$C$3:$C$14,'Base IPCA'!$D$3:$D$14,AH4057,"Cubic","Extrapolate=Linear","MultiX=Average","Skip=True","Sort=True")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2"/>
        <v>#REF!</v>
      </c>
      <c r="AI4058" s="43" t="str">
        <f>_xll.BInterpol('Base IPCA'!$C$3:$C$14,'Base IPCA'!$E$3:$E$14,AH4058,"Cubic","Extrapolate=Linear","MultiX=Average","Skip=True","Sort=True")</f>
        <v>#N/A Invalid Parameter: Interpolation value</v>
      </c>
      <c r="AJ4058" s="43" t="str">
        <f>_xll.BInterpol('Base IPCA'!$C$3:$C$14,'Base IPCA'!$D$3:$D$14,AH4058,"Cubic","Extrapolate=Linear","MultiX=Average","Skip=True","Sort=True")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2"/>
        <v>#REF!</v>
      </c>
      <c r="AI4059" s="43" t="str">
        <f>_xll.BInterpol('Base IPCA'!$C$3:$C$14,'Base IPCA'!$E$3:$E$14,AH4059,"Cubic","Extrapolate=Linear","MultiX=Average","Skip=True","Sort=True")</f>
        <v>#N/A Invalid Parameter: Interpolation value</v>
      </c>
      <c r="AJ4059" s="43" t="str">
        <f>_xll.BInterpol('Base IPCA'!$C$3:$C$14,'Base IPCA'!$D$3:$D$14,AH4059,"Cubic","Extrapolate=Linear","MultiX=Average","Skip=True","Sort=True")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2"/>
        <v>#REF!</v>
      </c>
      <c r="AI4060" s="43" t="str">
        <f>_xll.BInterpol('Base IPCA'!$C$3:$C$14,'Base IPCA'!$E$3:$E$14,AH4060,"Cubic","Extrapolate=Linear","MultiX=Average","Skip=True","Sort=True")</f>
        <v>#N/A Invalid Parameter: Interpolation value</v>
      </c>
      <c r="AJ4060" s="43" t="str">
        <f>_xll.BInterpol('Base IPCA'!$C$3:$C$14,'Base IPCA'!$D$3:$D$14,AH4060,"Cubic","Extrapolate=Linear","MultiX=Average","Skip=True","Sort=True")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2"/>
        <v>#REF!</v>
      </c>
      <c r="AI4061" s="43" t="str">
        <f>_xll.BInterpol('Base IPCA'!$C$3:$C$14,'Base IPCA'!$E$3:$E$14,AH4061,"Cubic","Extrapolate=Linear","MultiX=Average","Skip=True","Sort=True")</f>
        <v>#N/A Invalid Parameter: Interpolation value</v>
      </c>
      <c r="AJ4061" s="43" t="str">
        <f>_xll.BInterpol('Base IPCA'!$C$3:$C$14,'Base IPCA'!$D$3:$D$14,AH4061,"Cubic","Extrapolate=Linear","MultiX=Average","Skip=True","Sort=True")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2"/>
        <v>#REF!</v>
      </c>
      <c r="AI4062" s="43" t="str">
        <f>_xll.BInterpol('Base IPCA'!$C$3:$C$14,'Base IPCA'!$E$3:$E$14,AH4062,"Cubic","Extrapolate=Linear","MultiX=Average","Skip=True","Sort=True")</f>
        <v>#N/A Invalid Parameter: Interpolation value</v>
      </c>
      <c r="AJ4062" s="43" t="str">
        <f>_xll.BInterpol('Base IPCA'!$C$3:$C$14,'Base IPCA'!$D$3:$D$14,AH4062,"Cubic","Extrapolate=Linear","MultiX=Average","Skip=True","Sort=True")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2"/>
        <v>#REF!</v>
      </c>
      <c r="AI4063" s="43" t="str">
        <f>_xll.BInterpol('Base IPCA'!$C$3:$C$14,'Base IPCA'!$E$3:$E$14,AH4063,"Cubic","Extrapolate=Linear","MultiX=Average","Skip=True","Sort=True")</f>
        <v>#N/A Invalid Parameter: Interpolation value</v>
      </c>
      <c r="AJ4063" s="43" t="str">
        <f>_xll.BInterpol('Base IPCA'!$C$3:$C$14,'Base IPCA'!$D$3:$D$14,AH4063,"Cubic","Extrapolate=Linear","MultiX=Average","Skip=True","Sort=True")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2"/>
        <v>#REF!</v>
      </c>
      <c r="AI4064" s="43" t="str">
        <f>_xll.BInterpol('Base IPCA'!$C$3:$C$14,'Base IPCA'!$E$3:$E$14,AH4064,"Cubic","Extrapolate=Linear","MultiX=Average","Skip=True","Sort=True")</f>
        <v>#N/A Invalid Parameter: Interpolation value</v>
      </c>
      <c r="AJ4064" s="43" t="str">
        <f>_xll.BInterpol('Base IPCA'!$C$3:$C$14,'Base IPCA'!$D$3:$D$14,AH4064,"Cubic","Extrapolate=Linear","MultiX=Average","Skip=True","Sort=True")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2"/>
        <v>#REF!</v>
      </c>
      <c r="AI4065" s="43" t="str">
        <f>_xll.BInterpol('Base IPCA'!$C$3:$C$14,'Base IPCA'!$E$3:$E$14,AH4065,"Cubic","Extrapolate=Linear","MultiX=Average","Skip=True","Sort=True")</f>
        <v>#N/A Invalid Parameter: Interpolation value</v>
      </c>
      <c r="AJ4065" s="43" t="str">
        <f>_xll.BInterpol('Base IPCA'!$C$3:$C$14,'Base IPCA'!$D$3:$D$14,AH4065,"Cubic","Extrapolate=Linear","MultiX=Average","Skip=True","Sort=True")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2"/>
        <v>#REF!</v>
      </c>
      <c r="AI4066" s="43" t="str">
        <f>_xll.BInterpol('Base IPCA'!$C$3:$C$14,'Base IPCA'!$E$3:$E$14,AH4066,"Cubic","Extrapolate=Linear","MultiX=Average","Skip=True","Sort=True")</f>
        <v>#N/A Invalid Parameter: Interpolation value</v>
      </c>
      <c r="AJ4066" s="43" t="str">
        <f>_xll.BInterpol('Base IPCA'!$C$3:$C$14,'Base IPCA'!$D$3:$D$14,AH4066,"Cubic","Extrapolate=Linear","MultiX=Average","Skip=True","Sort=True")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2"/>
        <v>#REF!</v>
      </c>
      <c r="AI4067" s="43" t="str">
        <f>_xll.BInterpol('Base IPCA'!$C$3:$C$14,'Base IPCA'!$E$3:$E$14,AH4067,"Cubic","Extrapolate=Linear","MultiX=Average","Skip=True","Sort=True")</f>
        <v>#N/A Invalid Parameter: Interpolation value</v>
      </c>
      <c r="AJ4067" s="43" t="str">
        <f>_xll.BInterpol('Base IPCA'!$C$3:$C$14,'Base IPCA'!$D$3:$D$14,AH4067,"Cubic","Extrapolate=Linear","MultiX=Average","Skip=True","Sort=True")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2"/>
        <v>#REF!</v>
      </c>
      <c r="AI4068" s="43" t="str">
        <f>_xll.BInterpol('Base IPCA'!$C$3:$C$14,'Base IPCA'!$E$3:$E$14,AH4068,"Cubic","Extrapolate=Linear","MultiX=Average","Skip=True","Sort=True")</f>
        <v>#N/A Invalid Parameter: Interpolation value</v>
      </c>
      <c r="AJ4068" s="43" t="str">
        <f>_xll.BInterpol('Base IPCA'!$C$3:$C$14,'Base IPCA'!$D$3:$D$14,AH4068,"Cubic","Extrapolate=Linear","MultiX=Average","Skip=True","Sort=True")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2"/>
        <v>#REF!</v>
      </c>
      <c r="AI4069" s="43" t="str">
        <f>_xll.BInterpol('Base IPCA'!$C$3:$C$14,'Base IPCA'!$E$3:$E$14,AH4069,"Cubic","Extrapolate=Linear","MultiX=Average","Skip=True","Sort=True")</f>
        <v>#N/A Invalid Parameter: Interpolation value</v>
      </c>
      <c r="AJ4069" s="43" t="str">
        <f>_xll.BInterpol('Base IPCA'!$C$3:$C$14,'Base IPCA'!$D$3:$D$14,AH4069,"Cubic","Extrapolate=Linear","MultiX=Average","Skip=True","Sort=True")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2"/>
        <v>#REF!</v>
      </c>
      <c r="AI4070" s="43" t="str">
        <f>_xll.BInterpol('Base IPCA'!$C$3:$C$14,'Base IPCA'!$E$3:$E$14,AH4070,"Cubic","Extrapolate=Linear","MultiX=Average","Skip=True","Sort=True")</f>
        <v>#N/A Invalid Parameter: Interpolation value</v>
      </c>
      <c r="AJ4070" s="43" t="str">
        <f>_xll.BInterpol('Base IPCA'!$C$3:$C$14,'Base IPCA'!$D$3:$D$14,AH4070,"Cubic","Extrapolate=Linear","MultiX=Average","Skip=True","Sort=True")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2"/>
        <v>#REF!</v>
      </c>
      <c r="AI4071" s="43" t="str">
        <f>_xll.BInterpol('Base IPCA'!$C$3:$C$14,'Base IPCA'!$E$3:$E$14,AH4071,"Cubic","Extrapolate=Linear","MultiX=Average","Skip=True","Sort=True")</f>
        <v>#N/A Invalid Parameter: Interpolation value</v>
      </c>
      <c r="AJ4071" s="43" t="str">
        <f>_xll.BInterpol('Base IPCA'!$C$3:$C$14,'Base IPCA'!$D$3:$D$14,AH4071,"Cubic","Extrapolate=Linear","MultiX=Average","Skip=True","Sort=True")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2"/>
        <v>#REF!</v>
      </c>
      <c r="AI4072" s="43" t="str">
        <f>_xll.BInterpol('Base IPCA'!$C$3:$C$14,'Base IPCA'!$E$3:$E$14,AH4072,"Cubic","Extrapolate=Linear","MultiX=Average","Skip=True","Sort=True")</f>
        <v>#N/A Invalid Parameter: Interpolation value</v>
      </c>
      <c r="AJ4072" s="43" t="str">
        <f>_xll.BInterpol('Base IPCA'!$C$3:$C$14,'Base IPCA'!$D$3:$D$14,AH4072,"Cubic","Extrapolate=Linear","MultiX=Average","Skip=True","Sort=True")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2"/>
        <v>#REF!</v>
      </c>
      <c r="AI4073" s="43" t="str">
        <f>_xll.BInterpol('Base IPCA'!$C$3:$C$14,'Base IPCA'!$E$3:$E$14,AH4073,"Cubic","Extrapolate=Linear","MultiX=Average","Skip=True","Sort=True")</f>
        <v>#N/A Invalid Parameter: Interpolation value</v>
      </c>
      <c r="AJ4073" s="43" t="str">
        <f>_xll.BInterpol('Base IPCA'!$C$3:$C$14,'Base IPCA'!$D$3:$D$14,AH4073,"Cubic","Extrapolate=Linear","MultiX=Average","Skip=True","Sort=True")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2"/>
        <v>#REF!</v>
      </c>
      <c r="AI4074" s="43" t="str">
        <f>_xll.BInterpol('Base IPCA'!$C$3:$C$14,'Base IPCA'!$E$3:$E$14,AH4074,"Cubic","Extrapolate=Linear","MultiX=Average","Skip=True","Sort=True")</f>
        <v>#N/A Invalid Parameter: Interpolation value</v>
      </c>
      <c r="AJ4074" s="43" t="str">
        <f>_xll.BInterpol('Base IPCA'!$C$3:$C$14,'Base IPCA'!$D$3:$D$14,AH4074,"Cubic","Extrapolate=Linear","MultiX=Average","Skip=True","Sort=True")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2"/>
        <v>#REF!</v>
      </c>
      <c r="AI4075" s="43" t="str">
        <f>_xll.BInterpol('Base IPCA'!$C$3:$C$14,'Base IPCA'!$E$3:$E$14,AH4075,"Cubic","Extrapolate=Linear","MultiX=Average","Skip=True","Sort=True")</f>
        <v>#N/A Invalid Parameter: Interpolation value</v>
      </c>
      <c r="AJ4075" s="43" t="str">
        <f>_xll.BInterpol('Base IPCA'!$C$3:$C$14,'Base IPCA'!$D$3:$D$14,AH4075,"Cubic","Extrapolate=Linear","MultiX=Average","Skip=True","Sort=True")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2"/>
        <v>#REF!</v>
      </c>
      <c r="AI4076" s="43" t="str">
        <f>_xll.BInterpol('Base IPCA'!$C$3:$C$14,'Base IPCA'!$E$3:$E$14,AH4076,"Cubic","Extrapolate=Linear","MultiX=Average","Skip=True","Sort=True")</f>
        <v>#N/A Invalid Parameter: Interpolation value</v>
      </c>
      <c r="AJ4076" s="43" t="str">
        <f>_xll.BInterpol('Base IPCA'!$C$3:$C$14,'Base IPCA'!$D$3:$D$14,AH4076,"Cubic","Extrapolate=Linear","MultiX=Average","Skip=True","Sort=True")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2"/>
        <v>#REF!</v>
      </c>
      <c r="AI4077" s="43" t="str">
        <f>_xll.BInterpol('Base IPCA'!$C$3:$C$14,'Base IPCA'!$E$3:$E$14,AH4077,"Cubic","Extrapolate=Linear","MultiX=Average","Skip=True","Sort=True")</f>
        <v>#N/A Invalid Parameter: Interpolation value</v>
      </c>
      <c r="AJ4077" s="43" t="str">
        <f>_xll.BInterpol('Base IPCA'!$C$3:$C$14,'Base IPCA'!$D$3:$D$14,AH4077,"Cubic","Extrapolate=Linear","MultiX=Average","Skip=True","Sort=True")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2"/>
        <v>#REF!</v>
      </c>
      <c r="AI4078" s="43" t="str">
        <f>_xll.BInterpol('Base IPCA'!$C$3:$C$14,'Base IPCA'!$E$3:$E$14,AH4078,"Cubic","Extrapolate=Linear","MultiX=Average","Skip=True","Sort=True")</f>
        <v>#N/A Invalid Parameter: Interpolation value</v>
      </c>
      <c r="AJ4078" s="43" t="str">
        <f>_xll.BInterpol('Base IPCA'!$C$3:$C$14,'Base IPCA'!$D$3:$D$14,AH4078,"Cubic","Extrapolate=Linear","MultiX=Average","Skip=True","Sort=True")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2"/>
        <v>#REF!</v>
      </c>
      <c r="AI4079" s="43" t="str">
        <f>_xll.BInterpol('Base IPCA'!$C$3:$C$14,'Base IPCA'!$E$3:$E$14,AH4079,"Cubic","Extrapolate=Linear","MultiX=Average","Skip=True","Sort=True")</f>
        <v>#N/A Invalid Parameter: Interpolation value</v>
      </c>
      <c r="AJ4079" s="43" t="str">
        <f>_xll.BInterpol('Base IPCA'!$C$3:$C$14,'Base IPCA'!$D$3:$D$14,AH4079,"Cubic","Extrapolate=Linear","MultiX=Average","Skip=True","Sort=True")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2"/>
        <v>#REF!</v>
      </c>
      <c r="AI4080" s="43" t="str">
        <f>_xll.BInterpol('Base IPCA'!$C$3:$C$14,'Base IPCA'!$E$3:$E$14,AH4080,"Cubic","Extrapolate=Linear","MultiX=Average","Skip=True","Sort=True")</f>
        <v>#N/A Invalid Parameter: Interpolation value</v>
      </c>
      <c r="AJ4080" s="43" t="str">
        <f>_xll.BInterpol('Base IPCA'!$C$3:$C$14,'Base IPCA'!$D$3:$D$14,AH4080,"Cubic","Extrapolate=Linear","MultiX=Average","Skip=True","Sort=True")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2"/>
        <v>#REF!</v>
      </c>
      <c r="AI4081" s="43" t="str">
        <f>_xll.BInterpol('Base IPCA'!$C$3:$C$14,'Base IPCA'!$E$3:$E$14,AH4081,"Cubic","Extrapolate=Linear","MultiX=Average","Skip=True","Sort=True")</f>
        <v>#N/A Invalid Parameter: Interpolation value</v>
      </c>
      <c r="AJ4081" s="43" t="str">
        <f>_xll.BInterpol('Base IPCA'!$C$3:$C$14,'Base IPCA'!$D$3:$D$14,AH4081,"Cubic","Extrapolate=Linear","MultiX=Average","Skip=True","Sort=True")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2"/>
        <v>#REF!</v>
      </c>
      <c r="AI4082" s="43" t="str">
        <f>_xll.BInterpol('Base IPCA'!$C$3:$C$14,'Base IPCA'!$E$3:$E$14,AH4082,"Cubic","Extrapolate=Linear","MultiX=Average","Skip=True","Sort=True")</f>
        <v>#N/A Invalid Parameter: Interpolation value</v>
      </c>
      <c r="AJ4082" s="43" t="str">
        <f>_xll.BInterpol('Base IPCA'!$C$3:$C$14,'Base IPCA'!$D$3:$D$14,AH4082,"Cubic","Extrapolate=Linear","MultiX=Average","Skip=True","Sort=True")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2"/>
        <v>#REF!</v>
      </c>
      <c r="AI4083" s="43" t="str">
        <f>_xll.BInterpol('Base IPCA'!$C$3:$C$14,'Base IPCA'!$E$3:$E$14,AH4083,"Cubic","Extrapolate=Linear","MultiX=Average","Skip=True","Sort=True")</f>
        <v>#N/A Invalid Parameter: Interpolation value</v>
      </c>
      <c r="AJ4083" s="43" t="str">
        <f>_xll.BInterpol('Base IPCA'!$C$3:$C$14,'Base IPCA'!$D$3:$D$14,AH4083,"Cubic","Extrapolate=Linear","MultiX=Average","Skip=True","Sort=True")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2"/>
        <v>#REF!</v>
      </c>
      <c r="AI4084" s="43" t="str">
        <f>_xll.BInterpol('Base IPCA'!$C$3:$C$14,'Base IPCA'!$E$3:$E$14,AH4084,"Cubic","Extrapolate=Linear","MultiX=Average","Skip=True","Sort=True")</f>
        <v>#N/A Invalid Parameter: Interpolation value</v>
      </c>
      <c r="AJ4084" s="43" t="str">
        <f>_xll.BInterpol('Base IPCA'!$C$3:$C$14,'Base IPCA'!$D$3:$D$14,AH4084,"Cubic","Extrapolate=Linear","MultiX=Average","Skip=True","Sort=True")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2"/>
        <v>#REF!</v>
      </c>
      <c r="AI4085" s="43" t="str">
        <f>_xll.BInterpol('Base IPCA'!$C$3:$C$14,'Base IPCA'!$E$3:$E$14,AH4085,"Cubic","Extrapolate=Linear","MultiX=Average","Skip=True","Sort=True")</f>
        <v>#N/A Invalid Parameter: Interpolation value</v>
      </c>
      <c r="AJ4085" s="43" t="str">
        <f>_xll.BInterpol('Base IPCA'!$C$3:$C$14,'Base IPCA'!$D$3:$D$14,AH4085,"Cubic","Extrapolate=Linear","MultiX=Average","Skip=True","Sort=True")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2"/>
        <v>#REF!</v>
      </c>
      <c r="AI4086" s="43" t="str">
        <f>_xll.BInterpol('Base IPCA'!$C$3:$C$14,'Base IPCA'!$E$3:$E$14,AH4086,"Cubic","Extrapolate=Linear","MultiX=Average","Skip=True","Sort=True")</f>
        <v>#N/A Invalid Parameter: Interpolation value</v>
      </c>
      <c r="AJ4086" s="43" t="str">
        <f>_xll.BInterpol('Base IPCA'!$C$3:$C$14,'Base IPCA'!$D$3:$D$14,AH4086,"Cubic","Extrapolate=Linear","MultiX=Average","Skip=True","Sort=True")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2"/>
        <v>#REF!</v>
      </c>
      <c r="AI4087" s="43" t="str">
        <f>_xll.BInterpol('Base IPCA'!$C$3:$C$14,'Base IPCA'!$E$3:$E$14,AH4087,"Cubic","Extrapolate=Linear","MultiX=Average","Skip=True","Sort=True")</f>
        <v>#N/A Invalid Parameter: Interpolation value</v>
      </c>
      <c r="AJ4087" s="43" t="str">
        <f>_xll.BInterpol('Base IPCA'!$C$3:$C$14,'Base IPCA'!$D$3:$D$14,AH4087,"Cubic","Extrapolate=Linear","MultiX=Average","Skip=True","Sort=True")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2"/>
        <v>#REF!</v>
      </c>
      <c r="AI4088" s="43" t="str">
        <f>_xll.BInterpol('Base IPCA'!$C$3:$C$14,'Base IPCA'!$E$3:$E$14,AH4088,"Cubic","Extrapolate=Linear","MultiX=Average","Skip=True","Sort=True")</f>
        <v>#N/A Invalid Parameter: Interpolation value</v>
      </c>
      <c r="AJ4088" s="43" t="str">
        <f>_xll.BInterpol('Base IPCA'!$C$3:$C$14,'Base IPCA'!$D$3:$D$14,AH4088,"Cubic","Extrapolate=Linear","MultiX=Average","Skip=True","Sort=True")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2"/>
        <v>#REF!</v>
      </c>
      <c r="AI4089" s="43" t="str">
        <f>_xll.BInterpol('Base IPCA'!$C$3:$C$14,'Base IPCA'!$E$3:$E$14,AH4089,"Cubic","Extrapolate=Linear","MultiX=Average","Skip=True","Sort=True")</f>
        <v>#N/A Invalid Parameter: Interpolation value</v>
      </c>
      <c r="AJ4089" s="43" t="str">
        <f>_xll.BInterpol('Base IPCA'!$C$3:$C$14,'Base IPCA'!$D$3:$D$14,AH4089,"Cubic","Extrapolate=Linear","MultiX=Average","Skip=True","Sort=True")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2"/>
        <v>#REF!</v>
      </c>
      <c r="AI4090" s="43" t="str">
        <f>_xll.BInterpol('Base IPCA'!$C$3:$C$14,'Base IPCA'!$E$3:$E$14,AH4090,"Cubic","Extrapolate=Linear","MultiX=Average","Skip=True","Sort=True")</f>
        <v>#N/A Invalid Parameter: Interpolation value</v>
      </c>
      <c r="AJ4090" s="43" t="str">
        <f>_xll.BInterpol('Base IPCA'!$C$3:$C$14,'Base IPCA'!$D$3:$D$14,AH4090,"Cubic","Extrapolate=Linear","MultiX=Average","Skip=True","Sort=True")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2"/>
        <v>#REF!</v>
      </c>
      <c r="AI4091" s="43" t="str">
        <f>_xll.BInterpol('Base IPCA'!$C$3:$C$14,'Base IPCA'!$E$3:$E$14,AH4091,"Cubic","Extrapolate=Linear","MultiX=Average","Skip=True","Sort=True")</f>
        <v>#N/A Invalid Parameter: Interpolation value</v>
      </c>
      <c r="AJ4091" s="43" t="str">
        <f>_xll.BInterpol('Base IPCA'!$C$3:$C$14,'Base IPCA'!$D$3:$D$14,AH4091,"Cubic","Extrapolate=Linear","MultiX=Average","Skip=True","Sort=True")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2"/>
        <v>#REF!</v>
      </c>
      <c r="AI4092" s="43" t="str">
        <f>_xll.BInterpol('Base IPCA'!$C$3:$C$14,'Base IPCA'!$E$3:$E$14,AH4092,"Cubic","Extrapolate=Linear","MultiX=Average","Skip=True","Sort=True")</f>
        <v>#N/A Invalid Parameter: Interpolation value</v>
      </c>
      <c r="AJ4092" s="43" t="str">
        <f>_xll.BInterpol('Base IPCA'!$C$3:$C$14,'Base IPCA'!$D$3:$D$14,AH4092,"Cubic","Extrapolate=Linear","MultiX=Average","Skip=True","Sort=True")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2"/>
        <v>#REF!</v>
      </c>
      <c r="AI4093" s="43" t="str">
        <f>_xll.BInterpol('Base IPCA'!$C$3:$C$14,'Base IPCA'!$E$3:$E$14,AH4093,"Cubic","Extrapolate=Linear","MultiX=Average","Skip=True","Sort=True")</f>
        <v>#N/A Invalid Parameter: Interpolation value</v>
      </c>
      <c r="AJ4093" s="43" t="str">
        <f>_xll.BInterpol('Base IPCA'!$C$3:$C$14,'Base IPCA'!$D$3:$D$14,AH4093,"Cubic","Extrapolate=Linear","MultiX=Average","Skip=True","Sort=True")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2"/>
        <v>#REF!</v>
      </c>
      <c r="AI4094" s="43" t="str">
        <f>_xll.BInterpol('Base IPCA'!$C$3:$C$14,'Base IPCA'!$E$3:$E$14,AH4094,"Cubic","Extrapolate=Linear","MultiX=Average","Skip=True","Sort=True")</f>
        <v>#N/A Invalid Parameter: Interpolation value</v>
      </c>
      <c r="AJ4094" s="43" t="str">
        <f>_xll.BInterpol('Base IPCA'!$C$3:$C$14,'Base IPCA'!$D$3:$D$14,AH4094,"Cubic","Extrapolate=Linear","MultiX=Average","Skip=True","Sort=True")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2"/>
        <v>#REF!</v>
      </c>
      <c r="AI4095" s="43" t="str">
        <f>_xll.BInterpol('Base IPCA'!$C$3:$C$14,'Base IPCA'!$E$3:$E$14,AH4095,"Cubic","Extrapolate=Linear","MultiX=Average","Skip=True","Sort=True")</f>
        <v>#N/A Invalid Parameter: Interpolation value</v>
      </c>
      <c r="AJ4095" s="43" t="str">
        <f>_xll.BInterpol('Base IPCA'!$C$3:$C$14,'Base IPCA'!$D$3:$D$14,AH4095,"Cubic","Extrapolate=Linear","MultiX=Average","Skip=True","Sort=True")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2"/>
        <v>#REF!</v>
      </c>
      <c r="AI4096" s="43" t="str">
        <f>_xll.BInterpol('Base IPCA'!$C$3:$C$14,'Base IPCA'!$E$3:$E$14,AH4096,"Cubic","Extrapolate=Linear","MultiX=Average","Skip=True","Sort=True")</f>
        <v>#N/A Invalid Parameter: Interpolation value</v>
      </c>
      <c r="AJ4096" s="43" t="str">
        <f>_xll.BInterpol('Base IPCA'!$C$3:$C$14,'Base IPCA'!$D$3:$D$14,AH4096,"Cubic","Extrapolate=Linear","MultiX=Average","Skip=True","Sort=True")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2"/>
        <v>#REF!</v>
      </c>
      <c r="AI4097" s="43" t="str">
        <f>_xll.BInterpol('Base IPCA'!$C$3:$C$14,'Base IPCA'!$E$3:$E$14,AH4097,"Cubic","Extrapolate=Linear","MultiX=Average","Skip=True","Sort=True")</f>
        <v>#N/A Invalid Parameter: Interpolation value</v>
      </c>
      <c r="AJ4097" s="43" t="str">
        <f>_xll.BInterpol('Base IPCA'!$C$3:$C$14,'Base IPCA'!$D$3:$D$14,AH4097,"Cubic","Extrapolate=Linear","MultiX=Average","Skip=True","Sort=True")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2"/>
        <v>#REF!</v>
      </c>
      <c r="AI4098" s="43" t="str">
        <f>_xll.BInterpol('Base IPCA'!$C$3:$C$14,'Base IPCA'!$E$3:$E$14,AH4098,"Cubic","Extrapolate=Linear","MultiX=Average","Skip=True","Sort=True")</f>
        <v>#N/A Invalid Parameter: Interpolation value</v>
      </c>
      <c r="AJ4098" s="43" t="str">
        <f>_xll.BInterpol('Base IPCA'!$C$3:$C$14,'Base IPCA'!$D$3:$D$14,AH4098,"Cubic","Extrapolate=Linear","MultiX=Average","Skip=True","Sort=True")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2"/>
        <v>#REF!</v>
      </c>
      <c r="AI4099" s="43" t="str">
        <f>_xll.BInterpol('Base IPCA'!$C$3:$C$14,'Base IPCA'!$E$3:$E$14,AH4099,"Cubic","Extrapolate=Linear","MultiX=Average","Skip=True","Sort=True")</f>
        <v>#N/A Invalid Parameter: Interpolation value</v>
      </c>
      <c r="AJ4099" s="43" t="str">
        <f>_xll.BInterpol('Base IPCA'!$C$3:$C$14,'Base IPCA'!$D$3:$D$14,AH4099,"Cubic","Extrapolate=Linear","MultiX=Average","Skip=True","Sort=True")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2"/>
        <v>#REF!</v>
      </c>
      <c r="AI4100" s="43" t="str">
        <f>_xll.BInterpol('Base IPCA'!$C$3:$C$14,'Base IPCA'!$E$3:$E$14,AH4100,"Cubic","Extrapolate=Linear","MultiX=Average","Skip=True","Sort=True")</f>
        <v>#N/A Invalid Parameter: Interpolation value</v>
      </c>
      <c r="AJ4100" s="43" t="str">
        <f>_xll.BInterpol('Base IPCA'!$C$3:$C$14,'Base IPCA'!$D$3:$D$14,AH4100,"Cubic","Extrapolate=Linear","MultiX=Average","Skip=True","Sort=True")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2"/>
        <v>#REF!</v>
      </c>
      <c r="AI4101" s="43" t="str">
        <f>_xll.BInterpol('Base IPCA'!$C$3:$C$14,'Base IPCA'!$E$3:$E$14,AH4101,"Cubic","Extrapolate=Linear","MultiX=Average","Skip=True","Sort=True")</f>
        <v>#N/A Invalid Parameter: Interpolation value</v>
      </c>
      <c r="AJ4101" s="43" t="str">
        <f>_xll.BInterpol('Base IPCA'!$C$3:$C$14,'Base IPCA'!$D$3:$D$14,AH4101,"Cubic","Extrapolate=Linear","MultiX=Average","Skip=True","Sort=True")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3">AH4101+1</f>
        <v>#REF!</v>
      </c>
      <c r="AI4102" s="43" t="str">
        <f>_xll.BInterpol('Base IPCA'!$C$3:$C$14,'Base IPCA'!$E$3:$E$14,AH4102,"Cubic","Extrapolate=Linear","MultiX=Average","Skip=True","Sort=True")</f>
        <v>#N/A Invalid Parameter: Interpolation value</v>
      </c>
      <c r="AJ4102" s="43" t="str">
        <f>_xll.BInterpol('Base IPCA'!$C$3:$C$14,'Base IPCA'!$D$3:$D$14,AH4102,"Cubic","Extrapolate=Linear","MultiX=Average","Skip=True","Sort=True")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3"/>
        <v>#REF!</v>
      </c>
      <c r="AI4103" s="43" t="str">
        <f>_xll.BInterpol('Base IPCA'!$C$3:$C$14,'Base IPCA'!$E$3:$E$14,AH4103,"Cubic","Extrapolate=Linear","MultiX=Average","Skip=True","Sort=True")</f>
        <v>#N/A Invalid Parameter: Interpolation value</v>
      </c>
      <c r="AJ4103" s="43" t="str">
        <f>_xll.BInterpol('Base IPCA'!$C$3:$C$14,'Base IPCA'!$D$3:$D$14,AH4103,"Cubic","Extrapolate=Linear","MultiX=Average","Skip=True","Sort=True")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3"/>
        <v>#REF!</v>
      </c>
      <c r="AI4104" s="43" t="str">
        <f>_xll.BInterpol('Base IPCA'!$C$3:$C$14,'Base IPCA'!$E$3:$E$14,AH4104,"Cubic","Extrapolate=Linear","MultiX=Average","Skip=True","Sort=True")</f>
        <v>#N/A Invalid Parameter: Interpolation value</v>
      </c>
      <c r="AJ4104" s="43" t="str">
        <f>_xll.BInterpol('Base IPCA'!$C$3:$C$14,'Base IPCA'!$D$3:$D$14,AH4104,"Cubic","Extrapolate=Linear","MultiX=Average","Skip=True","Sort=True")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3"/>
        <v>#REF!</v>
      </c>
      <c r="AI4105" s="43" t="str">
        <f>_xll.BInterpol('Base IPCA'!$C$3:$C$14,'Base IPCA'!$E$3:$E$14,AH4105,"Cubic","Extrapolate=Linear","MultiX=Average","Skip=True","Sort=True")</f>
        <v>#N/A Invalid Parameter: Interpolation value</v>
      </c>
      <c r="AJ4105" s="43" t="str">
        <f>_xll.BInterpol('Base IPCA'!$C$3:$C$14,'Base IPCA'!$D$3:$D$14,AH4105,"Cubic","Extrapolate=Linear","MultiX=Average","Skip=True","Sort=True")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3"/>
        <v>#REF!</v>
      </c>
      <c r="AI4106" s="43" t="str">
        <f>_xll.BInterpol('Base IPCA'!$C$3:$C$14,'Base IPCA'!$E$3:$E$14,AH4106,"Cubic","Extrapolate=Linear","MultiX=Average","Skip=True","Sort=True")</f>
        <v>#N/A Invalid Parameter: Interpolation value</v>
      </c>
      <c r="AJ4106" s="43" t="str">
        <f>_xll.BInterpol('Base IPCA'!$C$3:$C$14,'Base IPCA'!$D$3:$D$14,AH4106,"Cubic","Extrapolate=Linear","MultiX=Average","Skip=True","Sort=True")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3"/>
        <v>#REF!</v>
      </c>
      <c r="AI4107" s="43" t="str">
        <f>_xll.BInterpol('Base IPCA'!$C$3:$C$14,'Base IPCA'!$E$3:$E$14,AH4107,"Cubic","Extrapolate=Linear","MultiX=Average","Skip=True","Sort=True")</f>
        <v>#N/A Invalid Parameter: Interpolation value</v>
      </c>
      <c r="AJ4107" s="43" t="str">
        <f>_xll.BInterpol('Base IPCA'!$C$3:$C$14,'Base IPCA'!$D$3:$D$14,AH4107,"Cubic","Extrapolate=Linear","MultiX=Average","Skip=True","Sort=True")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3"/>
        <v>#REF!</v>
      </c>
      <c r="AI4108" s="43" t="str">
        <f>_xll.BInterpol('Base IPCA'!$C$3:$C$14,'Base IPCA'!$E$3:$E$14,AH4108,"Cubic","Extrapolate=Linear","MultiX=Average","Skip=True","Sort=True")</f>
        <v>#N/A Invalid Parameter: Interpolation value</v>
      </c>
      <c r="AJ4108" s="43" t="str">
        <f>_xll.BInterpol('Base IPCA'!$C$3:$C$14,'Base IPCA'!$D$3:$D$14,AH4108,"Cubic","Extrapolate=Linear","MultiX=Average","Skip=True","Sort=True")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3"/>
        <v>#REF!</v>
      </c>
      <c r="AI4109" s="43" t="str">
        <f>_xll.BInterpol('Base IPCA'!$C$3:$C$14,'Base IPCA'!$E$3:$E$14,AH4109,"Cubic","Extrapolate=Linear","MultiX=Average","Skip=True","Sort=True")</f>
        <v>#N/A Invalid Parameter: Interpolation value</v>
      </c>
      <c r="AJ4109" s="43" t="str">
        <f>_xll.BInterpol('Base IPCA'!$C$3:$C$14,'Base IPCA'!$D$3:$D$14,AH4109,"Cubic","Extrapolate=Linear","MultiX=Average","Skip=True","Sort=True")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3"/>
        <v>#REF!</v>
      </c>
      <c r="AI4110" s="43" t="str">
        <f>_xll.BInterpol('Base IPCA'!$C$3:$C$14,'Base IPCA'!$E$3:$E$14,AH4110,"Cubic","Extrapolate=Linear","MultiX=Average","Skip=True","Sort=True")</f>
        <v>#N/A Invalid Parameter: Interpolation value</v>
      </c>
      <c r="AJ4110" s="43" t="str">
        <f>_xll.BInterpol('Base IPCA'!$C$3:$C$14,'Base IPCA'!$D$3:$D$14,AH4110,"Cubic","Extrapolate=Linear","MultiX=Average","Skip=True","Sort=True")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3"/>
        <v>#REF!</v>
      </c>
      <c r="AI4111" s="43" t="str">
        <f>_xll.BInterpol('Base IPCA'!$C$3:$C$14,'Base IPCA'!$E$3:$E$14,AH4111,"Cubic","Extrapolate=Linear","MultiX=Average","Skip=True","Sort=True")</f>
        <v>#N/A Invalid Parameter: Interpolation value</v>
      </c>
      <c r="AJ4111" s="43" t="str">
        <f>_xll.BInterpol('Base IPCA'!$C$3:$C$14,'Base IPCA'!$D$3:$D$14,AH4111,"Cubic","Extrapolate=Linear","MultiX=Average","Skip=True","Sort=True")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3"/>
        <v>#REF!</v>
      </c>
      <c r="AI4112" s="43" t="str">
        <f>_xll.BInterpol('Base IPCA'!$C$3:$C$14,'Base IPCA'!$E$3:$E$14,AH4112,"Cubic","Extrapolate=Linear","MultiX=Average","Skip=True","Sort=True")</f>
        <v>#N/A Invalid Parameter: Interpolation value</v>
      </c>
      <c r="AJ4112" s="43" t="str">
        <f>_xll.BInterpol('Base IPCA'!$C$3:$C$14,'Base IPCA'!$D$3:$D$14,AH4112,"Cubic","Extrapolate=Linear","MultiX=Average","Skip=True","Sort=True")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3"/>
        <v>#REF!</v>
      </c>
      <c r="AI4113" s="43" t="str">
        <f>_xll.BInterpol('Base IPCA'!$C$3:$C$14,'Base IPCA'!$E$3:$E$14,AH4113,"Cubic","Extrapolate=Linear","MultiX=Average","Skip=True","Sort=True")</f>
        <v>#N/A Invalid Parameter: Interpolation value</v>
      </c>
      <c r="AJ4113" s="43" t="str">
        <f>_xll.BInterpol('Base IPCA'!$C$3:$C$14,'Base IPCA'!$D$3:$D$14,AH4113,"Cubic","Extrapolate=Linear","MultiX=Average","Skip=True","Sort=True")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3"/>
        <v>#REF!</v>
      </c>
      <c r="AI4114" s="43" t="str">
        <f>_xll.BInterpol('Base IPCA'!$C$3:$C$14,'Base IPCA'!$E$3:$E$14,AH4114,"Cubic","Extrapolate=Linear","MultiX=Average","Skip=True","Sort=True")</f>
        <v>#N/A Invalid Parameter: Interpolation value</v>
      </c>
      <c r="AJ4114" s="43" t="str">
        <f>_xll.BInterpol('Base IPCA'!$C$3:$C$14,'Base IPCA'!$D$3:$D$14,AH4114,"Cubic","Extrapolate=Linear","MultiX=Average","Skip=True","Sort=True")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3"/>
        <v>#REF!</v>
      </c>
      <c r="AI4115" s="43" t="str">
        <f>_xll.BInterpol('Base IPCA'!$C$3:$C$14,'Base IPCA'!$E$3:$E$14,AH4115,"Cubic","Extrapolate=Linear","MultiX=Average","Skip=True","Sort=True")</f>
        <v>#N/A Invalid Parameter: Interpolation value</v>
      </c>
      <c r="AJ4115" s="43" t="str">
        <f>_xll.BInterpol('Base IPCA'!$C$3:$C$14,'Base IPCA'!$D$3:$D$14,AH4115,"Cubic","Extrapolate=Linear","MultiX=Average","Skip=True","Sort=True")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3"/>
        <v>#REF!</v>
      </c>
      <c r="AI4116" s="43" t="str">
        <f>_xll.BInterpol('Base IPCA'!$C$3:$C$14,'Base IPCA'!$E$3:$E$14,AH4116,"Cubic","Extrapolate=Linear","MultiX=Average","Skip=True","Sort=True")</f>
        <v>#N/A Invalid Parameter: Interpolation value</v>
      </c>
      <c r="AJ4116" s="43" t="str">
        <f>_xll.BInterpol('Base IPCA'!$C$3:$C$14,'Base IPCA'!$D$3:$D$14,AH4116,"Cubic","Extrapolate=Linear","MultiX=Average","Skip=True","Sort=True")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3"/>
        <v>#REF!</v>
      </c>
      <c r="AI4117" s="43" t="str">
        <f>_xll.BInterpol('Base IPCA'!$C$3:$C$14,'Base IPCA'!$E$3:$E$14,AH4117,"Cubic","Extrapolate=Linear","MultiX=Average","Skip=True","Sort=True")</f>
        <v>#N/A Invalid Parameter: Interpolation value</v>
      </c>
      <c r="AJ4117" s="43" t="str">
        <f>_xll.BInterpol('Base IPCA'!$C$3:$C$14,'Base IPCA'!$D$3:$D$14,AH4117,"Cubic","Extrapolate=Linear","MultiX=Average","Skip=True","Sort=True")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3"/>
        <v>#REF!</v>
      </c>
      <c r="AI4118" s="43" t="str">
        <f>_xll.BInterpol('Base IPCA'!$C$3:$C$14,'Base IPCA'!$E$3:$E$14,AH4118,"Cubic","Extrapolate=Linear","MultiX=Average","Skip=True","Sort=True")</f>
        <v>#N/A Invalid Parameter: Interpolation value</v>
      </c>
      <c r="AJ4118" s="43" t="str">
        <f>_xll.BInterpol('Base IPCA'!$C$3:$C$14,'Base IPCA'!$D$3:$D$14,AH4118,"Cubic","Extrapolate=Linear","MultiX=Average","Skip=True","Sort=True")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3"/>
        <v>#REF!</v>
      </c>
      <c r="AI4119" s="43" t="str">
        <f>_xll.BInterpol('Base IPCA'!$C$3:$C$14,'Base IPCA'!$E$3:$E$14,AH4119,"Cubic","Extrapolate=Linear","MultiX=Average","Skip=True","Sort=True")</f>
        <v>#N/A Invalid Parameter: Interpolation value</v>
      </c>
      <c r="AJ4119" s="43" t="str">
        <f>_xll.BInterpol('Base IPCA'!$C$3:$C$14,'Base IPCA'!$D$3:$D$14,AH4119,"Cubic","Extrapolate=Linear","MultiX=Average","Skip=True","Sort=True")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3"/>
        <v>#REF!</v>
      </c>
      <c r="AI4120" s="43" t="str">
        <f>_xll.BInterpol('Base IPCA'!$C$3:$C$14,'Base IPCA'!$E$3:$E$14,AH4120,"Cubic","Extrapolate=Linear","MultiX=Average","Skip=True","Sort=True")</f>
        <v>#N/A Invalid Parameter: Interpolation value</v>
      </c>
      <c r="AJ4120" s="43" t="str">
        <f>_xll.BInterpol('Base IPCA'!$C$3:$C$14,'Base IPCA'!$D$3:$D$14,AH4120,"Cubic","Extrapolate=Linear","MultiX=Average","Skip=True","Sort=True")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3"/>
        <v>#REF!</v>
      </c>
      <c r="AI4121" s="43" t="str">
        <f>_xll.BInterpol('Base IPCA'!$C$3:$C$14,'Base IPCA'!$E$3:$E$14,AH4121,"Cubic","Extrapolate=Linear","MultiX=Average","Skip=True","Sort=True")</f>
        <v>#N/A Invalid Parameter: Interpolation value</v>
      </c>
      <c r="AJ4121" s="43" t="str">
        <f>_xll.BInterpol('Base IPCA'!$C$3:$C$14,'Base IPCA'!$D$3:$D$14,AH4121,"Cubic","Extrapolate=Linear","MultiX=Average","Skip=True","Sort=True")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3"/>
        <v>#REF!</v>
      </c>
      <c r="AI4122" s="43" t="str">
        <f>_xll.BInterpol('Base IPCA'!$C$3:$C$14,'Base IPCA'!$E$3:$E$14,AH4122,"Cubic","Extrapolate=Linear","MultiX=Average","Skip=True","Sort=True")</f>
        <v>#N/A Invalid Parameter: Interpolation value</v>
      </c>
      <c r="AJ4122" s="43" t="str">
        <f>_xll.BInterpol('Base IPCA'!$C$3:$C$14,'Base IPCA'!$D$3:$D$14,AH4122,"Cubic","Extrapolate=Linear","MultiX=Average","Skip=True","Sort=True")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3"/>
        <v>#REF!</v>
      </c>
      <c r="AI4123" s="43" t="str">
        <f>_xll.BInterpol('Base IPCA'!$C$3:$C$14,'Base IPCA'!$E$3:$E$14,AH4123,"Cubic","Extrapolate=Linear","MultiX=Average","Skip=True","Sort=True")</f>
        <v>#N/A Invalid Parameter: Interpolation value</v>
      </c>
      <c r="AJ4123" s="43" t="str">
        <f>_xll.BInterpol('Base IPCA'!$C$3:$C$14,'Base IPCA'!$D$3:$D$14,AH4123,"Cubic","Extrapolate=Linear","MultiX=Average","Skip=True","Sort=True")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3"/>
        <v>#REF!</v>
      </c>
      <c r="AI4124" s="43" t="str">
        <f>_xll.BInterpol('Base IPCA'!$C$3:$C$14,'Base IPCA'!$E$3:$E$14,AH4124,"Cubic","Extrapolate=Linear","MultiX=Average","Skip=True","Sort=True")</f>
        <v>#N/A Invalid Parameter: Interpolation value</v>
      </c>
      <c r="AJ4124" s="43" t="str">
        <f>_xll.BInterpol('Base IPCA'!$C$3:$C$14,'Base IPCA'!$D$3:$D$14,AH4124,"Cubic","Extrapolate=Linear","MultiX=Average","Skip=True","Sort=True")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3"/>
        <v>#REF!</v>
      </c>
      <c r="AI4125" s="43" t="str">
        <f>_xll.BInterpol('Base IPCA'!$C$3:$C$14,'Base IPCA'!$E$3:$E$14,AH4125,"Cubic","Extrapolate=Linear","MultiX=Average","Skip=True","Sort=True")</f>
        <v>#N/A Invalid Parameter: Interpolation value</v>
      </c>
      <c r="AJ4125" s="43" t="str">
        <f>_xll.BInterpol('Base IPCA'!$C$3:$C$14,'Base IPCA'!$D$3:$D$14,AH4125,"Cubic","Extrapolate=Linear","MultiX=Average","Skip=True","Sort=True")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3"/>
        <v>#REF!</v>
      </c>
      <c r="AI4126" s="43" t="str">
        <f>_xll.BInterpol('Base IPCA'!$C$3:$C$14,'Base IPCA'!$E$3:$E$14,AH4126,"Cubic","Extrapolate=Linear","MultiX=Average","Skip=True","Sort=True")</f>
        <v>#N/A Invalid Parameter: Interpolation value</v>
      </c>
      <c r="AJ4126" s="43" t="str">
        <f>_xll.BInterpol('Base IPCA'!$C$3:$C$14,'Base IPCA'!$D$3:$D$14,AH4126,"Cubic","Extrapolate=Linear","MultiX=Average","Skip=True","Sort=True")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3"/>
        <v>#REF!</v>
      </c>
      <c r="AI4127" s="43" t="str">
        <f>_xll.BInterpol('Base IPCA'!$C$3:$C$14,'Base IPCA'!$E$3:$E$14,AH4127,"Cubic","Extrapolate=Linear","MultiX=Average","Skip=True","Sort=True")</f>
        <v>#N/A Invalid Parameter: Interpolation value</v>
      </c>
      <c r="AJ4127" s="43" t="str">
        <f>_xll.BInterpol('Base IPCA'!$C$3:$C$14,'Base IPCA'!$D$3:$D$14,AH4127,"Cubic","Extrapolate=Linear","MultiX=Average","Skip=True","Sort=True")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3"/>
        <v>#REF!</v>
      </c>
      <c r="AI4128" s="43" t="str">
        <f>_xll.BInterpol('Base IPCA'!$C$3:$C$14,'Base IPCA'!$E$3:$E$14,AH4128,"Cubic","Extrapolate=Linear","MultiX=Average","Skip=True","Sort=True")</f>
        <v>#N/A Invalid Parameter: Interpolation value</v>
      </c>
      <c r="AJ4128" s="43" t="str">
        <f>_xll.BInterpol('Base IPCA'!$C$3:$C$14,'Base IPCA'!$D$3:$D$14,AH4128,"Cubic","Extrapolate=Linear","MultiX=Average","Skip=True","Sort=True")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3"/>
        <v>#REF!</v>
      </c>
      <c r="AI4129" s="43" t="str">
        <f>_xll.BInterpol('Base IPCA'!$C$3:$C$14,'Base IPCA'!$E$3:$E$14,AH4129,"Cubic","Extrapolate=Linear","MultiX=Average","Skip=True","Sort=True")</f>
        <v>#N/A Invalid Parameter: Interpolation value</v>
      </c>
      <c r="AJ4129" s="43" t="str">
        <f>_xll.BInterpol('Base IPCA'!$C$3:$C$14,'Base IPCA'!$D$3:$D$14,AH4129,"Cubic","Extrapolate=Linear","MultiX=Average","Skip=True","Sort=True")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3"/>
        <v>#REF!</v>
      </c>
      <c r="AI4130" s="43" t="str">
        <f>_xll.BInterpol('Base IPCA'!$C$3:$C$14,'Base IPCA'!$E$3:$E$14,AH4130,"Cubic","Extrapolate=Linear","MultiX=Average","Skip=True","Sort=True")</f>
        <v>#N/A Invalid Parameter: Interpolation value</v>
      </c>
      <c r="AJ4130" s="43" t="str">
        <f>_xll.BInterpol('Base IPCA'!$C$3:$C$14,'Base IPCA'!$D$3:$D$14,AH4130,"Cubic","Extrapolate=Linear","MultiX=Average","Skip=True","Sort=True")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3"/>
        <v>#REF!</v>
      </c>
      <c r="AI4131" s="43" t="str">
        <f>_xll.BInterpol('Base IPCA'!$C$3:$C$14,'Base IPCA'!$E$3:$E$14,AH4131,"Cubic","Extrapolate=Linear","MultiX=Average","Skip=True","Sort=True")</f>
        <v>#N/A Invalid Parameter: Interpolation value</v>
      </c>
      <c r="AJ4131" s="43" t="str">
        <f>_xll.BInterpol('Base IPCA'!$C$3:$C$14,'Base IPCA'!$D$3:$D$14,AH4131,"Cubic","Extrapolate=Linear","MultiX=Average","Skip=True","Sort=True")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3"/>
        <v>#REF!</v>
      </c>
      <c r="AI4132" s="43" t="str">
        <f>_xll.BInterpol('Base IPCA'!$C$3:$C$14,'Base IPCA'!$E$3:$E$14,AH4132,"Cubic","Extrapolate=Linear","MultiX=Average","Skip=True","Sort=True")</f>
        <v>#N/A Invalid Parameter: Interpolation value</v>
      </c>
      <c r="AJ4132" s="43" t="str">
        <f>_xll.BInterpol('Base IPCA'!$C$3:$C$14,'Base IPCA'!$D$3:$D$14,AH4132,"Cubic","Extrapolate=Linear","MultiX=Average","Skip=True","Sort=True")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3"/>
        <v>#REF!</v>
      </c>
      <c r="AI4133" s="43" t="str">
        <f>_xll.BInterpol('Base IPCA'!$C$3:$C$14,'Base IPCA'!$E$3:$E$14,AH4133,"Cubic","Extrapolate=Linear","MultiX=Average","Skip=True","Sort=True")</f>
        <v>#N/A Invalid Parameter: Interpolation value</v>
      </c>
      <c r="AJ4133" s="43" t="str">
        <f>_xll.BInterpol('Base IPCA'!$C$3:$C$14,'Base IPCA'!$D$3:$D$14,AH4133,"Cubic","Extrapolate=Linear","MultiX=Average","Skip=True","Sort=True")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3"/>
        <v>#REF!</v>
      </c>
      <c r="AI4134" s="43" t="str">
        <f>_xll.BInterpol('Base IPCA'!$C$3:$C$14,'Base IPCA'!$E$3:$E$14,AH4134,"Cubic","Extrapolate=Linear","MultiX=Average","Skip=True","Sort=True")</f>
        <v>#N/A Invalid Parameter: Interpolation value</v>
      </c>
      <c r="AJ4134" s="43" t="str">
        <f>_xll.BInterpol('Base IPCA'!$C$3:$C$14,'Base IPCA'!$D$3:$D$14,AH4134,"Cubic","Extrapolate=Linear","MultiX=Average","Skip=True","Sort=True")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3"/>
        <v>#REF!</v>
      </c>
      <c r="AI4135" s="43" t="str">
        <f>_xll.BInterpol('Base IPCA'!$C$3:$C$14,'Base IPCA'!$E$3:$E$14,AH4135,"Cubic","Extrapolate=Linear","MultiX=Average","Skip=True","Sort=True")</f>
        <v>#N/A Invalid Parameter: Interpolation value</v>
      </c>
      <c r="AJ4135" s="43" t="str">
        <f>_xll.BInterpol('Base IPCA'!$C$3:$C$14,'Base IPCA'!$D$3:$D$14,AH4135,"Cubic","Extrapolate=Linear","MultiX=Average","Skip=True","Sort=True")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3"/>
        <v>#REF!</v>
      </c>
      <c r="AI4136" s="43" t="str">
        <f>_xll.BInterpol('Base IPCA'!$C$3:$C$14,'Base IPCA'!$E$3:$E$14,AH4136,"Cubic","Extrapolate=Linear","MultiX=Average","Skip=True","Sort=True")</f>
        <v>#N/A Invalid Parameter: Interpolation value</v>
      </c>
      <c r="AJ4136" s="43" t="str">
        <f>_xll.BInterpol('Base IPCA'!$C$3:$C$14,'Base IPCA'!$D$3:$D$14,AH4136,"Cubic","Extrapolate=Linear","MultiX=Average","Skip=True","Sort=True")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3"/>
        <v>#REF!</v>
      </c>
      <c r="AI4137" s="43" t="str">
        <f>_xll.BInterpol('Base IPCA'!$C$3:$C$14,'Base IPCA'!$E$3:$E$14,AH4137,"Cubic","Extrapolate=Linear","MultiX=Average","Skip=True","Sort=True")</f>
        <v>#N/A Invalid Parameter: Interpolation value</v>
      </c>
      <c r="AJ4137" s="43" t="str">
        <f>_xll.BInterpol('Base IPCA'!$C$3:$C$14,'Base IPCA'!$D$3:$D$14,AH4137,"Cubic","Extrapolate=Linear","MultiX=Average","Skip=True","Sort=True")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3"/>
        <v>#REF!</v>
      </c>
      <c r="AI4138" s="43" t="str">
        <f>_xll.BInterpol('Base IPCA'!$C$3:$C$14,'Base IPCA'!$E$3:$E$14,AH4138,"Cubic","Extrapolate=Linear","MultiX=Average","Skip=True","Sort=True")</f>
        <v>#N/A Invalid Parameter: Interpolation value</v>
      </c>
      <c r="AJ4138" s="43" t="str">
        <f>_xll.BInterpol('Base IPCA'!$C$3:$C$14,'Base IPCA'!$D$3:$D$14,AH4138,"Cubic","Extrapolate=Linear","MultiX=Average","Skip=True","Sort=True")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3"/>
        <v>#REF!</v>
      </c>
      <c r="AI4139" s="43" t="str">
        <f>_xll.BInterpol('Base IPCA'!$C$3:$C$14,'Base IPCA'!$E$3:$E$14,AH4139,"Cubic","Extrapolate=Linear","MultiX=Average","Skip=True","Sort=True")</f>
        <v>#N/A Invalid Parameter: Interpolation value</v>
      </c>
      <c r="AJ4139" s="43" t="str">
        <f>_xll.BInterpol('Base IPCA'!$C$3:$C$14,'Base IPCA'!$D$3:$D$14,AH4139,"Cubic","Extrapolate=Linear","MultiX=Average","Skip=True","Sort=True")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3"/>
        <v>#REF!</v>
      </c>
      <c r="AI4140" s="43" t="str">
        <f>_xll.BInterpol('Base IPCA'!$C$3:$C$14,'Base IPCA'!$E$3:$E$14,AH4140,"Cubic","Extrapolate=Linear","MultiX=Average","Skip=True","Sort=True")</f>
        <v>#N/A Invalid Parameter: Interpolation value</v>
      </c>
      <c r="AJ4140" s="43" t="str">
        <f>_xll.BInterpol('Base IPCA'!$C$3:$C$14,'Base IPCA'!$D$3:$D$14,AH4140,"Cubic","Extrapolate=Linear","MultiX=Average","Skip=True","Sort=True")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3"/>
        <v>#REF!</v>
      </c>
      <c r="AI4141" s="43" t="str">
        <f>_xll.BInterpol('Base IPCA'!$C$3:$C$14,'Base IPCA'!$E$3:$E$14,AH4141,"Cubic","Extrapolate=Linear","MultiX=Average","Skip=True","Sort=True")</f>
        <v>#N/A Invalid Parameter: Interpolation value</v>
      </c>
      <c r="AJ4141" s="43" t="str">
        <f>_xll.BInterpol('Base IPCA'!$C$3:$C$14,'Base IPCA'!$D$3:$D$14,AH4141,"Cubic","Extrapolate=Linear","MultiX=Average","Skip=True","Sort=True")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3"/>
        <v>#REF!</v>
      </c>
      <c r="AI4142" s="43" t="str">
        <f>_xll.BInterpol('Base IPCA'!$C$3:$C$14,'Base IPCA'!$E$3:$E$14,AH4142,"Cubic","Extrapolate=Linear","MultiX=Average","Skip=True","Sort=True")</f>
        <v>#N/A Invalid Parameter: Interpolation value</v>
      </c>
      <c r="AJ4142" s="43" t="str">
        <f>_xll.BInterpol('Base IPCA'!$C$3:$C$14,'Base IPCA'!$D$3:$D$14,AH4142,"Cubic","Extrapolate=Linear","MultiX=Average","Skip=True","Sort=True")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3"/>
        <v>#REF!</v>
      </c>
      <c r="AI4143" s="43" t="str">
        <f>_xll.BInterpol('Base IPCA'!$C$3:$C$14,'Base IPCA'!$E$3:$E$14,AH4143,"Cubic","Extrapolate=Linear","MultiX=Average","Skip=True","Sort=True")</f>
        <v>#N/A Invalid Parameter: Interpolation value</v>
      </c>
      <c r="AJ4143" s="43" t="str">
        <f>_xll.BInterpol('Base IPCA'!$C$3:$C$14,'Base IPCA'!$D$3:$D$14,AH4143,"Cubic","Extrapolate=Linear","MultiX=Average","Skip=True","Sort=True")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3"/>
        <v>#REF!</v>
      </c>
      <c r="AI4144" s="43" t="str">
        <f>_xll.BInterpol('Base IPCA'!$C$3:$C$14,'Base IPCA'!$E$3:$E$14,AH4144,"Cubic","Extrapolate=Linear","MultiX=Average","Skip=True","Sort=True")</f>
        <v>#N/A Invalid Parameter: Interpolation value</v>
      </c>
      <c r="AJ4144" s="43" t="str">
        <f>_xll.BInterpol('Base IPCA'!$C$3:$C$14,'Base IPCA'!$D$3:$D$14,AH4144,"Cubic","Extrapolate=Linear","MultiX=Average","Skip=True","Sort=True")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3"/>
        <v>#REF!</v>
      </c>
      <c r="AI4145" s="43" t="str">
        <f>_xll.BInterpol('Base IPCA'!$C$3:$C$14,'Base IPCA'!$E$3:$E$14,AH4145,"Cubic","Extrapolate=Linear","MultiX=Average","Skip=True","Sort=True")</f>
        <v>#N/A Invalid Parameter: Interpolation value</v>
      </c>
      <c r="AJ4145" s="43" t="str">
        <f>_xll.BInterpol('Base IPCA'!$C$3:$C$14,'Base IPCA'!$D$3:$D$14,AH4145,"Cubic","Extrapolate=Linear","MultiX=Average","Skip=True","Sort=True")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3"/>
        <v>#REF!</v>
      </c>
      <c r="AI4146" s="43" t="str">
        <f>_xll.BInterpol('Base IPCA'!$C$3:$C$14,'Base IPCA'!$E$3:$E$14,AH4146,"Cubic","Extrapolate=Linear","MultiX=Average","Skip=True","Sort=True")</f>
        <v>#N/A Invalid Parameter: Interpolation value</v>
      </c>
      <c r="AJ4146" s="43" t="str">
        <f>_xll.BInterpol('Base IPCA'!$C$3:$C$14,'Base IPCA'!$D$3:$D$14,AH4146,"Cubic","Extrapolate=Linear","MultiX=Average","Skip=True","Sort=True")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3"/>
        <v>#REF!</v>
      </c>
      <c r="AI4147" s="43" t="str">
        <f>_xll.BInterpol('Base IPCA'!$C$3:$C$14,'Base IPCA'!$E$3:$E$14,AH4147,"Cubic","Extrapolate=Linear","MultiX=Average","Skip=True","Sort=True")</f>
        <v>#N/A Invalid Parameter: Interpolation value</v>
      </c>
      <c r="AJ4147" s="43" t="str">
        <f>_xll.BInterpol('Base IPCA'!$C$3:$C$14,'Base IPCA'!$D$3:$D$14,AH4147,"Cubic","Extrapolate=Linear","MultiX=Average","Skip=True","Sort=True")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3"/>
        <v>#REF!</v>
      </c>
      <c r="AI4148" s="43" t="str">
        <f>_xll.BInterpol('Base IPCA'!$C$3:$C$14,'Base IPCA'!$E$3:$E$14,AH4148,"Cubic","Extrapolate=Linear","MultiX=Average","Skip=True","Sort=True")</f>
        <v>#N/A Invalid Parameter: Interpolation value</v>
      </c>
      <c r="AJ4148" s="43" t="str">
        <f>_xll.BInterpol('Base IPCA'!$C$3:$C$14,'Base IPCA'!$D$3:$D$14,AH4148,"Cubic","Extrapolate=Linear","MultiX=Average","Skip=True","Sort=True")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3"/>
        <v>#REF!</v>
      </c>
      <c r="AI4149" s="43" t="str">
        <f>_xll.BInterpol('Base IPCA'!$C$3:$C$14,'Base IPCA'!$E$3:$E$14,AH4149,"Cubic","Extrapolate=Linear","MultiX=Average","Skip=True","Sort=True")</f>
        <v>#N/A Invalid Parameter: Interpolation value</v>
      </c>
      <c r="AJ4149" s="43" t="str">
        <f>_xll.BInterpol('Base IPCA'!$C$3:$C$14,'Base IPCA'!$D$3:$D$14,AH4149,"Cubic","Extrapolate=Linear","MultiX=Average","Skip=True","Sort=True")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3"/>
        <v>#REF!</v>
      </c>
      <c r="AI4150" s="43" t="str">
        <f>_xll.BInterpol('Base IPCA'!$C$3:$C$14,'Base IPCA'!$E$3:$E$14,AH4150,"Cubic","Extrapolate=Linear","MultiX=Average","Skip=True","Sort=True")</f>
        <v>#N/A Invalid Parameter: Interpolation value</v>
      </c>
      <c r="AJ4150" s="43" t="str">
        <f>_xll.BInterpol('Base IPCA'!$C$3:$C$14,'Base IPCA'!$D$3:$D$14,AH4150,"Cubic","Extrapolate=Linear","MultiX=Average","Skip=True","Sort=True")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3"/>
        <v>#REF!</v>
      </c>
      <c r="AI4151" s="43" t="str">
        <f>_xll.BInterpol('Base IPCA'!$C$3:$C$14,'Base IPCA'!$E$3:$E$14,AH4151,"Cubic","Extrapolate=Linear","MultiX=Average","Skip=True","Sort=True")</f>
        <v>#N/A Invalid Parameter: Interpolation value</v>
      </c>
      <c r="AJ4151" s="43" t="str">
        <f>_xll.BInterpol('Base IPCA'!$C$3:$C$14,'Base IPCA'!$D$3:$D$14,AH4151,"Cubic","Extrapolate=Linear","MultiX=Average","Skip=True","Sort=True")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3"/>
        <v>#REF!</v>
      </c>
      <c r="AI4152" s="43" t="str">
        <f>_xll.BInterpol('Base IPCA'!$C$3:$C$14,'Base IPCA'!$E$3:$E$14,AH4152,"Cubic","Extrapolate=Linear","MultiX=Average","Skip=True","Sort=True")</f>
        <v>#N/A Invalid Parameter: Interpolation value</v>
      </c>
      <c r="AJ4152" s="43" t="str">
        <f>_xll.BInterpol('Base IPCA'!$C$3:$C$14,'Base IPCA'!$D$3:$D$14,AH4152,"Cubic","Extrapolate=Linear","MultiX=Average","Skip=True","Sort=True")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3"/>
        <v>#REF!</v>
      </c>
      <c r="AI4153" s="43" t="str">
        <f>_xll.BInterpol('Base IPCA'!$C$3:$C$14,'Base IPCA'!$E$3:$E$14,AH4153,"Cubic","Extrapolate=Linear","MultiX=Average","Skip=True","Sort=True")</f>
        <v>#N/A Invalid Parameter: Interpolation value</v>
      </c>
      <c r="AJ4153" s="43" t="str">
        <f>_xll.BInterpol('Base IPCA'!$C$3:$C$14,'Base IPCA'!$D$3:$D$14,AH4153,"Cubic","Extrapolate=Linear","MultiX=Average","Skip=True","Sort=True")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3"/>
        <v>#REF!</v>
      </c>
      <c r="AI4154" s="43" t="str">
        <f>_xll.BInterpol('Base IPCA'!$C$3:$C$14,'Base IPCA'!$E$3:$E$14,AH4154,"Cubic","Extrapolate=Linear","MultiX=Average","Skip=True","Sort=True")</f>
        <v>#N/A Invalid Parameter: Interpolation value</v>
      </c>
      <c r="AJ4154" s="43" t="str">
        <f>_xll.BInterpol('Base IPCA'!$C$3:$C$14,'Base IPCA'!$D$3:$D$14,AH4154,"Cubic","Extrapolate=Linear","MultiX=Average","Skip=True","Sort=True")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3"/>
        <v>#REF!</v>
      </c>
      <c r="AI4155" s="43" t="str">
        <f>_xll.BInterpol('Base IPCA'!$C$3:$C$14,'Base IPCA'!$E$3:$E$14,AH4155,"Cubic","Extrapolate=Linear","MultiX=Average","Skip=True","Sort=True")</f>
        <v>#N/A Invalid Parameter: Interpolation value</v>
      </c>
      <c r="AJ4155" s="43" t="str">
        <f>_xll.BInterpol('Base IPCA'!$C$3:$C$14,'Base IPCA'!$D$3:$D$14,AH4155,"Cubic","Extrapolate=Linear","MultiX=Average","Skip=True","Sort=True")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3"/>
        <v>#REF!</v>
      </c>
      <c r="AI4156" s="43" t="str">
        <f>_xll.BInterpol('Base IPCA'!$C$3:$C$14,'Base IPCA'!$E$3:$E$14,AH4156,"Cubic","Extrapolate=Linear","MultiX=Average","Skip=True","Sort=True")</f>
        <v>#N/A Invalid Parameter: Interpolation value</v>
      </c>
      <c r="AJ4156" s="43" t="str">
        <f>_xll.BInterpol('Base IPCA'!$C$3:$C$14,'Base IPCA'!$D$3:$D$14,AH4156,"Cubic","Extrapolate=Linear","MultiX=Average","Skip=True","Sort=True")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3"/>
        <v>#REF!</v>
      </c>
      <c r="AI4157" s="43" t="str">
        <f>_xll.BInterpol('Base IPCA'!$C$3:$C$14,'Base IPCA'!$E$3:$E$14,AH4157,"Cubic","Extrapolate=Linear","MultiX=Average","Skip=True","Sort=True")</f>
        <v>#N/A Invalid Parameter: Interpolation value</v>
      </c>
      <c r="AJ4157" s="43" t="str">
        <f>_xll.BInterpol('Base IPCA'!$C$3:$C$14,'Base IPCA'!$D$3:$D$14,AH4157,"Cubic","Extrapolate=Linear","MultiX=Average","Skip=True","Sort=True")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3"/>
        <v>#REF!</v>
      </c>
      <c r="AI4158" s="43" t="str">
        <f>_xll.BInterpol('Base IPCA'!$C$3:$C$14,'Base IPCA'!$E$3:$E$14,AH4158,"Cubic","Extrapolate=Linear","MultiX=Average","Skip=True","Sort=True")</f>
        <v>#N/A Invalid Parameter: Interpolation value</v>
      </c>
      <c r="AJ4158" s="43" t="str">
        <f>_xll.BInterpol('Base IPCA'!$C$3:$C$14,'Base IPCA'!$D$3:$D$14,AH4158,"Cubic","Extrapolate=Linear","MultiX=Average","Skip=True","Sort=True")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3"/>
        <v>#REF!</v>
      </c>
      <c r="AI4159" s="43" t="str">
        <f>_xll.BInterpol('Base IPCA'!$C$3:$C$14,'Base IPCA'!$E$3:$E$14,AH4159,"Cubic","Extrapolate=Linear","MultiX=Average","Skip=True","Sort=True")</f>
        <v>#N/A Invalid Parameter: Interpolation value</v>
      </c>
      <c r="AJ4159" s="43" t="str">
        <f>_xll.BInterpol('Base IPCA'!$C$3:$C$14,'Base IPCA'!$D$3:$D$14,AH4159,"Cubic","Extrapolate=Linear","MultiX=Average","Skip=True","Sort=True")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3"/>
        <v>#REF!</v>
      </c>
      <c r="AI4160" s="43" t="str">
        <f>_xll.BInterpol('Base IPCA'!$C$3:$C$14,'Base IPCA'!$E$3:$E$14,AH4160,"Cubic","Extrapolate=Linear","MultiX=Average","Skip=True","Sort=True")</f>
        <v>#N/A Invalid Parameter: Interpolation value</v>
      </c>
      <c r="AJ4160" s="43" t="str">
        <f>_xll.BInterpol('Base IPCA'!$C$3:$C$14,'Base IPCA'!$D$3:$D$14,AH4160,"Cubic","Extrapolate=Linear","MultiX=Average","Skip=True","Sort=True")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3"/>
        <v>#REF!</v>
      </c>
      <c r="AI4161" s="43" t="str">
        <f>_xll.BInterpol('Base IPCA'!$C$3:$C$14,'Base IPCA'!$E$3:$E$14,AH4161,"Cubic","Extrapolate=Linear","MultiX=Average","Skip=True","Sort=True")</f>
        <v>#N/A Invalid Parameter: Interpolation value</v>
      </c>
      <c r="AJ4161" s="43" t="str">
        <f>_xll.BInterpol('Base IPCA'!$C$3:$C$14,'Base IPCA'!$D$3:$D$14,AH4161,"Cubic","Extrapolate=Linear","MultiX=Average","Skip=True","Sort=True")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3"/>
        <v>#REF!</v>
      </c>
      <c r="AI4162" s="43" t="str">
        <f>_xll.BInterpol('Base IPCA'!$C$3:$C$14,'Base IPCA'!$E$3:$E$14,AH4162,"Cubic","Extrapolate=Linear","MultiX=Average","Skip=True","Sort=True")</f>
        <v>#N/A Invalid Parameter: Interpolation value</v>
      </c>
      <c r="AJ4162" s="43" t="str">
        <f>_xll.BInterpol('Base IPCA'!$C$3:$C$14,'Base IPCA'!$D$3:$D$14,AH4162,"Cubic","Extrapolate=Linear","MultiX=Average","Skip=True","Sort=True")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3"/>
        <v>#REF!</v>
      </c>
      <c r="AI4163" s="43" t="str">
        <f>_xll.BInterpol('Base IPCA'!$C$3:$C$14,'Base IPCA'!$E$3:$E$14,AH4163,"Cubic","Extrapolate=Linear","MultiX=Average","Skip=True","Sort=True")</f>
        <v>#N/A Invalid Parameter: Interpolation value</v>
      </c>
      <c r="AJ4163" s="43" t="str">
        <f>_xll.BInterpol('Base IPCA'!$C$3:$C$14,'Base IPCA'!$D$3:$D$14,AH4163,"Cubic","Extrapolate=Linear","MultiX=Average","Skip=True","Sort=True")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3"/>
        <v>#REF!</v>
      </c>
      <c r="AI4164" s="43" t="str">
        <f>_xll.BInterpol('Base IPCA'!$C$3:$C$14,'Base IPCA'!$E$3:$E$14,AH4164,"Cubic","Extrapolate=Linear","MultiX=Average","Skip=True","Sort=True")</f>
        <v>#N/A Invalid Parameter: Interpolation value</v>
      </c>
      <c r="AJ4164" s="43" t="str">
        <f>_xll.BInterpol('Base IPCA'!$C$3:$C$14,'Base IPCA'!$D$3:$D$14,AH4164,"Cubic","Extrapolate=Linear","MultiX=Average","Skip=True","Sort=True")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3"/>
        <v>#REF!</v>
      </c>
      <c r="AI4165" s="43" t="str">
        <f>_xll.BInterpol('Base IPCA'!$C$3:$C$14,'Base IPCA'!$E$3:$E$14,AH4165,"Cubic","Extrapolate=Linear","MultiX=Average","Skip=True","Sort=True")</f>
        <v>#N/A Invalid Parameter: Interpolation value</v>
      </c>
      <c r="AJ4165" s="43" t="str">
        <f>_xll.BInterpol('Base IPCA'!$C$3:$C$14,'Base IPCA'!$D$3:$D$14,AH4165,"Cubic","Extrapolate=Linear","MultiX=Average","Skip=True","Sort=True")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4">AH4165+1</f>
        <v>#REF!</v>
      </c>
      <c r="AI4166" s="43" t="str">
        <f>_xll.BInterpol('Base IPCA'!$C$3:$C$14,'Base IPCA'!$E$3:$E$14,AH4166,"Cubic","Extrapolate=Linear","MultiX=Average","Skip=True","Sort=True")</f>
        <v>#N/A Invalid Parameter: Interpolation value</v>
      </c>
      <c r="AJ4166" s="43" t="str">
        <f>_xll.BInterpol('Base IPCA'!$C$3:$C$14,'Base IPCA'!$D$3:$D$14,AH4166,"Cubic","Extrapolate=Linear","MultiX=Average","Skip=True","Sort=True")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4"/>
        <v>#REF!</v>
      </c>
      <c r="AI4167" s="43" t="str">
        <f>_xll.BInterpol('Base IPCA'!$C$3:$C$14,'Base IPCA'!$E$3:$E$14,AH4167,"Cubic","Extrapolate=Linear","MultiX=Average","Skip=True","Sort=True")</f>
        <v>#N/A Invalid Parameter: Interpolation value</v>
      </c>
      <c r="AJ4167" s="43" t="str">
        <f>_xll.BInterpol('Base IPCA'!$C$3:$C$14,'Base IPCA'!$D$3:$D$14,AH4167,"Cubic","Extrapolate=Linear","MultiX=Average","Skip=True","Sort=True")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4"/>
        <v>#REF!</v>
      </c>
      <c r="AI4168" s="43" t="str">
        <f>_xll.BInterpol('Base IPCA'!$C$3:$C$14,'Base IPCA'!$E$3:$E$14,AH4168,"Cubic","Extrapolate=Linear","MultiX=Average","Skip=True","Sort=True")</f>
        <v>#N/A Invalid Parameter: Interpolation value</v>
      </c>
      <c r="AJ4168" s="43" t="str">
        <f>_xll.BInterpol('Base IPCA'!$C$3:$C$14,'Base IPCA'!$D$3:$D$14,AH4168,"Cubic","Extrapolate=Linear","MultiX=Average","Skip=True","Sort=True")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4"/>
        <v>#REF!</v>
      </c>
      <c r="AI4169" s="43" t="str">
        <f>_xll.BInterpol('Base IPCA'!$C$3:$C$14,'Base IPCA'!$E$3:$E$14,AH4169,"Cubic","Extrapolate=Linear","MultiX=Average","Skip=True","Sort=True")</f>
        <v>#N/A Invalid Parameter: Interpolation value</v>
      </c>
      <c r="AJ4169" s="43" t="str">
        <f>_xll.BInterpol('Base IPCA'!$C$3:$C$14,'Base IPCA'!$D$3:$D$14,AH4169,"Cubic","Extrapolate=Linear","MultiX=Average","Skip=True","Sort=True")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4"/>
        <v>#REF!</v>
      </c>
      <c r="AI4170" s="43" t="str">
        <f>_xll.BInterpol('Base IPCA'!$C$3:$C$14,'Base IPCA'!$E$3:$E$14,AH4170,"Cubic","Extrapolate=Linear","MultiX=Average","Skip=True","Sort=True")</f>
        <v>#N/A Invalid Parameter: Interpolation value</v>
      </c>
      <c r="AJ4170" s="43" t="str">
        <f>_xll.BInterpol('Base IPCA'!$C$3:$C$14,'Base IPCA'!$D$3:$D$14,AH4170,"Cubic","Extrapolate=Linear","MultiX=Average","Skip=True","Sort=True")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4"/>
        <v>#REF!</v>
      </c>
      <c r="AI4171" s="43" t="str">
        <f>_xll.BInterpol('Base IPCA'!$C$3:$C$14,'Base IPCA'!$E$3:$E$14,AH4171,"Cubic","Extrapolate=Linear","MultiX=Average","Skip=True","Sort=True")</f>
        <v>#N/A Invalid Parameter: Interpolation value</v>
      </c>
      <c r="AJ4171" s="43" t="str">
        <f>_xll.BInterpol('Base IPCA'!$C$3:$C$14,'Base IPCA'!$D$3:$D$14,AH4171,"Cubic","Extrapolate=Linear","MultiX=Average","Skip=True","Sort=True")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4"/>
        <v>#REF!</v>
      </c>
      <c r="AI4172" s="43" t="str">
        <f>_xll.BInterpol('Base IPCA'!$C$3:$C$14,'Base IPCA'!$E$3:$E$14,AH4172,"Cubic","Extrapolate=Linear","MultiX=Average","Skip=True","Sort=True")</f>
        <v>#N/A Invalid Parameter: Interpolation value</v>
      </c>
      <c r="AJ4172" s="43" t="str">
        <f>_xll.BInterpol('Base IPCA'!$C$3:$C$14,'Base IPCA'!$D$3:$D$14,AH4172,"Cubic","Extrapolate=Linear","MultiX=Average","Skip=True","Sort=True")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4"/>
        <v>#REF!</v>
      </c>
      <c r="AI4173" s="43" t="str">
        <f>_xll.BInterpol('Base IPCA'!$C$3:$C$14,'Base IPCA'!$E$3:$E$14,AH4173,"Cubic","Extrapolate=Linear","MultiX=Average","Skip=True","Sort=True")</f>
        <v>#N/A Invalid Parameter: Interpolation value</v>
      </c>
      <c r="AJ4173" s="43" t="str">
        <f>_xll.BInterpol('Base IPCA'!$C$3:$C$14,'Base IPCA'!$D$3:$D$14,AH4173,"Cubic","Extrapolate=Linear","MultiX=Average","Skip=True","Sort=True")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4"/>
        <v>#REF!</v>
      </c>
      <c r="AI4174" s="43" t="str">
        <f>_xll.BInterpol('Base IPCA'!$C$3:$C$14,'Base IPCA'!$E$3:$E$14,AH4174,"Cubic","Extrapolate=Linear","MultiX=Average","Skip=True","Sort=True")</f>
        <v>#N/A Invalid Parameter: Interpolation value</v>
      </c>
      <c r="AJ4174" s="43" t="str">
        <f>_xll.BInterpol('Base IPCA'!$C$3:$C$14,'Base IPCA'!$D$3:$D$14,AH4174,"Cubic","Extrapolate=Linear","MultiX=Average","Skip=True","Sort=True")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4"/>
        <v>#REF!</v>
      </c>
      <c r="AI4175" s="43" t="str">
        <f>_xll.BInterpol('Base IPCA'!$C$3:$C$14,'Base IPCA'!$E$3:$E$14,AH4175,"Cubic","Extrapolate=Linear","MultiX=Average","Skip=True","Sort=True")</f>
        <v>#N/A Invalid Parameter: Interpolation value</v>
      </c>
      <c r="AJ4175" s="43" t="str">
        <f>_xll.BInterpol('Base IPCA'!$C$3:$C$14,'Base IPCA'!$D$3:$D$14,AH4175,"Cubic","Extrapolate=Linear","MultiX=Average","Skip=True","Sort=True")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4"/>
        <v>#REF!</v>
      </c>
      <c r="AI4176" s="43" t="str">
        <f>_xll.BInterpol('Base IPCA'!$C$3:$C$14,'Base IPCA'!$E$3:$E$14,AH4176,"Cubic","Extrapolate=Linear","MultiX=Average","Skip=True","Sort=True")</f>
        <v>#N/A Invalid Parameter: Interpolation value</v>
      </c>
      <c r="AJ4176" s="43" t="str">
        <f>_xll.BInterpol('Base IPCA'!$C$3:$C$14,'Base IPCA'!$D$3:$D$14,AH4176,"Cubic","Extrapolate=Linear","MultiX=Average","Skip=True","Sort=True")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4"/>
        <v>#REF!</v>
      </c>
      <c r="AI4177" s="43" t="str">
        <f>_xll.BInterpol('Base IPCA'!$C$3:$C$14,'Base IPCA'!$E$3:$E$14,AH4177,"Cubic","Extrapolate=Linear","MultiX=Average","Skip=True","Sort=True")</f>
        <v>#N/A Invalid Parameter: Interpolation value</v>
      </c>
      <c r="AJ4177" s="43" t="str">
        <f>_xll.BInterpol('Base IPCA'!$C$3:$C$14,'Base IPCA'!$D$3:$D$14,AH4177,"Cubic","Extrapolate=Linear","MultiX=Average","Skip=True","Sort=True")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4"/>
        <v>#REF!</v>
      </c>
      <c r="AI4178" s="43" t="str">
        <f>_xll.BInterpol('Base IPCA'!$C$3:$C$14,'Base IPCA'!$E$3:$E$14,AH4178,"Cubic","Extrapolate=Linear","MultiX=Average","Skip=True","Sort=True")</f>
        <v>#N/A Invalid Parameter: Interpolation value</v>
      </c>
      <c r="AJ4178" s="43" t="str">
        <f>_xll.BInterpol('Base IPCA'!$C$3:$C$14,'Base IPCA'!$D$3:$D$14,AH4178,"Cubic","Extrapolate=Linear","MultiX=Average","Skip=True","Sort=True")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4"/>
        <v>#REF!</v>
      </c>
      <c r="AI4179" s="43" t="str">
        <f>_xll.BInterpol('Base IPCA'!$C$3:$C$14,'Base IPCA'!$E$3:$E$14,AH4179,"Cubic","Extrapolate=Linear","MultiX=Average","Skip=True","Sort=True")</f>
        <v>#N/A Invalid Parameter: Interpolation value</v>
      </c>
      <c r="AJ4179" s="43" t="str">
        <f>_xll.BInterpol('Base IPCA'!$C$3:$C$14,'Base IPCA'!$D$3:$D$14,AH4179,"Cubic","Extrapolate=Linear","MultiX=Average","Skip=True","Sort=True")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4"/>
        <v>#REF!</v>
      </c>
      <c r="AI4180" s="43" t="str">
        <f>_xll.BInterpol('Base IPCA'!$C$3:$C$14,'Base IPCA'!$E$3:$E$14,AH4180,"Cubic","Extrapolate=Linear","MultiX=Average","Skip=True","Sort=True")</f>
        <v>#N/A Invalid Parameter: Interpolation value</v>
      </c>
      <c r="AJ4180" s="43" t="str">
        <f>_xll.BInterpol('Base IPCA'!$C$3:$C$14,'Base IPCA'!$D$3:$D$14,AH4180,"Cubic","Extrapolate=Linear","MultiX=Average","Skip=True","Sort=True")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4"/>
        <v>#REF!</v>
      </c>
      <c r="AI4181" s="43" t="str">
        <f>_xll.BInterpol('Base IPCA'!$C$3:$C$14,'Base IPCA'!$E$3:$E$14,AH4181,"Cubic","Extrapolate=Linear","MultiX=Average","Skip=True","Sort=True")</f>
        <v>#N/A Invalid Parameter: Interpolation value</v>
      </c>
      <c r="AJ4181" s="43" t="str">
        <f>_xll.BInterpol('Base IPCA'!$C$3:$C$14,'Base IPCA'!$D$3:$D$14,AH4181,"Cubic","Extrapolate=Linear","MultiX=Average","Skip=True","Sort=True")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4"/>
        <v>#REF!</v>
      </c>
      <c r="AI4182" s="43" t="str">
        <f>_xll.BInterpol('Base IPCA'!$C$3:$C$14,'Base IPCA'!$E$3:$E$14,AH4182,"Cubic","Extrapolate=Linear","MultiX=Average","Skip=True","Sort=True")</f>
        <v>#N/A Invalid Parameter: Interpolation value</v>
      </c>
      <c r="AJ4182" s="43" t="str">
        <f>_xll.BInterpol('Base IPCA'!$C$3:$C$14,'Base IPCA'!$D$3:$D$14,AH4182,"Cubic","Extrapolate=Linear","MultiX=Average","Skip=True","Sort=True")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4"/>
        <v>#REF!</v>
      </c>
      <c r="AI4183" s="43" t="str">
        <f>_xll.BInterpol('Base IPCA'!$C$3:$C$14,'Base IPCA'!$E$3:$E$14,AH4183,"Cubic","Extrapolate=Linear","MultiX=Average","Skip=True","Sort=True")</f>
        <v>#N/A Invalid Parameter: Interpolation value</v>
      </c>
      <c r="AJ4183" s="43" t="str">
        <f>_xll.BInterpol('Base IPCA'!$C$3:$C$14,'Base IPCA'!$D$3:$D$14,AH4183,"Cubic","Extrapolate=Linear","MultiX=Average","Skip=True","Sort=True")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4"/>
        <v>#REF!</v>
      </c>
      <c r="AI4184" s="43" t="str">
        <f>_xll.BInterpol('Base IPCA'!$C$3:$C$14,'Base IPCA'!$E$3:$E$14,AH4184,"Cubic","Extrapolate=Linear","MultiX=Average","Skip=True","Sort=True")</f>
        <v>#N/A Invalid Parameter: Interpolation value</v>
      </c>
      <c r="AJ4184" s="43" t="str">
        <f>_xll.BInterpol('Base IPCA'!$C$3:$C$14,'Base IPCA'!$D$3:$D$14,AH4184,"Cubic","Extrapolate=Linear","MultiX=Average","Skip=True","Sort=True")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4"/>
        <v>#REF!</v>
      </c>
      <c r="AI4185" s="43" t="str">
        <f>_xll.BInterpol('Base IPCA'!$C$3:$C$14,'Base IPCA'!$E$3:$E$14,AH4185,"Cubic","Extrapolate=Linear","MultiX=Average","Skip=True","Sort=True")</f>
        <v>#N/A Invalid Parameter: Interpolation value</v>
      </c>
      <c r="AJ4185" s="43" t="str">
        <f>_xll.BInterpol('Base IPCA'!$C$3:$C$14,'Base IPCA'!$D$3:$D$14,AH4185,"Cubic","Extrapolate=Linear","MultiX=Average","Skip=True","Sort=True")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4"/>
        <v>#REF!</v>
      </c>
      <c r="AI4186" s="43" t="str">
        <f>_xll.BInterpol('Base IPCA'!$C$3:$C$14,'Base IPCA'!$E$3:$E$14,AH4186,"Cubic","Extrapolate=Linear","MultiX=Average","Skip=True","Sort=True")</f>
        <v>#N/A Invalid Parameter: Interpolation value</v>
      </c>
      <c r="AJ4186" s="43" t="str">
        <f>_xll.BInterpol('Base IPCA'!$C$3:$C$14,'Base IPCA'!$D$3:$D$14,AH4186,"Cubic","Extrapolate=Linear","MultiX=Average","Skip=True","Sort=True")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4"/>
        <v>#REF!</v>
      </c>
      <c r="AI4187" s="43" t="str">
        <f>_xll.BInterpol('Base IPCA'!$C$3:$C$14,'Base IPCA'!$E$3:$E$14,AH4187,"Cubic","Extrapolate=Linear","MultiX=Average","Skip=True","Sort=True")</f>
        <v>#N/A Invalid Parameter: Interpolation value</v>
      </c>
      <c r="AJ4187" s="43" t="str">
        <f>_xll.BInterpol('Base IPCA'!$C$3:$C$14,'Base IPCA'!$D$3:$D$14,AH4187,"Cubic","Extrapolate=Linear","MultiX=Average","Skip=True","Sort=True")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4"/>
        <v>#REF!</v>
      </c>
      <c r="AI4188" s="43" t="str">
        <f>_xll.BInterpol('Base IPCA'!$C$3:$C$14,'Base IPCA'!$E$3:$E$14,AH4188,"Cubic","Extrapolate=Linear","MultiX=Average","Skip=True","Sort=True")</f>
        <v>#N/A Invalid Parameter: Interpolation value</v>
      </c>
      <c r="AJ4188" s="43" t="str">
        <f>_xll.BInterpol('Base IPCA'!$C$3:$C$14,'Base IPCA'!$D$3:$D$14,AH4188,"Cubic","Extrapolate=Linear","MultiX=Average","Skip=True","Sort=True")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4"/>
        <v>#REF!</v>
      </c>
      <c r="AI4189" s="43" t="str">
        <f>_xll.BInterpol('Base IPCA'!$C$3:$C$14,'Base IPCA'!$E$3:$E$14,AH4189,"Cubic","Extrapolate=Linear","MultiX=Average","Skip=True","Sort=True")</f>
        <v>#N/A Invalid Parameter: Interpolation value</v>
      </c>
      <c r="AJ4189" s="43" t="str">
        <f>_xll.BInterpol('Base IPCA'!$C$3:$C$14,'Base IPCA'!$D$3:$D$14,AH4189,"Cubic","Extrapolate=Linear","MultiX=Average","Skip=True","Sort=True")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4"/>
        <v>#REF!</v>
      </c>
      <c r="AI4190" s="43" t="str">
        <f>_xll.BInterpol('Base IPCA'!$C$3:$C$14,'Base IPCA'!$E$3:$E$14,AH4190,"Cubic","Extrapolate=Linear","MultiX=Average","Skip=True","Sort=True")</f>
        <v>#N/A Invalid Parameter: Interpolation value</v>
      </c>
      <c r="AJ4190" s="43" t="str">
        <f>_xll.BInterpol('Base IPCA'!$C$3:$C$14,'Base IPCA'!$D$3:$D$14,AH4190,"Cubic","Extrapolate=Linear","MultiX=Average","Skip=True","Sort=True")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4"/>
        <v>#REF!</v>
      </c>
      <c r="AI4191" s="43" t="str">
        <f>_xll.BInterpol('Base IPCA'!$C$3:$C$14,'Base IPCA'!$E$3:$E$14,AH4191,"Cubic","Extrapolate=Linear","MultiX=Average","Skip=True","Sort=True")</f>
        <v>#N/A Invalid Parameter: Interpolation value</v>
      </c>
      <c r="AJ4191" s="43" t="str">
        <f>_xll.BInterpol('Base IPCA'!$C$3:$C$14,'Base IPCA'!$D$3:$D$14,AH4191,"Cubic","Extrapolate=Linear","MultiX=Average","Skip=True","Sort=True")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4"/>
        <v>#REF!</v>
      </c>
      <c r="AI4192" s="43" t="str">
        <f>_xll.BInterpol('Base IPCA'!$C$3:$C$14,'Base IPCA'!$E$3:$E$14,AH4192,"Cubic","Extrapolate=Linear","MultiX=Average","Skip=True","Sort=True")</f>
        <v>#N/A Invalid Parameter: Interpolation value</v>
      </c>
      <c r="AJ4192" s="43" t="str">
        <f>_xll.BInterpol('Base IPCA'!$C$3:$C$14,'Base IPCA'!$D$3:$D$14,AH4192,"Cubic","Extrapolate=Linear","MultiX=Average","Skip=True","Sort=True")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4"/>
        <v>#REF!</v>
      </c>
      <c r="AI4193" s="43" t="str">
        <f>_xll.BInterpol('Base IPCA'!$C$3:$C$14,'Base IPCA'!$E$3:$E$14,AH4193,"Cubic","Extrapolate=Linear","MultiX=Average","Skip=True","Sort=True")</f>
        <v>#N/A Invalid Parameter: Interpolation value</v>
      </c>
      <c r="AJ4193" s="43" t="str">
        <f>_xll.BInterpol('Base IPCA'!$C$3:$C$14,'Base IPCA'!$D$3:$D$14,AH4193,"Cubic","Extrapolate=Linear","MultiX=Average","Skip=True","Sort=True")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4"/>
        <v>#REF!</v>
      </c>
      <c r="AI4194" s="43" t="str">
        <f>_xll.BInterpol('Base IPCA'!$C$3:$C$14,'Base IPCA'!$E$3:$E$14,AH4194,"Cubic","Extrapolate=Linear","MultiX=Average","Skip=True","Sort=True")</f>
        <v>#N/A Invalid Parameter: Interpolation value</v>
      </c>
      <c r="AJ4194" s="43" t="str">
        <f>_xll.BInterpol('Base IPCA'!$C$3:$C$14,'Base IPCA'!$D$3:$D$14,AH4194,"Cubic","Extrapolate=Linear","MultiX=Average","Skip=True","Sort=True")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4"/>
        <v>#REF!</v>
      </c>
      <c r="AI4195" s="43" t="str">
        <f>_xll.BInterpol('Base IPCA'!$C$3:$C$14,'Base IPCA'!$E$3:$E$14,AH4195,"Cubic","Extrapolate=Linear","MultiX=Average","Skip=True","Sort=True")</f>
        <v>#N/A Invalid Parameter: Interpolation value</v>
      </c>
      <c r="AJ4195" s="43" t="str">
        <f>_xll.BInterpol('Base IPCA'!$C$3:$C$14,'Base IPCA'!$D$3:$D$14,AH4195,"Cubic","Extrapolate=Linear","MultiX=Average","Skip=True","Sort=True")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4"/>
        <v>#REF!</v>
      </c>
      <c r="AI4196" s="43" t="str">
        <f>_xll.BInterpol('Base IPCA'!$C$3:$C$14,'Base IPCA'!$E$3:$E$14,AH4196,"Cubic","Extrapolate=Linear","MultiX=Average","Skip=True","Sort=True")</f>
        <v>#N/A Invalid Parameter: Interpolation value</v>
      </c>
      <c r="AJ4196" s="43" t="str">
        <f>_xll.BInterpol('Base IPCA'!$C$3:$C$14,'Base IPCA'!$D$3:$D$14,AH4196,"Cubic","Extrapolate=Linear","MultiX=Average","Skip=True","Sort=True")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4"/>
        <v>#REF!</v>
      </c>
      <c r="AI4197" s="43" t="str">
        <f>_xll.BInterpol('Base IPCA'!$C$3:$C$14,'Base IPCA'!$E$3:$E$14,AH4197,"Cubic","Extrapolate=Linear","MultiX=Average","Skip=True","Sort=True")</f>
        <v>#N/A Invalid Parameter: Interpolation value</v>
      </c>
      <c r="AJ4197" s="43" t="str">
        <f>_xll.BInterpol('Base IPCA'!$C$3:$C$14,'Base IPCA'!$D$3:$D$14,AH4197,"Cubic","Extrapolate=Linear","MultiX=Average","Skip=True","Sort=True")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4"/>
        <v>#REF!</v>
      </c>
      <c r="AI4198" s="43" t="str">
        <f>_xll.BInterpol('Base IPCA'!$C$3:$C$14,'Base IPCA'!$E$3:$E$14,AH4198,"Cubic","Extrapolate=Linear","MultiX=Average","Skip=True","Sort=True")</f>
        <v>#N/A Invalid Parameter: Interpolation value</v>
      </c>
      <c r="AJ4198" s="43" t="str">
        <f>_xll.BInterpol('Base IPCA'!$C$3:$C$14,'Base IPCA'!$D$3:$D$14,AH4198,"Cubic","Extrapolate=Linear","MultiX=Average","Skip=True","Sort=True")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4"/>
        <v>#REF!</v>
      </c>
      <c r="AI4199" s="43" t="str">
        <f>_xll.BInterpol('Base IPCA'!$C$3:$C$14,'Base IPCA'!$E$3:$E$14,AH4199,"Cubic","Extrapolate=Linear","MultiX=Average","Skip=True","Sort=True")</f>
        <v>#N/A Invalid Parameter: Interpolation value</v>
      </c>
      <c r="AJ4199" s="43" t="str">
        <f>_xll.BInterpol('Base IPCA'!$C$3:$C$14,'Base IPCA'!$D$3:$D$14,AH4199,"Cubic","Extrapolate=Linear","MultiX=Average","Skip=True","Sort=True")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4"/>
        <v>#REF!</v>
      </c>
      <c r="AI4200" s="43" t="str">
        <f>_xll.BInterpol('Base IPCA'!$C$3:$C$14,'Base IPCA'!$E$3:$E$14,AH4200,"Cubic","Extrapolate=Linear","MultiX=Average","Skip=True","Sort=True")</f>
        <v>#N/A Invalid Parameter: Interpolation value</v>
      </c>
      <c r="AJ4200" s="43" t="str">
        <f>_xll.BInterpol('Base IPCA'!$C$3:$C$14,'Base IPCA'!$D$3:$D$14,AH4200,"Cubic","Extrapolate=Linear","MultiX=Average","Skip=True","Sort=True")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4"/>
        <v>#REF!</v>
      </c>
      <c r="AI4201" s="43" t="str">
        <f>_xll.BInterpol('Base IPCA'!$C$3:$C$14,'Base IPCA'!$E$3:$E$14,AH4201,"Cubic","Extrapolate=Linear","MultiX=Average","Skip=True","Sort=True")</f>
        <v>#N/A Invalid Parameter: Interpolation value</v>
      </c>
      <c r="AJ4201" s="43" t="str">
        <f>_xll.BInterpol('Base IPCA'!$C$3:$C$14,'Base IPCA'!$D$3:$D$14,AH4201,"Cubic","Extrapolate=Linear","MultiX=Average","Skip=True","Sort=True")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4"/>
        <v>#REF!</v>
      </c>
      <c r="AI4202" s="43" t="str">
        <f>_xll.BInterpol('Base IPCA'!$C$3:$C$14,'Base IPCA'!$E$3:$E$14,AH4202,"Cubic","Extrapolate=Linear","MultiX=Average","Skip=True","Sort=True")</f>
        <v>#N/A Invalid Parameter: Interpolation value</v>
      </c>
      <c r="AJ4202" s="43" t="str">
        <f>_xll.BInterpol('Base IPCA'!$C$3:$C$14,'Base IPCA'!$D$3:$D$14,AH4202,"Cubic","Extrapolate=Linear","MultiX=Average","Skip=True","Sort=True")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4"/>
        <v>#REF!</v>
      </c>
      <c r="AI4203" s="43" t="str">
        <f>_xll.BInterpol('Base IPCA'!$C$3:$C$14,'Base IPCA'!$E$3:$E$14,AH4203,"Cubic","Extrapolate=Linear","MultiX=Average","Skip=True","Sort=True")</f>
        <v>#N/A Invalid Parameter: Interpolation value</v>
      </c>
      <c r="AJ4203" s="43" t="str">
        <f>_xll.BInterpol('Base IPCA'!$C$3:$C$14,'Base IPCA'!$D$3:$D$14,AH4203,"Cubic","Extrapolate=Linear","MultiX=Average","Skip=True","Sort=True")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4"/>
        <v>#REF!</v>
      </c>
      <c r="AI4204" s="43" t="str">
        <f>_xll.BInterpol('Base IPCA'!$C$3:$C$14,'Base IPCA'!$E$3:$E$14,AH4204,"Cubic","Extrapolate=Linear","MultiX=Average","Skip=True","Sort=True")</f>
        <v>#N/A Invalid Parameter: Interpolation value</v>
      </c>
      <c r="AJ4204" s="43" t="str">
        <f>_xll.BInterpol('Base IPCA'!$C$3:$C$14,'Base IPCA'!$D$3:$D$14,AH4204,"Cubic","Extrapolate=Linear","MultiX=Average","Skip=True","Sort=True")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4"/>
        <v>#REF!</v>
      </c>
      <c r="AI4205" s="43" t="str">
        <f>_xll.BInterpol('Base IPCA'!$C$3:$C$14,'Base IPCA'!$E$3:$E$14,AH4205,"Cubic","Extrapolate=Linear","MultiX=Average","Skip=True","Sort=True")</f>
        <v>#N/A Invalid Parameter: Interpolation value</v>
      </c>
      <c r="AJ4205" s="43" t="str">
        <f>_xll.BInterpol('Base IPCA'!$C$3:$C$14,'Base IPCA'!$D$3:$D$14,AH4205,"Cubic","Extrapolate=Linear","MultiX=Average","Skip=True","Sort=True")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4"/>
        <v>#REF!</v>
      </c>
      <c r="AI4206" s="43" t="str">
        <f>_xll.BInterpol('Base IPCA'!$C$3:$C$14,'Base IPCA'!$E$3:$E$14,AH4206,"Cubic","Extrapolate=Linear","MultiX=Average","Skip=True","Sort=True")</f>
        <v>#N/A Invalid Parameter: Interpolation value</v>
      </c>
      <c r="AJ4206" s="43" t="str">
        <f>_xll.BInterpol('Base IPCA'!$C$3:$C$14,'Base IPCA'!$D$3:$D$14,AH4206,"Cubic","Extrapolate=Linear","MultiX=Average","Skip=True","Sort=True")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4"/>
        <v>#REF!</v>
      </c>
      <c r="AI4207" s="43" t="str">
        <f>_xll.BInterpol('Base IPCA'!$C$3:$C$14,'Base IPCA'!$E$3:$E$14,AH4207,"Cubic","Extrapolate=Linear","MultiX=Average","Skip=True","Sort=True")</f>
        <v>#N/A Invalid Parameter: Interpolation value</v>
      </c>
      <c r="AJ4207" s="43" t="str">
        <f>_xll.BInterpol('Base IPCA'!$C$3:$C$14,'Base IPCA'!$D$3:$D$14,AH4207,"Cubic","Extrapolate=Linear","MultiX=Average","Skip=True","Sort=True")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4"/>
        <v>#REF!</v>
      </c>
      <c r="AI4208" s="43" t="str">
        <f>_xll.BInterpol('Base IPCA'!$C$3:$C$14,'Base IPCA'!$E$3:$E$14,AH4208,"Cubic","Extrapolate=Linear","MultiX=Average","Skip=True","Sort=True")</f>
        <v>#N/A Invalid Parameter: Interpolation value</v>
      </c>
      <c r="AJ4208" s="43" t="str">
        <f>_xll.BInterpol('Base IPCA'!$C$3:$C$14,'Base IPCA'!$D$3:$D$14,AH4208,"Cubic","Extrapolate=Linear","MultiX=Average","Skip=True","Sort=True")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4"/>
        <v>#REF!</v>
      </c>
      <c r="AI4209" s="43" t="str">
        <f>_xll.BInterpol('Base IPCA'!$C$3:$C$14,'Base IPCA'!$E$3:$E$14,AH4209,"Cubic","Extrapolate=Linear","MultiX=Average","Skip=True","Sort=True")</f>
        <v>#N/A Invalid Parameter: Interpolation value</v>
      </c>
      <c r="AJ4209" s="43" t="str">
        <f>_xll.BInterpol('Base IPCA'!$C$3:$C$14,'Base IPCA'!$D$3:$D$14,AH4209,"Cubic","Extrapolate=Linear","MultiX=Average","Skip=True","Sort=True")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4"/>
        <v>#REF!</v>
      </c>
      <c r="AI4210" s="43" t="str">
        <f>_xll.BInterpol('Base IPCA'!$C$3:$C$14,'Base IPCA'!$E$3:$E$14,AH4210,"Cubic","Extrapolate=Linear","MultiX=Average","Skip=True","Sort=True")</f>
        <v>#N/A Invalid Parameter: Interpolation value</v>
      </c>
      <c r="AJ4210" s="43" t="str">
        <f>_xll.BInterpol('Base IPCA'!$C$3:$C$14,'Base IPCA'!$D$3:$D$14,AH4210,"Cubic","Extrapolate=Linear","MultiX=Average","Skip=True","Sort=True")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4"/>
        <v>#REF!</v>
      </c>
      <c r="AI4211" s="43" t="str">
        <f>_xll.BInterpol('Base IPCA'!$C$3:$C$14,'Base IPCA'!$E$3:$E$14,AH4211,"Cubic","Extrapolate=Linear","MultiX=Average","Skip=True","Sort=True")</f>
        <v>#N/A Invalid Parameter: Interpolation value</v>
      </c>
      <c r="AJ4211" s="43" t="str">
        <f>_xll.BInterpol('Base IPCA'!$C$3:$C$14,'Base IPCA'!$D$3:$D$14,AH4211,"Cubic","Extrapolate=Linear","MultiX=Average","Skip=True","Sort=True")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4"/>
        <v>#REF!</v>
      </c>
      <c r="AI4212" s="43" t="str">
        <f>_xll.BInterpol('Base IPCA'!$C$3:$C$14,'Base IPCA'!$E$3:$E$14,AH4212,"Cubic","Extrapolate=Linear","MultiX=Average","Skip=True","Sort=True")</f>
        <v>#N/A Invalid Parameter: Interpolation value</v>
      </c>
      <c r="AJ4212" s="43" t="str">
        <f>_xll.BInterpol('Base IPCA'!$C$3:$C$14,'Base IPCA'!$D$3:$D$14,AH4212,"Cubic","Extrapolate=Linear","MultiX=Average","Skip=True","Sort=True")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4"/>
        <v>#REF!</v>
      </c>
      <c r="AI4213" s="43" t="str">
        <f>_xll.BInterpol('Base IPCA'!$C$3:$C$14,'Base IPCA'!$E$3:$E$14,AH4213,"Cubic","Extrapolate=Linear","MultiX=Average","Skip=True","Sort=True")</f>
        <v>#N/A Invalid Parameter: Interpolation value</v>
      </c>
      <c r="AJ4213" s="43" t="str">
        <f>_xll.BInterpol('Base IPCA'!$C$3:$C$14,'Base IPCA'!$D$3:$D$14,AH4213,"Cubic","Extrapolate=Linear","MultiX=Average","Skip=True","Sort=True")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4"/>
        <v>#REF!</v>
      </c>
      <c r="AI4214" s="43" t="str">
        <f>_xll.BInterpol('Base IPCA'!$C$3:$C$14,'Base IPCA'!$E$3:$E$14,AH4214,"Cubic","Extrapolate=Linear","MultiX=Average","Skip=True","Sort=True")</f>
        <v>#N/A Invalid Parameter: Interpolation value</v>
      </c>
      <c r="AJ4214" s="43" t="str">
        <f>_xll.BInterpol('Base IPCA'!$C$3:$C$14,'Base IPCA'!$D$3:$D$14,AH4214,"Cubic","Extrapolate=Linear","MultiX=Average","Skip=True","Sort=True")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4"/>
        <v>#REF!</v>
      </c>
      <c r="AI4215" s="43" t="str">
        <f>_xll.BInterpol('Base IPCA'!$C$3:$C$14,'Base IPCA'!$E$3:$E$14,AH4215,"Cubic","Extrapolate=Linear","MultiX=Average","Skip=True","Sort=True")</f>
        <v>#N/A Invalid Parameter: Interpolation value</v>
      </c>
      <c r="AJ4215" s="43" t="str">
        <f>_xll.BInterpol('Base IPCA'!$C$3:$C$14,'Base IPCA'!$D$3:$D$14,AH4215,"Cubic","Extrapolate=Linear","MultiX=Average","Skip=True","Sort=True")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4"/>
        <v>#REF!</v>
      </c>
      <c r="AI4216" s="43" t="str">
        <f>_xll.BInterpol('Base IPCA'!$C$3:$C$14,'Base IPCA'!$E$3:$E$14,AH4216,"Cubic","Extrapolate=Linear","MultiX=Average","Skip=True","Sort=True")</f>
        <v>#N/A Invalid Parameter: Interpolation value</v>
      </c>
      <c r="AJ4216" s="43" t="str">
        <f>_xll.BInterpol('Base IPCA'!$C$3:$C$14,'Base IPCA'!$D$3:$D$14,AH4216,"Cubic","Extrapolate=Linear","MultiX=Average","Skip=True","Sort=True")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4"/>
        <v>#REF!</v>
      </c>
      <c r="AI4217" s="43" t="str">
        <f>_xll.BInterpol('Base IPCA'!$C$3:$C$14,'Base IPCA'!$E$3:$E$14,AH4217,"Cubic","Extrapolate=Linear","MultiX=Average","Skip=True","Sort=True")</f>
        <v>#N/A Invalid Parameter: Interpolation value</v>
      </c>
      <c r="AJ4217" s="43" t="str">
        <f>_xll.BInterpol('Base IPCA'!$C$3:$C$14,'Base IPCA'!$D$3:$D$14,AH4217,"Cubic","Extrapolate=Linear","MultiX=Average","Skip=True","Sort=True")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4"/>
        <v>#REF!</v>
      </c>
      <c r="AI4218" s="43" t="str">
        <f>_xll.BInterpol('Base IPCA'!$C$3:$C$14,'Base IPCA'!$E$3:$E$14,AH4218,"Cubic","Extrapolate=Linear","MultiX=Average","Skip=True","Sort=True")</f>
        <v>#N/A Invalid Parameter: Interpolation value</v>
      </c>
      <c r="AJ4218" s="43" t="str">
        <f>_xll.BInterpol('Base IPCA'!$C$3:$C$14,'Base IPCA'!$D$3:$D$14,AH4218,"Cubic","Extrapolate=Linear","MultiX=Average","Skip=True","Sort=True")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4"/>
        <v>#REF!</v>
      </c>
      <c r="AI4219" s="43" t="str">
        <f>_xll.BInterpol('Base IPCA'!$C$3:$C$14,'Base IPCA'!$E$3:$E$14,AH4219,"Cubic","Extrapolate=Linear","MultiX=Average","Skip=True","Sort=True")</f>
        <v>#N/A Invalid Parameter: Interpolation value</v>
      </c>
      <c r="AJ4219" s="43" t="str">
        <f>_xll.BInterpol('Base IPCA'!$C$3:$C$14,'Base IPCA'!$D$3:$D$14,AH4219,"Cubic","Extrapolate=Linear","MultiX=Average","Skip=True","Sort=True")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4"/>
        <v>#REF!</v>
      </c>
      <c r="AI4220" s="43" t="str">
        <f>_xll.BInterpol('Base IPCA'!$C$3:$C$14,'Base IPCA'!$E$3:$E$14,AH4220,"Cubic","Extrapolate=Linear","MultiX=Average","Skip=True","Sort=True")</f>
        <v>#N/A Invalid Parameter: Interpolation value</v>
      </c>
      <c r="AJ4220" s="43" t="str">
        <f>_xll.BInterpol('Base IPCA'!$C$3:$C$14,'Base IPCA'!$D$3:$D$14,AH4220,"Cubic","Extrapolate=Linear","MultiX=Average","Skip=True","Sort=True")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4"/>
        <v>#REF!</v>
      </c>
      <c r="AI4221" s="43" t="str">
        <f>_xll.BInterpol('Base IPCA'!$C$3:$C$14,'Base IPCA'!$E$3:$E$14,AH4221,"Cubic","Extrapolate=Linear","MultiX=Average","Skip=True","Sort=True")</f>
        <v>#N/A Invalid Parameter: Interpolation value</v>
      </c>
      <c r="AJ4221" s="43" t="str">
        <f>_xll.BInterpol('Base IPCA'!$C$3:$C$14,'Base IPCA'!$D$3:$D$14,AH4221,"Cubic","Extrapolate=Linear","MultiX=Average","Skip=True","Sort=True")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4"/>
        <v>#REF!</v>
      </c>
      <c r="AI4222" s="43" t="str">
        <f>_xll.BInterpol('Base IPCA'!$C$3:$C$14,'Base IPCA'!$E$3:$E$14,AH4222,"Cubic","Extrapolate=Linear","MultiX=Average","Skip=True","Sort=True")</f>
        <v>#N/A Invalid Parameter: Interpolation value</v>
      </c>
      <c r="AJ4222" s="43" t="str">
        <f>_xll.BInterpol('Base IPCA'!$C$3:$C$14,'Base IPCA'!$D$3:$D$14,AH4222,"Cubic","Extrapolate=Linear","MultiX=Average","Skip=True","Sort=True")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4"/>
        <v>#REF!</v>
      </c>
      <c r="AI4223" s="43" t="str">
        <f>_xll.BInterpol('Base IPCA'!$C$3:$C$14,'Base IPCA'!$E$3:$E$14,AH4223,"Cubic","Extrapolate=Linear","MultiX=Average","Skip=True","Sort=True")</f>
        <v>#N/A Invalid Parameter: Interpolation value</v>
      </c>
      <c r="AJ4223" s="43" t="str">
        <f>_xll.BInterpol('Base IPCA'!$C$3:$C$14,'Base IPCA'!$D$3:$D$14,AH4223,"Cubic","Extrapolate=Linear","MultiX=Average","Skip=True","Sort=True")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4"/>
        <v>#REF!</v>
      </c>
      <c r="AI4224" s="43" t="str">
        <f>_xll.BInterpol('Base IPCA'!$C$3:$C$14,'Base IPCA'!$E$3:$E$14,AH4224,"Cubic","Extrapolate=Linear","MultiX=Average","Skip=True","Sort=True")</f>
        <v>#N/A Invalid Parameter: Interpolation value</v>
      </c>
      <c r="AJ4224" s="43" t="str">
        <f>_xll.BInterpol('Base IPCA'!$C$3:$C$14,'Base IPCA'!$D$3:$D$14,AH4224,"Cubic","Extrapolate=Linear","MultiX=Average","Skip=True","Sort=True")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4"/>
        <v>#REF!</v>
      </c>
      <c r="AI4225" s="43" t="str">
        <f>_xll.BInterpol('Base IPCA'!$C$3:$C$14,'Base IPCA'!$E$3:$E$14,AH4225,"Cubic","Extrapolate=Linear","MultiX=Average","Skip=True","Sort=True")</f>
        <v>#N/A Invalid Parameter: Interpolation value</v>
      </c>
      <c r="AJ4225" s="43" t="str">
        <f>_xll.BInterpol('Base IPCA'!$C$3:$C$14,'Base IPCA'!$D$3:$D$14,AH4225,"Cubic","Extrapolate=Linear","MultiX=Average","Skip=True","Sort=True")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4"/>
        <v>#REF!</v>
      </c>
      <c r="AI4226" s="43" t="str">
        <f>_xll.BInterpol('Base IPCA'!$C$3:$C$14,'Base IPCA'!$E$3:$E$14,AH4226,"Cubic","Extrapolate=Linear","MultiX=Average","Skip=True","Sort=True")</f>
        <v>#N/A Invalid Parameter: Interpolation value</v>
      </c>
      <c r="AJ4226" s="43" t="str">
        <f>_xll.BInterpol('Base IPCA'!$C$3:$C$14,'Base IPCA'!$D$3:$D$14,AH4226,"Cubic","Extrapolate=Linear","MultiX=Average","Skip=True","Sort=True")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4"/>
        <v>#REF!</v>
      </c>
      <c r="AI4227" s="43" t="str">
        <f>_xll.BInterpol('Base IPCA'!$C$3:$C$14,'Base IPCA'!$E$3:$E$14,AH4227,"Cubic","Extrapolate=Linear","MultiX=Average","Skip=True","Sort=True")</f>
        <v>#N/A Invalid Parameter: Interpolation value</v>
      </c>
      <c r="AJ4227" s="43" t="str">
        <f>_xll.BInterpol('Base IPCA'!$C$3:$C$14,'Base IPCA'!$D$3:$D$14,AH4227,"Cubic","Extrapolate=Linear","MultiX=Average","Skip=True","Sort=True")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4"/>
        <v>#REF!</v>
      </c>
      <c r="AI4228" s="43" t="str">
        <f>_xll.BInterpol('Base IPCA'!$C$3:$C$14,'Base IPCA'!$E$3:$E$14,AH4228,"Cubic","Extrapolate=Linear","MultiX=Average","Skip=True","Sort=True")</f>
        <v>#N/A Invalid Parameter: Interpolation value</v>
      </c>
      <c r="AJ4228" s="43" t="str">
        <f>_xll.BInterpol('Base IPCA'!$C$3:$C$14,'Base IPCA'!$D$3:$D$14,AH4228,"Cubic","Extrapolate=Linear","MultiX=Average","Skip=True","Sort=True")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4"/>
        <v>#REF!</v>
      </c>
      <c r="AI4229" s="43" t="str">
        <f>_xll.BInterpol('Base IPCA'!$C$3:$C$14,'Base IPCA'!$E$3:$E$14,AH4229,"Cubic","Extrapolate=Linear","MultiX=Average","Skip=True","Sort=True")</f>
        <v>#N/A Invalid Parameter: Interpolation value</v>
      </c>
      <c r="AJ4229" s="43" t="str">
        <f>_xll.BInterpol('Base IPCA'!$C$3:$C$14,'Base IPCA'!$D$3:$D$14,AH4229,"Cubic","Extrapolate=Linear","MultiX=Average","Skip=True","Sort=True")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5">AH4229+1</f>
        <v>#REF!</v>
      </c>
      <c r="AI4230" s="43" t="str">
        <f>_xll.BInterpol('Base IPCA'!$C$3:$C$14,'Base IPCA'!$E$3:$E$14,AH4230,"Cubic","Extrapolate=Linear","MultiX=Average","Skip=True","Sort=True")</f>
        <v>#N/A Invalid Parameter: Interpolation value</v>
      </c>
      <c r="AJ4230" s="43" t="str">
        <f>_xll.BInterpol('Base IPCA'!$C$3:$C$14,'Base IPCA'!$D$3:$D$14,AH4230,"Cubic","Extrapolate=Linear","MultiX=Average","Skip=True","Sort=True")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5"/>
        <v>#REF!</v>
      </c>
      <c r="AI4231" s="43" t="str">
        <f>_xll.BInterpol('Base IPCA'!$C$3:$C$14,'Base IPCA'!$E$3:$E$14,AH4231,"Cubic","Extrapolate=Linear","MultiX=Average","Skip=True","Sort=True")</f>
        <v>#N/A Invalid Parameter: Interpolation value</v>
      </c>
      <c r="AJ4231" s="43" t="str">
        <f>_xll.BInterpol('Base IPCA'!$C$3:$C$14,'Base IPCA'!$D$3:$D$14,AH4231,"Cubic","Extrapolate=Linear","MultiX=Average","Skip=True","Sort=True")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5"/>
        <v>#REF!</v>
      </c>
      <c r="AI4232" s="43" t="str">
        <f>_xll.BInterpol('Base IPCA'!$C$3:$C$14,'Base IPCA'!$E$3:$E$14,AH4232,"Cubic","Extrapolate=Linear","MultiX=Average","Skip=True","Sort=True")</f>
        <v>#N/A Invalid Parameter: Interpolation value</v>
      </c>
      <c r="AJ4232" s="43" t="str">
        <f>_xll.BInterpol('Base IPCA'!$C$3:$C$14,'Base IPCA'!$D$3:$D$14,AH4232,"Cubic","Extrapolate=Linear","MultiX=Average","Skip=True","Sort=True")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5"/>
        <v>#REF!</v>
      </c>
      <c r="AI4233" s="43" t="str">
        <f>_xll.BInterpol('Base IPCA'!$C$3:$C$14,'Base IPCA'!$E$3:$E$14,AH4233,"Cubic","Extrapolate=Linear","MultiX=Average","Skip=True","Sort=True")</f>
        <v>#N/A Invalid Parameter: Interpolation value</v>
      </c>
      <c r="AJ4233" s="43" t="str">
        <f>_xll.BInterpol('Base IPCA'!$C$3:$C$14,'Base IPCA'!$D$3:$D$14,AH4233,"Cubic","Extrapolate=Linear","MultiX=Average","Skip=True","Sort=True")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5"/>
        <v>#REF!</v>
      </c>
      <c r="AI4234" s="43" t="str">
        <f>_xll.BInterpol('Base IPCA'!$C$3:$C$14,'Base IPCA'!$E$3:$E$14,AH4234,"Cubic","Extrapolate=Linear","MultiX=Average","Skip=True","Sort=True")</f>
        <v>#N/A Invalid Parameter: Interpolation value</v>
      </c>
      <c r="AJ4234" s="43" t="str">
        <f>_xll.BInterpol('Base IPCA'!$C$3:$C$14,'Base IPCA'!$D$3:$D$14,AH4234,"Cubic","Extrapolate=Linear","MultiX=Average","Skip=True","Sort=True")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5"/>
        <v>#REF!</v>
      </c>
      <c r="AI4235" s="43" t="str">
        <f>_xll.BInterpol('Base IPCA'!$C$3:$C$14,'Base IPCA'!$E$3:$E$14,AH4235,"Cubic","Extrapolate=Linear","MultiX=Average","Skip=True","Sort=True")</f>
        <v>#N/A Invalid Parameter: Interpolation value</v>
      </c>
      <c r="AJ4235" s="43" t="str">
        <f>_xll.BInterpol('Base IPCA'!$C$3:$C$14,'Base IPCA'!$D$3:$D$14,AH4235,"Cubic","Extrapolate=Linear","MultiX=Average","Skip=True","Sort=True")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5"/>
        <v>#REF!</v>
      </c>
      <c r="AI4236" s="43" t="str">
        <f>_xll.BInterpol('Base IPCA'!$C$3:$C$14,'Base IPCA'!$E$3:$E$14,AH4236,"Cubic","Extrapolate=Linear","MultiX=Average","Skip=True","Sort=True")</f>
        <v>#N/A Invalid Parameter: Interpolation value</v>
      </c>
      <c r="AJ4236" s="43" t="str">
        <f>_xll.BInterpol('Base IPCA'!$C$3:$C$14,'Base IPCA'!$D$3:$D$14,AH4236,"Cubic","Extrapolate=Linear","MultiX=Average","Skip=True","Sort=True")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5"/>
        <v>#REF!</v>
      </c>
      <c r="AI4237" s="43" t="str">
        <f>_xll.BInterpol('Base IPCA'!$C$3:$C$14,'Base IPCA'!$E$3:$E$14,AH4237,"Cubic","Extrapolate=Linear","MultiX=Average","Skip=True","Sort=True")</f>
        <v>#N/A Invalid Parameter: Interpolation value</v>
      </c>
      <c r="AJ4237" s="43" t="str">
        <f>_xll.BInterpol('Base IPCA'!$C$3:$C$14,'Base IPCA'!$D$3:$D$14,AH4237,"Cubic","Extrapolate=Linear","MultiX=Average","Skip=True","Sort=True")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5"/>
        <v>#REF!</v>
      </c>
      <c r="AI4238" s="43" t="str">
        <f>_xll.BInterpol('Base IPCA'!$C$3:$C$14,'Base IPCA'!$E$3:$E$14,AH4238,"Cubic","Extrapolate=Linear","MultiX=Average","Skip=True","Sort=True")</f>
        <v>#N/A Invalid Parameter: Interpolation value</v>
      </c>
      <c r="AJ4238" s="43" t="str">
        <f>_xll.BInterpol('Base IPCA'!$C$3:$C$14,'Base IPCA'!$D$3:$D$14,AH4238,"Cubic","Extrapolate=Linear","MultiX=Average","Skip=True","Sort=True")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5"/>
        <v>#REF!</v>
      </c>
      <c r="AI4239" s="43" t="str">
        <f>_xll.BInterpol('Base IPCA'!$C$3:$C$14,'Base IPCA'!$E$3:$E$14,AH4239,"Cubic","Extrapolate=Linear","MultiX=Average","Skip=True","Sort=True")</f>
        <v>#N/A Invalid Parameter: Interpolation value</v>
      </c>
      <c r="AJ4239" s="43" t="str">
        <f>_xll.BInterpol('Base IPCA'!$C$3:$C$14,'Base IPCA'!$D$3:$D$14,AH4239,"Cubic","Extrapolate=Linear","MultiX=Average","Skip=True","Sort=True")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5"/>
        <v>#REF!</v>
      </c>
      <c r="AI4240" s="43" t="str">
        <f>_xll.BInterpol('Base IPCA'!$C$3:$C$14,'Base IPCA'!$E$3:$E$14,AH4240,"Cubic","Extrapolate=Linear","MultiX=Average","Skip=True","Sort=True")</f>
        <v>#N/A Invalid Parameter: Interpolation value</v>
      </c>
      <c r="AJ4240" s="43" t="str">
        <f>_xll.BInterpol('Base IPCA'!$C$3:$C$14,'Base IPCA'!$D$3:$D$14,AH4240,"Cubic","Extrapolate=Linear","MultiX=Average","Skip=True","Sort=True")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5"/>
        <v>#REF!</v>
      </c>
      <c r="AI4241" s="43" t="str">
        <f>_xll.BInterpol('Base IPCA'!$C$3:$C$14,'Base IPCA'!$E$3:$E$14,AH4241,"Cubic","Extrapolate=Linear","MultiX=Average","Skip=True","Sort=True")</f>
        <v>#N/A Invalid Parameter: Interpolation value</v>
      </c>
      <c r="AJ4241" s="43" t="str">
        <f>_xll.BInterpol('Base IPCA'!$C$3:$C$14,'Base IPCA'!$D$3:$D$14,AH4241,"Cubic","Extrapolate=Linear","MultiX=Average","Skip=True","Sort=True")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5"/>
        <v>#REF!</v>
      </c>
      <c r="AI4242" s="43" t="str">
        <f>_xll.BInterpol('Base IPCA'!$C$3:$C$14,'Base IPCA'!$E$3:$E$14,AH4242,"Cubic","Extrapolate=Linear","MultiX=Average","Skip=True","Sort=True")</f>
        <v>#N/A Invalid Parameter: Interpolation value</v>
      </c>
      <c r="AJ4242" s="43" t="str">
        <f>_xll.BInterpol('Base IPCA'!$C$3:$C$14,'Base IPCA'!$D$3:$D$14,AH4242,"Cubic","Extrapolate=Linear","MultiX=Average","Skip=True","Sort=True")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5"/>
        <v>#REF!</v>
      </c>
      <c r="AI4243" s="43" t="str">
        <f>_xll.BInterpol('Base IPCA'!$C$3:$C$14,'Base IPCA'!$E$3:$E$14,AH4243,"Cubic","Extrapolate=Linear","MultiX=Average","Skip=True","Sort=True")</f>
        <v>#N/A Invalid Parameter: Interpolation value</v>
      </c>
      <c r="AJ4243" s="43" t="str">
        <f>_xll.BInterpol('Base IPCA'!$C$3:$C$14,'Base IPCA'!$D$3:$D$14,AH4243,"Cubic","Extrapolate=Linear","MultiX=Average","Skip=True","Sort=True")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5"/>
        <v>#REF!</v>
      </c>
      <c r="AI4244" s="43" t="str">
        <f>_xll.BInterpol('Base IPCA'!$C$3:$C$14,'Base IPCA'!$E$3:$E$14,AH4244,"Cubic","Extrapolate=Linear","MultiX=Average","Skip=True","Sort=True")</f>
        <v>#N/A Invalid Parameter: Interpolation value</v>
      </c>
      <c r="AJ4244" s="43" t="str">
        <f>_xll.BInterpol('Base IPCA'!$C$3:$C$14,'Base IPCA'!$D$3:$D$14,AH4244,"Cubic","Extrapolate=Linear","MultiX=Average","Skip=True","Sort=True")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5"/>
        <v>#REF!</v>
      </c>
      <c r="AI4245" s="43" t="str">
        <f>_xll.BInterpol('Base IPCA'!$C$3:$C$14,'Base IPCA'!$E$3:$E$14,AH4245,"Cubic","Extrapolate=Linear","MultiX=Average","Skip=True","Sort=True")</f>
        <v>#N/A Invalid Parameter: Interpolation value</v>
      </c>
      <c r="AJ4245" s="43" t="str">
        <f>_xll.BInterpol('Base IPCA'!$C$3:$C$14,'Base IPCA'!$D$3:$D$14,AH4245,"Cubic","Extrapolate=Linear","MultiX=Average","Skip=True","Sort=True")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5"/>
        <v>#REF!</v>
      </c>
      <c r="AI4246" s="43" t="str">
        <f>_xll.BInterpol('Base IPCA'!$C$3:$C$14,'Base IPCA'!$E$3:$E$14,AH4246,"Cubic","Extrapolate=Linear","MultiX=Average","Skip=True","Sort=True")</f>
        <v>#N/A Invalid Parameter: Interpolation value</v>
      </c>
      <c r="AJ4246" s="43" t="str">
        <f>_xll.BInterpol('Base IPCA'!$C$3:$C$14,'Base IPCA'!$D$3:$D$14,AH4246,"Cubic","Extrapolate=Linear","MultiX=Average","Skip=True","Sort=True")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5"/>
        <v>#REF!</v>
      </c>
      <c r="AI4247" s="43" t="str">
        <f>_xll.BInterpol('Base IPCA'!$C$3:$C$14,'Base IPCA'!$E$3:$E$14,AH4247,"Cubic","Extrapolate=Linear","MultiX=Average","Skip=True","Sort=True")</f>
        <v>#N/A Invalid Parameter: Interpolation value</v>
      </c>
      <c r="AJ4247" s="43" t="str">
        <f>_xll.BInterpol('Base IPCA'!$C$3:$C$14,'Base IPCA'!$D$3:$D$14,AH4247,"Cubic","Extrapolate=Linear","MultiX=Average","Skip=True","Sort=True")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5"/>
        <v>#REF!</v>
      </c>
      <c r="AI4248" s="43" t="str">
        <f>_xll.BInterpol('Base IPCA'!$C$3:$C$14,'Base IPCA'!$E$3:$E$14,AH4248,"Cubic","Extrapolate=Linear","MultiX=Average","Skip=True","Sort=True")</f>
        <v>#N/A Invalid Parameter: Interpolation value</v>
      </c>
      <c r="AJ4248" s="43" t="str">
        <f>_xll.BInterpol('Base IPCA'!$C$3:$C$14,'Base IPCA'!$D$3:$D$14,AH4248,"Cubic","Extrapolate=Linear","MultiX=Average","Skip=True","Sort=True")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5"/>
        <v>#REF!</v>
      </c>
      <c r="AI4249" s="43" t="str">
        <f>_xll.BInterpol('Base IPCA'!$C$3:$C$14,'Base IPCA'!$E$3:$E$14,AH4249,"Cubic","Extrapolate=Linear","MultiX=Average","Skip=True","Sort=True")</f>
        <v>#N/A Invalid Parameter: Interpolation value</v>
      </c>
      <c r="AJ4249" s="43" t="str">
        <f>_xll.BInterpol('Base IPCA'!$C$3:$C$14,'Base IPCA'!$D$3:$D$14,AH4249,"Cubic","Extrapolate=Linear","MultiX=Average","Skip=True","Sort=True")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5"/>
        <v>#REF!</v>
      </c>
      <c r="AI4250" s="43" t="str">
        <f>_xll.BInterpol('Base IPCA'!$C$3:$C$14,'Base IPCA'!$E$3:$E$14,AH4250,"Cubic","Extrapolate=Linear","MultiX=Average","Skip=True","Sort=True")</f>
        <v>#N/A Invalid Parameter: Interpolation value</v>
      </c>
      <c r="AJ4250" s="43" t="str">
        <f>_xll.BInterpol('Base IPCA'!$C$3:$C$14,'Base IPCA'!$D$3:$D$14,AH4250,"Cubic","Extrapolate=Linear","MultiX=Average","Skip=True","Sort=True")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5"/>
        <v>#REF!</v>
      </c>
      <c r="AI4251" s="43" t="str">
        <f>_xll.BInterpol('Base IPCA'!$C$3:$C$14,'Base IPCA'!$E$3:$E$14,AH4251,"Cubic","Extrapolate=Linear","MultiX=Average","Skip=True","Sort=True")</f>
        <v>#N/A Invalid Parameter: Interpolation value</v>
      </c>
      <c r="AJ4251" s="43" t="str">
        <f>_xll.BInterpol('Base IPCA'!$C$3:$C$14,'Base IPCA'!$D$3:$D$14,AH4251,"Cubic","Extrapolate=Linear","MultiX=Average","Skip=True","Sort=True")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5"/>
        <v>#REF!</v>
      </c>
      <c r="AI4252" s="43" t="str">
        <f>_xll.BInterpol('Base IPCA'!$C$3:$C$14,'Base IPCA'!$E$3:$E$14,AH4252,"Cubic","Extrapolate=Linear","MultiX=Average","Skip=True","Sort=True")</f>
        <v>#N/A Invalid Parameter: Interpolation value</v>
      </c>
      <c r="AJ4252" s="43" t="str">
        <f>_xll.BInterpol('Base IPCA'!$C$3:$C$14,'Base IPCA'!$D$3:$D$14,AH4252,"Cubic","Extrapolate=Linear","MultiX=Average","Skip=True","Sort=True")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5"/>
        <v>#REF!</v>
      </c>
      <c r="AI4253" s="43" t="str">
        <f>_xll.BInterpol('Base IPCA'!$C$3:$C$14,'Base IPCA'!$E$3:$E$14,AH4253,"Cubic","Extrapolate=Linear","MultiX=Average","Skip=True","Sort=True")</f>
        <v>#N/A Invalid Parameter: Interpolation value</v>
      </c>
      <c r="AJ4253" s="43" t="str">
        <f>_xll.BInterpol('Base IPCA'!$C$3:$C$14,'Base IPCA'!$D$3:$D$14,AH4253,"Cubic","Extrapolate=Linear","MultiX=Average","Skip=True","Sort=True")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5"/>
        <v>#REF!</v>
      </c>
      <c r="AI4254" s="43" t="str">
        <f>_xll.BInterpol('Base IPCA'!$C$3:$C$14,'Base IPCA'!$E$3:$E$14,AH4254,"Cubic","Extrapolate=Linear","MultiX=Average","Skip=True","Sort=True")</f>
        <v>#N/A Invalid Parameter: Interpolation value</v>
      </c>
      <c r="AJ4254" s="43" t="str">
        <f>_xll.BInterpol('Base IPCA'!$C$3:$C$14,'Base IPCA'!$D$3:$D$14,AH4254,"Cubic","Extrapolate=Linear","MultiX=Average","Skip=True","Sort=True")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5"/>
        <v>#REF!</v>
      </c>
      <c r="AI4255" s="43" t="str">
        <f>_xll.BInterpol('Base IPCA'!$C$3:$C$14,'Base IPCA'!$E$3:$E$14,AH4255,"Cubic","Extrapolate=Linear","MultiX=Average","Skip=True","Sort=True")</f>
        <v>#N/A Invalid Parameter: Interpolation value</v>
      </c>
      <c r="AJ4255" s="43" t="str">
        <f>_xll.BInterpol('Base IPCA'!$C$3:$C$14,'Base IPCA'!$D$3:$D$14,AH4255,"Cubic","Extrapolate=Linear","MultiX=Average","Skip=True","Sort=True")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5"/>
        <v>#REF!</v>
      </c>
      <c r="AI4256" s="43" t="str">
        <f>_xll.BInterpol('Base IPCA'!$C$3:$C$14,'Base IPCA'!$E$3:$E$14,AH4256,"Cubic","Extrapolate=Linear","MultiX=Average","Skip=True","Sort=True")</f>
        <v>#N/A Invalid Parameter: Interpolation value</v>
      </c>
      <c r="AJ4256" s="43" t="str">
        <f>_xll.BInterpol('Base IPCA'!$C$3:$C$14,'Base IPCA'!$D$3:$D$14,AH4256,"Cubic","Extrapolate=Linear","MultiX=Average","Skip=True","Sort=True")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5"/>
        <v>#REF!</v>
      </c>
      <c r="AI4257" s="43" t="str">
        <f>_xll.BInterpol('Base IPCA'!$C$3:$C$14,'Base IPCA'!$E$3:$E$14,AH4257,"Cubic","Extrapolate=Linear","MultiX=Average","Skip=True","Sort=True")</f>
        <v>#N/A Invalid Parameter: Interpolation value</v>
      </c>
      <c r="AJ4257" s="43" t="str">
        <f>_xll.BInterpol('Base IPCA'!$C$3:$C$14,'Base IPCA'!$D$3:$D$14,AH4257,"Cubic","Extrapolate=Linear","MultiX=Average","Skip=True","Sort=True")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5"/>
        <v>#REF!</v>
      </c>
      <c r="AI4258" s="43" t="str">
        <f>_xll.BInterpol('Base IPCA'!$C$3:$C$14,'Base IPCA'!$E$3:$E$14,AH4258,"Cubic","Extrapolate=Linear","MultiX=Average","Skip=True","Sort=True")</f>
        <v>#N/A Invalid Parameter: Interpolation value</v>
      </c>
      <c r="AJ4258" s="43" t="str">
        <f>_xll.BInterpol('Base IPCA'!$C$3:$C$14,'Base IPCA'!$D$3:$D$14,AH4258,"Cubic","Extrapolate=Linear","MultiX=Average","Skip=True","Sort=True")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5"/>
        <v>#REF!</v>
      </c>
      <c r="AI4259" s="43" t="str">
        <f>_xll.BInterpol('Base IPCA'!$C$3:$C$14,'Base IPCA'!$E$3:$E$14,AH4259,"Cubic","Extrapolate=Linear","MultiX=Average","Skip=True","Sort=True")</f>
        <v>#N/A Invalid Parameter: Interpolation value</v>
      </c>
      <c r="AJ4259" s="43" t="str">
        <f>_xll.BInterpol('Base IPCA'!$C$3:$C$14,'Base IPCA'!$D$3:$D$14,AH4259,"Cubic","Extrapolate=Linear","MultiX=Average","Skip=True","Sort=True")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5"/>
        <v>#REF!</v>
      </c>
      <c r="AI4260" s="43" t="str">
        <f>_xll.BInterpol('Base IPCA'!$C$3:$C$14,'Base IPCA'!$E$3:$E$14,AH4260,"Cubic","Extrapolate=Linear","MultiX=Average","Skip=True","Sort=True")</f>
        <v>#N/A Invalid Parameter: Interpolation value</v>
      </c>
      <c r="AJ4260" s="43" t="str">
        <f>_xll.BInterpol('Base IPCA'!$C$3:$C$14,'Base IPCA'!$D$3:$D$14,AH4260,"Cubic","Extrapolate=Linear","MultiX=Average","Skip=True","Sort=True")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5"/>
        <v>#REF!</v>
      </c>
      <c r="AI4261" s="43" t="str">
        <f>_xll.BInterpol('Base IPCA'!$C$3:$C$14,'Base IPCA'!$E$3:$E$14,AH4261,"Cubic","Extrapolate=Linear","MultiX=Average","Skip=True","Sort=True")</f>
        <v>#N/A Invalid Parameter: Interpolation value</v>
      </c>
      <c r="AJ4261" s="43" t="str">
        <f>_xll.BInterpol('Base IPCA'!$C$3:$C$14,'Base IPCA'!$D$3:$D$14,AH4261,"Cubic","Extrapolate=Linear","MultiX=Average","Skip=True","Sort=True")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5"/>
        <v>#REF!</v>
      </c>
      <c r="AI4262" s="43" t="str">
        <f>_xll.BInterpol('Base IPCA'!$C$3:$C$14,'Base IPCA'!$E$3:$E$14,AH4262,"Cubic","Extrapolate=Linear","MultiX=Average","Skip=True","Sort=True")</f>
        <v>#N/A Invalid Parameter: Interpolation value</v>
      </c>
      <c r="AJ4262" s="43" t="str">
        <f>_xll.BInterpol('Base IPCA'!$C$3:$C$14,'Base IPCA'!$D$3:$D$14,AH4262,"Cubic","Extrapolate=Linear","MultiX=Average","Skip=True","Sort=True")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5"/>
        <v>#REF!</v>
      </c>
      <c r="AI4263" s="43" t="str">
        <f>_xll.BInterpol('Base IPCA'!$C$3:$C$14,'Base IPCA'!$E$3:$E$14,AH4263,"Cubic","Extrapolate=Linear","MultiX=Average","Skip=True","Sort=True")</f>
        <v>#N/A Invalid Parameter: Interpolation value</v>
      </c>
      <c r="AJ4263" s="43" t="str">
        <f>_xll.BInterpol('Base IPCA'!$C$3:$C$14,'Base IPCA'!$D$3:$D$14,AH4263,"Cubic","Extrapolate=Linear","MultiX=Average","Skip=True","Sort=True")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5"/>
        <v>#REF!</v>
      </c>
      <c r="AI4264" s="43" t="str">
        <f>_xll.BInterpol('Base IPCA'!$C$3:$C$14,'Base IPCA'!$E$3:$E$14,AH4264,"Cubic","Extrapolate=Linear","MultiX=Average","Skip=True","Sort=True")</f>
        <v>#N/A Invalid Parameter: Interpolation value</v>
      </c>
      <c r="AJ4264" s="43" t="str">
        <f>_xll.BInterpol('Base IPCA'!$C$3:$C$14,'Base IPCA'!$D$3:$D$14,AH4264,"Cubic","Extrapolate=Linear","MultiX=Average","Skip=True","Sort=True")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5"/>
        <v>#REF!</v>
      </c>
      <c r="AI4265" s="43" t="str">
        <f>_xll.BInterpol('Base IPCA'!$C$3:$C$14,'Base IPCA'!$E$3:$E$14,AH4265,"Cubic","Extrapolate=Linear","MultiX=Average","Skip=True","Sort=True")</f>
        <v>#N/A Invalid Parameter: Interpolation value</v>
      </c>
      <c r="AJ4265" s="43" t="str">
        <f>_xll.BInterpol('Base IPCA'!$C$3:$C$14,'Base IPCA'!$D$3:$D$14,AH4265,"Cubic","Extrapolate=Linear","MultiX=Average","Skip=True","Sort=True")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5"/>
        <v>#REF!</v>
      </c>
      <c r="AI4266" s="43" t="str">
        <f>_xll.BInterpol('Base IPCA'!$C$3:$C$14,'Base IPCA'!$E$3:$E$14,AH4266,"Cubic","Extrapolate=Linear","MultiX=Average","Skip=True","Sort=True")</f>
        <v>#N/A Invalid Parameter: Interpolation value</v>
      </c>
      <c r="AJ4266" s="43" t="str">
        <f>_xll.BInterpol('Base IPCA'!$C$3:$C$14,'Base IPCA'!$D$3:$D$14,AH4266,"Cubic","Extrapolate=Linear","MultiX=Average","Skip=True","Sort=True")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5"/>
        <v>#REF!</v>
      </c>
      <c r="AI4267" s="43" t="str">
        <f>_xll.BInterpol('Base IPCA'!$C$3:$C$14,'Base IPCA'!$E$3:$E$14,AH4267,"Cubic","Extrapolate=Linear","MultiX=Average","Skip=True","Sort=True")</f>
        <v>#N/A Invalid Parameter: Interpolation value</v>
      </c>
      <c r="AJ4267" s="43" t="str">
        <f>_xll.BInterpol('Base IPCA'!$C$3:$C$14,'Base IPCA'!$D$3:$D$14,AH4267,"Cubic","Extrapolate=Linear","MultiX=Average","Skip=True","Sort=True")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5"/>
        <v>#REF!</v>
      </c>
      <c r="AI4268" s="43" t="str">
        <f>_xll.BInterpol('Base IPCA'!$C$3:$C$14,'Base IPCA'!$E$3:$E$14,AH4268,"Cubic","Extrapolate=Linear","MultiX=Average","Skip=True","Sort=True")</f>
        <v>#N/A Invalid Parameter: Interpolation value</v>
      </c>
      <c r="AJ4268" s="43" t="str">
        <f>_xll.BInterpol('Base IPCA'!$C$3:$C$14,'Base IPCA'!$D$3:$D$14,AH4268,"Cubic","Extrapolate=Linear","MultiX=Average","Skip=True","Sort=True")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5"/>
        <v>#REF!</v>
      </c>
      <c r="AI4269" s="43" t="str">
        <f>_xll.BInterpol('Base IPCA'!$C$3:$C$14,'Base IPCA'!$E$3:$E$14,AH4269,"Cubic","Extrapolate=Linear","MultiX=Average","Skip=True","Sort=True")</f>
        <v>#N/A Invalid Parameter: Interpolation value</v>
      </c>
      <c r="AJ4269" s="43" t="str">
        <f>_xll.BInterpol('Base IPCA'!$C$3:$C$14,'Base IPCA'!$D$3:$D$14,AH4269,"Cubic","Extrapolate=Linear","MultiX=Average","Skip=True","Sort=True")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5"/>
        <v>#REF!</v>
      </c>
      <c r="AI4270" s="43" t="str">
        <f>_xll.BInterpol('Base IPCA'!$C$3:$C$14,'Base IPCA'!$E$3:$E$14,AH4270,"Cubic","Extrapolate=Linear","MultiX=Average","Skip=True","Sort=True")</f>
        <v>#N/A Invalid Parameter: Interpolation value</v>
      </c>
      <c r="AJ4270" s="43" t="str">
        <f>_xll.BInterpol('Base IPCA'!$C$3:$C$14,'Base IPCA'!$D$3:$D$14,AH4270,"Cubic","Extrapolate=Linear","MultiX=Average","Skip=True","Sort=True")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5"/>
        <v>#REF!</v>
      </c>
      <c r="AI4271" s="43" t="str">
        <f>_xll.BInterpol('Base IPCA'!$C$3:$C$14,'Base IPCA'!$E$3:$E$14,AH4271,"Cubic","Extrapolate=Linear","MultiX=Average","Skip=True","Sort=True")</f>
        <v>#N/A Invalid Parameter: Interpolation value</v>
      </c>
      <c r="AJ4271" s="43" t="str">
        <f>_xll.BInterpol('Base IPCA'!$C$3:$C$14,'Base IPCA'!$D$3:$D$14,AH4271,"Cubic","Extrapolate=Linear","MultiX=Average","Skip=True","Sort=True")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5"/>
        <v>#REF!</v>
      </c>
      <c r="AI4272" s="43" t="str">
        <f>_xll.BInterpol('Base IPCA'!$C$3:$C$14,'Base IPCA'!$E$3:$E$14,AH4272,"Cubic","Extrapolate=Linear","MultiX=Average","Skip=True","Sort=True")</f>
        <v>#N/A Invalid Parameter: Interpolation value</v>
      </c>
      <c r="AJ4272" s="43" t="str">
        <f>_xll.BInterpol('Base IPCA'!$C$3:$C$14,'Base IPCA'!$D$3:$D$14,AH4272,"Cubic","Extrapolate=Linear","MultiX=Average","Skip=True","Sort=True")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5"/>
        <v>#REF!</v>
      </c>
      <c r="AI4273" s="43" t="str">
        <f>_xll.BInterpol('Base IPCA'!$C$3:$C$14,'Base IPCA'!$E$3:$E$14,AH4273,"Cubic","Extrapolate=Linear","MultiX=Average","Skip=True","Sort=True")</f>
        <v>#N/A Invalid Parameter: Interpolation value</v>
      </c>
      <c r="AJ4273" s="43" t="str">
        <f>_xll.BInterpol('Base IPCA'!$C$3:$C$14,'Base IPCA'!$D$3:$D$14,AH4273,"Cubic","Extrapolate=Linear","MultiX=Average","Skip=True","Sort=True")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5"/>
        <v>#REF!</v>
      </c>
      <c r="AI4274" s="43" t="str">
        <f>_xll.BInterpol('Base IPCA'!$C$3:$C$14,'Base IPCA'!$E$3:$E$14,AH4274,"Cubic","Extrapolate=Linear","MultiX=Average","Skip=True","Sort=True")</f>
        <v>#N/A Invalid Parameter: Interpolation value</v>
      </c>
      <c r="AJ4274" s="43" t="str">
        <f>_xll.BInterpol('Base IPCA'!$C$3:$C$14,'Base IPCA'!$D$3:$D$14,AH4274,"Cubic","Extrapolate=Linear","MultiX=Average","Skip=True","Sort=True")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5"/>
        <v>#REF!</v>
      </c>
      <c r="AI4275" s="43" t="str">
        <f>_xll.BInterpol('Base IPCA'!$C$3:$C$14,'Base IPCA'!$E$3:$E$14,AH4275,"Cubic","Extrapolate=Linear","MultiX=Average","Skip=True","Sort=True")</f>
        <v>#N/A Invalid Parameter: Interpolation value</v>
      </c>
      <c r="AJ4275" s="43" t="str">
        <f>_xll.BInterpol('Base IPCA'!$C$3:$C$14,'Base IPCA'!$D$3:$D$14,AH4275,"Cubic","Extrapolate=Linear","MultiX=Average","Skip=True","Sort=True")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5"/>
        <v>#REF!</v>
      </c>
      <c r="AI4276" s="43" t="str">
        <f>_xll.BInterpol('Base IPCA'!$C$3:$C$14,'Base IPCA'!$E$3:$E$14,AH4276,"Cubic","Extrapolate=Linear","MultiX=Average","Skip=True","Sort=True")</f>
        <v>#N/A Invalid Parameter: Interpolation value</v>
      </c>
      <c r="AJ4276" s="43" t="str">
        <f>_xll.BInterpol('Base IPCA'!$C$3:$C$14,'Base IPCA'!$D$3:$D$14,AH4276,"Cubic","Extrapolate=Linear","MultiX=Average","Skip=True","Sort=True")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5"/>
        <v>#REF!</v>
      </c>
      <c r="AI4277" s="43" t="str">
        <f>_xll.BInterpol('Base IPCA'!$C$3:$C$14,'Base IPCA'!$E$3:$E$14,AH4277,"Cubic","Extrapolate=Linear","MultiX=Average","Skip=True","Sort=True")</f>
        <v>#N/A Invalid Parameter: Interpolation value</v>
      </c>
      <c r="AJ4277" s="43" t="str">
        <f>_xll.BInterpol('Base IPCA'!$C$3:$C$14,'Base IPCA'!$D$3:$D$14,AH4277,"Cubic","Extrapolate=Linear","MultiX=Average","Skip=True","Sort=True")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5"/>
        <v>#REF!</v>
      </c>
      <c r="AI4278" s="43" t="str">
        <f>_xll.BInterpol('Base IPCA'!$C$3:$C$14,'Base IPCA'!$E$3:$E$14,AH4278,"Cubic","Extrapolate=Linear","MultiX=Average","Skip=True","Sort=True")</f>
        <v>#N/A Invalid Parameter: Interpolation value</v>
      </c>
      <c r="AJ4278" s="43" t="str">
        <f>_xll.BInterpol('Base IPCA'!$C$3:$C$14,'Base IPCA'!$D$3:$D$14,AH4278,"Cubic","Extrapolate=Linear","MultiX=Average","Skip=True","Sort=True")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5"/>
        <v>#REF!</v>
      </c>
      <c r="AI4279" s="43" t="str">
        <f>_xll.BInterpol('Base IPCA'!$C$3:$C$14,'Base IPCA'!$E$3:$E$14,AH4279,"Cubic","Extrapolate=Linear","MultiX=Average","Skip=True","Sort=True")</f>
        <v>#N/A Invalid Parameter: Interpolation value</v>
      </c>
      <c r="AJ4279" s="43" t="str">
        <f>_xll.BInterpol('Base IPCA'!$C$3:$C$14,'Base IPCA'!$D$3:$D$14,AH4279,"Cubic","Extrapolate=Linear","MultiX=Average","Skip=True","Sort=True")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5"/>
        <v>#REF!</v>
      </c>
      <c r="AI4280" s="43" t="str">
        <f>_xll.BInterpol('Base IPCA'!$C$3:$C$14,'Base IPCA'!$E$3:$E$14,AH4280,"Cubic","Extrapolate=Linear","MultiX=Average","Skip=True","Sort=True")</f>
        <v>#N/A Invalid Parameter: Interpolation value</v>
      </c>
      <c r="AJ4280" s="43" t="str">
        <f>_xll.BInterpol('Base IPCA'!$C$3:$C$14,'Base IPCA'!$D$3:$D$14,AH4280,"Cubic","Extrapolate=Linear","MultiX=Average","Skip=True","Sort=True")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5"/>
        <v>#REF!</v>
      </c>
      <c r="AI4281" s="43" t="str">
        <f>_xll.BInterpol('Base IPCA'!$C$3:$C$14,'Base IPCA'!$E$3:$E$14,AH4281,"Cubic","Extrapolate=Linear","MultiX=Average","Skip=True","Sort=True")</f>
        <v>#N/A Invalid Parameter: Interpolation value</v>
      </c>
      <c r="AJ4281" s="43" t="str">
        <f>_xll.BInterpol('Base IPCA'!$C$3:$C$14,'Base IPCA'!$D$3:$D$14,AH4281,"Cubic","Extrapolate=Linear","MultiX=Average","Skip=True","Sort=True")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5"/>
        <v>#REF!</v>
      </c>
      <c r="AI4282" s="43" t="str">
        <f>_xll.BInterpol('Base IPCA'!$C$3:$C$14,'Base IPCA'!$E$3:$E$14,AH4282,"Cubic","Extrapolate=Linear","MultiX=Average","Skip=True","Sort=True")</f>
        <v>#N/A Invalid Parameter: Interpolation value</v>
      </c>
      <c r="AJ4282" s="43" t="str">
        <f>_xll.BInterpol('Base IPCA'!$C$3:$C$14,'Base IPCA'!$D$3:$D$14,AH4282,"Cubic","Extrapolate=Linear","MultiX=Average","Skip=True","Sort=True")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5"/>
        <v>#REF!</v>
      </c>
      <c r="AI4283" s="43" t="str">
        <f>_xll.BInterpol('Base IPCA'!$C$3:$C$14,'Base IPCA'!$E$3:$E$14,AH4283,"Cubic","Extrapolate=Linear","MultiX=Average","Skip=True","Sort=True")</f>
        <v>#N/A Invalid Parameter: Interpolation value</v>
      </c>
      <c r="AJ4283" s="43" t="str">
        <f>_xll.BInterpol('Base IPCA'!$C$3:$C$14,'Base IPCA'!$D$3:$D$14,AH4283,"Cubic","Extrapolate=Linear","MultiX=Average","Skip=True","Sort=True")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5"/>
        <v>#REF!</v>
      </c>
      <c r="AI4284" s="43" t="str">
        <f>_xll.BInterpol('Base IPCA'!$C$3:$C$14,'Base IPCA'!$E$3:$E$14,AH4284,"Cubic","Extrapolate=Linear","MultiX=Average","Skip=True","Sort=True")</f>
        <v>#N/A Invalid Parameter: Interpolation value</v>
      </c>
      <c r="AJ4284" s="43" t="str">
        <f>_xll.BInterpol('Base IPCA'!$C$3:$C$14,'Base IPCA'!$D$3:$D$14,AH4284,"Cubic","Extrapolate=Linear","MultiX=Average","Skip=True","Sort=True")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5"/>
        <v>#REF!</v>
      </c>
      <c r="AI4285" s="43" t="str">
        <f>_xll.BInterpol('Base IPCA'!$C$3:$C$14,'Base IPCA'!$E$3:$E$14,AH4285,"Cubic","Extrapolate=Linear","MultiX=Average","Skip=True","Sort=True")</f>
        <v>#N/A Invalid Parameter: Interpolation value</v>
      </c>
      <c r="AJ4285" s="43" t="str">
        <f>_xll.BInterpol('Base IPCA'!$C$3:$C$14,'Base IPCA'!$D$3:$D$14,AH4285,"Cubic","Extrapolate=Linear","MultiX=Average","Skip=True","Sort=True")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5"/>
        <v>#REF!</v>
      </c>
      <c r="AI4286" s="43" t="str">
        <f>_xll.BInterpol('Base IPCA'!$C$3:$C$14,'Base IPCA'!$E$3:$E$14,AH4286,"Cubic","Extrapolate=Linear","MultiX=Average","Skip=True","Sort=True")</f>
        <v>#N/A Invalid Parameter: Interpolation value</v>
      </c>
      <c r="AJ4286" s="43" t="str">
        <f>_xll.BInterpol('Base IPCA'!$C$3:$C$14,'Base IPCA'!$D$3:$D$14,AH4286,"Cubic","Extrapolate=Linear","MultiX=Average","Skip=True","Sort=True")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5"/>
        <v>#REF!</v>
      </c>
      <c r="AI4287" s="43" t="str">
        <f>_xll.BInterpol('Base IPCA'!$C$3:$C$14,'Base IPCA'!$E$3:$E$14,AH4287,"Cubic","Extrapolate=Linear","MultiX=Average","Skip=True","Sort=True")</f>
        <v>#N/A Invalid Parameter: Interpolation value</v>
      </c>
      <c r="AJ4287" s="43" t="str">
        <f>_xll.BInterpol('Base IPCA'!$C$3:$C$14,'Base IPCA'!$D$3:$D$14,AH4287,"Cubic","Extrapolate=Linear","MultiX=Average","Skip=True","Sort=True")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5"/>
        <v>#REF!</v>
      </c>
      <c r="AI4288" s="43" t="str">
        <f>_xll.BInterpol('Base IPCA'!$C$3:$C$14,'Base IPCA'!$E$3:$E$14,AH4288,"Cubic","Extrapolate=Linear","MultiX=Average","Skip=True","Sort=True")</f>
        <v>#N/A Invalid Parameter: Interpolation value</v>
      </c>
      <c r="AJ4288" s="43" t="str">
        <f>_xll.BInterpol('Base IPCA'!$C$3:$C$14,'Base IPCA'!$D$3:$D$14,AH4288,"Cubic","Extrapolate=Linear","MultiX=Average","Skip=True","Sort=True")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5"/>
        <v>#REF!</v>
      </c>
      <c r="AI4289" s="43" t="str">
        <f>_xll.BInterpol('Base IPCA'!$C$3:$C$14,'Base IPCA'!$E$3:$E$14,AH4289,"Cubic","Extrapolate=Linear","MultiX=Average","Skip=True","Sort=True")</f>
        <v>#N/A Invalid Parameter: Interpolation value</v>
      </c>
      <c r="AJ4289" s="43" t="str">
        <f>_xll.BInterpol('Base IPCA'!$C$3:$C$14,'Base IPCA'!$D$3:$D$14,AH4289,"Cubic","Extrapolate=Linear","MultiX=Average","Skip=True","Sort=True")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5"/>
        <v>#REF!</v>
      </c>
      <c r="AI4290" s="43" t="str">
        <f>_xll.BInterpol('Base IPCA'!$C$3:$C$14,'Base IPCA'!$E$3:$E$14,AH4290,"Cubic","Extrapolate=Linear","MultiX=Average","Skip=True","Sort=True")</f>
        <v>#N/A Invalid Parameter: Interpolation value</v>
      </c>
      <c r="AJ4290" s="43" t="str">
        <f>_xll.BInterpol('Base IPCA'!$C$3:$C$14,'Base IPCA'!$D$3:$D$14,AH4290,"Cubic","Extrapolate=Linear","MultiX=Average","Skip=True","Sort=True")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5"/>
        <v>#REF!</v>
      </c>
      <c r="AI4291" s="43" t="str">
        <f>_xll.BInterpol('Base IPCA'!$C$3:$C$14,'Base IPCA'!$E$3:$E$14,AH4291,"Cubic","Extrapolate=Linear","MultiX=Average","Skip=True","Sort=True")</f>
        <v>#N/A Invalid Parameter: Interpolation value</v>
      </c>
      <c r="AJ4291" s="43" t="str">
        <f>_xll.BInterpol('Base IPCA'!$C$3:$C$14,'Base IPCA'!$D$3:$D$14,AH4291,"Cubic","Extrapolate=Linear","MultiX=Average","Skip=True","Sort=True")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5"/>
        <v>#REF!</v>
      </c>
      <c r="AI4292" s="43" t="str">
        <f>_xll.BInterpol('Base IPCA'!$C$3:$C$14,'Base IPCA'!$E$3:$E$14,AH4292,"Cubic","Extrapolate=Linear","MultiX=Average","Skip=True","Sort=True")</f>
        <v>#N/A Invalid Parameter: Interpolation value</v>
      </c>
      <c r="AJ4292" s="43" t="str">
        <f>_xll.BInterpol('Base IPCA'!$C$3:$C$14,'Base IPCA'!$D$3:$D$14,AH4292,"Cubic","Extrapolate=Linear","MultiX=Average","Skip=True","Sort=True")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5"/>
        <v>#REF!</v>
      </c>
      <c r="AI4293" s="43" t="str">
        <f>_xll.BInterpol('Base IPCA'!$C$3:$C$14,'Base IPCA'!$E$3:$E$14,AH4293,"Cubic","Extrapolate=Linear","MultiX=Average","Skip=True","Sort=True")</f>
        <v>#N/A Invalid Parameter: Interpolation value</v>
      </c>
      <c r="AJ4293" s="43" t="str">
        <f>_xll.BInterpol('Base IPCA'!$C$3:$C$14,'Base IPCA'!$D$3:$D$14,AH4293,"Cubic","Extrapolate=Linear","MultiX=Average","Skip=True","Sort=True")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56">AH4293+1</f>
        <v>#REF!</v>
      </c>
      <c r="AI4294" s="43" t="str">
        <f>_xll.BInterpol('Base IPCA'!$C$3:$C$14,'Base IPCA'!$E$3:$E$14,AH4294,"Cubic","Extrapolate=Linear","MultiX=Average","Skip=True","Sort=True")</f>
        <v>#N/A Invalid Parameter: Interpolation value</v>
      </c>
      <c r="AJ4294" s="43" t="str">
        <f>_xll.BInterpol('Base IPCA'!$C$3:$C$14,'Base IPCA'!$D$3:$D$14,AH4294,"Cubic","Extrapolate=Linear","MultiX=Average","Skip=True","Sort=True")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56"/>
        <v>#REF!</v>
      </c>
      <c r="AI4295" s="43" t="str">
        <f>_xll.BInterpol('Base IPCA'!$C$3:$C$14,'Base IPCA'!$E$3:$E$14,AH4295,"Cubic","Extrapolate=Linear","MultiX=Average","Skip=True","Sort=True")</f>
        <v>#N/A Invalid Parameter: Interpolation value</v>
      </c>
      <c r="AJ4295" s="43" t="str">
        <f>_xll.BInterpol('Base IPCA'!$C$3:$C$14,'Base IPCA'!$D$3:$D$14,AH4295,"Cubic","Extrapolate=Linear","MultiX=Average","Skip=True","Sort=True")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56"/>
        <v>#REF!</v>
      </c>
      <c r="AI4296" s="43" t="str">
        <f>_xll.BInterpol('Base IPCA'!$C$3:$C$14,'Base IPCA'!$E$3:$E$14,AH4296,"Cubic","Extrapolate=Linear","MultiX=Average","Skip=True","Sort=True")</f>
        <v>#N/A Invalid Parameter: Interpolation value</v>
      </c>
      <c r="AJ4296" s="43" t="str">
        <f>_xll.BInterpol('Base IPCA'!$C$3:$C$14,'Base IPCA'!$D$3:$D$14,AH4296,"Cubic","Extrapolate=Linear","MultiX=Average","Skip=True","Sort=True")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56"/>
        <v>#REF!</v>
      </c>
      <c r="AI4297" s="43" t="str">
        <f>_xll.BInterpol('Base IPCA'!$C$3:$C$14,'Base IPCA'!$E$3:$E$14,AH4297,"Cubic","Extrapolate=Linear","MultiX=Average","Skip=True","Sort=True")</f>
        <v>#N/A Invalid Parameter: Interpolation value</v>
      </c>
      <c r="AJ4297" s="43" t="str">
        <f>_xll.BInterpol('Base IPCA'!$C$3:$C$14,'Base IPCA'!$D$3:$D$14,AH4297,"Cubic","Extrapolate=Linear","MultiX=Average","Skip=True","Sort=True")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56"/>
        <v>#REF!</v>
      </c>
      <c r="AI4298" s="43" t="str">
        <f>_xll.BInterpol('Base IPCA'!$C$3:$C$14,'Base IPCA'!$E$3:$E$14,AH4298,"Cubic","Extrapolate=Linear","MultiX=Average","Skip=True","Sort=True")</f>
        <v>#N/A Invalid Parameter: Interpolation value</v>
      </c>
      <c r="AJ4298" s="43" t="str">
        <f>_xll.BInterpol('Base IPCA'!$C$3:$C$14,'Base IPCA'!$D$3:$D$14,AH4298,"Cubic","Extrapolate=Linear","MultiX=Average","Skip=True","Sort=True")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56"/>
        <v>#REF!</v>
      </c>
      <c r="AI4299" s="43" t="str">
        <f>_xll.BInterpol('Base IPCA'!$C$3:$C$14,'Base IPCA'!$E$3:$E$14,AH4299,"Cubic","Extrapolate=Linear","MultiX=Average","Skip=True","Sort=True")</f>
        <v>#N/A Invalid Parameter: Interpolation value</v>
      </c>
      <c r="AJ4299" s="43" t="str">
        <f>_xll.BInterpol('Base IPCA'!$C$3:$C$14,'Base IPCA'!$D$3:$D$14,AH4299,"Cubic","Extrapolate=Linear","MultiX=Average","Skip=True","Sort=True")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56"/>
        <v>#REF!</v>
      </c>
      <c r="AI4300" s="43" t="str">
        <f>_xll.BInterpol('Base IPCA'!$C$3:$C$14,'Base IPCA'!$E$3:$E$14,AH4300,"Cubic","Extrapolate=Linear","MultiX=Average","Skip=True","Sort=True")</f>
        <v>#N/A Invalid Parameter: Interpolation value</v>
      </c>
      <c r="AJ4300" s="43" t="str">
        <f>_xll.BInterpol('Base IPCA'!$C$3:$C$14,'Base IPCA'!$D$3:$D$14,AH4300,"Cubic","Extrapolate=Linear","MultiX=Average","Skip=True","Sort=True")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56"/>
        <v>#REF!</v>
      </c>
      <c r="AI4301" s="43" t="str">
        <f>_xll.BInterpol('Base IPCA'!$C$3:$C$14,'Base IPCA'!$E$3:$E$14,AH4301,"Cubic","Extrapolate=Linear","MultiX=Average","Skip=True","Sort=True")</f>
        <v>#N/A Invalid Parameter: Interpolation value</v>
      </c>
      <c r="AJ4301" s="43" t="str">
        <f>_xll.BInterpol('Base IPCA'!$C$3:$C$14,'Base IPCA'!$D$3:$D$14,AH4301,"Cubic","Extrapolate=Linear","MultiX=Average","Skip=True","Sort=True")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56"/>
        <v>#REF!</v>
      </c>
      <c r="AI4302" s="43" t="str">
        <f>_xll.BInterpol('Base IPCA'!$C$3:$C$14,'Base IPCA'!$E$3:$E$14,AH4302,"Cubic","Extrapolate=Linear","MultiX=Average","Skip=True","Sort=True")</f>
        <v>#N/A Invalid Parameter: Interpolation value</v>
      </c>
      <c r="AJ4302" s="43" t="str">
        <f>_xll.BInterpol('Base IPCA'!$C$3:$C$14,'Base IPCA'!$D$3:$D$14,AH4302,"Cubic","Extrapolate=Linear","MultiX=Average","Skip=True","Sort=True")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56"/>
        <v>#REF!</v>
      </c>
      <c r="AI4303" s="43" t="str">
        <f>_xll.BInterpol('Base IPCA'!$C$3:$C$14,'Base IPCA'!$E$3:$E$14,AH4303,"Cubic","Extrapolate=Linear","MultiX=Average","Skip=True","Sort=True")</f>
        <v>#N/A Invalid Parameter: Interpolation value</v>
      </c>
      <c r="AJ4303" s="43" t="str">
        <f>_xll.BInterpol('Base IPCA'!$C$3:$C$14,'Base IPCA'!$D$3:$D$14,AH4303,"Cubic","Extrapolate=Linear","MultiX=Average","Skip=True","Sort=True")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56"/>
        <v>#REF!</v>
      </c>
      <c r="AI4304" s="43" t="str">
        <f>_xll.BInterpol('Base IPCA'!$C$3:$C$14,'Base IPCA'!$E$3:$E$14,AH4304,"Cubic","Extrapolate=Linear","MultiX=Average","Skip=True","Sort=True")</f>
        <v>#N/A Invalid Parameter: Interpolation value</v>
      </c>
      <c r="AJ4304" s="43" t="str">
        <f>_xll.BInterpol('Base IPCA'!$C$3:$C$14,'Base IPCA'!$D$3:$D$14,AH4304,"Cubic","Extrapolate=Linear","MultiX=Average","Skip=True","Sort=True")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56"/>
        <v>#REF!</v>
      </c>
      <c r="AI4305" s="43" t="str">
        <f>_xll.BInterpol('Base IPCA'!$C$3:$C$14,'Base IPCA'!$E$3:$E$14,AH4305,"Cubic","Extrapolate=Linear","MultiX=Average","Skip=True","Sort=True")</f>
        <v>#N/A Invalid Parameter: Interpolation value</v>
      </c>
      <c r="AJ4305" s="43" t="str">
        <f>_xll.BInterpol('Base IPCA'!$C$3:$C$14,'Base IPCA'!$D$3:$D$14,AH4305,"Cubic","Extrapolate=Linear","MultiX=Average","Skip=True","Sort=True")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56"/>
        <v>#REF!</v>
      </c>
      <c r="AI4306" s="43" t="str">
        <f>_xll.BInterpol('Base IPCA'!$C$3:$C$14,'Base IPCA'!$E$3:$E$14,AH4306,"Cubic","Extrapolate=Linear","MultiX=Average","Skip=True","Sort=True")</f>
        <v>#N/A Invalid Parameter: Interpolation value</v>
      </c>
      <c r="AJ4306" s="43" t="str">
        <f>_xll.BInterpol('Base IPCA'!$C$3:$C$14,'Base IPCA'!$D$3:$D$14,AH4306,"Cubic","Extrapolate=Linear","MultiX=Average","Skip=True","Sort=True")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56"/>
        <v>#REF!</v>
      </c>
      <c r="AI4307" s="43" t="str">
        <f>_xll.BInterpol('Base IPCA'!$C$3:$C$14,'Base IPCA'!$E$3:$E$14,AH4307,"Cubic","Extrapolate=Linear","MultiX=Average","Skip=True","Sort=True")</f>
        <v>#N/A Invalid Parameter: Interpolation value</v>
      </c>
      <c r="AJ4307" s="43" t="str">
        <f>_xll.BInterpol('Base IPCA'!$C$3:$C$14,'Base IPCA'!$D$3:$D$14,AH4307,"Cubic","Extrapolate=Linear","MultiX=Average","Skip=True","Sort=True")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56"/>
        <v>#REF!</v>
      </c>
      <c r="AI4308" s="43" t="str">
        <f>_xll.BInterpol('Base IPCA'!$C$3:$C$14,'Base IPCA'!$E$3:$E$14,AH4308,"Cubic","Extrapolate=Linear","MultiX=Average","Skip=True","Sort=True")</f>
        <v>#N/A Invalid Parameter: Interpolation value</v>
      </c>
      <c r="AJ4308" s="43" t="str">
        <f>_xll.BInterpol('Base IPCA'!$C$3:$C$14,'Base IPCA'!$D$3:$D$14,AH4308,"Cubic","Extrapolate=Linear","MultiX=Average","Skip=True","Sort=True")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56"/>
        <v>#REF!</v>
      </c>
      <c r="AI4309" s="43" t="str">
        <f>_xll.BInterpol('Base IPCA'!$C$3:$C$14,'Base IPCA'!$E$3:$E$14,AH4309,"Cubic","Extrapolate=Linear","MultiX=Average","Skip=True","Sort=True")</f>
        <v>#N/A Invalid Parameter: Interpolation value</v>
      </c>
      <c r="AJ4309" s="43" t="str">
        <f>_xll.BInterpol('Base IPCA'!$C$3:$C$14,'Base IPCA'!$D$3:$D$14,AH4309,"Cubic","Extrapolate=Linear","MultiX=Average","Skip=True","Sort=True")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56"/>
        <v>#REF!</v>
      </c>
      <c r="AI4310" s="43" t="str">
        <f>_xll.BInterpol('Base IPCA'!$C$3:$C$14,'Base IPCA'!$E$3:$E$14,AH4310,"Cubic","Extrapolate=Linear","MultiX=Average","Skip=True","Sort=True")</f>
        <v>#N/A Invalid Parameter: Interpolation value</v>
      </c>
      <c r="AJ4310" s="43" t="str">
        <f>_xll.BInterpol('Base IPCA'!$C$3:$C$14,'Base IPCA'!$D$3:$D$14,AH4310,"Cubic","Extrapolate=Linear","MultiX=Average","Skip=True","Sort=True")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56"/>
        <v>#REF!</v>
      </c>
      <c r="AI4311" s="43" t="str">
        <f>_xll.BInterpol('Base IPCA'!$C$3:$C$14,'Base IPCA'!$E$3:$E$14,AH4311,"Cubic","Extrapolate=Linear","MultiX=Average","Skip=True","Sort=True")</f>
        <v>#N/A Invalid Parameter: Interpolation value</v>
      </c>
      <c r="AJ4311" s="43" t="str">
        <f>_xll.BInterpol('Base IPCA'!$C$3:$C$14,'Base IPCA'!$D$3:$D$14,AH4311,"Cubic","Extrapolate=Linear","MultiX=Average","Skip=True","Sort=True")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56"/>
        <v>#REF!</v>
      </c>
      <c r="AI4312" s="43" t="str">
        <f>_xll.BInterpol('Base IPCA'!$C$3:$C$14,'Base IPCA'!$E$3:$E$14,AH4312,"Cubic","Extrapolate=Linear","MultiX=Average","Skip=True","Sort=True")</f>
        <v>#N/A Invalid Parameter: Interpolation value</v>
      </c>
      <c r="AJ4312" s="43" t="str">
        <f>_xll.BInterpol('Base IPCA'!$C$3:$C$14,'Base IPCA'!$D$3:$D$14,AH4312,"Cubic","Extrapolate=Linear","MultiX=Average","Skip=True","Sort=True")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56"/>
        <v>#REF!</v>
      </c>
      <c r="AI4313" s="43" t="str">
        <f>_xll.BInterpol('Base IPCA'!$C$3:$C$14,'Base IPCA'!$E$3:$E$14,AH4313,"Cubic","Extrapolate=Linear","MultiX=Average","Skip=True","Sort=True")</f>
        <v>#N/A Invalid Parameter: Interpolation value</v>
      </c>
      <c r="AJ4313" s="43" t="str">
        <f>_xll.BInterpol('Base IPCA'!$C$3:$C$14,'Base IPCA'!$D$3:$D$14,AH4313,"Cubic","Extrapolate=Linear","MultiX=Average","Skip=True","Sort=True")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56"/>
        <v>#REF!</v>
      </c>
      <c r="AI4314" s="43" t="str">
        <f>_xll.BInterpol('Base IPCA'!$C$3:$C$14,'Base IPCA'!$E$3:$E$14,AH4314,"Cubic","Extrapolate=Linear","MultiX=Average","Skip=True","Sort=True")</f>
        <v>#N/A Invalid Parameter: Interpolation value</v>
      </c>
      <c r="AJ4314" s="43" t="str">
        <f>_xll.BInterpol('Base IPCA'!$C$3:$C$14,'Base IPCA'!$D$3:$D$14,AH4314,"Cubic","Extrapolate=Linear","MultiX=Average","Skip=True","Sort=True")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56"/>
        <v>#REF!</v>
      </c>
      <c r="AI4315" s="43" t="str">
        <f>_xll.BInterpol('Base IPCA'!$C$3:$C$14,'Base IPCA'!$E$3:$E$14,AH4315,"Cubic","Extrapolate=Linear","MultiX=Average","Skip=True","Sort=True")</f>
        <v>#N/A Invalid Parameter: Interpolation value</v>
      </c>
      <c r="AJ4315" s="43" t="str">
        <f>_xll.BInterpol('Base IPCA'!$C$3:$C$14,'Base IPCA'!$D$3:$D$14,AH4315,"Cubic","Extrapolate=Linear","MultiX=Average","Skip=True","Sort=True")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56"/>
        <v>#REF!</v>
      </c>
      <c r="AI4316" s="43" t="str">
        <f>_xll.BInterpol('Base IPCA'!$C$3:$C$14,'Base IPCA'!$E$3:$E$14,AH4316,"Cubic","Extrapolate=Linear","MultiX=Average","Skip=True","Sort=True")</f>
        <v>#N/A Invalid Parameter: Interpolation value</v>
      </c>
      <c r="AJ4316" s="43" t="str">
        <f>_xll.BInterpol('Base IPCA'!$C$3:$C$14,'Base IPCA'!$D$3:$D$14,AH4316,"Cubic","Extrapolate=Linear","MultiX=Average","Skip=True","Sort=True")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56"/>
        <v>#REF!</v>
      </c>
      <c r="AI4317" s="43" t="str">
        <f>_xll.BInterpol('Base IPCA'!$C$3:$C$14,'Base IPCA'!$E$3:$E$14,AH4317,"Cubic","Extrapolate=Linear","MultiX=Average","Skip=True","Sort=True")</f>
        <v>#N/A Invalid Parameter: Interpolation value</v>
      </c>
      <c r="AJ4317" s="43" t="str">
        <f>_xll.BInterpol('Base IPCA'!$C$3:$C$14,'Base IPCA'!$D$3:$D$14,AH4317,"Cubic","Extrapolate=Linear","MultiX=Average","Skip=True","Sort=True")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56"/>
        <v>#REF!</v>
      </c>
      <c r="AI4318" s="43" t="str">
        <f>_xll.BInterpol('Base IPCA'!$C$3:$C$14,'Base IPCA'!$E$3:$E$14,AH4318,"Cubic","Extrapolate=Linear","MultiX=Average","Skip=True","Sort=True")</f>
        <v>#N/A Invalid Parameter: Interpolation value</v>
      </c>
      <c r="AJ4318" s="43" t="str">
        <f>_xll.BInterpol('Base IPCA'!$C$3:$C$14,'Base IPCA'!$D$3:$D$14,AH4318,"Cubic","Extrapolate=Linear","MultiX=Average","Skip=True","Sort=True")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56"/>
        <v>#REF!</v>
      </c>
      <c r="AI4319" s="43" t="str">
        <f>_xll.BInterpol('Base IPCA'!$C$3:$C$14,'Base IPCA'!$E$3:$E$14,AH4319,"Cubic","Extrapolate=Linear","MultiX=Average","Skip=True","Sort=True")</f>
        <v>#N/A Invalid Parameter: Interpolation value</v>
      </c>
      <c r="AJ4319" s="43" t="str">
        <f>_xll.BInterpol('Base IPCA'!$C$3:$C$14,'Base IPCA'!$D$3:$D$14,AH4319,"Cubic","Extrapolate=Linear","MultiX=Average","Skip=True","Sort=True")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56"/>
        <v>#REF!</v>
      </c>
      <c r="AI4320" s="43" t="str">
        <f>_xll.BInterpol('Base IPCA'!$C$3:$C$14,'Base IPCA'!$E$3:$E$14,AH4320,"Cubic","Extrapolate=Linear","MultiX=Average","Skip=True","Sort=True")</f>
        <v>#N/A Invalid Parameter: Interpolation value</v>
      </c>
      <c r="AJ4320" s="43" t="str">
        <f>_xll.BInterpol('Base IPCA'!$C$3:$C$14,'Base IPCA'!$D$3:$D$14,AH4320,"Cubic","Extrapolate=Linear","MultiX=Average","Skip=True","Sort=True")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56"/>
        <v>#REF!</v>
      </c>
      <c r="AI4321" s="43" t="str">
        <f>_xll.BInterpol('Base IPCA'!$C$3:$C$14,'Base IPCA'!$E$3:$E$14,AH4321,"Cubic","Extrapolate=Linear","MultiX=Average","Skip=True","Sort=True")</f>
        <v>#N/A Invalid Parameter: Interpolation value</v>
      </c>
      <c r="AJ4321" s="43" t="str">
        <f>_xll.BInterpol('Base IPCA'!$C$3:$C$14,'Base IPCA'!$D$3:$D$14,AH4321,"Cubic","Extrapolate=Linear","MultiX=Average","Skip=True","Sort=True")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56"/>
        <v>#REF!</v>
      </c>
      <c r="AI4322" s="43" t="str">
        <f>_xll.BInterpol('Base IPCA'!$C$3:$C$14,'Base IPCA'!$E$3:$E$14,AH4322,"Cubic","Extrapolate=Linear","MultiX=Average","Skip=True","Sort=True")</f>
        <v>#N/A Invalid Parameter: Interpolation value</v>
      </c>
      <c r="AJ4322" s="43" t="str">
        <f>_xll.BInterpol('Base IPCA'!$C$3:$C$14,'Base IPCA'!$D$3:$D$14,AH4322,"Cubic","Extrapolate=Linear","MultiX=Average","Skip=True","Sort=True")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56"/>
        <v>#REF!</v>
      </c>
      <c r="AI4323" s="43" t="str">
        <f>_xll.BInterpol('Base IPCA'!$C$3:$C$14,'Base IPCA'!$E$3:$E$14,AH4323,"Cubic","Extrapolate=Linear","MultiX=Average","Skip=True","Sort=True")</f>
        <v>#N/A Invalid Parameter: Interpolation value</v>
      </c>
      <c r="AJ4323" s="43" t="str">
        <f>_xll.BInterpol('Base IPCA'!$C$3:$C$14,'Base IPCA'!$D$3:$D$14,AH4323,"Cubic","Extrapolate=Linear","MultiX=Average","Skip=True","Sort=True")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56"/>
        <v>#REF!</v>
      </c>
      <c r="AI4324" s="43" t="str">
        <f>_xll.BInterpol('Base IPCA'!$C$3:$C$14,'Base IPCA'!$E$3:$E$14,AH4324,"Cubic","Extrapolate=Linear","MultiX=Average","Skip=True","Sort=True")</f>
        <v>#N/A Invalid Parameter: Interpolation value</v>
      </c>
      <c r="AJ4324" s="43" t="str">
        <f>_xll.BInterpol('Base IPCA'!$C$3:$C$14,'Base IPCA'!$D$3:$D$14,AH4324,"Cubic","Extrapolate=Linear","MultiX=Average","Skip=True","Sort=True")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56"/>
        <v>#REF!</v>
      </c>
      <c r="AI4325" s="43" t="str">
        <f>_xll.BInterpol('Base IPCA'!$C$3:$C$14,'Base IPCA'!$E$3:$E$14,AH4325,"Cubic","Extrapolate=Linear","MultiX=Average","Skip=True","Sort=True")</f>
        <v>#N/A Invalid Parameter: Interpolation value</v>
      </c>
      <c r="AJ4325" s="43" t="str">
        <f>_xll.BInterpol('Base IPCA'!$C$3:$C$14,'Base IPCA'!$D$3:$D$14,AH4325,"Cubic","Extrapolate=Linear","MultiX=Average","Skip=True","Sort=True")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56"/>
        <v>#REF!</v>
      </c>
      <c r="AI4326" s="43" t="str">
        <f>_xll.BInterpol('Base IPCA'!$C$3:$C$14,'Base IPCA'!$E$3:$E$14,AH4326,"Cubic","Extrapolate=Linear","MultiX=Average","Skip=True","Sort=True")</f>
        <v>#N/A Invalid Parameter: Interpolation value</v>
      </c>
      <c r="AJ4326" s="43" t="str">
        <f>_xll.BInterpol('Base IPCA'!$C$3:$C$14,'Base IPCA'!$D$3:$D$14,AH4326,"Cubic","Extrapolate=Linear","MultiX=Average","Skip=True","Sort=True")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56"/>
        <v>#REF!</v>
      </c>
      <c r="AI4327" s="43" t="str">
        <f>_xll.BInterpol('Base IPCA'!$C$3:$C$14,'Base IPCA'!$E$3:$E$14,AH4327,"Cubic","Extrapolate=Linear","MultiX=Average","Skip=True","Sort=True")</f>
        <v>#N/A Invalid Parameter: Interpolation value</v>
      </c>
      <c r="AJ4327" s="43" t="str">
        <f>_xll.BInterpol('Base IPCA'!$C$3:$C$14,'Base IPCA'!$D$3:$D$14,AH4327,"Cubic","Extrapolate=Linear","MultiX=Average","Skip=True","Sort=True")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56"/>
        <v>#REF!</v>
      </c>
      <c r="AI4328" s="43" t="str">
        <f>_xll.BInterpol('Base IPCA'!$C$3:$C$14,'Base IPCA'!$E$3:$E$14,AH4328,"Cubic","Extrapolate=Linear","MultiX=Average","Skip=True","Sort=True")</f>
        <v>#N/A Invalid Parameter: Interpolation value</v>
      </c>
      <c r="AJ4328" s="43" t="str">
        <f>_xll.BInterpol('Base IPCA'!$C$3:$C$14,'Base IPCA'!$D$3:$D$14,AH4328,"Cubic","Extrapolate=Linear","MultiX=Average","Skip=True","Sort=True")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56"/>
        <v>#REF!</v>
      </c>
      <c r="AI4329" s="43" t="str">
        <f>_xll.BInterpol('Base IPCA'!$C$3:$C$14,'Base IPCA'!$E$3:$E$14,AH4329,"Cubic","Extrapolate=Linear","MultiX=Average","Skip=True","Sort=True")</f>
        <v>#N/A Invalid Parameter: Interpolation value</v>
      </c>
      <c r="AJ4329" s="43" t="str">
        <f>_xll.BInterpol('Base IPCA'!$C$3:$C$14,'Base IPCA'!$D$3:$D$14,AH4329,"Cubic","Extrapolate=Linear","MultiX=Average","Skip=True","Sort=True")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56"/>
        <v>#REF!</v>
      </c>
      <c r="AI4330" s="43" t="str">
        <f>_xll.BInterpol('Base IPCA'!$C$3:$C$14,'Base IPCA'!$E$3:$E$14,AH4330,"Cubic","Extrapolate=Linear","MultiX=Average","Skip=True","Sort=True")</f>
        <v>#N/A Invalid Parameter: Interpolation value</v>
      </c>
      <c r="AJ4330" s="43" t="str">
        <f>_xll.BInterpol('Base IPCA'!$C$3:$C$14,'Base IPCA'!$D$3:$D$14,AH4330,"Cubic","Extrapolate=Linear","MultiX=Average","Skip=True","Sort=True")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56"/>
        <v>#REF!</v>
      </c>
      <c r="AI4331" s="43" t="str">
        <f>_xll.BInterpol('Base IPCA'!$C$3:$C$14,'Base IPCA'!$E$3:$E$14,AH4331,"Cubic","Extrapolate=Linear","MultiX=Average","Skip=True","Sort=True")</f>
        <v>#N/A Invalid Parameter: Interpolation value</v>
      </c>
      <c r="AJ4331" s="43" t="str">
        <f>_xll.BInterpol('Base IPCA'!$C$3:$C$14,'Base IPCA'!$D$3:$D$14,AH4331,"Cubic","Extrapolate=Linear","MultiX=Average","Skip=True","Sort=True")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56"/>
        <v>#REF!</v>
      </c>
      <c r="AI4332" s="43" t="str">
        <f>_xll.BInterpol('Base IPCA'!$C$3:$C$14,'Base IPCA'!$E$3:$E$14,AH4332,"Cubic","Extrapolate=Linear","MultiX=Average","Skip=True","Sort=True")</f>
        <v>#N/A Invalid Parameter: Interpolation value</v>
      </c>
      <c r="AJ4332" s="43" t="str">
        <f>_xll.BInterpol('Base IPCA'!$C$3:$C$14,'Base IPCA'!$D$3:$D$14,AH4332,"Cubic","Extrapolate=Linear","MultiX=Average","Skip=True","Sort=True")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56"/>
        <v>#REF!</v>
      </c>
      <c r="AI4333" s="43" t="str">
        <f>_xll.BInterpol('Base IPCA'!$C$3:$C$14,'Base IPCA'!$E$3:$E$14,AH4333,"Cubic","Extrapolate=Linear","MultiX=Average","Skip=True","Sort=True")</f>
        <v>#N/A Invalid Parameter: Interpolation value</v>
      </c>
      <c r="AJ4333" s="43" t="str">
        <f>_xll.BInterpol('Base IPCA'!$C$3:$C$14,'Base IPCA'!$D$3:$D$14,AH4333,"Cubic","Extrapolate=Linear","MultiX=Average","Skip=True","Sort=True")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56"/>
        <v>#REF!</v>
      </c>
      <c r="AI4334" s="43" t="str">
        <f>_xll.BInterpol('Base IPCA'!$C$3:$C$14,'Base IPCA'!$E$3:$E$14,AH4334,"Cubic","Extrapolate=Linear","MultiX=Average","Skip=True","Sort=True")</f>
        <v>#N/A Invalid Parameter: Interpolation value</v>
      </c>
      <c r="AJ4334" s="43" t="str">
        <f>_xll.BInterpol('Base IPCA'!$C$3:$C$14,'Base IPCA'!$D$3:$D$14,AH4334,"Cubic","Extrapolate=Linear","MultiX=Average","Skip=True","Sort=True")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56"/>
        <v>#REF!</v>
      </c>
      <c r="AI4335" s="43" t="str">
        <f>_xll.BInterpol('Base IPCA'!$C$3:$C$14,'Base IPCA'!$E$3:$E$14,AH4335,"Cubic","Extrapolate=Linear","MultiX=Average","Skip=True","Sort=True")</f>
        <v>#N/A Invalid Parameter: Interpolation value</v>
      </c>
      <c r="AJ4335" s="43" t="str">
        <f>_xll.BInterpol('Base IPCA'!$C$3:$C$14,'Base IPCA'!$D$3:$D$14,AH4335,"Cubic","Extrapolate=Linear","MultiX=Average","Skip=True","Sort=True")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56"/>
        <v>#REF!</v>
      </c>
      <c r="AI4336" s="43" t="str">
        <f>_xll.BInterpol('Base IPCA'!$C$3:$C$14,'Base IPCA'!$E$3:$E$14,AH4336,"Cubic","Extrapolate=Linear","MultiX=Average","Skip=True","Sort=True")</f>
        <v>#N/A Invalid Parameter: Interpolation value</v>
      </c>
      <c r="AJ4336" s="43" t="str">
        <f>_xll.BInterpol('Base IPCA'!$C$3:$C$14,'Base IPCA'!$D$3:$D$14,AH4336,"Cubic","Extrapolate=Linear","MultiX=Average","Skip=True","Sort=True")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56"/>
        <v>#REF!</v>
      </c>
      <c r="AI4337" s="43" t="str">
        <f>_xll.BInterpol('Base IPCA'!$C$3:$C$14,'Base IPCA'!$E$3:$E$14,AH4337,"Cubic","Extrapolate=Linear","MultiX=Average","Skip=True","Sort=True")</f>
        <v>#N/A Invalid Parameter: Interpolation value</v>
      </c>
      <c r="AJ4337" s="43" t="str">
        <f>_xll.BInterpol('Base IPCA'!$C$3:$C$14,'Base IPCA'!$D$3:$D$14,AH4337,"Cubic","Extrapolate=Linear","MultiX=Average","Skip=True","Sort=True")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56"/>
        <v>#REF!</v>
      </c>
      <c r="AI4338" s="43" t="str">
        <f>_xll.BInterpol('Base IPCA'!$C$3:$C$14,'Base IPCA'!$E$3:$E$14,AH4338,"Cubic","Extrapolate=Linear","MultiX=Average","Skip=True","Sort=True")</f>
        <v>#N/A Invalid Parameter: Interpolation value</v>
      </c>
      <c r="AJ4338" s="43" t="str">
        <f>_xll.BInterpol('Base IPCA'!$C$3:$C$14,'Base IPCA'!$D$3:$D$14,AH4338,"Cubic","Extrapolate=Linear","MultiX=Average","Skip=True","Sort=True")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56"/>
        <v>#REF!</v>
      </c>
      <c r="AI4339" s="43" t="str">
        <f>_xll.BInterpol('Base IPCA'!$C$3:$C$14,'Base IPCA'!$E$3:$E$14,AH4339,"Cubic","Extrapolate=Linear","MultiX=Average","Skip=True","Sort=True")</f>
        <v>#N/A Invalid Parameter: Interpolation value</v>
      </c>
      <c r="AJ4339" s="43" t="str">
        <f>_xll.BInterpol('Base IPCA'!$C$3:$C$14,'Base IPCA'!$D$3:$D$14,AH4339,"Cubic","Extrapolate=Linear","MultiX=Average","Skip=True","Sort=True")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56"/>
        <v>#REF!</v>
      </c>
      <c r="AI4340" s="43" t="str">
        <f>_xll.BInterpol('Base IPCA'!$C$3:$C$14,'Base IPCA'!$E$3:$E$14,AH4340,"Cubic","Extrapolate=Linear","MultiX=Average","Skip=True","Sort=True")</f>
        <v>#N/A Invalid Parameter: Interpolation value</v>
      </c>
      <c r="AJ4340" s="43" t="str">
        <f>_xll.BInterpol('Base IPCA'!$C$3:$C$14,'Base IPCA'!$D$3:$D$14,AH4340,"Cubic","Extrapolate=Linear","MultiX=Average","Skip=True","Sort=True")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56"/>
        <v>#REF!</v>
      </c>
      <c r="AI4341" s="43" t="str">
        <f>_xll.BInterpol('Base IPCA'!$C$3:$C$14,'Base IPCA'!$E$3:$E$14,AH4341,"Cubic","Extrapolate=Linear","MultiX=Average","Skip=True","Sort=True")</f>
        <v>#N/A Invalid Parameter: Interpolation value</v>
      </c>
      <c r="AJ4341" s="43" t="str">
        <f>_xll.BInterpol('Base IPCA'!$C$3:$C$14,'Base IPCA'!$D$3:$D$14,AH4341,"Cubic","Extrapolate=Linear","MultiX=Average","Skip=True","Sort=True")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56"/>
        <v>#REF!</v>
      </c>
      <c r="AI4342" s="43" t="str">
        <f>_xll.BInterpol('Base IPCA'!$C$3:$C$14,'Base IPCA'!$E$3:$E$14,AH4342,"Cubic","Extrapolate=Linear","MultiX=Average","Skip=True","Sort=True")</f>
        <v>#N/A Invalid Parameter: Interpolation value</v>
      </c>
      <c r="AJ4342" s="43" t="str">
        <f>_xll.BInterpol('Base IPCA'!$C$3:$C$14,'Base IPCA'!$D$3:$D$14,AH4342,"Cubic","Extrapolate=Linear","MultiX=Average","Skip=True","Sort=True")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56"/>
        <v>#REF!</v>
      </c>
      <c r="AI4343" s="43" t="str">
        <f>_xll.BInterpol('Base IPCA'!$C$3:$C$14,'Base IPCA'!$E$3:$E$14,AH4343,"Cubic","Extrapolate=Linear","MultiX=Average","Skip=True","Sort=True")</f>
        <v>#N/A Invalid Parameter: Interpolation value</v>
      </c>
      <c r="AJ4343" s="43" t="str">
        <f>_xll.BInterpol('Base IPCA'!$C$3:$C$14,'Base IPCA'!$D$3:$D$14,AH4343,"Cubic","Extrapolate=Linear","MultiX=Average","Skip=True","Sort=True")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56"/>
        <v>#REF!</v>
      </c>
      <c r="AI4344" s="43" t="str">
        <f>_xll.BInterpol('Base IPCA'!$C$3:$C$14,'Base IPCA'!$E$3:$E$14,AH4344,"Cubic","Extrapolate=Linear","MultiX=Average","Skip=True","Sort=True")</f>
        <v>#N/A Invalid Parameter: Interpolation value</v>
      </c>
      <c r="AJ4344" s="43" t="str">
        <f>_xll.BInterpol('Base IPCA'!$C$3:$C$14,'Base IPCA'!$D$3:$D$14,AH4344,"Cubic","Extrapolate=Linear","MultiX=Average","Skip=True","Sort=True")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56"/>
        <v>#REF!</v>
      </c>
      <c r="AI4345" s="43" t="str">
        <f>_xll.BInterpol('Base IPCA'!$C$3:$C$14,'Base IPCA'!$E$3:$E$14,AH4345,"Cubic","Extrapolate=Linear","MultiX=Average","Skip=True","Sort=True")</f>
        <v>#N/A Invalid Parameter: Interpolation value</v>
      </c>
      <c r="AJ4345" s="43" t="str">
        <f>_xll.BInterpol('Base IPCA'!$C$3:$C$14,'Base IPCA'!$D$3:$D$14,AH4345,"Cubic","Extrapolate=Linear","MultiX=Average","Skip=True","Sort=True")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56"/>
        <v>#REF!</v>
      </c>
      <c r="AI4346" s="43" t="str">
        <f>_xll.BInterpol('Base IPCA'!$C$3:$C$14,'Base IPCA'!$E$3:$E$14,AH4346,"Cubic","Extrapolate=Linear","MultiX=Average","Skip=True","Sort=True")</f>
        <v>#N/A Invalid Parameter: Interpolation value</v>
      </c>
      <c r="AJ4346" s="43" t="str">
        <f>_xll.BInterpol('Base IPCA'!$C$3:$C$14,'Base IPCA'!$D$3:$D$14,AH4346,"Cubic","Extrapolate=Linear","MultiX=Average","Skip=True","Sort=True")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56"/>
        <v>#REF!</v>
      </c>
      <c r="AI4347" s="43" t="str">
        <f>_xll.BInterpol('Base IPCA'!$C$3:$C$14,'Base IPCA'!$E$3:$E$14,AH4347,"Cubic","Extrapolate=Linear","MultiX=Average","Skip=True","Sort=True")</f>
        <v>#N/A Invalid Parameter: Interpolation value</v>
      </c>
      <c r="AJ4347" s="43" t="str">
        <f>_xll.BInterpol('Base IPCA'!$C$3:$C$14,'Base IPCA'!$D$3:$D$14,AH4347,"Cubic","Extrapolate=Linear","MultiX=Average","Skip=True","Sort=True")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56"/>
        <v>#REF!</v>
      </c>
      <c r="AI4348" s="43" t="str">
        <f>_xll.BInterpol('Base IPCA'!$C$3:$C$14,'Base IPCA'!$E$3:$E$14,AH4348,"Cubic","Extrapolate=Linear","MultiX=Average","Skip=True","Sort=True")</f>
        <v>#N/A Invalid Parameter: Interpolation value</v>
      </c>
      <c r="AJ4348" s="43" t="str">
        <f>_xll.BInterpol('Base IPCA'!$C$3:$C$14,'Base IPCA'!$D$3:$D$14,AH4348,"Cubic","Extrapolate=Linear","MultiX=Average","Skip=True","Sort=True")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56"/>
        <v>#REF!</v>
      </c>
      <c r="AI4349" s="43" t="str">
        <f>_xll.BInterpol('Base IPCA'!$C$3:$C$14,'Base IPCA'!$E$3:$E$14,AH4349,"Cubic","Extrapolate=Linear","MultiX=Average","Skip=True","Sort=True")</f>
        <v>#N/A Invalid Parameter: Interpolation value</v>
      </c>
      <c r="AJ4349" s="43" t="str">
        <f>_xll.BInterpol('Base IPCA'!$C$3:$C$14,'Base IPCA'!$D$3:$D$14,AH4349,"Cubic","Extrapolate=Linear","MultiX=Average","Skip=True","Sort=True")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56"/>
        <v>#REF!</v>
      </c>
      <c r="AI4350" s="43" t="str">
        <f>_xll.BInterpol('Base IPCA'!$C$3:$C$14,'Base IPCA'!$E$3:$E$14,AH4350,"Cubic","Extrapolate=Linear","MultiX=Average","Skip=True","Sort=True")</f>
        <v>#N/A Invalid Parameter: Interpolation value</v>
      </c>
      <c r="AJ4350" s="43" t="str">
        <f>_xll.BInterpol('Base IPCA'!$C$3:$C$14,'Base IPCA'!$D$3:$D$14,AH4350,"Cubic","Extrapolate=Linear","MultiX=Average","Skip=True","Sort=True")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56"/>
        <v>#REF!</v>
      </c>
      <c r="AI4351" s="43" t="str">
        <f>_xll.BInterpol('Base IPCA'!$C$3:$C$14,'Base IPCA'!$E$3:$E$14,AH4351,"Cubic","Extrapolate=Linear","MultiX=Average","Skip=True","Sort=True")</f>
        <v>#N/A Invalid Parameter: Interpolation value</v>
      </c>
      <c r="AJ4351" s="43" t="str">
        <f>_xll.BInterpol('Base IPCA'!$C$3:$C$14,'Base IPCA'!$D$3:$D$14,AH4351,"Cubic","Extrapolate=Linear","MultiX=Average","Skip=True","Sort=True")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56"/>
        <v>#REF!</v>
      </c>
      <c r="AI4352" s="43" t="str">
        <f>_xll.BInterpol('Base IPCA'!$C$3:$C$14,'Base IPCA'!$E$3:$E$14,AH4352,"Cubic","Extrapolate=Linear","MultiX=Average","Skip=True","Sort=True")</f>
        <v>#N/A Invalid Parameter: Interpolation value</v>
      </c>
      <c r="AJ4352" s="43" t="str">
        <f>_xll.BInterpol('Base IPCA'!$C$3:$C$14,'Base IPCA'!$D$3:$D$14,AH4352,"Cubic","Extrapolate=Linear","MultiX=Average","Skip=True","Sort=True")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56"/>
        <v>#REF!</v>
      </c>
      <c r="AI4353" s="43" t="str">
        <f>_xll.BInterpol('Base IPCA'!$C$3:$C$14,'Base IPCA'!$E$3:$E$14,AH4353,"Cubic","Extrapolate=Linear","MultiX=Average","Skip=True","Sort=True")</f>
        <v>#N/A Invalid Parameter: Interpolation value</v>
      </c>
      <c r="AJ4353" s="43" t="str">
        <f>_xll.BInterpol('Base IPCA'!$C$3:$C$14,'Base IPCA'!$D$3:$D$14,AH4353,"Cubic","Extrapolate=Linear","MultiX=Average","Skip=True","Sort=True")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56"/>
        <v>#REF!</v>
      </c>
      <c r="AI4354" s="43" t="str">
        <f>_xll.BInterpol('Base IPCA'!$C$3:$C$14,'Base IPCA'!$E$3:$E$14,AH4354,"Cubic","Extrapolate=Linear","MultiX=Average","Skip=True","Sort=True")</f>
        <v>#N/A Invalid Parameter: Interpolation value</v>
      </c>
      <c r="AJ4354" s="43" t="str">
        <f>_xll.BInterpol('Base IPCA'!$C$3:$C$14,'Base IPCA'!$D$3:$D$14,AH4354,"Cubic","Extrapolate=Linear","MultiX=Average","Skip=True","Sort=True")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56"/>
        <v>#REF!</v>
      </c>
      <c r="AI4355" s="43" t="str">
        <f>_xll.BInterpol('Base IPCA'!$C$3:$C$14,'Base IPCA'!$E$3:$E$14,AH4355,"Cubic","Extrapolate=Linear","MultiX=Average","Skip=True","Sort=True")</f>
        <v>#N/A Invalid Parameter: Interpolation value</v>
      </c>
      <c r="AJ4355" s="43" t="str">
        <f>_xll.BInterpol('Base IPCA'!$C$3:$C$14,'Base IPCA'!$D$3:$D$14,AH4355,"Cubic","Extrapolate=Linear","MultiX=Average","Skip=True","Sort=True")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56"/>
        <v>#REF!</v>
      </c>
      <c r="AI4356" s="43" t="str">
        <f>_xll.BInterpol('Base IPCA'!$C$3:$C$14,'Base IPCA'!$E$3:$E$14,AH4356,"Cubic","Extrapolate=Linear","MultiX=Average","Skip=True","Sort=True")</f>
        <v>#N/A Invalid Parameter: Interpolation value</v>
      </c>
      <c r="AJ4356" s="43" t="str">
        <f>_xll.BInterpol('Base IPCA'!$C$3:$C$14,'Base IPCA'!$D$3:$D$14,AH4356,"Cubic","Extrapolate=Linear","MultiX=Average","Skip=True","Sort=True")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56"/>
        <v>#REF!</v>
      </c>
      <c r="AI4357" s="43" t="str">
        <f>_xll.BInterpol('Base IPCA'!$C$3:$C$14,'Base IPCA'!$E$3:$E$14,AH4357,"Cubic","Extrapolate=Linear","MultiX=Average","Skip=True","Sort=True")</f>
        <v>#N/A Invalid Parameter: Interpolation value</v>
      </c>
      <c r="AJ4357" s="43" t="str">
        <f>_xll.BInterpol('Base IPCA'!$C$3:$C$14,'Base IPCA'!$D$3:$D$14,AH4357,"Cubic","Extrapolate=Linear","MultiX=Average","Skip=True","Sort=True")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57">AH4357+1</f>
        <v>#REF!</v>
      </c>
      <c r="AI4358" s="43" t="str">
        <f>_xll.BInterpol('Base IPCA'!$C$3:$C$14,'Base IPCA'!$E$3:$E$14,AH4358,"Cubic","Extrapolate=Linear","MultiX=Average","Skip=True","Sort=True")</f>
        <v>#N/A Invalid Parameter: Interpolation value</v>
      </c>
      <c r="AJ4358" s="43" t="str">
        <f>_xll.BInterpol('Base IPCA'!$C$3:$C$14,'Base IPCA'!$D$3:$D$14,AH4358,"Cubic","Extrapolate=Linear","MultiX=Average","Skip=True","Sort=True")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57"/>
        <v>#REF!</v>
      </c>
      <c r="AI4359" s="43" t="str">
        <f>_xll.BInterpol('Base IPCA'!$C$3:$C$14,'Base IPCA'!$E$3:$E$14,AH4359,"Cubic","Extrapolate=Linear","MultiX=Average","Skip=True","Sort=True")</f>
        <v>#N/A Invalid Parameter: Interpolation value</v>
      </c>
      <c r="AJ4359" s="43" t="str">
        <f>_xll.BInterpol('Base IPCA'!$C$3:$C$14,'Base IPCA'!$D$3:$D$14,AH4359,"Cubic","Extrapolate=Linear","MultiX=Average","Skip=True","Sort=True")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57"/>
        <v>#REF!</v>
      </c>
      <c r="AI4360" s="43" t="str">
        <f>_xll.BInterpol('Base IPCA'!$C$3:$C$14,'Base IPCA'!$E$3:$E$14,AH4360,"Cubic","Extrapolate=Linear","MultiX=Average","Skip=True","Sort=True")</f>
        <v>#N/A Invalid Parameter: Interpolation value</v>
      </c>
      <c r="AJ4360" s="43" t="str">
        <f>_xll.BInterpol('Base IPCA'!$C$3:$C$14,'Base IPCA'!$D$3:$D$14,AH4360,"Cubic","Extrapolate=Linear","MultiX=Average","Skip=True","Sort=True")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57"/>
        <v>#REF!</v>
      </c>
      <c r="AI4361" s="43" t="str">
        <f>_xll.BInterpol('Base IPCA'!$C$3:$C$14,'Base IPCA'!$E$3:$E$14,AH4361,"Cubic","Extrapolate=Linear","MultiX=Average","Skip=True","Sort=True")</f>
        <v>#N/A Invalid Parameter: Interpolation value</v>
      </c>
      <c r="AJ4361" s="43" t="str">
        <f>_xll.BInterpol('Base IPCA'!$C$3:$C$14,'Base IPCA'!$D$3:$D$14,AH4361,"Cubic","Extrapolate=Linear","MultiX=Average","Skip=True","Sort=True")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57"/>
        <v>#REF!</v>
      </c>
      <c r="AI4362" s="43" t="str">
        <f>_xll.BInterpol('Base IPCA'!$C$3:$C$14,'Base IPCA'!$E$3:$E$14,AH4362,"Cubic","Extrapolate=Linear","MultiX=Average","Skip=True","Sort=True")</f>
        <v>#N/A Invalid Parameter: Interpolation value</v>
      </c>
      <c r="AJ4362" s="43" t="str">
        <f>_xll.BInterpol('Base IPCA'!$C$3:$C$14,'Base IPCA'!$D$3:$D$14,AH4362,"Cubic","Extrapolate=Linear","MultiX=Average","Skip=True","Sort=True")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57"/>
        <v>#REF!</v>
      </c>
      <c r="AI4363" s="43" t="str">
        <f>_xll.BInterpol('Base IPCA'!$C$3:$C$14,'Base IPCA'!$E$3:$E$14,AH4363,"Cubic","Extrapolate=Linear","MultiX=Average","Skip=True","Sort=True")</f>
        <v>#N/A Invalid Parameter: Interpolation value</v>
      </c>
      <c r="AJ4363" s="43" t="str">
        <f>_xll.BInterpol('Base IPCA'!$C$3:$C$14,'Base IPCA'!$D$3:$D$14,AH4363,"Cubic","Extrapolate=Linear","MultiX=Average","Skip=True","Sort=True")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57"/>
        <v>#REF!</v>
      </c>
      <c r="AI4364" s="43" t="str">
        <f>_xll.BInterpol('Base IPCA'!$C$3:$C$14,'Base IPCA'!$E$3:$E$14,AH4364,"Cubic","Extrapolate=Linear","MultiX=Average","Skip=True","Sort=True")</f>
        <v>#N/A Invalid Parameter: Interpolation value</v>
      </c>
      <c r="AJ4364" s="43" t="str">
        <f>_xll.BInterpol('Base IPCA'!$C$3:$C$14,'Base IPCA'!$D$3:$D$14,AH4364,"Cubic","Extrapolate=Linear","MultiX=Average","Skip=True","Sort=True")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57"/>
        <v>#REF!</v>
      </c>
      <c r="AI4365" s="43" t="str">
        <f>_xll.BInterpol('Base IPCA'!$C$3:$C$14,'Base IPCA'!$E$3:$E$14,AH4365,"Cubic","Extrapolate=Linear","MultiX=Average","Skip=True","Sort=True")</f>
        <v>#N/A Invalid Parameter: Interpolation value</v>
      </c>
      <c r="AJ4365" s="43" t="str">
        <f>_xll.BInterpol('Base IPCA'!$C$3:$C$14,'Base IPCA'!$D$3:$D$14,AH4365,"Cubic","Extrapolate=Linear","MultiX=Average","Skip=True","Sort=True")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57"/>
        <v>#REF!</v>
      </c>
      <c r="AI4366" s="43" t="str">
        <f>_xll.BInterpol('Base IPCA'!$C$3:$C$14,'Base IPCA'!$E$3:$E$14,AH4366,"Cubic","Extrapolate=Linear","MultiX=Average","Skip=True","Sort=True")</f>
        <v>#N/A Invalid Parameter: Interpolation value</v>
      </c>
      <c r="AJ4366" s="43" t="str">
        <f>_xll.BInterpol('Base IPCA'!$C$3:$C$14,'Base IPCA'!$D$3:$D$14,AH4366,"Cubic","Extrapolate=Linear","MultiX=Average","Skip=True","Sort=True")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57"/>
        <v>#REF!</v>
      </c>
      <c r="AI4367" s="43" t="str">
        <f>_xll.BInterpol('Base IPCA'!$C$3:$C$14,'Base IPCA'!$E$3:$E$14,AH4367,"Cubic","Extrapolate=Linear","MultiX=Average","Skip=True","Sort=True")</f>
        <v>#N/A Invalid Parameter: Interpolation value</v>
      </c>
      <c r="AJ4367" s="43" t="str">
        <f>_xll.BInterpol('Base IPCA'!$C$3:$C$14,'Base IPCA'!$D$3:$D$14,AH4367,"Cubic","Extrapolate=Linear","MultiX=Average","Skip=True","Sort=True")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57"/>
        <v>#REF!</v>
      </c>
      <c r="AI4368" s="43" t="str">
        <f>_xll.BInterpol('Base IPCA'!$C$3:$C$14,'Base IPCA'!$E$3:$E$14,AH4368,"Cubic","Extrapolate=Linear","MultiX=Average","Skip=True","Sort=True")</f>
        <v>#N/A Invalid Parameter: Interpolation value</v>
      </c>
      <c r="AJ4368" s="43" t="str">
        <f>_xll.BInterpol('Base IPCA'!$C$3:$C$14,'Base IPCA'!$D$3:$D$14,AH4368,"Cubic","Extrapolate=Linear","MultiX=Average","Skip=True","Sort=True")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57"/>
        <v>#REF!</v>
      </c>
      <c r="AI4369" s="43" t="str">
        <f>_xll.BInterpol('Base IPCA'!$C$3:$C$14,'Base IPCA'!$E$3:$E$14,AH4369,"Cubic","Extrapolate=Linear","MultiX=Average","Skip=True","Sort=True")</f>
        <v>#N/A Invalid Parameter: Interpolation value</v>
      </c>
      <c r="AJ4369" s="43" t="str">
        <f>_xll.BInterpol('Base IPCA'!$C$3:$C$14,'Base IPCA'!$D$3:$D$14,AH4369,"Cubic","Extrapolate=Linear","MultiX=Average","Skip=True","Sort=True")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57"/>
        <v>#REF!</v>
      </c>
      <c r="AI4370" s="43" t="str">
        <f>_xll.BInterpol('Base IPCA'!$C$3:$C$14,'Base IPCA'!$E$3:$E$14,AH4370,"Cubic","Extrapolate=Linear","MultiX=Average","Skip=True","Sort=True")</f>
        <v>#N/A Invalid Parameter: Interpolation value</v>
      </c>
      <c r="AJ4370" s="43" t="str">
        <f>_xll.BInterpol('Base IPCA'!$C$3:$C$14,'Base IPCA'!$D$3:$D$14,AH4370,"Cubic","Extrapolate=Linear","MultiX=Average","Skip=True","Sort=True")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57"/>
        <v>#REF!</v>
      </c>
      <c r="AI4371" s="43" t="str">
        <f>_xll.BInterpol('Base IPCA'!$C$3:$C$14,'Base IPCA'!$E$3:$E$14,AH4371,"Cubic","Extrapolate=Linear","MultiX=Average","Skip=True","Sort=True")</f>
        <v>#N/A Invalid Parameter: Interpolation value</v>
      </c>
      <c r="AJ4371" s="43" t="str">
        <f>_xll.BInterpol('Base IPCA'!$C$3:$C$14,'Base IPCA'!$D$3:$D$14,AH4371,"Cubic","Extrapolate=Linear","MultiX=Average","Skip=True","Sort=True")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57"/>
        <v>#REF!</v>
      </c>
      <c r="AI4372" s="43" t="str">
        <f>_xll.BInterpol('Base IPCA'!$C$3:$C$14,'Base IPCA'!$E$3:$E$14,AH4372,"Cubic","Extrapolate=Linear","MultiX=Average","Skip=True","Sort=True")</f>
        <v>#N/A Invalid Parameter: Interpolation value</v>
      </c>
      <c r="AJ4372" s="43" t="str">
        <f>_xll.BInterpol('Base IPCA'!$C$3:$C$14,'Base IPCA'!$D$3:$D$14,AH4372,"Cubic","Extrapolate=Linear","MultiX=Average","Skip=True","Sort=True")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57"/>
        <v>#REF!</v>
      </c>
      <c r="AI4373" s="43" t="str">
        <f>_xll.BInterpol('Base IPCA'!$C$3:$C$14,'Base IPCA'!$E$3:$E$14,AH4373,"Cubic","Extrapolate=Linear","MultiX=Average","Skip=True","Sort=True")</f>
        <v>#N/A Invalid Parameter: Interpolation value</v>
      </c>
      <c r="AJ4373" s="43" t="str">
        <f>_xll.BInterpol('Base IPCA'!$C$3:$C$14,'Base IPCA'!$D$3:$D$14,AH4373,"Cubic","Extrapolate=Linear","MultiX=Average","Skip=True","Sort=True")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57"/>
        <v>#REF!</v>
      </c>
      <c r="AI4374" s="43" t="str">
        <f>_xll.BInterpol('Base IPCA'!$C$3:$C$14,'Base IPCA'!$E$3:$E$14,AH4374,"Cubic","Extrapolate=Linear","MultiX=Average","Skip=True","Sort=True")</f>
        <v>#N/A Invalid Parameter: Interpolation value</v>
      </c>
      <c r="AJ4374" s="43" t="str">
        <f>_xll.BInterpol('Base IPCA'!$C$3:$C$14,'Base IPCA'!$D$3:$D$14,AH4374,"Cubic","Extrapolate=Linear","MultiX=Average","Skip=True","Sort=True")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57"/>
        <v>#REF!</v>
      </c>
      <c r="AI4375" s="43" t="str">
        <f>_xll.BInterpol('Base IPCA'!$C$3:$C$14,'Base IPCA'!$E$3:$E$14,AH4375,"Cubic","Extrapolate=Linear","MultiX=Average","Skip=True","Sort=True")</f>
        <v>#N/A Invalid Parameter: Interpolation value</v>
      </c>
      <c r="AJ4375" s="43" t="str">
        <f>_xll.BInterpol('Base IPCA'!$C$3:$C$14,'Base IPCA'!$D$3:$D$14,AH4375,"Cubic","Extrapolate=Linear","MultiX=Average","Skip=True","Sort=True")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57"/>
        <v>#REF!</v>
      </c>
      <c r="AI4376" s="43" t="str">
        <f>_xll.BInterpol('Base IPCA'!$C$3:$C$14,'Base IPCA'!$E$3:$E$14,AH4376,"Cubic","Extrapolate=Linear","MultiX=Average","Skip=True","Sort=True")</f>
        <v>#N/A Invalid Parameter: Interpolation value</v>
      </c>
      <c r="AJ4376" s="43" t="str">
        <f>_xll.BInterpol('Base IPCA'!$C$3:$C$14,'Base IPCA'!$D$3:$D$14,AH4376,"Cubic","Extrapolate=Linear","MultiX=Average","Skip=True","Sort=True")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57"/>
        <v>#REF!</v>
      </c>
      <c r="AI4377" s="43" t="str">
        <f>_xll.BInterpol('Base IPCA'!$C$3:$C$14,'Base IPCA'!$E$3:$E$14,AH4377,"Cubic","Extrapolate=Linear","MultiX=Average","Skip=True","Sort=True")</f>
        <v>#N/A Invalid Parameter: Interpolation value</v>
      </c>
      <c r="AJ4377" s="43" t="str">
        <f>_xll.BInterpol('Base IPCA'!$C$3:$C$14,'Base IPCA'!$D$3:$D$14,AH4377,"Cubic","Extrapolate=Linear","MultiX=Average","Skip=True","Sort=True")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57"/>
        <v>#REF!</v>
      </c>
      <c r="AI4378" s="43" t="str">
        <f>_xll.BInterpol('Base IPCA'!$C$3:$C$14,'Base IPCA'!$E$3:$E$14,AH4378,"Cubic","Extrapolate=Linear","MultiX=Average","Skip=True","Sort=True")</f>
        <v>#N/A Invalid Parameter: Interpolation value</v>
      </c>
      <c r="AJ4378" s="43" t="str">
        <f>_xll.BInterpol('Base IPCA'!$C$3:$C$14,'Base IPCA'!$D$3:$D$14,AH4378,"Cubic","Extrapolate=Linear","MultiX=Average","Skip=True","Sort=True")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57"/>
        <v>#REF!</v>
      </c>
      <c r="AI4379" s="43" t="str">
        <f>_xll.BInterpol('Base IPCA'!$C$3:$C$14,'Base IPCA'!$E$3:$E$14,AH4379,"Cubic","Extrapolate=Linear","MultiX=Average","Skip=True","Sort=True")</f>
        <v>#N/A Invalid Parameter: Interpolation value</v>
      </c>
      <c r="AJ4379" s="43" t="str">
        <f>_xll.BInterpol('Base IPCA'!$C$3:$C$14,'Base IPCA'!$D$3:$D$14,AH4379,"Cubic","Extrapolate=Linear","MultiX=Average","Skip=True","Sort=True")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57"/>
        <v>#REF!</v>
      </c>
      <c r="AI4380" s="43" t="str">
        <f>_xll.BInterpol('Base IPCA'!$C$3:$C$14,'Base IPCA'!$E$3:$E$14,AH4380,"Cubic","Extrapolate=Linear","MultiX=Average","Skip=True","Sort=True")</f>
        <v>#N/A Invalid Parameter: Interpolation value</v>
      </c>
      <c r="AJ4380" s="43" t="str">
        <f>_xll.BInterpol('Base IPCA'!$C$3:$C$14,'Base IPCA'!$D$3:$D$14,AH4380,"Cubic","Extrapolate=Linear","MultiX=Average","Skip=True","Sort=True")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57"/>
        <v>#REF!</v>
      </c>
      <c r="AI4381" s="43" t="str">
        <f>_xll.BInterpol('Base IPCA'!$C$3:$C$14,'Base IPCA'!$E$3:$E$14,AH4381,"Cubic","Extrapolate=Linear","MultiX=Average","Skip=True","Sort=True")</f>
        <v>#N/A Invalid Parameter: Interpolation value</v>
      </c>
      <c r="AJ4381" s="43" t="str">
        <f>_xll.BInterpol('Base IPCA'!$C$3:$C$14,'Base IPCA'!$D$3:$D$14,AH4381,"Cubic","Extrapolate=Linear","MultiX=Average","Skip=True","Sort=True")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57"/>
        <v>#REF!</v>
      </c>
      <c r="AI4382" s="43" t="str">
        <f>_xll.BInterpol('Base IPCA'!$C$3:$C$14,'Base IPCA'!$E$3:$E$14,AH4382,"Cubic","Extrapolate=Linear","MultiX=Average","Skip=True","Sort=True")</f>
        <v>#N/A Invalid Parameter: Interpolation value</v>
      </c>
      <c r="AJ4382" s="43" t="str">
        <f>_xll.BInterpol('Base IPCA'!$C$3:$C$14,'Base IPCA'!$D$3:$D$14,AH4382,"Cubic","Extrapolate=Linear","MultiX=Average","Skip=True","Sort=True")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57"/>
        <v>#REF!</v>
      </c>
      <c r="AI4383" s="43" t="str">
        <f>_xll.BInterpol('Base IPCA'!$C$3:$C$14,'Base IPCA'!$E$3:$E$14,AH4383,"Cubic","Extrapolate=Linear","MultiX=Average","Skip=True","Sort=True")</f>
        <v>#N/A Invalid Parameter: Interpolation value</v>
      </c>
      <c r="AJ4383" s="43" t="str">
        <f>_xll.BInterpol('Base IPCA'!$C$3:$C$14,'Base IPCA'!$D$3:$D$14,AH4383,"Cubic","Extrapolate=Linear","MultiX=Average","Skip=True","Sort=True")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57"/>
        <v>#REF!</v>
      </c>
      <c r="AI4384" s="43" t="str">
        <f>_xll.BInterpol('Base IPCA'!$C$3:$C$14,'Base IPCA'!$E$3:$E$14,AH4384,"Cubic","Extrapolate=Linear","MultiX=Average","Skip=True","Sort=True")</f>
        <v>#N/A Invalid Parameter: Interpolation value</v>
      </c>
      <c r="AJ4384" s="43" t="str">
        <f>_xll.BInterpol('Base IPCA'!$C$3:$C$14,'Base IPCA'!$D$3:$D$14,AH4384,"Cubic","Extrapolate=Linear","MultiX=Average","Skip=True","Sort=True")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57"/>
        <v>#REF!</v>
      </c>
      <c r="AI4385" s="43" t="str">
        <f>_xll.BInterpol('Base IPCA'!$C$3:$C$14,'Base IPCA'!$E$3:$E$14,AH4385,"Cubic","Extrapolate=Linear","MultiX=Average","Skip=True","Sort=True")</f>
        <v>#N/A Invalid Parameter: Interpolation value</v>
      </c>
      <c r="AJ4385" s="43" t="str">
        <f>_xll.BInterpol('Base IPCA'!$C$3:$C$14,'Base IPCA'!$D$3:$D$14,AH4385,"Cubic","Extrapolate=Linear","MultiX=Average","Skip=True","Sort=True")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57"/>
        <v>#REF!</v>
      </c>
      <c r="AI4386" s="43" t="str">
        <f>_xll.BInterpol('Base IPCA'!$C$3:$C$14,'Base IPCA'!$E$3:$E$14,AH4386,"Cubic","Extrapolate=Linear","MultiX=Average","Skip=True","Sort=True")</f>
        <v>#N/A Invalid Parameter: Interpolation value</v>
      </c>
      <c r="AJ4386" s="43" t="str">
        <f>_xll.BInterpol('Base IPCA'!$C$3:$C$14,'Base IPCA'!$D$3:$D$14,AH4386,"Cubic","Extrapolate=Linear","MultiX=Average","Skip=True","Sort=True")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57"/>
        <v>#REF!</v>
      </c>
      <c r="AI4387" s="43" t="str">
        <f>_xll.BInterpol('Base IPCA'!$C$3:$C$14,'Base IPCA'!$E$3:$E$14,AH4387,"Cubic","Extrapolate=Linear","MultiX=Average","Skip=True","Sort=True")</f>
        <v>#N/A Invalid Parameter: Interpolation value</v>
      </c>
      <c r="AJ4387" s="43" t="str">
        <f>_xll.BInterpol('Base IPCA'!$C$3:$C$14,'Base IPCA'!$D$3:$D$14,AH4387,"Cubic","Extrapolate=Linear","MultiX=Average","Skip=True","Sort=True")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57"/>
        <v>#REF!</v>
      </c>
      <c r="AI4388" s="43" t="str">
        <f>_xll.BInterpol('Base IPCA'!$C$3:$C$14,'Base IPCA'!$E$3:$E$14,AH4388,"Cubic","Extrapolate=Linear","MultiX=Average","Skip=True","Sort=True")</f>
        <v>#N/A Invalid Parameter: Interpolation value</v>
      </c>
      <c r="AJ4388" s="43" t="str">
        <f>_xll.BInterpol('Base IPCA'!$C$3:$C$14,'Base IPCA'!$D$3:$D$14,AH4388,"Cubic","Extrapolate=Linear","MultiX=Average","Skip=True","Sort=True")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57"/>
        <v>#REF!</v>
      </c>
      <c r="AI4389" s="43" t="str">
        <f>_xll.BInterpol('Base IPCA'!$C$3:$C$14,'Base IPCA'!$E$3:$E$14,AH4389,"Cubic","Extrapolate=Linear","MultiX=Average","Skip=True","Sort=True")</f>
        <v>#N/A Invalid Parameter: Interpolation value</v>
      </c>
      <c r="AJ4389" s="43" t="str">
        <f>_xll.BInterpol('Base IPCA'!$C$3:$C$14,'Base IPCA'!$D$3:$D$14,AH4389,"Cubic","Extrapolate=Linear","MultiX=Average","Skip=True","Sort=True")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57"/>
        <v>#REF!</v>
      </c>
      <c r="AI4390" s="43" t="str">
        <f>_xll.BInterpol('Base IPCA'!$C$3:$C$14,'Base IPCA'!$E$3:$E$14,AH4390,"Cubic","Extrapolate=Linear","MultiX=Average","Skip=True","Sort=True")</f>
        <v>#N/A Invalid Parameter: Interpolation value</v>
      </c>
      <c r="AJ4390" s="43" t="str">
        <f>_xll.BInterpol('Base IPCA'!$C$3:$C$14,'Base IPCA'!$D$3:$D$14,AH4390,"Cubic","Extrapolate=Linear","MultiX=Average","Skip=True","Sort=True")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57"/>
        <v>#REF!</v>
      </c>
      <c r="AI4391" s="43" t="str">
        <f>_xll.BInterpol('Base IPCA'!$C$3:$C$14,'Base IPCA'!$E$3:$E$14,AH4391,"Cubic","Extrapolate=Linear","MultiX=Average","Skip=True","Sort=True")</f>
        <v>#N/A Invalid Parameter: Interpolation value</v>
      </c>
      <c r="AJ4391" s="43" t="str">
        <f>_xll.BInterpol('Base IPCA'!$C$3:$C$14,'Base IPCA'!$D$3:$D$14,AH4391,"Cubic","Extrapolate=Linear","MultiX=Average","Skip=True","Sort=True")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57"/>
        <v>#REF!</v>
      </c>
      <c r="AI4392" s="43" t="str">
        <f>_xll.BInterpol('Base IPCA'!$C$3:$C$14,'Base IPCA'!$E$3:$E$14,AH4392,"Cubic","Extrapolate=Linear","MultiX=Average","Skip=True","Sort=True")</f>
        <v>#N/A Invalid Parameter: Interpolation value</v>
      </c>
      <c r="AJ4392" s="43" t="str">
        <f>_xll.BInterpol('Base IPCA'!$C$3:$C$14,'Base IPCA'!$D$3:$D$14,AH4392,"Cubic","Extrapolate=Linear","MultiX=Average","Skip=True","Sort=True")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57"/>
        <v>#REF!</v>
      </c>
      <c r="AI4393" s="43" t="str">
        <f>_xll.BInterpol('Base IPCA'!$C$3:$C$14,'Base IPCA'!$E$3:$E$14,AH4393,"Cubic","Extrapolate=Linear","MultiX=Average","Skip=True","Sort=True")</f>
        <v>#N/A Invalid Parameter: Interpolation value</v>
      </c>
      <c r="AJ4393" s="43" t="str">
        <f>_xll.BInterpol('Base IPCA'!$C$3:$C$14,'Base IPCA'!$D$3:$D$14,AH4393,"Cubic","Extrapolate=Linear","MultiX=Average","Skip=True","Sort=True")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57"/>
        <v>#REF!</v>
      </c>
      <c r="AI4394" s="43" t="str">
        <f>_xll.BInterpol('Base IPCA'!$C$3:$C$14,'Base IPCA'!$E$3:$E$14,AH4394,"Cubic","Extrapolate=Linear","MultiX=Average","Skip=True","Sort=True")</f>
        <v>#N/A Invalid Parameter: Interpolation value</v>
      </c>
      <c r="AJ4394" s="43" t="str">
        <f>_xll.BInterpol('Base IPCA'!$C$3:$C$14,'Base IPCA'!$D$3:$D$14,AH4394,"Cubic","Extrapolate=Linear","MultiX=Average","Skip=True","Sort=True")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57"/>
        <v>#REF!</v>
      </c>
      <c r="AI4395" s="43" t="str">
        <f>_xll.BInterpol('Base IPCA'!$C$3:$C$14,'Base IPCA'!$E$3:$E$14,AH4395,"Cubic","Extrapolate=Linear","MultiX=Average","Skip=True","Sort=True")</f>
        <v>#N/A Invalid Parameter: Interpolation value</v>
      </c>
      <c r="AJ4395" s="43" t="str">
        <f>_xll.BInterpol('Base IPCA'!$C$3:$C$14,'Base IPCA'!$D$3:$D$14,AH4395,"Cubic","Extrapolate=Linear","MultiX=Average","Skip=True","Sort=True")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57"/>
        <v>#REF!</v>
      </c>
      <c r="AI4396" s="43" t="str">
        <f>_xll.BInterpol('Base IPCA'!$C$3:$C$14,'Base IPCA'!$E$3:$E$14,AH4396,"Cubic","Extrapolate=Linear","MultiX=Average","Skip=True","Sort=True")</f>
        <v>#N/A Invalid Parameter: Interpolation value</v>
      </c>
      <c r="AJ4396" s="43" t="str">
        <f>_xll.BInterpol('Base IPCA'!$C$3:$C$14,'Base IPCA'!$D$3:$D$14,AH4396,"Cubic","Extrapolate=Linear","MultiX=Average","Skip=True","Sort=True")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57"/>
        <v>#REF!</v>
      </c>
      <c r="AI4397" s="43" t="str">
        <f>_xll.BInterpol('Base IPCA'!$C$3:$C$14,'Base IPCA'!$E$3:$E$14,AH4397,"Cubic","Extrapolate=Linear","MultiX=Average","Skip=True","Sort=True")</f>
        <v>#N/A Invalid Parameter: Interpolation value</v>
      </c>
      <c r="AJ4397" s="43" t="str">
        <f>_xll.BInterpol('Base IPCA'!$C$3:$C$14,'Base IPCA'!$D$3:$D$14,AH4397,"Cubic","Extrapolate=Linear","MultiX=Average","Skip=True","Sort=True")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57"/>
        <v>#REF!</v>
      </c>
      <c r="AI4398" s="43" t="str">
        <f>_xll.BInterpol('Base IPCA'!$C$3:$C$14,'Base IPCA'!$E$3:$E$14,AH4398,"Cubic","Extrapolate=Linear","MultiX=Average","Skip=True","Sort=True")</f>
        <v>#N/A Invalid Parameter: Interpolation value</v>
      </c>
      <c r="AJ4398" s="43" t="str">
        <f>_xll.BInterpol('Base IPCA'!$C$3:$C$14,'Base IPCA'!$D$3:$D$14,AH4398,"Cubic","Extrapolate=Linear","MultiX=Average","Skip=True","Sort=True")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57"/>
        <v>#REF!</v>
      </c>
      <c r="AI4399" s="43" t="str">
        <f>_xll.BInterpol('Base IPCA'!$C$3:$C$14,'Base IPCA'!$E$3:$E$14,AH4399,"Cubic","Extrapolate=Linear","MultiX=Average","Skip=True","Sort=True")</f>
        <v>#N/A Invalid Parameter: Interpolation value</v>
      </c>
      <c r="AJ4399" s="43" t="str">
        <f>_xll.BInterpol('Base IPCA'!$C$3:$C$14,'Base IPCA'!$D$3:$D$14,AH4399,"Cubic","Extrapolate=Linear","MultiX=Average","Skip=True","Sort=True")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57"/>
        <v>#REF!</v>
      </c>
      <c r="AI4400" s="43" t="str">
        <f>_xll.BInterpol('Base IPCA'!$C$3:$C$14,'Base IPCA'!$E$3:$E$14,AH4400,"Cubic","Extrapolate=Linear","MultiX=Average","Skip=True","Sort=True")</f>
        <v>#N/A Invalid Parameter: Interpolation value</v>
      </c>
      <c r="AJ4400" s="43" t="str">
        <f>_xll.BInterpol('Base IPCA'!$C$3:$C$14,'Base IPCA'!$D$3:$D$14,AH4400,"Cubic","Extrapolate=Linear","MultiX=Average","Skip=True","Sort=True")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57"/>
        <v>#REF!</v>
      </c>
      <c r="AI4401" s="43" t="str">
        <f>_xll.BInterpol('Base IPCA'!$C$3:$C$14,'Base IPCA'!$E$3:$E$14,AH4401,"Cubic","Extrapolate=Linear","MultiX=Average","Skip=True","Sort=True")</f>
        <v>#N/A Invalid Parameter: Interpolation value</v>
      </c>
      <c r="AJ4401" s="43" t="str">
        <f>_xll.BInterpol('Base IPCA'!$C$3:$C$14,'Base IPCA'!$D$3:$D$14,AH4401,"Cubic","Extrapolate=Linear","MultiX=Average","Skip=True","Sort=True")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57"/>
        <v>#REF!</v>
      </c>
      <c r="AI4402" s="43" t="str">
        <f>_xll.BInterpol('Base IPCA'!$C$3:$C$14,'Base IPCA'!$E$3:$E$14,AH4402,"Cubic","Extrapolate=Linear","MultiX=Average","Skip=True","Sort=True")</f>
        <v>#N/A Invalid Parameter: Interpolation value</v>
      </c>
      <c r="AJ4402" s="43" t="str">
        <f>_xll.BInterpol('Base IPCA'!$C$3:$C$14,'Base IPCA'!$D$3:$D$14,AH4402,"Cubic","Extrapolate=Linear","MultiX=Average","Skip=True","Sort=True")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57"/>
        <v>#REF!</v>
      </c>
      <c r="AI4403" s="43" t="str">
        <f>_xll.BInterpol('Base IPCA'!$C$3:$C$14,'Base IPCA'!$E$3:$E$14,AH4403,"Cubic","Extrapolate=Linear","MultiX=Average","Skip=True","Sort=True")</f>
        <v>#N/A Invalid Parameter: Interpolation value</v>
      </c>
      <c r="AJ4403" s="43" t="str">
        <f>_xll.BInterpol('Base IPCA'!$C$3:$C$14,'Base IPCA'!$D$3:$D$14,AH4403,"Cubic","Extrapolate=Linear","MultiX=Average","Skip=True","Sort=True")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57"/>
        <v>#REF!</v>
      </c>
      <c r="AI4404" s="43" t="str">
        <f>_xll.BInterpol('Base IPCA'!$C$3:$C$14,'Base IPCA'!$E$3:$E$14,AH4404,"Cubic","Extrapolate=Linear","MultiX=Average","Skip=True","Sort=True")</f>
        <v>#N/A Invalid Parameter: Interpolation value</v>
      </c>
      <c r="AJ4404" s="43" t="str">
        <f>_xll.BInterpol('Base IPCA'!$C$3:$C$14,'Base IPCA'!$D$3:$D$14,AH4404,"Cubic","Extrapolate=Linear","MultiX=Average","Skip=True","Sort=True")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57"/>
        <v>#REF!</v>
      </c>
      <c r="AI4405" s="43" t="str">
        <f>_xll.BInterpol('Base IPCA'!$C$3:$C$14,'Base IPCA'!$E$3:$E$14,AH4405,"Cubic","Extrapolate=Linear","MultiX=Average","Skip=True","Sort=True")</f>
        <v>#N/A Invalid Parameter: Interpolation value</v>
      </c>
      <c r="AJ4405" s="43" t="str">
        <f>_xll.BInterpol('Base IPCA'!$C$3:$C$14,'Base IPCA'!$D$3:$D$14,AH4405,"Cubic","Extrapolate=Linear","MultiX=Average","Skip=True","Sort=True")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57"/>
        <v>#REF!</v>
      </c>
      <c r="AI4406" s="43" t="str">
        <f>_xll.BInterpol('Base IPCA'!$C$3:$C$14,'Base IPCA'!$E$3:$E$14,AH4406,"Cubic","Extrapolate=Linear","MultiX=Average","Skip=True","Sort=True")</f>
        <v>#N/A Invalid Parameter: Interpolation value</v>
      </c>
      <c r="AJ4406" s="43" t="str">
        <f>_xll.BInterpol('Base IPCA'!$C$3:$C$14,'Base IPCA'!$D$3:$D$14,AH4406,"Cubic","Extrapolate=Linear","MultiX=Average","Skip=True","Sort=True")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57"/>
        <v>#REF!</v>
      </c>
      <c r="AI4407" s="43" t="str">
        <f>_xll.BInterpol('Base IPCA'!$C$3:$C$14,'Base IPCA'!$E$3:$E$14,AH4407,"Cubic","Extrapolate=Linear","MultiX=Average","Skip=True","Sort=True")</f>
        <v>#N/A Invalid Parameter: Interpolation value</v>
      </c>
      <c r="AJ4407" s="43" t="str">
        <f>_xll.BInterpol('Base IPCA'!$C$3:$C$14,'Base IPCA'!$D$3:$D$14,AH4407,"Cubic","Extrapolate=Linear","MultiX=Average","Skip=True","Sort=True")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57"/>
        <v>#REF!</v>
      </c>
      <c r="AI4408" s="43" t="str">
        <f>_xll.BInterpol('Base IPCA'!$C$3:$C$14,'Base IPCA'!$E$3:$E$14,AH4408,"Cubic","Extrapolate=Linear","MultiX=Average","Skip=True","Sort=True")</f>
        <v>#N/A Invalid Parameter: Interpolation value</v>
      </c>
      <c r="AJ4408" s="43" t="str">
        <f>_xll.BInterpol('Base IPCA'!$C$3:$C$14,'Base IPCA'!$D$3:$D$14,AH4408,"Cubic","Extrapolate=Linear","MultiX=Average","Skip=True","Sort=True")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57"/>
        <v>#REF!</v>
      </c>
      <c r="AI4409" s="43" t="str">
        <f>_xll.BInterpol('Base IPCA'!$C$3:$C$14,'Base IPCA'!$E$3:$E$14,AH4409,"Cubic","Extrapolate=Linear","MultiX=Average","Skip=True","Sort=True")</f>
        <v>#N/A Invalid Parameter: Interpolation value</v>
      </c>
      <c r="AJ4409" s="43" t="str">
        <f>_xll.BInterpol('Base IPCA'!$C$3:$C$14,'Base IPCA'!$D$3:$D$14,AH4409,"Cubic","Extrapolate=Linear","MultiX=Average","Skip=True","Sort=True")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57"/>
        <v>#REF!</v>
      </c>
      <c r="AI4410" s="43" t="str">
        <f>_xll.BInterpol('Base IPCA'!$C$3:$C$14,'Base IPCA'!$E$3:$E$14,AH4410,"Cubic","Extrapolate=Linear","MultiX=Average","Skip=True","Sort=True")</f>
        <v>#N/A Invalid Parameter: Interpolation value</v>
      </c>
      <c r="AJ4410" s="43" t="str">
        <f>_xll.BInterpol('Base IPCA'!$C$3:$C$14,'Base IPCA'!$D$3:$D$14,AH4410,"Cubic","Extrapolate=Linear","MultiX=Average","Skip=True","Sort=True")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57"/>
        <v>#REF!</v>
      </c>
      <c r="AI4411" s="43" t="str">
        <f>_xll.BInterpol('Base IPCA'!$C$3:$C$14,'Base IPCA'!$E$3:$E$14,AH4411,"Cubic","Extrapolate=Linear","MultiX=Average","Skip=True","Sort=True")</f>
        <v>#N/A Invalid Parameter: Interpolation value</v>
      </c>
      <c r="AJ4411" s="43" t="str">
        <f>_xll.BInterpol('Base IPCA'!$C$3:$C$14,'Base IPCA'!$D$3:$D$14,AH4411,"Cubic","Extrapolate=Linear","MultiX=Average","Skip=True","Sort=True")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57"/>
        <v>#REF!</v>
      </c>
      <c r="AI4412" s="43" t="str">
        <f>_xll.BInterpol('Base IPCA'!$C$3:$C$14,'Base IPCA'!$E$3:$E$14,AH4412,"Cubic","Extrapolate=Linear","MultiX=Average","Skip=True","Sort=True")</f>
        <v>#N/A Invalid Parameter: Interpolation value</v>
      </c>
      <c r="AJ4412" s="43" t="str">
        <f>_xll.BInterpol('Base IPCA'!$C$3:$C$14,'Base IPCA'!$D$3:$D$14,AH4412,"Cubic","Extrapolate=Linear","MultiX=Average","Skip=True","Sort=True")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57"/>
        <v>#REF!</v>
      </c>
      <c r="AI4413" s="43" t="str">
        <f>_xll.BInterpol('Base IPCA'!$C$3:$C$14,'Base IPCA'!$E$3:$E$14,AH4413,"Cubic","Extrapolate=Linear","MultiX=Average","Skip=True","Sort=True")</f>
        <v>#N/A Invalid Parameter: Interpolation value</v>
      </c>
      <c r="AJ4413" s="43" t="str">
        <f>_xll.BInterpol('Base IPCA'!$C$3:$C$14,'Base IPCA'!$D$3:$D$14,AH4413,"Cubic","Extrapolate=Linear","MultiX=Average","Skip=True","Sort=True")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57"/>
        <v>#REF!</v>
      </c>
      <c r="AI4414" s="43" t="str">
        <f>_xll.BInterpol('Base IPCA'!$C$3:$C$14,'Base IPCA'!$E$3:$E$14,AH4414,"Cubic","Extrapolate=Linear","MultiX=Average","Skip=True","Sort=True")</f>
        <v>#N/A Invalid Parameter: Interpolation value</v>
      </c>
      <c r="AJ4414" s="43" t="str">
        <f>_xll.BInterpol('Base IPCA'!$C$3:$C$14,'Base IPCA'!$D$3:$D$14,AH4414,"Cubic","Extrapolate=Linear","MultiX=Average","Skip=True","Sort=True")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57"/>
        <v>#REF!</v>
      </c>
      <c r="AI4415" s="43" t="str">
        <f>_xll.BInterpol('Base IPCA'!$C$3:$C$14,'Base IPCA'!$E$3:$E$14,AH4415,"Cubic","Extrapolate=Linear","MultiX=Average","Skip=True","Sort=True")</f>
        <v>#N/A Invalid Parameter: Interpolation value</v>
      </c>
      <c r="AJ4415" s="43" t="str">
        <f>_xll.BInterpol('Base IPCA'!$C$3:$C$14,'Base IPCA'!$D$3:$D$14,AH4415,"Cubic","Extrapolate=Linear","MultiX=Average","Skip=True","Sort=True")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57"/>
        <v>#REF!</v>
      </c>
      <c r="AI4416" s="43" t="str">
        <f>_xll.BInterpol('Base IPCA'!$C$3:$C$14,'Base IPCA'!$E$3:$E$14,AH4416,"Cubic","Extrapolate=Linear","MultiX=Average","Skip=True","Sort=True")</f>
        <v>#N/A Invalid Parameter: Interpolation value</v>
      </c>
      <c r="AJ4416" s="43" t="str">
        <f>_xll.BInterpol('Base IPCA'!$C$3:$C$14,'Base IPCA'!$D$3:$D$14,AH4416,"Cubic","Extrapolate=Linear","MultiX=Average","Skip=True","Sort=True")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57"/>
        <v>#REF!</v>
      </c>
      <c r="AI4417" s="43" t="str">
        <f>_xll.BInterpol('Base IPCA'!$C$3:$C$14,'Base IPCA'!$E$3:$E$14,AH4417,"Cubic","Extrapolate=Linear","MultiX=Average","Skip=True","Sort=True")</f>
        <v>#N/A Invalid Parameter: Interpolation value</v>
      </c>
      <c r="AJ4417" s="43" t="str">
        <f>_xll.BInterpol('Base IPCA'!$C$3:$C$14,'Base IPCA'!$D$3:$D$14,AH4417,"Cubic","Extrapolate=Linear","MultiX=Average","Skip=True","Sort=True")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57"/>
        <v>#REF!</v>
      </c>
      <c r="AI4418" s="43" t="str">
        <f>_xll.BInterpol('Base IPCA'!$C$3:$C$14,'Base IPCA'!$E$3:$E$14,AH4418,"Cubic","Extrapolate=Linear","MultiX=Average","Skip=True","Sort=True")</f>
        <v>#N/A Invalid Parameter: Interpolation value</v>
      </c>
      <c r="AJ4418" s="43" t="str">
        <f>_xll.BInterpol('Base IPCA'!$C$3:$C$14,'Base IPCA'!$D$3:$D$14,AH4418,"Cubic","Extrapolate=Linear","MultiX=Average","Skip=True","Sort=True")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57"/>
        <v>#REF!</v>
      </c>
      <c r="AI4419" s="43" t="str">
        <f>_xll.BInterpol('Base IPCA'!$C$3:$C$14,'Base IPCA'!$E$3:$E$14,AH4419,"Cubic","Extrapolate=Linear","MultiX=Average","Skip=True","Sort=True")</f>
        <v>#N/A Invalid Parameter: Interpolation value</v>
      </c>
      <c r="AJ4419" s="43" t="str">
        <f>_xll.BInterpol('Base IPCA'!$C$3:$C$14,'Base IPCA'!$D$3:$D$14,AH4419,"Cubic","Extrapolate=Linear","MultiX=Average","Skip=True","Sort=True")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57"/>
        <v>#REF!</v>
      </c>
      <c r="AI4420" s="43" t="str">
        <f>_xll.BInterpol('Base IPCA'!$C$3:$C$14,'Base IPCA'!$E$3:$E$14,AH4420,"Cubic","Extrapolate=Linear","MultiX=Average","Skip=True","Sort=True")</f>
        <v>#N/A Invalid Parameter: Interpolation value</v>
      </c>
      <c r="AJ4420" s="43" t="str">
        <f>_xll.BInterpol('Base IPCA'!$C$3:$C$14,'Base IPCA'!$D$3:$D$14,AH4420,"Cubic","Extrapolate=Linear","MultiX=Average","Skip=True","Sort=True")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57"/>
        <v>#REF!</v>
      </c>
      <c r="AI4421" s="43" t="str">
        <f>_xll.BInterpol('Base IPCA'!$C$3:$C$14,'Base IPCA'!$E$3:$E$14,AH4421,"Cubic","Extrapolate=Linear","MultiX=Average","Skip=True","Sort=True")</f>
        <v>#N/A Invalid Parameter: Interpolation value</v>
      </c>
      <c r="AJ4421" s="43" t="str">
        <f>_xll.BInterpol('Base IPCA'!$C$3:$C$14,'Base IPCA'!$D$3:$D$14,AH4421,"Cubic","Extrapolate=Linear","MultiX=Average","Skip=True","Sort=True")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58">AH4421+1</f>
        <v>#REF!</v>
      </c>
      <c r="AI4422" s="43" t="str">
        <f>_xll.BInterpol('Base IPCA'!$C$3:$C$14,'Base IPCA'!$E$3:$E$14,AH4422,"Cubic","Extrapolate=Linear","MultiX=Average","Skip=True","Sort=True")</f>
        <v>#N/A Invalid Parameter: Interpolation value</v>
      </c>
      <c r="AJ4422" s="43" t="str">
        <f>_xll.BInterpol('Base IPCA'!$C$3:$C$14,'Base IPCA'!$D$3:$D$14,AH4422,"Cubic","Extrapolate=Linear","MultiX=Average","Skip=True","Sort=True")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58"/>
        <v>#REF!</v>
      </c>
      <c r="AI4423" s="43" t="str">
        <f>_xll.BInterpol('Base IPCA'!$C$3:$C$14,'Base IPCA'!$E$3:$E$14,AH4423,"Cubic","Extrapolate=Linear","MultiX=Average","Skip=True","Sort=True")</f>
        <v>#N/A Invalid Parameter: Interpolation value</v>
      </c>
      <c r="AJ4423" s="43" t="str">
        <f>_xll.BInterpol('Base IPCA'!$C$3:$C$14,'Base IPCA'!$D$3:$D$14,AH4423,"Cubic","Extrapolate=Linear","MultiX=Average","Skip=True","Sort=True")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58"/>
        <v>#REF!</v>
      </c>
      <c r="AI4424" s="43" t="str">
        <f>_xll.BInterpol('Base IPCA'!$C$3:$C$14,'Base IPCA'!$E$3:$E$14,AH4424,"Cubic","Extrapolate=Linear","MultiX=Average","Skip=True","Sort=True")</f>
        <v>#N/A Invalid Parameter: Interpolation value</v>
      </c>
      <c r="AJ4424" s="43" t="str">
        <f>_xll.BInterpol('Base IPCA'!$C$3:$C$14,'Base IPCA'!$D$3:$D$14,AH4424,"Cubic","Extrapolate=Linear","MultiX=Average","Skip=True","Sort=True")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58"/>
        <v>#REF!</v>
      </c>
      <c r="AI4425" s="43" t="str">
        <f>_xll.BInterpol('Base IPCA'!$C$3:$C$14,'Base IPCA'!$E$3:$E$14,AH4425,"Cubic","Extrapolate=Linear","MultiX=Average","Skip=True","Sort=True")</f>
        <v>#N/A Invalid Parameter: Interpolation value</v>
      </c>
      <c r="AJ4425" s="43" t="str">
        <f>_xll.BInterpol('Base IPCA'!$C$3:$C$14,'Base IPCA'!$D$3:$D$14,AH4425,"Cubic","Extrapolate=Linear","MultiX=Average","Skip=True","Sort=True")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58"/>
        <v>#REF!</v>
      </c>
      <c r="AI4426" s="43" t="str">
        <f>_xll.BInterpol('Base IPCA'!$C$3:$C$14,'Base IPCA'!$E$3:$E$14,AH4426,"Cubic","Extrapolate=Linear","MultiX=Average","Skip=True","Sort=True")</f>
        <v>#N/A Invalid Parameter: Interpolation value</v>
      </c>
      <c r="AJ4426" s="43" t="str">
        <f>_xll.BInterpol('Base IPCA'!$C$3:$C$14,'Base IPCA'!$D$3:$D$14,AH4426,"Cubic","Extrapolate=Linear","MultiX=Average","Skip=True","Sort=True")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58"/>
        <v>#REF!</v>
      </c>
      <c r="AI4427" s="43" t="str">
        <f>_xll.BInterpol('Base IPCA'!$C$3:$C$14,'Base IPCA'!$E$3:$E$14,AH4427,"Cubic","Extrapolate=Linear","MultiX=Average","Skip=True","Sort=True")</f>
        <v>#N/A Invalid Parameter: Interpolation value</v>
      </c>
      <c r="AJ4427" s="43" t="str">
        <f>_xll.BInterpol('Base IPCA'!$C$3:$C$14,'Base IPCA'!$D$3:$D$14,AH4427,"Cubic","Extrapolate=Linear","MultiX=Average","Skip=True","Sort=True")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58"/>
        <v>#REF!</v>
      </c>
      <c r="AI4428" s="43" t="str">
        <f>_xll.BInterpol('Base IPCA'!$C$3:$C$14,'Base IPCA'!$E$3:$E$14,AH4428,"Cubic","Extrapolate=Linear","MultiX=Average","Skip=True","Sort=True")</f>
        <v>#N/A Invalid Parameter: Interpolation value</v>
      </c>
      <c r="AJ4428" s="43" t="str">
        <f>_xll.BInterpol('Base IPCA'!$C$3:$C$14,'Base IPCA'!$D$3:$D$14,AH4428,"Cubic","Extrapolate=Linear","MultiX=Average","Skip=True","Sort=True")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58"/>
        <v>#REF!</v>
      </c>
      <c r="AI4429" s="43" t="str">
        <f>_xll.BInterpol('Base IPCA'!$C$3:$C$14,'Base IPCA'!$E$3:$E$14,AH4429,"Cubic","Extrapolate=Linear","MultiX=Average","Skip=True","Sort=True")</f>
        <v>#N/A Invalid Parameter: Interpolation value</v>
      </c>
      <c r="AJ4429" s="43" t="str">
        <f>_xll.BInterpol('Base IPCA'!$C$3:$C$14,'Base IPCA'!$D$3:$D$14,AH4429,"Cubic","Extrapolate=Linear","MultiX=Average","Skip=True","Sort=True")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58"/>
        <v>#REF!</v>
      </c>
      <c r="AI4430" s="43" t="str">
        <f>_xll.BInterpol('Base IPCA'!$C$3:$C$14,'Base IPCA'!$E$3:$E$14,AH4430,"Cubic","Extrapolate=Linear","MultiX=Average","Skip=True","Sort=True")</f>
        <v>#N/A Invalid Parameter: Interpolation value</v>
      </c>
      <c r="AJ4430" s="43" t="str">
        <f>_xll.BInterpol('Base IPCA'!$C$3:$C$14,'Base IPCA'!$D$3:$D$14,AH4430,"Cubic","Extrapolate=Linear","MultiX=Average","Skip=True","Sort=True")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58"/>
        <v>#REF!</v>
      </c>
      <c r="AI4431" s="43" t="str">
        <f>_xll.BInterpol('Base IPCA'!$C$3:$C$14,'Base IPCA'!$E$3:$E$14,AH4431,"Cubic","Extrapolate=Linear","MultiX=Average","Skip=True","Sort=True")</f>
        <v>#N/A Invalid Parameter: Interpolation value</v>
      </c>
      <c r="AJ4431" s="43" t="str">
        <f>_xll.BInterpol('Base IPCA'!$C$3:$C$14,'Base IPCA'!$D$3:$D$14,AH4431,"Cubic","Extrapolate=Linear","MultiX=Average","Skip=True","Sort=True")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58"/>
        <v>#REF!</v>
      </c>
      <c r="AI4432" s="43" t="str">
        <f>_xll.BInterpol('Base IPCA'!$C$3:$C$14,'Base IPCA'!$E$3:$E$14,AH4432,"Cubic","Extrapolate=Linear","MultiX=Average","Skip=True","Sort=True")</f>
        <v>#N/A Invalid Parameter: Interpolation value</v>
      </c>
      <c r="AJ4432" s="43" t="str">
        <f>_xll.BInterpol('Base IPCA'!$C$3:$C$14,'Base IPCA'!$D$3:$D$14,AH4432,"Cubic","Extrapolate=Linear","MultiX=Average","Skip=True","Sort=True")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58"/>
        <v>#REF!</v>
      </c>
      <c r="AI4433" s="43" t="str">
        <f>_xll.BInterpol('Base IPCA'!$C$3:$C$14,'Base IPCA'!$E$3:$E$14,AH4433,"Cubic","Extrapolate=Linear","MultiX=Average","Skip=True","Sort=True")</f>
        <v>#N/A Invalid Parameter: Interpolation value</v>
      </c>
      <c r="AJ4433" s="43" t="str">
        <f>_xll.BInterpol('Base IPCA'!$C$3:$C$14,'Base IPCA'!$D$3:$D$14,AH4433,"Cubic","Extrapolate=Linear","MultiX=Average","Skip=True","Sort=True")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58"/>
        <v>#REF!</v>
      </c>
      <c r="AI4434" s="43" t="str">
        <f>_xll.BInterpol('Base IPCA'!$C$3:$C$14,'Base IPCA'!$E$3:$E$14,AH4434,"Cubic","Extrapolate=Linear","MultiX=Average","Skip=True","Sort=True")</f>
        <v>#N/A Invalid Parameter: Interpolation value</v>
      </c>
      <c r="AJ4434" s="43" t="str">
        <f>_xll.BInterpol('Base IPCA'!$C$3:$C$14,'Base IPCA'!$D$3:$D$14,AH4434,"Cubic","Extrapolate=Linear","MultiX=Average","Skip=True","Sort=True")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58"/>
        <v>#REF!</v>
      </c>
      <c r="AI4435" s="43" t="str">
        <f>_xll.BInterpol('Base IPCA'!$C$3:$C$14,'Base IPCA'!$E$3:$E$14,AH4435,"Cubic","Extrapolate=Linear","MultiX=Average","Skip=True","Sort=True")</f>
        <v>#N/A Invalid Parameter: Interpolation value</v>
      </c>
      <c r="AJ4435" s="43" t="str">
        <f>_xll.BInterpol('Base IPCA'!$C$3:$C$14,'Base IPCA'!$D$3:$D$14,AH4435,"Cubic","Extrapolate=Linear","MultiX=Average","Skip=True","Sort=True")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58"/>
        <v>#REF!</v>
      </c>
      <c r="AI4436" s="43" t="str">
        <f>_xll.BInterpol('Base IPCA'!$C$3:$C$14,'Base IPCA'!$E$3:$E$14,AH4436,"Cubic","Extrapolate=Linear","MultiX=Average","Skip=True","Sort=True")</f>
        <v>#N/A Invalid Parameter: Interpolation value</v>
      </c>
      <c r="AJ4436" s="43" t="str">
        <f>_xll.BInterpol('Base IPCA'!$C$3:$C$14,'Base IPCA'!$D$3:$D$14,AH4436,"Cubic","Extrapolate=Linear","MultiX=Average","Skip=True","Sort=True")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58"/>
        <v>#REF!</v>
      </c>
      <c r="AI4437" s="43" t="str">
        <f>_xll.BInterpol('Base IPCA'!$C$3:$C$14,'Base IPCA'!$E$3:$E$14,AH4437,"Cubic","Extrapolate=Linear","MultiX=Average","Skip=True","Sort=True")</f>
        <v>#N/A Invalid Parameter: Interpolation value</v>
      </c>
      <c r="AJ4437" s="43" t="str">
        <f>_xll.BInterpol('Base IPCA'!$C$3:$C$14,'Base IPCA'!$D$3:$D$14,AH4437,"Cubic","Extrapolate=Linear","MultiX=Average","Skip=True","Sort=True")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58"/>
        <v>#REF!</v>
      </c>
      <c r="AI4438" s="43" t="str">
        <f>_xll.BInterpol('Base IPCA'!$C$3:$C$14,'Base IPCA'!$E$3:$E$14,AH4438,"Cubic","Extrapolate=Linear","MultiX=Average","Skip=True","Sort=True")</f>
        <v>#N/A Invalid Parameter: Interpolation value</v>
      </c>
      <c r="AJ4438" s="43" t="str">
        <f>_xll.BInterpol('Base IPCA'!$C$3:$C$14,'Base IPCA'!$D$3:$D$14,AH4438,"Cubic","Extrapolate=Linear","MultiX=Average","Skip=True","Sort=True")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58"/>
        <v>#REF!</v>
      </c>
      <c r="AI4439" s="43" t="str">
        <f>_xll.BInterpol('Base IPCA'!$C$3:$C$14,'Base IPCA'!$E$3:$E$14,AH4439,"Cubic","Extrapolate=Linear","MultiX=Average","Skip=True","Sort=True")</f>
        <v>#N/A Invalid Parameter: Interpolation value</v>
      </c>
      <c r="AJ4439" s="43" t="str">
        <f>_xll.BInterpol('Base IPCA'!$C$3:$C$14,'Base IPCA'!$D$3:$D$14,AH4439,"Cubic","Extrapolate=Linear","MultiX=Average","Skip=True","Sort=True")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58"/>
        <v>#REF!</v>
      </c>
      <c r="AI4440" s="43" t="str">
        <f>_xll.BInterpol('Base IPCA'!$C$3:$C$14,'Base IPCA'!$E$3:$E$14,AH4440,"Cubic","Extrapolate=Linear","MultiX=Average","Skip=True","Sort=True")</f>
        <v>#N/A Invalid Parameter: Interpolation value</v>
      </c>
      <c r="AJ4440" s="43" t="str">
        <f>_xll.BInterpol('Base IPCA'!$C$3:$C$14,'Base IPCA'!$D$3:$D$14,AH4440,"Cubic","Extrapolate=Linear","MultiX=Average","Skip=True","Sort=True")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58"/>
        <v>#REF!</v>
      </c>
      <c r="AI4441" s="43" t="str">
        <f>_xll.BInterpol('Base IPCA'!$C$3:$C$14,'Base IPCA'!$E$3:$E$14,AH4441,"Cubic","Extrapolate=Linear","MultiX=Average","Skip=True","Sort=True")</f>
        <v>#N/A Invalid Parameter: Interpolation value</v>
      </c>
      <c r="AJ4441" s="43" t="str">
        <f>_xll.BInterpol('Base IPCA'!$C$3:$C$14,'Base IPCA'!$D$3:$D$14,AH4441,"Cubic","Extrapolate=Linear","MultiX=Average","Skip=True","Sort=True")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58"/>
        <v>#REF!</v>
      </c>
      <c r="AI4442" s="43" t="str">
        <f>_xll.BInterpol('Base IPCA'!$C$3:$C$14,'Base IPCA'!$E$3:$E$14,AH4442,"Cubic","Extrapolate=Linear","MultiX=Average","Skip=True","Sort=True")</f>
        <v>#N/A Invalid Parameter: Interpolation value</v>
      </c>
      <c r="AJ4442" s="43" t="str">
        <f>_xll.BInterpol('Base IPCA'!$C$3:$C$14,'Base IPCA'!$D$3:$D$14,AH4442,"Cubic","Extrapolate=Linear","MultiX=Average","Skip=True","Sort=True")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58"/>
        <v>#REF!</v>
      </c>
      <c r="AI4443" s="43" t="str">
        <f>_xll.BInterpol('Base IPCA'!$C$3:$C$14,'Base IPCA'!$E$3:$E$14,AH4443,"Cubic","Extrapolate=Linear","MultiX=Average","Skip=True","Sort=True")</f>
        <v>#N/A Invalid Parameter: Interpolation value</v>
      </c>
      <c r="AJ4443" s="43" t="str">
        <f>_xll.BInterpol('Base IPCA'!$C$3:$C$14,'Base IPCA'!$D$3:$D$14,AH4443,"Cubic","Extrapolate=Linear","MultiX=Average","Skip=True","Sort=True")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58"/>
        <v>#REF!</v>
      </c>
      <c r="AI4444" s="43" t="str">
        <f>_xll.BInterpol('Base IPCA'!$C$3:$C$14,'Base IPCA'!$E$3:$E$14,AH4444,"Cubic","Extrapolate=Linear","MultiX=Average","Skip=True","Sort=True")</f>
        <v>#N/A Invalid Parameter: Interpolation value</v>
      </c>
      <c r="AJ4444" s="43" t="str">
        <f>_xll.BInterpol('Base IPCA'!$C$3:$C$14,'Base IPCA'!$D$3:$D$14,AH4444,"Cubic","Extrapolate=Linear","MultiX=Average","Skip=True","Sort=True")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58"/>
        <v>#REF!</v>
      </c>
      <c r="AI4445" s="43" t="str">
        <f>_xll.BInterpol('Base IPCA'!$C$3:$C$14,'Base IPCA'!$E$3:$E$14,AH4445,"Cubic","Extrapolate=Linear","MultiX=Average","Skip=True","Sort=True")</f>
        <v>#N/A Invalid Parameter: Interpolation value</v>
      </c>
      <c r="AJ4445" s="43" t="str">
        <f>_xll.BInterpol('Base IPCA'!$C$3:$C$14,'Base IPCA'!$D$3:$D$14,AH4445,"Cubic","Extrapolate=Linear","MultiX=Average","Skip=True","Sort=True")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58"/>
        <v>#REF!</v>
      </c>
      <c r="AI4446" s="43" t="str">
        <f>_xll.BInterpol('Base IPCA'!$C$3:$C$14,'Base IPCA'!$E$3:$E$14,AH4446,"Cubic","Extrapolate=Linear","MultiX=Average","Skip=True","Sort=True")</f>
        <v>#N/A Invalid Parameter: Interpolation value</v>
      </c>
      <c r="AJ4446" s="43" t="str">
        <f>_xll.BInterpol('Base IPCA'!$C$3:$C$14,'Base IPCA'!$D$3:$D$14,AH4446,"Cubic","Extrapolate=Linear","MultiX=Average","Skip=True","Sort=True")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58"/>
        <v>#REF!</v>
      </c>
      <c r="AI4447" s="43" t="str">
        <f>_xll.BInterpol('Base IPCA'!$C$3:$C$14,'Base IPCA'!$E$3:$E$14,AH4447,"Cubic","Extrapolate=Linear","MultiX=Average","Skip=True","Sort=True")</f>
        <v>#N/A Invalid Parameter: Interpolation value</v>
      </c>
      <c r="AJ4447" s="43" t="str">
        <f>_xll.BInterpol('Base IPCA'!$C$3:$C$14,'Base IPCA'!$D$3:$D$14,AH4447,"Cubic","Extrapolate=Linear","MultiX=Average","Skip=True","Sort=True")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58"/>
        <v>#REF!</v>
      </c>
      <c r="AI4448" s="43" t="str">
        <f>_xll.BInterpol('Base IPCA'!$C$3:$C$14,'Base IPCA'!$E$3:$E$14,AH4448,"Cubic","Extrapolate=Linear","MultiX=Average","Skip=True","Sort=True")</f>
        <v>#N/A Invalid Parameter: Interpolation value</v>
      </c>
      <c r="AJ4448" s="43" t="str">
        <f>_xll.BInterpol('Base IPCA'!$C$3:$C$14,'Base IPCA'!$D$3:$D$14,AH4448,"Cubic","Extrapolate=Linear","MultiX=Average","Skip=True","Sort=True")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58"/>
        <v>#REF!</v>
      </c>
      <c r="AI4449" s="43" t="str">
        <f>_xll.BInterpol('Base IPCA'!$C$3:$C$14,'Base IPCA'!$E$3:$E$14,AH4449,"Cubic","Extrapolate=Linear","MultiX=Average","Skip=True","Sort=True")</f>
        <v>#N/A Invalid Parameter: Interpolation value</v>
      </c>
      <c r="AJ4449" s="43" t="str">
        <f>_xll.BInterpol('Base IPCA'!$C$3:$C$14,'Base IPCA'!$D$3:$D$14,AH4449,"Cubic","Extrapolate=Linear","MultiX=Average","Skip=True","Sort=True")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58"/>
        <v>#REF!</v>
      </c>
      <c r="AI4450" s="43" t="str">
        <f>_xll.BInterpol('Base IPCA'!$C$3:$C$14,'Base IPCA'!$E$3:$E$14,AH4450,"Cubic","Extrapolate=Linear","MultiX=Average","Skip=True","Sort=True")</f>
        <v>#N/A Invalid Parameter: Interpolation value</v>
      </c>
      <c r="AJ4450" s="43" t="str">
        <f>_xll.BInterpol('Base IPCA'!$C$3:$C$14,'Base IPCA'!$D$3:$D$14,AH4450,"Cubic","Extrapolate=Linear","MultiX=Average","Skip=True","Sort=True")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58"/>
        <v>#REF!</v>
      </c>
      <c r="AI4451" s="43" t="str">
        <f>_xll.BInterpol('Base IPCA'!$C$3:$C$14,'Base IPCA'!$E$3:$E$14,AH4451,"Cubic","Extrapolate=Linear","MultiX=Average","Skip=True","Sort=True")</f>
        <v>#N/A Invalid Parameter: Interpolation value</v>
      </c>
      <c r="AJ4451" s="43" t="str">
        <f>_xll.BInterpol('Base IPCA'!$C$3:$C$14,'Base IPCA'!$D$3:$D$14,AH4451,"Cubic","Extrapolate=Linear","MultiX=Average","Skip=True","Sort=True")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58"/>
        <v>#REF!</v>
      </c>
      <c r="AI4452" s="43" t="str">
        <f>_xll.BInterpol('Base IPCA'!$C$3:$C$14,'Base IPCA'!$E$3:$E$14,AH4452,"Cubic","Extrapolate=Linear","MultiX=Average","Skip=True","Sort=True")</f>
        <v>#N/A Invalid Parameter: Interpolation value</v>
      </c>
      <c r="AJ4452" s="43" t="str">
        <f>_xll.BInterpol('Base IPCA'!$C$3:$C$14,'Base IPCA'!$D$3:$D$14,AH4452,"Cubic","Extrapolate=Linear","MultiX=Average","Skip=True","Sort=True")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58"/>
        <v>#REF!</v>
      </c>
      <c r="AI4453" s="43" t="str">
        <f>_xll.BInterpol('Base IPCA'!$C$3:$C$14,'Base IPCA'!$E$3:$E$14,AH4453,"Cubic","Extrapolate=Linear","MultiX=Average","Skip=True","Sort=True")</f>
        <v>#N/A Invalid Parameter: Interpolation value</v>
      </c>
      <c r="AJ4453" s="43" t="str">
        <f>_xll.BInterpol('Base IPCA'!$C$3:$C$14,'Base IPCA'!$D$3:$D$14,AH4453,"Cubic","Extrapolate=Linear","MultiX=Average","Skip=True","Sort=True")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58"/>
        <v>#REF!</v>
      </c>
      <c r="AI4454" s="43" t="str">
        <f>_xll.BInterpol('Base IPCA'!$C$3:$C$14,'Base IPCA'!$E$3:$E$14,AH4454,"Cubic","Extrapolate=Linear","MultiX=Average","Skip=True","Sort=True")</f>
        <v>#N/A Invalid Parameter: Interpolation value</v>
      </c>
      <c r="AJ4454" s="43" t="str">
        <f>_xll.BInterpol('Base IPCA'!$C$3:$C$14,'Base IPCA'!$D$3:$D$14,AH4454,"Cubic","Extrapolate=Linear","MultiX=Average","Skip=True","Sort=True")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58"/>
        <v>#REF!</v>
      </c>
      <c r="AI4455" s="43" t="str">
        <f>_xll.BInterpol('Base IPCA'!$C$3:$C$14,'Base IPCA'!$E$3:$E$14,AH4455,"Cubic","Extrapolate=Linear","MultiX=Average","Skip=True","Sort=True")</f>
        <v>#N/A Invalid Parameter: Interpolation value</v>
      </c>
      <c r="AJ4455" s="43" t="str">
        <f>_xll.BInterpol('Base IPCA'!$C$3:$C$14,'Base IPCA'!$D$3:$D$14,AH4455,"Cubic","Extrapolate=Linear","MultiX=Average","Skip=True","Sort=True")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58"/>
        <v>#REF!</v>
      </c>
      <c r="AI4456" s="43" t="str">
        <f>_xll.BInterpol('Base IPCA'!$C$3:$C$14,'Base IPCA'!$E$3:$E$14,AH4456,"Cubic","Extrapolate=Linear","MultiX=Average","Skip=True","Sort=True")</f>
        <v>#N/A Invalid Parameter: Interpolation value</v>
      </c>
      <c r="AJ4456" s="43" t="str">
        <f>_xll.BInterpol('Base IPCA'!$C$3:$C$14,'Base IPCA'!$D$3:$D$14,AH4456,"Cubic","Extrapolate=Linear","MultiX=Average","Skip=True","Sort=True")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58"/>
        <v>#REF!</v>
      </c>
      <c r="AI4457" s="43" t="str">
        <f>_xll.BInterpol('Base IPCA'!$C$3:$C$14,'Base IPCA'!$E$3:$E$14,AH4457,"Cubic","Extrapolate=Linear","MultiX=Average","Skip=True","Sort=True")</f>
        <v>#N/A Invalid Parameter: Interpolation value</v>
      </c>
      <c r="AJ4457" s="43" t="str">
        <f>_xll.BInterpol('Base IPCA'!$C$3:$C$14,'Base IPCA'!$D$3:$D$14,AH4457,"Cubic","Extrapolate=Linear","MultiX=Average","Skip=True","Sort=True")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58"/>
        <v>#REF!</v>
      </c>
      <c r="AI4458" s="43" t="str">
        <f>_xll.BInterpol('Base IPCA'!$C$3:$C$14,'Base IPCA'!$E$3:$E$14,AH4458,"Cubic","Extrapolate=Linear","MultiX=Average","Skip=True","Sort=True")</f>
        <v>#N/A Invalid Parameter: Interpolation value</v>
      </c>
      <c r="AJ4458" s="43" t="str">
        <f>_xll.BInterpol('Base IPCA'!$C$3:$C$14,'Base IPCA'!$D$3:$D$14,AH4458,"Cubic","Extrapolate=Linear","MultiX=Average","Skip=True","Sort=True")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58"/>
        <v>#REF!</v>
      </c>
      <c r="AI4459" s="43" t="str">
        <f>_xll.BInterpol('Base IPCA'!$C$3:$C$14,'Base IPCA'!$E$3:$E$14,AH4459,"Cubic","Extrapolate=Linear","MultiX=Average","Skip=True","Sort=True")</f>
        <v>#N/A Invalid Parameter: Interpolation value</v>
      </c>
      <c r="AJ4459" s="43" t="str">
        <f>_xll.BInterpol('Base IPCA'!$C$3:$C$14,'Base IPCA'!$D$3:$D$14,AH4459,"Cubic","Extrapolate=Linear","MultiX=Average","Skip=True","Sort=True")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58"/>
        <v>#REF!</v>
      </c>
      <c r="AI4460" s="43" t="str">
        <f>_xll.BInterpol('Base IPCA'!$C$3:$C$14,'Base IPCA'!$E$3:$E$14,AH4460,"Cubic","Extrapolate=Linear","MultiX=Average","Skip=True","Sort=True")</f>
        <v>#N/A Invalid Parameter: Interpolation value</v>
      </c>
      <c r="AJ4460" s="43" t="str">
        <f>_xll.BInterpol('Base IPCA'!$C$3:$C$14,'Base IPCA'!$D$3:$D$14,AH4460,"Cubic","Extrapolate=Linear","MultiX=Average","Skip=True","Sort=True")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58"/>
        <v>#REF!</v>
      </c>
      <c r="AI4461" s="43" t="str">
        <f>_xll.BInterpol('Base IPCA'!$C$3:$C$14,'Base IPCA'!$E$3:$E$14,AH4461,"Cubic","Extrapolate=Linear","MultiX=Average","Skip=True","Sort=True")</f>
        <v>#N/A Invalid Parameter: Interpolation value</v>
      </c>
      <c r="AJ4461" s="43" t="str">
        <f>_xll.BInterpol('Base IPCA'!$C$3:$C$14,'Base IPCA'!$D$3:$D$14,AH4461,"Cubic","Extrapolate=Linear","MultiX=Average","Skip=True","Sort=True")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58"/>
        <v>#REF!</v>
      </c>
      <c r="AI4462" s="43" t="str">
        <f>_xll.BInterpol('Base IPCA'!$C$3:$C$14,'Base IPCA'!$E$3:$E$14,AH4462,"Cubic","Extrapolate=Linear","MultiX=Average","Skip=True","Sort=True")</f>
        <v>#N/A Invalid Parameter: Interpolation value</v>
      </c>
      <c r="AJ4462" s="43" t="str">
        <f>_xll.BInterpol('Base IPCA'!$C$3:$C$14,'Base IPCA'!$D$3:$D$14,AH4462,"Cubic","Extrapolate=Linear","MultiX=Average","Skip=True","Sort=True")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58"/>
        <v>#REF!</v>
      </c>
      <c r="AI4463" s="43" t="str">
        <f>_xll.BInterpol('Base IPCA'!$C$3:$C$14,'Base IPCA'!$E$3:$E$14,AH4463,"Cubic","Extrapolate=Linear","MultiX=Average","Skip=True","Sort=True")</f>
        <v>#N/A Invalid Parameter: Interpolation value</v>
      </c>
      <c r="AJ4463" s="43" t="str">
        <f>_xll.BInterpol('Base IPCA'!$C$3:$C$14,'Base IPCA'!$D$3:$D$14,AH4463,"Cubic","Extrapolate=Linear","MultiX=Average","Skip=True","Sort=True")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58"/>
        <v>#REF!</v>
      </c>
      <c r="AI4464" s="43" t="str">
        <f>_xll.BInterpol('Base IPCA'!$C$3:$C$14,'Base IPCA'!$E$3:$E$14,AH4464,"Cubic","Extrapolate=Linear","MultiX=Average","Skip=True","Sort=True")</f>
        <v>#N/A Invalid Parameter: Interpolation value</v>
      </c>
      <c r="AJ4464" s="43" t="str">
        <f>_xll.BInterpol('Base IPCA'!$C$3:$C$14,'Base IPCA'!$D$3:$D$14,AH4464,"Cubic","Extrapolate=Linear","MultiX=Average","Skip=True","Sort=True")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58"/>
        <v>#REF!</v>
      </c>
      <c r="AI4465" s="43" t="str">
        <f>_xll.BInterpol('Base IPCA'!$C$3:$C$14,'Base IPCA'!$E$3:$E$14,AH4465,"Cubic","Extrapolate=Linear","MultiX=Average","Skip=True","Sort=True")</f>
        <v>#N/A Invalid Parameter: Interpolation value</v>
      </c>
      <c r="AJ4465" s="43" t="str">
        <f>_xll.BInterpol('Base IPCA'!$C$3:$C$14,'Base IPCA'!$D$3:$D$14,AH4465,"Cubic","Extrapolate=Linear","MultiX=Average","Skip=True","Sort=True")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58"/>
        <v>#REF!</v>
      </c>
      <c r="AI4466" s="43" t="str">
        <f>_xll.BInterpol('Base IPCA'!$C$3:$C$14,'Base IPCA'!$E$3:$E$14,AH4466,"Cubic","Extrapolate=Linear","MultiX=Average","Skip=True","Sort=True")</f>
        <v>#N/A Invalid Parameter: Interpolation value</v>
      </c>
      <c r="AJ4466" s="43" t="str">
        <f>_xll.BInterpol('Base IPCA'!$C$3:$C$14,'Base IPCA'!$D$3:$D$14,AH4466,"Cubic","Extrapolate=Linear","MultiX=Average","Skip=True","Sort=True")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58"/>
        <v>#REF!</v>
      </c>
      <c r="AI4467" s="43" t="str">
        <f>_xll.BInterpol('Base IPCA'!$C$3:$C$14,'Base IPCA'!$E$3:$E$14,AH4467,"Cubic","Extrapolate=Linear","MultiX=Average","Skip=True","Sort=True")</f>
        <v>#N/A Invalid Parameter: Interpolation value</v>
      </c>
      <c r="AJ4467" s="43" t="str">
        <f>_xll.BInterpol('Base IPCA'!$C$3:$C$14,'Base IPCA'!$D$3:$D$14,AH4467,"Cubic","Extrapolate=Linear","MultiX=Average","Skip=True","Sort=True")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58"/>
        <v>#REF!</v>
      </c>
      <c r="AI4468" s="43" t="str">
        <f>_xll.BInterpol('Base IPCA'!$C$3:$C$14,'Base IPCA'!$E$3:$E$14,AH4468,"Cubic","Extrapolate=Linear","MultiX=Average","Skip=True","Sort=True")</f>
        <v>#N/A Invalid Parameter: Interpolation value</v>
      </c>
      <c r="AJ4468" s="43" t="str">
        <f>_xll.BInterpol('Base IPCA'!$C$3:$C$14,'Base IPCA'!$D$3:$D$14,AH4468,"Cubic","Extrapolate=Linear","MultiX=Average","Skip=True","Sort=True")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58"/>
        <v>#REF!</v>
      </c>
      <c r="AI4469" s="43" t="str">
        <f>_xll.BInterpol('Base IPCA'!$C$3:$C$14,'Base IPCA'!$E$3:$E$14,AH4469,"Cubic","Extrapolate=Linear","MultiX=Average","Skip=True","Sort=True")</f>
        <v>#N/A Invalid Parameter: Interpolation value</v>
      </c>
      <c r="AJ4469" s="43" t="str">
        <f>_xll.BInterpol('Base IPCA'!$C$3:$C$14,'Base IPCA'!$D$3:$D$14,AH4469,"Cubic","Extrapolate=Linear","MultiX=Average","Skip=True","Sort=True")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58"/>
        <v>#REF!</v>
      </c>
      <c r="AI4470" s="43" t="str">
        <f>_xll.BInterpol('Base IPCA'!$C$3:$C$14,'Base IPCA'!$E$3:$E$14,AH4470,"Cubic","Extrapolate=Linear","MultiX=Average","Skip=True","Sort=True")</f>
        <v>#N/A Invalid Parameter: Interpolation value</v>
      </c>
      <c r="AJ4470" s="43" t="str">
        <f>_xll.BInterpol('Base IPCA'!$C$3:$C$14,'Base IPCA'!$D$3:$D$14,AH4470,"Cubic","Extrapolate=Linear","MultiX=Average","Skip=True","Sort=True")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58"/>
        <v>#REF!</v>
      </c>
      <c r="AI4471" s="43" t="str">
        <f>_xll.BInterpol('Base IPCA'!$C$3:$C$14,'Base IPCA'!$E$3:$E$14,AH4471,"Cubic","Extrapolate=Linear","MultiX=Average","Skip=True","Sort=True")</f>
        <v>#N/A Invalid Parameter: Interpolation value</v>
      </c>
      <c r="AJ4471" s="43" t="str">
        <f>_xll.BInterpol('Base IPCA'!$C$3:$C$14,'Base IPCA'!$D$3:$D$14,AH4471,"Cubic","Extrapolate=Linear","MultiX=Average","Skip=True","Sort=True")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58"/>
        <v>#REF!</v>
      </c>
      <c r="AI4472" s="43" t="str">
        <f>_xll.BInterpol('Base IPCA'!$C$3:$C$14,'Base IPCA'!$E$3:$E$14,AH4472,"Cubic","Extrapolate=Linear","MultiX=Average","Skip=True","Sort=True")</f>
        <v>#N/A Invalid Parameter: Interpolation value</v>
      </c>
      <c r="AJ4472" s="43" t="str">
        <f>_xll.BInterpol('Base IPCA'!$C$3:$C$14,'Base IPCA'!$D$3:$D$14,AH4472,"Cubic","Extrapolate=Linear","MultiX=Average","Skip=True","Sort=True")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58"/>
        <v>#REF!</v>
      </c>
      <c r="AI4473" s="43" t="str">
        <f>_xll.BInterpol('Base IPCA'!$C$3:$C$14,'Base IPCA'!$E$3:$E$14,AH4473,"Cubic","Extrapolate=Linear","MultiX=Average","Skip=True","Sort=True")</f>
        <v>#N/A Invalid Parameter: Interpolation value</v>
      </c>
      <c r="AJ4473" s="43" t="str">
        <f>_xll.BInterpol('Base IPCA'!$C$3:$C$14,'Base IPCA'!$D$3:$D$14,AH4473,"Cubic","Extrapolate=Linear","MultiX=Average","Skip=True","Sort=True")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58"/>
        <v>#REF!</v>
      </c>
      <c r="AI4474" s="43" t="str">
        <f>_xll.BInterpol('Base IPCA'!$C$3:$C$14,'Base IPCA'!$E$3:$E$14,AH4474,"Cubic","Extrapolate=Linear","MultiX=Average","Skip=True","Sort=True")</f>
        <v>#N/A Invalid Parameter: Interpolation value</v>
      </c>
      <c r="AJ4474" s="43" t="str">
        <f>_xll.BInterpol('Base IPCA'!$C$3:$C$14,'Base IPCA'!$D$3:$D$14,AH4474,"Cubic","Extrapolate=Linear","MultiX=Average","Skip=True","Sort=True")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58"/>
        <v>#REF!</v>
      </c>
      <c r="AI4475" s="43" t="str">
        <f>_xll.BInterpol('Base IPCA'!$C$3:$C$14,'Base IPCA'!$E$3:$E$14,AH4475,"Cubic","Extrapolate=Linear","MultiX=Average","Skip=True","Sort=True")</f>
        <v>#N/A Invalid Parameter: Interpolation value</v>
      </c>
      <c r="AJ4475" s="43" t="str">
        <f>_xll.BInterpol('Base IPCA'!$C$3:$C$14,'Base IPCA'!$D$3:$D$14,AH4475,"Cubic","Extrapolate=Linear","MultiX=Average","Skip=True","Sort=True")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58"/>
        <v>#REF!</v>
      </c>
      <c r="AI4476" s="43" t="str">
        <f>_xll.BInterpol('Base IPCA'!$C$3:$C$14,'Base IPCA'!$E$3:$E$14,AH4476,"Cubic","Extrapolate=Linear","MultiX=Average","Skip=True","Sort=True")</f>
        <v>#N/A Invalid Parameter: Interpolation value</v>
      </c>
      <c r="AJ4476" s="43" t="str">
        <f>_xll.BInterpol('Base IPCA'!$C$3:$C$14,'Base IPCA'!$D$3:$D$14,AH4476,"Cubic","Extrapolate=Linear","MultiX=Average","Skip=True","Sort=True")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58"/>
        <v>#REF!</v>
      </c>
      <c r="AI4477" s="43" t="str">
        <f>_xll.BInterpol('Base IPCA'!$C$3:$C$14,'Base IPCA'!$E$3:$E$14,AH4477,"Cubic","Extrapolate=Linear","MultiX=Average","Skip=True","Sort=True")</f>
        <v>#N/A Invalid Parameter: Interpolation value</v>
      </c>
      <c r="AJ4477" s="43" t="str">
        <f>_xll.BInterpol('Base IPCA'!$C$3:$C$14,'Base IPCA'!$D$3:$D$14,AH4477,"Cubic","Extrapolate=Linear","MultiX=Average","Skip=True","Sort=True")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58"/>
        <v>#REF!</v>
      </c>
      <c r="AI4478" s="43" t="str">
        <f>_xll.BInterpol('Base IPCA'!$C$3:$C$14,'Base IPCA'!$E$3:$E$14,AH4478,"Cubic","Extrapolate=Linear","MultiX=Average","Skip=True","Sort=True")</f>
        <v>#N/A Invalid Parameter: Interpolation value</v>
      </c>
      <c r="AJ4478" s="43" t="str">
        <f>_xll.BInterpol('Base IPCA'!$C$3:$C$14,'Base IPCA'!$D$3:$D$14,AH4478,"Cubic","Extrapolate=Linear","MultiX=Average","Skip=True","Sort=True")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58"/>
        <v>#REF!</v>
      </c>
      <c r="AI4479" s="43" t="str">
        <f>_xll.BInterpol('Base IPCA'!$C$3:$C$14,'Base IPCA'!$E$3:$E$14,AH4479,"Cubic","Extrapolate=Linear","MultiX=Average","Skip=True","Sort=True")</f>
        <v>#N/A Invalid Parameter: Interpolation value</v>
      </c>
      <c r="AJ4479" s="43" t="str">
        <f>_xll.BInterpol('Base IPCA'!$C$3:$C$14,'Base IPCA'!$D$3:$D$14,AH4479,"Cubic","Extrapolate=Linear","MultiX=Average","Skip=True","Sort=True")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58"/>
        <v>#REF!</v>
      </c>
      <c r="AI4480" s="43" t="str">
        <f>_xll.BInterpol('Base IPCA'!$C$3:$C$14,'Base IPCA'!$E$3:$E$14,AH4480,"Cubic","Extrapolate=Linear","MultiX=Average","Skip=True","Sort=True")</f>
        <v>#N/A Invalid Parameter: Interpolation value</v>
      </c>
      <c r="AJ4480" s="43" t="str">
        <f>_xll.BInterpol('Base IPCA'!$C$3:$C$14,'Base IPCA'!$D$3:$D$14,AH4480,"Cubic","Extrapolate=Linear","MultiX=Average","Skip=True","Sort=True")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58"/>
        <v>#REF!</v>
      </c>
      <c r="AI4481" s="43" t="str">
        <f>_xll.BInterpol('Base IPCA'!$C$3:$C$14,'Base IPCA'!$E$3:$E$14,AH4481,"Cubic","Extrapolate=Linear","MultiX=Average","Skip=True","Sort=True")</f>
        <v>#N/A Invalid Parameter: Interpolation value</v>
      </c>
      <c r="AJ4481" s="43" t="str">
        <f>_xll.BInterpol('Base IPCA'!$C$3:$C$14,'Base IPCA'!$D$3:$D$14,AH4481,"Cubic","Extrapolate=Linear","MultiX=Average","Skip=True","Sort=True")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58"/>
        <v>#REF!</v>
      </c>
      <c r="AI4482" s="43" t="str">
        <f>_xll.BInterpol('Base IPCA'!$C$3:$C$14,'Base IPCA'!$E$3:$E$14,AH4482,"Cubic","Extrapolate=Linear","MultiX=Average","Skip=True","Sort=True")</f>
        <v>#N/A Invalid Parameter: Interpolation value</v>
      </c>
      <c r="AJ4482" s="43" t="str">
        <f>_xll.BInterpol('Base IPCA'!$C$3:$C$14,'Base IPCA'!$D$3:$D$14,AH4482,"Cubic","Extrapolate=Linear","MultiX=Average","Skip=True","Sort=True")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58"/>
        <v>#REF!</v>
      </c>
      <c r="AI4483" s="43" t="str">
        <f>_xll.BInterpol('Base IPCA'!$C$3:$C$14,'Base IPCA'!$E$3:$E$14,AH4483,"Cubic","Extrapolate=Linear","MultiX=Average","Skip=True","Sort=True")</f>
        <v>#N/A Invalid Parameter: Interpolation value</v>
      </c>
      <c r="AJ4483" s="43" t="str">
        <f>_xll.BInterpol('Base IPCA'!$C$3:$C$14,'Base IPCA'!$D$3:$D$14,AH4483,"Cubic","Extrapolate=Linear","MultiX=Average","Skip=True","Sort=True")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58"/>
        <v>#REF!</v>
      </c>
      <c r="AI4484" s="43" t="str">
        <f>_xll.BInterpol('Base IPCA'!$C$3:$C$14,'Base IPCA'!$E$3:$E$14,AH4484,"Cubic","Extrapolate=Linear","MultiX=Average","Skip=True","Sort=True")</f>
        <v>#N/A Invalid Parameter: Interpolation value</v>
      </c>
      <c r="AJ4484" s="43" t="str">
        <f>_xll.BInterpol('Base IPCA'!$C$3:$C$14,'Base IPCA'!$D$3:$D$14,AH4484,"Cubic","Extrapolate=Linear","MultiX=Average","Skip=True","Sort=True")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58"/>
        <v>#REF!</v>
      </c>
      <c r="AI4485" s="43" t="str">
        <f>_xll.BInterpol('Base IPCA'!$C$3:$C$14,'Base IPCA'!$E$3:$E$14,AH4485,"Cubic","Extrapolate=Linear","MultiX=Average","Skip=True","Sort=True")</f>
        <v>#N/A Invalid Parameter: Interpolation value</v>
      </c>
      <c r="AJ4485" s="43" t="str">
        <f>_xll.BInterpol('Base IPCA'!$C$3:$C$14,'Base IPCA'!$D$3:$D$14,AH4485,"Cubic","Extrapolate=Linear","MultiX=Average","Skip=True","Sort=True")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59">AH4485+1</f>
        <v>#REF!</v>
      </c>
      <c r="AI4486" s="43" t="str">
        <f>_xll.BInterpol('Base IPCA'!$C$3:$C$14,'Base IPCA'!$E$3:$E$14,AH4486,"Cubic","Extrapolate=Linear","MultiX=Average","Skip=True","Sort=True")</f>
        <v>#N/A Invalid Parameter: Interpolation value</v>
      </c>
      <c r="AJ4486" s="43" t="str">
        <f>_xll.BInterpol('Base IPCA'!$C$3:$C$14,'Base IPCA'!$D$3:$D$14,AH4486,"Cubic","Extrapolate=Linear","MultiX=Average","Skip=True","Sort=True")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59"/>
        <v>#REF!</v>
      </c>
      <c r="AI4487" s="43" t="str">
        <f>_xll.BInterpol('Base IPCA'!$C$3:$C$14,'Base IPCA'!$E$3:$E$14,AH4487,"Cubic","Extrapolate=Linear","MultiX=Average","Skip=True","Sort=True")</f>
        <v>#N/A Invalid Parameter: Interpolation value</v>
      </c>
      <c r="AJ4487" s="43" t="str">
        <f>_xll.BInterpol('Base IPCA'!$C$3:$C$14,'Base IPCA'!$D$3:$D$14,AH4487,"Cubic","Extrapolate=Linear","MultiX=Average","Skip=True","Sort=True")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59"/>
        <v>#REF!</v>
      </c>
      <c r="AI4488" s="43" t="str">
        <f>_xll.BInterpol('Base IPCA'!$C$3:$C$14,'Base IPCA'!$E$3:$E$14,AH4488,"Cubic","Extrapolate=Linear","MultiX=Average","Skip=True","Sort=True")</f>
        <v>#N/A Invalid Parameter: Interpolation value</v>
      </c>
      <c r="AJ4488" s="43" t="str">
        <f>_xll.BInterpol('Base IPCA'!$C$3:$C$14,'Base IPCA'!$D$3:$D$14,AH4488,"Cubic","Extrapolate=Linear","MultiX=Average","Skip=True","Sort=True")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59"/>
        <v>#REF!</v>
      </c>
      <c r="AI4489" s="43" t="str">
        <f>_xll.BInterpol('Base IPCA'!$C$3:$C$14,'Base IPCA'!$E$3:$E$14,AH4489,"Cubic","Extrapolate=Linear","MultiX=Average","Skip=True","Sort=True")</f>
        <v>#N/A Invalid Parameter: Interpolation value</v>
      </c>
      <c r="AJ4489" s="43" t="str">
        <f>_xll.BInterpol('Base IPCA'!$C$3:$C$14,'Base IPCA'!$D$3:$D$14,AH4489,"Cubic","Extrapolate=Linear","MultiX=Average","Skip=True","Sort=True")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59"/>
        <v>#REF!</v>
      </c>
      <c r="AI4490" s="43" t="str">
        <f>_xll.BInterpol('Base IPCA'!$C$3:$C$14,'Base IPCA'!$E$3:$E$14,AH4490,"Cubic","Extrapolate=Linear","MultiX=Average","Skip=True","Sort=True")</f>
        <v>#N/A Invalid Parameter: Interpolation value</v>
      </c>
      <c r="AJ4490" s="43" t="str">
        <f>_xll.BInterpol('Base IPCA'!$C$3:$C$14,'Base IPCA'!$D$3:$D$14,AH4490,"Cubic","Extrapolate=Linear","MultiX=Average","Skip=True","Sort=True")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59"/>
        <v>#REF!</v>
      </c>
      <c r="AI4491" s="43" t="str">
        <f>_xll.BInterpol('Base IPCA'!$C$3:$C$14,'Base IPCA'!$E$3:$E$14,AH4491,"Cubic","Extrapolate=Linear","MultiX=Average","Skip=True","Sort=True")</f>
        <v>#N/A Invalid Parameter: Interpolation value</v>
      </c>
      <c r="AJ4491" s="43" t="str">
        <f>_xll.BInterpol('Base IPCA'!$C$3:$C$14,'Base IPCA'!$D$3:$D$14,AH4491,"Cubic","Extrapolate=Linear","MultiX=Average","Skip=True","Sort=True")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59"/>
        <v>#REF!</v>
      </c>
      <c r="AI4492" s="43" t="str">
        <f>_xll.BInterpol('Base IPCA'!$C$3:$C$14,'Base IPCA'!$E$3:$E$14,AH4492,"Cubic","Extrapolate=Linear","MultiX=Average","Skip=True","Sort=True")</f>
        <v>#N/A Invalid Parameter: Interpolation value</v>
      </c>
      <c r="AJ4492" s="43" t="str">
        <f>_xll.BInterpol('Base IPCA'!$C$3:$C$14,'Base IPCA'!$D$3:$D$14,AH4492,"Cubic","Extrapolate=Linear","MultiX=Average","Skip=True","Sort=True")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59"/>
        <v>#REF!</v>
      </c>
      <c r="AI4493" s="43" t="str">
        <f>_xll.BInterpol('Base IPCA'!$C$3:$C$14,'Base IPCA'!$E$3:$E$14,AH4493,"Cubic","Extrapolate=Linear","MultiX=Average","Skip=True","Sort=True")</f>
        <v>#N/A Invalid Parameter: Interpolation value</v>
      </c>
      <c r="AJ4493" s="43" t="str">
        <f>_xll.BInterpol('Base IPCA'!$C$3:$C$14,'Base IPCA'!$D$3:$D$14,AH4493,"Cubic","Extrapolate=Linear","MultiX=Average","Skip=True","Sort=True")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59"/>
        <v>#REF!</v>
      </c>
      <c r="AI4494" s="43" t="str">
        <f>_xll.BInterpol('Base IPCA'!$C$3:$C$14,'Base IPCA'!$E$3:$E$14,AH4494,"Cubic","Extrapolate=Linear","MultiX=Average","Skip=True","Sort=True")</f>
        <v>#N/A Invalid Parameter: Interpolation value</v>
      </c>
      <c r="AJ4494" s="43" t="str">
        <f>_xll.BInterpol('Base IPCA'!$C$3:$C$14,'Base IPCA'!$D$3:$D$14,AH4494,"Cubic","Extrapolate=Linear","MultiX=Average","Skip=True","Sort=True")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59"/>
        <v>#REF!</v>
      </c>
      <c r="AI4495" s="43" t="str">
        <f>_xll.BInterpol('Base IPCA'!$C$3:$C$14,'Base IPCA'!$E$3:$E$14,AH4495,"Cubic","Extrapolate=Linear","MultiX=Average","Skip=True","Sort=True")</f>
        <v>#N/A Invalid Parameter: Interpolation value</v>
      </c>
      <c r="AJ4495" s="43" t="str">
        <f>_xll.BInterpol('Base IPCA'!$C$3:$C$14,'Base IPCA'!$D$3:$D$14,AH4495,"Cubic","Extrapolate=Linear","MultiX=Average","Skip=True","Sort=True")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59"/>
        <v>#REF!</v>
      </c>
      <c r="AI4496" s="43" t="str">
        <f>_xll.BInterpol('Base IPCA'!$C$3:$C$14,'Base IPCA'!$E$3:$E$14,AH4496,"Cubic","Extrapolate=Linear","MultiX=Average","Skip=True","Sort=True")</f>
        <v>#N/A Invalid Parameter: Interpolation value</v>
      </c>
      <c r="AJ4496" s="43" t="str">
        <f>_xll.BInterpol('Base IPCA'!$C$3:$C$14,'Base IPCA'!$D$3:$D$14,AH4496,"Cubic","Extrapolate=Linear","MultiX=Average","Skip=True","Sort=True")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59"/>
        <v>#REF!</v>
      </c>
      <c r="AI4497" s="43" t="str">
        <f>_xll.BInterpol('Base IPCA'!$C$3:$C$14,'Base IPCA'!$E$3:$E$14,AH4497,"Cubic","Extrapolate=Linear","MultiX=Average","Skip=True","Sort=True")</f>
        <v>#N/A Invalid Parameter: Interpolation value</v>
      </c>
      <c r="AJ4497" s="43" t="str">
        <f>_xll.BInterpol('Base IPCA'!$C$3:$C$14,'Base IPCA'!$D$3:$D$14,AH4497,"Cubic","Extrapolate=Linear","MultiX=Average","Skip=True","Sort=True")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59"/>
        <v>#REF!</v>
      </c>
      <c r="AI4498" s="43" t="str">
        <f>_xll.BInterpol('Base IPCA'!$C$3:$C$14,'Base IPCA'!$E$3:$E$14,AH4498,"Cubic","Extrapolate=Linear","MultiX=Average","Skip=True","Sort=True")</f>
        <v>#N/A Invalid Parameter: Interpolation value</v>
      </c>
      <c r="AJ4498" s="43" t="str">
        <f>_xll.BInterpol('Base IPCA'!$C$3:$C$14,'Base IPCA'!$D$3:$D$14,AH4498,"Cubic","Extrapolate=Linear","MultiX=Average","Skip=True","Sort=True")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59"/>
        <v>#REF!</v>
      </c>
      <c r="AI4499" s="43" t="str">
        <f>_xll.BInterpol('Base IPCA'!$C$3:$C$14,'Base IPCA'!$E$3:$E$14,AH4499,"Cubic","Extrapolate=Linear","MultiX=Average","Skip=True","Sort=True")</f>
        <v>#N/A Invalid Parameter: Interpolation value</v>
      </c>
      <c r="AJ4499" s="43" t="str">
        <f>_xll.BInterpol('Base IPCA'!$C$3:$C$14,'Base IPCA'!$D$3:$D$14,AH4499,"Cubic","Extrapolate=Linear","MultiX=Average","Skip=True","Sort=True")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59"/>
        <v>#REF!</v>
      </c>
      <c r="AI4500" s="43" t="str">
        <f>_xll.BInterpol('Base IPCA'!$C$3:$C$14,'Base IPCA'!$E$3:$E$14,AH4500,"Cubic","Extrapolate=Linear","MultiX=Average","Skip=True","Sort=True")</f>
        <v>#N/A Invalid Parameter: Interpolation value</v>
      </c>
      <c r="AJ4500" s="43" t="str">
        <f>_xll.BInterpol('Base IPCA'!$C$3:$C$14,'Base IPCA'!$D$3:$D$14,AH4500,"Cubic","Extrapolate=Linear","MultiX=Average","Skip=True","Sort=True")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59"/>
        <v>#REF!</v>
      </c>
      <c r="AI4501" s="43" t="str">
        <f>_xll.BInterpol('Base IPCA'!$C$3:$C$14,'Base IPCA'!$E$3:$E$14,AH4501,"Cubic","Extrapolate=Linear","MultiX=Average","Skip=True","Sort=True")</f>
        <v>#N/A Invalid Parameter: Interpolation value</v>
      </c>
      <c r="AJ4501" s="43" t="str">
        <f>_xll.BInterpol('Base IPCA'!$C$3:$C$14,'Base IPCA'!$D$3:$D$14,AH4501,"Cubic","Extrapolate=Linear","MultiX=Average","Skip=True","Sort=True")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59"/>
        <v>#REF!</v>
      </c>
      <c r="AI4502" s="43" t="str">
        <f>_xll.BInterpol('Base IPCA'!$C$3:$C$14,'Base IPCA'!$E$3:$E$14,AH4502,"Cubic","Extrapolate=Linear","MultiX=Average","Skip=True","Sort=True")</f>
        <v>#N/A Invalid Parameter: Interpolation value</v>
      </c>
      <c r="AJ4502" s="43" t="str">
        <f>_xll.BInterpol('Base IPCA'!$C$3:$C$14,'Base IPCA'!$D$3:$D$14,AH4502,"Cubic","Extrapolate=Linear","MultiX=Average","Skip=True","Sort=True")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59"/>
        <v>#REF!</v>
      </c>
      <c r="AI4503" s="43" t="str">
        <f>_xll.BInterpol('Base IPCA'!$C$3:$C$14,'Base IPCA'!$E$3:$E$14,AH4503,"Cubic","Extrapolate=Linear","MultiX=Average","Skip=True","Sort=True")</f>
        <v>#N/A Invalid Parameter: Interpolation value</v>
      </c>
      <c r="AJ4503" s="43" t="str">
        <f>_xll.BInterpol('Base IPCA'!$C$3:$C$14,'Base IPCA'!$D$3:$D$14,AH4503,"Cubic","Extrapolate=Linear","MultiX=Average","Skip=True","Sort=True")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59"/>
        <v>#REF!</v>
      </c>
      <c r="AI4504" s="43" t="str">
        <f>_xll.BInterpol('Base IPCA'!$C$3:$C$14,'Base IPCA'!$E$3:$E$14,AH4504,"Cubic","Extrapolate=Linear","MultiX=Average","Skip=True","Sort=True")</f>
        <v>#N/A Invalid Parameter: Interpolation value</v>
      </c>
      <c r="AJ4504" s="43" t="str">
        <f>_xll.BInterpol('Base IPCA'!$C$3:$C$14,'Base IPCA'!$D$3:$D$14,AH4504,"Cubic","Extrapolate=Linear","MultiX=Average","Skip=True","Sort=True")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59"/>
        <v>#REF!</v>
      </c>
      <c r="AI4505" s="43" t="str">
        <f>_xll.BInterpol('Base IPCA'!$C$3:$C$14,'Base IPCA'!$E$3:$E$14,AH4505,"Cubic","Extrapolate=Linear","MultiX=Average","Skip=True","Sort=True")</f>
        <v>#N/A Invalid Parameter: Interpolation value</v>
      </c>
      <c r="AJ4505" s="43" t="str">
        <f>_xll.BInterpol('Base IPCA'!$C$3:$C$14,'Base IPCA'!$D$3:$D$14,AH4505,"Cubic","Extrapolate=Linear","MultiX=Average","Skip=True","Sort=True")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59"/>
        <v>#REF!</v>
      </c>
      <c r="AI4506" s="43" t="str">
        <f>_xll.BInterpol('Base IPCA'!$C$3:$C$14,'Base IPCA'!$E$3:$E$14,AH4506,"Cubic","Extrapolate=Linear","MultiX=Average","Skip=True","Sort=True")</f>
        <v>#N/A Invalid Parameter: Interpolation value</v>
      </c>
      <c r="AJ4506" s="43" t="str">
        <f>_xll.BInterpol('Base IPCA'!$C$3:$C$14,'Base IPCA'!$D$3:$D$14,AH4506,"Cubic","Extrapolate=Linear","MultiX=Average","Skip=True","Sort=True")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59"/>
        <v>#REF!</v>
      </c>
      <c r="AI4507" s="43" t="str">
        <f>_xll.BInterpol('Base IPCA'!$C$3:$C$14,'Base IPCA'!$E$3:$E$14,AH4507,"Cubic","Extrapolate=Linear","MultiX=Average","Skip=True","Sort=True")</f>
        <v>#N/A Invalid Parameter: Interpolation value</v>
      </c>
      <c r="AJ4507" s="43" t="str">
        <f>_xll.BInterpol('Base IPCA'!$C$3:$C$14,'Base IPCA'!$D$3:$D$14,AH4507,"Cubic","Extrapolate=Linear","MultiX=Average","Skip=True","Sort=True")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59"/>
        <v>#REF!</v>
      </c>
      <c r="AI4508" s="43" t="str">
        <f>_xll.BInterpol('Base IPCA'!$C$3:$C$14,'Base IPCA'!$E$3:$E$14,AH4508,"Cubic","Extrapolate=Linear","MultiX=Average","Skip=True","Sort=True")</f>
        <v>#N/A Invalid Parameter: Interpolation value</v>
      </c>
      <c r="AJ4508" s="43" t="str">
        <f>_xll.BInterpol('Base IPCA'!$C$3:$C$14,'Base IPCA'!$D$3:$D$14,AH4508,"Cubic","Extrapolate=Linear","MultiX=Average","Skip=True","Sort=True")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59"/>
        <v>#REF!</v>
      </c>
      <c r="AI4509" s="43" t="str">
        <f>_xll.BInterpol('Base IPCA'!$C$3:$C$14,'Base IPCA'!$E$3:$E$14,AH4509,"Cubic","Extrapolate=Linear","MultiX=Average","Skip=True","Sort=True")</f>
        <v>#N/A Invalid Parameter: Interpolation value</v>
      </c>
      <c r="AJ4509" s="43" t="str">
        <f>_xll.BInterpol('Base IPCA'!$C$3:$C$14,'Base IPCA'!$D$3:$D$14,AH4509,"Cubic","Extrapolate=Linear","MultiX=Average","Skip=True","Sort=True")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59"/>
        <v>#REF!</v>
      </c>
      <c r="AI4510" s="43" t="str">
        <f>_xll.BInterpol('Base IPCA'!$C$3:$C$14,'Base IPCA'!$E$3:$E$14,AH4510,"Cubic","Extrapolate=Linear","MultiX=Average","Skip=True","Sort=True")</f>
        <v>#N/A Invalid Parameter: Interpolation value</v>
      </c>
      <c r="AJ4510" s="43" t="str">
        <f>_xll.BInterpol('Base IPCA'!$C$3:$C$14,'Base IPCA'!$D$3:$D$14,AH4510,"Cubic","Extrapolate=Linear","MultiX=Average","Skip=True","Sort=True")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59"/>
        <v>#REF!</v>
      </c>
      <c r="AI4511" s="43" t="str">
        <f>_xll.BInterpol('Base IPCA'!$C$3:$C$14,'Base IPCA'!$E$3:$E$14,AH4511,"Cubic","Extrapolate=Linear","MultiX=Average","Skip=True","Sort=True")</f>
        <v>#N/A Invalid Parameter: Interpolation value</v>
      </c>
      <c r="AJ4511" s="43" t="str">
        <f>_xll.BInterpol('Base IPCA'!$C$3:$C$14,'Base IPCA'!$D$3:$D$14,AH4511,"Cubic","Extrapolate=Linear","MultiX=Average","Skip=True","Sort=True")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59"/>
        <v>#REF!</v>
      </c>
      <c r="AI4512" s="43" t="str">
        <f>_xll.BInterpol('Base IPCA'!$C$3:$C$14,'Base IPCA'!$E$3:$E$14,AH4512,"Cubic","Extrapolate=Linear","MultiX=Average","Skip=True","Sort=True")</f>
        <v>#N/A Invalid Parameter: Interpolation value</v>
      </c>
      <c r="AJ4512" s="43" t="str">
        <f>_xll.BInterpol('Base IPCA'!$C$3:$C$14,'Base IPCA'!$D$3:$D$14,AH4512,"Cubic","Extrapolate=Linear","MultiX=Average","Skip=True","Sort=True")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59"/>
        <v>#REF!</v>
      </c>
      <c r="AI4513" s="43" t="str">
        <f>_xll.BInterpol('Base IPCA'!$C$3:$C$14,'Base IPCA'!$E$3:$E$14,AH4513,"Cubic","Extrapolate=Linear","MultiX=Average","Skip=True","Sort=True")</f>
        <v>#N/A Invalid Parameter: Interpolation value</v>
      </c>
      <c r="AJ4513" s="43" t="str">
        <f>_xll.BInterpol('Base IPCA'!$C$3:$C$14,'Base IPCA'!$D$3:$D$14,AH4513,"Cubic","Extrapolate=Linear","MultiX=Average","Skip=True","Sort=True")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59"/>
        <v>#REF!</v>
      </c>
      <c r="AI4514" s="43" t="str">
        <f>_xll.BInterpol('Base IPCA'!$C$3:$C$14,'Base IPCA'!$E$3:$E$14,AH4514,"Cubic","Extrapolate=Linear","MultiX=Average","Skip=True","Sort=True")</f>
        <v>#N/A Invalid Parameter: Interpolation value</v>
      </c>
      <c r="AJ4514" s="43" t="str">
        <f>_xll.BInterpol('Base IPCA'!$C$3:$C$14,'Base IPCA'!$D$3:$D$14,AH4514,"Cubic","Extrapolate=Linear","MultiX=Average","Skip=True","Sort=True")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59"/>
        <v>#REF!</v>
      </c>
      <c r="AI4515" s="43" t="str">
        <f>_xll.BInterpol('Base IPCA'!$C$3:$C$14,'Base IPCA'!$E$3:$E$14,AH4515,"Cubic","Extrapolate=Linear","MultiX=Average","Skip=True","Sort=True")</f>
        <v>#N/A Invalid Parameter: Interpolation value</v>
      </c>
      <c r="AJ4515" s="43" t="str">
        <f>_xll.BInterpol('Base IPCA'!$C$3:$C$14,'Base IPCA'!$D$3:$D$14,AH4515,"Cubic","Extrapolate=Linear","MultiX=Average","Skip=True","Sort=True")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59"/>
        <v>#REF!</v>
      </c>
      <c r="AI4516" s="43" t="str">
        <f>_xll.BInterpol('Base IPCA'!$C$3:$C$14,'Base IPCA'!$E$3:$E$14,AH4516,"Cubic","Extrapolate=Linear","MultiX=Average","Skip=True","Sort=True")</f>
        <v>#N/A Invalid Parameter: Interpolation value</v>
      </c>
      <c r="AJ4516" s="43" t="str">
        <f>_xll.BInterpol('Base IPCA'!$C$3:$C$14,'Base IPCA'!$D$3:$D$14,AH4516,"Cubic","Extrapolate=Linear","MultiX=Average","Skip=True","Sort=True")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59"/>
        <v>#REF!</v>
      </c>
      <c r="AI4517" s="43" t="str">
        <f>_xll.BInterpol('Base IPCA'!$C$3:$C$14,'Base IPCA'!$E$3:$E$14,AH4517,"Cubic","Extrapolate=Linear","MultiX=Average","Skip=True","Sort=True")</f>
        <v>#N/A Invalid Parameter: Interpolation value</v>
      </c>
      <c r="AJ4517" s="43" t="str">
        <f>_xll.BInterpol('Base IPCA'!$C$3:$C$14,'Base IPCA'!$D$3:$D$14,AH4517,"Cubic","Extrapolate=Linear","MultiX=Average","Skip=True","Sort=True")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59"/>
        <v>#REF!</v>
      </c>
      <c r="AI4518" s="43" t="str">
        <f>_xll.BInterpol('Base IPCA'!$C$3:$C$14,'Base IPCA'!$E$3:$E$14,AH4518,"Cubic","Extrapolate=Linear","MultiX=Average","Skip=True","Sort=True")</f>
        <v>#N/A Invalid Parameter: Interpolation value</v>
      </c>
      <c r="AJ4518" s="43" t="str">
        <f>_xll.BInterpol('Base IPCA'!$C$3:$C$14,'Base IPCA'!$D$3:$D$14,AH4518,"Cubic","Extrapolate=Linear","MultiX=Average","Skip=True","Sort=True")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59"/>
        <v>#REF!</v>
      </c>
      <c r="AI4519" s="43" t="str">
        <f>_xll.BInterpol('Base IPCA'!$C$3:$C$14,'Base IPCA'!$E$3:$E$14,AH4519,"Cubic","Extrapolate=Linear","MultiX=Average","Skip=True","Sort=True")</f>
        <v>#N/A Invalid Parameter: Interpolation value</v>
      </c>
      <c r="AJ4519" s="43" t="str">
        <f>_xll.BInterpol('Base IPCA'!$C$3:$C$14,'Base IPCA'!$D$3:$D$14,AH4519,"Cubic","Extrapolate=Linear","MultiX=Average","Skip=True","Sort=True")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59"/>
        <v>#REF!</v>
      </c>
      <c r="AI4520" s="43" t="str">
        <f>_xll.BInterpol('Base IPCA'!$C$3:$C$14,'Base IPCA'!$E$3:$E$14,AH4520,"Cubic","Extrapolate=Linear","MultiX=Average","Skip=True","Sort=True")</f>
        <v>#N/A Invalid Parameter: Interpolation value</v>
      </c>
      <c r="AJ4520" s="43" t="str">
        <f>_xll.BInterpol('Base IPCA'!$C$3:$C$14,'Base IPCA'!$D$3:$D$14,AH4520,"Cubic","Extrapolate=Linear","MultiX=Average","Skip=True","Sort=True")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59"/>
        <v>#REF!</v>
      </c>
      <c r="AI4521" s="43" t="str">
        <f>_xll.BInterpol('Base IPCA'!$C$3:$C$14,'Base IPCA'!$E$3:$E$14,AH4521,"Cubic","Extrapolate=Linear","MultiX=Average","Skip=True","Sort=True")</f>
        <v>#N/A Invalid Parameter: Interpolation value</v>
      </c>
      <c r="AJ4521" s="43" t="str">
        <f>_xll.BInterpol('Base IPCA'!$C$3:$C$14,'Base IPCA'!$D$3:$D$14,AH4521,"Cubic","Extrapolate=Linear","MultiX=Average","Skip=True","Sort=True")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59"/>
        <v>#REF!</v>
      </c>
      <c r="AI4522" s="43" t="str">
        <f>_xll.BInterpol('Base IPCA'!$C$3:$C$14,'Base IPCA'!$E$3:$E$14,AH4522,"Cubic","Extrapolate=Linear","MultiX=Average","Skip=True","Sort=True")</f>
        <v>#N/A Invalid Parameter: Interpolation value</v>
      </c>
      <c r="AJ4522" s="43" t="str">
        <f>_xll.BInterpol('Base IPCA'!$C$3:$C$14,'Base IPCA'!$D$3:$D$14,AH4522,"Cubic","Extrapolate=Linear","MultiX=Average","Skip=True","Sort=True")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59"/>
        <v>#REF!</v>
      </c>
      <c r="AI4523" s="43" t="str">
        <f>_xll.BInterpol('Base IPCA'!$C$3:$C$14,'Base IPCA'!$E$3:$E$14,AH4523,"Cubic","Extrapolate=Linear","MultiX=Average","Skip=True","Sort=True")</f>
        <v>#N/A Invalid Parameter: Interpolation value</v>
      </c>
      <c r="AJ4523" s="43" t="str">
        <f>_xll.BInterpol('Base IPCA'!$C$3:$C$14,'Base IPCA'!$D$3:$D$14,AH4523,"Cubic","Extrapolate=Linear","MultiX=Average","Skip=True","Sort=True")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59"/>
        <v>#REF!</v>
      </c>
      <c r="AI4524" s="43" t="str">
        <f>_xll.BInterpol('Base IPCA'!$C$3:$C$14,'Base IPCA'!$E$3:$E$14,AH4524,"Cubic","Extrapolate=Linear","MultiX=Average","Skip=True","Sort=True")</f>
        <v>#N/A Invalid Parameter: Interpolation value</v>
      </c>
      <c r="AJ4524" s="43" t="str">
        <f>_xll.BInterpol('Base IPCA'!$C$3:$C$14,'Base IPCA'!$D$3:$D$14,AH4524,"Cubic","Extrapolate=Linear","MultiX=Average","Skip=True","Sort=True")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59"/>
        <v>#REF!</v>
      </c>
      <c r="AI4525" s="43" t="str">
        <f>_xll.BInterpol('Base IPCA'!$C$3:$C$14,'Base IPCA'!$E$3:$E$14,AH4525,"Cubic","Extrapolate=Linear","MultiX=Average","Skip=True","Sort=True")</f>
        <v>#N/A Invalid Parameter: Interpolation value</v>
      </c>
      <c r="AJ4525" s="43" t="str">
        <f>_xll.BInterpol('Base IPCA'!$C$3:$C$14,'Base IPCA'!$D$3:$D$14,AH4525,"Cubic","Extrapolate=Linear","MultiX=Average","Skip=True","Sort=True")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59"/>
        <v>#REF!</v>
      </c>
      <c r="AI4526" s="43" t="str">
        <f>_xll.BInterpol('Base IPCA'!$C$3:$C$14,'Base IPCA'!$E$3:$E$14,AH4526,"Cubic","Extrapolate=Linear","MultiX=Average","Skip=True","Sort=True")</f>
        <v>#N/A Invalid Parameter: Interpolation value</v>
      </c>
      <c r="AJ4526" s="43" t="str">
        <f>_xll.BInterpol('Base IPCA'!$C$3:$C$14,'Base IPCA'!$D$3:$D$14,AH4526,"Cubic","Extrapolate=Linear","MultiX=Average","Skip=True","Sort=True")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59"/>
        <v>#REF!</v>
      </c>
      <c r="AI4527" s="43" t="str">
        <f>_xll.BInterpol('Base IPCA'!$C$3:$C$14,'Base IPCA'!$E$3:$E$14,AH4527,"Cubic","Extrapolate=Linear","MultiX=Average","Skip=True","Sort=True")</f>
        <v>#N/A Invalid Parameter: Interpolation value</v>
      </c>
      <c r="AJ4527" s="43" t="str">
        <f>_xll.BInterpol('Base IPCA'!$C$3:$C$14,'Base IPCA'!$D$3:$D$14,AH4527,"Cubic","Extrapolate=Linear","MultiX=Average","Skip=True","Sort=True")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59"/>
        <v>#REF!</v>
      </c>
      <c r="AI4528" s="43" t="str">
        <f>_xll.BInterpol('Base IPCA'!$C$3:$C$14,'Base IPCA'!$E$3:$E$14,AH4528,"Cubic","Extrapolate=Linear","MultiX=Average","Skip=True","Sort=True")</f>
        <v>#N/A Invalid Parameter: Interpolation value</v>
      </c>
      <c r="AJ4528" s="43" t="str">
        <f>_xll.BInterpol('Base IPCA'!$C$3:$C$14,'Base IPCA'!$D$3:$D$14,AH4528,"Cubic","Extrapolate=Linear","MultiX=Average","Skip=True","Sort=True")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59"/>
        <v>#REF!</v>
      </c>
      <c r="AI4529" s="43" t="str">
        <f>_xll.BInterpol('Base IPCA'!$C$3:$C$14,'Base IPCA'!$E$3:$E$14,AH4529,"Cubic","Extrapolate=Linear","MultiX=Average","Skip=True","Sort=True")</f>
        <v>#N/A Invalid Parameter: Interpolation value</v>
      </c>
      <c r="AJ4529" s="43" t="str">
        <f>_xll.BInterpol('Base IPCA'!$C$3:$C$14,'Base IPCA'!$D$3:$D$14,AH4529,"Cubic","Extrapolate=Linear","MultiX=Average","Skip=True","Sort=True")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59"/>
        <v>#REF!</v>
      </c>
      <c r="AI4530" s="43" t="str">
        <f>_xll.BInterpol('Base IPCA'!$C$3:$C$14,'Base IPCA'!$E$3:$E$14,AH4530,"Cubic","Extrapolate=Linear","MultiX=Average","Skip=True","Sort=True")</f>
        <v>#N/A Invalid Parameter: Interpolation value</v>
      </c>
      <c r="AJ4530" s="43" t="str">
        <f>_xll.BInterpol('Base IPCA'!$C$3:$C$14,'Base IPCA'!$D$3:$D$14,AH4530,"Cubic","Extrapolate=Linear","MultiX=Average","Skip=True","Sort=True")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59"/>
        <v>#REF!</v>
      </c>
      <c r="AI4531" s="43" t="str">
        <f>_xll.BInterpol('Base IPCA'!$C$3:$C$14,'Base IPCA'!$E$3:$E$14,AH4531,"Cubic","Extrapolate=Linear","MultiX=Average","Skip=True","Sort=True")</f>
        <v>#N/A Invalid Parameter: Interpolation value</v>
      </c>
      <c r="AJ4531" s="43" t="str">
        <f>_xll.BInterpol('Base IPCA'!$C$3:$C$14,'Base IPCA'!$D$3:$D$14,AH4531,"Cubic","Extrapolate=Linear","MultiX=Average","Skip=True","Sort=True")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59"/>
        <v>#REF!</v>
      </c>
      <c r="AI4532" s="43" t="str">
        <f>_xll.BInterpol('Base IPCA'!$C$3:$C$14,'Base IPCA'!$E$3:$E$14,AH4532,"Cubic","Extrapolate=Linear","MultiX=Average","Skip=True","Sort=True")</f>
        <v>#N/A Invalid Parameter: Interpolation value</v>
      </c>
      <c r="AJ4532" s="43" t="str">
        <f>_xll.BInterpol('Base IPCA'!$C$3:$C$14,'Base IPCA'!$D$3:$D$14,AH4532,"Cubic","Extrapolate=Linear","MultiX=Average","Skip=True","Sort=True")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59"/>
        <v>#REF!</v>
      </c>
      <c r="AI4533" s="43" t="str">
        <f>_xll.BInterpol('Base IPCA'!$C$3:$C$14,'Base IPCA'!$E$3:$E$14,AH4533,"Cubic","Extrapolate=Linear","MultiX=Average","Skip=True","Sort=True")</f>
        <v>#N/A Invalid Parameter: Interpolation value</v>
      </c>
      <c r="AJ4533" s="43" t="str">
        <f>_xll.BInterpol('Base IPCA'!$C$3:$C$14,'Base IPCA'!$D$3:$D$14,AH4533,"Cubic","Extrapolate=Linear","MultiX=Average","Skip=True","Sort=True")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59"/>
        <v>#REF!</v>
      </c>
      <c r="AI4534" s="43" t="str">
        <f>_xll.BInterpol('Base IPCA'!$C$3:$C$14,'Base IPCA'!$E$3:$E$14,AH4534,"Cubic","Extrapolate=Linear","MultiX=Average","Skip=True","Sort=True")</f>
        <v>#N/A Invalid Parameter: Interpolation value</v>
      </c>
      <c r="AJ4534" s="43" t="str">
        <f>_xll.BInterpol('Base IPCA'!$C$3:$C$14,'Base IPCA'!$D$3:$D$14,AH4534,"Cubic","Extrapolate=Linear","MultiX=Average","Skip=True","Sort=True")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59"/>
        <v>#REF!</v>
      </c>
      <c r="AI4535" s="43" t="str">
        <f>_xll.BInterpol('Base IPCA'!$C$3:$C$14,'Base IPCA'!$E$3:$E$14,AH4535,"Cubic","Extrapolate=Linear","MultiX=Average","Skip=True","Sort=True")</f>
        <v>#N/A Invalid Parameter: Interpolation value</v>
      </c>
      <c r="AJ4535" s="43" t="str">
        <f>_xll.BInterpol('Base IPCA'!$C$3:$C$14,'Base IPCA'!$D$3:$D$14,AH4535,"Cubic","Extrapolate=Linear","MultiX=Average","Skip=True","Sort=True")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59"/>
        <v>#REF!</v>
      </c>
      <c r="AI4536" s="43" t="str">
        <f>_xll.BInterpol('Base IPCA'!$C$3:$C$14,'Base IPCA'!$E$3:$E$14,AH4536,"Cubic","Extrapolate=Linear","MultiX=Average","Skip=True","Sort=True")</f>
        <v>#N/A Invalid Parameter: Interpolation value</v>
      </c>
      <c r="AJ4536" s="43" t="str">
        <f>_xll.BInterpol('Base IPCA'!$C$3:$C$14,'Base IPCA'!$D$3:$D$14,AH4536,"Cubic","Extrapolate=Linear","MultiX=Average","Skip=True","Sort=True")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59"/>
        <v>#REF!</v>
      </c>
      <c r="AI4537" s="43" t="str">
        <f>_xll.BInterpol('Base IPCA'!$C$3:$C$14,'Base IPCA'!$E$3:$E$14,AH4537,"Cubic","Extrapolate=Linear","MultiX=Average","Skip=True","Sort=True")</f>
        <v>#N/A Invalid Parameter: Interpolation value</v>
      </c>
      <c r="AJ4537" s="43" t="str">
        <f>_xll.BInterpol('Base IPCA'!$C$3:$C$14,'Base IPCA'!$D$3:$D$14,AH4537,"Cubic","Extrapolate=Linear","MultiX=Average","Skip=True","Sort=True")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59"/>
        <v>#REF!</v>
      </c>
      <c r="AI4538" s="43" t="str">
        <f>_xll.BInterpol('Base IPCA'!$C$3:$C$14,'Base IPCA'!$E$3:$E$14,AH4538,"Cubic","Extrapolate=Linear","MultiX=Average","Skip=True","Sort=True")</f>
        <v>#N/A Invalid Parameter: Interpolation value</v>
      </c>
      <c r="AJ4538" s="43" t="str">
        <f>_xll.BInterpol('Base IPCA'!$C$3:$C$14,'Base IPCA'!$D$3:$D$14,AH4538,"Cubic","Extrapolate=Linear","MultiX=Average","Skip=True","Sort=True")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59"/>
        <v>#REF!</v>
      </c>
      <c r="AI4539" s="43" t="str">
        <f>_xll.BInterpol('Base IPCA'!$C$3:$C$14,'Base IPCA'!$E$3:$E$14,AH4539,"Cubic","Extrapolate=Linear","MultiX=Average","Skip=True","Sort=True")</f>
        <v>#N/A Invalid Parameter: Interpolation value</v>
      </c>
      <c r="AJ4539" s="43" t="str">
        <f>_xll.BInterpol('Base IPCA'!$C$3:$C$14,'Base IPCA'!$D$3:$D$14,AH4539,"Cubic","Extrapolate=Linear","MultiX=Average","Skip=True","Sort=True")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59"/>
        <v>#REF!</v>
      </c>
      <c r="AI4540" s="43" t="str">
        <f>_xll.BInterpol('Base IPCA'!$C$3:$C$14,'Base IPCA'!$E$3:$E$14,AH4540,"Cubic","Extrapolate=Linear","MultiX=Average","Skip=True","Sort=True")</f>
        <v>#N/A Invalid Parameter: Interpolation value</v>
      </c>
      <c r="AJ4540" s="43" t="str">
        <f>_xll.BInterpol('Base IPCA'!$C$3:$C$14,'Base IPCA'!$D$3:$D$14,AH4540,"Cubic","Extrapolate=Linear","MultiX=Average","Skip=True","Sort=True")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59"/>
        <v>#REF!</v>
      </c>
      <c r="AI4541" s="43" t="str">
        <f>_xll.BInterpol('Base IPCA'!$C$3:$C$14,'Base IPCA'!$E$3:$E$14,AH4541,"Cubic","Extrapolate=Linear","MultiX=Average","Skip=True","Sort=True")</f>
        <v>#N/A Invalid Parameter: Interpolation value</v>
      </c>
      <c r="AJ4541" s="43" t="str">
        <f>_xll.BInterpol('Base IPCA'!$C$3:$C$14,'Base IPCA'!$D$3:$D$14,AH4541,"Cubic","Extrapolate=Linear","MultiX=Average","Skip=True","Sort=True")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59"/>
        <v>#REF!</v>
      </c>
      <c r="AI4542" s="43" t="str">
        <f>_xll.BInterpol('Base IPCA'!$C$3:$C$14,'Base IPCA'!$E$3:$E$14,AH4542,"Cubic","Extrapolate=Linear","MultiX=Average","Skip=True","Sort=True")</f>
        <v>#N/A Invalid Parameter: Interpolation value</v>
      </c>
      <c r="AJ4542" s="43" t="str">
        <f>_xll.BInterpol('Base IPCA'!$C$3:$C$14,'Base IPCA'!$D$3:$D$14,AH4542,"Cubic","Extrapolate=Linear","MultiX=Average","Skip=True","Sort=True")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59"/>
        <v>#REF!</v>
      </c>
      <c r="AI4543" s="43" t="str">
        <f>_xll.BInterpol('Base IPCA'!$C$3:$C$14,'Base IPCA'!$E$3:$E$14,AH4543,"Cubic","Extrapolate=Linear","MultiX=Average","Skip=True","Sort=True")</f>
        <v>#N/A Invalid Parameter: Interpolation value</v>
      </c>
      <c r="AJ4543" s="43" t="str">
        <f>_xll.BInterpol('Base IPCA'!$C$3:$C$14,'Base IPCA'!$D$3:$D$14,AH4543,"Cubic","Extrapolate=Linear","MultiX=Average","Skip=True","Sort=True")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59"/>
        <v>#REF!</v>
      </c>
      <c r="AI4544" s="43" t="str">
        <f>_xll.BInterpol('Base IPCA'!$C$3:$C$14,'Base IPCA'!$E$3:$E$14,AH4544,"Cubic","Extrapolate=Linear","MultiX=Average","Skip=True","Sort=True")</f>
        <v>#N/A Invalid Parameter: Interpolation value</v>
      </c>
      <c r="AJ4544" s="43" t="str">
        <f>_xll.BInterpol('Base IPCA'!$C$3:$C$14,'Base IPCA'!$D$3:$D$14,AH4544,"Cubic","Extrapolate=Linear","MultiX=Average","Skip=True","Sort=True")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59"/>
        <v>#REF!</v>
      </c>
      <c r="AI4545" s="43" t="str">
        <f>_xll.BInterpol('Base IPCA'!$C$3:$C$14,'Base IPCA'!$E$3:$E$14,AH4545,"Cubic","Extrapolate=Linear","MultiX=Average","Skip=True","Sort=True")</f>
        <v>#N/A Invalid Parameter: Interpolation value</v>
      </c>
      <c r="AJ4545" s="43" t="str">
        <f>_xll.BInterpol('Base IPCA'!$C$3:$C$14,'Base IPCA'!$D$3:$D$14,AH4545,"Cubic","Extrapolate=Linear","MultiX=Average","Skip=True","Sort=True")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59"/>
        <v>#REF!</v>
      </c>
      <c r="AI4546" s="43" t="str">
        <f>_xll.BInterpol('Base IPCA'!$C$3:$C$14,'Base IPCA'!$E$3:$E$14,AH4546,"Cubic","Extrapolate=Linear","MultiX=Average","Skip=True","Sort=True")</f>
        <v>#N/A Invalid Parameter: Interpolation value</v>
      </c>
      <c r="AJ4546" s="43" t="str">
        <f>_xll.BInterpol('Base IPCA'!$C$3:$C$14,'Base IPCA'!$D$3:$D$14,AH4546,"Cubic","Extrapolate=Linear","MultiX=Average","Skip=True","Sort=True")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59"/>
        <v>#REF!</v>
      </c>
      <c r="AI4547" s="43" t="str">
        <f>_xll.BInterpol('Base IPCA'!$C$3:$C$14,'Base IPCA'!$E$3:$E$14,AH4547,"Cubic","Extrapolate=Linear","MultiX=Average","Skip=True","Sort=True")</f>
        <v>#N/A Invalid Parameter: Interpolation value</v>
      </c>
      <c r="AJ4547" s="43" t="str">
        <f>_xll.BInterpol('Base IPCA'!$C$3:$C$14,'Base IPCA'!$D$3:$D$14,AH4547,"Cubic","Extrapolate=Linear","MultiX=Average","Skip=True","Sort=True")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59"/>
        <v>#REF!</v>
      </c>
      <c r="AI4548" s="43" t="str">
        <f>_xll.BInterpol('Base IPCA'!$C$3:$C$14,'Base IPCA'!$E$3:$E$14,AH4548,"Cubic","Extrapolate=Linear","MultiX=Average","Skip=True","Sort=True")</f>
        <v>#N/A Invalid Parameter: Interpolation value</v>
      </c>
      <c r="AJ4548" s="43" t="str">
        <f>_xll.BInterpol('Base IPCA'!$C$3:$C$14,'Base IPCA'!$D$3:$D$14,AH4548,"Cubic","Extrapolate=Linear","MultiX=Average","Skip=True","Sort=True")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59"/>
        <v>#REF!</v>
      </c>
      <c r="AI4549" s="43" t="str">
        <f>_xll.BInterpol('Base IPCA'!$C$3:$C$14,'Base IPCA'!$E$3:$E$14,AH4549,"Cubic","Extrapolate=Linear","MultiX=Average","Skip=True","Sort=True")</f>
        <v>#N/A Invalid Parameter: Interpolation value</v>
      </c>
      <c r="AJ4549" s="43" t="str">
        <f>_xll.BInterpol('Base IPCA'!$C$3:$C$14,'Base IPCA'!$D$3:$D$14,AH4549,"Cubic","Extrapolate=Linear","MultiX=Average","Skip=True","Sort=True")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0">AH4549+1</f>
        <v>#REF!</v>
      </c>
      <c r="AI4550" s="43" t="str">
        <f>_xll.BInterpol('Base IPCA'!$C$3:$C$14,'Base IPCA'!$E$3:$E$14,AH4550,"Cubic","Extrapolate=Linear","MultiX=Average","Skip=True","Sort=True")</f>
        <v>#N/A Invalid Parameter: Interpolation value</v>
      </c>
      <c r="AJ4550" s="43" t="str">
        <f>_xll.BInterpol('Base IPCA'!$C$3:$C$14,'Base IPCA'!$D$3:$D$14,AH4550,"Cubic","Extrapolate=Linear","MultiX=Average","Skip=True","Sort=True")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0"/>
        <v>#REF!</v>
      </c>
      <c r="AI4551" s="43" t="str">
        <f>_xll.BInterpol('Base IPCA'!$C$3:$C$14,'Base IPCA'!$E$3:$E$14,AH4551,"Cubic","Extrapolate=Linear","MultiX=Average","Skip=True","Sort=True")</f>
        <v>#N/A Invalid Parameter: Interpolation value</v>
      </c>
      <c r="AJ4551" s="43" t="str">
        <f>_xll.BInterpol('Base IPCA'!$C$3:$C$14,'Base IPCA'!$D$3:$D$14,AH4551,"Cubic","Extrapolate=Linear","MultiX=Average","Skip=True","Sort=True")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0"/>
        <v>#REF!</v>
      </c>
      <c r="AI4552" s="43" t="str">
        <f>_xll.BInterpol('Base IPCA'!$C$3:$C$14,'Base IPCA'!$E$3:$E$14,AH4552,"Cubic","Extrapolate=Linear","MultiX=Average","Skip=True","Sort=True")</f>
        <v>#N/A Invalid Parameter: Interpolation value</v>
      </c>
      <c r="AJ4552" s="43" t="str">
        <f>_xll.BInterpol('Base IPCA'!$C$3:$C$14,'Base IPCA'!$D$3:$D$14,AH4552,"Cubic","Extrapolate=Linear","MultiX=Average","Skip=True","Sort=True")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0"/>
        <v>#REF!</v>
      </c>
      <c r="AI4553" s="43" t="str">
        <f>_xll.BInterpol('Base IPCA'!$C$3:$C$14,'Base IPCA'!$E$3:$E$14,AH4553,"Cubic","Extrapolate=Linear","MultiX=Average","Skip=True","Sort=True")</f>
        <v>#N/A Invalid Parameter: Interpolation value</v>
      </c>
      <c r="AJ4553" s="43" t="str">
        <f>_xll.BInterpol('Base IPCA'!$C$3:$C$14,'Base IPCA'!$D$3:$D$14,AH4553,"Cubic","Extrapolate=Linear","MultiX=Average","Skip=True","Sort=True")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0"/>
        <v>#REF!</v>
      </c>
      <c r="AI4554" s="43" t="str">
        <f>_xll.BInterpol('Base IPCA'!$C$3:$C$14,'Base IPCA'!$E$3:$E$14,AH4554,"Cubic","Extrapolate=Linear","MultiX=Average","Skip=True","Sort=True")</f>
        <v>#N/A Invalid Parameter: Interpolation value</v>
      </c>
      <c r="AJ4554" s="43" t="str">
        <f>_xll.BInterpol('Base IPCA'!$C$3:$C$14,'Base IPCA'!$D$3:$D$14,AH4554,"Cubic","Extrapolate=Linear","MultiX=Average","Skip=True","Sort=True")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0"/>
        <v>#REF!</v>
      </c>
      <c r="AI4555" s="43" t="str">
        <f>_xll.BInterpol('Base IPCA'!$C$3:$C$14,'Base IPCA'!$E$3:$E$14,AH4555,"Cubic","Extrapolate=Linear","MultiX=Average","Skip=True","Sort=True")</f>
        <v>#N/A Invalid Parameter: Interpolation value</v>
      </c>
      <c r="AJ4555" s="43" t="str">
        <f>_xll.BInterpol('Base IPCA'!$C$3:$C$14,'Base IPCA'!$D$3:$D$14,AH4555,"Cubic","Extrapolate=Linear","MultiX=Average","Skip=True","Sort=True")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0"/>
        <v>#REF!</v>
      </c>
      <c r="AI4556" s="43" t="str">
        <f>_xll.BInterpol('Base IPCA'!$C$3:$C$14,'Base IPCA'!$E$3:$E$14,AH4556,"Cubic","Extrapolate=Linear","MultiX=Average","Skip=True","Sort=True")</f>
        <v>#N/A Invalid Parameter: Interpolation value</v>
      </c>
      <c r="AJ4556" s="43" t="str">
        <f>_xll.BInterpol('Base IPCA'!$C$3:$C$14,'Base IPCA'!$D$3:$D$14,AH4556,"Cubic","Extrapolate=Linear","MultiX=Average","Skip=True","Sort=True")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0"/>
        <v>#REF!</v>
      </c>
      <c r="AI4557" s="43" t="str">
        <f>_xll.BInterpol('Base IPCA'!$C$3:$C$14,'Base IPCA'!$E$3:$E$14,AH4557,"Cubic","Extrapolate=Linear","MultiX=Average","Skip=True","Sort=True")</f>
        <v>#N/A Invalid Parameter: Interpolation value</v>
      </c>
      <c r="AJ4557" s="43" t="str">
        <f>_xll.BInterpol('Base IPCA'!$C$3:$C$14,'Base IPCA'!$D$3:$D$14,AH4557,"Cubic","Extrapolate=Linear","MultiX=Average","Skip=True","Sort=True")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0"/>
        <v>#REF!</v>
      </c>
      <c r="AI4558" s="43" t="str">
        <f>_xll.BInterpol('Base IPCA'!$C$3:$C$14,'Base IPCA'!$E$3:$E$14,AH4558,"Cubic","Extrapolate=Linear","MultiX=Average","Skip=True","Sort=True")</f>
        <v>#N/A Invalid Parameter: Interpolation value</v>
      </c>
      <c r="AJ4558" s="43" t="str">
        <f>_xll.BInterpol('Base IPCA'!$C$3:$C$14,'Base IPCA'!$D$3:$D$14,AH4558,"Cubic","Extrapolate=Linear","MultiX=Average","Skip=True","Sort=True")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0"/>
        <v>#REF!</v>
      </c>
      <c r="AI4559" s="43" t="str">
        <f>_xll.BInterpol('Base IPCA'!$C$3:$C$14,'Base IPCA'!$E$3:$E$14,AH4559,"Cubic","Extrapolate=Linear","MultiX=Average","Skip=True","Sort=True")</f>
        <v>#N/A Invalid Parameter: Interpolation value</v>
      </c>
      <c r="AJ4559" s="43" t="str">
        <f>_xll.BInterpol('Base IPCA'!$C$3:$C$14,'Base IPCA'!$D$3:$D$14,AH4559,"Cubic","Extrapolate=Linear","MultiX=Average","Skip=True","Sort=True")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0"/>
        <v>#REF!</v>
      </c>
      <c r="AI4560" s="43" t="str">
        <f>_xll.BInterpol('Base IPCA'!$C$3:$C$14,'Base IPCA'!$E$3:$E$14,AH4560,"Cubic","Extrapolate=Linear","MultiX=Average","Skip=True","Sort=True")</f>
        <v>#N/A Invalid Parameter: Interpolation value</v>
      </c>
      <c r="AJ4560" s="43" t="str">
        <f>_xll.BInterpol('Base IPCA'!$C$3:$C$14,'Base IPCA'!$D$3:$D$14,AH4560,"Cubic","Extrapolate=Linear","MultiX=Average","Skip=True","Sort=True")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0"/>
        <v>#REF!</v>
      </c>
      <c r="AI4561" s="43" t="str">
        <f>_xll.BInterpol('Base IPCA'!$C$3:$C$14,'Base IPCA'!$E$3:$E$14,AH4561,"Cubic","Extrapolate=Linear","MultiX=Average","Skip=True","Sort=True")</f>
        <v>#N/A Invalid Parameter: Interpolation value</v>
      </c>
      <c r="AJ4561" s="43" t="str">
        <f>_xll.BInterpol('Base IPCA'!$C$3:$C$14,'Base IPCA'!$D$3:$D$14,AH4561,"Cubic","Extrapolate=Linear","MultiX=Average","Skip=True","Sort=True")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0"/>
        <v>#REF!</v>
      </c>
      <c r="AI4562" s="43" t="str">
        <f>_xll.BInterpol('Base IPCA'!$C$3:$C$14,'Base IPCA'!$E$3:$E$14,AH4562,"Cubic","Extrapolate=Linear","MultiX=Average","Skip=True","Sort=True")</f>
        <v>#N/A Invalid Parameter: Interpolation value</v>
      </c>
      <c r="AJ4562" s="43" t="str">
        <f>_xll.BInterpol('Base IPCA'!$C$3:$C$14,'Base IPCA'!$D$3:$D$14,AH4562,"Cubic","Extrapolate=Linear","MultiX=Average","Skip=True","Sort=True")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0"/>
        <v>#REF!</v>
      </c>
      <c r="AI4563" s="43" t="str">
        <f>_xll.BInterpol('Base IPCA'!$C$3:$C$14,'Base IPCA'!$E$3:$E$14,AH4563,"Cubic","Extrapolate=Linear","MultiX=Average","Skip=True","Sort=True")</f>
        <v>#N/A Invalid Parameter: Interpolation value</v>
      </c>
      <c r="AJ4563" s="43" t="str">
        <f>_xll.BInterpol('Base IPCA'!$C$3:$C$14,'Base IPCA'!$D$3:$D$14,AH4563,"Cubic","Extrapolate=Linear","MultiX=Average","Skip=True","Sort=True")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0"/>
        <v>#REF!</v>
      </c>
      <c r="AI4564" s="43" t="str">
        <f>_xll.BInterpol('Base IPCA'!$C$3:$C$14,'Base IPCA'!$E$3:$E$14,AH4564,"Cubic","Extrapolate=Linear","MultiX=Average","Skip=True","Sort=True")</f>
        <v>#N/A Invalid Parameter: Interpolation value</v>
      </c>
      <c r="AJ4564" s="43" t="str">
        <f>_xll.BInterpol('Base IPCA'!$C$3:$C$14,'Base IPCA'!$D$3:$D$14,AH4564,"Cubic","Extrapolate=Linear","MultiX=Average","Skip=True","Sort=True")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0"/>
        <v>#REF!</v>
      </c>
      <c r="AI4565" s="43" t="str">
        <f>_xll.BInterpol('Base IPCA'!$C$3:$C$14,'Base IPCA'!$E$3:$E$14,AH4565,"Cubic","Extrapolate=Linear","MultiX=Average","Skip=True","Sort=True")</f>
        <v>#N/A Invalid Parameter: Interpolation value</v>
      </c>
      <c r="AJ4565" s="43" t="str">
        <f>_xll.BInterpol('Base IPCA'!$C$3:$C$14,'Base IPCA'!$D$3:$D$14,AH4565,"Cubic","Extrapolate=Linear","MultiX=Average","Skip=True","Sort=True")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0"/>
        <v>#REF!</v>
      </c>
      <c r="AI4566" s="43" t="str">
        <f>_xll.BInterpol('Base IPCA'!$C$3:$C$14,'Base IPCA'!$E$3:$E$14,AH4566,"Cubic","Extrapolate=Linear","MultiX=Average","Skip=True","Sort=True")</f>
        <v>#N/A Invalid Parameter: Interpolation value</v>
      </c>
      <c r="AJ4566" s="43" t="str">
        <f>_xll.BInterpol('Base IPCA'!$C$3:$C$14,'Base IPCA'!$D$3:$D$14,AH4566,"Cubic","Extrapolate=Linear","MultiX=Average","Skip=True","Sort=True")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0"/>
        <v>#REF!</v>
      </c>
      <c r="AI4567" s="43" t="str">
        <f>_xll.BInterpol('Base IPCA'!$C$3:$C$14,'Base IPCA'!$E$3:$E$14,AH4567,"Cubic","Extrapolate=Linear","MultiX=Average","Skip=True","Sort=True")</f>
        <v>#N/A Invalid Parameter: Interpolation value</v>
      </c>
      <c r="AJ4567" s="43" t="str">
        <f>_xll.BInterpol('Base IPCA'!$C$3:$C$14,'Base IPCA'!$D$3:$D$14,AH4567,"Cubic","Extrapolate=Linear","MultiX=Average","Skip=True","Sort=True")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0"/>
        <v>#REF!</v>
      </c>
      <c r="AI4568" s="43" t="str">
        <f>_xll.BInterpol('Base IPCA'!$C$3:$C$14,'Base IPCA'!$E$3:$E$14,AH4568,"Cubic","Extrapolate=Linear","MultiX=Average","Skip=True","Sort=True")</f>
        <v>#N/A Invalid Parameter: Interpolation value</v>
      </c>
      <c r="AJ4568" s="43" t="str">
        <f>_xll.BInterpol('Base IPCA'!$C$3:$C$14,'Base IPCA'!$D$3:$D$14,AH4568,"Cubic","Extrapolate=Linear","MultiX=Average","Skip=True","Sort=True")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0"/>
        <v>#REF!</v>
      </c>
      <c r="AI4569" s="43" t="str">
        <f>_xll.BInterpol('Base IPCA'!$C$3:$C$14,'Base IPCA'!$E$3:$E$14,AH4569,"Cubic","Extrapolate=Linear","MultiX=Average","Skip=True","Sort=True")</f>
        <v>#N/A Invalid Parameter: Interpolation value</v>
      </c>
      <c r="AJ4569" s="43" t="str">
        <f>_xll.BInterpol('Base IPCA'!$C$3:$C$14,'Base IPCA'!$D$3:$D$14,AH4569,"Cubic","Extrapolate=Linear","MultiX=Average","Skip=True","Sort=True")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0"/>
        <v>#REF!</v>
      </c>
      <c r="AI4570" s="43" t="str">
        <f>_xll.BInterpol('Base IPCA'!$C$3:$C$14,'Base IPCA'!$E$3:$E$14,AH4570,"Cubic","Extrapolate=Linear","MultiX=Average","Skip=True","Sort=True")</f>
        <v>#N/A Invalid Parameter: Interpolation value</v>
      </c>
      <c r="AJ4570" s="43" t="str">
        <f>_xll.BInterpol('Base IPCA'!$C$3:$C$14,'Base IPCA'!$D$3:$D$14,AH4570,"Cubic","Extrapolate=Linear","MultiX=Average","Skip=True","Sort=True")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0"/>
        <v>#REF!</v>
      </c>
      <c r="AI4571" s="43" t="str">
        <f>_xll.BInterpol('Base IPCA'!$C$3:$C$14,'Base IPCA'!$E$3:$E$14,AH4571,"Cubic","Extrapolate=Linear","MultiX=Average","Skip=True","Sort=True")</f>
        <v>#N/A Invalid Parameter: Interpolation value</v>
      </c>
      <c r="AJ4571" s="43" t="str">
        <f>_xll.BInterpol('Base IPCA'!$C$3:$C$14,'Base IPCA'!$D$3:$D$14,AH4571,"Cubic","Extrapolate=Linear","MultiX=Average","Skip=True","Sort=True")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0"/>
        <v>#REF!</v>
      </c>
      <c r="AI4572" s="43" t="str">
        <f>_xll.BInterpol('Base IPCA'!$C$3:$C$14,'Base IPCA'!$E$3:$E$14,AH4572,"Cubic","Extrapolate=Linear","MultiX=Average","Skip=True","Sort=True")</f>
        <v>#N/A Invalid Parameter: Interpolation value</v>
      </c>
      <c r="AJ4572" s="43" t="str">
        <f>_xll.BInterpol('Base IPCA'!$C$3:$C$14,'Base IPCA'!$D$3:$D$14,AH4572,"Cubic","Extrapolate=Linear","MultiX=Average","Skip=True","Sort=True")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0"/>
        <v>#REF!</v>
      </c>
      <c r="AI4573" s="43" t="str">
        <f>_xll.BInterpol('Base IPCA'!$C$3:$C$14,'Base IPCA'!$E$3:$E$14,AH4573,"Cubic","Extrapolate=Linear","MultiX=Average","Skip=True","Sort=True")</f>
        <v>#N/A Invalid Parameter: Interpolation value</v>
      </c>
      <c r="AJ4573" s="43" t="str">
        <f>_xll.BInterpol('Base IPCA'!$C$3:$C$14,'Base IPCA'!$D$3:$D$14,AH4573,"Cubic","Extrapolate=Linear","MultiX=Average","Skip=True","Sort=True")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0"/>
        <v>#REF!</v>
      </c>
      <c r="AI4574" s="43" t="str">
        <f>_xll.BInterpol('Base IPCA'!$C$3:$C$14,'Base IPCA'!$E$3:$E$14,AH4574,"Cubic","Extrapolate=Linear","MultiX=Average","Skip=True","Sort=True")</f>
        <v>#N/A Invalid Parameter: Interpolation value</v>
      </c>
      <c r="AJ4574" s="43" t="str">
        <f>_xll.BInterpol('Base IPCA'!$C$3:$C$14,'Base IPCA'!$D$3:$D$14,AH4574,"Cubic","Extrapolate=Linear","MultiX=Average","Skip=True","Sort=True")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0"/>
        <v>#REF!</v>
      </c>
      <c r="AI4575" s="43" t="str">
        <f>_xll.BInterpol('Base IPCA'!$C$3:$C$14,'Base IPCA'!$E$3:$E$14,AH4575,"Cubic","Extrapolate=Linear","MultiX=Average","Skip=True","Sort=True")</f>
        <v>#N/A Invalid Parameter: Interpolation value</v>
      </c>
      <c r="AJ4575" s="43" t="str">
        <f>_xll.BInterpol('Base IPCA'!$C$3:$C$14,'Base IPCA'!$D$3:$D$14,AH4575,"Cubic","Extrapolate=Linear","MultiX=Average","Skip=True","Sort=True")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0"/>
        <v>#REF!</v>
      </c>
      <c r="AI4576" s="43" t="str">
        <f>_xll.BInterpol('Base IPCA'!$C$3:$C$14,'Base IPCA'!$E$3:$E$14,AH4576,"Cubic","Extrapolate=Linear","MultiX=Average","Skip=True","Sort=True")</f>
        <v>#N/A Invalid Parameter: Interpolation value</v>
      </c>
      <c r="AJ4576" s="43" t="str">
        <f>_xll.BInterpol('Base IPCA'!$C$3:$C$14,'Base IPCA'!$D$3:$D$14,AH4576,"Cubic","Extrapolate=Linear","MultiX=Average","Skip=True","Sort=True")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0"/>
        <v>#REF!</v>
      </c>
      <c r="AI4577" s="43" t="str">
        <f>_xll.BInterpol('Base IPCA'!$C$3:$C$14,'Base IPCA'!$E$3:$E$14,AH4577,"Cubic","Extrapolate=Linear","MultiX=Average","Skip=True","Sort=True")</f>
        <v>#N/A Invalid Parameter: Interpolation value</v>
      </c>
      <c r="AJ4577" s="43" t="str">
        <f>_xll.BInterpol('Base IPCA'!$C$3:$C$14,'Base IPCA'!$D$3:$D$14,AH4577,"Cubic","Extrapolate=Linear","MultiX=Average","Skip=True","Sort=True")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0"/>
        <v>#REF!</v>
      </c>
      <c r="AI4578" s="43" t="str">
        <f>_xll.BInterpol('Base IPCA'!$C$3:$C$14,'Base IPCA'!$E$3:$E$14,AH4578,"Cubic","Extrapolate=Linear","MultiX=Average","Skip=True","Sort=True")</f>
        <v>#N/A Invalid Parameter: Interpolation value</v>
      </c>
      <c r="AJ4578" s="43" t="str">
        <f>_xll.BInterpol('Base IPCA'!$C$3:$C$14,'Base IPCA'!$D$3:$D$14,AH4578,"Cubic","Extrapolate=Linear","MultiX=Average","Skip=True","Sort=True")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0"/>
        <v>#REF!</v>
      </c>
      <c r="AI4579" s="43" t="str">
        <f>_xll.BInterpol('Base IPCA'!$C$3:$C$14,'Base IPCA'!$E$3:$E$14,AH4579,"Cubic","Extrapolate=Linear","MultiX=Average","Skip=True","Sort=True")</f>
        <v>#N/A Invalid Parameter: Interpolation value</v>
      </c>
      <c r="AJ4579" s="43" t="str">
        <f>_xll.BInterpol('Base IPCA'!$C$3:$C$14,'Base IPCA'!$D$3:$D$14,AH4579,"Cubic","Extrapolate=Linear","MultiX=Average","Skip=True","Sort=True")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0"/>
        <v>#REF!</v>
      </c>
      <c r="AI4580" s="43" t="str">
        <f>_xll.BInterpol('Base IPCA'!$C$3:$C$14,'Base IPCA'!$E$3:$E$14,AH4580,"Cubic","Extrapolate=Linear","MultiX=Average","Skip=True","Sort=True")</f>
        <v>#N/A Invalid Parameter: Interpolation value</v>
      </c>
      <c r="AJ4580" s="43" t="str">
        <f>_xll.BInterpol('Base IPCA'!$C$3:$C$14,'Base IPCA'!$D$3:$D$14,AH4580,"Cubic","Extrapolate=Linear","MultiX=Average","Skip=True","Sort=True")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0"/>
        <v>#REF!</v>
      </c>
      <c r="AI4581" s="43" t="str">
        <f>_xll.BInterpol('Base IPCA'!$C$3:$C$14,'Base IPCA'!$E$3:$E$14,AH4581,"Cubic","Extrapolate=Linear","MultiX=Average","Skip=True","Sort=True")</f>
        <v>#N/A Invalid Parameter: Interpolation value</v>
      </c>
      <c r="AJ4581" s="43" t="str">
        <f>_xll.BInterpol('Base IPCA'!$C$3:$C$14,'Base IPCA'!$D$3:$D$14,AH4581,"Cubic","Extrapolate=Linear","MultiX=Average","Skip=True","Sort=True")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0"/>
        <v>#REF!</v>
      </c>
      <c r="AI4582" s="43" t="str">
        <f>_xll.BInterpol('Base IPCA'!$C$3:$C$14,'Base IPCA'!$E$3:$E$14,AH4582,"Cubic","Extrapolate=Linear","MultiX=Average","Skip=True","Sort=True")</f>
        <v>#N/A Invalid Parameter: Interpolation value</v>
      </c>
      <c r="AJ4582" s="43" t="str">
        <f>_xll.BInterpol('Base IPCA'!$C$3:$C$14,'Base IPCA'!$D$3:$D$14,AH4582,"Cubic","Extrapolate=Linear","MultiX=Average","Skip=True","Sort=True")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0"/>
        <v>#REF!</v>
      </c>
      <c r="AI4583" s="43" t="str">
        <f>_xll.BInterpol('Base IPCA'!$C$3:$C$14,'Base IPCA'!$E$3:$E$14,AH4583,"Cubic","Extrapolate=Linear","MultiX=Average","Skip=True","Sort=True")</f>
        <v>#N/A Invalid Parameter: Interpolation value</v>
      </c>
      <c r="AJ4583" s="43" t="str">
        <f>_xll.BInterpol('Base IPCA'!$C$3:$C$14,'Base IPCA'!$D$3:$D$14,AH4583,"Cubic","Extrapolate=Linear","MultiX=Average","Skip=True","Sort=True")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0"/>
        <v>#REF!</v>
      </c>
      <c r="AI4584" s="43" t="str">
        <f>_xll.BInterpol('Base IPCA'!$C$3:$C$14,'Base IPCA'!$E$3:$E$14,AH4584,"Cubic","Extrapolate=Linear","MultiX=Average","Skip=True","Sort=True")</f>
        <v>#N/A Invalid Parameter: Interpolation value</v>
      </c>
      <c r="AJ4584" s="43" t="str">
        <f>_xll.BInterpol('Base IPCA'!$C$3:$C$14,'Base IPCA'!$D$3:$D$14,AH4584,"Cubic","Extrapolate=Linear","MultiX=Average","Skip=True","Sort=True")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0"/>
        <v>#REF!</v>
      </c>
      <c r="AI4585" s="43" t="str">
        <f>_xll.BInterpol('Base IPCA'!$C$3:$C$14,'Base IPCA'!$E$3:$E$14,AH4585,"Cubic","Extrapolate=Linear","MultiX=Average","Skip=True","Sort=True")</f>
        <v>#N/A Invalid Parameter: Interpolation value</v>
      </c>
      <c r="AJ4585" s="43" t="str">
        <f>_xll.BInterpol('Base IPCA'!$C$3:$C$14,'Base IPCA'!$D$3:$D$14,AH4585,"Cubic","Extrapolate=Linear","MultiX=Average","Skip=True","Sort=True")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0"/>
        <v>#REF!</v>
      </c>
      <c r="AI4586" s="43" t="str">
        <f>_xll.BInterpol('Base IPCA'!$C$3:$C$14,'Base IPCA'!$E$3:$E$14,AH4586,"Cubic","Extrapolate=Linear","MultiX=Average","Skip=True","Sort=True")</f>
        <v>#N/A Invalid Parameter: Interpolation value</v>
      </c>
      <c r="AJ4586" s="43" t="str">
        <f>_xll.BInterpol('Base IPCA'!$C$3:$C$14,'Base IPCA'!$D$3:$D$14,AH4586,"Cubic","Extrapolate=Linear","MultiX=Average","Skip=True","Sort=True")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0"/>
        <v>#REF!</v>
      </c>
      <c r="AI4587" s="43" t="str">
        <f>_xll.BInterpol('Base IPCA'!$C$3:$C$14,'Base IPCA'!$E$3:$E$14,AH4587,"Cubic","Extrapolate=Linear","MultiX=Average","Skip=True","Sort=True")</f>
        <v>#N/A Invalid Parameter: Interpolation value</v>
      </c>
      <c r="AJ4587" s="43" t="str">
        <f>_xll.BInterpol('Base IPCA'!$C$3:$C$14,'Base IPCA'!$D$3:$D$14,AH4587,"Cubic","Extrapolate=Linear","MultiX=Average","Skip=True","Sort=True")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0"/>
        <v>#REF!</v>
      </c>
      <c r="AI4588" s="43" t="str">
        <f>_xll.BInterpol('Base IPCA'!$C$3:$C$14,'Base IPCA'!$E$3:$E$14,AH4588,"Cubic","Extrapolate=Linear","MultiX=Average","Skip=True","Sort=True")</f>
        <v>#N/A Invalid Parameter: Interpolation value</v>
      </c>
      <c r="AJ4588" s="43" t="str">
        <f>_xll.BInterpol('Base IPCA'!$C$3:$C$14,'Base IPCA'!$D$3:$D$14,AH4588,"Cubic","Extrapolate=Linear","MultiX=Average","Skip=True","Sort=True")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0"/>
        <v>#REF!</v>
      </c>
      <c r="AI4589" s="43" t="str">
        <f>_xll.BInterpol('Base IPCA'!$C$3:$C$14,'Base IPCA'!$E$3:$E$14,AH4589,"Cubic","Extrapolate=Linear","MultiX=Average","Skip=True","Sort=True")</f>
        <v>#N/A Invalid Parameter: Interpolation value</v>
      </c>
      <c r="AJ4589" s="43" t="str">
        <f>_xll.BInterpol('Base IPCA'!$C$3:$C$14,'Base IPCA'!$D$3:$D$14,AH4589,"Cubic","Extrapolate=Linear","MultiX=Average","Skip=True","Sort=True")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0"/>
        <v>#REF!</v>
      </c>
      <c r="AI4590" s="43" t="str">
        <f>_xll.BInterpol('Base IPCA'!$C$3:$C$14,'Base IPCA'!$E$3:$E$14,AH4590,"Cubic","Extrapolate=Linear","MultiX=Average","Skip=True","Sort=True")</f>
        <v>#N/A Invalid Parameter: Interpolation value</v>
      </c>
      <c r="AJ4590" s="43" t="str">
        <f>_xll.BInterpol('Base IPCA'!$C$3:$C$14,'Base IPCA'!$D$3:$D$14,AH4590,"Cubic","Extrapolate=Linear","MultiX=Average","Skip=True","Sort=True")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0"/>
        <v>#REF!</v>
      </c>
      <c r="AI4591" s="43" t="str">
        <f>_xll.BInterpol('Base IPCA'!$C$3:$C$14,'Base IPCA'!$E$3:$E$14,AH4591,"Cubic","Extrapolate=Linear","MultiX=Average","Skip=True","Sort=True")</f>
        <v>#N/A Invalid Parameter: Interpolation value</v>
      </c>
      <c r="AJ4591" s="43" t="str">
        <f>_xll.BInterpol('Base IPCA'!$C$3:$C$14,'Base IPCA'!$D$3:$D$14,AH4591,"Cubic","Extrapolate=Linear","MultiX=Average","Skip=True","Sort=True")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0"/>
        <v>#REF!</v>
      </c>
      <c r="AI4592" s="43" t="str">
        <f>_xll.BInterpol('Base IPCA'!$C$3:$C$14,'Base IPCA'!$E$3:$E$14,AH4592,"Cubic","Extrapolate=Linear","MultiX=Average","Skip=True","Sort=True")</f>
        <v>#N/A Invalid Parameter: Interpolation value</v>
      </c>
      <c r="AJ4592" s="43" t="str">
        <f>_xll.BInterpol('Base IPCA'!$C$3:$C$14,'Base IPCA'!$D$3:$D$14,AH4592,"Cubic","Extrapolate=Linear","MultiX=Average","Skip=True","Sort=True")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0"/>
        <v>#REF!</v>
      </c>
      <c r="AI4593" s="43" t="str">
        <f>_xll.BInterpol('Base IPCA'!$C$3:$C$14,'Base IPCA'!$E$3:$E$14,AH4593,"Cubic","Extrapolate=Linear","MultiX=Average","Skip=True","Sort=True")</f>
        <v>#N/A Invalid Parameter: Interpolation value</v>
      </c>
      <c r="AJ4593" s="43" t="str">
        <f>_xll.BInterpol('Base IPCA'!$C$3:$C$14,'Base IPCA'!$D$3:$D$14,AH4593,"Cubic","Extrapolate=Linear","MultiX=Average","Skip=True","Sort=True")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0"/>
        <v>#REF!</v>
      </c>
      <c r="AI4594" s="43" t="str">
        <f>_xll.BInterpol('Base IPCA'!$C$3:$C$14,'Base IPCA'!$E$3:$E$14,AH4594,"Cubic","Extrapolate=Linear","MultiX=Average","Skip=True","Sort=True")</f>
        <v>#N/A Invalid Parameter: Interpolation value</v>
      </c>
      <c r="AJ4594" s="43" t="str">
        <f>_xll.BInterpol('Base IPCA'!$C$3:$C$14,'Base IPCA'!$D$3:$D$14,AH4594,"Cubic","Extrapolate=Linear","MultiX=Average","Skip=True","Sort=True")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0"/>
        <v>#REF!</v>
      </c>
      <c r="AI4595" s="43" t="str">
        <f>_xll.BInterpol('Base IPCA'!$C$3:$C$14,'Base IPCA'!$E$3:$E$14,AH4595,"Cubic","Extrapolate=Linear","MultiX=Average","Skip=True","Sort=True")</f>
        <v>#N/A Invalid Parameter: Interpolation value</v>
      </c>
      <c r="AJ4595" s="43" t="str">
        <f>_xll.BInterpol('Base IPCA'!$C$3:$C$14,'Base IPCA'!$D$3:$D$14,AH4595,"Cubic","Extrapolate=Linear","MultiX=Average","Skip=True","Sort=True")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0"/>
        <v>#REF!</v>
      </c>
      <c r="AI4596" s="43" t="str">
        <f>_xll.BInterpol('Base IPCA'!$C$3:$C$14,'Base IPCA'!$E$3:$E$14,AH4596,"Cubic","Extrapolate=Linear","MultiX=Average","Skip=True","Sort=True")</f>
        <v>#N/A Invalid Parameter: Interpolation value</v>
      </c>
      <c r="AJ4596" s="43" t="str">
        <f>_xll.BInterpol('Base IPCA'!$C$3:$C$14,'Base IPCA'!$D$3:$D$14,AH4596,"Cubic","Extrapolate=Linear","MultiX=Average","Skip=True","Sort=True")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0"/>
        <v>#REF!</v>
      </c>
      <c r="AI4597" s="43" t="str">
        <f>_xll.BInterpol('Base IPCA'!$C$3:$C$14,'Base IPCA'!$E$3:$E$14,AH4597,"Cubic","Extrapolate=Linear","MultiX=Average","Skip=True","Sort=True")</f>
        <v>#N/A Invalid Parameter: Interpolation value</v>
      </c>
      <c r="AJ4597" s="43" t="str">
        <f>_xll.BInterpol('Base IPCA'!$C$3:$C$14,'Base IPCA'!$D$3:$D$14,AH4597,"Cubic","Extrapolate=Linear","MultiX=Average","Skip=True","Sort=True")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0"/>
        <v>#REF!</v>
      </c>
      <c r="AI4598" s="43" t="str">
        <f>_xll.BInterpol('Base IPCA'!$C$3:$C$14,'Base IPCA'!$E$3:$E$14,AH4598,"Cubic","Extrapolate=Linear","MultiX=Average","Skip=True","Sort=True")</f>
        <v>#N/A Invalid Parameter: Interpolation value</v>
      </c>
      <c r="AJ4598" s="43" t="str">
        <f>_xll.BInterpol('Base IPCA'!$C$3:$C$14,'Base IPCA'!$D$3:$D$14,AH4598,"Cubic","Extrapolate=Linear","MultiX=Average","Skip=True","Sort=True")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0"/>
        <v>#REF!</v>
      </c>
      <c r="AI4599" s="43" t="str">
        <f>_xll.BInterpol('Base IPCA'!$C$3:$C$14,'Base IPCA'!$E$3:$E$14,AH4599,"Cubic","Extrapolate=Linear","MultiX=Average","Skip=True","Sort=True")</f>
        <v>#N/A Invalid Parameter: Interpolation value</v>
      </c>
      <c r="AJ4599" s="43" t="str">
        <f>_xll.BInterpol('Base IPCA'!$C$3:$C$14,'Base IPCA'!$D$3:$D$14,AH4599,"Cubic","Extrapolate=Linear","MultiX=Average","Skip=True","Sort=True")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0"/>
        <v>#REF!</v>
      </c>
      <c r="AI4600" s="43" t="str">
        <f>_xll.BInterpol('Base IPCA'!$C$3:$C$14,'Base IPCA'!$E$3:$E$14,AH4600,"Cubic","Extrapolate=Linear","MultiX=Average","Skip=True","Sort=True")</f>
        <v>#N/A Invalid Parameter: Interpolation value</v>
      </c>
      <c r="AJ4600" s="43" t="str">
        <f>_xll.BInterpol('Base IPCA'!$C$3:$C$14,'Base IPCA'!$D$3:$D$14,AH4600,"Cubic","Extrapolate=Linear","MultiX=Average","Skip=True","Sort=True")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0"/>
        <v>#REF!</v>
      </c>
      <c r="AI4601" s="43" t="str">
        <f>_xll.BInterpol('Base IPCA'!$C$3:$C$14,'Base IPCA'!$E$3:$E$14,AH4601,"Cubic","Extrapolate=Linear","MultiX=Average","Skip=True","Sort=True")</f>
        <v>#N/A Invalid Parameter: Interpolation value</v>
      </c>
      <c r="AJ4601" s="43" t="str">
        <f>_xll.BInterpol('Base IPCA'!$C$3:$C$14,'Base IPCA'!$D$3:$D$14,AH4601,"Cubic","Extrapolate=Linear","MultiX=Average","Skip=True","Sort=True")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0"/>
        <v>#REF!</v>
      </c>
      <c r="AI4602" s="43" t="str">
        <f>_xll.BInterpol('Base IPCA'!$C$3:$C$14,'Base IPCA'!$E$3:$E$14,AH4602,"Cubic","Extrapolate=Linear","MultiX=Average","Skip=True","Sort=True")</f>
        <v>#N/A Invalid Parameter: Interpolation value</v>
      </c>
      <c r="AJ4602" s="43" t="str">
        <f>_xll.BInterpol('Base IPCA'!$C$3:$C$14,'Base IPCA'!$D$3:$D$14,AH4602,"Cubic","Extrapolate=Linear","MultiX=Average","Skip=True","Sort=True")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0"/>
        <v>#REF!</v>
      </c>
      <c r="AI4603" s="43" t="str">
        <f>_xll.BInterpol('Base IPCA'!$C$3:$C$14,'Base IPCA'!$E$3:$E$14,AH4603,"Cubic","Extrapolate=Linear","MultiX=Average","Skip=True","Sort=True")</f>
        <v>#N/A Invalid Parameter: Interpolation value</v>
      </c>
      <c r="AJ4603" s="43" t="str">
        <f>_xll.BInterpol('Base IPCA'!$C$3:$C$14,'Base IPCA'!$D$3:$D$14,AH4603,"Cubic","Extrapolate=Linear","MultiX=Average","Skip=True","Sort=True")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0"/>
        <v>#REF!</v>
      </c>
      <c r="AI4604" s="43" t="str">
        <f>_xll.BInterpol('Base IPCA'!$C$3:$C$14,'Base IPCA'!$E$3:$E$14,AH4604,"Cubic","Extrapolate=Linear","MultiX=Average","Skip=True","Sort=True")</f>
        <v>#N/A Invalid Parameter: Interpolation value</v>
      </c>
      <c r="AJ4604" s="43" t="str">
        <f>_xll.BInterpol('Base IPCA'!$C$3:$C$14,'Base IPCA'!$D$3:$D$14,AH4604,"Cubic","Extrapolate=Linear","MultiX=Average","Skip=True","Sort=True")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0"/>
        <v>#REF!</v>
      </c>
      <c r="AI4605" s="43" t="str">
        <f>_xll.BInterpol('Base IPCA'!$C$3:$C$14,'Base IPCA'!$E$3:$E$14,AH4605,"Cubic","Extrapolate=Linear","MultiX=Average","Skip=True","Sort=True")</f>
        <v>#N/A Invalid Parameter: Interpolation value</v>
      </c>
      <c r="AJ4605" s="43" t="str">
        <f>_xll.BInterpol('Base IPCA'!$C$3:$C$14,'Base IPCA'!$D$3:$D$14,AH4605,"Cubic","Extrapolate=Linear","MultiX=Average","Skip=True","Sort=True")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0"/>
        <v>#REF!</v>
      </c>
      <c r="AI4606" s="43" t="str">
        <f>_xll.BInterpol('Base IPCA'!$C$3:$C$14,'Base IPCA'!$E$3:$E$14,AH4606,"Cubic","Extrapolate=Linear","MultiX=Average","Skip=True","Sort=True")</f>
        <v>#N/A Invalid Parameter: Interpolation value</v>
      </c>
      <c r="AJ4606" s="43" t="str">
        <f>_xll.BInterpol('Base IPCA'!$C$3:$C$14,'Base IPCA'!$D$3:$D$14,AH4606,"Cubic","Extrapolate=Linear","MultiX=Average","Skip=True","Sort=True")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0"/>
        <v>#REF!</v>
      </c>
      <c r="AI4607" s="43" t="str">
        <f>_xll.BInterpol('Base IPCA'!$C$3:$C$14,'Base IPCA'!$E$3:$E$14,AH4607,"Cubic","Extrapolate=Linear","MultiX=Average","Skip=True","Sort=True")</f>
        <v>#N/A Invalid Parameter: Interpolation value</v>
      </c>
      <c r="AJ4607" s="43" t="str">
        <f>_xll.BInterpol('Base IPCA'!$C$3:$C$14,'Base IPCA'!$D$3:$D$14,AH4607,"Cubic","Extrapolate=Linear","MultiX=Average","Skip=True","Sort=True")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0"/>
        <v>#REF!</v>
      </c>
      <c r="AI4608" s="43" t="str">
        <f>_xll.BInterpol('Base IPCA'!$C$3:$C$14,'Base IPCA'!$E$3:$E$14,AH4608,"Cubic","Extrapolate=Linear","MultiX=Average","Skip=True","Sort=True")</f>
        <v>#N/A Invalid Parameter: Interpolation value</v>
      </c>
      <c r="AJ4608" s="43" t="str">
        <f>_xll.BInterpol('Base IPCA'!$C$3:$C$14,'Base IPCA'!$D$3:$D$14,AH4608,"Cubic","Extrapolate=Linear","MultiX=Average","Skip=True","Sort=True")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0"/>
        <v>#REF!</v>
      </c>
      <c r="AI4609" s="43" t="str">
        <f>_xll.BInterpol('Base IPCA'!$C$3:$C$14,'Base IPCA'!$E$3:$E$14,AH4609,"Cubic","Extrapolate=Linear","MultiX=Average","Skip=True","Sort=True")</f>
        <v>#N/A Invalid Parameter: Interpolation value</v>
      </c>
      <c r="AJ4609" s="43" t="str">
        <f>_xll.BInterpol('Base IPCA'!$C$3:$C$14,'Base IPCA'!$D$3:$D$14,AH4609,"Cubic","Extrapolate=Linear","MultiX=Average","Skip=True","Sort=True")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0"/>
        <v>#REF!</v>
      </c>
      <c r="AI4610" s="43" t="str">
        <f>_xll.BInterpol('Base IPCA'!$C$3:$C$14,'Base IPCA'!$E$3:$E$14,AH4610,"Cubic","Extrapolate=Linear","MultiX=Average","Skip=True","Sort=True")</f>
        <v>#N/A Invalid Parameter: Interpolation value</v>
      </c>
      <c r="AJ4610" s="43" t="str">
        <f>_xll.BInterpol('Base IPCA'!$C$3:$C$14,'Base IPCA'!$D$3:$D$14,AH4610,"Cubic","Extrapolate=Linear","MultiX=Average","Skip=True","Sort=True")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0"/>
        <v>#REF!</v>
      </c>
      <c r="AI4611" s="43" t="str">
        <f>_xll.BInterpol('Base IPCA'!$C$3:$C$14,'Base IPCA'!$E$3:$E$14,AH4611,"Cubic","Extrapolate=Linear","MultiX=Average","Skip=True","Sort=True")</f>
        <v>#N/A Invalid Parameter: Interpolation value</v>
      </c>
      <c r="AJ4611" s="43" t="str">
        <f>_xll.BInterpol('Base IPCA'!$C$3:$C$14,'Base IPCA'!$D$3:$D$14,AH4611,"Cubic","Extrapolate=Linear","MultiX=Average","Skip=True","Sort=True")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0"/>
        <v>#REF!</v>
      </c>
      <c r="AI4612" s="43" t="str">
        <f>_xll.BInterpol('Base IPCA'!$C$3:$C$14,'Base IPCA'!$E$3:$E$14,AH4612,"Cubic","Extrapolate=Linear","MultiX=Average","Skip=True","Sort=True")</f>
        <v>#N/A Invalid Parameter: Interpolation value</v>
      </c>
      <c r="AJ4612" s="43" t="str">
        <f>_xll.BInterpol('Base IPCA'!$C$3:$C$14,'Base IPCA'!$D$3:$D$14,AH4612,"Cubic","Extrapolate=Linear","MultiX=Average","Skip=True","Sort=True")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0"/>
        <v>#REF!</v>
      </c>
      <c r="AI4613" s="43" t="str">
        <f>_xll.BInterpol('Base IPCA'!$C$3:$C$14,'Base IPCA'!$E$3:$E$14,AH4613,"Cubic","Extrapolate=Linear","MultiX=Average","Skip=True","Sort=True")</f>
        <v>#N/A Invalid Parameter: Interpolation value</v>
      </c>
      <c r="AJ4613" s="43" t="str">
        <f>_xll.BInterpol('Base IPCA'!$C$3:$C$14,'Base IPCA'!$D$3:$D$14,AH4613,"Cubic","Extrapolate=Linear","MultiX=Average","Skip=True","Sort=True")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1">AH4613+1</f>
        <v>#REF!</v>
      </c>
      <c r="AI4614" s="43" t="str">
        <f>_xll.BInterpol('Base IPCA'!$C$3:$C$14,'Base IPCA'!$E$3:$E$14,AH4614,"Cubic","Extrapolate=Linear","MultiX=Average","Skip=True","Sort=True")</f>
        <v>#N/A Invalid Parameter: Interpolation value</v>
      </c>
      <c r="AJ4614" s="43" t="str">
        <f>_xll.BInterpol('Base IPCA'!$C$3:$C$14,'Base IPCA'!$D$3:$D$14,AH4614,"Cubic","Extrapolate=Linear","MultiX=Average","Skip=True","Sort=True")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1"/>
        <v>#REF!</v>
      </c>
      <c r="AI4615" s="43" t="str">
        <f>_xll.BInterpol('Base IPCA'!$C$3:$C$14,'Base IPCA'!$E$3:$E$14,AH4615,"Cubic","Extrapolate=Linear","MultiX=Average","Skip=True","Sort=True")</f>
        <v>#N/A Invalid Parameter: Interpolation value</v>
      </c>
      <c r="AJ4615" s="43" t="str">
        <f>_xll.BInterpol('Base IPCA'!$C$3:$C$14,'Base IPCA'!$D$3:$D$14,AH4615,"Cubic","Extrapolate=Linear","MultiX=Average","Skip=True","Sort=True")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1"/>
        <v>#REF!</v>
      </c>
      <c r="AI4616" s="43" t="str">
        <f>_xll.BInterpol('Base IPCA'!$C$3:$C$14,'Base IPCA'!$E$3:$E$14,AH4616,"Cubic","Extrapolate=Linear","MultiX=Average","Skip=True","Sort=True")</f>
        <v>#N/A Invalid Parameter: Interpolation value</v>
      </c>
      <c r="AJ4616" s="43" t="str">
        <f>_xll.BInterpol('Base IPCA'!$C$3:$C$14,'Base IPCA'!$D$3:$D$14,AH4616,"Cubic","Extrapolate=Linear","MultiX=Average","Skip=True","Sort=True")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1"/>
        <v>#REF!</v>
      </c>
      <c r="AI4617" s="43" t="str">
        <f>_xll.BInterpol('Base IPCA'!$C$3:$C$14,'Base IPCA'!$E$3:$E$14,AH4617,"Cubic","Extrapolate=Linear","MultiX=Average","Skip=True","Sort=True")</f>
        <v>#N/A Invalid Parameter: Interpolation value</v>
      </c>
      <c r="AJ4617" s="43" t="str">
        <f>_xll.BInterpol('Base IPCA'!$C$3:$C$14,'Base IPCA'!$D$3:$D$14,AH4617,"Cubic","Extrapolate=Linear","MultiX=Average","Skip=True","Sort=True")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1"/>
        <v>#REF!</v>
      </c>
      <c r="AI4618" s="43" t="str">
        <f>_xll.BInterpol('Base IPCA'!$C$3:$C$14,'Base IPCA'!$E$3:$E$14,AH4618,"Cubic","Extrapolate=Linear","MultiX=Average","Skip=True","Sort=True")</f>
        <v>#N/A Invalid Parameter: Interpolation value</v>
      </c>
      <c r="AJ4618" s="43" t="str">
        <f>_xll.BInterpol('Base IPCA'!$C$3:$C$14,'Base IPCA'!$D$3:$D$14,AH4618,"Cubic","Extrapolate=Linear","MultiX=Average","Skip=True","Sort=True")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1"/>
        <v>#REF!</v>
      </c>
      <c r="AI4619" s="43" t="str">
        <f>_xll.BInterpol('Base IPCA'!$C$3:$C$14,'Base IPCA'!$E$3:$E$14,AH4619,"Cubic","Extrapolate=Linear","MultiX=Average","Skip=True","Sort=True")</f>
        <v>#N/A Invalid Parameter: Interpolation value</v>
      </c>
      <c r="AJ4619" s="43" t="str">
        <f>_xll.BInterpol('Base IPCA'!$C$3:$C$14,'Base IPCA'!$D$3:$D$14,AH4619,"Cubic","Extrapolate=Linear","MultiX=Average","Skip=True","Sort=True")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1"/>
        <v>#REF!</v>
      </c>
      <c r="AI4620" s="43" t="str">
        <f>_xll.BInterpol('Base IPCA'!$C$3:$C$14,'Base IPCA'!$E$3:$E$14,AH4620,"Cubic","Extrapolate=Linear","MultiX=Average","Skip=True","Sort=True")</f>
        <v>#N/A Invalid Parameter: Interpolation value</v>
      </c>
      <c r="AJ4620" s="43" t="str">
        <f>_xll.BInterpol('Base IPCA'!$C$3:$C$14,'Base IPCA'!$D$3:$D$14,AH4620,"Cubic","Extrapolate=Linear","MultiX=Average","Skip=True","Sort=True")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1"/>
        <v>#REF!</v>
      </c>
      <c r="AI4621" s="43" t="str">
        <f>_xll.BInterpol('Base IPCA'!$C$3:$C$14,'Base IPCA'!$E$3:$E$14,AH4621,"Cubic","Extrapolate=Linear","MultiX=Average","Skip=True","Sort=True")</f>
        <v>#N/A Invalid Parameter: Interpolation value</v>
      </c>
      <c r="AJ4621" s="43" t="str">
        <f>_xll.BInterpol('Base IPCA'!$C$3:$C$14,'Base IPCA'!$D$3:$D$14,AH4621,"Cubic","Extrapolate=Linear","MultiX=Average","Skip=True","Sort=True")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1"/>
        <v>#REF!</v>
      </c>
      <c r="AI4622" s="43" t="str">
        <f>_xll.BInterpol('Base IPCA'!$C$3:$C$14,'Base IPCA'!$E$3:$E$14,AH4622,"Cubic","Extrapolate=Linear","MultiX=Average","Skip=True","Sort=True")</f>
        <v>#N/A Invalid Parameter: Interpolation value</v>
      </c>
      <c r="AJ4622" s="43" t="str">
        <f>_xll.BInterpol('Base IPCA'!$C$3:$C$14,'Base IPCA'!$D$3:$D$14,AH4622,"Cubic","Extrapolate=Linear","MultiX=Average","Skip=True","Sort=True")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1"/>
        <v>#REF!</v>
      </c>
      <c r="AI4623" s="43" t="str">
        <f>_xll.BInterpol('Base IPCA'!$C$3:$C$14,'Base IPCA'!$E$3:$E$14,AH4623,"Cubic","Extrapolate=Linear","MultiX=Average","Skip=True","Sort=True")</f>
        <v>#N/A Invalid Parameter: Interpolation value</v>
      </c>
      <c r="AJ4623" s="43" t="str">
        <f>_xll.BInterpol('Base IPCA'!$C$3:$C$14,'Base IPCA'!$D$3:$D$14,AH4623,"Cubic","Extrapolate=Linear","MultiX=Average","Skip=True","Sort=True")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1"/>
        <v>#REF!</v>
      </c>
      <c r="AI4624" s="43" t="str">
        <f>_xll.BInterpol('Base IPCA'!$C$3:$C$14,'Base IPCA'!$E$3:$E$14,AH4624,"Cubic","Extrapolate=Linear","MultiX=Average","Skip=True","Sort=True")</f>
        <v>#N/A Invalid Parameter: Interpolation value</v>
      </c>
      <c r="AJ4624" s="43" t="str">
        <f>_xll.BInterpol('Base IPCA'!$C$3:$C$14,'Base IPCA'!$D$3:$D$14,AH4624,"Cubic","Extrapolate=Linear","MultiX=Average","Skip=True","Sort=True")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1"/>
        <v>#REF!</v>
      </c>
      <c r="AI4625" s="43" t="str">
        <f>_xll.BInterpol('Base IPCA'!$C$3:$C$14,'Base IPCA'!$E$3:$E$14,AH4625,"Cubic","Extrapolate=Linear","MultiX=Average","Skip=True","Sort=True")</f>
        <v>#N/A Invalid Parameter: Interpolation value</v>
      </c>
      <c r="AJ4625" s="43" t="str">
        <f>_xll.BInterpol('Base IPCA'!$C$3:$C$14,'Base IPCA'!$D$3:$D$14,AH4625,"Cubic","Extrapolate=Linear","MultiX=Average","Skip=True","Sort=True")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1"/>
        <v>#REF!</v>
      </c>
      <c r="AI4626" s="43" t="str">
        <f>_xll.BInterpol('Base IPCA'!$C$3:$C$14,'Base IPCA'!$E$3:$E$14,AH4626,"Cubic","Extrapolate=Linear","MultiX=Average","Skip=True","Sort=True")</f>
        <v>#N/A Invalid Parameter: Interpolation value</v>
      </c>
      <c r="AJ4626" s="43" t="str">
        <f>_xll.BInterpol('Base IPCA'!$C$3:$C$14,'Base IPCA'!$D$3:$D$14,AH4626,"Cubic","Extrapolate=Linear","MultiX=Average","Skip=True","Sort=True")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1"/>
        <v>#REF!</v>
      </c>
      <c r="AI4627" s="43" t="str">
        <f>_xll.BInterpol('Base IPCA'!$C$3:$C$14,'Base IPCA'!$E$3:$E$14,AH4627,"Cubic","Extrapolate=Linear","MultiX=Average","Skip=True","Sort=True")</f>
        <v>#N/A Invalid Parameter: Interpolation value</v>
      </c>
      <c r="AJ4627" s="43" t="str">
        <f>_xll.BInterpol('Base IPCA'!$C$3:$C$14,'Base IPCA'!$D$3:$D$14,AH4627,"Cubic","Extrapolate=Linear","MultiX=Average","Skip=True","Sort=True")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1"/>
        <v>#REF!</v>
      </c>
      <c r="AI4628" s="43" t="str">
        <f>_xll.BInterpol('Base IPCA'!$C$3:$C$14,'Base IPCA'!$E$3:$E$14,AH4628,"Cubic","Extrapolate=Linear","MultiX=Average","Skip=True","Sort=True")</f>
        <v>#N/A Invalid Parameter: Interpolation value</v>
      </c>
      <c r="AJ4628" s="43" t="str">
        <f>_xll.BInterpol('Base IPCA'!$C$3:$C$14,'Base IPCA'!$D$3:$D$14,AH4628,"Cubic","Extrapolate=Linear","MultiX=Average","Skip=True","Sort=True")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1"/>
        <v>#REF!</v>
      </c>
      <c r="AI4629" s="43" t="str">
        <f>_xll.BInterpol('Base IPCA'!$C$3:$C$14,'Base IPCA'!$E$3:$E$14,AH4629,"Cubic","Extrapolate=Linear","MultiX=Average","Skip=True","Sort=True")</f>
        <v>#N/A Invalid Parameter: Interpolation value</v>
      </c>
      <c r="AJ4629" s="43" t="str">
        <f>_xll.BInterpol('Base IPCA'!$C$3:$C$14,'Base IPCA'!$D$3:$D$14,AH4629,"Cubic","Extrapolate=Linear","MultiX=Average","Skip=True","Sort=True")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1"/>
        <v>#REF!</v>
      </c>
      <c r="AI4630" s="43" t="str">
        <f>_xll.BInterpol('Base IPCA'!$C$3:$C$14,'Base IPCA'!$E$3:$E$14,AH4630,"Cubic","Extrapolate=Linear","MultiX=Average","Skip=True","Sort=True")</f>
        <v>#N/A Invalid Parameter: Interpolation value</v>
      </c>
      <c r="AJ4630" s="43" t="str">
        <f>_xll.BInterpol('Base IPCA'!$C$3:$C$14,'Base IPCA'!$D$3:$D$14,AH4630,"Cubic","Extrapolate=Linear","MultiX=Average","Skip=True","Sort=True")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1"/>
        <v>#REF!</v>
      </c>
      <c r="AI4631" s="43" t="str">
        <f>_xll.BInterpol('Base IPCA'!$C$3:$C$14,'Base IPCA'!$E$3:$E$14,AH4631,"Cubic","Extrapolate=Linear","MultiX=Average","Skip=True","Sort=True")</f>
        <v>#N/A Invalid Parameter: Interpolation value</v>
      </c>
      <c r="AJ4631" s="43" t="str">
        <f>_xll.BInterpol('Base IPCA'!$C$3:$C$14,'Base IPCA'!$D$3:$D$14,AH4631,"Cubic","Extrapolate=Linear","MultiX=Average","Skip=True","Sort=True")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1"/>
        <v>#REF!</v>
      </c>
      <c r="AI4632" s="43" t="str">
        <f>_xll.BInterpol('Base IPCA'!$C$3:$C$14,'Base IPCA'!$E$3:$E$14,AH4632,"Cubic","Extrapolate=Linear","MultiX=Average","Skip=True","Sort=True")</f>
        <v>#N/A Invalid Parameter: Interpolation value</v>
      </c>
      <c r="AJ4632" s="43" t="str">
        <f>_xll.BInterpol('Base IPCA'!$C$3:$C$14,'Base IPCA'!$D$3:$D$14,AH4632,"Cubic","Extrapolate=Linear","MultiX=Average","Skip=True","Sort=True")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1"/>
        <v>#REF!</v>
      </c>
      <c r="AI4633" s="43" t="str">
        <f>_xll.BInterpol('Base IPCA'!$C$3:$C$14,'Base IPCA'!$E$3:$E$14,AH4633,"Cubic","Extrapolate=Linear","MultiX=Average","Skip=True","Sort=True")</f>
        <v>#N/A Invalid Parameter: Interpolation value</v>
      </c>
      <c r="AJ4633" s="43" t="str">
        <f>_xll.BInterpol('Base IPCA'!$C$3:$C$14,'Base IPCA'!$D$3:$D$14,AH4633,"Cubic","Extrapolate=Linear","MultiX=Average","Skip=True","Sort=True")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1"/>
        <v>#REF!</v>
      </c>
      <c r="AI4634" s="43" t="str">
        <f>_xll.BInterpol('Base IPCA'!$C$3:$C$14,'Base IPCA'!$E$3:$E$14,AH4634,"Cubic","Extrapolate=Linear","MultiX=Average","Skip=True","Sort=True")</f>
        <v>#N/A Invalid Parameter: Interpolation value</v>
      </c>
      <c r="AJ4634" s="43" t="str">
        <f>_xll.BInterpol('Base IPCA'!$C$3:$C$14,'Base IPCA'!$D$3:$D$14,AH4634,"Cubic","Extrapolate=Linear","MultiX=Average","Skip=True","Sort=True")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1"/>
        <v>#REF!</v>
      </c>
      <c r="AI4635" s="43" t="str">
        <f>_xll.BInterpol('Base IPCA'!$C$3:$C$14,'Base IPCA'!$E$3:$E$14,AH4635,"Cubic","Extrapolate=Linear","MultiX=Average","Skip=True","Sort=True")</f>
        <v>#N/A Invalid Parameter: Interpolation value</v>
      </c>
      <c r="AJ4635" s="43" t="str">
        <f>_xll.BInterpol('Base IPCA'!$C$3:$C$14,'Base IPCA'!$D$3:$D$14,AH4635,"Cubic","Extrapolate=Linear","MultiX=Average","Skip=True","Sort=True")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1"/>
        <v>#REF!</v>
      </c>
      <c r="AI4636" s="43" t="str">
        <f>_xll.BInterpol('Base IPCA'!$C$3:$C$14,'Base IPCA'!$E$3:$E$14,AH4636,"Cubic","Extrapolate=Linear","MultiX=Average","Skip=True","Sort=True")</f>
        <v>#N/A Invalid Parameter: Interpolation value</v>
      </c>
      <c r="AJ4636" s="43" t="str">
        <f>_xll.BInterpol('Base IPCA'!$C$3:$C$14,'Base IPCA'!$D$3:$D$14,AH4636,"Cubic","Extrapolate=Linear","MultiX=Average","Skip=True","Sort=True")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1"/>
        <v>#REF!</v>
      </c>
      <c r="AI4637" s="43" t="str">
        <f>_xll.BInterpol('Base IPCA'!$C$3:$C$14,'Base IPCA'!$E$3:$E$14,AH4637,"Cubic","Extrapolate=Linear","MultiX=Average","Skip=True","Sort=True")</f>
        <v>#N/A Invalid Parameter: Interpolation value</v>
      </c>
      <c r="AJ4637" s="43" t="str">
        <f>_xll.BInterpol('Base IPCA'!$C$3:$C$14,'Base IPCA'!$D$3:$D$14,AH4637,"Cubic","Extrapolate=Linear","MultiX=Average","Skip=True","Sort=True")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1"/>
        <v>#REF!</v>
      </c>
      <c r="AI4638" s="43" t="str">
        <f>_xll.BInterpol('Base IPCA'!$C$3:$C$14,'Base IPCA'!$E$3:$E$14,AH4638,"Cubic","Extrapolate=Linear","MultiX=Average","Skip=True","Sort=True")</f>
        <v>#N/A Invalid Parameter: Interpolation value</v>
      </c>
      <c r="AJ4638" s="43" t="str">
        <f>_xll.BInterpol('Base IPCA'!$C$3:$C$14,'Base IPCA'!$D$3:$D$14,AH4638,"Cubic","Extrapolate=Linear","MultiX=Average","Skip=True","Sort=True")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1"/>
        <v>#REF!</v>
      </c>
      <c r="AI4639" s="43" t="str">
        <f>_xll.BInterpol('Base IPCA'!$C$3:$C$14,'Base IPCA'!$E$3:$E$14,AH4639,"Cubic","Extrapolate=Linear","MultiX=Average","Skip=True","Sort=True")</f>
        <v>#N/A Invalid Parameter: Interpolation value</v>
      </c>
      <c r="AJ4639" s="43" t="str">
        <f>_xll.BInterpol('Base IPCA'!$C$3:$C$14,'Base IPCA'!$D$3:$D$14,AH4639,"Cubic","Extrapolate=Linear","MultiX=Average","Skip=True","Sort=True")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1"/>
        <v>#REF!</v>
      </c>
      <c r="AI4640" s="43" t="str">
        <f>_xll.BInterpol('Base IPCA'!$C$3:$C$14,'Base IPCA'!$E$3:$E$14,AH4640,"Cubic","Extrapolate=Linear","MultiX=Average","Skip=True","Sort=True")</f>
        <v>#N/A Invalid Parameter: Interpolation value</v>
      </c>
      <c r="AJ4640" s="43" t="str">
        <f>_xll.BInterpol('Base IPCA'!$C$3:$C$14,'Base IPCA'!$D$3:$D$14,AH4640,"Cubic","Extrapolate=Linear","MultiX=Average","Skip=True","Sort=True")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1"/>
        <v>#REF!</v>
      </c>
      <c r="AI4641" s="43" t="str">
        <f>_xll.BInterpol('Base IPCA'!$C$3:$C$14,'Base IPCA'!$E$3:$E$14,AH4641,"Cubic","Extrapolate=Linear","MultiX=Average","Skip=True","Sort=True")</f>
        <v>#N/A Invalid Parameter: Interpolation value</v>
      </c>
      <c r="AJ4641" s="43" t="str">
        <f>_xll.BInterpol('Base IPCA'!$C$3:$C$14,'Base IPCA'!$D$3:$D$14,AH4641,"Cubic","Extrapolate=Linear","MultiX=Average","Skip=True","Sort=True")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1"/>
        <v>#REF!</v>
      </c>
      <c r="AI4642" s="43" t="str">
        <f>_xll.BInterpol('Base IPCA'!$C$3:$C$14,'Base IPCA'!$E$3:$E$14,AH4642,"Cubic","Extrapolate=Linear","MultiX=Average","Skip=True","Sort=True")</f>
        <v>#N/A Invalid Parameter: Interpolation value</v>
      </c>
      <c r="AJ4642" s="43" t="str">
        <f>_xll.BInterpol('Base IPCA'!$C$3:$C$14,'Base IPCA'!$D$3:$D$14,AH4642,"Cubic","Extrapolate=Linear","MultiX=Average","Skip=True","Sort=True")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1"/>
        <v>#REF!</v>
      </c>
      <c r="AI4643" s="43" t="str">
        <f>_xll.BInterpol('Base IPCA'!$C$3:$C$14,'Base IPCA'!$E$3:$E$14,AH4643,"Cubic","Extrapolate=Linear","MultiX=Average","Skip=True","Sort=True")</f>
        <v>#N/A Invalid Parameter: Interpolation value</v>
      </c>
      <c r="AJ4643" s="43" t="str">
        <f>_xll.BInterpol('Base IPCA'!$C$3:$C$14,'Base IPCA'!$D$3:$D$14,AH4643,"Cubic","Extrapolate=Linear","MultiX=Average","Skip=True","Sort=True")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1"/>
        <v>#REF!</v>
      </c>
      <c r="AI4644" s="43" t="str">
        <f>_xll.BInterpol('Base IPCA'!$C$3:$C$14,'Base IPCA'!$E$3:$E$14,AH4644,"Cubic","Extrapolate=Linear","MultiX=Average","Skip=True","Sort=True")</f>
        <v>#N/A Invalid Parameter: Interpolation value</v>
      </c>
      <c r="AJ4644" s="43" t="str">
        <f>_xll.BInterpol('Base IPCA'!$C$3:$C$14,'Base IPCA'!$D$3:$D$14,AH4644,"Cubic","Extrapolate=Linear","MultiX=Average","Skip=True","Sort=True")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1"/>
        <v>#REF!</v>
      </c>
      <c r="AI4645" s="43" t="str">
        <f>_xll.BInterpol('Base IPCA'!$C$3:$C$14,'Base IPCA'!$E$3:$E$14,AH4645,"Cubic","Extrapolate=Linear","MultiX=Average","Skip=True","Sort=True")</f>
        <v>#N/A Invalid Parameter: Interpolation value</v>
      </c>
      <c r="AJ4645" s="43" t="str">
        <f>_xll.BInterpol('Base IPCA'!$C$3:$C$14,'Base IPCA'!$D$3:$D$14,AH4645,"Cubic","Extrapolate=Linear","MultiX=Average","Skip=True","Sort=True")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1"/>
        <v>#REF!</v>
      </c>
      <c r="AI4646" s="43" t="str">
        <f>_xll.BInterpol('Base IPCA'!$C$3:$C$14,'Base IPCA'!$E$3:$E$14,AH4646,"Cubic","Extrapolate=Linear","MultiX=Average","Skip=True","Sort=True")</f>
        <v>#N/A Invalid Parameter: Interpolation value</v>
      </c>
      <c r="AJ4646" s="43" t="str">
        <f>_xll.BInterpol('Base IPCA'!$C$3:$C$14,'Base IPCA'!$D$3:$D$14,AH4646,"Cubic","Extrapolate=Linear","MultiX=Average","Skip=True","Sort=True")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1"/>
        <v>#REF!</v>
      </c>
      <c r="AI4647" s="43" t="str">
        <f>_xll.BInterpol('Base IPCA'!$C$3:$C$14,'Base IPCA'!$E$3:$E$14,AH4647,"Cubic","Extrapolate=Linear","MultiX=Average","Skip=True","Sort=True")</f>
        <v>#N/A Invalid Parameter: Interpolation value</v>
      </c>
      <c r="AJ4647" s="43" t="str">
        <f>_xll.BInterpol('Base IPCA'!$C$3:$C$14,'Base IPCA'!$D$3:$D$14,AH4647,"Cubic","Extrapolate=Linear","MultiX=Average","Skip=True","Sort=True")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1"/>
        <v>#REF!</v>
      </c>
      <c r="AI4648" s="43" t="str">
        <f>_xll.BInterpol('Base IPCA'!$C$3:$C$14,'Base IPCA'!$E$3:$E$14,AH4648,"Cubic","Extrapolate=Linear","MultiX=Average","Skip=True","Sort=True")</f>
        <v>#N/A Invalid Parameter: Interpolation value</v>
      </c>
      <c r="AJ4648" s="43" t="str">
        <f>_xll.BInterpol('Base IPCA'!$C$3:$C$14,'Base IPCA'!$D$3:$D$14,AH4648,"Cubic","Extrapolate=Linear","MultiX=Average","Skip=True","Sort=True")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1"/>
        <v>#REF!</v>
      </c>
      <c r="AI4649" s="43" t="str">
        <f>_xll.BInterpol('Base IPCA'!$C$3:$C$14,'Base IPCA'!$E$3:$E$14,AH4649,"Cubic","Extrapolate=Linear","MultiX=Average","Skip=True","Sort=True")</f>
        <v>#N/A Invalid Parameter: Interpolation value</v>
      </c>
      <c r="AJ4649" s="43" t="str">
        <f>_xll.BInterpol('Base IPCA'!$C$3:$C$14,'Base IPCA'!$D$3:$D$14,AH4649,"Cubic","Extrapolate=Linear","MultiX=Average","Skip=True","Sort=True")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1"/>
        <v>#REF!</v>
      </c>
      <c r="AI4650" s="43" t="str">
        <f>_xll.BInterpol('Base IPCA'!$C$3:$C$14,'Base IPCA'!$E$3:$E$14,AH4650,"Cubic","Extrapolate=Linear","MultiX=Average","Skip=True","Sort=True")</f>
        <v>#N/A Invalid Parameter: Interpolation value</v>
      </c>
      <c r="AJ4650" s="43" t="str">
        <f>_xll.BInterpol('Base IPCA'!$C$3:$C$14,'Base IPCA'!$D$3:$D$14,AH4650,"Cubic","Extrapolate=Linear","MultiX=Average","Skip=True","Sort=True")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1"/>
        <v>#REF!</v>
      </c>
      <c r="AI4651" s="43" t="str">
        <f>_xll.BInterpol('Base IPCA'!$C$3:$C$14,'Base IPCA'!$E$3:$E$14,AH4651,"Cubic","Extrapolate=Linear","MultiX=Average","Skip=True","Sort=True")</f>
        <v>#N/A Invalid Parameter: Interpolation value</v>
      </c>
      <c r="AJ4651" s="43" t="str">
        <f>_xll.BInterpol('Base IPCA'!$C$3:$C$14,'Base IPCA'!$D$3:$D$14,AH4651,"Cubic","Extrapolate=Linear","MultiX=Average","Skip=True","Sort=True")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1"/>
        <v>#REF!</v>
      </c>
      <c r="AI4652" s="43" t="str">
        <f>_xll.BInterpol('Base IPCA'!$C$3:$C$14,'Base IPCA'!$E$3:$E$14,AH4652,"Cubic","Extrapolate=Linear","MultiX=Average","Skip=True","Sort=True")</f>
        <v>#N/A Invalid Parameter: Interpolation value</v>
      </c>
      <c r="AJ4652" s="43" t="str">
        <f>_xll.BInterpol('Base IPCA'!$C$3:$C$14,'Base IPCA'!$D$3:$D$14,AH4652,"Cubic","Extrapolate=Linear","MultiX=Average","Skip=True","Sort=True")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1"/>
        <v>#REF!</v>
      </c>
      <c r="AI4653" s="43" t="str">
        <f>_xll.BInterpol('Base IPCA'!$C$3:$C$14,'Base IPCA'!$E$3:$E$14,AH4653,"Cubic","Extrapolate=Linear","MultiX=Average","Skip=True","Sort=True")</f>
        <v>#N/A Invalid Parameter: Interpolation value</v>
      </c>
      <c r="AJ4653" s="43" t="str">
        <f>_xll.BInterpol('Base IPCA'!$C$3:$C$14,'Base IPCA'!$D$3:$D$14,AH4653,"Cubic","Extrapolate=Linear","MultiX=Average","Skip=True","Sort=True")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1"/>
        <v>#REF!</v>
      </c>
      <c r="AI4654" s="43" t="str">
        <f>_xll.BInterpol('Base IPCA'!$C$3:$C$14,'Base IPCA'!$E$3:$E$14,AH4654,"Cubic","Extrapolate=Linear","MultiX=Average","Skip=True","Sort=True")</f>
        <v>#N/A Invalid Parameter: Interpolation value</v>
      </c>
      <c r="AJ4654" s="43" t="str">
        <f>_xll.BInterpol('Base IPCA'!$C$3:$C$14,'Base IPCA'!$D$3:$D$14,AH4654,"Cubic","Extrapolate=Linear","MultiX=Average","Skip=True","Sort=True")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1"/>
        <v>#REF!</v>
      </c>
      <c r="AI4655" s="43" t="str">
        <f>_xll.BInterpol('Base IPCA'!$C$3:$C$14,'Base IPCA'!$E$3:$E$14,AH4655,"Cubic","Extrapolate=Linear","MultiX=Average","Skip=True","Sort=True")</f>
        <v>#N/A Invalid Parameter: Interpolation value</v>
      </c>
      <c r="AJ4655" s="43" t="str">
        <f>_xll.BInterpol('Base IPCA'!$C$3:$C$14,'Base IPCA'!$D$3:$D$14,AH4655,"Cubic","Extrapolate=Linear","MultiX=Average","Skip=True","Sort=True")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1"/>
        <v>#REF!</v>
      </c>
      <c r="AI4656" s="43" t="str">
        <f>_xll.BInterpol('Base IPCA'!$C$3:$C$14,'Base IPCA'!$E$3:$E$14,AH4656,"Cubic","Extrapolate=Linear","MultiX=Average","Skip=True","Sort=True")</f>
        <v>#N/A Invalid Parameter: Interpolation value</v>
      </c>
      <c r="AJ4656" s="43" t="str">
        <f>_xll.BInterpol('Base IPCA'!$C$3:$C$14,'Base IPCA'!$D$3:$D$14,AH4656,"Cubic","Extrapolate=Linear","MultiX=Average","Skip=True","Sort=True")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1"/>
        <v>#REF!</v>
      </c>
      <c r="AI4657" s="43" t="str">
        <f>_xll.BInterpol('Base IPCA'!$C$3:$C$14,'Base IPCA'!$E$3:$E$14,AH4657,"Cubic","Extrapolate=Linear","MultiX=Average","Skip=True","Sort=True")</f>
        <v>#N/A Invalid Parameter: Interpolation value</v>
      </c>
      <c r="AJ4657" s="43" t="str">
        <f>_xll.BInterpol('Base IPCA'!$C$3:$C$14,'Base IPCA'!$D$3:$D$14,AH4657,"Cubic","Extrapolate=Linear","MultiX=Average","Skip=True","Sort=True")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1"/>
        <v>#REF!</v>
      </c>
      <c r="AI4658" s="43" t="str">
        <f>_xll.BInterpol('Base IPCA'!$C$3:$C$14,'Base IPCA'!$E$3:$E$14,AH4658,"Cubic","Extrapolate=Linear","MultiX=Average","Skip=True","Sort=True")</f>
        <v>#N/A Invalid Parameter: Interpolation value</v>
      </c>
      <c r="AJ4658" s="43" t="str">
        <f>_xll.BInterpol('Base IPCA'!$C$3:$C$14,'Base IPCA'!$D$3:$D$14,AH4658,"Cubic","Extrapolate=Linear","MultiX=Average","Skip=True","Sort=True")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1"/>
        <v>#REF!</v>
      </c>
      <c r="AI4659" s="43" t="str">
        <f>_xll.BInterpol('Base IPCA'!$C$3:$C$14,'Base IPCA'!$E$3:$E$14,AH4659,"Cubic","Extrapolate=Linear","MultiX=Average","Skip=True","Sort=True")</f>
        <v>#N/A Invalid Parameter: Interpolation value</v>
      </c>
      <c r="AJ4659" s="43" t="str">
        <f>_xll.BInterpol('Base IPCA'!$C$3:$C$14,'Base IPCA'!$D$3:$D$14,AH4659,"Cubic","Extrapolate=Linear","MultiX=Average","Skip=True","Sort=True")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1"/>
        <v>#REF!</v>
      </c>
      <c r="AI4660" s="43" t="str">
        <f>_xll.BInterpol('Base IPCA'!$C$3:$C$14,'Base IPCA'!$E$3:$E$14,AH4660,"Cubic","Extrapolate=Linear","MultiX=Average","Skip=True","Sort=True")</f>
        <v>#N/A Invalid Parameter: Interpolation value</v>
      </c>
      <c r="AJ4660" s="43" t="str">
        <f>_xll.BInterpol('Base IPCA'!$C$3:$C$14,'Base IPCA'!$D$3:$D$14,AH4660,"Cubic","Extrapolate=Linear","MultiX=Average","Skip=True","Sort=True")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1"/>
        <v>#REF!</v>
      </c>
      <c r="AI4661" s="43" t="str">
        <f>_xll.BInterpol('Base IPCA'!$C$3:$C$14,'Base IPCA'!$E$3:$E$14,AH4661,"Cubic","Extrapolate=Linear","MultiX=Average","Skip=True","Sort=True")</f>
        <v>#N/A Invalid Parameter: Interpolation value</v>
      </c>
      <c r="AJ4661" s="43" t="str">
        <f>_xll.BInterpol('Base IPCA'!$C$3:$C$14,'Base IPCA'!$D$3:$D$14,AH4661,"Cubic","Extrapolate=Linear","MultiX=Average","Skip=True","Sort=True")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1"/>
        <v>#REF!</v>
      </c>
      <c r="AI4662" s="43" t="str">
        <f>_xll.BInterpol('Base IPCA'!$C$3:$C$14,'Base IPCA'!$E$3:$E$14,AH4662,"Cubic","Extrapolate=Linear","MultiX=Average","Skip=True","Sort=True")</f>
        <v>#N/A Invalid Parameter: Interpolation value</v>
      </c>
      <c r="AJ4662" s="43" t="str">
        <f>_xll.BInterpol('Base IPCA'!$C$3:$C$14,'Base IPCA'!$D$3:$D$14,AH4662,"Cubic","Extrapolate=Linear","MultiX=Average","Skip=True","Sort=True")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1"/>
        <v>#REF!</v>
      </c>
      <c r="AI4663" s="43" t="str">
        <f>_xll.BInterpol('Base IPCA'!$C$3:$C$14,'Base IPCA'!$E$3:$E$14,AH4663,"Cubic","Extrapolate=Linear","MultiX=Average","Skip=True","Sort=True")</f>
        <v>#N/A Invalid Parameter: Interpolation value</v>
      </c>
      <c r="AJ4663" s="43" t="str">
        <f>_xll.BInterpol('Base IPCA'!$C$3:$C$14,'Base IPCA'!$D$3:$D$14,AH4663,"Cubic","Extrapolate=Linear","MultiX=Average","Skip=True","Sort=True")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1"/>
        <v>#REF!</v>
      </c>
      <c r="AI4664" s="43" t="str">
        <f>_xll.BInterpol('Base IPCA'!$C$3:$C$14,'Base IPCA'!$E$3:$E$14,AH4664,"Cubic","Extrapolate=Linear","MultiX=Average","Skip=True","Sort=True")</f>
        <v>#N/A Invalid Parameter: Interpolation value</v>
      </c>
      <c r="AJ4664" s="43" t="str">
        <f>_xll.BInterpol('Base IPCA'!$C$3:$C$14,'Base IPCA'!$D$3:$D$14,AH4664,"Cubic","Extrapolate=Linear","MultiX=Average","Skip=True","Sort=True")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1"/>
        <v>#REF!</v>
      </c>
      <c r="AI4665" s="43" t="str">
        <f>_xll.BInterpol('Base IPCA'!$C$3:$C$14,'Base IPCA'!$E$3:$E$14,AH4665,"Cubic","Extrapolate=Linear","MultiX=Average","Skip=True","Sort=True")</f>
        <v>#N/A Invalid Parameter: Interpolation value</v>
      </c>
      <c r="AJ4665" s="43" t="str">
        <f>_xll.BInterpol('Base IPCA'!$C$3:$C$14,'Base IPCA'!$D$3:$D$14,AH4665,"Cubic","Extrapolate=Linear","MultiX=Average","Skip=True","Sort=True")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1"/>
        <v>#REF!</v>
      </c>
      <c r="AI4666" s="43" t="str">
        <f>_xll.BInterpol('Base IPCA'!$C$3:$C$14,'Base IPCA'!$E$3:$E$14,AH4666,"Cubic","Extrapolate=Linear","MultiX=Average","Skip=True","Sort=True")</f>
        <v>#N/A Invalid Parameter: Interpolation value</v>
      </c>
      <c r="AJ4666" s="43" t="str">
        <f>_xll.BInterpol('Base IPCA'!$C$3:$C$14,'Base IPCA'!$D$3:$D$14,AH4666,"Cubic","Extrapolate=Linear","MultiX=Average","Skip=True","Sort=True")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1"/>
        <v>#REF!</v>
      </c>
      <c r="AI4667" s="43" t="str">
        <f>_xll.BInterpol('Base IPCA'!$C$3:$C$14,'Base IPCA'!$E$3:$E$14,AH4667,"Cubic","Extrapolate=Linear","MultiX=Average","Skip=True","Sort=True")</f>
        <v>#N/A Invalid Parameter: Interpolation value</v>
      </c>
      <c r="AJ4667" s="43" t="str">
        <f>_xll.BInterpol('Base IPCA'!$C$3:$C$14,'Base IPCA'!$D$3:$D$14,AH4667,"Cubic","Extrapolate=Linear","MultiX=Average","Skip=True","Sort=True")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1"/>
        <v>#REF!</v>
      </c>
      <c r="AI4668" s="43" t="str">
        <f>_xll.BInterpol('Base IPCA'!$C$3:$C$14,'Base IPCA'!$E$3:$E$14,AH4668,"Cubic","Extrapolate=Linear","MultiX=Average","Skip=True","Sort=True")</f>
        <v>#N/A Invalid Parameter: Interpolation value</v>
      </c>
      <c r="AJ4668" s="43" t="str">
        <f>_xll.BInterpol('Base IPCA'!$C$3:$C$14,'Base IPCA'!$D$3:$D$14,AH4668,"Cubic","Extrapolate=Linear","MultiX=Average","Skip=True","Sort=True")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1"/>
        <v>#REF!</v>
      </c>
      <c r="AI4669" s="43" t="str">
        <f>_xll.BInterpol('Base IPCA'!$C$3:$C$14,'Base IPCA'!$E$3:$E$14,AH4669,"Cubic","Extrapolate=Linear","MultiX=Average","Skip=True","Sort=True")</f>
        <v>#N/A Invalid Parameter: Interpolation value</v>
      </c>
      <c r="AJ4669" s="43" t="str">
        <f>_xll.BInterpol('Base IPCA'!$C$3:$C$14,'Base IPCA'!$D$3:$D$14,AH4669,"Cubic","Extrapolate=Linear","MultiX=Average","Skip=True","Sort=True")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1"/>
        <v>#REF!</v>
      </c>
      <c r="AI4670" s="43" t="str">
        <f>_xll.BInterpol('Base IPCA'!$C$3:$C$14,'Base IPCA'!$E$3:$E$14,AH4670,"Cubic","Extrapolate=Linear","MultiX=Average","Skip=True","Sort=True")</f>
        <v>#N/A Invalid Parameter: Interpolation value</v>
      </c>
      <c r="AJ4670" s="43" t="str">
        <f>_xll.BInterpol('Base IPCA'!$C$3:$C$14,'Base IPCA'!$D$3:$D$14,AH4670,"Cubic","Extrapolate=Linear","MultiX=Average","Skip=True","Sort=True")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1"/>
        <v>#REF!</v>
      </c>
      <c r="AI4671" s="43" t="str">
        <f>_xll.BInterpol('Base IPCA'!$C$3:$C$14,'Base IPCA'!$E$3:$E$14,AH4671,"Cubic","Extrapolate=Linear","MultiX=Average","Skip=True","Sort=True")</f>
        <v>#N/A Invalid Parameter: Interpolation value</v>
      </c>
      <c r="AJ4671" s="43" t="str">
        <f>_xll.BInterpol('Base IPCA'!$C$3:$C$14,'Base IPCA'!$D$3:$D$14,AH4671,"Cubic","Extrapolate=Linear","MultiX=Average","Skip=True","Sort=True")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1"/>
        <v>#REF!</v>
      </c>
      <c r="AI4672" s="43" t="str">
        <f>_xll.BInterpol('Base IPCA'!$C$3:$C$14,'Base IPCA'!$E$3:$E$14,AH4672,"Cubic","Extrapolate=Linear","MultiX=Average","Skip=True","Sort=True")</f>
        <v>#N/A Invalid Parameter: Interpolation value</v>
      </c>
      <c r="AJ4672" s="43" t="str">
        <f>_xll.BInterpol('Base IPCA'!$C$3:$C$14,'Base IPCA'!$D$3:$D$14,AH4672,"Cubic","Extrapolate=Linear","MultiX=Average","Skip=True","Sort=True")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1"/>
        <v>#REF!</v>
      </c>
      <c r="AI4673" s="43" t="str">
        <f>_xll.BInterpol('Base IPCA'!$C$3:$C$14,'Base IPCA'!$E$3:$E$14,AH4673,"Cubic","Extrapolate=Linear","MultiX=Average","Skip=True","Sort=True")</f>
        <v>#N/A Invalid Parameter: Interpolation value</v>
      </c>
      <c r="AJ4673" s="43" t="str">
        <f>_xll.BInterpol('Base IPCA'!$C$3:$C$14,'Base IPCA'!$D$3:$D$14,AH4673,"Cubic","Extrapolate=Linear","MultiX=Average","Skip=True","Sort=True")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1"/>
        <v>#REF!</v>
      </c>
      <c r="AI4674" s="43" t="str">
        <f>_xll.BInterpol('Base IPCA'!$C$3:$C$14,'Base IPCA'!$E$3:$E$14,AH4674,"Cubic","Extrapolate=Linear","MultiX=Average","Skip=True","Sort=True")</f>
        <v>#N/A Invalid Parameter: Interpolation value</v>
      </c>
      <c r="AJ4674" s="43" t="str">
        <f>_xll.BInterpol('Base IPCA'!$C$3:$C$14,'Base IPCA'!$D$3:$D$14,AH4674,"Cubic","Extrapolate=Linear","MultiX=Average","Skip=True","Sort=True")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1"/>
        <v>#REF!</v>
      </c>
      <c r="AI4675" s="43" t="str">
        <f>_xll.BInterpol('Base IPCA'!$C$3:$C$14,'Base IPCA'!$E$3:$E$14,AH4675,"Cubic","Extrapolate=Linear","MultiX=Average","Skip=True","Sort=True")</f>
        <v>#N/A Invalid Parameter: Interpolation value</v>
      </c>
      <c r="AJ4675" s="43" t="str">
        <f>_xll.BInterpol('Base IPCA'!$C$3:$C$14,'Base IPCA'!$D$3:$D$14,AH4675,"Cubic","Extrapolate=Linear","MultiX=Average","Skip=True","Sort=True")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1"/>
        <v>#REF!</v>
      </c>
      <c r="AI4676" s="43" t="str">
        <f>_xll.BInterpol('Base IPCA'!$C$3:$C$14,'Base IPCA'!$E$3:$E$14,AH4676,"Cubic","Extrapolate=Linear","MultiX=Average","Skip=True","Sort=True")</f>
        <v>#N/A Invalid Parameter: Interpolation value</v>
      </c>
      <c r="AJ4676" s="43" t="str">
        <f>_xll.BInterpol('Base IPCA'!$C$3:$C$14,'Base IPCA'!$D$3:$D$14,AH4676,"Cubic","Extrapolate=Linear","MultiX=Average","Skip=True","Sort=True")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1"/>
        <v>#REF!</v>
      </c>
      <c r="AI4677" s="43" t="str">
        <f>_xll.BInterpol('Base IPCA'!$C$3:$C$14,'Base IPCA'!$E$3:$E$14,AH4677,"Cubic","Extrapolate=Linear","MultiX=Average","Skip=True","Sort=True")</f>
        <v>#N/A Invalid Parameter: Interpolation value</v>
      </c>
      <c r="AJ4677" s="43" t="str">
        <f>_xll.BInterpol('Base IPCA'!$C$3:$C$14,'Base IPCA'!$D$3:$D$14,AH4677,"Cubic","Extrapolate=Linear","MultiX=Average","Skip=True","Sort=True")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2">AH4677+1</f>
        <v>#REF!</v>
      </c>
      <c r="AI4678" s="43" t="str">
        <f>_xll.BInterpol('Base IPCA'!$C$3:$C$14,'Base IPCA'!$E$3:$E$14,AH4678,"Cubic","Extrapolate=Linear","MultiX=Average","Skip=True","Sort=True")</f>
        <v>#N/A Invalid Parameter: Interpolation value</v>
      </c>
      <c r="AJ4678" s="43" t="str">
        <f>_xll.BInterpol('Base IPCA'!$C$3:$C$14,'Base IPCA'!$D$3:$D$14,AH4678,"Cubic","Extrapolate=Linear","MultiX=Average","Skip=True","Sort=True")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2"/>
        <v>#REF!</v>
      </c>
      <c r="AI4679" s="43" t="str">
        <f>_xll.BInterpol('Base IPCA'!$C$3:$C$14,'Base IPCA'!$E$3:$E$14,AH4679,"Cubic","Extrapolate=Linear","MultiX=Average","Skip=True","Sort=True")</f>
        <v>#N/A Invalid Parameter: Interpolation value</v>
      </c>
      <c r="AJ4679" s="43" t="str">
        <f>_xll.BInterpol('Base IPCA'!$C$3:$C$14,'Base IPCA'!$D$3:$D$14,AH4679,"Cubic","Extrapolate=Linear","MultiX=Average","Skip=True","Sort=True")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2"/>
        <v>#REF!</v>
      </c>
      <c r="AI4680" s="43" t="str">
        <f>_xll.BInterpol('Base IPCA'!$C$3:$C$14,'Base IPCA'!$E$3:$E$14,AH4680,"Cubic","Extrapolate=Linear","MultiX=Average","Skip=True","Sort=True")</f>
        <v>#N/A Invalid Parameter: Interpolation value</v>
      </c>
      <c r="AJ4680" s="43" t="str">
        <f>_xll.BInterpol('Base IPCA'!$C$3:$C$14,'Base IPCA'!$D$3:$D$14,AH4680,"Cubic","Extrapolate=Linear","MultiX=Average","Skip=True","Sort=True")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2"/>
        <v>#REF!</v>
      </c>
      <c r="AI4681" s="43" t="str">
        <f>_xll.BInterpol('Base IPCA'!$C$3:$C$14,'Base IPCA'!$E$3:$E$14,AH4681,"Cubic","Extrapolate=Linear","MultiX=Average","Skip=True","Sort=True")</f>
        <v>#N/A Invalid Parameter: Interpolation value</v>
      </c>
      <c r="AJ4681" s="43" t="str">
        <f>_xll.BInterpol('Base IPCA'!$C$3:$C$14,'Base IPCA'!$D$3:$D$14,AH4681,"Cubic","Extrapolate=Linear","MultiX=Average","Skip=True","Sort=True")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2"/>
        <v>#REF!</v>
      </c>
      <c r="AI4682" s="43" t="str">
        <f>_xll.BInterpol('Base IPCA'!$C$3:$C$14,'Base IPCA'!$E$3:$E$14,AH4682,"Cubic","Extrapolate=Linear","MultiX=Average","Skip=True","Sort=True")</f>
        <v>#N/A Invalid Parameter: Interpolation value</v>
      </c>
      <c r="AJ4682" s="43" t="str">
        <f>_xll.BInterpol('Base IPCA'!$C$3:$C$14,'Base IPCA'!$D$3:$D$14,AH4682,"Cubic","Extrapolate=Linear","MultiX=Average","Skip=True","Sort=True")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2"/>
        <v>#REF!</v>
      </c>
      <c r="AI4683" s="43" t="str">
        <f>_xll.BInterpol('Base IPCA'!$C$3:$C$14,'Base IPCA'!$E$3:$E$14,AH4683,"Cubic","Extrapolate=Linear","MultiX=Average","Skip=True","Sort=True")</f>
        <v>#N/A Invalid Parameter: Interpolation value</v>
      </c>
      <c r="AJ4683" s="43" t="str">
        <f>_xll.BInterpol('Base IPCA'!$C$3:$C$14,'Base IPCA'!$D$3:$D$14,AH4683,"Cubic","Extrapolate=Linear","MultiX=Average","Skip=True","Sort=True")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2"/>
        <v>#REF!</v>
      </c>
      <c r="AI4684" s="43" t="str">
        <f>_xll.BInterpol('Base IPCA'!$C$3:$C$14,'Base IPCA'!$E$3:$E$14,AH4684,"Cubic","Extrapolate=Linear","MultiX=Average","Skip=True","Sort=True")</f>
        <v>#N/A Invalid Parameter: Interpolation value</v>
      </c>
      <c r="AJ4684" s="43" t="str">
        <f>_xll.BInterpol('Base IPCA'!$C$3:$C$14,'Base IPCA'!$D$3:$D$14,AH4684,"Cubic","Extrapolate=Linear","MultiX=Average","Skip=True","Sort=True")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2"/>
        <v>#REF!</v>
      </c>
      <c r="AI4685" s="43" t="str">
        <f>_xll.BInterpol('Base IPCA'!$C$3:$C$14,'Base IPCA'!$E$3:$E$14,AH4685,"Cubic","Extrapolate=Linear","MultiX=Average","Skip=True","Sort=True")</f>
        <v>#N/A Invalid Parameter: Interpolation value</v>
      </c>
      <c r="AJ4685" s="43" t="str">
        <f>_xll.BInterpol('Base IPCA'!$C$3:$C$14,'Base IPCA'!$D$3:$D$14,AH4685,"Cubic","Extrapolate=Linear","MultiX=Average","Skip=True","Sort=True")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2"/>
        <v>#REF!</v>
      </c>
      <c r="AI4686" s="43" t="str">
        <f>_xll.BInterpol('Base IPCA'!$C$3:$C$14,'Base IPCA'!$E$3:$E$14,AH4686,"Cubic","Extrapolate=Linear","MultiX=Average","Skip=True","Sort=True")</f>
        <v>#N/A Invalid Parameter: Interpolation value</v>
      </c>
      <c r="AJ4686" s="43" t="str">
        <f>_xll.BInterpol('Base IPCA'!$C$3:$C$14,'Base IPCA'!$D$3:$D$14,AH4686,"Cubic","Extrapolate=Linear","MultiX=Average","Skip=True","Sort=True")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2"/>
        <v>#REF!</v>
      </c>
      <c r="AI4687" s="43" t="str">
        <f>_xll.BInterpol('Base IPCA'!$C$3:$C$14,'Base IPCA'!$E$3:$E$14,AH4687,"Cubic","Extrapolate=Linear","MultiX=Average","Skip=True","Sort=True")</f>
        <v>#N/A Invalid Parameter: Interpolation value</v>
      </c>
      <c r="AJ4687" s="43" t="str">
        <f>_xll.BInterpol('Base IPCA'!$C$3:$C$14,'Base IPCA'!$D$3:$D$14,AH4687,"Cubic","Extrapolate=Linear","MultiX=Average","Skip=True","Sort=True")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2"/>
        <v>#REF!</v>
      </c>
      <c r="AI4688" s="43" t="str">
        <f>_xll.BInterpol('Base IPCA'!$C$3:$C$14,'Base IPCA'!$E$3:$E$14,AH4688,"Cubic","Extrapolate=Linear","MultiX=Average","Skip=True","Sort=True")</f>
        <v>#N/A Invalid Parameter: Interpolation value</v>
      </c>
      <c r="AJ4688" s="43" t="str">
        <f>_xll.BInterpol('Base IPCA'!$C$3:$C$14,'Base IPCA'!$D$3:$D$14,AH4688,"Cubic","Extrapolate=Linear","MultiX=Average","Skip=True","Sort=True")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2"/>
        <v>#REF!</v>
      </c>
      <c r="AI4689" s="43" t="str">
        <f>_xll.BInterpol('Base IPCA'!$C$3:$C$14,'Base IPCA'!$E$3:$E$14,AH4689,"Cubic","Extrapolate=Linear","MultiX=Average","Skip=True","Sort=True")</f>
        <v>#N/A Invalid Parameter: Interpolation value</v>
      </c>
      <c r="AJ4689" s="43" t="str">
        <f>_xll.BInterpol('Base IPCA'!$C$3:$C$14,'Base IPCA'!$D$3:$D$14,AH4689,"Cubic","Extrapolate=Linear","MultiX=Average","Skip=True","Sort=True")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2"/>
        <v>#REF!</v>
      </c>
      <c r="AI4690" s="43" t="str">
        <f>_xll.BInterpol('Base IPCA'!$C$3:$C$14,'Base IPCA'!$E$3:$E$14,AH4690,"Cubic","Extrapolate=Linear","MultiX=Average","Skip=True","Sort=True")</f>
        <v>#N/A Invalid Parameter: Interpolation value</v>
      </c>
      <c r="AJ4690" s="43" t="str">
        <f>_xll.BInterpol('Base IPCA'!$C$3:$C$14,'Base IPCA'!$D$3:$D$14,AH4690,"Cubic","Extrapolate=Linear","MultiX=Average","Skip=True","Sort=True")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2"/>
        <v>#REF!</v>
      </c>
      <c r="AI4691" s="43" t="str">
        <f>_xll.BInterpol('Base IPCA'!$C$3:$C$14,'Base IPCA'!$E$3:$E$14,AH4691,"Cubic","Extrapolate=Linear","MultiX=Average","Skip=True","Sort=True")</f>
        <v>#N/A Invalid Parameter: Interpolation value</v>
      </c>
      <c r="AJ4691" s="43" t="str">
        <f>_xll.BInterpol('Base IPCA'!$C$3:$C$14,'Base IPCA'!$D$3:$D$14,AH4691,"Cubic","Extrapolate=Linear","MultiX=Average","Skip=True","Sort=True")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2"/>
        <v>#REF!</v>
      </c>
      <c r="AI4692" s="43" t="str">
        <f>_xll.BInterpol('Base IPCA'!$C$3:$C$14,'Base IPCA'!$E$3:$E$14,AH4692,"Cubic","Extrapolate=Linear","MultiX=Average","Skip=True","Sort=True")</f>
        <v>#N/A Invalid Parameter: Interpolation value</v>
      </c>
      <c r="AJ4692" s="43" t="str">
        <f>_xll.BInterpol('Base IPCA'!$C$3:$C$14,'Base IPCA'!$D$3:$D$14,AH4692,"Cubic","Extrapolate=Linear","MultiX=Average","Skip=True","Sort=True")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2"/>
        <v>#REF!</v>
      </c>
      <c r="AI4693" s="43" t="str">
        <f>_xll.BInterpol('Base IPCA'!$C$3:$C$14,'Base IPCA'!$E$3:$E$14,AH4693,"Cubic","Extrapolate=Linear","MultiX=Average","Skip=True","Sort=True")</f>
        <v>#N/A Invalid Parameter: Interpolation value</v>
      </c>
      <c r="AJ4693" s="43" t="str">
        <f>_xll.BInterpol('Base IPCA'!$C$3:$C$14,'Base IPCA'!$D$3:$D$14,AH4693,"Cubic","Extrapolate=Linear","MultiX=Average","Skip=True","Sort=True")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2"/>
        <v>#REF!</v>
      </c>
      <c r="AI4694" s="43" t="str">
        <f>_xll.BInterpol('Base IPCA'!$C$3:$C$14,'Base IPCA'!$E$3:$E$14,AH4694,"Cubic","Extrapolate=Linear","MultiX=Average","Skip=True","Sort=True")</f>
        <v>#N/A Invalid Parameter: Interpolation value</v>
      </c>
      <c r="AJ4694" s="43" t="str">
        <f>_xll.BInterpol('Base IPCA'!$C$3:$C$14,'Base IPCA'!$D$3:$D$14,AH4694,"Cubic","Extrapolate=Linear","MultiX=Average","Skip=True","Sort=True")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2"/>
        <v>#REF!</v>
      </c>
      <c r="AI4695" s="43" t="str">
        <f>_xll.BInterpol('Base IPCA'!$C$3:$C$14,'Base IPCA'!$E$3:$E$14,AH4695,"Cubic","Extrapolate=Linear","MultiX=Average","Skip=True","Sort=True")</f>
        <v>#N/A Invalid Parameter: Interpolation value</v>
      </c>
      <c r="AJ4695" s="43" t="str">
        <f>_xll.BInterpol('Base IPCA'!$C$3:$C$14,'Base IPCA'!$D$3:$D$14,AH4695,"Cubic","Extrapolate=Linear","MultiX=Average","Skip=True","Sort=True")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2"/>
        <v>#REF!</v>
      </c>
      <c r="AI4696" s="43" t="str">
        <f>_xll.BInterpol('Base IPCA'!$C$3:$C$14,'Base IPCA'!$E$3:$E$14,AH4696,"Cubic","Extrapolate=Linear","MultiX=Average","Skip=True","Sort=True")</f>
        <v>#N/A Invalid Parameter: Interpolation value</v>
      </c>
      <c r="AJ4696" s="43" t="str">
        <f>_xll.BInterpol('Base IPCA'!$C$3:$C$14,'Base IPCA'!$D$3:$D$14,AH4696,"Cubic","Extrapolate=Linear","MultiX=Average","Skip=True","Sort=True")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2"/>
        <v>#REF!</v>
      </c>
      <c r="AI4697" s="43" t="str">
        <f>_xll.BInterpol('Base IPCA'!$C$3:$C$14,'Base IPCA'!$E$3:$E$14,AH4697,"Cubic","Extrapolate=Linear","MultiX=Average","Skip=True","Sort=True")</f>
        <v>#N/A Invalid Parameter: Interpolation value</v>
      </c>
      <c r="AJ4697" s="43" t="str">
        <f>_xll.BInterpol('Base IPCA'!$C$3:$C$14,'Base IPCA'!$D$3:$D$14,AH4697,"Cubic","Extrapolate=Linear","MultiX=Average","Skip=True","Sort=True")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2"/>
        <v>#REF!</v>
      </c>
      <c r="AI4698" s="43" t="str">
        <f>_xll.BInterpol('Base IPCA'!$C$3:$C$14,'Base IPCA'!$E$3:$E$14,AH4698,"Cubic","Extrapolate=Linear","MultiX=Average","Skip=True","Sort=True")</f>
        <v>#N/A Invalid Parameter: Interpolation value</v>
      </c>
      <c r="AJ4698" s="43" t="str">
        <f>_xll.BInterpol('Base IPCA'!$C$3:$C$14,'Base IPCA'!$D$3:$D$14,AH4698,"Cubic","Extrapolate=Linear","MultiX=Average","Skip=True","Sort=True")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2"/>
        <v>#REF!</v>
      </c>
      <c r="AI4699" s="43" t="str">
        <f>_xll.BInterpol('Base IPCA'!$C$3:$C$14,'Base IPCA'!$E$3:$E$14,AH4699,"Cubic","Extrapolate=Linear","MultiX=Average","Skip=True","Sort=True")</f>
        <v>#N/A Invalid Parameter: Interpolation value</v>
      </c>
      <c r="AJ4699" s="43" t="str">
        <f>_xll.BInterpol('Base IPCA'!$C$3:$C$14,'Base IPCA'!$D$3:$D$14,AH4699,"Cubic","Extrapolate=Linear","MultiX=Average","Skip=True","Sort=True")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2"/>
        <v>#REF!</v>
      </c>
      <c r="AI4700" s="43" t="str">
        <f>_xll.BInterpol('Base IPCA'!$C$3:$C$14,'Base IPCA'!$E$3:$E$14,AH4700,"Cubic","Extrapolate=Linear","MultiX=Average","Skip=True","Sort=True")</f>
        <v>#N/A Invalid Parameter: Interpolation value</v>
      </c>
      <c r="AJ4700" s="43" t="str">
        <f>_xll.BInterpol('Base IPCA'!$C$3:$C$14,'Base IPCA'!$D$3:$D$14,AH4700,"Cubic","Extrapolate=Linear","MultiX=Average","Skip=True","Sort=True")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2"/>
        <v>#REF!</v>
      </c>
      <c r="AI4701" s="43" t="str">
        <f>_xll.BInterpol('Base IPCA'!$C$3:$C$14,'Base IPCA'!$E$3:$E$14,AH4701,"Cubic","Extrapolate=Linear","MultiX=Average","Skip=True","Sort=True")</f>
        <v>#N/A Invalid Parameter: Interpolation value</v>
      </c>
      <c r="AJ4701" s="43" t="str">
        <f>_xll.BInterpol('Base IPCA'!$C$3:$C$14,'Base IPCA'!$D$3:$D$14,AH4701,"Cubic","Extrapolate=Linear","MultiX=Average","Skip=True","Sort=True")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2"/>
        <v>#REF!</v>
      </c>
      <c r="AI4702" s="43" t="str">
        <f>_xll.BInterpol('Base IPCA'!$C$3:$C$14,'Base IPCA'!$E$3:$E$14,AH4702,"Cubic","Extrapolate=Linear","MultiX=Average","Skip=True","Sort=True")</f>
        <v>#N/A Invalid Parameter: Interpolation value</v>
      </c>
      <c r="AJ4702" s="43" t="str">
        <f>_xll.BInterpol('Base IPCA'!$C$3:$C$14,'Base IPCA'!$D$3:$D$14,AH4702,"Cubic","Extrapolate=Linear","MultiX=Average","Skip=True","Sort=True")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2"/>
        <v>#REF!</v>
      </c>
      <c r="AI4703" s="43" t="str">
        <f>_xll.BInterpol('Base IPCA'!$C$3:$C$14,'Base IPCA'!$E$3:$E$14,AH4703,"Cubic","Extrapolate=Linear","MultiX=Average","Skip=True","Sort=True")</f>
        <v>#N/A Invalid Parameter: Interpolation value</v>
      </c>
      <c r="AJ4703" s="43" t="str">
        <f>_xll.BInterpol('Base IPCA'!$C$3:$C$14,'Base IPCA'!$D$3:$D$14,AH4703,"Cubic","Extrapolate=Linear","MultiX=Average","Skip=True","Sort=True")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2"/>
        <v>#REF!</v>
      </c>
      <c r="AI4704" s="43" t="str">
        <f>_xll.BInterpol('Base IPCA'!$C$3:$C$14,'Base IPCA'!$E$3:$E$14,AH4704,"Cubic","Extrapolate=Linear","MultiX=Average","Skip=True","Sort=True")</f>
        <v>#N/A Invalid Parameter: Interpolation value</v>
      </c>
      <c r="AJ4704" s="43" t="str">
        <f>_xll.BInterpol('Base IPCA'!$C$3:$C$14,'Base IPCA'!$D$3:$D$14,AH4704,"Cubic","Extrapolate=Linear","MultiX=Average","Skip=True","Sort=True")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2"/>
        <v>#REF!</v>
      </c>
      <c r="AI4705" s="43" t="str">
        <f>_xll.BInterpol('Base IPCA'!$C$3:$C$14,'Base IPCA'!$E$3:$E$14,AH4705,"Cubic","Extrapolate=Linear","MultiX=Average","Skip=True","Sort=True")</f>
        <v>#N/A Invalid Parameter: Interpolation value</v>
      </c>
      <c r="AJ4705" s="43" t="str">
        <f>_xll.BInterpol('Base IPCA'!$C$3:$C$14,'Base IPCA'!$D$3:$D$14,AH4705,"Cubic","Extrapolate=Linear","MultiX=Average","Skip=True","Sort=True")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2"/>
        <v>#REF!</v>
      </c>
      <c r="AI4706" s="43" t="str">
        <f>_xll.BInterpol('Base IPCA'!$C$3:$C$14,'Base IPCA'!$E$3:$E$14,AH4706,"Cubic","Extrapolate=Linear","MultiX=Average","Skip=True","Sort=True")</f>
        <v>#N/A Invalid Parameter: Interpolation value</v>
      </c>
      <c r="AJ4706" s="43" t="str">
        <f>_xll.BInterpol('Base IPCA'!$C$3:$C$14,'Base IPCA'!$D$3:$D$14,AH4706,"Cubic","Extrapolate=Linear","MultiX=Average","Skip=True","Sort=True")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2"/>
        <v>#REF!</v>
      </c>
      <c r="AI4707" s="43" t="str">
        <f>_xll.BInterpol('Base IPCA'!$C$3:$C$14,'Base IPCA'!$E$3:$E$14,AH4707,"Cubic","Extrapolate=Linear","MultiX=Average","Skip=True","Sort=True")</f>
        <v>#N/A Invalid Parameter: Interpolation value</v>
      </c>
      <c r="AJ4707" s="43" t="str">
        <f>_xll.BInterpol('Base IPCA'!$C$3:$C$14,'Base IPCA'!$D$3:$D$14,AH4707,"Cubic","Extrapolate=Linear","MultiX=Average","Skip=True","Sort=True")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2"/>
        <v>#REF!</v>
      </c>
      <c r="AI4708" s="43" t="str">
        <f>_xll.BInterpol('Base IPCA'!$C$3:$C$14,'Base IPCA'!$E$3:$E$14,AH4708,"Cubic","Extrapolate=Linear","MultiX=Average","Skip=True","Sort=True")</f>
        <v>#N/A Invalid Parameter: Interpolation value</v>
      </c>
      <c r="AJ4708" s="43" t="str">
        <f>_xll.BInterpol('Base IPCA'!$C$3:$C$14,'Base IPCA'!$D$3:$D$14,AH4708,"Cubic","Extrapolate=Linear","MultiX=Average","Skip=True","Sort=True")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2"/>
        <v>#REF!</v>
      </c>
      <c r="AI4709" s="43" t="str">
        <f>_xll.BInterpol('Base IPCA'!$C$3:$C$14,'Base IPCA'!$E$3:$E$14,AH4709,"Cubic","Extrapolate=Linear","MultiX=Average","Skip=True","Sort=True")</f>
        <v>#N/A Invalid Parameter: Interpolation value</v>
      </c>
      <c r="AJ4709" s="43" t="str">
        <f>_xll.BInterpol('Base IPCA'!$C$3:$C$14,'Base IPCA'!$D$3:$D$14,AH4709,"Cubic","Extrapolate=Linear","MultiX=Average","Skip=True","Sort=True")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2"/>
        <v>#REF!</v>
      </c>
      <c r="AI4710" s="43" t="str">
        <f>_xll.BInterpol('Base IPCA'!$C$3:$C$14,'Base IPCA'!$E$3:$E$14,AH4710,"Cubic","Extrapolate=Linear","MultiX=Average","Skip=True","Sort=True")</f>
        <v>#N/A Invalid Parameter: Interpolation value</v>
      </c>
      <c r="AJ4710" s="43" t="str">
        <f>_xll.BInterpol('Base IPCA'!$C$3:$C$14,'Base IPCA'!$D$3:$D$14,AH4710,"Cubic","Extrapolate=Linear","MultiX=Average","Skip=True","Sort=True")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2"/>
        <v>#REF!</v>
      </c>
      <c r="AI4711" s="43" t="str">
        <f>_xll.BInterpol('Base IPCA'!$C$3:$C$14,'Base IPCA'!$E$3:$E$14,AH4711,"Cubic","Extrapolate=Linear","MultiX=Average","Skip=True","Sort=True")</f>
        <v>#N/A Invalid Parameter: Interpolation value</v>
      </c>
      <c r="AJ4711" s="43" t="str">
        <f>_xll.BInterpol('Base IPCA'!$C$3:$C$14,'Base IPCA'!$D$3:$D$14,AH4711,"Cubic","Extrapolate=Linear","MultiX=Average","Skip=True","Sort=True")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2"/>
        <v>#REF!</v>
      </c>
      <c r="AI4712" s="43" t="str">
        <f>_xll.BInterpol('Base IPCA'!$C$3:$C$14,'Base IPCA'!$E$3:$E$14,AH4712,"Cubic","Extrapolate=Linear","MultiX=Average","Skip=True","Sort=True")</f>
        <v>#N/A Invalid Parameter: Interpolation value</v>
      </c>
      <c r="AJ4712" s="43" t="str">
        <f>_xll.BInterpol('Base IPCA'!$C$3:$C$14,'Base IPCA'!$D$3:$D$14,AH4712,"Cubic","Extrapolate=Linear","MultiX=Average","Skip=True","Sort=True")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2"/>
        <v>#REF!</v>
      </c>
      <c r="AI4713" s="43" t="str">
        <f>_xll.BInterpol('Base IPCA'!$C$3:$C$14,'Base IPCA'!$E$3:$E$14,AH4713,"Cubic","Extrapolate=Linear","MultiX=Average","Skip=True","Sort=True")</f>
        <v>#N/A Invalid Parameter: Interpolation value</v>
      </c>
      <c r="AJ4713" s="43" t="str">
        <f>_xll.BInterpol('Base IPCA'!$C$3:$C$14,'Base IPCA'!$D$3:$D$14,AH4713,"Cubic","Extrapolate=Linear","MultiX=Average","Skip=True","Sort=True")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2"/>
        <v>#REF!</v>
      </c>
      <c r="AI4714" s="43" t="str">
        <f>_xll.BInterpol('Base IPCA'!$C$3:$C$14,'Base IPCA'!$E$3:$E$14,AH4714,"Cubic","Extrapolate=Linear","MultiX=Average","Skip=True","Sort=True")</f>
        <v>#N/A Invalid Parameter: Interpolation value</v>
      </c>
      <c r="AJ4714" s="43" t="str">
        <f>_xll.BInterpol('Base IPCA'!$C$3:$C$14,'Base IPCA'!$D$3:$D$14,AH4714,"Cubic","Extrapolate=Linear","MultiX=Average","Skip=True","Sort=True")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2"/>
        <v>#REF!</v>
      </c>
      <c r="AI4715" s="43" t="str">
        <f>_xll.BInterpol('Base IPCA'!$C$3:$C$14,'Base IPCA'!$E$3:$E$14,AH4715,"Cubic","Extrapolate=Linear","MultiX=Average","Skip=True","Sort=True")</f>
        <v>#N/A Invalid Parameter: Interpolation value</v>
      </c>
      <c r="AJ4715" s="43" t="str">
        <f>_xll.BInterpol('Base IPCA'!$C$3:$C$14,'Base IPCA'!$D$3:$D$14,AH4715,"Cubic","Extrapolate=Linear","MultiX=Average","Skip=True","Sort=True")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2"/>
        <v>#REF!</v>
      </c>
      <c r="AI4716" s="43" t="str">
        <f>_xll.BInterpol('Base IPCA'!$C$3:$C$14,'Base IPCA'!$E$3:$E$14,AH4716,"Cubic","Extrapolate=Linear","MultiX=Average","Skip=True","Sort=True")</f>
        <v>#N/A Invalid Parameter: Interpolation value</v>
      </c>
      <c r="AJ4716" s="43" t="str">
        <f>_xll.BInterpol('Base IPCA'!$C$3:$C$14,'Base IPCA'!$D$3:$D$14,AH4716,"Cubic","Extrapolate=Linear","MultiX=Average","Skip=True","Sort=True")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2"/>
        <v>#REF!</v>
      </c>
      <c r="AI4717" s="43" t="str">
        <f>_xll.BInterpol('Base IPCA'!$C$3:$C$14,'Base IPCA'!$E$3:$E$14,AH4717,"Cubic","Extrapolate=Linear","MultiX=Average","Skip=True","Sort=True")</f>
        <v>#N/A Invalid Parameter: Interpolation value</v>
      </c>
      <c r="AJ4717" s="43" t="str">
        <f>_xll.BInterpol('Base IPCA'!$C$3:$C$14,'Base IPCA'!$D$3:$D$14,AH4717,"Cubic","Extrapolate=Linear","MultiX=Average","Skip=True","Sort=True")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2"/>
        <v>#REF!</v>
      </c>
      <c r="AI4718" s="43" t="str">
        <f>_xll.BInterpol('Base IPCA'!$C$3:$C$14,'Base IPCA'!$E$3:$E$14,AH4718,"Cubic","Extrapolate=Linear","MultiX=Average","Skip=True","Sort=True")</f>
        <v>#N/A Invalid Parameter: Interpolation value</v>
      </c>
      <c r="AJ4718" s="43" t="str">
        <f>_xll.BInterpol('Base IPCA'!$C$3:$C$14,'Base IPCA'!$D$3:$D$14,AH4718,"Cubic","Extrapolate=Linear","MultiX=Average","Skip=True","Sort=True")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2"/>
        <v>#REF!</v>
      </c>
      <c r="AI4719" s="43" t="str">
        <f>_xll.BInterpol('Base IPCA'!$C$3:$C$14,'Base IPCA'!$E$3:$E$14,AH4719,"Cubic","Extrapolate=Linear","MultiX=Average","Skip=True","Sort=True")</f>
        <v>#N/A Invalid Parameter: Interpolation value</v>
      </c>
      <c r="AJ4719" s="43" t="str">
        <f>_xll.BInterpol('Base IPCA'!$C$3:$C$14,'Base IPCA'!$D$3:$D$14,AH4719,"Cubic","Extrapolate=Linear","MultiX=Average","Skip=True","Sort=True")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2"/>
        <v>#REF!</v>
      </c>
      <c r="AI4720" s="43" t="str">
        <f>_xll.BInterpol('Base IPCA'!$C$3:$C$14,'Base IPCA'!$E$3:$E$14,AH4720,"Cubic","Extrapolate=Linear","MultiX=Average","Skip=True","Sort=True")</f>
        <v>#N/A Invalid Parameter: Interpolation value</v>
      </c>
      <c r="AJ4720" s="43" t="str">
        <f>_xll.BInterpol('Base IPCA'!$C$3:$C$14,'Base IPCA'!$D$3:$D$14,AH4720,"Cubic","Extrapolate=Linear","MultiX=Average","Skip=True","Sort=True")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2"/>
        <v>#REF!</v>
      </c>
      <c r="AI4721" s="43" t="str">
        <f>_xll.BInterpol('Base IPCA'!$C$3:$C$14,'Base IPCA'!$E$3:$E$14,AH4721,"Cubic","Extrapolate=Linear","MultiX=Average","Skip=True","Sort=True")</f>
        <v>#N/A Invalid Parameter: Interpolation value</v>
      </c>
      <c r="AJ4721" s="43" t="str">
        <f>_xll.BInterpol('Base IPCA'!$C$3:$C$14,'Base IPCA'!$D$3:$D$14,AH4721,"Cubic","Extrapolate=Linear","MultiX=Average","Skip=True","Sort=True")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2"/>
        <v>#REF!</v>
      </c>
      <c r="AI4722" s="43" t="str">
        <f>_xll.BInterpol('Base IPCA'!$C$3:$C$14,'Base IPCA'!$E$3:$E$14,AH4722,"Cubic","Extrapolate=Linear","MultiX=Average","Skip=True","Sort=True")</f>
        <v>#N/A Invalid Parameter: Interpolation value</v>
      </c>
      <c r="AJ4722" s="43" t="str">
        <f>_xll.BInterpol('Base IPCA'!$C$3:$C$14,'Base IPCA'!$D$3:$D$14,AH4722,"Cubic","Extrapolate=Linear","MultiX=Average","Skip=True","Sort=True")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2"/>
        <v>#REF!</v>
      </c>
      <c r="AI4723" s="43" t="str">
        <f>_xll.BInterpol('Base IPCA'!$C$3:$C$14,'Base IPCA'!$E$3:$E$14,AH4723,"Cubic","Extrapolate=Linear","MultiX=Average","Skip=True","Sort=True")</f>
        <v>#N/A Invalid Parameter: Interpolation value</v>
      </c>
      <c r="AJ4723" s="43" t="str">
        <f>_xll.BInterpol('Base IPCA'!$C$3:$C$14,'Base IPCA'!$D$3:$D$14,AH4723,"Cubic","Extrapolate=Linear","MultiX=Average","Skip=True","Sort=True")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2"/>
        <v>#REF!</v>
      </c>
      <c r="AI4724" s="43" t="str">
        <f>_xll.BInterpol('Base IPCA'!$C$3:$C$14,'Base IPCA'!$E$3:$E$14,AH4724,"Cubic","Extrapolate=Linear","MultiX=Average","Skip=True","Sort=True")</f>
        <v>#N/A Invalid Parameter: Interpolation value</v>
      </c>
      <c r="AJ4724" s="43" t="str">
        <f>_xll.BInterpol('Base IPCA'!$C$3:$C$14,'Base IPCA'!$D$3:$D$14,AH4724,"Cubic","Extrapolate=Linear","MultiX=Average","Skip=True","Sort=True")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2"/>
        <v>#REF!</v>
      </c>
      <c r="AI4725" s="43" t="str">
        <f>_xll.BInterpol('Base IPCA'!$C$3:$C$14,'Base IPCA'!$E$3:$E$14,AH4725,"Cubic","Extrapolate=Linear","MultiX=Average","Skip=True","Sort=True")</f>
        <v>#N/A Invalid Parameter: Interpolation value</v>
      </c>
      <c r="AJ4725" s="43" t="str">
        <f>_xll.BInterpol('Base IPCA'!$C$3:$C$14,'Base IPCA'!$D$3:$D$14,AH4725,"Cubic","Extrapolate=Linear","MultiX=Average","Skip=True","Sort=True")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2"/>
        <v>#REF!</v>
      </c>
      <c r="AI4726" s="43" t="str">
        <f>_xll.BInterpol('Base IPCA'!$C$3:$C$14,'Base IPCA'!$E$3:$E$14,AH4726,"Cubic","Extrapolate=Linear","MultiX=Average","Skip=True","Sort=True")</f>
        <v>#N/A Invalid Parameter: Interpolation value</v>
      </c>
      <c r="AJ4726" s="43" t="str">
        <f>_xll.BInterpol('Base IPCA'!$C$3:$C$14,'Base IPCA'!$D$3:$D$14,AH4726,"Cubic","Extrapolate=Linear","MultiX=Average","Skip=True","Sort=True")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2"/>
        <v>#REF!</v>
      </c>
      <c r="AI4727" s="43" t="str">
        <f>_xll.BInterpol('Base IPCA'!$C$3:$C$14,'Base IPCA'!$E$3:$E$14,AH4727,"Cubic","Extrapolate=Linear","MultiX=Average","Skip=True","Sort=True")</f>
        <v>#N/A Invalid Parameter: Interpolation value</v>
      </c>
      <c r="AJ4727" s="43" t="str">
        <f>_xll.BInterpol('Base IPCA'!$C$3:$C$14,'Base IPCA'!$D$3:$D$14,AH4727,"Cubic","Extrapolate=Linear","MultiX=Average","Skip=True","Sort=True")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2"/>
        <v>#REF!</v>
      </c>
      <c r="AI4728" s="43" t="str">
        <f>_xll.BInterpol('Base IPCA'!$C$3:$C$14,'Base IPCA'!$E$3:$E$14,AH4728,"Cubic","Extrapolate=Linear","MultiX=Average","Skip=True","Sort=True")</f>
        <v>#N/A Invalid Parameter: Interpolation value</v>
      </c>
      <c r="AJ4728" s="43" t="str">
        <f>_xll.BInterpol('Base IPCA'!$C$3:$C$14,'Base IPCA'!$D$3:$D$14,AH4728,"Cubic","Extrapolate=Linear","MultiX=Average","Skip=True","Sort=True")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2"/>
        <v>#REF!</v>
      </c>
      <c r="AI4729" s="43" t="str">
        <f>_xll.BInterpol('Base IPCA'!$C$3:$C$14,'Base IPCA'!$E$3:$E$14,AH4729,"Cubic","Extrapolate=Linear","MultiX=Average","Skip=True","Sort=True")</f>
        <v>#N/A Invalid Parameter: Interpolation value</v>
      </c>
      <c r="AJ4729" s="43" t="str">
        <f>_xll.BInterpol('Base IPCA'!$C$3:$C$14,'Base IPCA'!$D$3:$D$14,AH4729,"Cubic","Extrapolate=Linear","MultiX=Average","Skip=True","Sort=True")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2"/>
        <v>#REF!</v>
      </c>
      <c r="AI4730" s="43" t="str">
        <f>_xll.BInterpol('Base IPCA'!$C$3:$C$14,'Base IPCA'!$E$3:$E$14,AH4730,"Cubic","Extrapolate=Linear","MultiX=Average","Skip=True","Sort=True")</f>
        <v>#N/A Invalid Parameter: Interpolation value</v>
      </c>
      <c r="AJ4730" s="43" t="str">
        <f>_xll.BInterpol('Base IPCA'!$C$3:$C$14,'Base IPCA'!$D$3:$D$14,AH4730,"Cubic","Extrapolate=Linear","MultiX=Average","Skip=True","Sort=True")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2"/>
        <v>#REF!</v>
      </c>
      <c r="AI4731" s="43" t="str">
        <f>_xll.BInterpol('Base IPCA'!$C$3:$C$14,'Base IPCA'!$E$3:$E$14,AH4731,"Cubic","Extrapolate=Linear","MultiX=Average","Skip=True","Sort=True")</f>
        <v>#N/A Invalid Parameter: Interpolation value</v>
      </c>
      <c r="AJ4731" s="43" t="str">
        <f>_xll.BInterpol('Base IPCA'!$C$3:$C$14,'Base IPCA'!$D$3:$D$14,AH4731,"Cubic","Extrapolate=Linear","MultiX=Average","Skip=True","Sort=True")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2"/>
        <v>#REF!</v>
      </c>
      <c r="AI4732" s="43" t="str">
        <f>_xll.BInterpol('Base IPCA'!$C$3:$C$14,'Base IPCA'!$E$3:$E$14,AH4732,"Cubic","Extrapolate=Linear","MultiX=Average","Skip=True","Sort=True")</f>
        <v>#N/A Invalid Parameter: Interpolation value</v>
      </c>
      <c r="AJ4732" s="43" t="str">
        <f>_xll.BInterpol('Base IPCA'!$C$3:$C$14,'Base IPCA'!$D$3:$D$14,AH4732,"Cubic","Extrapolate=Linear","MultiX=Average","Skip=True","Sort=True")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2"/>
        <v>#REF!</v>
      </c>
      <c r="AI4733" s="43" t="str">
        <f>_xll.BInterpol('Base IPCA'!$C$3:$C$14,'Base IPCA'!$E$3:$E$14,AH4733,"Cubic","Extrapolate=Linear","MultiX=Average","Skip=True","Sort=True")</f>
        <v>#N/A Invalid Parameter: Interpolation value</v>
      </c>
      <c r="AJ4733" s="43" t="str">
        <f>_xll.BInterpol('Base IPCA'!$C$3:$C$14,'Base IPCA'!$D$3:$D$14,AH4733,"Cubic","Extrapolate=Linear","MultiX=Average","Skip=True","Sort=True")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2"/>
        <v>#REF!</v>
      </c>
      <c r="AI4734" s="43" t="str">
        <f>_xll.BInterpol('Base IPCA'!$C$3:$C$14,'Base IPCA'!$E$3:$E$14,AH4734,"Cubic","Extrapolate=Linear","MultiX=Average","Skip=True","Sort=True")</f>
        <v>#N/A Invalid Parameter: Interpolation value</v>
      </c>
      <c r="AJ4734" s="43" t="str">
        <f>_xll.BInterpol('Base IPCA'!$C$3:$C$14,'Base IPCA'!$D$3:$D$14,AH4734,"Cubic","Extrapolate=Linear","MultiX=Average","Skip=True","Sort=True")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2"/>
        <v>#REF!</v>
      </c>
      <c r="AI4735" s="43" t="str">
        <f>_xll.BInterpol('Base IPCA'!$C$3:$C$14,'Base IPCA'!$E$3:$E$14,AH4735,"Cubic","Extrapolate=Linear","MultiX=Average","Skip=True","Sort=True")</f>
        <v>#N/A Invalid Parameter: Interpolation value</v>
      </c>
      <c r="AJ4735" s="43" t="str">
        <f>_xll.BInterpol('Base IPCA'!$C$3:$C$14,'Base IPCA'!$D$3:$D$14,AH4735,"Cubic","Extrapolate=Linear","MultiX=Average","Skip=True","Sort=True")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2"/>
        <v>#REF!</v>
      </c>
      <c r="AI4736" s="43" t="str">
        <f>_xll.BInterpol('Base IPCA'!$C$3:$C$14,'Base IPCA'!$E$3:$E$14,AH4736,"Cubic","Extrapolate=Linear","MultiX=Average","Skip=True","Sort=True")</f>
        <v>#N/A Invalid Parameter: Interpolation value</v>
      </c>
      <c r="AJ4736" s="43" t="str">
        <f>_xll.BInterpol('Base IPCA'!$C$3:$C$14,'Base IPCA'!$D$3:$D$14,AH4736,"Cubic","Extrapolate=Linear","MultiX=Average","Skip=True","Sort=True")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2"/>
        <v>#REF!</v>
      </c>
      <c r="AI4737" s="43" t="str">
        <f>_xll.BInterpol('Base IPCA'!$C$3:$C$14,'Base IPCA'!$E$3:$E$14,AH4737,"Cubic","Extrapolate=Linear","MultiX=Average","Skip=True","Sort=True")</f>
        <v>#N/A Invalid Parameter: Interpolation value</v>
      </c>
      <c r="AJ4737" s="43" t="str">
        <f>_xll.BInterpol('Base IPCA'!$C$3:$C$14,'Base IPCA'!$D$3:$D$14,AH4737,"Cubic","Extrapolate=Linear","MultiX=Average","Skip=True","Sort=True")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2"/>
        <v>#REF!</v>
      </c>
      <c r="AI4738" s="43" t="str">
        <f>_xll.BInterpol('Base IPCA'!$C$3:$C$14,'Base IPCA'!$E$3:$E$14,AH4738,"Cubic","Extrapolate=Linear","MultiX=Average","Skip=True","Sort=True")</f>
        <v>#N/A Invalid Parameter: Interpolation value</v>
      </c>
      <c r="AJ4738" s="43" t="str">
        <f>_xll.BInterpol('Base IPCA'!$C$3:$C$14,'Base IPCA'!$D$3:$D$14,AH4738,"Cubic","Extrapolate=Linear","MultiX=Average","Skip=True","Sort=True")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2"/>
        <v>#REF!</v>
      </c>
      <c r="AI4739" s="43" t="str">
        <f>_xll.BInterpol('Base IPCA'!$C$3:$C$14,'Base IPCA'!$E$3:$E$14,AH4739,"Cubic","Extrapolate=Linear","MultiX=Average","Skip=True","Sort=True")</f>
        <v>#N/A Invalid Parameter: Interpolation value</v>
      </c>
      <c r="AJ4739" s="43" t="str">
        <f>_xll.BInterpol('Base IPCA'!$C$3:$C$14,'Base IPCA'!$D$3:$D$14,AH4739,"Cubic","Extrapolate=Linear","MultiX=Average","Skip=True","Sort=True")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2"/>
        <v>#REF!</v>
      </c>
      <c r="AI4740" s="43" t="str">
        <f>_xll.BInterpol('Base IPCA'!$C$3:$C$14,'Base IPCA'!$E$3:$E$14,AH4740,"Cubic","Extrapolate=Linear","MultiX=Average","Skip=True","Sort=True")</f>
        <v>#N/A Invalid Parameter: Interpolation value</v>
      </c>
      <c r="AJ4740" s="43" t="str">
        <f>_xll.BInterpol('Base IPCA'!$C$3:$C$14,'Base IPCA'!$D$3:$D$14,AH4740,"Cubic","Extrapolate=Linear","MultiX=Average","Skip=True","Sort=True")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2"/>
        <v>#REF!</v>
      </c>
      <c r="AI4741" s="43" t="str">
        <f>_xll.BInterpol('Base IPCA'!$C$3:$C$14,'Base IPCA'!$E$3:$E$14,AH4741,"Cubic","Extrapolate=Linear","MultiX=Average","Skip=True","Sort=True")</f>
        <v>#N/A Invalid Parameter: Interpolation value</v>
      </c>
      <c r="AJ4741" s="43" t="str">
        <f>_xll.BInterpol('Base IPCA'!$C$3:$C$14,'Base IPCA'!$D$3:$D$14,AH4741,"Cubic","Extrapolate=Linear","MultiX=Average","Skip=True","Sort=True")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3">AH4741+1</f>
        <v>#REF!</v>
      </c>
      <c r="AI4742" s="43" t="str">
        <f>_xll.BInterpol('Base IPCA'!$C$3:$C$14,'Base IPCA'!$E$3:$E$14,AH4742,"Cubic","Extrapolate=Linear","MultiX=Average","Skip=True","Sort=True")</f>
        <v>#N/A Invalid Parameter: Interpolation value</v>
      </c>
      <c r="AJ4742" s="43" t="str">
        <f>_xll.BInterpol('Base IPCA'!$C$3:$C$14,'Base IPCA'!$D$3:$D$14,AH4742,"Cubic","Extrapolate=Linear","MultiX=Average","Skip=True","Sort=True")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3"/>
        <v>#REF!</v>
      </c>
      <c r="AI4743" s="43" t="str">
        <f>_xll.BInterpol('Base IPCA'!$C$3:$C$14,'Base IPCA'!$E$3:$E$14,AH4743,"Cubic","Extrapolate=Linear","MultiX=Average","Skip=True","Sort=True")</f>
        <v>#N/A Invalid Parameter: Interpolation value</v>
      </c>
      <c r="AJ4743" s="43" t="str">
        <f>_xll.BInterpol('Base IPCA'!$C$3:$C$14,'Base IPCA'!$D$3:$D$14,AH4743,"Cubic","Extrapolate=Linear","MultiX=Average","Skip=True","Sort=True")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3"/>
        <v>#REF!</v>
      </c>
      <c r="AI4744" s="43" t="str">
        <f>_xll.BInterpol('Base IPCA'!$C$3:$C$14,'Base IPCA'!$E$3:$E$14,AH4744,"Cubic","Extrapolate=Linear","MultiX=Average","Skip=True","Sort=True")</f>
        <v>#N/A Invalid Parameter: Interpolation value</v>
      </c>
      <c r="AJ4744" s="43" t="str">
        <f>_xll.BInterpol('Base IPCA'!$C$3:$C$14,'Base IPCA'!$D$3:$D$14,AH4744,"Cubic","Extrapolate=Linear","MultiX=Average","Skip=True","Sort=True")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3"/>
        <v>#REF!</v>
      </c>
      <c r="AI4745" s="43" t="str">
        <f>_xll.BInterpol('Base IPCA'!$C$3:$C$14,'Base IPCA'!$E$3:$E$14,AH4745,"Cubic","Extrapolate=Linear","MultiX=Average","Skip=True","Sort=True")</f>
        <v>#N/A Invalid Parameter: Interpolation value</v>
      </c>
      <c r="AJ4745" s="43" t="str">
        <f>_xll.BInterpol('Base IPCA'!$C$3:$C$14,'Base IPCA'!$D$3:$D$14,AH4745,"Cubic","Extrapolate=Linear","MultiX=Average","Skip=True","Sort=True")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3"/>
        <v>#REF!</v>
      </c>
      <c r="AI4746" s="43" t="str">
        <f>_xll.BInterpol('Base IPCA'!$C$3:$C$14,'Base IPCA'!$E$3:$E$14,AH4746,"Cubic","Extrapolate=Linear","MultiX=Average","Skip=True","Sort=True")</f>
        <v>#N/A Invalid Parameter: Interpolation value</v>
      </c>
      <c r="AJ4746" s="43" t="str">
        <f>_xll.BInterpol('Base IPCA'!$C$3:$C$14,'Base IPCA'!$D$3:$D$14,AH4746,"Cubic","Extrapolate=Linear","MultiX=Average","Skip=True","Sort=True")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3"/>
        <v>#REF!</v>
      </c>
      <c r="AI4747" s="43" t="str">
        <f>_xll.BInterpol('Base IPCA'!$C$3:$C$14,'Base IPCA'!$E$3:$E$14,AH4747,"Cubic","Extrapolate=Linear","MultiX=Average","Skip=True","Sort=True")</f>
        <v>#N/A Invalid Parameter: Interpolation value</v>
      </c>
      <c r="AJ4747" s="43" t="str">
        <f>_xll.BInterpol('Base IPCA'!$C$3:$C$14,'Base IPCA'!$D$3:$D$14,AH4747,"Cubic","Extrapolate=Linear","MultiX=Average","Skip=True","Sort=True")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3"/>
        <v>#REF!</v>
      </c>
      <c r="AI4748" s="43" t="str">
        <f>_xll.BInterpol('Base IPCA'!$C$3:$C$14,'Base IPCA'!$E$3:$E$14,AH4748,"Cubic","Extrapolate=Linear","MultiX=Average","Skip=True","Sort=True")</f>
        <v>#N/A Invalid Parameter: Interpolation value</v>
      </c>
      <c r="AJ4748" s="43" t="str">
        <f>_xll.BInterpol('Base IPCA'!$C$3:$C$14,'Base IPCA'!$D$3:$D$14,AH4748,"Cubic","Extrapolate=Linear","MultiX=Average","Skip=True","Sort=True")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3"/>
        <v>#REF!</v>
      </c>
      <c r="AI4749" s="43" t="str">
        <f>_xll.BInterpol('Base IPCA'!$C$3:$C$14,'Base IPCA'!$E$3:$E$14,AH4749,"Cubic","Extrapolate=Linear","MultiX=Average","Skip=True","Sort=True")</f>
        <v>#N/A Invalid Parameter: Interpolation value</v>
      </c>
      <c r="AJ4749" s="43" t="str">
        <f>_xll.BInterpol('Base IPCA'!$C$3:$C$14,'Base IPCA'!$D$3:$D$14,AH4749,"Cubic","Extrapolate=Linear","MultiX=Average","Skip=True","Sort=True")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3"/>
        <v>#REF!</v>
      </c>
      <c r="AI4750" s="43" t="str">
        <f>_xll.BInterpol('Base IPCA'!$C$3:$C$14,'Base IPCA'!$E$3:$E$14,AH4750,"Cubic","Extrapolate=Linear","MultiX=Average","Skip=True","Sort=True")</f>
        <v>#N/A Invalid Parameter: Interpolation value</v>
      </c>
      <c r="AJ4750" s="43" t="str">
        <f>_xll.BInterpol('Base IPCA'!$C$3:$C$14,'Base IPCA'!$D$3:$D$14,AH4750,"Cubic","Extrapolate=Linear","MultiX=Average","Skip=True","Sort=True")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3"/>
        <v>#REF!</v>
      </c>
      <c r="AI4751" s="43" t="str">
        <f>_xll.BInterpol('Base IPCA'!$C$3:$C$14,'Base IPCA'!$E$3:$E$14,AH4751,"Cubic","Extrapolate=Linear","MultiX=Average","Skip=True","Sort=True")</f>
        <v>#N/A Invalid Parameter: Interpolation value</v>
      </c>
      <c r="AJ4751" s="43" t="str">
        <f>_xll.BInterpol('Base IPCA'!$C$3:$C$14,'Base IPCA'!$D$3:$D$14,AH4751,"Cubic","Extrapolate=Linear","MultiX=Average","Skip=True","Sort=True")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3"/>
        <v>#REF!</v>
      </c>
      <c r="AI4752" s="43" t="str">
        <f>_xll.BInterpol('Base IPCA'!$C$3:$C$14,'Base IPCA'!$E$3:$E$14,AH4752,"Cubic","Extrapolate=Linear","MultiX=Average","Skip=True","Sort=True")</f>
        <v>#N/A Invalid Parameter: Interpolation value</v>
      </c>
      <c r="AJ4752" s="43" t="str">
        <f>_xll.BInterpol('Base IPCA'!$C$3:$C$14,'Base IPCA'!$D$3:$D$14,AH4752,"Cubic","Extrapolate=Linear","MultiX=Average","Skip=True","Sort=True")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3"/>
        <v>#REF!</v>
      </c>
      <c r="AI4753" s="43" t="str">
        <f>_xll.BInterpol('Base IPCA'!$C$3:$C$14,'Base IPCA'!$E$3:$E$14,AH4753,"Cubic","Extrapolate=Linear","MultiX=Average","Skip=True","Sort=True")</f>
        <v>#N/A Invalid Parameter: Interpolation value</v>
      </c>
      <c r="AJ4753" s="43" t="str">
        <f>_xll.BInterpol('Base IPCA'!$C$3:$C$14,'Base IPCA'!$D$3:$D$14,AH4753,"Cubic","Extrapolate=Linear","MultiX=Average","Skip=True","Sort=True")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3"/>
        <v>#REF!</v>
      </c>
      <c r="AI4754" s="43" t="str">
        <f>_xll.BInterpol('Base IPCA'!$C$3:$C$14,'Base IPCA'!$E$3:$E$14,AH4754,"Cubic","Extrapolate=Linear","MultiX=Average","Skip=True","Sort=True")</f>
        <v>#N/A Invalid Parameter: Interpolation value</v>
      </c>
      <c r="AJ4754" s="43" t="str">
        <f>_xll.BInterpol('Base IPCA'!$C$3:$C$14,'Base IPCA'!$D$3:$D$14,AH4754,"Cubic","Extrapolate=Linear","MultiX=Average","Skip=True","Sort=True")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3"/>
        <v>#REF!</v>
      </c>
      <c r="AI4755" s="43" t="str">
        <f>_xll.BInterpol('Base IPCA'!$C$3:$C$14,'Base IPCA'!$E$3:$E$14,AH4755,"Cubic","Extrapolate=Linear","MultiX=Average","Skip=True","Sort=True")</f>
        <v>#N/A Invalid Parameter: Interpolation value</v>
      </c>
      <c r="AJ4755" s="43" t="str">
        <f>_xll.BInterpol('Base IPCA'!$C$3:$C$14,'Base IPCA'!$D$3:$D$14,AH4755,"Cubic","Extrapolate=Linear","MultiX=Average","Skip=True","Sort=True")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3"/>
        <v>#REF!</v>
      </c>
      <c r="AI4756" s="43" t="str">
        <f>_xll.BInterpol('Base IPCA'!$C$3:$C$14,'Base IPCA'!$E$3:$E$14,AH4756,"Cubic","Extrapolate=Linear","MultiX=Average","Skip=True","Sort=True")</f>
        <v>#N/A Invalid Parameter: Interpolation value</v>
      </c>
      <c r="AJ4756" s="43" t="str">
        <f>_xll.BInterpol('Base IPCA'!$C$3:$C$14,'Base IPCA'!$D$3:$D$14,AH4756,"Cubic","Extrapolate=Linear","MultiX=Average","Skip=True","Sort=True")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3"/>
        <v>#REF!</v>
      </c>
      <c r="AI4757" s="43" t="str">
        <f>_xll.BInterpol('Base IPCA'!$C$3:$C$14,'Base IPCA'!$E$3:$E$14,AH4757,"Cubic","Extrapolate=Linear","MultiX=Average","Skip=True","Sort=True")</f>
        <v>#N/A Invalid Parameter: Interpolation value</v>
      </c>
      <c r="AJ4757" s="43" t="str">
        <f>_xll.BInterpol('Base IPCA'!$C$3:$C$14,'Base IPCA'!$D$3:$D$14,AH4757,"Cubic","Extrapolate=Linear","MultiX=Average","Skip=True","Sort=True")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3"/>
        <v>#REF!</v>
      </c>
      <c r="AI4758" s="43" t="str">
        <f>_xll.BInterpol('Base IPCA'!$C$3:$C$14,'Base IPCA'!$E$3:$E$14,AH4758,"Cubic","Extrapolate=Linear","MultiX=Average","Skip=True","Sort=True")</f>
        <v>#N/A Invalid Parameter: Interpolation value</v>
      </c>
      <c r="AJ4758" s="43" t="str">
        <f>_xll.BInterpol('Base IPCA'!$C$3:$C$14,'Base IPCA'!$D$3:$D$14,AH4758,"Cubic","Extrapolate=Linear","MultiX=Average","Skip=True","Sort=True")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3"/>
        <v>#REF!</v>
      </c>
      <c r="AI4759" s="43" t="str">
        <f>_xll.BInterpol('Base IPCA'!$C$3:$C$14,'Base IPCA'!$E$3:$E$14,AH4759,"Cubic","Extrapolate=Linear","MultiX=Average","Skip=True","Sort=True")</f>
        <v>#N/A Invalid Parameter: Interpolation value</v>
      </c>
      <c r="AJ4759" s="43" t="str">
        <f>_xll.BInterpol('Base IPCA'!$C$3:$C$14,'Base IPCA'!$D$3:$D$14,AH4759,"Cubic","Extrapolate=Linear","MultiX=Average","Skip=True","Sort=True")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3"/>
        <v>#REF!</v>
      </c>
      <c r="AI4760" s="43" t="str">
        <f>_xll.BInterpol('Base IPCA'!$C$3:$C$14,'Base IPCA'!$E$3:$E$14,AH4760,"Cubic","Extrapolate=Linear","MultiX=Average","Skip=True","Sort=True")</f>
        <v>#N/A Invalid Parameter: Interpolation value</v>
      </c>
      <c r="AJ4760" s="43" t="str">
        <f>_xll.BInterpol('Base IPCA'!$C$3:$C$14,'Base IPCA'!$D$3:$D$14,AH4760,"Cubic","Extrapolate=Linear","MultiX=Average","Skip=True","Sort=True")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3"/>
        <v>#REF!</v>
      </c>
      <c r="AI4761" s="43" t="str">
        <f>_xll.BInterpol('Base IPCA'!$C$3:$C$14,'Base IPCA'!$E$3:$E$14,AH4761,"Cubic","Extrapolate=Linear","MultiX=Average","Skip=True","Sort=True")</f>
        <v>#N/A Invalid Parameter: Interpolation value</v>
      </c>
      <c r="AJ4761" s="43" t="str">
        <f>_xll.BInterpol('Base IPCA'!$C$3:$C$14,'Base IPCA'!$D$3:$D$14,AH4761,"Cubic","Extrapolate=Linear","MultiX=Average","Skip=True","Sort=True")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3"/>
        <v>#REF!</v>
      </c>
      <c r="AI4762" s="43" t="str">
        <f>_xll.BInterpol('Base IPCA'!$C$3:$C$14,'Base IPCA'!$E$3:$E$14,AH4762,"Cubic","Extrapolate=Linear","MultiX=Average","Skip=True","Sort=True")</f>
        <v>#N/A Invalid Parameter: Interpolation value</v>
      </c>
      <c r="AJ4762" s="43" t="str">
        <f>_xll.BInterpol('Base IPCA'!$C$3:$C$14,'Base IPCA'!$D$3:$D$14,AH4762,"Cubic","Extrapolate=Linear","MultiX=Average","Skip=True","Sort=True")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3"/>
        <v>#REF!</v>
      </c>
      <c r="AI4763" s="43" t="str">
        <f>_xll.BInterpol('Base IPCA'!$C$3:$C$14,'Base IPCA'!$E$3:$E$14,AH4763,"Cubic","Extrapolate=Linear","MultiX=Average","Skip=True","Sort=True")</f>
        <v>#N/A Invalid Parameter: Interpolation value</v>
      </c>
      <c r="AJ4763" s="43" t="str">
        <f>_xll.BInterpol('Base IPCA'!$C$3:$C$14,'Base IPCA'!$D$3:$D$14,AH4763,"Cubic","Extrapolate=Linear","MultiX=Average","Skip=True","Sort=True")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3"/>
        <v>#REF!</v>
      </c>
      <c r="AI4764" s="43" t="str">
        <f>_xll.BInterpol('Base IPCA'!$C$3:$C$14,'Base IPCA'!$E$3:$E$14,AH4764,"Cubic","Extrapolate=Linear","MultiX=Average","Skip=True","Sort=True")</f>
        <v>#N/A Invalid Parameter: Interpolation value</v>
      </c>
      <c r="AJ4764" s="43" t="str">
        <f>_xll.BInterpol('Base IPCA'!$C$3:$C$14,'Base IPCA'!$D$3:$D$14,AH4764,"Cubic","Extrapolate=Linear","MultiX=Average","Skip=True","Sort=True")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3"/>
        <v>#REF!</v>
      </c>
      <c r="AI4765" s="43" t="str">
        <f>_xll.BInterpol('Base IPCA'!$C$3:$C$14,'Base IPCA'!$E$3:$E$14,AH4765,"Cubic","Extrapolate=Linear","MultiX=Average","Skip=True","Sort=True")</f>
        <v>#N/A Invalid Parameter: Interpolation value</v>
      </c>
      <c r="AJ4765" s="43" t="str">
        <f>_xll.BInterpol('Base IPCA'!$C$3:$C$14,'Base IPCA'!$D$3:$D$14,AH4765,"Cubic","Extrapolate=Linear","MultiX=Average","Skip=True","Sort=True")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3"/>
        <v>#REF!</v>
      </c>
      <c r="AI4766" s="43" t="str">
        <f>_xll.BInterpol('Base IPCA'!$C$3:$C$14,'Base IPCA'!$E$3:$E$14,AH4766,"Cubic","Extrapolate=Linear","MultiX=Average","Skip=True","Sort=True")</f>
        <v>#N/A Invalid Parameter: Interpolation value</v>
      </c>
      <c r="AJ4766" s="43" t="str">
        <f>_xll.BInterpol('Base IPCA'!$C$3:$C$14,'Base IPCA'!$D$3:$D$14,AH4766,"Cubic","Extrapolate=Linear","MultiX=Average","Skip=True","Sort=True")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3"/>
        <v>#REF!</v>
      </c>
      <c r="AI4767" s="43" t="str">
        <f>_xll.BInterpol('Base IPCA'!$C$3:$C$14,'Base IPCA'!$E$3:$E$14,AH4767,"Cubic","Extrapolate=Linear","MultiX=Average","Skip=True","Sort=True")</f>
        <v>#N/A Invalid Parameter: Interpolation value</v>
      </c>
      <c r="AJ4767" s="43" t="str">
        <f>_xll.BInterpol('Base IPCA'!$C$3:$C$14,'Base IPCA'!$D$3:$D$14,AH4767,"Cubic","Extrapolate=Linear","MultiX=Average","Skip=True","Sort=True")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3"/>
        <v>#REF!</v>
      </c>
      <c r="AI4768" s="43" t="str">
        <f>_xll.BInterpol('Base IPCA'!$C$3:$C$14,'Base IPCA'!$E$3:$E$14,AH4768,"Cubic","Extrapolate=Linear","MultiX=Average","Skip=True","Sort=True")</f>
        <v>#N/A Invalid Parameter: Interpolation value</v>
      </c>
      <c r="AJ4768" s="43" t="str">
        <f>_xll.BInterpol('Base IPCA'!$C$3:$C$14,'Base IPCA'!$D$3:$D$14,AH4768,"Cubic","Extrapolate=Linear","MultiX=Average","Skip=True","Sort=True")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3"/>
        <v>#REF!</v>
      </c>
      <c r="AI4769" s="43" t="str">
        <f>_xll.BInterpol('Base IPCA'!$C$3:$C$14,'Base IPCA'!$E$3:$E$14,AH4769,"Cubic","Extrapolate=Linear","MultiX=Average","Skip=True","Sort=True")</f>
        <v>#N/A Invalid Parameter: Interpolation value</v>
      </c>
      <c r="AJ4769" s="43" t="str">
        <f>_xll.BInterpol('Base IPCA'!$C$3:$C$14,'Base IPCA'!$D$3:$D$14,AH4769,"Cubic","Extrapolate=Linear","MultiX=Average","Skip=True","Sort=True")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3"/>
        <v>#REF!</v>
      </c>
      <c r="AI4770" s="43" t="str">
        <f>_xll.BInterpol('Base IPCA'!$C$3:$C$14,'Base IPCA'!$E$3:$E$14,AH4770,"Cubic","Extrapolate=Linear","MultiX=Average","Skip=True","Sort=True")</f>
        <v>#N/A Invalid Parameter: Interpolation value</v>
      </c>
      <c r="AJ4770" s="43" t="str">
        <f>_xll.BInterpol('Base IPCA'!$C$3:$C$14,'Base IPCA'!$D$3:$D$14,AH4770,"Cubic","Extrapolate=Linear","MultiX=Average","Skip=True","Sort=True")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3"/>
        <v>#REF!</v>
      </c>
      <c r="AI4771" s="43" t="str">
        <f>_xll.BInterpol('Base IPCA'!$C$3:$C$14,'Base IPCA'!$E$3:$E$14,AH4771,"Cubic","Extrapolate=Linear","MultiX=Average","Skip=True","Sort=True")</f>
        <v>#N/A Invalid Parameter: Interpolation value</v>
      </c>
      <c r="AJ4771" s="43" t="str">
        <f>_xll.BInterpol('Base IPCA'!$C$3:$C$14,'Base IPCA'!$D$3:$D$14,AH4771,"Cubic","Extrapolate=Linear","MultiX=Average","Skip=True","Sort=True")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3"/>
        <v>#REF!</v>
      </c>
      <c r="AI4772" s="43" t="str">
        <f>_xll.BInterpol('Base IPCA'!$C$3:$C$14,'Base IPCA'!$E$3:$E$14,AH4772,"Cubic","Extrapolate=Linear","MultiX=Average","Skip=True","Sort=True")</f>
        <v>#N/A Invalid Parameter: Interpolation value</v>
      </c>
      <c r="AJ4772" s="43" t="str">
        <f>_xll.BInterpol('Base IPCA'!$C$3:$C$14,'Base IPCA'!$D$3:$D$14,AH4772,"Cubic","Extrapolate=Linear","MultiX=Average","Skip=True","Sort=True")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3"/>
        <v>#REF!</v>
      </c>
      <c r="AI4773" s="43" t="str">
        <f>_xll.BInterpol('Base IPCA'!$C$3:$C$14,'Base IPCA'!$E$3:$E$14,AH4773,"Cubic","Extrapolate=Linear","MultiX=Average","Skip=True","Sort=True")</f>
        <v>#N/A Invalid Parameter: Interpolation value</v>
      </c>
      <c r="AJ4773" s="43" t="str">
        <f>_xll.BInterpol('Base IPCA'!$C$3:$C$14,'Base IPCA'!$D$3:$D$14,AH4773,"Cubic","Extrapolate=Linear","MultiX=Average","Skip=True","Sort=True")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3"/>
        <v>#REF!</v>
      </c>
      <c r="AI4774" s="43" t="str">
        <f>_xll.BInterpol('Base IPCA'!$C$3:$C$14,'Base IPCA'!$E$3:$E$14,AH4774,"Cubic","Extrapolate=Linear","MultiX=Average","Skip=True","Sort=True")</f>
        <v>#N/A Invalid Parameter: Interpolation value</v>
      </c>
      <c r="AJ4774" s="43" t="str">
        <f>_xll.BInterpol('Base IPCA'!$C$3:$C$14,'Base IPCA'!$D$3:$D$14,AH4774,"Cubic","Extrapolate=Linear","MultiX=Average","Skip=True","Sort=True")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3"/>
        <v>#REF!</v>
      </c>
      <c r="AI4775" s="43" t="str">
        <f>_xll.BInterpol('Base IPCA'!$C$3:$C$14,'Base IPCA'!$E$3:$E$14,AH4775,"Cubic","Extrapolate=Linear","MultiX=Average","Skip=True","Sort=True")</f>
        <v>#N/A Invalid Parameter: Interpolation value</v>
      </c>
      <c r="AJ4775" s="43" t="str">
        <f>_xll.BInterpol('Base IPCA'!$C$3:$C$14,'Base IPCA'!$D$3:$D$14,AH4775,"Cubic","Extrapolate=Linear","MultiX=Average","Skip=True","Sort=True")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3"/>
        <v>#REF!</v>
      </c>
      <c r="AI4776" s="43" t="str">
        <f>_xll.BInterpol('Base IPCA'!$C$3:$C$14,'Base IPCA'!$E$3:$E$14,AH4776,"Cubic","Extrapolate=Linear","MultiX=Average","Skip=True","Sort=True")</f>
        <v>#N/A Invalid Parameter: Interpolation value</v>
      </c>
      <c r="AJ4776" s="43" t="str">
        <f>_xll.BInterpol('Base IPCA'!$C$3:$C$14,'Base IPCA'!$D$3:$D$14,AH4776,"Cubic","Extrapolate=Linear","MultiX=Average","Skip=True","Sort=True")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3"/>
        <v>#REF!</v>
      </c>
      <c r="AI4777" s="43" t="str">
        <f>_xll.BInterpol('Base IPCA'!$C$3:$C$14,'Base IPCA'!$E$3:$E$14,AH4777,"Cubic","Extrapolate=Linear","MultiX=Average","Skip=True","Sort=True")</f>
        <v>#N/A Invalid Parameter: Interpolation value</v>
      </c>
      <c r="AJ4777" s="43" t="str">
        <f>_xll.BInterpol('Base IPCA'!$C$3:$C$14,'Base IPCA'!$D$3:$D$14,AH4777,"Cubic","Extrapolate=Linear","MultiX=Average","Skip=True","Sort=True")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3"/>
        <v>#REF!</v>
      </c>
      <c r="AI4778" s="43" t="str">
        <f>_xll.BInterpol('Base IPCA'!$C$3:$C$14,'Base IPCA'!$E$3:$E$14,AH4778,"Cubic","Extrapolate=Linear","MultiX=Average","Skip=True","Sort=True")</f>
        <v>#N/A Invalid Parameter: Interpolation value</v>
      </c>
      <c r="AJ4778" s="43" t="str">
        <f>_xll.BInterpol('Base IPCA'!$C$3:$C$14,'Base IPCA'!$D$3:$D$14,AH4778,"Cubic","Extrapolate=Linear","MultiX=Average","Skip=True","Sort=True")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3"/>
        <v>#REF!</v>
      </c>
      <c r="AI4779" s="43" t="str">
        <f>_xll.BInterpol('Base IPCA'!$C$3:$C$14,'Base IPCA'!$E$3:$E$14,AH4779,"Cubic","Extrapolate=Linear","MultiX=Average","Skip=True","Sort=True")</f>
        <v>#N/A Invalid Parameter: Interpolation value</v>
      </c>
      <c r="AJ4779" s="43" t="str">
        <f>_xll.BInterpol('Base IPCA'!$C$3:$C$14,'Base IPCA'!$D$3:$D$14,AH4779,"Cubic","Extrapolate=Linear","MultiX=Average","Skip=True","Sort=True")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3"/>
        <v>#REF!</v>
      </c>
      <c r="AI4780" s="43" t="str">
        <f>_xll.BInterpol('Base IPCA'!$C$3:$C$14,'Base IPCA'!$E$3:$E$14,AH4780,"Cubic","Extrapolate=Linear","MultiX=Average","Skip=True","Sort=True")</f>
        <v>#N/A Invalid Parameter: Interpolation value</v>
      </c>
      <c r="AJ4780" s="43" t="str">
        <f>_xll.BInterpol('Base IPCA'!$C$3:$C$14,'Base IPCA'!$D$3:$D$14,AH4780,"Cubic","Extrapolate=Linear","MultiX=Average","Skip=True","Sort=True")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3"/>
        <v>#REF!</v>
      </c>
      <c r="AI4781" s="43" t="str">
        <f>_xll.BInterpol('Base IPCA'!$C$3:$C$14,'Base IPCA'!$E$3:$E$14,AH4781,"Cubic","Extrapolate=Linear","MultiX=Average","Skip=True","Sort=True")</f>
        <v>#N/A Invalid Parameter: Interpolation value</v>
      </c>
      <c r="AJ4781" s="43" t="str">
        <f>_xll.BInterpol('Base IPCA'!$C$3:$C$14,'Base IPCA'!$D$3:$D$14,AH4781,"Cubic","Extrapolate=Linear","MultiX=Average","Skip=True","Sort=True")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3"/>
        <v>#REF!</v>
      </c>
      <c r="AI4782" s="43" t="str">
        <f>_xll.BInterpol('Base IPCA'!$C$3:$C$14,'Base IPCA'!$E$3:$E$14,AH4782,"Cubic","Extrapolate=Linear","MultiX=Average","Skip=True","Sort=True")</f>
        <v>#N/A Invalid Parameter: Interpolation value</v>
      </c>
      <c r="AJ4782" s="43" t="str">
        <f>_xll.BInterpol('Base IPCA'!$C$3:$C$14,'Base IPCA'!$D$3:$D$14,AH4782,"Cubic","Extrapolate=Linear","MultiX=Average","Skip=True","Sort=True")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3"/>
        <v>#REF!</v>
      </c>
      <c r="AI4783" s="43" t="str">
        <f>_xll.BInterpol('Base IPCA'!$C$3:$C$14,'Base IPCA'!$E$3:$E$14,AH4783,"Cubic","Extrapolate=Linear","MultiX=Average","Skip=True","Sort=True")</f>
        <v>#N/A Invalid Parameter: Interpolation value</v>
      </c>
      <c r="AJ4783" s="43" t="str">
        <f>_xll.BInterpol('Base IPCA'!$C$3:$C$14,'Base IPCA'!$D$3:$D$14,AH4783,"Cubic","Extrapolate=Linear","MultiX=Average","Skip=True","Sort=True")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3"/>
        <v>#REF!</v>
      </c>
      <c r="AI4784" s="43" t="str">
        <f>_xll.BInterpol('Base IPCA'!$C$3:$C$14,'Base IPCA'!$E$3:$E$14,AH4784,"Cubic","Extrapolate=Linear","MultiX=Average","Skip=True","Sort=True")</f>
        <v>#N/A Invalid Parameter: Interpolation value</v>
      </c>
      <c r="AJ4784" s="43" t="str">
        <f>_xll.BInterpol('Base IPCA'!$C$3:$C$14,'Base IPCA'!$D$3:$D$14,AH4784,"Cubic","Extrapolate=Linear","MultiX=Average","Skip=True","Sort=True")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3"/>
        <v>#REF!</v>
      </c>
      <c r="AI4785" s="43" t="str">
        <f>_xll.BInterpol('Base IPCA'!$C$3:$C$14,'Base IPCA'!$E$3:$E$14,AH4785,"Cubic","Extrapolate=Linear","MultiX=Average","Skip=True","Sort=True")</f>
        <v>#N/A Invalid Parameter: Interpolation value</v>
      </c>
      <c r="AJ4785" s="43" t="str">
        <f>_xll.BInterpol('Base IPCA'!$C$3:$C$14,'Base IPCA'!$D$3:$D$14,AH4785,"Cubic","Extrapolate=Linear","MultiX=Average","Skip=True","Sort=True")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3"/>
        <v>#REF!</v>
      </c>
      <c r="AI4786" s="43" t="str">
        <f>_xll.BInterpol('Base IPCA'!$C$3:$C$14,'Base IPCA'!$E$3:$E$14,AH4786,"Cubic","Extrapolate=Linear","MultiX=Average","Skip=True","Sort=True")</f>
        <v>#N/A Invalid Parameter: Interpolation value</v>
      </c>
      <c r="AJ4786" s="43" t="str">
        <f>_xll.BInterpol('Base IPCA'!$C$3:$C$14,'Base IPCA'!$D$3:$D$14,AH4786,"Cubic","Extrapolate=Linear","MultiX=Average","Skip=True","Sort=True")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3"/>
        <v>#REF!</v>
      </c>
      <c r="AI4787" s="43" t="str">
        <f>_xll.BInterpol('Base IPCA'!$C$3:$C$14,'Base IPCA'!$E$3:$E$14,AH4787,"Cubic","Extrapolate=Linear","MultiX=Average","Skip=True","Sort=True")</f>
        <v>#N/A Invalid Parameter: Interpolation value</v>
      </c>
      <c r="AJ4787" s="43" t="str">
        <f>_xll.BInterpol('Base IPCA'!$C$3:$C$14,'Base IPCA'!$D$3:$D$14,AH4787,"Cubic","Extrapolate=Linear","MultiX=Average","Skip=True","Sort=True")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3"/>
        <v>#REF!</v>
      </c>
      <c r="AI4788" s="43" t="str">
        <f>_xll.BInterpol('Base IPCA'!$C$3:$C$14,'Base IPCA'!$E$3:$E$14,AH4788,"Cubic","Extrapolate=Linear","MultiX=Average","Skip=True","Sort=True")</f>
        <v>#N/A Invalid Parameter: Interpolation value</v>
      </c>
      <c r="AJ4788" s="43" t="str">
        <f>_xll.BInterpol('Base IPCA'!$C$3:$C$14,'Base IPCA'!$D$3:$D$14,AH4788,"Cubic","Extrapolate=Linear","MultiX=Average","Skip=True","Sort=True")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3"/>
        <v>#REF!</v>
      </c>
      <c r="AI4789" s="43" t="str">
        <f>_xll.BInterpol('Base IPCA'!$C$3:$C$14,'Base IPCA'!$E$3:$E$14,AH4789,"Cubic","Extrapolate=Linear","MultiX=Average","Skip=True","Sort=True")</f>
        <v>#N/A Invalid Parameter: Interpolation value</v>
      </c>
      <c r="AJ4789" s="43" t="str">
        <f>_xll.BInterpol('Base IPCA'!$C$3:$C$14,'Base IPCA'!$D$3:$D$14,AH4789,"Cubic","Extrapolate=Linear","MultiX=Average","Skip=True","Sort=True")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3"/>
        <v>#REF!</v>
      </c>
      <c r="AI4790" s="43" t="str">
        <f>_xll.BInterpol('Base IPCA'!$C$3:$C$14,'Base IPCA'!$E$3:$E$14,AH4790,"Cubic","Extrapolate=Linear","MultiX=Average","Skip=True","Sort=True")</f>
        <v>#N/A Invalid Parameter: Interpolation value</v>
      </c>
      <c r="AJ4790" s="43" t="str">
        <f>_xll.BInterpol('Base IPCA'!$C$3:$C$14,'Base IPCA'!$D$3:$D$14,AH4790,"Cubic","Extrapolate=Linear","MultiX=Average","Skip=True","Sort=True")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3"/>
        <v>#REF!</v>
      </c>
      <c r="AI4791" s="43" t="str">
        <f>_xll.BInterpol('Base IPCA'!$C$3:$C$14,'Base IPCA'!$E$3:$E$14,AH4791,"Cubic","Extrapolate=Linear","MultiX=Average","Skip=True","Sort=True")</f>
        <v>#N/A Invalid Parameter: Interpolation value</v>
      </c>
      <c r="AJ4791" s="43" t="str">
        <f>_xll.BInterpol('Base IPCA'!$C$3:$C$14,'Base IPCA'!$D$3:$D$14,AH4791,"Cubic","Extrapolate=Linear","MultiX=Average","Skip=True","Sort=True")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3"/>
        <v>#REF!</v>
      </c>
      <c r="AI4792" s="43" t="str">
        <f>_xll.BInterpol('Base IPCA'!$C$3:$C$14,'Base IPCA'!$E$3:$E$14,AH4792,"Cubic","Extrapolate=Linear","MultiX=Average","Skip=True","Sort=True")</f>
        <v>#N/A Invalid Parameter: Interpolation value</v>
      </c>
      <c r="AJ4792" s="43" t="str">
        <f>_xll.BInterpol('Base IPCA'!$C$3:$C$14,'Base IPCA'!$D$3:$D$14,AH4792,"Cubic","Extrapolate=Linear","MultiX=Average","Skip=True","Sort=True")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3"/>
        <v>#REF!</v>
      </c>
      <c r="AI4793" s="43" t="str">
        <f>_xll.BInterpol('Base IPCA'!$C$3:$C$14,'Base IPCA'!$E$3:$E$14,AH4793,"Cubic","Extrapolate=Linear","MultiX=Average","Skip=True","Sort=True")</f>
        <v>#N/A Invalid Parameter: Interpolation value</v>
      </c>
      <c r="AJ4793" s="43" t="str">
        <f>_xll.BInterpol('Base IPCA'!$C$3:$C$14,'Base IPCA'!$D$3:$D$14,AH4793,"Cubic","Extrapolate=Linear","MultiX=Average","Skip=True","Sort=True")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3"/>
        <v>#REF!</v>
      </c>
      <c r="AI4794" s="43" t="str">
        <f>_xll.BInterpol('Base IPCA'!$C$3:$C$14,'Base IPCA'!$E$3:$E$14,AH4794,"Cubic","Extrapolate=Linear","MultiX=Average","Skip=True","Sort=True")</f>
        <v>#N/A Invalid Parameter: Interpolation value</v>
      </c>
      <c r="AJ4794" s="43" t="str">
        <f>_xll.BInterpol('Base IPCA'!$C$3:$C$14,'Base IPCA'!$D$3:$D$14,AH4794,"Cubic","Extrapolate=Linear","MultiX=Average","Skip=True","Sort=True")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3"/>
        <v>#REF!</v>
      </c>
      <c r="AI4795" s="43" t="str">
        <f>_xll.BInterpol('Base IPCA'!$C$3:$C$14,'Base IPCA'!$E$3:$E$14,AH4795,"Cubic","Extrapolate=Linear","MultiX=Average","Skip=True","Sort=True")</f>
        <v>#N/A Invalid Parameter: Interpolation value</v>
      </c>
      <c r="AJ4795" s="43" t="str">
        <f>_xll.BInterpol('Base IPCA'!$C$3:$C$14,'Base IPCA'!$D$3:$D$14,AH4795,"Cubic","Extrapolate=Linear","MultiX=Average","Skip=True","Sort=True")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3"/>
        <v>#REF!</v>
      </c>
      <c r="AI4796" s="43" t="str">
        <f>_xll.BInterpol('Base IPCA'!$C$3:$C$14,'Base IPCA'!$E$3:$E$14,AH4796,"Cubic","Extrapolate=Linear","MultiX=Average","Skip=True","Sort=True")</f>
        <v>#N/A Invalid Parameter: Interpolation value</v>
      </c>
      <c r="AJ4796" s="43" t="str">
        <f>_xll.BInterpol('Base IPCA'!$C$3:$C$14,'Base IPCA'!$D$3:$D$14,AH4796,"Cubic","Extrapolate=Linear","MultiX=Average","Skip=True","Sort=True")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3"/>
        <v>#REF!</v>
      </c>
      <c r="AI4797" s="43" t="str">
        <f>_xll.BInterpol('Base IPCA'!$C$3:$C$14,'Base IPCA'!$E$3:$E$14,AH4797,"Cubic","Extrapolate=Linear","MultiX=Average","Skip=True","Sort=True")</f>
        <v>#N/A Invalid Parameter: Interpolation value</v>
      </c>
      <c r="AJ4797" s="43" t="str">
        <f>_xll.BInterpol('Base IPCA'!$C$3:$C$14,'Base IPCA'!$D$3:$D$14,AH4797,"Cubic","Extrapolate=Linear","MultiX=Average","Skip=True","Sort=True")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3"/>
        <v>#REF!</v>
      </c>
      <c r="AI4798" s="43" t="str">
        <f>_xll.BInterpol('Base IPCA'!$C$3:$C$14,'Base IPCA'!$E$3:$E$14,AH4798,"Cubic","Extrapolate=Linear","MultiX=Average","Skip=True","Sort=True")</f>
        <v>#N/A Invalid Parameter: Interpolation value</v>
      </c>
      <c r="AJ4798" s="43" t="str">
        <f>_xll.BInterpol('Base IPCA'!$C$3:$C$14,'Base IPCA'!$D$3:$D$14,AH4798,"Cubic","Extrapolate=Linear","MultiX=Average","Skip=True","Sort=True")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3"/>
        <v>#REF!</v>
      </c>
      <c r="AI4799" s="43" t="str">
        <f>_xll.BInterpol('Base IPCA'!$C$3:$C$14,'Base IPCA'!$E$3:$E$14,AH4799,"Cubic","Extrapolate=Linear","MultiX=Average","Skip=True","Sort=True")</f>
        <v>#N/A Invalid Parameter: Interpolation value</v>
      </c>
      <c r="AJ4799" s="43" t="str">
        <f>_xll.BInterpol('Base IPCA'!$C$3:$C$14,'Base IPCA'!$D$3:$D$14,AH4799,"Cubic","Extrapolate=Linear","MultiX=Average","Skip=True","Sort=True")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3"/>
        <v>#REF!</v>
      </c>
      <c r="AI4800" s="43" t="str">
        <f>_xll.BInterpol('Base IPCA'!$C$3:$C$14,'Base IPCA'!$E$3:$E$14,AH4800,"Cubic","Extrapolate=Linear","MultiX=Average","Skip=True","Sort=True")</f>
        <v>#N/A Invalid Parameter: Interpolation value</v>
      </c>
      <c r="AJ4800" s="43" t="str">
        <f>_xll.BInterpol('Base IPCA'!$C$3:$C$14,'Base IPCA'!$D$3:$D$14,AH4800,"Cubic","Extrapolate=Linear","MultiX=Average","Skip=True","Sort=True")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3"/>
        <v>#REF!</v>
      </c>
      <c r="AI4801" s="43" t="str">
        <f>_xll.BInterpol('Base IPCA'!$C$3:$C$14,'Base IPCA'!$E$3:$E$14,AH4801,"Cubic","Extrapolate=Linear","MultiX=Average","Skip=True","Sort=True")</f>
        <v>#N/A Invalid Parameter: Interpolation value</v>
      </c>
      <c r="AJ4801" s="43" t="str">
        <f>_xll.BInterpol('Base IPCA'!$C$3:$C$14,'Base IPCA'!$D$3:$D$14,AH4801,"Cubic","Extrapolate=Linear","MultiX=Average","Skip=True","Sort=True")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3"/>
        <v>#REF!</v>
      </c>
      <c r="AI4802" s="43" t="str">
        <f>_xll.BInterpol('Base IPCA'!$C$3:$C$14,'Base IPCA'!$E$3:$E$14,AH4802,"Cubic","Extrapolate=Linear","MultiX=Average","Skip=True","Sort=True")</f>
        <v>#N/A Invalid Parameter: Interpolation value</v>
      </c>
      <c r="AJ4802" s="43" t="str">
        <f>_xll.BInterpol('Base IPCA'!$C$3:$C$14,'Base IPCA'!$D$3:$D$14,AH4802,"Cubic","Extrapolate=Linear","MultiX=Average","Skip=True","Sort=True")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3"/>
        <v>#REF!</v>
      </c>
      <c r="AI4803" s="43" t="str">
        <f>_xll.BInterpol('Base IPCA'!$C$3:$C$14,'Base IPCA'!$E$3:$E$14,AH4803,"Cubic","Extrapolate=Linear","MultiX=Average","Skip=True","Sort=True")</f>
        <v>#N/A Invalid Parameter: Interpolation value</v>
      </c>
      <c r="AJ4803" s="43" t="str">
        <f>_xll.BInterpol('Base IPCA'!$C$3:$C$14,'Base IPCA'!$D$3:$D$14,AH4803,"Cubic","Extrapolate=Linear","MultiX=Average","Skip=True","Sort=True")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3"/>
        <v>#REF!</v>
      </c>
      <c r="AI4804" s="43" t="str">
        <f>_xll.BInterpol('Base IPCA'!$C$3:$C$14,'Base IPCA'!$E$3:$E$14,AH4804,"Cubic","Extrapolate=Linear","MultiX=Average","Skip=True","Sort=True")</f>
        <v>#N/A Invalid Parameter: Interpolation value</v>
      </c>
      <c r="AJ4804" s="43" t="str">
        <f>_xll.BInterpol('Base IPCA'!$C$3:$C$14,'Base IPCA'!$D$3:$D$14,AH4804,"Cubic","Extrapolate=Linear","MultiX=Average","Skip=True","Sort=True")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3"/>
        <v>#REF!</v>
      </c>
      <c r="AI4805" s="43" t="str">
        <f>_xll.BInterpol('Base IPCA'!$C$3:$C$14,'Base IPCA'!$E$3:$E$14,AH4805,"Cubic","Extrapolate=Linear","MultiX=Average","Skip=True","Sort=True")</f>
        <v>#N/A Invalid Parameter: Interpolation value</v>
      </c>
      <c r="AJ4805" s="43" t="str">
        <f>_xll.BInterpol('Base IPCA'!$C$3:$C$14,'Base IPCA'!$D$3:$D$14,AH4805,"Cubic","Extrapolate=Linear","MultiX=Average","Skip=True","Sort=True")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4">AH4805+1</f>
        <v>#REF!</v>
      </c>
      <c r="AI4806" s="43" t="str">
        <f>_xll.BInterpol('Base IPCA'!$C$3:$C$14,'Base IPCA'!$E$3:$E$14,AH4806,"Cubic","Extrapolate=Linear","MultiX=Average","Skip=True","Sort=True")</f>
        <v>#N/A Invalid Parameter: Interpolation value</v>
      </c>
      <c r="AJ4806" s="43" t="str">
        <f>_xll.BInterpol('Base IPCA'!$C$3:$C$14,'Base IPCA'!$D$3:$D$14,AH4806,"Cubic","Extrapolate=Linear","MultiX=Average","Skip=True","Sort=True")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4"/>
        <v>#REF!</v>
      </c>
      <c r="AI4807" s="43" t="str">
        <f>_xll.BInterpol('Base IPCA'!$C$3:$C$14,'Base IPCA'!$E$3:$E$14,AH4807,"Cubic","Extrapolate=Linear","MultiX=Average","Skip=True","Sort=True")</f>
        <v>#N/A Invalid Parameter: Interpolation value</v>
      </c>
      <c r="AJ4807" s="43" t="str">
        <f>_xll.BInterpol('Base IPCA'!$C$3:$C$14,'Base IPCA'!$D$3:$D$14,AH4807,"Cubic","Extrapolate=Linear","MultiX=Average","Skip=True","Sort=True")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4"/>
        <v>#REF!</v>
      </c>
      <c r="AI4808" s="43" t="str">
        <f>_xll.BInterpol('Base IPCA'!$C$3:$C$14,'Base IPCA'!$E$3:$E$14,AH4808,"Cubic","Extrapolate=Linear","MultiX=Average","Skip=True","Sort=True")</f>
        <v>#N/A Invalid Parameter: Interpolation value</v>
      </c>
      <c r="AJ4808" s="43" t="str">
        <f>_xll.BInterpol('Base IPCA'!$C$3:$C$14,'Base IPCA'!$D$3:$D$14,AH4808,"Cubic","Extrapolate=Linear","MultiX=Average","Skip=True","Sort=True")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4"/>
        <v>#REF!</v>
      </c>
      <c r="AI4809" s="43" t="str">
        <f>_xll.BInterpol('Base IPCA'!$C$3:$C$14,'Base IPCA'!$E$3:$E$14,AH4809,"Cubic","Extrapolate=Linear","MultiX=Average","Skip=True","Sort=True")</f>
        <v>#N/A Invalid Parameter: Interpolation value</v>
      </c>
      <c r="AJ4809" s="43" t="str">
        <f>_xll.BInterpol('Base IPCA'!$C$3:$C$14,'Base IPCA'!$D$3:$D$14,AH4809,"Cubic","Extrapolate=Linear","MultiX=Average","Skip=True","Sort=True")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4"/>
        <v>#REF!</v>
      </c>
      <c r="AI4810" s="43" t="str">
        <f>_xll.BInterpol('Base IPCA'!$C$3:$C$14,'Base IPCA'!$E$3:$E$14,AH4810,"Cubic","Extrapolate=Linear","MultiX=Average","Skip=True","Sort=True")</f>
        <v>#N/A Invalid Parameter: Interpolation value</v>
      </c>
      <c r="AJ4810" s="43" t="str">
        <f>_xll.BInterpol('Base IPCA'!$C$3:$C$14,'Base IPCA'!$D$3:$D$14,AH4810,"Cubic","Extrapolate=Linear","MultiX=Average","Skip=True","Sort=True")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4"/>
        <v>#REF!</v>
      </c>
      <c r="AI4811" s="43" t="str">
        <f>_xll.BInterpol('Base IPCA'!$C$3:$C$14,'Base IPCA'!$E$3:$E$14,AH4811,"Cubic","Extrapolate=Linear","MultiX=Average","Skip=True","Sort=True")</f>
        <v>#N/A Invalid Parameter: Interpolation value</v>
      </c>
      <c r="AJ4811" s="43" t="str">
        <f>_xll.BInterpol('Base IPCA'!$C$3:$C$14,'Base IPCA'!$D$3:$D$14,AH4811,"Cubic","Extrapolate=Linear","MultiX=Average","Skip=True","Sort=True")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4"/>
        <v>#REF!</v>
      </c>
      <c r="AI4812" s="43" t="str">
        <f>_xll.BInterpol('Base IPCA'!$C$3:$C$14,'Base IPCA'!$E$3:$E$14,AH4812,"Cubic","Extrapolate=Linear","MultiX=Average","Skip=True","Sort=True")</f>
        <v>#N/A Invalid Parameter: Interpolation value</v>
      </c>
      <c r="AJ4812" s="43" t="str">
        <f>_xll.BInterpol('Base IPCA'!$C$3:$C$14,'Base IPCA'!$D$3:$D$14,AH4812,"Cubic","Extrapolate=Linear","MultiX=Average","Skip=True","Sort=True")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4"/>
        <v>#REF!</v>
      </c>
      <c r="AI4813" s="43" t="str">
        <f>_xll.BInterpol('Base IPCA'!$C$3:$C$14,'Base IPCA'!$E$3:$E$14,AH4813,"Cubic","Extrapolate=Linear","MultiX=Average","Skip=True","Sort=True")</f>
        <v>#N/A Invalid Parameter: Interpolation value</v>
      </c>
      <c r="AJ4813" s="43" t="str">
        <f>_xll.BInterpol('Base IPCA'!$C$3:$C$14,'Base IPCA'!$D$3:$D$14,AH4813,"Cubic","Extrapolate=Linear","MultiX=Average","Skip=True","Sort=True")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4"/>
        <v>#REF!</v>
      </c>
      <c r="AI4814" s="43" t="str">
        <f>_xll.BInterpol('Base IPCA'!$C$3:$C$14,'Base IPCA'!$E$3:$E$14,AH4814,"Cubic","Extrapolate=Linear","MultiX=Average","Skip=True","Sort=True")</f>
        <v>#N/A Invalid Parameter: Interpolation value</v>
      </c>
      <c r="AJ4814" s="43" t="str">
        <f>_xll.BInterpol('Base IPCA'!$C$3:$C$14,'Base IPCA'!$D$3:$D$14,AH4814,"Cubic","Extrapolate=Linear","MultiX=Average","Skip=True","Sort=True")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4"/>
        <v>#REF!</v>
      </c>
      <c r="AI4815" s="43" t="str">
        <f>_xll.BInterpol('Base IPCA'!$C$3:$C$14,'Base IPCA'!$E$3:$E$14,AH4815,"Cubic","Extrapolate=Linear","MultiX=Average","Skip=True","Sort=True")</f>
        <v>#N/A Invalid Parameter: Interpolation value</v>
      </c>
      <c r="AJ4815" s="43" t="str">
        <f>_xll.BInterpol('Base IPCA'!$C$3:$C$14,'Base IPCA'!$D$3:$D$14,AH4815,"Cubic","Extrapolate=Linear","MultiX=Average","Skip=True","Sort=True")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4"/>
        <v>#REF!</v>
      </c>
      <c r="AI4816" s="43" t="str">
        <f>_xll.BInterpol('Base IPCA'!$C$3:$C$14,'Base IPCA'!$E$3:$E$14,AH4816,"Cubic","Extrapolate=Linear","MultiX=Average","Skip=True","Sort=True")</f>
        <v>#N/A Invalid Parameter: Interpolation value</v>
      </c>
      <c r="AJ4816" s="43" t="str">
        <f>_xll.BInterpol('Base IPCA'!$C$3:$C$14,'Base IPCA'!$D$3:$D$14,AH4816,"Cubic","Extrapolate=Linear","MultiX=Average","Skip=True","Sort=True")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4"/>
        <v>#REF!</v>
      </c>
      <c r="AI4817" s="43" t="str">
        <f>_xll.BInterpol('Base IPCA'!$C$3:$C$14,'Base IPCA'!$E$3:$E$14,AH4817,"Cubic","Extrapolate=Linear","MultiX=Average","Skip=True","Sort=True")</f>
        <v>#N/A Invalid Parameter: Interpolation value</v>
      </c>
      <c r="AJ4817" s="43" t="str">
        <f>_xll.BInterpol('Base IPCA'!$C$3:$C$14,'Base IPCA'!$D$3:$D$14,AH4817,"Cubic","Extrapolate=Linear","MultiX=Average","Skip=True","Sort=True")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4"/>
        <v>#REF!</v>
      </c>
      <c r="AI4818" s="43" t="str">
        <f>_xll.BInterpol('Base IPCA'!$C$3:$C$14,'Base IPCA'!$E$3:$E$14,AH4818,"Cubic","Extrapolate=Linear","MultiX=Average","Skip=True","Sort=True")</f>
        <v>#N/A Invalid Parameter: Interpolation value</v>
      </c>
      <c r="AJ4818" s="43" t="str">
        <f>_xll.BInterpol('Base IPCA'!$C$3:$C$14,'Base IPCA'!$D$3:$D$14,AH4818,"Cubic","Extrapolate=Linear","MultiX=Average","Skip=True","Sort=True")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4"/>
        <v>#REF!</v>
      </c>
      <c r="AI4819" s="43" t="str">
        <f>_xll.BInterpol('Base IPCA'!$C$3:$C$14,'Base IPCA'!$E$3:$E$14,AH4819,"Cubic","Extrapolate=Linear","MultiX=Average","Skip=True","Sort=True")</f>
        <v>#N/A Invalid Parameter: Interpolation value</v>
      </c>
      <c r="AJ4819" s="43" t="str">
        <f>_xll.BInterpol('Base IPCA'!$C$3:$C$14,'Base IPCA'!$D$3:$D$14,AH4819,"Cubic","Extrapolate=Linear","MultiX=Average","Skip=True","Sort=True")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4"/>
        <v>#REF!</v>
      </c>
      <c r="AI4820" s="43" t="str">
        <f>_xll.BInterpol('Base IPCA'!$C$3:$C$14,'Base IPCA'!$E$3:$E$14,AH4820,"Cubic","Extrapolate=Linear","MultiX=Average","Skip=True","Sort=True")</f>
        <v>#N/A Invalid Parameter: Interpolation value</v>
      </c>
      <c r="AJ4820" s="43" t="str">
        <f>_xll.BInterpol('Base IPCA'!$C$3:$C$14,'Base IPCA'!$D$3:$D$14,AH4820,"Cubic","Extrapolate=Linear","MultiX=Average","Skip=True","Sort=True")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4"/>
        <v>#REF!</v>
      </c>
      <c r="AI4821" s="43" t="str">
        <f>_xll.BInterpol('Base IPCA'!$C$3:$C$14,'Base IPCA'!$E$3:$E$14,AH4821,"Cubic","Extrapolate=Linear","MultiX=Average","Skip=True","Sort=True")</f>
        <v>#N/A Invalid Parameter: Interpolation value</v>
      </c>
      <c r="AJ4821" s="43" t="str">
        <f>_xll.BInterpol('Base IPCA'!$C$3:$C$14,'Base IPCA'!$D$3:$D$14,AH4821,"Cubic","Extrapolate=Linear","MultiX=Average","Skip=True","Sort=True")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4"/>
        <v>#REF!</v>
      </c>
      <c r="AI4822" s="43" t="str">
        <f>_xll.BInterpol('Base IPCA'!$C$3:$C$14,'Base IPCA'!$E$3:$E$14,AH4822,"Cubic","Extrapolate=Linear","MultiX=Average","Skip=True","Sort=True")</f>
        <v>#N/A Invalid Parameter: Interpolation value</v>
      </c>
      <c r="AJ4822" s="43" t="str">
        <f>_xll.BInterpol('Base IPCA'!$C$3:$C$14,'Base IPCA'!$D$3:$D$14,AH4822,"Cubic","Extrapolate=Linear","MultiX=Average","Skip=True","Sort=True")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4"/>
        <v>#REF!</v>
      </c>
      <c r="AI4823" s="43" t="str">
        <f>_xll.BInterpol('Base IPCA'!$C$3:$C$14,'Base IPCA'!$E$3:$E$14,AH4823,"Cubic","Extrapolate=Linear","MultiX=Average","Skip=True","Sort=True")</f>
        <v>#N/A Invalid Parameter: Interpolation value</v>
      </c>
      <c r="AJ4823" s="43" t="str">
        <f>_xll.BInterpol('Base IPCA'!$C$3:$C$14,'Base IPCA'!$D$3:$D$14,AH4823,"Cubic","Extrapolate=Linear","MultiX=Average","Skip=True","Sort=True")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4"/>
        <v>#REF!</v>
      </c>
      <c r="AI4824" s="43" t="str">
        <f>_xll.BInterpol('Base IPCA'!$C$3:$C$14,'Base IPCA'!$E$3:$E$14,AH4824,"Cubic","Extrapolate=Linear","MultiX=Average","Skip=True","Sort=True")</f>
        <v>#N/A Invalid Parameter: Interpolation value</v>
      </c>
      <c r="AJ4824" s="43" t="str">
        <f>_xll.BInterpol('Base IPCA'!$C$3:$C$14,'Base IPCA'!$D$3:$D$14,AH4824,"Cubic","Extrapolate=Linear","MultiX=Average","Skip=True","Sort=True")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4"/>
        <v>#REF!</v>
      </c>
      <c r="AI4825" s="43" t="str">
        <f>_xll.BInterpol('Base IPCA'!$C$3:$C$14,'Base IPCA'!$E$3:$E$14,AH4825,"Cubic","Extrapolate=Linear","MultiX=Average","Skip=True","Sort=True")</f>
        <v>#N/A Invalid Parameter: Interpolation value</v>
      </c>
      <c r="AJ4825" s="43" t="str">
        <f>_xll.BInterpol('Base IPCA'!$C$3:$C$14,'Base IPCA'!$D$3:$D$14,AH4825,"Cubic","Extrapolate=Linear","MultiX=Average","Skip=True","Sort=True")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4"/>
        <v>#REF!</v>
      </c>
      <c r="AI4826" s="43" t="str">
        <f>_xll.BInterpol('Base IPCA'!$C$3:$C$14,'Base IPCA'!$E$3:$E$14,AH4826,"Cubic","Extrapolate=Linear","MultiX=Average","Skip=True","Sort=True")</f>
        <v>#N/A Invalid Parameter: Interpolation value</v>
      </c>
      <c r="AJ4826" s="43" t="str">
        <f>_xll.BInterpol('Base IPCA'!$C$3:$C$14,'Base IPCA'!$D$3:$D$14,AH4826,"Cubic","Extrapolate=Linear","MultiX=Average","Skip=True","Sort=True")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4"/>
        <v>#REF!</v>
      </c>
      <c r="AI4827" s="43" t="str">
        <f>_xll.BInterpol('Base IPCA'!$C$3:$C$14,'Base IPCA'!$E$3:$E$14,AH4827,"Cubic","Extrapolate=Linear","MultiX=Average","Skip=True","Sort=True")</f>
        <v>#N/A Invalid Parameter: Interpolation value</v>
      </c>
      <c r="AJ4827" s="43" t="str">
        <f>_xll.BInterpol('Base IPCA'!$C$3:$C$14,'Base IPCA'!$D$3:$D$14,AH4827,"Cubic","Extrapolate=Linear","MultiX=Average","Skip=True","Sort=True")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4"/>
        <v>#REF!</v>
      </c>
      <c r="AI4828" s="43" t="str">
        <f>_xll.BInterpol('Base IPCA'!$C$3:$C$14,'Base IPCA'!$E$3:$E$14,AH4828,"Cubic","Extrapolate=Linear","MultiX=Average","Skip=True","Sort=True")</f>
        <v>#N/A Invalid Parameter: Interpolation value</v>
      </c>
      <c r="AJ4828" s="43" t="str">
        <f>_xll.BInterpol('Base IPCA'!$C$3:$C$14,'Base IPCA'!$D$3:$D$14,AH4828,"Cubic","Extrapolate=Linear","MultiX=Average","Skip=True","Sort=True")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4"/>
        <v>#REF!</v>
      </c>
      <c r="AI4829" s="43" t="str">
        <f>_xll.BInterpol('Base IPCA'!$C$3:$C$14,'Base IPCA'!$E$3:$E$14,AH4829,"Cubic","Extrapolate=Linear","MultiX=Average","Skip=True","Sort=True")</f>
        <v>#N/A Invalid Parameter: Interpolation value</v>
      </c>
      <c r="AJ4829" s="43" t="str">
        <f>_xll.BInterpol('Base IPCA'!$C$3:$C$14,'Base IPCA'!$D$3:$D$14,AH4829,"Cubic","Extrapolate=Linear","MultiX=Average","Skip=True","Sort=True")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4"/>
        <v>#REF!</v>
      </c>
      <c r="AI4830" s="43" t="str">
        <f>_xll.BInterpol('Base IPCA'!$C$3:$C$14,'Base IPCA'!$E$3:$E$14,AH4830,"Cubic","Extrapolate=Linear","MultiX=Average","Skip=True","Sort=True")</f>
        <v>#N/A Invalid Parameter: Interpolation value</v>
      </c>
      <c r="AJ4830" s="43" t="str">
        <f>_xll.BInterpol('Base IPCA'!$C$3:$C$14,'Base IPCA'!$D$3:$D$14,AH4830,"Cubic","Extrapolate=Linear","MultiX=Average","Skip=True","Sort=True")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4"/>
        <v>#REF!</v>
      </c>
      <c r="AI4831" s="43" t="str">
        <f>_xll.BInterpol('Base IPCA'!$C$3:$C$14,'Base IPCA'!$E$3:$E$14,AH4831,"Cubic","Extrapolate=Linear","MultiX=Average","Skip=True","Sort=True")</f>
        <v>#N/A Invalid Parameter: Interpolation value</v>
      </c>
      <c r="AJ4831" s="43" t="str">
        <f>_xll.BInterpol('Base IPCA'!$C$3:$C$14,'Base IPCA'!$D$3:$D$14,AH4831,"Cubic","Extrapolate=Linear","MultiX=Average","Skip=True","Sort=True")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4"/>
        <v>#REF!</v>
      </c>
      <c r="AI4832" s="43" t="str">
        <f>_xll.BInterpol('Base IPCA'!$C$3:$C$14,'Base IPCA'!$E$3:$E$14,AH4832,"Cubic","Extrapolate=Linear","MultiX=Average","Skip=True","Sort=True")</f>
        <v>#N/A Invalid Parameter: Interpolation value</v>
      </c>
      <c r="AJ4832" s="43" t="str">
        <f>_xll.BInterpol('Base IPCA'!$C$3:$C$14,'Base IPCA'!$D$3:$D$14,AH4832,"Cubic","Extrapolate=Linear","MultiX=Average","Skip=True","Sort=True")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4"/>
        <v>#REF!</v>
      </c>
      <c r="AI4833" s="43" t="str">
        <f>_xll.BInterpol('Base IPCA'!$C$3:$C$14,'Base IPCA'!$E$3:$E$14,AH4833,"Cubic","Extrapolate=Linear","MultiX=Average","Skip=True","Sort=True")</f>
        <v>#N/A Invalid Parameter: Interpolation value</v>
      </c>
      <c r="AJ4833" s="43" t="str">
        <f>_xll.BInterpol('Base IPCA'!$C$3:$C$14,'Base IPCA'!$D$3:$D$14,AH4833,"Cubic","Extrapolate=Linear","MultiX=Average","Skip=True","Sort=True")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4"/>
        <v>#REF!</v>
      </c>
      <c r="AI4834" s="43" t="str">
        <f>_xll.BInterpol('Base IPCA'!$C$3:$C$14,'Base IPCA'!$E$3:$E$14,AH4834,"Cubic","Extrapolate=Linear","MultiX=Average","Skip=True","Sort=True")</f>
        <v>#N/A Invalid Parameter: Interpolation value</v>
      </c>
      <c r="AJ4834" s="43" t="str">
        <f>_xll.BInterpol('Base IPCA'!$C$3:$C$14,'Base IPCA'!$D$3:$D$14,AH4834,"Cubic","Extrapolate=Linear","MultiX=Average","Skip=True","Sort=True")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4"/>
        <v>#REF!</v>
      </c>
      <c r="AI4835" s="43" t="str">
        <f>_xll.BInterpol('Base IPCA'!$C$3:$C$14,'Base IPCA'!$E$3:$E$14,AH4835,"Cubic","Extrapolate=Linear","MultiX=Average","Skip=True","Sort=True")</f>
        <v>#N/A Invalid Parameter: Interpolation value</v>
      </c>
      <c r="AJ4835" s="43" t="str">
        <f>_xll.BInterpol('Base IPCA'!$C$3:$C$14,'Base IPCA'!$D$3:$D$14,AH4835,"Cubic","Extrapolate=Linear","MultiX=Average","Skip=True","Sort=True")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4"/>
        <v>#REF!</v>
      </c>
      <c r="AI4836" s="43" t="str">
        <f>_xll.BInterpol('Base IPCA'!$C$3:$C$14,'Base IPCA'!$E$3:$E$14,AH4836,"Cubic","Extrapolate=Linear","MultiX=Average","Skip=True","Sort=True")</f>
        <v>#N/A Invalid Parameter: Interpolation value</v>
      </c>
      <c r="AJ4836" s="43" t="str">
        <f>_xll.BInterpol('Base IPCA'!$C$3:$C$14,'Base IPCA'!$D$3:$D$14,AH4836,"Cubic","Extrapolate=Linear","MultiX=Average","Skip=True","Sort=True")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4"/>
        <v>#REF!</v>
      </c>
      <c r="AI4837" s="43" t="str">
        <f>_xll.BInterpol('Base IPCA'!$C$3:$C$14,'Base IPCA'!$E$3:$E$14,AH4837,"Cubic","Extrapolate=Linear","MultiX=Average","Skip=True","Sort=True")</f>
        <v>#N/A Invalid Parameter: Interpolation value</v>
      </c>
      <c r="AJ4837" s="43" t="str">
        <f>_xll.BInterpol('Base IPCA'!$C$3:$C$14,'Base IPCA'!$D$3:$D$14,AH4837,"Cubic","Extrapolate=Linear","MultiX=Average","Skip=True","Sort=True")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4"/>
        <v>#REF!</v>
      </c>
      <c r="AI4838" s="43" t="str">
        <f>_xll.BInterpol('Base IPCA'!$C$3:$C$14,'Base IPCA'!$E$3:$E$14,AH4838,"Cubic","Extrapolate=Linear","MultiX=Average","Skip=True","Sort=True")</f>
        <v>#N/A Invalid Parameter: Interpolation value</v>
      </c>
      <c r="AJ4838" s="43" t="str">
        <f>_xll.BInterpol('Base IPCA'!$C$3:$C$14,'Base IPCA'!$D$3:$D$14,AH4838,"Cubic","Extrapolate=Linear","MultiX=Average","Skip=True","Sort=True")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4"/>
        <v>#REF!</v>
      </c>
      <c r="AI4839" s="43" t="str">
        <f>_xll.BInterpol('Base IPCA'!$C$3:$C$14,'Base IPCA'!$E$3:$E$14,AH4839,"Cubic","Extrapolate=Linear","MultiX=Average","Skip=True","Sort=True")</f>
        <v>#N/A Invalid Parameter: Interpolation value</v>
      </c>
      <c r="AJ4839" s="43" t="str">
        <f>_xll.BInterpol('Base IPCA'!$C$3:$C$14,'Base IPCA'!$D$3:$D$14,AH4839,"Cubic","Extrapolate=Linear","MultiX=Average","Skip=True","Sort=True")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4"/>
        <v>#REF!</v>
      </c>
      <c r="AI4840" s="43" t="str">
        <f>_xll.BInterpol('Base IPCA'!$C$3:$C$14,'Base IPCA'!$E$3:$E$14,AH4840,"Cubic","Extrapolate=Linear","MultiX=Average","Skip=True","Sort=True")</f>
        <v>#N/A Invalid Parameter: Interpolation value</v>
      </c>
      <c r="AJ4840" s="43" t="str">
        <f>_xll.BInterpol('Base IPCA'!$C$3:$C$14,'Base IPCA'!$D$3:$D$14,AH4840,"Cubic","Extrapolate=Linear","MultiX=Average","Skip=True","Sort=True")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4"/>
        <v>#REF!</v>
      </c>
      <c r="AI4841" s="43" t="str">
        <f>_xll.BInterpol('Base IPCA'!$C$3:$C$14,'Base IPCA'!$E$3:$E$14,AH4841,"Cubic","Extrapolate=Linear","MultiX=Average","Skip=True","Sort=True")</f>
        <v>#N/A Invalid Parameter: Interpolation value</v>
      </c>
      <c r="AJ4841" s="43" t="str">
        <f>_xll.BInterpol('Base IPCA'!$C$3:$C$14,'Base IPCA'!$D$3:$D$14,AH4841,"Cubic","Extrapolate=Linear","MultiX=Average","Skip=True","Sort=True")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4"/>
        <v>#REF!</v>
      </c>
      <c r="AI4842" s="43" t="str">
        <f>_xll.BInterpol('Base IPCA'!$C$3:$C$14,'Base IPCA'!$E$3:$E$14,AH4842,"Cubic","Extrapolate=Linear","MultiX=Average","Skip=True","Sort=True")</f>
        <v>#N/A Invalid Parameter: Interpolation value</v>
      </c>
      <c r="AJ4842" s="43" t="str">
        <f>_xll.BInterpol('Base IPCA'!$C$3:$C$14,'Base IPCA'!$D$3:$D$14,AH4842,"Cubic","Extrapolate=Linear","MultiX=Average","Skip=True","Sort=True")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4"/>
        <v>#REF!</v>
      </c>
      <c r="AI4843" s="43" t="str">
        <f>_xll.BInterpol('Base IPCA'!$C$3:$C$14,'Base IPCA'!$E$3:$E$14,AH4843,"Cubic","Extrapolate=Linear","MultiX=Average","Skip=True","Sort=True")</f>
        <v>#N/A Invalid Parameter: Interpolation value</v>
      </c>
      <c r="AJ4843" s="43" t="str">
        <f>_xll.BInterpol('Base IPCA'!$C$3:$C$14,'Base IPCA'!$D$3:$D$14,AH4843,"Cubic","Extrapolate=Linear","MultiX=Average","Skip=True","Sort=True")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4"/>
        <v>#REF!</v>
      </c>
      <c r="AI4844" s="43" t="str">
        <f>_xll.BInterpol('Base IPCA'!$C$3:$C$14,'Base IPCA'!$E$3:$E$14,AH4844,"Cubic","Extrapolate=Linear","MultiX=Average","Skip=True","Sort=True")</f>
        <v>#N/A Invalid Parameter: Interpolation value</v>
      </c>
      <c r="AJ4844" s="43" t="str">
        <f>_xll.BInterpol('Base IPCA'!$C$3:$C$14,'Base IPCA'!$D$3:$D$14,AH4844,"Cubic","Extrapolate=Linear","MultiX=Average","Skip=True","Sort=True")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4"/>
        <v>#REF!</v>
      </c>
      <c r="AI4845" s="43" t="str">
        <f>_xll.BInterpol('Base IPCA'!$C$3:$C$14,'Base IPCA'!$E$3:$E$14,AH4845,"Cubic","Extrapolate=Linear","MultiX=Average","Skip=True","Sort=True")</f>
        <v>#N/A Invalid Parameter: Interpolation value</v>
      </c>
      <c r="AJ4845" s="43" t="str">
        <f>_xll.BInterpol('Base IPCA'!$C$3:$C$14,'Base IPCA'!$D$3:$D$14,AH4845,"Cubic","Extrapolate=Linear","MultiX=Average","Skip=True","Sort=True")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4"/>
        <v>#REF!</v>
      </c>
      <c r="AI4846" s="43" t="str">
        <f>_xll.BInterpol('Base IPCA'!$C$3:$C$14,'Base IPCA'!$E$3:$E$14,AH4846,"Cubic","Extrapolate=Linear","MultiX=Average","Skip=True","Sort=True")</f>
        <v>#N/A Invalid Parameter: Interpolation value</v>
      </c>
      <c r="AJ4846" s="43" t="str">
        <f>_xll.BInterpol('Base IPCA'!$C$3:$C$14,'Base IPCA'!$D$3:$D$14,AH4846,"Cubic","Extrapolate=Linear","MultiX=Average","Skip=True","Sort=True")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4"/>
        <v>#REF!</v>
      </c>
      <c r="AI4847" s="43" t="str">
        <f>_xll.BInterpol('Base IPCA'!$C$3:$C$14,'Base IPCA'!$E$3:$E$14,AH4847,"Cubic","Extrapolate=Linear","MultiX=Average","Skip=True","Sort=True")</f>
        <v>#N/A Invalid Parameter: Interpolation value</v>
      </c>
      <c r="AJ4847" s="43" t="str">
        <f>_xll.BInterpol('Base IPCA'!$C$3:$C$14,'Base IPCA'!$D$3:$D$14,AH4847,"Cubic","Extrapolate=Linear","MultiX=Average","Skip=True","Sort=True")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4"/>
        <v>#REF!</v>
      </c>
      <c r="AI4848" s="43" t="str">
        <f>_xll.BInterpol('Base IPCA'!$C$3:$C$14,'Base IPCA'!$E$3:$E$14,AH4848,"Cubic","Extrapolate=Linear","MultiX=Average","Skip=True","Sort=True")</f>
        <v>#N/A Invalid Parameter: Interpolation value</v>
      </c>
      <c r="AJ4848" s="43" t="str">
        <f>_xll.BInterpol('Base IPCA'!$C$3:$C$14,'Base IPCA'!$D$3:$D$14,AH4848,"Cubic","Extrapolate=Linear","MultiX=Average","Skip=True","Sort=True")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4"/>
        <v>#REF!</v>
      </c>
      <c r="AI4849" s="43" t="str">
        <f>_xll.BInterpol('Base IPCA'!$C$3:$C$14,'Base IPCA'!$E$3:$E$14,AH4849,"Cubic","Extrapolate=Linear","MultiX=Average","Skip=True","Sort=True")</f>
        <v>#N/A Invalid Parameter: Interpolation value</v>
      </c>
      <c r="AJ4849" s="43" t="str">
        <f>_xll.BInterpol('Base IPCA'!$C$3:$C$14,'Base IPCA'!$D$3:$D$14,AH4849,"Cubic","Extrapolate=Linear","MultiX=Average","Skip=True","Sort=True")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4"/>
        <v>#REF!</v>
      </c>
      <c r="AI4850" s="43" t="str">
        <f>_xll.BInterpol('Base IPCA'!$C$3:$C$14,'Base IPCA'!$E$3:$E$14,AH4850,"Cubic","Extrapolate=Linear","MultiX=Average","Skip=True","Sort=True")</f>
        <v>#N/A Invalid Parameter: Interpolation value</v>
      </c>
      <c r="AJ4850" s="43" t="str">
        <f>_xll.BInterpol('Base IPCA'!$C$3:$C$14,'Base IPCA'!$D$3:$D$14,AH4850,"Cubic","Extrapolate=Linear","MultiX=Average","Skip=True","Sort=True")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4"/>
        <v>#REF!</v>
      </c>
      <c r="AI4851" s="43" t="str">
        <f>_xll.BInterpol('Base IPCA'!$C$3:$C$14,'Base IPCA'!$E$3:$E$14,AH4851,"Cubic","Extrapolate=Linear","MultiX=Average","Skip=True","Sort=True")</f>
        <v>#N/A Invalid Parameter: Interpolation value</v>
      </c>
      <c r="AJ4851" s="43" t="str">
        <f>_xll.BInterpol('Base IPCA'!$C$3:$C$14,'Base IPCA'!$D$3:$D$14,AH4851,"Cubic","Extrapolate=Linear","MultiX=Average","Skip=True","Sort=True")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4"/>
        <v>#REF!</v>
      </c>
      <c r="AI4852" s="43" t="str">
        <f>_xll.BInterpol('Base IPCA'!$C$3:$C$14,'Base IPCA'!$E$3:$E$14,AH4852,"Cubic","Extrapolate=Linear","MultiX=Average","Skip=True","Sort=True")</f>
        <v>#N/A Invalid Parameter: Interpolation value</v>
      </c>
      <c r="AJ4852" s="43" t="str">
        <f>_xll.BInterpol('Base IPCA'!$C$3:$C$14,'Base IPCA'!$D$3:$D$14,AH4852,"Cubic","Extrapolate=Linear","MultiX=Average","Skip=True","Sort=True")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4"/>
        <v>#REF!</v>
      </c>
      <c r="AI4853" s="43" t="str">
        <f>_xll.BInterpol('Base IPCA'!$C$3:$C$14,'Base IPCA'!$E$3:$E$14,AH4853,"Cubic","Extrapolate=Linear","MultiX=Average","Skip=True","Sort=True")</f>
        <v>#N/A Invalid Parameter: Interpolation value</v>
      </c>
      <c r="AJ4853" s="43" t="str">
        <f>_xll.BInterpol('Base IPCA'!$C$3:$C$14,'Base IPCA'!$D$3:$D$14,AH4853,"Cubic","Extrapolate=Linear","MultiX=Average","Skip=True","Sort=True")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4"/>
        <v>#REF!</v>
      </c>
      <c r="AI4854" s="43" t="str">
        <f>_xll.BInterpol('Base IPCA'!$C$3:$C$14,'Base IPCA'!$E$3:$E$14,AH4854,"Cubic","Extrapolate=Linear","MultiX=Average","Skip=True","Sort=True")</f>
        <v>#N/A Invalid Parameter: Interpolation value</v>
      </c>
      <c r="AJ4854" s="43" t="str">
        <f>_xll.BInterpol('Base IPCA'!$C$3:$C$14,'Base IPCA'!$D$3:$D$14,AH4854,"Cubic","Extrapolate=Linear","MultiX=Average","Skip=True","Sort=True")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4"/>
        <v>#REF!</v>
      </c>
      <c r="AI4855" s="43" t="str">
        <f>_xll.BInterpol('Base IPCA'!$C$3:$C$14,'Base IPCA'!$E$3:$E$14,AH4855,"Cubic","Extrapolate=Linear","MultiX=Average","Skip=True","Sort=True")</f>
        <v>#N/A Invalid Parameter: Interpolation value</v>
      </c>
      <c r="AJ4855" s="43" t="str">
        <f>_xll.BInterpol('Base IPCA'!$C$3:$C$14,'Base IPCA'!$D$3:$D$14,AH4855,"Cubic","Extrapolate=Linear","MultiX=Average","Skip=True","Sort=True")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4"/>
        <v>#REF!</v>
      </c>
      <c r="AI4856" s="43" t="str">
        <f>_xll.BInterpol('Base IPCA'!$C$3:$C$14,'Base IPCA'!$E$3:$E$14,AH4856,"Cubic","Extrapolate=Linear","MultiX=Average","Skip=True","Sort=True")</f>
        <v>#N/A Invalid Parameter: Interpolation value</v>
      </c>
      <c r="AJ4856" s="43" t="str">
        <f>_xll.BInterpol('Base IPCA'!$C$3:$C$14,'Base IPCA'!$D$3:$D$14,AH4856,"Cubic","Extrapolate=Linear","MultiX=Average","Skip=True","Sort=True")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4"/>
        <v>#REF!</v>
      </c>
      <c r="AI4857" s="43" t="str">
        <f>_xll.BInterpol('Base IPCA'!$C$3:$C$14,'Base IPCA'!$E$3:$E$14,AH4857,"Cubic","Extrapolate=Linear","MultiX=Average","Skip=True","Sort=True")</f>
        <v>#N/A Invalid Parameter: Interpolation value</v>
      </c>
      <c r="AJ4857" s="43" t="str">
        <f>_xll.BInterpol('Base IPCA'!$C$3:$C$14,'Base IPCA'!$D$3:$D$14,AH4857,"Cubic","Extrapolate=Linear","MultiX=Average","Skip=True","Sort=True")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4"/>
        <v>#REF!</v>
      </c>
      <c r="AI4858" s="43" t="str">
        <f>_xll.BInterpol('Base IPCA'!$C$3:$C$14,'Base IPCA'!$E$3:$E$14,AH4858,"Cubic","Extrapolate=Linear","MultiX=Average","Skip=True","Sort=True")</f>
        <v>#N/A Invalid Parameter: Interpolation value</v>
      </c>
      <c r="AJ4858" s="43" t="str">
        <f>_xll.BInterpol('Base IPCA'!$C$3:$C$14,'Base IPCA'!$D$3:$D$14,AH4858,"Cubic","Extrapolate=Linear","MultiX=Average","Skip=True","Sort=True")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4"/>
        <v>#REF!</v>
      </c>
      <c r="AI4859" s="43" t="str">
        <f>_xll.BInterpol('Base IPCA'!$C$3:$C$14,'Base IPCA'!$E$3:$E$14,AH4859,"Cubic","Extrapolate=Linear","MultiX=Average","Skip=True","Sort=True")</f>
        <v>#N/A Invalid Parameter: Interpolation value</v>
      </c>
      <c r="AJ4859" s="43" t="str">
        <f>_xll.BInterpol('Base IPCA'!$C$3:$C$14,'Base IPCA'!$D$3:$D$14,AH4859,"Cubic","Extrapolate=Linear","MultiX=Average","Skip=True","Sort=True")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4"/>
        <v>#REF!</v>
      </c>
      <c r="AI4860" s="43" t="str">
        <f>_xll.BInterpol('Base IPCA'!$C$3:$C$14,'Base IPCA'!$E$3:$E$14,AH4860,"Cubic","Extrapolate=Linear","MultiX=Average","Skip=True","Sort=True")</f>
        <v>#N/A Invalid Parameter: Interpolation value</v>
      </c>
      <c r="AJ4860" s="43" t="str">
        <f>_xll.BInterpol('Base IPCA'!$C$3:$C$14,'Base IPCA'!$D$3:$D$14,AH4860,"Cubic","Extrapolate=Linear","MultiX=Average","Skip=True","Sort=True")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4"/>
        <v>#REF!</v>
      </c>
      <c r="AI4861" s="43" t="str">
        <f>_xll.BInterpol('Base IPCA'!$C$3:$C$14,'Base IPCA'!$E$3:$E$14,AH4861,"Cubic","Extrapolate=Linear","MultiX=Average","Skip=True","Sort=True")</f>
        <v>#N/A Invalid Parameter: Interpolation value</v>
      </c>
      <c r="AJ4861" s="43" t="str">
        <f>_xll.BInterpol('Base IPCA'!$C$3:$C$14,'Base IPCA'!$D$3:$D$14,AH4861,"Cubic","Extrapolate=Linear","MultiX=Average","Skip=True","Sort=True")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4"/>
        <v>#REF!</v>
      </c>
      <c r="AI4862" s="43" t="str">
        <f>_xll.BInterpol('Base IPCA'!$C$3:$C$14,'Base IPCA'!$E$3:$E$14,AH4862,"Cubic","Extrapolate=Linear","MultiX=Average","Skip=True","Sort=True")</f>
        <v>#N/A Invalid Parameter: Interpolation value</v>
      </c>
      <c r="AJ4862" s="43" t="str">
        <f>_xll.BInterpol('Base IPCA'!$C$3:$C$14,'Base IPCA'!$D$3:$D$14,AH4862,"Cubic","Extrapolate=Linear","MultiX=Average","Skip=True","Sort=True")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4"/>
        <v>#REF!</v>
      </c>
      <c r="AI4863" s="43" t="str">
        <f>_xll.BInterpol('Base IPCA'!$C$3:$C$14,'Base IPCA'!$E$3:$E$14,AH4863,"Cubic","Extrapolate=Linear","MultiX=Average","Skip=True","Sort=True")</f>
        <v>#N/A Invalid Parameter: Interpolation value</v>
      </c>
      <c r="AJ4863" s="43" t="str">
        <f>_xll.BInterpol('Base IPCA'!$C$3:$C$14,'Base IPCA'!$D$3:$D$14,AH4863,"Cubic","Extrapolate=Linear","MultiX=Average","Skip=True","Sort=True")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4"/>
        <v>#REF!</v>
      </c>
      <c r="AI4864" s="43" t="str">
        <f>_xll.BInterpol('Base IPCA'!$C$3:$C$14,'Base IPCA'!$E$3:$E$14,AH4864,"Cubic","Extrapolate=Linear","MultiX=Average","Skip=True","Sort=True")</f>
        <v>#N/A Invalid Parameter: Interpolation value</v>
      </c>
      <c r="AJ4864" s="43" t="str">
        <f>_xll.BInterpol('Base IPCA'!$C$3:$C$14,'Base IPCA'!$D$3:$D$14,AH4864,"Cubic","Extrapolate=Linear","MultiX=Average","Skip=True","Sort=True")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4"/>
        <v>#REF!</v>
      </c>
      <c r="AI4865" s="43" t="str">
        <f>_xll.BInterpol('Base IPCA'!$C$3:$C$14,'Base IPCA'!$E$3:$E$14,AH4865,"Cubic","Extrapolate=Linear","MultiX=Average","Skip=True","Sort=True")</f>
        <v>#N/A Invalid Parameter: Interpolation value</v>
      </c>
      <c r="AJ4865" s="43" t="str">
        <f>_xll.BInterpol('Base IPCA'!$C$3:$C$14,'Base IPCA'!$D$3:$D$14,AH4865,"Cubic","Extrapolate=Linear","MultiX=Average","Skip=True","Sort=True")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4"/>
        <v>#REF!</v>
      </c>
      <c r="AI4866" s="43" t="str">
        <f>_xll.BInterpol('Base IPCA'!$C$3:$C$14,'Base IPCA'!$E$3:$E$14,AH4866,"Cubic","Extrapolate=Linear","MultiX=Average","Skip=True","Sort=True")</f>
        <v>#N/A Invalid Parameter: Interpolation value</v>
      </c>
      <c r="AJ4866" s="43" t="str">
        <f>_xll.BInterpol('Base IPCA'!$C$3:$C$14,'Base IPCA'!$D$3:$D$14,AH4866,"Cubic","Extrapolate=Linear","MultiX=Average","Skip=True","Sort=True")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4"/>
        <v>#REF!</v>
      </c>
      <c r="AI4867" s="43" t="str">
        <f>_xll.BInterpol('Base IPCA'!$C$3:$C$14,'Base IPCA'!$E$3:$E$14,AH4867,"Cubic","Extrapolate=Linear","MultiX=Average","Skip=True","Sort=True")</f>
        <v>#N/A Invalid Parameter: Interpolation value</v>
      </c>
      <c r="AJ4867" s="43" t="str">
        <f>_xll.BInterpol('Base IPCA'!$C$3:$C$14,'Base IPCA'!$D$3:$D$14,AH4867,"Cubic","Extrapolate=Linear","MultiX=Average","Skip=True","Sort=True")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4"/>
        <v>#REF!</v>
      </c>
      <c r="AI4868" s="43" t="str">
        <f>_xll.BInterpol('Base IPCA'!$C$3:$C$14,'Base IPCA'!$E$3:$E$14,AH4868,"Cubic","Extrapolate=Linear","MultiX=Average","Skip=True","Sort=True")</f>
        <v>#N/A Invalid Parameter: Interpolation value</v>
      </c>
      <c r="AJ4868" s="43" t="str">
        <f>_xll.BInterpol('Base IPCA'!$C$3:$C$14,'Base IPCA'!$D$3:$D$14,AH4868,"Cubic","Extrapolate=Linear","MultiX=Average","Skip=True","Sort=True")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4"/>
        <v>#REF!</v>
      </c>
      <c r="AI4869" s="43" t="str">
        <f>_xll.BInterpol('Base IPCA'!$C$3:$C$14,'Base IPCA'!$E$3:$E$14,AH4869,"Cubic","Extrapolate=Linear","MultiX=Average","Skip=True","Sort=True")</f>
        <v>#N/A Invalid Parameter: Interpolation value</v>
      </c>
      <c r="AJ4869" s="43" t="str">
        <f>_xll.BInterpol('Base IPCA'!$C$3:$C$14,'Base IPCA'!$D$3:$D$14,AH4869,"Cubic","Extrapolate=Linear","MultiX=Average","Skip=True","Sort=True")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5">AH4869+1</f>
        <v>#REF!</v>
      </c>
      <c r="AI4870" s="43" t="str">
        <f>_xll.BInterpol('Base IPCA'!$C$3:$C$14,'Base IPCA'!$E$3:$E$14,AH4870,"Cubic","Extrapolate=Linear","MultiX=Average","Skip=True","Sort=True")</f>
        <v>#N/A Invalid Parameter: Interpolation value</v>
      </c>
      <c r="AJ4870" s="43" t="str">
        <f>_xll.BInterpol('Base IPCA'!$C$3:$C$14,'Base IPCA'!$D$3:$D$14,AH4870,"Cubic","Extrapolate=Linear","MultiX=Average","Skip=True","Sort=True")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5"/>
        <v>#REF!</v>
      </c>
      <c r="AI4871" s="43" t="str">
        <f>_xll.BInterpol('Base IPCA'!$C$3:$C$14,'Base IPCA'!$E$3:$E$14,AH4871,"Cubic","Extrapolate=Linear","MultiX=Average","Skip=True","Sort=True")</f>
        <v>#N/A Invalid Parameter: Interpolation value</v>
      </c>
      <c r="AJ4871" s="43" t="str">
        <f>_xll.BInterpol('Base IPCA'!$C$3:$C$14,'Base IPCA'!$D$3:$D$14,AH4871,"Cubic","Extrapolate=Linear","MultiX=Average","Skip=True","Sort=True")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5"/>
        <v>#REF!</v>
      </c>
      <c r="AI4872" s="43" t="str">
        <f>_xll.BInterpol('Base IPCA'!$C$3:$C$14,'Base IPCA'!$E$3:$E$14,AH4872,"Cubic","Extrapolate=Linear","MultiX=Average","Skip=True","Sort=True")</f>
        <v>#N/A Invalid Parameter: Interpolation value</v>
      </c>
      <c r="AJ4872" s="43" t="str">
        <f>_xll.BInterpol('Base IPCA'!$C$3:$C$14,'Base IPCA'!$D$3:$D$14,AH4872,"Cubic","Extrapolate=Linear","MultiX=Average","Skip=True","Sort=True")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5"/>
        <v>#REF!</v>
      </c>
      <c r="AI4873" s="43" t="str">
        <f>_xll.BInterpol('Base IPCA'!$C$3:$C$14,'Base IPCA'!$E$3:$E$14,AH4873,"Cubic","Extrapolate=Linear","MultiX=Average","Skip=True","Sort=True")</f>
        <v>#N/A Invalid Parameter: Interpolation value</v>
      </c>
      <c r="AJ4873" s="43" t="str">
        <f>_xll.BInterpol('Base IPCA'!$C$3:$C$14,'Base IPCA'!$D$3:$D$14,AH4873,"Cubic","Extrapolate=Linear","MultiX=Average","Skip=True","Sort=True")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5"/>
        <v>#REF!</v>
      </c>
      <c r="AI4874" s="43" t="str">
        <f>_xll.BInterpol('Base IPCA'!$C$3:$C$14,'Base IPCA'!$E$3:$E$14,AH4874,"Cubic","Extrapolate=Linear","MultiX=Average","Skip=True","Sort=True")</f>
        <v>#N/A Invalid Parameter: Interpolation value</v>
      </c>
      <c r="AJ4874" s="43" t="str">
        <f>_xll.BInterpol('Base IPCA'!$C$3:$C$14,'Base IPCA'!$D$3:$D$14,AH4874,"Cubic","Extrapolate=Linear","MultiX=Average","Skip=True","Sort=True")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5"/>
        <v>#REF!</v>
      </c>
      <c r="AI4875" s="43" t="str">
        <f>_xll.BInterpol('Base IPCA'!$C$3:$C$14,'Base IPCA'!$E$3:$E$14,AH4875,"Cubic","Extrapolate=Linear","MultiX=Average","Skip=True","Sort=True")</f>
        <v>#N/A Invalid Parameter: Interpolation value</v>
      </c>
      <c r="AJ4875" s="43" t="str">
        <f>_xll.BInterpol('Base IPCA'!$C$3:$C$14,'Base IPCA'!$D$3:$D$14,AH4875,"Cubic","Extrapolate=Linear","MultiX=Average","Skip=True","Sort=True")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5"/>
        <v>#REF!</v>
      </c>
      <c r="AI4876" s="43" t="str">
        <f>_xll.BInterpol('Base IPCA'!$C$3:$C$14,'Base IPCA'!$E$3:$E$14,AH4876,"Cubic","Extrapolate=Linear","MultiX=Average","Skip=True","Sort=True")</f>
        <v>#N/A Invalid Parameter: Interpolation value</v>
      </c>
      <c r="AJ4876" s="43" t="str">
        <f>_xll.BInterpol('Base IPCA'!$C$3:$C$14,'Base IPCA'!$D$3:$D$14,AH4876,"Cubic","Extrapolate=Linear","MultiX=Average","Skip=True","Sort=True")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5"/>
        <v>#REF!</v>
      </c>
      <c r="AI4877" s="43" t="str">
        <f>_xll.BInterpol('Base IPCA'!$C$3:$C$14,'Base IPCA'!$E$3:$E$14,AH4877,"Cubic","Extrapolate=Linear","MultiX=Average","Skip=True","Sort=True")</f>
        <v>#N/A Invalid Parameter: Interpolation value</v>
      </c>
      <c r="AJ4877" s="43" t="str">
        <f>_xll.BInterpol('Base IPCA'!$C$3:$C$14,'Base IPCA'!$D$3:$D$14,AH4877,"Cubic","Extrapolate=Linear","MultiX=Average","Skip=True","Sort=True")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5"/>
        <v>#REF!</v>
      </c>
      <c r="AI4878" s="43" t="str">
        <f>_xll.BInterpol('Base IPCA'!$C$3:$C$14,'Base IPCA'!$E$3:$E$14,AH4878,"Cubic","Extrapolate=Linear","MultiX=Average","Skip=True","Sort=True")</f>
        <v>#N/A Invalid Parameter: Interpolation value</v>
      </c>
      <c r="AJ4878" s="43" t="str">
        <f>_xll.BInterpol('Base IPCA'!$C$3:$C$14,'Base IPCA'!$D$3:$D$14,AH4878,"Cubic","Extrapolate=Linear","MultiX=Average","Skip=True","Sort=True")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5"/>
        <v>#REF!</v>
      </c>
      <c r="AI4879" s="43" t="str">
        <f>_xll.BInterpol('Base IPCA'!$C$3:$C$14,'Base IPCA'!$E$3:$E$14,AH4879,"Cubic","Extrapolate=Linear","MultiX=Average","Skip=True","Sort=True")</f>
        <v>#N/A Invalid Parameter: Interpolation value</v>
      </c>
      <c r="AJ4879" s="43" t="str">
        <f>_xll.BInterpol('Base IPCA'!$C$3:$C$14,'Base IPCA'!$D$3:$D$14,AH4879,"Cubic","Extrapolate=Linear","MultiX=Average","Skip=True","Sort=True")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5"/>
        <v>#REF!</v>
      </c>
      <c r="AI4880" s="43" t="str">
        <f>_xll.BInterpol('Base IPCA'!$C$3:$C$14,'Base IPCA'!$E$3:$E$14,AH4880,"Cubic","Extrapolate=Linear","MultiX=Average","Skip=True","Sort=True")</f>
        <v>#N/A Invalid Parameter: Interpolation value</v>
      </c>
      <c r="AJ4880" s="43" t="str">
        <f>_xll.BInterpol('Base IPCA'!$C$3:$C$14,'Base IPCA'!$D$3:$D$14,AH4880,"Cubic","Extrapolate=Linear","MultiX=Average","Skip=True","Sort=True")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5"/>
        <v>#REF!</v>
      </c>
      <c r="AI4881" s="43" t="str">
        <f>_xll.BInterpol('Base IPCA'!$C$3:$C$14,'Base IPCA'!$E$3:$E$14,AH4881,"Cubic","Extrapolate=Linear","MultiX=Average","Skip=True","Sort=True")</f>
        <v>#N/A Invalid Parameter: Interpolation value</v>
      </c>
      <c r="AJ4881" s="43" t="str">
        <f>_xll.BInterpol('Base IPCA'!$C$3:$C$14,'Base IPCA'!$D$3:$D$14,AH4881,"Cubic","Extrapolate=Linear","MultiX=Average","Skip=True","Sort=True")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5"/>
        <v>#REF!</v>
      </c>
      <c r="AI4882" s="43" t="str">
        <f>_xll.BInterpol('Base IPCA'!$C$3:$C$14,'Base IPCA'!$E$3:$E$14,AH4882,"Cubic","Extrapolate=Linear","MultiX=Average","Skip=True","Sort=True")</f>
        <v>#N/A Invalid Parameter: Interpolation value</v>
      </c>
      <c r="AJ4882" s="43" t="str">
        <f>_xll.BInterpol('Base IPCA'!$C$3:$C$14,'Base IPCA'!$D$3:$D$14,AH4882,"Cubic","Extrapolate=Linear","MultiX=Average","Skip=True","Sort=True")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5"/>
        <v>#REF!</v>
      </c>
      <c r="AI4883" s="43" t="str">
        <f>_xll.BInterpol('Base IPCA'!$C$3:$C$14,'Base IPCA'!$E$3:$E$14,AH4883,"Cubic","Extrapolate=Linear","MultiX=Average","Skip=True","Sort=True")</f>
        <v>#N/A Invalid Parameter: Interpolation value</v>
      </c>
      <c r="AJ4883" s="43" t="str">
        <f>_xll.BInterpol('Base IPCA'!$C$3:$C$14,'Base IPCA'!$D$3:$D$14,AH4883,"Cubic","Extrapolate=Linear","MultiX=Average","Skip=True","Sort=True")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5"/>
        <v>#REF!</v>
      </c>
      <c r="AI4884" s="43" t="str">
        <f>_xll.BInterpol('Base IPCA'!$C$3:$C$14,'Base IPCA'!$E$3:$E$14,AH4884,"Cubic","Extrapolate=Linear","MultiX=Average","Skip=True","Sort=True")</f>
        <v>#N/A Invalid Parameter: Interpolation value</v>
      </c>
      <c r="AJ4884" s="43" t="str">
        <f>_xll.BInterpol('Base IPCA'!$C$3:$C$14,'Base IPCA'!$D$3:$D$14,AH4884,"Cubic","Extrapolate=Linear","MultiX=Average","Skip=True","Sort=True")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5"/>
        <v>#REF!</v>
      </c>
      <c r="AI4885" s="43" t="str">
        <f>_xll.BInterpol('Base IPCA'!$C$3:$C$14,'Base IPCA'!$E$3:$E$14,AH4885,"Cubic","Extrapolate=Linear","MultiX=Average","Skip=True","Sort=True")</f>
        <v>#N/A Invalid Parameter: Interpolation value</v>
      </c>
      <c r="AJ4885" s="43" t="str">
        <f>_xll.BInterpol('Base IPCA'!$C$3:$C$14,'Base IPCA'!$D$3:$D$14,AH4885,"Cubic","Extrapolate=Linear","MultiX=Average","Skip=True","Sort=True")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5"/>
        <v>#REF!</v>
      </c>
      <c r="AI4886" s="43" t="str">
        <f>_xll.BInterpol('Base IPCA'!$C$3:$C$14,'Base IPCA'!$E$3:$E$14,AH4886,"Cubic","Extrapolate=Linear","MultiX=Average","Skip=True","Sort=True")</f>
        <v>#N/A Invalid Parameter: Interpolation value</v>
      </c>
      <c r="AJ4886" s="43" t="str">
        <f>_xll.BInterpol('Base IPCA'!$C$3:$C$14,'Base IPCA'!$D$3:$D$14,AH4886,"Cubic","Extrapolate=Linear","MultiX=Average","Skip=True","Sort=True")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5"/>
        <v>#REF!</v>
      </c>
      <c r="AI4887" s="43" t="str">
        <f>_xll.BInterpol('Base IPCA'!$C$3:$C$14,'Base IPCA'!$E$3:$E$14,AH4887,"Cubic","Extrapolate=Linear","MultiX=Average","Skip=True","Sort=True")</f>
        <v>#N/A Invalid Parameter: Interpolation value</v>
      </c>
      <c r="AJ4887" s="43" t="str">
        <f>_xll.BInterpol('Base IPCA'!$C$3:$C$14,'Base IPCA'!$D$3:$D$14,AH4887,"Cubic","Extrapolate=Linear","MultiX=Average","Skip=True","Sort=True")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5"/>
        <v>#REF!</v>
      </c>
      <c r="AI4888" s="43" t="str">
        <f>_xll.BInterpol('Base IPCA'!$C$3:$C$14,'Base IPCA'!$E$3:$E$14,AH4888,"Cubic","Extrapolate=Linear","MultiX=Average","Skip=True","Sort=True")</f>
        <v>#N/A Invalid Parameter: Interpolation value</v>
      </c>
      <c r="AJ4888" s="43" t="str">
        <f>_xll.BInterpol('Base IPCA'!$C$3:$C$14,'Base IPCA'!$D$3:$D$14,AH4888,"Cubic","Extrapolate=Linear","MultiX=Average","Skip=True","Sort=True")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5"/>
        <v>#REF!</v>
      </c>
      <c r="AI4889" s="43" t="str">
        <f>_xll.BInterpol('Base IPCA'!$C$3:$C$14,'Base IPCA'!$E$3:$E$14,AH4889,"Cubic","Extrapolate=Linear","MultiX=Average","Skip=True","Sort=True")</f>
        <v>#N/A Invalid Parameter: Interpolation value</v>
      </c>
      <c r="AJ4889" s="43" t="str">
        <f>_xll.BInterpol('Base IPCA'!$C$3:$C$14,'Base IPCA'!$D$3:$D$14,AH4889,"Cubic","Extrapolate=Linear","MultiX=Average","Skip=True","Sort=True")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5"/>
        <v>#REF!</v>
      </c>
      <c r="AI4890" s="43" t="str">
        <f>_xll.BInterpol('Base IPCA'!$C$3:$C$14,'Base IPCA'!$E$3:$E$14,AH4890,"Cubic","Extrapolate=Linear","MultiX=Average","Skip=True","Sort=True")</f>
        <v>#N/A Invalid Parameter: Interpolation value</v>
      </c>
      <c r="AJ4890" s="43" t="str">
        <f>_xll.BInterpol('Base IPCA'!$C$3:$C$14,'Base IPCA'!$D$3:$D$14,AH4890,"Cubic","Extrapolate=Linear","MultiX=Average","Skip=True","Sort=True")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5"/>
        <v>#REF!</v>
      </c>
      <c r="AI4891" s="43" t="str">
        <f>_xll.BInterpol('Base IPCA'!$C$3:$C$14,'Base IPCA'!$E$3:$E$14,AH4891,"Cubic","Extrapolate=Linear","MultiX=Average","Skip=True","Sort=True")</f>
        <v>#N/A Invalid Parameter: Interpolation value</v>
      </c>
      <c r="AJ4891" s="43" t="str">
        <f>_xll.BInterpol('Base IPCA'!$C$3:$C$14,'Base IPCA'!$D$3:$D$14,AH4891,"Cubic","Extrapolate=Linear","MultiX=Average","Skip=True","Sort=True")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5"/>
        <v>#REF!</v>
      </c>
      <c r="AI4892" s="43" t="str">
        <f>_xll.BInterpol('Base IPCA'!$C$3:$C$14,'Base IPCA'!$E$3:$E$14,AH4892,"Cubic","Extrapolate=Linear","MultiX=Average","Skip=True","Sort=True")</f>
        <v>#N/A Invalid Parameter: Interpolation value</v>
      </c>
      <c r="AJ4892" s="43" t="str">
        <f>_xll.BInterpol('Base IPCA'!$C$3:$C$14,'Base IPCA'!$D$3:$D$14,AH4892,"Cubic","Extrapolate=Linear","MultiX=Average","Skip=True","Sort=True")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5"/>
        <v>#REF!</v>
      </c>
      <c r="AI4893" s="43" t="str">
        <f>_xll.BInterpol('Base IPCA'!$C$3:$C$14,'Base IPCA'!$E$3:$E$14,AH4893,"Cubic","Extrapolate=Linear","MultiX=Average","Skip=True","Sort=True")</f>
        <v>#N/A Invalid Parameter: Interpolation value</v>
      </c>
      <c r="AJ4893" s="43" t="str">
        <f>_xll.BInterpol('Base IPCA'!$C$3:$C$14,'Base IPCA'!$D$3:$D$14,AH4893,"Cubic","Extrapolate=Linear","MultiX=Average","Skip=True","Sort=True")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5"/>
        <v>#REF!</v>
      </c>
      <c r="AI4894" s="43" t="str">
        <f>_xll.BInterpol('Base IPCA'!$C$3:$C$14,'Base IPCA'!$E$3:$E$14,AH4894,"Cubic","Extrapolate=Linear","MultiX=Average","Skip=True","Sort=True")</f>
        <v>#N/A Invalid Parameter: Interpolation value</v>
      </c>
      <c r="AJ4894" s="43" t="str">
        <f>_xll.BInterpol('Base IPCA'!$C$3:$C$14,'Base IPCA'!$D$3:$D$14,AH4894,"Cubic","Extrapolate=Linear","MultiX=Average","Skip=True","Sort=True")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5"/>
        <v>#REF!</v>
      </c>
      <c r="AI4895" s="43" t="str">
        <f>_xll.BInterpol('Base IPCA'!$C$3:$C$14,'Base IPCA'!$E$3:$E$14,AH4895,"Cubic","Extrapolate=Linear","MultiX=Average","Skip=True","Sort=True")</f>
        <v>#N/A Invalid Parameter: Interpolation value</v>
      </c>
      <c r="AJ4895" s="43" t="str">
        <f>_xll.BInterpol('Base IPCA'!$C$3:$C$14,'Base IPCA'!$D$3:$D$14,AH4895,"Cubic","Extrapolate=Linear","MultiX=Average","Skip=True","Sort=True")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5"/>
        <v>#REF!</v>
      </c>
      <c r="AI4896" s="43" t="str">
        <f>_xll.BInterpol('Base IPCA'!$C$3:$C$14,'Base IPCA'!$E$3:$E$14,AH4896,"Cubic","Extrapolate=Linear","MultiX=Average","Skip=True","Sort=True")</f>
        <v>#N/A Invalid Parameter: Interpolation value</v>
      </c>
      <c r="AJ4896" s="43" t="str">
        <f>_xll.BInterpol('Base IPCA'!$C$3:$C$14,'Base IPCA'!$D$3:$D$14,AH4896,"Cubic","Extrapolate=Linear","MultiX=Average","Skip=True","Sort=True")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5"/>
        <v>#REF!</v>
      </c>
      <c r="AI4897" s="43" t="str">
        <f>_xll.BInterpol('Base IPCA'!$C$3:$C$14,'Base IPCA'!$E$3:$E$14,AH4897,"Cubic","Extrapolate=Linear","MultiX=Average","Skip=True","Sort=True")</f>
        <v>#N/A Invalid Parameter: Interpolation value</v>
      </c>
      <c r="AJ4897" s="43" t="str">
        <f>_xll.BInterpol('Base IPCA'!$C$3:$C$14,'Base IPCA'!$D$3:$D$14,AH4897,"Cubic","Extrapolate=Linear","MultiX=Average","Skip=True","Sort=True")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5"/>
        <v>#REF!</v>
      </c>
      <c r="AI4898" s="43" t="str">
        <f>_xll.BInterpol('Base IPCA'!$C$3:$C$14,'Base IPCA'!$E$3:$E$14,AH4898,"Cubic","Extrapolate=Linear","MultiX=Average","Skip=True","Sort=True")</f>
        <v>#N/A Invalid Parameter: Interpolation value</v>
      </c>
      <c r="AJ4898" s="43" t="str">
        <f>_xll.BInterpol('Base IPCA'!$C$3:$C$14,'Base IPCA'!$D$3:$D$14,AH4898,"Cubic","Extrapolate=Linear","MultiX=Average","Skip=True","Sort=True")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5"/>
        <v>#REF!</v>
      </c>
      <c r="AI4899" s="43" t="str">
        <f>_xll.BInterpol('Base IPCA'!$C$3:$C$14,'Base IPCA'!$E$3:$E$14,AH4899,"Cubic","Extrapolate=Linear","MultiX=Average","Skip=True","Sort=True")</f>
        <v>#N/A Invalid Parameter: Interpolation value</v>
      </c>
      <c r="AJ4899" s="43" t="str">
        <f>_xll.BInterpol('Base IPCA'!$C$3:$C$14,'Base IPCA'!$D$3:$D$14,AH4899,"Cubic","Extrapolate=Linear","MultiX=Average","Skip=True","Sort=True")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5"/>
        <v>#REF!</v>
      </c>
      <c r="AI4900" s="43" t="str">
        <f>_xll.BInterpol('Base IPCA'!$C$3:$C$14,'Base IPCA'!$E$3:$E$14,AH4900,"Cubic","Extrapolate=Linear","MultiX=Average","Skip=True","Sort=True")</f>
        <v>#N/A Invalid Parameter: Interpolation value</v>
      </c>
      <c r="AJ4900" s="43" t="str">
        <f>_xll.BInterpol('Base IPCA'!$C$3:$C$14,'Base IPCA'!$D$3:$D$14,AH4900,"Cubic","Extrapolate=Linear","MultiX=Average","Skip=True","Sort=True")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5"/>
        <v>#REF!</v>
      </c>
      <c r="AI4901" s="43" t="str">
        <f>_xll.BInterpol('Base IPCA'!$C$3:$C$14,'Base IPCA'!$E$3:$E$14,AH4901,"Cubic","Extrapolate=Linear","MultiX=Average","Skip=True","Sort=True")</f>
        <v>#N/A Invalid Parameter: Interpolation value</v>
      </c>
      <c r="AJ4901" s="43" t="str">
        <f>_xll.BInterpol('Base IPCA'!$C$3:$C$14,'Base IPCA'!$D$3:$D$14,AH4901,"Cubic","Extrapolate=Linear","MultiX=Average","Skip=True","Sort=True")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5"/>
        <v>#REF!</v>
      </c>
      <c r="AI4902" s="43" t="str">
        <f>_xll.BInterpol('Base IPCA'!$C$3:$C$14,'Base IPCA'!$E$3:$E$14,AH4902,"Cubic","Extrapolate=Linear","MultiX=Average","Skip=True","Sort=True")</f>
        <v>#N/A Invalid Parameter: Interpolation value</v>
      </c>
      <c r="AJ4902" s="43" t="str">
        <f>_xll.BInterpol('Base IPCA'!$C$3:$C$14,'Base IPCA'!$D$3:$D$14,AH4902,"Cubic","Extrapolate=Linear","MultiX=Average","Skip=True","Sort=True")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5"/>
        <v>#REF!</v>
      </c>
      <c r="AI4903" s="43" t="str">
        <f>_xll.BInterpol('Base IPCA'!$C$3:$C$14,'Base IPCA'!$E$3:$E$14,AH4903,"Cubic","Extrapolate=Linear","MultiX=Average","Skip=True","Sort=True")</f>
        <v>#N/A Invalid Parameter: Interpolation value</v>
      </c>
      <c r="AJ4903" s="43" t="str">
        <f>_xll.BInterpol('Base IPCA'!$C$3:$C$14,'Base IPCA'!$D$3:$D$14,AH4903,"Cubic","Extrapolate=Linear","MultiX=Average","Skip=True","Sort=True")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5"/>
        <v>#REF!</v>
      </c>
      <c r="AI4904" s="43" t="str">
        <f>_xll.BInterpol('Base IPCA'!$C$3:$C$14,'Base IPCA'!$E$3:$E$14,AH4904,"Cubic","Extrapolate=Linear","MultiX=Average","Skip=True","Sort=True")</f>
        <v>#N/A Invalid Parameter: Interpolation value</v>
      </c>
      <c r="AJ4904" s="43" t="str">
        <f>_xll.BInterpol('Base IPCA'!$C$3:$C$14,'Base IPCA'!$D$3:$D$14,AH4904,"Cubic","Extrapolate=Linear","MultiX=Average","Skip=True","Sort=True")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5"/>
        <v>#REF!</v>
      </c>
      <c r="AI4905" s="43" t="str">
        <f>_xll.BInterpol('Base IPCA'!$C$3:$C$14,'Base IPCA'!$E$3:$E$14,AH4905,"Cubic","Extrapolate=Linear","MultiX=Average","Skip=True","Sort=True")</f>
        <v>#N/A Invalid Parameter: Interpolation value</v>
      </c>
      <c r="AJ4905" s="43" t="str">
        <f>_xll.BInterpol('Base IPCA'!$C$3:$C$14,'Base IPCA'!$D$3:$D$14,AH4905,"Cubic","Extrapolate=Linear","MultiX=Average","Skip=True","Sort=True")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5"/>
        <v>#REF!</v>
      </c>
      <c r="AI4906" s="43" t="str">
        <f>_xll.BInterpol('Base IPCA'!$C$3:$C$14,'Base IPCA'!$E$3:$E$14,AH4906,"Cubic","Extrapolate=Linear","MultiX=Average","Skip=True","Sort=True")</f>
        <v>#N/A Invalid Parameter: Interpolation value</v>
      </c>
      <c r="AJ4906" s="43" t="str">
        <f>_xll.BInterpol('Base IPCA'!$C$3:$C$14,'Base IPCA'!$D$3:$D$14,AH4906,"Cubic","Extrapolate=Linear","MultiX=Average","Skip=True","Sort=True")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5"/>
        <v>#REF!</v>
      </c>
      <c r="AI4907" s="43" t="str">
        <f>_xll.BInterpol('Base IPCA'!$C$3:$C$14,'Base IPCA'!$E$3:$E$14,AH4907,"Cubic","Extrapolate=Linear","MultiX=Average","Skip=True","Sort=True")</f>
        <v>#N/A Invalid Parameter: Interpolation value</v>
      </c>
      <c r="AJ4907" s="43" t="str">
        <f>_xll.BInterpol('Base IPCA'!$C$3:$C$14,'Base IPCA'!$D$3:$D$14,AH4907,"Cubic","Extrapolate=Linear","MultiX=Average","Skip=True","Sort=True")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5"/>
        <v>#REF!</v>
      </c>
      <c r="AI4908" s="43" t="str">
        <f>_xll.BInterpol('Base IPCA'!$C$3:$C$14,'Base IPCA'!$E$3:$E$14,AH4908,"Cubic","Extrapolate=Linear","MultiX=Average","Skip=True","Sort=True")</f>
        <v>#N/A Invalid Parameter: Interpolation value</v>
      </c>
      <c r="AJ4908" s="43" t="str">
        <f>_xll.BInterpol('Base IPCA'!$C$3:$C$14,'Base IPCA'!$D$3:$D$14,AH4908,"Cubic","Extrapolate=Linear","MultiX=Average","Skip=True","Sort=True")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5"/>
        <v>#REF!</v>
      </c>
      <c r="AI4909" s="43" t="str">
        <f>_xll.BInterpol('Base IPCA'!$C$3:$C$14,'Base IPCA'!$E$3:$E$14,AH4909,"Cubic","Extrapolate=Linear","MultiX=Average","Skip=True","Sort=True")</f>
        <v>#N/A Invalid Parameter: Interpolation value</v>
      </c>
      <c r="AJ4909" s="43" t="str">
        <f>_xll.BInterpol('Base IPCA'!$C$3:$C$14,'Base IPCA'!$D$3:$D$14,AH4909,"Cubic","Extrapolate=Linear","MultiX=Average","Skip=True","Sort=True")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5"/>
        <v>#REF!</v>
      </c>
      <c r="AI4910" s="43" t="str">
        <f>_xll.BInterpol('Base IPCA'!$C$3:$C$14,'Base IPCA'!$E$3:$E$14,AH4910,"Cubic","Extrapolate=Linear","MultiX=Average","Skip=True","Sort=True")</f>
        <v>#N/A Invalid Parameter: Interpolation value</v>
      </c>
      <c r="AJ4910" s="43" t="str">
        <f>_xll.BInterpol('Base IPCA'!$C$3:$C$14,'Base IPCA'!$D$3:$D$14,AH4910,"Cubic","Extrapolate=Linear","MultiX=Average","Skip=True","Sort=True")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5"/>
        <v>#REF!</v>
      </c>
      <c r="AI4911" s="43" t="str">
        <f>_xll.BInterpol('Base IPCA'!$C$3:$C$14,'Base IPCA'!$E$3:$E$14,AH4911,"Cubic","Extrapolate=Linear","MultiX=Average","Skip=True","Sort=True")</f>
        <v>#N/A Invalid Parameter: Interpolation value</v>
      </c>
      <c r="AJ4911" s="43" t="str">
        <f>_xll.BInterpol('Base IPCA'!$C$3:$C$14,'Base IPCA'!$D$3:$D$14,AH4911,"Cubic","Extrapolate=Linear","MultiX=Average","Skip=True","Sort=True")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5"/>
        <v>#REF!</v>
      </c>
      <c r="AI4912" s="43" t="str">
        <f>_xll.BInterpol('Base IPCA'!$C$3:$C$14,'Base IPCA'!$E$3:$E$14,AH4912,"Cubic","Extrapolate=Linear","MultiX=Average","Skip=True","Sort=True")</f>
        <v>#N/A Invalid Parameter: Interpolation value</v>
      </c>
      <c r="AJ4912" s="43" t="str">
        <f>_xll.BInterpol('Base IPCA'!$C$3:$C$14,'Base IPCA'!$D$3:$D$14,AH4912,"Cubic","Extrapolate=Linear","MultiX=Average","Skip=True","Sort=True")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5"/>
        <v>#REF!</v>
      </c>
      <c r="AI4913" s="43" t="str">
        <f>_xll.BInterpol('Base IPCA'!$C$3:$C$14,'Base IPCA'!$E$3:$E$14,AH4913,"Cubic","Extrapolate=Linear","MultiX=Average","Skip=True","Sort=True")</f>
        <v>#N/A Invalid Parameter: Interpolation value</v>
      </c>
      <c r="AJ4913" s="43" t="str">
        <f>_xll.BInterpol('Base IPCA'!$C$3:$C$14,'Base IPCA'!$D$3:$D$14,AH4913,"Cubic","Extrapolate=Linear","MultiX=Average","Skip=True","Sort=True")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5"/>
        <v>#REF!</v>
      </c>
      <c r="AI4914" s="43" t="str">
        <f>_xll.BInterpol('Base IPCA'!$C$3:$C$14,'Base IPCA'!$E$3:$E$14,AH4914,"Cubic","Extrapolate=Linear","MultiX=Average","Skip=True","Sort=True")</f>
        <v>#N/A Invalid Parameter: Interpolation value</v>
      </c>
      <c r="AJ4914" s="43" t="str">
        <f>_xll.BInterpol('Base IPCA'!$C$3:$C$14,'Base IPCA'!$D$3:$D$14,AH4914,"Cubic","Extrapolate=Linear","MultiX=Average","Skip=True","Sort=True")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5"/>
        <v>#REF!</v>
      </c>
      <c r="AI4915" s="43" t="str">
        <f>_xll.BInterpol('Base IPCA'!$C$3:$C$14,'Base IPCA'!$E$3:$E$14,AH4915,"Cubic","Extrapolate=Linear","MultiX=Average","Skip=True","Sort=True")</f>
        <v>#N/A Invalid Parameter: Interpolation value</v>
      </c>
      <c r="AJ4915" s="43" t="str">
        <f>_xll.BInterpol('Base IPCA'!$C$3:$C$14,'Base IPCA'!$D$3:$D$14,AH4915,"Cubic","Extrapolate=Linear","MultiX=Average","Skip=True","Sort=True")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5"/>
        <v>#REF!</v>
      </c>
      <c r="AI4916" s="43" t="str">
        <f>_xll.BInterpol('Base IPCA'!$C$3:$C$14,'Base IPCA'!$E$3:$E$14,AH4916,"Cubic","Extrapolate=Linear","MultiX=Average","Skip=True","Sort=True")</f>
        <v>#N/A Invalid Parameter: Interpolation value</v>
      </c>
      <c r="AJ4916" s="43" t="str">
        <f>_xll.BInterpol('Base IPCA'!$C$3:$C$14,'Base IPCA'!$D$3:$D$14,AH4916,"Cubic","Extrapolate=Linear","MultiX=Average","Skip=True","Sort=True")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5"/>
        <v>#REF!</v>
      </c>
      <c r="AI4917" s="43" t="str">
        <f>_xll.BInterpol('Base IPCA'!$C$3:$C$14,'Base IPCA'!$E$3:$E$14,AH4917,"Cubic","Extrapolate=Linear","MultiX=Average","Skip=True","Sort=True")</f>
        <v>#N/A Invalid Parameter: Interpolation value</v>
      </c>
      <c r="AJ4917" s="43" t="str">
        <f>_xll.BInterpol('Base IPCA'!$C$3:$C$14,'Base IPCA'!$D$3:$D$14,AH4917,"Cubic","Extrapolate=Linear","MultiX=Average","Skip=True","Sort=True")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5"/>
        <v>#REF!</v>
      </c>
      <c r="AI4918" s="43" t="str">
        <f>_xll.BInterpol('Base IPCA'!$C$3:$C$14,'Base IPCA'!$E$3:$E$14,AH4918,"Cubic","Extrapolate=Linear","MultiX=Average","Skip=True","Sort=True")</f>
        <v>#N/A Invalid Parameter: Interpolation value</v>
      </c>
      <c r="AJ4918" s="43" t="str">
        <f>_xll.BInterpol('Base IPCA'!$C$3:$C$14,'Base IPCA'!$D$3:$D$14,AH4918,"Cubic","Extrapolate=Linear","MultiX=Average","Skip=True","Sort=True")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5"/>
        <v>#REF!</v>
      </c>
      <c r="AI4919" s="43" t="str">
        <f>_xll.BInterpol('Base IPCA'!$C$3:$C$14,'Base IPCA'!$E$3:$E$14,AH4919,"Cubic","Extrapolate=Linear","MultiX=Average","Skip=True","Sort=True")</f>
        <v>#N/A Invalid Parameter: Interpolation value</v>
      </c>
      <c r="AJ4919" s="43" t="str">
        <f>_xll.BInterpol('Base IPCA'!$C$3:$C$14,'Base IPCA'!$D$3:$D$14,AH4919,"Cubic","Extrapolate=Linear","MultiX=Average","Skip=True","Sort=True")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5"/>
        <v>#REF!</v>
      </c>
      <c r="AI4920" s="43" t="str">
        <f>_xll.BInterpol('Base IPCA'!$C$3:$C$14,'Base IPCA'!$E$3:$E$14,AH4920,"Cubic","Extrapolate=Linear","MultiX=Average","Skip=True","Sort=True")</f>
        <v>#N/A Invalid Parameter: Interpolation value</v>
      </c>
      <c r="AJ4920" s="43" t="str">
        <f>_xll.BInterpol('Base IPCA'!$C$3:$C$14,'Base IPCA'!$D$3:$D$14,AH4920,"Cubic","Extrapolate=Linear","MultiX=Average","Skip=True","Sort=True")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5"/>
        <v>#REF!</v>
      </c>
      <c r="AI4921" s="43" t="str">
        <f>_xll.BInterpol('Base IPCA'!$C$3:$C$14,'Base IPCA'!$E$3:$E$14,AH4921,"Cubic","Extrapolate=Linear","MultiX=Average","Skip=True","Sort=True")</f>
        <v>#N/A Invalid Parameter: Interpolation value</v>
      </c>
      <c r="AJ4921" s="43" t="str">
        <f>_xll.BInterpol('Base IPCA'!$C$3:$C$14,'Base IPCA'!$D$3:$D$14,AH4921,"Cubic","Extrapolate=Linear","MultiX=Average","Skip=True","Sort=True")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5"/>
        <v>#REF!</v>
      </c>
      <c r="AI4922" s="43" t="str">
        <f>_xll.BInterpol('Base IPCA'!$C$3:$C$14,'Base IPCA'!$E$3:$E$14,AH4922,"Cubic","Extrapolate=Linear","MultiX=Average","Skip=True","Sort=True")</f>
        <v>#N/A Invalid Parameter: Interpolation value</v>
      </c>
      <c r="AJ4922" s="43" t="str">
        <f>_xll.BInterpol('Base IPCA'!$C$3:$C$14,'Base IPCA'!$D$3:$D$14,AH4922,"Cubic","Extrapolate=Linear","MultiX=Average","Skip=True","Sort=True")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5"/>
        <v>#REF!</v>
      </c>
      <c r="AI4923" s="43" t="str">
        <f>_xll.BInterpol('Base IPCA'!$C$3:$C$14,'Base IPCA'!$E$3:$E$14,AH4923,"Cubic","Extrapolate=Linear","MultiX=Average","Skip=True","Sort=True")</f>
        <v>#N/A Invalid Parameter: Interpolation value</v>
      </c>
      <c r="AJ4923" s="43" t="str">
        <f>_xll.BInterpol('Base IPCA'!$C$3:$C$14,'Base IPCA'!$D$3:$D$14,AH4923,"Cubic","Extrapolate=Linear","MultiX=Average","Skip=True","Sort=True")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5"/>
        <v>#REF!</v>
      </c>
      <c r="AI4924" s="43" t="str">
        <f>_xll.BInterpol('Base IPCA'!$C$3:$C$14,'Base IPCA'!$E$3:$E$14,AH4924,"Cubic","Extrapolate=Linear","MultiX=Average","Skip=True","Sort=True")</f>
        <v>#N/A Invalid Parameter: Interpolation value</v>
      </c>
      <c r="AJ4924" s="43" t="str">
        <f>_xll.BInterpol('Base IPCA'!$C$3:$C$14,'Base IPCA'!$D$3:$D$14,AH4924,"Cubic","Extrapolate=Linear","MultiX=Average","Skip=True","Sort=True")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5"/>
        <v>#REF!</v>
      </c>
      <c r="AI4925" s="43" t="str">
        <f>_xll.BInterpol('Base IPCA'!$C$3:$C$14,'Base IPCA'!$E$3:$E$14,AH4925,"Cubic","Extrapolate=Linear","MultiX=Average","Skip=True","Sort=True")</f>
        <v>#N/A Invalid Parameter: Interpolation value</v>
      </c>
      <c r="AJ4925" s="43" t="str">
        <f>_xll.BInterpol('Base IPCA'!$C$3:$C$14,'Base IPCA'!$D$3:$D$14,AH4925,"Cubic","Extrapolate=Linear","MultiX=Average","Skip=True","Sort=True")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5"/>
        <v>#REF!</v>
      </c>
      <c r="AI4926" s="43" t="str">
        <f>_xll.BInterpol('Base IPCA'!$C$3:$C$14,'Base IPCA'!$E$3:$E$14,AH4926,"Cubic","Extrapolate=Linear","MultiX=Average","Skip=True","Sort=True")</f>
        <v>#N/A Invalid Parameter: Interpolation value</v>
      </c>
      <c r="AJ4926" s="43" t="str">
        <f>_xll.BInterpol('Base IPCA'!$C$3:$C$14,'Base IPCA'!$D$3:$D$14,AH4926,"Cubic","Extrapolate=Linear","MultiX=Average","Skip=True","Sort=True")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5"/>
        <v>#REF!</v>
      </c>
      <c r="AI4927" s="43" t="str">
        <f>_xll.BInterpol('Base IPCA'!$C$3:$C$14,'Base IPCA'!$E$3:$E$14,AH4927,"Cubic","Extrapolate=Linear","MultiX=Average","Skip=True","Sort=True")</f>
        <v>#N/A Invalid Parameter: Interpolation value</v>
      </c>
      <c r="AJ4927" s="43" t="str">
        <f>_xll.BInterpol('Base IPCA'!$C$3:$C$14,'Base IPCA'!$D$3:$D$14,AH4927,"Cubic","Extrapolate=Linear","MultiX=Average","Skip=True","Sort=True")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5"/>
        <v>#REF!</v>
      </c>
      <c r="AI4928" s="43" t="str">
        <f>_xll.BInterpol('Base IPCA'!$C$3:$C$14,'Base IPCA'!$E$3:$E$14,AH4928,"Cubic","Extrapolate=Linear","MultiX=Average","Skip=True","Sort=True")</f>
        <v>#N/A Invalid Parameter: Interpolation value</v>
      </c>
      <c r="AJ4928" s="43" t="str">
        <f>_xll.BInterpol('Base IPCA'!$C$3:$C$14,'Base IPCA'!$D$3:$D$14,AH4928,"Cubic","Extrapolate=Linear","MultiX=Average","Skip=True","Sort=True")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5"/>
        <v>#REF!</v>
      </c>
      <c r="AI4929" s="43" t="str">
        <f>_xll.BInterpol('Base IPCA'!$C$3:$C$14,'Base IPCA'!$E$3:$E$14,AH4929,"Cubic","Extrapolate=Linear","MultiX=Average","Skip=True","Sort=True")</f>
        <v>#N/A Invalid Parameter: Interpolation value</v>
      </c>
      <c r="AJ4929" s="43" t="str">
        <f>_xll.BInterpol('Base IPCA'!$C$3:$C$14,'Base IPCA'!$D$3:$D$14,AH4929,"Cubic","Extrapolate=Linear","MultiX=Average","Skip=True","Sort=True")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5"/>
        <v>#REF!</v>
      </c>
      <c r="AI4930" s="43" t="str">
        <f>_xll.BInterpol('Base IPCA'!$C$3:$C$14,'Base IPCA'!$E$3:$E$14,AH4930,"Cubic","Extrapolate=Linear","MultiX=Average","Skip=True","Sort=True")</f>
        <v>#N/A Invalid Parameter: Interpolation value</v>
      </c>
      <c r="AJ4930" s="43" t="str">
        <f>_xll.BInterpol('Base IPCA'!$C$3:$C$14,'Base IPCA'!$D$3:$D$14,AH4930,"Cubic","Extrapolate=Linear","MultiX=Average","Skip=True","Sort=True")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5"/>
        <v>#REF!</v>
      </c>
      <c r="AI4931" s="43" t="str">
        <f>_xll.BInterpol('Base IPCA'!$C$3:$C$14,'Base IPCA'!$E$3:$E$14,AH4931,"Cubic","Extrapolate=Linear","MultiX=Average","Skip=True","Sort=True")</f>
        <v>#N/A Invalid Parameter: Interpolation value</v>
      </c>
      <c r="AJ4931" s="43" t="str">
        <f>_xll.BInterpol('Base IPCA'!$C$3:$C$14,'Base IPCA'!$D$3:$D$14,AH4931,"Cubic","Extrapolate=Linear","MultiX=Average","Skip=True","Sort=True")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5"/>
        <v>#REF!</v>
      </c>
      <c r="AI4932" s="43" t="str">
        <f>_xll.BInterpol('Base IPCA'!$C$3:$C$14,'Base IPCA'!$E$3:$E$14,AH4932,"Cubic","Extrapolate=Linear","MultiX=Average","Skip=True","Sort=True")</f>
        <v>#N/A Invalid Parameter: Interpolation value</v>
      </c>
      <c r="AJ4932" s="43" t="str">
        <f>_xll.BInterpol('Base IPCA'!$C$3:$C$14,'Base IPCA'!$D$3:$D$14,AH4932,"Cubic","Extrapolate=Linear","MultiX=Average","Skip=True","Sort=True")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5"/>
        <v>#REF!</v>
      </c>
      <c r="AI4933" s="43" t="str">
        <f>_xll.BInterpol('Base IPCA'!$C$3:$C$14,'Base IPCA'!$E$3:$E$14,AH4933,"Cubic","Extrapolate=Linear","MultiX=Average","Skip=True","Sort=True")</f>
        <v>#N/A Invalid Parameter: Interpolation value</v>
      </c>
      <c r="AJ4933" s="43" t="str">
        <f>_xll.BInterpol('Base IPCA'!$C$3:$C$14,'Base IPCA'!$D$3:$D$14,AH4933,"Cubic","Extrapolate=Linear","MultiX=Average","Skip=True","Sort=True")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66">AH4933+1</f>
        <v>#REF!</v>
      </c>
      <c r="AI4934" s="43" t="str">
        <f>_xll.BInterpol('Base IPCA'!$C$3:$C$14,'Base IPCA'!$E$3:$E$14,AH4934,"Cubic","Extrapolate=Linear","MultiX=Average","Skip=True","Sort=True")</f>
        <v>#N/A Invalid Parameter: Interpolation value</v>
      </c>
      <c r="AJ4934" s="43" t="str">
        <f>_xll.BInterpol('Base IPCA'!$C$3:$C$14,'Base IPCA'!$D$3:$D$14,AH4934,"Cubic","Extrapolate=Linear","MultiX=Average","Skip=True","Sort=True")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66"/>
        <v>#REF!</v>
      </c>
      <c r="AI4935" s="43" t="str">
        <f>_xll.BInterpol('Base IPCA'!$C$3:$C$14,'Base IPCA'!$E$3:$E$14,AH4935,"Cubic","Extrapolate=Linear","MultiX=Average","Skip=True","Sort=True")</f>
        <v>#N/A Invalid Parameter: Interpolation value</v>
      </c>
      <c r="AJ4935" s="43" t="str">
        <f>_xll.BInterpol('Base IPCA'!$C$3:$C$14,'Base IPCA'!$D$3:$D$14,AH4935,"Cubic","Extrapolate=Linear","MultiX=Average","Skip=True","Sort=True")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66"/>
        <v>#REF!</v>
      </c>
      <c r="AI4936" s="43" t="str">
        <f>_xll.BInterpol('Base IPCA'!$C$3:$C$14,'Base IPCA'!$E$3:$E$14,AH4936,"Cubic","Extrapolate=Linear","MultiX=Average","Skip=True","Sort=True")</f>
        <v>#N/A Invalid Parameter: Interpolation value</v>
      </c>
      <c r="AJ4936" s="43" t="str">
        <f>_xll.BInterpol('Base IPCA'!$C$3:$C$14,'Base IPCA'!$D$3:$D$14,AH4936,"Cubic","Extrapolate=Linear","MultiX=Average","Skip=True","Sort=True")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66"/>
        <v>#REF!</v>
      </c>
      <c r="AI4937" s="43" t="str">
        <f>_xll.BInterpol('Base IPCA'!$C$3:$C$14,'Base IPCA'!$E$3:$E$14,AH4937,"Cubic","Extrapolate=Linear","MultiX=Average","Skip=True","Sort=True")</f>
        <v>#N/A Invalid Parameter: Interpolation value</v>
      </c>
      <c r="AJ4937" s="43" t="str">
        <f>_xll.BInterpol('Base IPCA'!$C$3:$C$14,'Base IPCA'!$D$3:$D$14,AH4937,"Cubic","Extrapolate=Linear","MultiX=Average","Skip=True","Sort=True")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66"/>
        <v>#REF!</v>
      </c>
      <c r="AI4938" s="43" t="str">
        <f>_xll.BInterpol('Base IPCA'!$C$3:$C$14,'Base IPCA'!$E$3:$E$14,AH4938,"Cubic","Extrapolate=Linear","MultiX=Average","Skip=True","Sort=True")</f>
        <v>#N/A Invalid Parameter: Interpolation value</v>
      </c>
      <c r="AJ4938" s="43" t="str">
        <f>_xll.BInterpol('Base IPCA'!$C$3:$C$14,'Base IPCA'!$D$3:$D$14,AH4938,"Cubic","Extrapolate=Linear","MultiX=Average","Skip=True","Sort=True")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66"/>
        <v>#REF!</v>
      </c>
      <c r="AI4939" s="43" t="str">
        <f>_xll.BInterpol('Base IPCA'!$C$3:$C$14,'Base IPCA'!$E$3:$E$14,AH4939,"Cubic","Extrapolate=Linear","MultiX=Average","Skip=True","Sort=True")</f>
        <v>#N/A Invalid Parameter: Interpolation value</v>
      </c>
      <c r="AJ4939" s="43" t="str">
        <f>_xll.BInterpol('Base IPCA'!$C$3:$C$14,'Base IPCA'!$D$3:$D$14,AH4939,"Cubic","Extrapolate=Linear","MultiX=Average","Skip=True","Sort=True")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66"/>
        <v>#REF!</v>
      </c>
      <c r="AI4940" s="43" t="str">
        <f>_xll.BInterpol('Base IPCA'!$C$3:$C$14,'Base IPCA'!$E$3:$E$14,AH4940,"Cubic","Extrapolate=Linear","MultiX=Average","Skip=True","Sort=True")</f>
        <v>#N/A Invalid Parameter: Interpolation value</v>
      </c>
      <c r="AJ4940" s="43" t="str">
        <f>_xll.BInterpol('Base IPCA'!$C$3:$C$14,'Base IPCA'!$D$3:$D$14,AH4940,"Cubic","Extrapolate=Linear","MultiX=Average","Skip=True","Sort=True")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66"/>
        <v>#REF!</v>
      </c>
      <c r="AI4941" s="43" t="str">
        <f>_xll.BInterpol('Base IPCA'!$C$3:$C$14,'Base IPCA'!$E$3:$E$14,AH4941,"Cubic","Extrapolate=Linear","MultiX=Average","Skip=True","Sort=True")</f>
        <v>#N/A Invalid Parameter: Interpolation value</v>
      </c>
      <c r="AJ4941" s="43" t="str">
        <f>_xll.BInterpol('Base IPCA'!$C$3:$C$14,'Base IPCA'!$D$3:$D$14,AH4941,"Cubic","Extrapolate=Linear","MultiX=Average","Skip=True","Sort=True")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66"/>
        <v>#REF!</v>
      </c>
      <c r="AI4942" s="43" t="str">
        <f>_xll.BInterpol('Base IPCA'!$C$3:$C$14,'Base IPCA'!$E$3:$E$14,AH4942,"Cubic","Extrapolate=Linear","MultiX=Average","Skip=True","Sort=True")</f>
        <v>#N/A Invalid Parameter: Interpolation value</v>
      </c>
      <c r="AJ4942" s="43" t="str">
        <f>_xll.BInterpol('Base IPCA'!$C$3:$C$14,'Base IPCA'!$D$3:$D$14,AH4942,"Cubic","Extrapolate=Linear","MultiX=Average","Skip=True","Sort=True")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66"/>
        <v>#REF!</v>
      </c>
      <c r="AI4943" s="43" t="str">
        <f>_xll.BInterpol('Base IPCA'!$C$3:$C$14,'Base IPCA'!$E$3:$E$14,AH4943,"Cubic","Extrapolate=Linear","MultiX=Average","Skip=True","Sort=True")</f>
        <v>#N/A Invalid Parameter: Interpolation value</v>
      </c>
      <c r="AJ4943" s="43" t="str">
        <f>_xll.BInterpol('Base IPCA'!$C$3:$C$14,'Base IPCA'!$D$3:$D$14,AH4943,"Cubic","Extrapolate=Linear","MultiX=Average","Skip=True","Sort=True")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66"/>
        <v>#REF!</v>
      </c>
      <c r="AI4944" s="43" t="str">
        <f>_xll.BInterpol('Base IPCA'!$C$3:$C$14,'Base IPCA'!$E$3:$E$14,AH4944,"Cubic","Extrapolate=Linear","MultiX=Average","Skip=True","Sort=True")</f>
        <v>#N/A Invalid Parameter: Interpolation value</v>
      </c>
      <c r="AJ4944" s="43" t="str">
        <f>_xll.BInterpol('Base IPCA'!$C$3:$C$14,'Base IPCA'!$D$3:$D$14,AH4944,"Cubic","Extrapolate=Linear","MultiX=Average","Skip=True","Sort=True")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66"/>
        <v>#REF!</v>
      </c>
      <c r="AI4945" s="43" t="str">
        <f>_xll.BInterpol('Base IPCA'!$C$3:$C$14,'Base IPCA'!$E$3:$E$14,AH4945,"Cubic","Extrapolate=Linear","MultiX=Average","Skip=True","Sort=True")</f>
        <v>#N/A Invalid Parameter: Interpolation value</v>
      </c>
      <c r="AJ4945" s="43" t="str">
        <f>_xll.BInterpol('Base IPCA'!$C$3:$C$14,'Base IPCA'!$D$3:$D$14,AH4945,"Cubic","Extrapolate=Linear","MultiX=Average","Skip=True","Sort=True")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66"/>
        <v>#REF!</v>
      </c>
      <c r="AI4946" s="43" t="str">
        <f>_xll.BInterpol('Base IPCA'!$C$3:$C$14,'Base IPCA'!$E$3:$E$14,AH4946,"Cubic","Extrapolate=Linear","MultiX=Average","Skip=True","Sort=True")</f>
        <v>#N/A Invalid Parameter: Interpolation value</v>
      </c>
      <c r="AJ4946" s="43" t="str">
        <f>_xll.BInterpol('Base IPCA'!$C$3:$C$14,'Base IPCA'!$D$3:$D$14,AH4946,"Cubic","Extrapolate=Linear","MultiX=Average","Skip=True","Sort=True")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66"/>
        <v>#REF!</v>
      </c>
      <c r="AI4947" s="43" t="str">
        <f>_xll.BInterpol('Base IPCA'!$C$3:$C$14,'Base IPCA'!$E$3:$E$14,AH4947,"Cubic","Extrapolate=Linear","MultiX=Average","Skip=True","Sort=True")</f>
        <v>#N/A Invalid Parameter: Interpolation value</v>
      </c>
      <c r="AJ4947" s="43" t="str">
        <f>_xll.BInterpol('Base IPCA'!$C$3:$C$14,'Base IPCA'!$D$3:$D$14,AH4947,"Cubic","Extrapolate=Linear","MultiX=Average","Skip=True","Sort=True")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66"/>
        <v>#REF!</v>
      </c>
      <c r="AI4948" s="43" t="str">
        <f>_xll.BInterpol('Base IPCA'!$C$3:$C$14,'Base IPCA'!$E$3:$E$14,AH4948,"Cubic","Extrapolate=Linear","MultiX=Average","Skip=True","Sort=True")</f>
        <v>#N/A Invalid Parameter: Interpolation value</v>
      </c>
      <c r="AJ4948" s="43" t="str">
        <f>_xll.BInterpol('Base IPCA'!$C$3:$C$14,'Base IPCA'!$D$3:$D$14,AH4948,"Cubic","Extrapolate=Linear","MultiX=Average","Skip=True","Sort=True")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66"/>
        <v>#REF!</v>
      </c>
      <c r="AI4949" s="43" t="str">
        <f>_xll.BInterpol('Base IPCA'!$C$3:$C$14,'Base IPCA'!$E$3:$E$14,AH4949,"Cubic","Extrapolate=Linear","MultiX=Average","Skip=True","Sort=True")</f>
        <v>#N/A Invalid Parameter: Interpolation value</v>
      </c>
      <c r="AJ4949" s="43" t="str">
        <f>_xll.BInterpol('Base IPCA'!$C$3:$C$14,'Base IPCA'!$D$3:$D$14,AH4949,"Cubic","Extrapolate=Linear","MultiX=Average","Skip=True","Sort=True")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66"/>
        <v>#REF!</v>
      </c>
      <c r="AI4950" s="43" t="str">
        <f>_xll.BInterpol('Base IPCA'!$C$3:$C$14,'Base IPCA'!$E$3:$E$14,AH4950,"Cubic","Extrapolate=Linear","MultiX=Average","Skip=True","Sort=True")</f>
        <v>#N/A Invalid Parameter: Interpolation value</v>
      </c>
      <c r="AJ4950" s="43" t="str">
        <f>_xll.BInterpol('Base IPCA'!$C$3:$C$14,'Base IPCA'!$D$3:$D$14,AH4950,"Cubic","Extrapolate=Linear","MultiX=Average","Skip=True","Sort=True")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66"/>
        <v>#REF!</v>
      </c>
      <c r="AI4951" s="43" t="str">
        <f>_xll.BInterpol('Base IPCA'!$C$3:$C$14,'Base IPCA'!$E$3:$E$14,AH4951,"Cubic","Extrapolate=Linear","MultiX=Average","Skip=True","Sort=True")</f>
        <v>#N/A Invalid Parameter: Interpolation value</v>
      </c>
      <c r="AJ4951" s="43" t="str">
        <f>_xll.BInterpol('Base IPCA'!$C$3:$C$14,'Base IPCA'!$D$3:$D$14,AH4951,"Cubic","Extrapolate=Linear","MultiX=Average","Skip=True","Sort=True")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66"/>
        <v>#REF!</v>
      </c>
      <c r="AI4952" s="43" t="str">
        <f>_xll.BInterpol('Base IPCA'!$C$3:$C$14,'Base IPCA'!$E$3:$E$14,AH4952,"Cubic","Extrapolate=Linear","MultiX=Average","Skip=True","Sort=True")</f>
        <v>#N/A Invalid Parameter: Interpolation value</v>
      </c>
      <c r="AJ4952" s="43" t="str">
        <f>_xll.BInterpol('Base IPCA'!$C$3:$C$14,'Base IPCA'!$D$3:$D$14,AH4952,"Cubic","Extrapolate=Linear","MultiX=Average","Skip=True","Sort=True")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66"/>
        <v>#REF!</v>
      </c>
      <c r="AI4953" s="43" t="str">
        <f>_xll.BInterpol('Base IPCA'!$C$3:$C$14,'Base IPCA'!$E$3:$E$14,AH4953,"Cubic","Extrapolate=Linear","MultiX=Average","Skip=True","Sort=True")</f>
        <v>#N/A Invalid Parameter: Interpolation value</v>
      </c>
      <c r="AJ4953" s="43" t="str">
        <f>_xll.BInterpol('Base IPCA'!$C$3:$C$14,'Base IPCA'!$D$3:$D$14,AH4953,"Cubic","Extrapolate=Linear","MultiX=Average","Skip=True","Sort=True")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66"/>
        <v>#REF!</v>
      </c>
      <c r="AI4954" s="43" t="str">
        <f>_xll.BInterpol('Base IPCA'!$C$3:$C$14,'Base IPCA'!$E$3:$E$14,AH4954,"Cubic","Extrapolate=Linear","MultiX=Average","Skip=True","Sort=True")</f>
        <v>#N/A Invalid Parameter: Interpolation value</v>
      </c>
      <c r="AJ4954" s="43" t="str">
        <f>_xll.BInterpol('Base IPCA'!$C$3:$C$14,'Base IPCA'!$D$3:$D$14,AH4954,"Cubic","Extrapolate=Linear","MultiX=Average","Skip=True","Sort=True")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66"/>
        <v>#REF!</v>
      </c>
      <c r="AI4955" s="43" t="str">
        <f>_xll.BInterpol('Base IPCA'!$C$3:$C$14,'Base IPCA'!$E$3:$E$14,AH4955,"Cubic","Extrapolate=Linear","MultiX=Average","Skip=True","Sort=True")</f>
        <v>#N/A Invalid Parameter: Interpolation value</v>
      </c>
      <c r="AJ4955" s="43" t="str">
        <f>_xll.BInterpol('Base IPCA'!$C$3:$C$14,'Base IPCA'!$D$3:$D$14,AH4955,"Cubic","Extrapolate=Linear","MultiX=Average","Skip=True","Sort=True")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66"/>
        <v>#REF!</v>
      </c>
      <c r="AI4956" s="43" t="str">
        <f>_xll.BInterpol('Base IPCA'!$C$3:$C$14,'Base IPCA'!$E$3:$E$14,AH4956,"Cubic","Extrapolate=Linear","MultiX=Average","Skip=True","Sort=True")</f>
        <v>#N/A Invalid Parameter: Interpolation value</v>
      </c>
      <c r="AJ4956" s="43" t="str">
        <f>_xll.BInterpol('Base IPCA'!$C$3:$C$14,'Base IPCA'!$D$3:$D$14,AH4956,"Cubic","Extrapolate=Linear","MultiX=Average","Skip=True","Sort=True")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66"/>
        <v>#REF!</v>
      </c>
      <c r="AI4957" s="43" t="str">
        <f>_xll.BInterpol('Base IPCA'!$C$3:$C$14,'Base IPCA'!$E$3:$E$14,AH4957,"Cubic","Extrapolate=Linear","MultiX=Average","Skip=True","Sort=True")</f>
        <v>#N/A Invalid Parameter: Interpolation value</v>
      </c>
      <c r="AJ4957" s="43" t="str">
        <f>_xll.BInterpol('Base IPCA'!$C$3:$C$14,'Base IPCA'!$D$3:$D$14,AH4957,"Cubic","Extrapolate=Linear","MultiX=Average","Skip=True","Sort=True")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66"/>
        <v>#REF!</v>
      </c>
      <c r="AI4958" s="43" t="str">
        <f>_xll.BInterpol('Base IPCA'!$C$3:$C$14,'Base IPCA'!$E$3:$E$14,AH4958,"Cubic","Extrapolate=Linear","MultiX=Average","Skip=True","Sort=True")</f>
        <v>#N/A Invalid Parameter: Interpolation value</v>
      </c>
      <c r="AJ4958" s="43" t="str">
        <f>_xll.BInterpol('Base IPCA'!$C$3:$C$14,'Base IPCA'!$D$3:$D$14,AH4958,"Cubic","Extrapolate=Linear","MultiX=Average","Skip=True","Sort=True")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66"/>
        <v>#REF!</v>
      </c>
      <c r="AI4959" s="43" t="str">
        <f>_xll.BInterpol('Base IPCA'!$C$3:$C$14,'Base IPCA'!$E$3:$E$14,AH4959,"Cubic","Extrapolate=Linear","MultiX=Average","Skip=True","Sort=True")</f>
        <v>#N/A Invalid Parameter: Interpolation value</v>
      </c>
      <c r="AJ4959" s="43" t="str">
        <f>_xll.BInterpol('Base IPCA'!$C$3:$C$14,'Base IPCA'!$D$3:$D$14,AH4959,"Cubic","Extrapolate=Linear","MultiX=Average","Skip=True","Sort=True")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66"/>
        <v>#REF!</v>
      </c>
      <c r="AI4960" s="43" t="str">
        <f>_xll.BInterpol('Base IPCA'!$C$3:$C$14,'Base IPCA'!$E$3:$E$14,AH4960,"Cubic","Extrapolate=Linear","MultiX=Average","Skip=True","Sort=True")</f>
        <v>#N/A Invalid Parameter: Interpolation value</v>
      </c>
      <c r="AJ4960" s="43" t="str">
        <f>_xll.BInterpol('Base IPCA'!$C$3:$C$14,'Base IPCA'!$D$3:$D$14,AH4960,"Cubic","Extrapolate=Linear","MultiX=Average","Skip=True","Sort=True")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66"/>
        <v>#REF!</v>
      </c>
      <c r="AI4961" s="43" t="str">
        <f>_xll.BInterpol('Base IPCA'!$C$3:$C$14,'Base IPCA'!$E$3:$E$14,AH4961,"Cubic","Extrapolate=Linear","MultiX=Average","Skip=True","Sort=True")</f>
        <v>#N/A Invalid Parameter: Interpolation value</v>
      </c>
      <c r="AJ4961" s="43" t="str">
        <f>_xll.BInterpol('Base IPCA'!$C$3:$C$14,'Base IPCA'!$D$3:$D$14,AH4961,"Cubic","Extrapolate=Linear","MultiX=Average","Skip=True","Sort=True")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66"/>
        <v>#REF!</v>
      </c>
      <c r="AI4962" s="43" t="str">
        <f>_xll.BInterpol('Base IPCA'!$C$3:$C$14,'Base IPCA'!$E$3:$E$14,AH4962,"Cubic","Extrapolate=Linear","MultiX=Average","Skip=True","Sort=True")</f>
        <v>#N/A Invalid Parameter: Interpolation value</v>
      </c>
      <c r="AJ4962" s="43" t="str">
        <f>_xll.BInterpol('Base IPCA'!$C$3:$C$14,'Base IPCA'!$D$3:$D$14,AH4962,"Cubic","Extrapolate=Linear","MultiX=Average","Skip=True","Sort=True")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66"/>
        <v>#REF!</v>
      </c>
      <c r="AI4963" s="43" t="str">
        <f>_xll.BInterpol('Base IPCA'!$C$3:$C$14,'Base IPCA'!$E$3:$E$14,AH4963,"Cubic","Extrapolate=Linear","MultiX=Average","Skip=True","Sort=True")</f>
        <v>#N/A Invalid Parameter: Interpolation value</v>
      </c>
      <c r="AJ4963" s="43" t="str">
        <f>_xll.BInterpol('Base IPCA'!$C$3:$C$14,'Base IPCA'!$D$3:$D$14,AH4963,"Cubic","Extrapolate=Linear","MultiX=Average","Skip=True","Sort=True")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66"/>
        <v>#REF!</v>
      </c>
      <c r="AI4964" s="43" t="str">
        <f>_xll.BInterpol('Base IPCA'!$C$3:$C$14,'Base IPCA'!$E$3:$E$14,AH4964,"Cubic","Extrapolate=Linear","MultiX=Average","Skip=True","Sort=True")</f>
        <v>#N/A Invalid Parameter: Interpolation value</v>
      </c>
      <c r="AJ4964" s="43" t="str">
        <f>_xll.BInterpol('Base IPCA'!$C$3:$C$14,'Base IPCA'!$D$3:$D$14,AH4964,"Cubic","Extrapolate=Linear","MultiX=Average","Skip=True","Sort=True")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66"/>
        <v>#REF!</v>
      </c>
      <c r="AI4965" s="43" t="str">
        <f>_xll.BInterpol('Base IPCA'!$C$3:$C$14,'Base IPCA'!$E$3:$E$14,AH4965,"Cubic","Extrapolate=Linear","MultiX=Average","Skip=True","Sort=True")</f>
        <v>#N/A Invalid Parameter: Interpolation value</v>
      </c>
      <c r="AJ4965" s="43" t="str">
        <f>_xll.BInterpol('Base IPCA'!$C$3:$C$14,'Base IPCA'!$D$3:$D$14,AH4965,"Cubic","Extrapolate=Linear","MultiX=Average","Skip=True","Sort=True")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66"/>
        <v>#REF!</v>
      </c>
      <c r="AI4966" s="43" t="str">
        <f>_xll.BInterpol('Base IPCA'!$C$3:$C$14,'Base IPCA'!$E$3:$E$14,AH4966,"Cubic","Extrapolate=Linear","MultiX=Average","Skip=True","Sort=True")</f>
        <v>#N/A Invalid Parameter: Interpolation value</v>
      </c>
      <c r="AJ4966" s="43" t="str">
        <f>_xll.BInterpol('Base IPCA'!$C$3:$C$14,'Base IPCA'!$D$3:$D$14,AH4966,"Cubic","Extrapolate=Linear","MultiX=Average","Skip=True","Sort=True")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66"/>
        <v>#REF!</v>
      </c>
      <c r="AI4967" s="43" t="str">
        <f>_xll.BInterpol('Base IPCA'!$C$3:$C$14,'Base IPCA'!$E$3:$E$14,AH4967,"Cubic","Extrapolate=Linear","MultiX=Average","Skip=True","Sort=True")</f>
        <v>#N/A Invalid Parameter: Interpolation value</v>
      </c>
      <c r="AJ4967" s="43" t="str">
        <f>_xll.BInterpol('Base IPCA'!$C$3:$C$14,'Base IPCA'!$D$3:$D$14,AH4967,"Cubic","Extrapolate=Linear","MultiX=Average","Skip=True","Sort=True")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66"/>
        <v>#REF!</v>
      </c>
      <c r="AI4968" s="43" t="str">
        <f>_xll.BInterpol('Base IPCA'!$C$3:$C$14,'Base IPCA'!$E$3:$E$14,AH4968,"Cubic","Extrapolate=Linear","MultiX=Average","Skip=True","Sort=True")</f>
        <v>#N/A Invalid Parameter: Interpolation value</v>
      </c>
      <c r="AJ4968" s="43" t="str">
        <f>_xll.BInterpol('Base IPCA'!$C$3:$C$14,'Base IPCA'!$D$3:$D$14,AH4968,"Cubic","Extrapolate=Linear","MultiX=Average","Skip=True","Sort=True")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66"/>
        <v>#REF!</v>
      </c>
      <c r="AI4969" s="43" t="str">
        <f>_xll.BInterpol('Base IPCA'!$C$3:$C$14,'Base IPCA'!$E$3:$E$14,AH4969,"Cubic","Extrapolate=Linear","MultiX=Average","Skip=True","Sort=True")</f>
        <v>#N/A Invalid Parameter: Interpolation value</v>
      </c>
      <c r="AJ4969" s="43" t="str">
        <f>_xll.BInterpol('Base IPCA'!$C$3:$C$14,'Base IPCA'!$D$3:$D$14,AH4969,"Cubic","Extrapolate=Linear","MultiX=Average","Skip=True","Sort=True")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66"/>
        <v>#REF!</v>
      </c>
      <c r="AI4970" s="43" t="str">
        <f>_xll.BInterpol('Base IPCA'!$C$3:$C$14,'Base IPCA'!$E$3:$E$14,AH4970,"Cubic","Extrapolate=Linear","MultiX=Average","Skip=True","Sort=True")</f>
        <v>#N/A Invalid Parameter: Interpolation value</v>
      </c>
      <c r="AJ4970" s="43" t="str">
        <f>_xll.BInterpol('Base IPCA'!$C$3:$C$14,'Base IPCA'!$D$3:$D$14,AH4970,"Cubic","Extrapolate=Linear","MultiX=Average","Skip=True","Sort=True")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66"/>
        <v>#REF!</v>
      </c>
      <c r="AI4971" s="43" t="str">
        <f>_xll.BInterpol('Base IPCA'!$C$3:$C$14,'Base IPCA'!$E$3:$E$14,AH4971,"Cubic","Extrapolate=Linear","MultiX=Average","Skip=True","Sort=True")</f>
        <v>#N/A Invalid Parameter: Interpolation value</v>
      </c>
      <c r="AJ4971" s="43" t="str">
        <f>_xll.BInterpol('Base IPCA'!$C$3:$C$14,'Base IPCA'!$D$3:$D$14,AH4971,"Cubic","Extrapolate=Linear","MultiX=Average","Skip=True","Sort=True")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66"/>
        <v>#REF!</v>
      </c>
      <c r="AI4972" s="43" t="str">
        <f>_xll.BInterpol('Base IPCA'!$C$3:$C$14,'Base IPCA'!$E$3:$E$14,AH4972,"Cubic","Extrapolate=Linear","MultiX=Average","Skip=True","Sort=True")</f>
        <v>#N/A Invalid Parameter: Interpolation value</v>
      </c>
      <c r="AJ4972" s="43" t="str">
        <f>_xll.BInterpol('Base IPCA'!$C$3:$C$14,'Base IPCA'!$D$3:$D$14,AH4972,"Cubic","Extrapolate=Linear","MultiX=Average","Skip=True","Sort=True")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66"/>
        <v>#REF!</v>
      </c>
      <c r="AI4973" s="43" t="str">
        <f>_xll.BInterpol('Base IPCA'!$C$3:$C$14,'Base IPCA'!$E$3:$E$14,AH4973,"Cubic","Extrapolate=Linear","MultiX=Average","Skip=True","Sort=True")</f>
        <v>#N/A Invalid Parameter: Interpolation value</v>
      </c>
      <c r="AJ4973" s="43" t="str">
        <f>_xll.BInterpol('Base IPCA'!$C$3:$C$14,'Base IPCA'!$D$3:$D$14,AH4973,"Cubic","Extrapolate=Linear","MultiX=Average","Skip=True","Sort=True")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66"/>
        <v>#REF!</v>
      </c>
      <c r="AI4974" s="43" t="str">
        <f>_xll.BInterpol('Base IPCA'!$C$3:$C$14,'Base IPCA'!$E$3:$E$14,AH4974,"Cubic","Extrapolate=Linear","MultiX=Average","Skip=True","Sort=True")</f>
        <v>#N/A Invalid Parameter: Interpolation value</v>
      </c>
      <c r="AJ4974" s="43" t="str">
        <f>_xll.BInterpol('Base IPCA'!$C$3:$C$14,'Base IPCA'!$D$3:$D$14,AH4974,"Cubic","Extrapolate=Linear","MultiX=Average","Skip=True","Sort=True")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66"/>
        <v>#REF!</v>
      </c>
      <c r="AI4975" s="43" t="str">
        <f>_xll.BInterpol('Base IPCA'!$C$3:$C$14,'Base IPCA'!$E$3:$E$14,AH4975,"Cubic","Extrapolate=Linear","MultiX=Average","Skip=True","Sort=True")</f>
        <v>#N/A Invalid Parameter: Interpolation value</v>
      </c>
      <c r="AJ4975" s="43" t="str">
        <f>_xll.BInterpol('Base IPCA'!$C$3:$C$14,'Base IPCA'!$D$3:$D$14,AH4975,"Cubic","Extrapolate=Linear","MultiX=Average","Skip=True","Sort=True")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66"/>
        <v>#REF!</v>
      </c>
      <c r="AI4976" s="43" t="str">
        <f>_xll.BInterpol('Base IPCA'!$C$3:$C$14,'Base IPCA'!$E$3:$E$14,AH4976,"Cubic","Extrapolate=Linear","MultiX=Average","Skip=True","Sort=True")</f>
        <v>#N/A Invalid Parameter: Interpolation value</v>
      </c>
      <c r="AJ4976" s="43" t="str">
        <f>_xll.BInterpol('Base IPCA'!$C$3:$C$14,'Base IPCA'!$D$3:$D$14,AH4976,"Cubic","Extrapolate=Linear","MultiX=Average","Skip=True","Sort=True")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66"/>
        <v>#REF!</v>
      </c>
      <c r="AI4977" s="43" t="str">
        <f>_xll.BInterpol('Base IPCA'!$C$3:$C$14,'Base IPCA'!$E$3:$E$14,AH4977,"Cubic","Extrapolate=Linear","MultiX=Average","Skip=True","Sort=True")</f>
        <v>#N/A Invalid Parameter: Interpolation value</v>
      </c>
      <c r="AJ4977" s="43" t="str">
        <f>_xll.BInterpol('Base IPCA'!$C$3:$C$14,'Base IPCA'!$D$3:$D$14,AH4977,"Cubic","Extrapolate=Linear","MultiX=Average","Skip=True","Sort=True")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66"/>
        <v>#REF!</v>
      </c>
      <c r="AI4978" s="43" t="str">
        <f>_xll.BInterpol('Base IPCA'!$C$3:$C$14,'Base IPCA'!$E$3:$E$14,AH4978,"Cubic","Extrapolate=Linear","MultiX=Average","Skip=True","Sort=True")</f>
        <v>#N/A Invalid Parameter: Interpolation value</v>
      </c>
      <c r="AJ4978" s="43" t="str">
        <f>_xll.BInterpol('Base IPCA'!$C$3:$C$14,'Base IPCA'!$D$3:$D$14,AH4978,"Cubic","Extrapolate=Linear","MultiX=Average","Skip=True","Sort=True")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66"/>
        <v>#REF!</v>
      </c>
      <c r="AI4979" s="43" t="str">
        <f>_xll.BInterpol('Base IPCA'!$C$3:$C$14,'Base IPCA'!$E$3:$E$14,AH4979,"Cubic","Extrapolate=Linear","MultiX=Average","Skip=True","Sort=True")</f>
        <v>#N/A Invalid Parameter: Interpolation value</v>
      </c>
      <c r="AJ4979" s="43" t="str">
        <f>_xll.BInterpol('Base IPCA'!$C$3:$C$14,'Base IPCA'!$D$3:$D$14,AH4979,"Cubic","Extrapolate=Linear","MultiX=Average","Skip=True","Sort=True")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66"/>
        <v>#REF!</v>
      </c>
      <c r="AI4980" s="43" t="str">
        <f>_xll.BInterpol('Base IPCA'!$C$3:$C$14,'Base IPCA'!$E$3:$E$14,AH4980,"Cubic","Extrapolate=Linear","MultiX=Average","Skip=True","Sort=True")</f>
        <v>#N/A Invalid Parameter: Interpolation value</v>
      </c>
      <c r="AJ4980" s="43" t="str">
        <f>_xll.BInterpol('Base IPCA'!$C$3:$C$14,'Base IPCA'!$D$3:$D$14,AH4980,"Cubic","Extrapolate=Linear","MultiX=Average","Skip=True","Sort=True")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66"/>
        <v>#REF!</v>
      </c>
      <c r="AI4981" s="43" t="str">
        <f>_xll.BInterpol('Base IPCA'!$C$3:$C$14,'Base IPCA'!$E$3:$E$14,AH4981,"Cubic","Extrapolate=Linear","MultiX=Average","Skip=True","Sort=True")</f>
        <v>#N/A Invalid Parameter: Interpolation value</v>
      </c>
      <c r="AJ4981" s="43" t="str">
        <f>_xll.BInterpol('Base IPCA'!$C$3:$C$14,'Base IPCA'!$D$3:$D$14,AH4981,"Cubic","Extrapolate=Linear","MultiX=Average","Skip=True","Sort=True")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66"/>
        <v>#REF!</v>
      </c>
      <c r="AI4982" s="43" t="str">
        <f>_xll.BInterpol('Base IPCA'!$C$3:$C$14,'Base IPCA'!$E$3:$E$14,AH4982,"Cubic","Extrapolate=Linear","MultiX=Average","Skip=True","Sort=True")</f>
        <v>#N/A Invalid Parameter: Interpolation value</v>
      </c>
      <c r="AJ4982" s="43" t="str">
        <f>_xll.BInterpol('Base IPCA'!$C$3:$C$14,'Base IPCA'!$D$3:$D$14,AH4982,"Cubic","Extrapolate=Linear","MultiX=Average","Skip=True","Sort=True")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66"/>
        <v>#REF!</v>
      </c>
      <c r="AI4983" s="43" t="str">
        <f>_xll.BInterpol('Base IPCA'!$C$3:$C$14,'Base IPCA'!$E$3:$E$14,AH4983,"Cubic","Extrapolate=Linear","MultiX=Average","Skip=True","Sort=True")</f>
        <v>#N/A Invalid Parameter: Interpolation value</v>
      </c>
      <c r="AJ4983" s="43" t="str">
        <f>_xll.BInterpol('Base IPCA'!$C$3:$C$14,'Base IPCA'!$D$3:$D$14,AH4983,"Cubic","Extrapolate=Linear","MultiX=Average","Skip=True","Sort=True")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66"/>
        <v>#REF!</v>
      </c>
      <c r="AI4984" s="43" t="str">
        <f>_xll.BInterpol('Base IPCA'!$C$3:$C$14,'Base IPCA'!$E$3:$E$14,AH4984,"Cubic","Extrapolate=Linear","MultiX=Average","Skip=True","Sort=True")</f>
        <v>#N/A Invalid Parameter: Interpolation value</v>
      </c>
      <c r="AJ4984" s="43" t="str">
        <f>_xll.BInterpol('Base IPCA'!$C$3:$C$14,'Base IPCA'!$D$3:$D$14,AH4984,"Cubic","Extrapolate=Linear","MultiX=Average","Skip=True","Sort=True")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66"/>
        <v>#REF!</v>
      </c>
      <c r="AI4985" s="43" t="str">
        <f>_xll.BInterpol('Base IPCA'!$C$3:$C$14,'Base IPCA'!$E$3:$E$14,AH4985,"Cubic","Extrapolate=Linear","MultiX=Average","Skip=True","Sort=True")</f>
        <v>#N/A Invalid Parameter: Interpolation value</v>
      </c>
      <c r="AJ4985" s="43" t="str">
        <f>_xll.BInterpol('Base IPCA'!$C$3:$C$14,'Base IPCA'!$D$3:$D$14,AH4985,"Cubic","Extrapolate=Linear","MultiX=Average","Skip=True","Sort=True")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66"/>
        <v>#REF!</v>
      </c>
      <c r="AI4986" s="43" t="str">
        <f>_xll.BInterpol('Base IPCA'!$C$3:$C$14,'Base IPCA'!$E$3:$E$14,AH4986,"Cubic","Extrapolate=Linear","MultiX=Average","Skip=True","Sort=True")</f>
        <v>#N/A Invalid Parameter: Interpolation value</v>
      </c>
      <c r="AJ4986" s="43" t="str">
        <f>_xll.BInterpol('Base IPCA'!$C$3:$C$14,'Base IPCA'!$D$3:$D$14,AH4986,"Cubic","Extrapolate=Linear","MultiX=Average","Skip=True","Sort=True")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66"/>
        <v>#REF!</v>
      </c>
      <c r="AI4987" s="43" t="str">
        <f>_xll.BInterpol('Base IPCA'!$C$3:$C$14,'Base IPCA'!$E$3:$E$14,AH4987,"Cubic","Extrapolate=Linear","MultiX=Average","Skip=True","Sort=True")</f>
        <v>#N/A Invalid Parameter: Interpolation value</v>
      </c>
      <c r="AJ4987" s="43" t="str">
        <f>_xll.BInterpol('Base IPCA'!$C$3:$C$14,'Base IPCA'!$D$3:$D$14,AH4987,"Cubic","Extrapolate=Linear","MultiX=Average","Skip=True","Sort=True")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66"/>
        <v>#REF!</v>
      </c>
      <c r="AI4988" s="43" t="str">
        <f>_xll.BInterpol('Base IPCA'!$C$3:$C$14,'Base IPCA'!$E$3:$E$14,AH4988,"Cubic","Extrapolate=Linear","MultiX=Average","Skip=True","Sort=True")</f>
        <v>#N/A Invalid Parameter: Interpolation value</v>
      </c>
      <c r="AJ4988" s="43" t="str">
        <f>_xll.BInterpol('Base IPCA'!$C$3:$C$14,'Base IPCA'!$D$3:$D$14,AH4988,"Cubic","Extrapolate=Linear","MultiX=Average","Skip=True","Sort=True")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66"/>
        <v>#REF!</v>
      </c>
      <c r="AI4989" s="43" t="str">
        <f>_xll.BInterpol('Base IPCA'!$C$3:$C$14,'Base IPCA'!$E$3:$E$14,AH4989,"Cubic","Extrapolate=Linear","MultiX=Average","Skip=True","Sort=True")</f>
        <v>#N/A Invalid Parameter: Interpolation value</v>
      </c>
      <c r="AJ4989" s="43" t="str">
        <f>_xll.BInterpol('Base IPCA'!$C$3:$C$14,'Base IPCA'!$D$3:$D$14,AH4989,"Cubic","Extrapolate=Linear","MultiX=Average","Skip=True","Sort=True")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66"/>
        <v>#REF!</v>
      </c>
      <c r="AI4990" s="43" t="str">
        <f>_xll.BInterpol('Base IPCA'!$C$3:$C$14,'Base IPCA'!$E$3:$E$14,AH4990,"Cubic","Extrapolate=Linear","MultiX=Average","Skip=True","Sort=True")</f>
        <v>#N/A Invalid Parameter: Interpolation value</v>
      </c>
      <c r="AJ4990" s="43" t="str">
        <f>_xll.BInterpol('Base IPCA'!$C$3:$C$14,'Base IPCA'!$D$3:$D$14,AH4990,"Cubic","Extrapolate=Linear","MultiX=Average","Skip=True","Sort=True")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66"/>
        <v>#REF!</v>
      </c>
      <c r="AI4991" s="43" t="str">
        <f>_xll.BInterpol('Base IPCA'!$C$3:$C$14,'Base IPCA'!$E$3:$E$14,AH4991,"Cubic","Extrapolate=Linear","MultiX=Average","Skip=True","Sort=True")</f>
        <v>#N/A Invalid Parameter: Interpolation value</v>
      </c>
      <c r="AJ4991" s="43" t="str">
        <f>_xll.BInterpol('Base IPCA'!$C$3:$C$14,'Base IPCA'!$D$3:$D$14,AH4991,"Cubic","Extrapolate=Linear","MultiX=Average","Skip=True","Sort=True")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66"/>
        <v>#REF!</v>
      </c>
      <c r="AI4992" s="43" t="str">
        <f>_xll.BInterpol('Base IPCA'!$C$3:$C$14,'Base IPCA'!$E$3:$E$14,AH4992,"Cubic","Extrapolate=Linear","MultiX=Average","Skip=True","Sort=True")</f>
        <v>#N/A Invalid Parameter: Interpolation value</v>
      </c>
      <c r="AJ4992" s="43" t="str">
        <f>_xll.BInterpol('Base IPCA'!$C$3:$C$14,'Base IPCA'!$D$3:$D$14,AH4992,"Cubic","Extrapolate=Linear","MultiX=Average","Skip=True","Sort=True")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66"/>
        <v>#REF!</v>
      </c>
      <c r="AI4993" s="43" t="str">
        <f>_xll.BInterpol('Base IPCA'!$C$3:$C$14,'Base IPCA'!$E$3:$E$14,AH4993,"Cubic","Extrapolate=Linear","MultiX=Average","Skip=True","Sort=True")</f>
        <v>#N/A Invalid Parameter: Interpolation value</v>
      </c>
      <c r="AJ4993" s="43" t="str">
        <f>_xll.BInterpol('Base IPCA'!$C$3:$C$14,'Base IPCA'!$D$3:$D$14,AH4993,"Cubic","Extrapolate=Linear","MultiX=Average","Skip=True","Sort=True")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66"/>
        <v>#REF!</v>
      </c>
      <c r="AI4994" s="43" t="str">
        <f>_xll.BInterpol('Base IPCA'!$C$3:$C$14,'Base IPCA'!$E$3:$E$14,AH4994,"Cubic","Extrapolate=Linear","MultiX=Average","Skip=True","Sort=True")</f>
        <v>#N/A Invalid Parameter: Interpolation value</v>
      </c>
      <c r="AJ4994" s="43" t="str">
        <f>_xll.BInterpol('Base IPCA'!$C$3:$C$14,'Base IPCA'!$D$3:$D$14,AH4994,"Cubic","Extrapolate=Linear","MultiX=Average","Skip=True","Sort=True")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66"/>
        <v>#REF!</v>
      </c>
      <c r="AI4995" s="43" t="str">
        <f>_xll.BInterpol('Base IPCA'!$C$3:$C$14,'Base IPCA'!$E$3:$E$14,AH4995,"Cubic","Extrapolate=Linear","MultiX=Average","Skip=True","Sort=True")</f>
        <v>#N/A Invalid Parameter: Interpolation value</v>
      </c>
      <c r="AJ4995" s="43" t="str">
        <f>_xll.BInterpol('Base IPCA'!$C$3:$C$14,'Base IPCA'!$D$3:$D$14,AH4995,"Cubic","Extrapolate=Linear","MultiX=Average","Skip=True","Sort=True")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66"/>
        <v>#REF!</v>
      </c>
      <c r="AI4996" s="43" t="str">
        <f>_xll.BInterpol('Base IPCA'!$C$3:$C$14,'Base IPCA'!$E$3:$E$14,AH4996,"Cubic","Extrapolate=Linear","MultiX=Average","Skip=True","Sort=True")</f>
        <v>#N/A Invalid Parameter: Interpolation value</v>
      </c>
      <c r="AJ4996" s="43" t="str">
        <f>_xll.BInterpol('Base IPCA'!$C$3:$C$14,'Base IPCA'!$D$3:$D$14,AH4996,"Cubic","Extrapolate=Linear","MultiX=Average","Skip=True","Sort=True")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66"/>
        <v>#REF!</v>
      </c>
      <c r="AI4997" s="43" t="str">
        <f>_xll.BInterpol('Base IPCA'!$C$3:$C$14,'Base IPCA'!$E$3:$E$14,AH4997,"Cubic","Extrapolate=Linear","MultiX=Average","Skip=True","Sort=True")</f>
        <v>#N/A Invalid Parameter: Interpolation value</v>
      </c>
      <c r="AJ4997" s="43" t="str">
        <f>_xll.BInterpol('Base IPCA'!$C$3:$C$14,'Base IPCA'!$D$3:$D$14,AH4997,"Cubic","Extrapolate=Linear","MultiX=Average","Skip=True","Sort=True")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67">AH4997+1</f>
        <v>#REF!</v>
      </c>
      <c r="AI4998" s="43" t="str">
        <f>_xll.BInterpol('Base IPCA'!$C$3:$C$14,'Base IPCA'!$E$3:$E$14,AH4998,"Cubic","Extrapolate=Linear","MultiX=Average","Skip=True","Sort=True")</f>
        <v>#N/A Invalid Parameter: Interpolation value</v>
      </c>
      <c r="AJ4998" s="43" t="str">
        <f>_xll.BInterpol('Base IPCA'!$C$3:$C$14,'Base IPCA'!$D$3:$D$14,AH4998,"Cubic","Extrapolate=Linear","MultiX=Average","Skip=True","Sort=True")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67"/>
        <v>#REF!</v>
      </c>
      <c r="AI4999" s="43" t="str">
        <f>_xll.BInterpol('Base IPCA'!$C$3:$C$14,'Base IPCA'!$E$3:$E$14,AH4999,"Cubic","Extrapolate=Linear","MultiX=Average","Skip=True","Sort=True")</f>
        <v>#N/A Invalid Parameter: Interpolation value</v>
      </c>
      <c r="AJ4999" s="43" t="str">
        <f>_xll.BInterpol('Base IPCA'!$C$3:$C$14,'Base IPCA'!$D$3:$D$14,AH4999,"Cubic","Extrapolate=Linear","MultiX=Average","Skip=True","Sort=True")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67"/>
        <v>#REF!</v>
      </c>
      <c r="AI5000" s="43" t="str">
        <f>_xll.BInterpol('Base IPCA'!$C$3:$C$14,'Base IPCA'!$E$3:$E$14,AH5000,"Cubic","Extrapolate=Linear","MultiX=Average","Skip=True","Sort=True")</f>
        <v>#N/A Invalid Parameter: Interpolation value</v>
      </c>
      <c r="AJ5000" s="43" t="str">
        <f>_xll.BInterpol('Base IPCA'!$C$3:$C$14,'Base IPCA'!$D$3:$D$14,AH5000,"Cubic","Extrapolate=Linear","MultiX=Average","Skip=True","Sort=True")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67"/>
        <v>#REF!</v>
      </c>
      <c r="AI5001" s="43" t="str">
        <f>_xll.BInterpol('Base IPCA'!$C$3:$C$14,'Base IPCA'!$E$3:$E$14,AH5001,"Cubic","Extrapolate=Linear","MultiX=Average","Skip=True","Sort=True")</f>
        <v>#N/A Invalid Parameter: Interpolation value</v>
      </c>
      <c r="AJ5001" s="43" t="str">
        <f>_xll.BInterpol('Base IPCA'!$C$3:$C$14,'Base IPCA'!$D$3:$D$14,AH5001,"Cubic","Extrapolate=Linear","MultiX=Average","Skip=True","Sort=True")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67"/>
        <v>#REF!</v>
      </c>
      <c r="AI5002" s="43" t="str">
        <f>_xll.BInterpol('Base IPCA'!$C$3:$C$14,'Base IPCA'!$E$3:$E$14,AH5002,"Cubic","Extrapolate=Linear","MultiX=Average","Skip=True","Sort=True")</f>
        <v>#N/A Invalid Parameter: Interpolation value</v>
      </c>
      <c r="AJ5002" s="43" t="str">
        <f>_xll.BInterpol('Base IPCA'!$C$3:$C$14,'Base IPCA'!$D$3:$D$14,AH5002,"Cubic","Extrapolate=Linear","MultiX=Average","Skip=True","Sort=True")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67"/>
        <v>#REF!</v>
      </c>
      <c r="AI5003" s="43" t="str">
        <f>_xll.BInterpol('Base IPCA'!$C$3:$C$14,'Base IPCA'!$E$3:$E$14,AH5003,"Cubic","Extrapolate=Linear","MultiX=Average","Skip=True","Sort=True")</f>
        <v>#N/A Invalid Parameter: Interpolation value</v>
      </c>
      <c r="AJ5003" s="43" t="str">
        <f>_xll.BInterpol('Base IPCA'!$C$3:$C$14,'Base IPCA'!$D$3:$D$14,AH5003,"Cubic","Extrapolate=Linear","MultiX=Average","Skip=True","Sort=True")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67"/>
        <v>#REF!</v>
      </c>
      <c r="AI5004" s="43" t="str">
        <f>_xll.BInterpol('Base IPCA'!$C$3:$C$14,'Base IPCA'!$E$3:$E$14,AH5004,"Cubic","Extrapolate=Linear","MultiX=Average","Skip=True","Sort=True")</f>
        <v>#N/A Invalid Parameter: Interpolation value</v>
      </c>
      <c r="AJ5004" s="43" t="str">
        <f>_xll.BInterpol('Base IPCA'!$C$3:$C$14,'Base IPCA'!$D$3:$D$14,AH5004,"Cubic","Extrapolate=Linear","MultiX=Average","Skip=True","Sort=True")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67"/>
        <v>#REF!</v>
      </c>
      <c r="AI5005" s="43" t="str">
        <f>_xll.BInterpol('Base IPCA'!$C$3:$C$14,'Base IPCA'!$E$3:$E$14,AH5005,"Cubic","Extrapolate=Linear","MultiX=Average","Skip=True","Sort=True")</f>
        <v>#N/A Invalid Parameter: Interpolation value</v>
      </c>
      <c r="AJ5005" s="43" t="str">
        <f>_xll.BInterpol('Base IPCA'!$C$3:$C$14,'Base IPCA'!$D$3:$D$14,AH5005,"Cubic","Extrapolate=Linear","MultiX=Average","Skip=True","Sort=True")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67"/>
        <v>#REF!</v>
      </c>
      <c r="AI5006" s="43" t="str">
        <f>_xll.BInterpol('Base IPCA'!$C$3:$C$14,'Base IPCA'!$E$3:$E$14,AH5006,"Cubic","Extrapolate=Linear","MultiX=Average","Skip=True","Sort=True")</f>
        <v>#N/A Invalid Parameter: Interpolation value</v>
      </c>
      <c r="AJ5006" s="43" t="str">
        <f>_xll.BInterpol('Base IPCA'!$C$3:$C$14,'Base IPCA'!$D$3:$D$14,AH5006,"Cubic","Extrapolate=Linear","MultiX=Average","Skip=True","Sort=True")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67"/>
        <v>#REF!</v>
      </c>
      <c r="AI5007" s="43" t="str">
        <f>_xll.BInterpol('Base IPCA'!$C$3:$C$14,'Base IPCA'!$E$3:$E$14,AH5007,"Cubic","Extrapolate=Linear","MultiX=Average","Skip=True","Sort=True")</f>
        <v>#N/A Invalid Parameter: Interpolation value</v>
      </c>
      <c r="AJ5007" s="43" t="str">
        <f>_xll.BInterpol('Base IPCA'!$C$3:$C$14,'Base IPCA'!$D$3:$D$14,AH5007,"Cubic","Extrapolate=Linear","MultiX=Average","Skip=True","Sort=True")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67"/>
        <v>#REF!</v>
      </c>
      <c r="AI5008" s="43" t="str">
        <f>_xll.BInterpol('Base IPCA'!$C$3:$C$14,'Base IPCA'!$E$3:$E$14,AH5008,"Cubic","Extrapolate=Linear","MultiX=Average","Skip=True","Sort=True")</f>
        <v>#N/A Invalid Parameter: Interpolation value</v>
      </c>
      <c r="AJ5008" s="43" t="str">
        <f>_xll.BInterpol('Base IPCA'!$C$3:$C$14,'Base IPCA'!$D$3:$D$14,AH5008,"Cubic","Extrapolate=Linear","MultiX=Average","Skip=True","Sort=True")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67"/>
        <v>#REF!</v>
      </c>
      <c r="AI5009" s="43" t="str">
        <f>_xll.BInterpol('Base IPCA'!$C$3:$C$14,'Base IPCA'!$E$3:$E$14,AH5009,"Cubic","Extrapolate=Linear","MultiX=Average","Skip=True","Sort=True")</f>
        <v>#N/A Invalid Parameter: Interpolation value</v>
      </c>
      <c r="AJ5009" s="43" t="str">
        <f>_xll.BInterpol('Base IPCA'!$C$3:$C$14,'Base IPCA'!$D$3:$D$14,AH5009,"Cubic","Extrapolate=Linear","MultiX=Average","Skip=True","Sort=True")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67"/>
        <v>#REF!</v>
      </c>
      <c r="AI5010" s="43" t="str">
        <f>_xll.BInterpol('Base IPCA'!$C$3:$C$14,'Base IPCA'!$E$3:$E$14,AH5010,"Cubic","Extrapolate=Linear","MultiX=Average","Skip=True","Sort=True")</f>
        <v>#N/A Invalid Parameter: Interpolation value</v>
      </c>
      <c r="AJ5010" s="43" t="str">
        <f>_xll.BInterpol('Base IPCA'!$C$3:$C$14,'Base IPCA'!$D$3:$D$14,AH5010,"Cubic","Extrapolate=Linear","MultiX=Average","Skip=True","Sort=True")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67"/>
        <v>#REF!</v>
      </c>
      <c r="AI5011" s="43" t="str">
        <f>_xll.BInterpol('Base IPCA'!$C$3:$C$14,'Base IPCA'!$E$3:$E$14,AH5011,"Cubic","Extrapolate=Linear","MultiX=Average","Skip=True","Sort=True")</f>
        <v>#N/A Invalid Parameter: Interpolation value</v>
      </c>
      <c r="AJ5011" s="43" t="str">
        <f>_xll.BInterpol('Base IPCA'!$C$3:$C$14,'Base IPCA'!$D$3:$D$14,AH5011,"Cubic","Extrapolate=Linear","MultiX=Average","Skip=True","Sort=True")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67"/>
        <v>#REF!</v>
      </c>
      <c r="AI5012" s="43" t="str">
        <f>_xll.BInterpol('Base IPCA'!$C$3:$C$14,'Base IPCA'!$E$3:$E$14,AH5012,"Cubic","Extrapolate=Linear","MultiX=Average","Skip=True","Sort=True")</f>
        <v>#N/A Invalid Parameter: Interpolation value</v>
      </c>
      <c r="AJ5012" s="43" t="str">
        <f>_xll.BInterpol('Base IPCA'!$C$3:$C$14,'Base IPCA'!$D$3:$D$14,AH5012,"Cubic","Extrapolate=Linear","MultiX=Average","Skip=True","Sort=True")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67"/>
        <v>#REF!</v>
      </c>
      <c r="AI5013" s="43" t="str">
        <f>_xll.BInterpol('Base IPCA'!$C$3:$C$14,'Base IPCA'!$E$3:$E$14,AH5013,"Cubic","Extrapolate=Linear","MultiX=Average","Skip=True","Sort=True")</f>
        <v>#N/A Invalid Parameter: Interpolation value</v>
      </c>
      <c r="AJ5013" s="43" t="str">
        <f>_xll.BInterpol('Base IPCA'!$C$3:$C$14,'Base IPCA'!$D$3:$D$14,AH5013,"Cubic","Extrapolate=Linear","MultiX=Average","Skip=True","Sort=True")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67"/>
        <v>#REF!</v>
      </c>
      <c r="AI5014" s="43" t="str">
        <f>_xll.BInterpol('Base IPCA'!$C$3:$C$14,'Base IPCA'!$E$3:$E$14,AH5014,"Cubic","Extrapolate=Linear","MultiX=Average","Skip=True","Sort=True")</f>
        <v>#N/A Invalid Parameter: Interpolation value</v>
      </c>
      <c r="AJ5014" s="43" t="str">
        <f>_xll.BInterpol('Base IPCA'!$C$3:$C$14,'Base IPCA'!$D$3:$D$14,AH5014,"Cubic","Extrapolate=Linear","MultiX=Average","Skip=True","Sort=True")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67"/>
        <v>#REF!</v>
      </c>
      <c r="AI5015" s="43" t="str">
        <f>_xll.BInterpol('Base IPCA'!$C$3:$C$14,'Base IPCA'!$E$3:$E$14,AH5015,"Cubic","Extrapolate=Linear","MultiX=Average","Skip=True","Sort=True")</f>
        <v>#N/A Invalid Parameter: Interpolation value</v>
      </c>
      <c r="AJ5015" s="43" t="str">
        <f>_xll.BInterpol('Base IPCA'!$C$3:$C$14,'Base IPCA'!$D$3:$D$14,AH5015,"Cubic","Extrapolate=Linear","MultiX=Average","Skip=True","Sort=True")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67"/>
        <v>#REF!</v>
      </c>
      <c r="AI5016" s="43" t="str">
        <f>_xll.BInterpol('Base IPCA'!$C$3:$C$14,'Base IPCA'!$E$3:$E$14,AH5016,"Cubic","Extrapolate=Linear","MultiX=Average","Skip=True","Sort=True")</f>
        <v>#N/A Invalid Parameter: Interpolation value</v>
      </c>
      <c r="AJ5016" s="43" t="str">
        <f>_xll.BInterpol('Base IPCA'!$C$3:$C$14,'Base IPCA'!$D$3:$D$14,AH5016,"Cubic","Extrapolate=Linear","MultiX=Average","Skip=True","Sort=True")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67"/>
        <v>#REF!</v>
      </c>
      <c r="AI5017" s="43" t="str">
        <f>_xll.BInterpol('Base IPCA'!$C$3:$C$14,'Base IPCA'!$E$3:$E$14,AH5017,"Cubic","Extrapolate=Linear","MultiX=Average","Skip=True","Sort=True")</f>
        <v>#N/A Invalid Parameter: Interpolation value</v>
      </c>
      <c r="AJ5017" s="43" t="str">
        <f>_xll.BInterpol('Base IPCA'!$C$3:$C$14,'Base IPCA'!$D$3:$D$14,AH5017,"Cubic","Extrapolate=Linear","MultiX=Average","Skip=True","Sort=True")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67"/>
        <v>#REF!</v>
      </c>
      <c r="AI5018" s="43" t="str">
        <f>_xll.BInterpol('Base IPCA'!$C$3:$C$14,'Base IPCA'!$E$3:$E$14,AH5018,"Cubic","Extrapolate=Linear","MultiX=Average","Skip=True","Sort=True")</f>
        <v>#N/A Invalid Parameter: Interpolation value</v>
      </c>
      <c r="AJ5018" s="43" t="str">
        <f>_xll.BInterpol('Base IPCA'!$C$3:$C$14,'Base IPCA'!$D$3:$D$14,AH5018,"Cubic","Extrapolate=Linear","MultiX=Average","Skip=True","Sort=True")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67"/>
        <v>#REF!</v>
      </c>
      <c r="AI5019" s="43" t="str">
        <f>_xll.BInterpol('Base IPCA'!$C$3:$C$14,'Base IPCA'!$E$3:$E$14,AH5019,"Cubic","Extrapolate=Linear","MultiX=Average","Skip=True","Sort=True")</f>
        <v>#N/A Invalid Parameter: Interpolation value</v>
      </c>
      <c r="AJ5019" s="43" t="str">
        <f>_xll.BInterpol('Base IPCA'!$C$3:$C$14,'Base IPCA'!$D$3:$D$14,AH5019,"Cubic","Extrapolate=Linear","MultiX=Average","Skip=True","Sort=True")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67"/>
        <v>#REF!</v>
      </c>
      <c r="AI5020" s="43" t="str">
        <f>_xll.BInterpol('Base IPCA'!$C$3:$C$14,'Base IPCA'!$E$3:$E$14,AH5020,"Cubic","Extrapolate=Linear","MultiX=Average","Skip=True","Sort=True")</f>
        <v>#N/A Invalid Parameter: Interpolation value</v>
      </c>
      <c r="AJ5020" s="43" t="str">
        <f>_xll.BInterpol('Base IPCA'!$C$3:$C$14,'Base IPCA'!$D$3:$D$14,AH5020,"Cubic","Extrapolate=Linear","MultiX=Average","Skip=True","Sort=True")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67"/>
        <v>#REF!</v>
      </c>
      <c r="AI5021" s="43" t="str">
        <f>_xll.BInterpol('Base IPCA'!$C$3:$C$14,'Base IPCA'!$E$3:$E$14,AH5021,"Cubic","Extrapolate=Linear","MultiX=Average","Skip=True","Sort=True")</f>
        <v>#N/A Invalid Parameter: Interpolation value</v>
      </c>
      <c r="AJ5021" s="43" t="str">
        <f>_xll.BInterpol('Base IPCA'!$C$3:$C$14,'Base IPCA'!$D$3:$D$14,AH5021,"Cubic","Extrapolate=Linear","MultiX=Average","Skip=True","Sort=True")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67"/>
        <v>#REF!</v>
      </c>
      <c r="AI5022" s="43" t="str">
        <f>_xll.BInterpol('Base IPCA'!$C$3:$C$14,'Base IPCA'!$E$3:$E$14,AH5022,"Cubic","Extrapolate=Linear","MultiX=Average","Skip=True","Sort=True")</f>
        <v>#N/A Invalid Parameter: Interpolation value</v>
      </c>
      <c r="AJ5022" s="43" t="str">
        <f>_xll.BInterpol('Base IPCA'!$C$3:$C$14,'Base IPCA'!$D$3:$D$14,AH5022,"Cubic","Extrapolate=Linear","MultiX=Average","Skip=True","Sort=True")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67"/>
        <v>#REF!</v>
      </c>
      <c r="AI5023" s="43" t="str">
        <f>_xll.BInterpol('Base IPCA'!$C$3:$C$14,'Base IPCA'!$E$3:$E$14,AH5023,"Cubic","Extrapolate=Linear","MultiX=Average","Skip=True","Sort=True")</f>
        <v>#N/A Invalid Parameter: Interpolation value</v>
      </c>
      <c r="AJ5023" s="43" t="str">
        <f>_xll.BInterpol('Base IPCA'!$C$3:$C$14,'Base IPCA'!$D$3:$D$14,AH5023,"Cubic","Extrapolate=Linear","MultiX=Average","Skip=True","Sort=True")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67"/>
        <v>#REF!</v>
      </c>
      <c r="AI5024" s="43" t="str">
        <f>_xll.BInterpol('Base IPCA'!$C$3:$C$14,'Base IPCA'!$E$3:$E$14,AH5024,"Cubic","Extrapolate=Linear","MultiX=Average","Skip=True","Sort=True")</f>
        <v>#N/A Invalid Parameter: Interpolation value</v>
      </c>
      <c r="AJ5024" s="43" t="str">
        <f>_xll.BInterpol('Base IPCA'!$C$3:$C$14,'Base IPCA'!$D$3:$D$14,AH5024,"Cubic","Extrapolate=Linear","MultiX=Average","Skip=True","Sort=True")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67"/>
        <v>#REF!</v>
      </c>
      <c r="AI5025" s="43" t="str">
        <f>_xll.BInterpol('Base IPCA'!$C$3:$C$14,'Base IPCA'!$E$3:$E$14,AH5025,"Cubic","Extrapolate=Linear","MultiX=Average","Skip=True","Sort=True")</f>
        <v>#N/A Invalid Parameter: Interpolation value</v>
      </c>
      <c r="AJ5025" s="43" t="str">
        <f>_xll.BInterpol('Base IPCA'!$C$3:$C$14,'Base IPCA'!$D$3:$D$14,AH5025,"Cubic","Extrapolate=Linear","MultiX=Average","Skip=True","Sort=True")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67"/>
        <v>#REF!</v>
      </c>
      <c r="AI5026" s="43" t="str">
        <f>_xll.BInterpol('Base IPCA'!$C$3:$C$14,'Base IPCA'!$E$3:$E$14,AH5026,"Cubic","Extrapolate=Linear","MultiX=Average","Skip=True","Sort=True")</f>
        <v>#N/A Invalid Parameter: Interpolation value</v>
      </c>
      <c r="AJ5026" s="43" t="str">
        <f>_xll.BInterpol('Base IPCA'!$C$3:$C$14,'Base IPCA'!$D$3:$D$14,AH5026,"Cubic","Extrapolate=Linear","MultiX=Average","Skip=True","Sort=True")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67"/>
        <v>#REF!</v>
      </c>
      <c r="AI5027" s="43" t="str">
        <f>_xll.BInterpol('Base IPCA'!$C$3:$C$14,'Base IPCA'!$E$3:$E$14,AH5027,"Cubic","Extrapolate=Linear","MultiX=Average","Skip=True","Sort=True")</f>
        <v>#N/A Invalid Parameter: Interpolation value</v>
      </c>
      <c r="AJ5027" s="43" t="str">
        <f>_xll.BInterpol('Base IPCA'!$C$3:$C$14,'Base IPCA'!$D$3:$D$14,AH5027,"Cubic","Extrapolate=Linear","MultiX=Average","Skip=True","Sort=True")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67"/>
        <v>#REF!</v>
      </c>
      <c r="AI5028" s="43" t="str">
        <f>_xll.BInterpol('Base IPCA'!$C$3:$C$14,'Base IPCA'!$E$3:$E$14,AH5028,"Cubic","Extrapolate=Linear","MultiX=Average","Skip=True","Sort=True")</f>
        <v>#N/A Invalid Parameter: Interpolation value</v>
      </c>
      <c r="AJ5028" s="43" t="str">
        <f>_xll.BInterpol('Base IPCA'!$C$3:$C$14,'Base IPCA'!$D$3:$D$14,AH5028,"Cubic","Extrapolate=Linear","MultiX=Average","Skip=True","Sort=True")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67"/>
        <v>#REF!</v>
      </c>
      <c r="AI5029" s="43" t="str">
        <f>_xll.BInterpol('Base IPCA'!$C$3:$C$14,'Base IPCA'!$E$3:$E$14,AH5029,"Cubic","Extrapolate=Linear","MultiX=Average","Skip=True","Sort=True")</f>
        <v>#N/A Invalid Parameter: Interpolation value</v>
      </c>
      <c r="AJ5029" s="43" t="str">
        <f>_xll.BInterpol('Base IPCA'!$C$3:$C$14,'Base IPCA'!$D$3:$D$14,AH5029,"Cubic","Extrapolate=Linear","MultiX=Average","Skip=True","Sort=True")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67"/>
        <v>#REF!</v>
      </c>
      <c r="AI5030" s="43" t="str">
        <f>_xll.BInterpol('Base IPCA'!$C$3:$C$14,'Base IPCA'!$E$3:$E$14,AH5030,"Cubic","Extrapolate=Linear","MultiX=Average","Skip=True","Sort=True")</f>
        <v>#N/A Invalid Parameter: Interpolation value</v>
      </c>
      <c r="AJ5030" s="43" t="str">
        <f>_xll.BInterpol('Base IPCA'!$C$3:$C$14,'Base IPCA'!$D$3:$D$14,AH5030,"Cubic","Extrapolate=Linear","MultiX=Average","Skip=True","Sort=True")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67"/>
        <v>#REF!</v>
      </c>
      <c r="AI5031" s="43" t="str">
        <f>_xll.BInterpol('Base IPCA'!$C$3:$C$14,'Base IPCA'!$E$3:$E$14,AH5031,"Cubic","Extrapolate=Linear","MultiX=Average","Skip=True","Sort=True")</f>
        <v>#N/A Invalid Parameter: Interpolation value</v>
      </c>
      <c r="AJ5031" s="43" t="str">
        <f>_xll.BInterpol('Base IPCA'!$C$3:$C$14,'Base IPCA'!$D$3:$D$14,AH5031,"Cubic","Extrapolate=Linear","MultiX=Average","Skip=True","Sort=True")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67"/>
        <v>#REF!</v>
      </c>
      <c r="AI5032" s="43" t="str">
        <f>_xll.BInterpol('Base IPCA'!$C$3:$C$14,'Base IPCA'!$E$3:$E$14,AH5032,"Cubic","Extrapolate=Linear","MultiX=Average","Skip=True","Sort=True")</f>
        <v>#N/A Invalid Parameter: Interpolation value</v>
      </c>
      <c r="AJ5032" s="43" t="str">
        <f>_xll.BInterpol('Base IPCA'!$C$3:$C$14,'Base IPCA'!$D$3:$D$14,AH5032,"Cubic","Extrapolate=Linear","MultiX=Average","Skip=True","Sort=True")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67"/>
        <v>#REF!</v>
      </c>
      <c r="AI5033" s="43" t="str">
        <f>_xll.BInterpol('Base IPCA'!$C$3:$C$14,'Base IPCA'!$E$3:$E$14,AH5033,"Cubic","Extrapolate=Linear","MultiX=Average","Skip=True","Sort=True")</f>
        <v>#N/A Invalid Parameter: Interpolation value</v>
      </c>
      <c r="AJ5033" s="43" t="str">
        <f>_xll.BInterpol('Base IPCA'!$C$3:$C$14,'Base IPCA'!$D$3:$D$14,AH5033,"Cubic","Extrapolate=Linear","MultiX=Average","Skip=True","Sort=True")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67"/>
        <v>#REF!</v>
      </c>
      <c r="AI5034" s="43" t="str">
        <f>_xll.BInterpol('Base IPCA'!$C$3:$C$14,'Base IPCA'!$E$3:$E$14,AH5034,"Cubic","Extrapolate=Linear","MultiX=Average","Skip=True","Sort=True")</f>
        <v>#N/A Invalid Parameter: Interpolation value</v>
      </c>
      <c r="AJ5034" s="43" t="str">
        <f>_xll.BInterpol('Base IPCA'!$C$3:$C$14,'Base IPCA'!$D$3:$D$14,AH5034,"Cubic","Extrapolate=Linear","MultiX=Average","Skip=True","Sort=True")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67"/>
        <v>#REF!</v>
      </c>
      <c r="AI5035" s="43" t="str">
        <f>_xll.BInterpol('Base IPCA'!$C$3:$C$14,'Base IPCA'!$E$3:$E$14,AH5035,"Cubic","Extrapolate=Linear","MultiX=Average","Skip=True","Sort=True")</f>
        <v>#N/A Invalid Parameter: Interpolation value</v>
      </c>
      <c r="AJ5035" s="43" t="str">
        <f>_xll.BInterpol('Base IPCA'!$C$3:$C$14,'Base IPCA'!$D$3:$D$14,AH5035,"Cubic","Extrapolate=Linear","MultiX=Average","Skip=True","Sort=True")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67"/>
        <v>#REF!</v>
      </c>
      <c r="AI5036" s="43" t="str">
        <f>_xll.BInterpol('Base IPCA'!$C$3:$C$14,'Base IPCA'!$E$3:$E$14,AH5036,"Cubic","Extrapolate=Linear","MultiX=Average","Skip=True","Sort=True")</f>
        <v>#N/A Invalid Parameter: Interpolation value</v>
      </c>
      <c r="AJ5036" s="43" t="str">
        <f>_xll.BInterpol('Base IPCA'!$C$3:$C$14,'Base IPCA'!$D$3:$D$14,AH5036,"Cubic","Extrapolate=Linear","MultiX=Average","Skip=True","Sort=True")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67"/>
        <v>#REF!</v>
      </c>
      <c r="AI5037" s="43" t="str">
        <f>_xll.BInterpol('Base IPCA'!$C$3:$C$14,'Base IPCA'!$E$3:$E$14,AH5037,"Cubic","Extrapolate=Linear","MultiX=Average","Skip=True","Sort=True")</f>
        <v>#N/A Invalid Parameter: Interpolation value</v>
      </c>
      <c r="AJ5037" s="43" t="str">
        <f>_xll.BInterpol('Base IPCA'!$C$3:$C$14,'Base IPCA'!$D$3:$D$14,AH5037,"Cubic","Extrapolate=Linear","MultiX=Average","Skip=True","Sort=True")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67"/>
        <v>#REF!</v>
      </c>
      <c r="AI5038" s="43" t="str">
        <f>_xll.BInterpol('Base IPCA'!$C$3:$C$14,'Base IPCA'!$E$3:$E$14,AH5038,"Cubic","Extrapolate=Linear","MultiX=Average","Skip=True","Sort=True")</f>
        <v>#N/A Invalid Parameter: Interpolation value</v>
      </c>
      <c r="AJ5038" s="43" t="str">
        <f>_xll.BInterpol('Base IPCA'!$C$3:$C$14,'Base IPCA'!$D$3:$D$14,AH5038,"Cubic","Extrapolate=Linear","MultiX=Average","Skip=True","Sort=True")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67"/>
        <v>#REF!</v>
      </c>
      <c r="AI5039" s="43" t="str">
        <f>_xll.BInterpol('Base IPCA'!$C$3:$C$14,'Base IPCA'!$E$3:$E$14,AH5039,"Cubic","Extrapolate=Linear","MultiX=Average","Skip=True","Sort=True")</f>
        <v>#N/A Invalid Parameter: Interpolation value</v>
      </c>
      <c r="AJ5039" s="43" t="str">
        <f>_xll.BInterpol('Base IPCA'!$C$3:$C$14,'Base IPCA'!$D$3:$D$14,AH5039,"Cubic","Extrapolate=Linear","MultiX=Average","Skip=True","Sort=True")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67"/>
        <v>#REF!</v>
      </c>
      <c r="AI5040" s="43" t="str">
        <f>_xll.BInterpol('Base IPCA'!$C$3:$C$14,'Base IPCA'!$E$3:$E$14,AH5040,"Cubic","Extrapolate=Linear","MultiX=Average","Skip=True","Sort=True")</f>
        <v>#N/A Invalid Parameter: Interpolation value</v>
      </c>
      <c r="AJ5040" s="43" t="str">
        <f>_xll.BInterpol('Base IPCA'!$C$3:$C$14,'Base IPCA'!$D$3:$D$14,AH5040,"Cubic","Extrapolate=Linear","MultiX=Average","Skip=True","Sort=True")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67"/>
        <v>#REF!</v>
      </c>
      <c r="AI5041" s="43" t="str">
        <f>_xll.BInterpol('Base IPCA'!$C$3:$C$14,'Base IPCA'!$E$3:$E$14,AH5041,"Cubic","Extrapolate=Linear","MultiX=Average","Skip=True","Sort=True")</f>
        <v>#N/A Invalid Parameter: Interpolation value</v>
      </c>
      <c r="AJ5041" s="43" t="str">
        <f>_xll.BInterpol('Base IPCA'!$C$3:$C$14,'Base IPCA'!$D$3:$D$14,AH5041,"Cubic","Extrapolate=Linear","MultiX=Average","Skip=True","Sort=True")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67"/>
        <v>#REF!</v>
      </c>
      <c r="AI5042" s="43" t="str">
        <f>_xll.BInterpol('Base IPCA'!$C$3:$C$14,'Base IPCA'!$E$3:$E$14,AH5042,"Cubic","Extrapolate=Linear","MultiX=Average","Skip=True","Sort=True")</f>
        <v>#N/A Invalid Parameter: Interpolation value</v>
      </c>
      <c r="AJ5042" s="43" t="str">
        <f>_xll.BInterpol('Base IPCA'!$C$3:$C$14,'Base IPCA'!$D$3:$D$14,AH5042,"Cubic","Extrapolate=Linear","MultiX=Average","Skip=True","Sort=True")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67"/>
        <v>#REF!</v>
      </c>
      <c r="AI5043" s="43" t="str">
        <f>_xll.BInterpol('Base IPCA'!$C$3:$C$14,'Base IPCA'!$E$3:$E$14,AH5043,"Cubic","Extrapolate=Linear","MultiX=Average","Skip=True","Sort=True")</f>
        <v>#N/A Invalid Parameter: Interpolation value</v>
      </c>
      <c r="AJ5043" s="43" t="str">
        <f>_xll.BInterpol('Base IPCA'!$C$3:$C$14,'Base IPCA'!$D$3:$D$14,AH5043,"Cubic","Extrapolate=Linear","MultiX=Average","Skip=True","Sort=True")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67"/>
        <v>#REF!</v>
      </c>
      <c r="AI5044" s="43" t="str">
        <f>_xll.BInterpol('Base IPCA'!$C$3:$C$14,'Base IPCA'!$E$3:$E$14,AH5044,"Cubic","Extrapolate=Linear","MultiX=Average","Skip=True","Sort=True")</f>
        <v>#N/A Invalid Parameter: Interpolation value</v>
      </c>
      <c r="AJ5044" s="43" t="str">
        <f>_xll.BInterpol('Base IPCA'!$C$3:$C$14,'Base IPCA'!$D$3:$D$14,AH5044,"Cubic","Extrapolate=Linear","MultiX=Average","Skip=True","Sort=True")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67"/>
        <v>#REF!</v>
      </c>
      <c r="AI5045" s="43" t="str">
        <f>_xll.BInterpol('Base IPCA'!$C$3:$C$14,'Base IPCA'!$E$3:$E$14,AH5045,"Cubic","Extrapolate=Linear","MultiX=Average","Skip=True","Sort=True")</f>
        <v>#N/A Invalid Parameter: Interpolation value</v>
      </c>
      <c r="AJ5045" s="43" t="str">
        <f>_xll.BInterpol('Base IPCA'!$C$3:$C$14,'Base IPCA'!$D$3:$D$14,AH5045,"Cubic","Extrapolate=Linear","MultiX=Average","Skip=True","Sort=True")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67"/>
        <v>#REF!</v>
      </c>
      <c r="AI5046" s="43" t="str">
        <f>_xll.BInterpol('Base IPCA'!$C$3:$C$14,'Base IPCA'!$E$3:$E$14,AH5046,"Cubic","Extrapolate=Linear","MultiX=Average","Skip=True","Sort=True")</f>
        <v>#N/A Invalid Parameter: Interpolation value</v>
      </c>
      <c r="AJ5046" s="43" t="str">
        <f>_xll.BInterpol('Base IPCA'!$C$3:$C$14,'Base IPCA'!$D$3:$D$14,AH5046,"Cubic","Extrapolate=Linear","MultiX=Average","Skip=True","Sort=True")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67"/>
        <v>#REF!</v>
      </c>
      <c r="AI5047" s="43" t="str">
        <f>_xll.BInterpol('Base IPCA'!$C$3:$C$14,'Base IPCA'!$E$3:$E$14,AH5047,"Cubic","Extrapolate=Linear","MultiX=Average","Skip=True","Sort=True")</f>
        <v>#N/A Invalid Parameter: Interpolation value</v>
      </c>
      <c r="AJ5047" s="43" t="str">
        <f>_xll.BInterpol('Base IPCA'!$C$3:$C$14,'Base IPCA'!$D$3:$D$14,AH5047,"Cubic","Extrapolate=Linear","MultiX=Average","Skip=True","Sort=True")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67"/>
        <v>#REF!</v>
      </c>
      <c r="AI5048" s="43" t="str">
        <f>_xll.BInterpol('Base IPCA'!$C$3:$C$14,'Base IPCA'!$E$3:$E$14,AH5048,"Cubic","Extrapolate=Linear","MultiX=Average","Skip=True","Sort=True")</f>
        <v>#N/A Invalid Parameter: Interpolation value</v>
      </c>
      <c r="AJ5048" s="43" t="str">
        <f>_xll.BInterpol('Base IPCA'!$C$3:$C$14,'Base IPCA'!$D$3:$D$14,AH5048,"Cubic","Extrapolate=Linear","MultiX=Average","Skip=True","Sort=True")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67"/>
        <v>#REF!</v>
      </c>
      <c r="AI5049" s="43" t="str">
        <f>_xll.BInterpol('Base IPCA'!$C$3:$C$14,'Base IPCA'!$E$3:$E$14,AH5049,"Cubic","Extrapolate=Linear","MultiX=Average","Skip=True","Sort=True")</f>
        <v>#N/A Invalid Parameter: Interpolation value</v>
      </c>
      <c r="AJ5049" s="43" t="str">
        <f>_xll.BInterpol('Base IPCA'!$C$3:$C$14,'Base IPCA'!$D$3:$D$14,AH5049,"Cubic","Extrapolate=Linear","MultiX=Average","Skip=True","Sort=True")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67"/>
        <v>#REF!</v>
      </c>
      <c r="AI5050" s="43" t="str">
        <f>_xll.BInterpol('Base IPCA'!$C$3:$C$14,'Base IPCA'!$E$3:$E$14,AH5050,"Cubic","Extrapolate=Linear","MultiX=Average","Skip=True","Sort=True")</f>
        <v>#N/A Invalid Parameter: Interpolation value</v>
      </c>
      <c r="AJ5050" s="43" t="str">
        <f>_xll.BInterpol('Base IPCA'!$C$3:$C$14,'Base IPCA'!$D$3:$D$14,AH5050,"Cubic","Extrapolate=Linear","MultiX=Average","Skip=True","Sort=True")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67"/>
        <v>#REF!</v>
      </c>
      <c r="AI5051" s="43" t="str">
        <f>_xll.BInterpol('Base IPCA'!$C$3:$C$14,'Base IPCA'!$E$3:$E$14,AH5051,"Cubic","Extrapolate=Linear","MultiX=Average","Skip=True","Sort=True")</f>
        <v>#N/A Invalid Parameter: Interpolation value</v>
      </c>
      <c r="AJ5051" s="43" t="str">
        <f>_xll.BInterpol('Base IPCA'!$C$3:$C$14,'Base IPCA'!$D$3:$D$14,AH5051,"Cubic","Extrapolate=Linear","MultiX=Average","Skip=True","Sort=True")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67"/>
        <v>#REF!</v>
      </c>
      <c r="AI5052" s="43" t="str">
        <f>_xll.BInterpol('Base IPCA'!$C$3:$C$14,'Base IPCA'!$E$3:$E$14,AH5052,"Cubic","Extrapolate=Linear","MultiX=Average","Skip=True","Sort=True")</f>
        <v>#N/A Invalid Parameter: Interpolation value</v>
      </c>
      <c r="AJ5052" s="43" t="str">
        <f>_xll.BInterpol('Base IPCA'!$C$3:$C$14,'Base IPCA'!$D$3:$D$14,AH5052,"Cubic","Extrapolate=Linear","MultiX=Average","Skip=True","Sort=True")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67"/>
        <v>#REF!</v>
      </c>
      <c r="AI5053" s="43" t="str">
        <f>_xll.BInterpol('Base IPCA'!$C$3:$C$14,'Base IPCA'!$E$3:$E$14,AH5053,"Cubic","Extrapolate=Linear","MultiX=Average","Skip=True","Sort=True")</f>
        <v>#N/A Invalid Parameter: Interpolation value</v>
      </c>
      <c r="AJ5053" s="43" t="str">
        <f>_xll.BInterpol('Base IPCA'!$C$3:$C$14,'Base IPCA'!$D$3:$D$14,AH5053,"Cubic","Extrapolate=Linear","MultiX=Average","Skip=True","Sort=True")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67"/>
        <v>#REF!</v>
      </c>
      <c r="AI5054" s="43" t="str">
        <f>_xll.BInterpol('Base IPCA'!$C$3:$C$14,'Base IPCA'!$E$3:$E$14,AH5054,"Cubic","Extrapolate=Linear","MultiX=Average","Skip=True","Sort=True")</f>
        <v>#N/A Invalid Parameter: Interpolation value</v>
      </c>
      <c r="AJ5054" s="43" t="str">
        <f>_xll.BInterpol('Base IPCA'!$C$3:$C$14,'Base IPCA'!$D$3:$D$14,AH5054,"Cubic","Extrapolate=Linear","MultiX=Average","Skip=True","Sort=True")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67"/>
        <v>#REF!</v>
      </c>
      <c r="AI5055" s="43" t="str">
        <f>_xll.BInterpol('Base IPCA'!$C$3:$C$14,'Base IPCA'!$E$3:$E$14,AH5055,"Cubic","Extrapolate=Linear","MultiX=Average","Skip=True","Sort=True")</f>
        <v>#N/A Invalid Parameter: Interpolation value</v>
      </c>
      <c r="AJ5055" s="43" t="str">
        <f>_xll.BInterpol('Base IPCA'!$C$3:$C$14,'Base IPCA'!$D$3:$D$14,AH5055,"Cubic","Extrapolate=Linear","MultiX=Average","Skip=True","Sort=True")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67"/>
        <v>#REF!</v>
      </c>
      <c r="AI5056" s="43" t="str">
        <f>_xll.BInterpol('Base IPCA'!$C$3:$C$14,'Base IPCA'!$E$3:$E$14,AH5056,"Cubic","Extrapolate=Linear","MultiX=Average","Skip=True","Sort=True")</f>
        <v>#N/A Invalid Parameter: Interpolation value</v>
      </c>
      <c r="AJ5056" s="43" t="str">
        <f>_xll.BInterpol('Base IPCA'!$C$3:$C$14,'Base IPCA'!$D$3:$D$14,AH5056,"Cubic","Extrapolate=Linear","MultiX=Average","Skip=True","Sort=True")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67"/>
        <v>#REF!</v>
      </c>
      <c r="AI5057" s="43" t="str">
        <f>_xll.BInterpol('Base IPCA'!$C$3:$C$14,'Base IPCA'!$E$3:$E$14,AH5057,"Cubic","Extrapolate=Linear","MultiX=Average","Skip=True","Sort=True")</f>
        <v>#N/A Invalid Parameter: Interpolation value</v>
      </c>
      <c r="AJ5057" s="43" t="str">
        <f>_xll.BInterpol('Base IPCA'!$C$3:$C$14,'Base IPCA'!$D$3:$D$14,AH5057,"Cubic","Extrapolate=Linear","MultiX=Average","Skip=True","Sort=True")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67"/>
        <v>#REF!</v>
      </c>
      <c r="AI5058" s="43" t="str">
        <f>_xll.BInterpol('Base IPCA'!$C$3:$C$14,'Base IPCA'!$E$3:$E$14,AH5058,"Cubic","Extrapolate=Linear","MultiX=Average","Skip=True","Sort=True")</f>
        <v>#N/A Invalid Parameter: Interpolation value</v>
      </c>
      <c r="AJ5058" s="43" t="str">
        <f>_xll.BInterpol('Base IPCA'!$C$3:$C$14,'Base IPCA'!$D$3:$D$14,AH5058,"Cubic","Extrapolate=Linear","MultiX=Average","Skip=True","Sort=True")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67"/>
        <v>#REF!</v>
      </c>
      <c r="AI5059" s="43" t="str">
        <f>_xll.BInterpol('Base IPCA'!$C$3:$C$14,'Base IPCA'!$E$3:$E$14,AH5059,"Cubic","Extrapolate=Linear","MultiX=Average","Skip=True","Sort=True")</f>
        <v>#N/A Invalid Parameter: Interpolation value</v>
      </c>
      <c r="AJ5059" s="43" t="str">
        <f>_xll.BInterpol('Base IPCA'!$C$3:$C$14,'Base IPCA'!$D$3:$D$14,AH5059,"Cubic","Extrapolate=Linear","MultiX=Average","Skip=True","Sort=True")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67"/>
        <v>#REF!</v>
      </c>
      <c r="AI5060" s="43" t="str">
        <f>_xll.BInterpol('Base IPCA'!$C$3:$C$14,'Base IPCA'!$E$3:$E$14,AH5060,"Cubic","Extrapolate=Linear","MultiX=Average","Skip=True","Sort=True")</f>
        <v>#N/A Invalid Parameter: Interpolation value</v>
      </c>
      <c r="AJ5060" s="43" t="str">
        <f>_xll.BInterpol('Base IPCA'!$C$3:$C$14,'Base IPCA'!$D$3:$D$14,AH5060,"Cubic","Extrapolate=Linear","MultiX=Average","Skip=True","Sort=True")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67"/>
        <v>#REF!</v>
      </c>
      <c r="AI5061" s="43" t="str">
        <f>_xll.BInterpol('Base IPCA'!$C$3:$C$14,'Base IPCA'!$E$3:$E$14,AH5061,"Cubic","Extrapolate=Linear","MultiX=Average","Skip=True","Sort=True")</f>
        <v>#N/A Invalid Parameter: Interpolation value</v>
      </c>
      <c r="AJ5061" s="43" t="str">
        <f>_xll.BInterpol('Base IPCA'!$C$3:$C$14,'Base IPCA'!$D$3:$D$14,AH5061,"Cubic","Extrapolate=Linear","MultiX=Average","Skip=True","Sort=True")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68">AH5061+1</f>
        <v>#REF!</v>
      </c>
      <c r="AI5062" s="43" t="str">
        <f>_xll.BInterpol('Base IPCA'!$C$3:$C$14,'Base IPCA'!$E$3:$E$14,AH5062,"Cubic","Extrapolate=Linear","MultiX=Average","Skip=True","Sort=True")</f>
        <v>#N/A Invalid Parameter: Interpolation value</v>
      </c>
      <c r="AJ5062" s="43" t="str">
        <f>_xll.BInterpol('Base IPCA'!$C$3:$C$14,'Base IPCA'!$D$3:$D$14,AH5062,"Cubic","Extrapolate=Linear","MultiX=Average","Skip=True","Sort=True")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68"/>
        <v>#REF!</v>
      </c>
      <c r="AI5063" s="43" t="str">
        <f>_xll.BInterpol('Base IPCA'!$C$3:$C$14,'Base IPCA'!$E$3:$E$14,AH5063,"Cubic","Extrapolate=Linear","MultiX=Average","Skip=True","Sort=True")</f>
        <v>#N/A Invalid Parameter: Interpolation value</v>
      </c>
      <c r="AJ5063" s="43" t="str">
        <f>_xll.BInterpol('Base IPCA'!$C$3:$C$14,'Base IPCA'!$D$3:$D$14,AH5063,"Cubic","Extrapolate=Linear","MultiX=Average","Skip=True","Sort=True")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68"/>
        <v>#REF!</v>
      </c>
      <c r="AI5064" s="43" t="str">
        <f>_xll.BInterpol('Base IPCA'!$C$3:$C$14,'Base IPCA'!$E$3:$E$14,AH5064,"Cubic","Extrapolate=Linear","MultiX=Average","Skip=True","Sort=True")</f>
        <v>#N/A Invalid Parameter: Interpolation value</v>
      </c>
      <c r="AJ5064" s="43" t="str">
        <f>_xll.BInterpol('Base IPCA'!$C$3:$C$14,'Base IPCA'!$D$3:$D$14,AH5064,"Cubic","Extrapolate=Linear","MultiX=Average","Skip=True","Sort=True")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68"/>
        <v>#REF!</v>
      </c>
      <c r="AI5065" s="43" t="str">
        <f>_xll.BInterpol('Base IPCA'!$C$3:$C$14,'Base IPCA'!$E$3:$E$14,AH5065,"Cubic","Extrapolate=Linear","MultiX=Average","Skip=True","Sort=True")</f>
        <v>#N/A Invalid Parameter: Interpolation value</v>
      </c>
      <c r="AJ5065" s="43" t="str">
        <f>_xll.BInterpol('Base IPCA'!$C$3:$C$14,'Base IPCA'!$D$3:$D$14,AH5065,"Cubic","Extrapolate=Linear","MultiX=Average","Skip=True","Sort=True")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68"/>
        <v>#REF!</v>
      </c>
      <c r="AI5066" s="43" t="str">
        <f>_xll.BInterpol('Base IPCA'!$C$3:$C$14,'Base IPCA'!$E$3:$E$14,AH5066,"Cubic","Extrapolate=Linear","MultiX=Average","Skip=True","Sort=True")</f>
        <v>#N/A Invalid Parameter: Interpolation value</v>
      </c>
      <c r="AJ5066" s="43" t="str">
        <f>_xll.BInterpol('Base IPCA'!$C$3:$C$14,'Base IPCA'!$D$3:$D$14,AH5066,"Cubic","Extrapolate=Linear","MultiX=Average","Skip=True","Sort=True")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68"/>
        <v>#REF!</v>
      </c>
      <c r="AI5067" s="43" t="str">
        <f>_xll.BInterpol('Base IPCA'!$C$3:$C$14,'Base IPCA'!$E$3:$E$14,AH5067,"Cubic","Extrapolate=Linear","MultiX=Average","Skip=True","Sort=True")</f>
        <v>#N/A Invalid Parameter: Interpolation value</v>
      </c>
      <c r="AJ5067" s="43" t="str">
        <f>_xll.BInterpol('Base IPCA'!$C$3:$C$14,'Base IPCA'!$D$3:$D$14,AH5067,"Cubic","Extrapolate=Linear","MultiX=Average","Skip=True","Sort=True")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68"/>
        <v>#REF!</v>
      </c>
      <c r="AI5068" s="43" t="str">
        <f>_xll.BInterpol('Base IPCA'!$C$3:$C$14,'Base IPCA'!$E$3:$E$14,AH5068,"Cubic","Extrapolate=Linear","MultiX=Average","Skip=True","Sort=True")</f>
        <v>#N/A Invalid Parameter: Interpolation value</v>
      </c>
      <c r="AJ5068" s="43" t="str">
        <f>_xll.BInterpol('Base IPCA'!$C$3:$C$14,'Base IPCA'!$D$3:$D$14,AH5068,"Cubic","Extrapolate=Linear","MultiX=Average","Skip=True","Sort=True")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68"/>
        <v>#REF!</v>
      </c>
      <c r="AI5069" s="43" t="str">
        <f>_xll.BInterpol('Base IPCA'!$C$3:$C$14,'Base IPCA'!$E$3:$E$14,AH5069,"Cubic","Extrapolate=Linear","MultiX=Average","Skip=True","Sort=True")</f>
        <v>#N/A Invalid Parameter: Interpolation value</v>
      </c>
      <c r="AJ5069" s="43" t="str">
        <f>_xll.BInterpol('Base IPCA'!$C$3:$C$14,'Base IPCA'!$D$3:$D$14,AH5069,"Cubic","Extrapolate=Linear","MultiX=Average","Skip=True","Sort=True")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68"/>
        <v>#REF!</v>
      </c>
      <c r="AI5070" s="43" t="str">
        <f>_xll.BInterpol('Base IPCA'!$C$3:$C$14,'Base IPCA'!$E$3:$E$14,AH5070,"Cubic","Extrapolate=Linear","MultiX=Average","Skip=True","Sort=True")</f>
        <v>#N/A Invalid Parameter: Interpolation value</v>
      </c>
      <c r="AJ5070" s="43" t="str">
        <f>_xll.BInterpol('Base IPCA'!$C$3:$C$14,'Base IPCA'!$D$3:$D$14,AH5070,"Cubic","Extrapolate=Linear","MultiX=Average","Skip=True","Sort=True")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68"/>
        <v>#REF!</v>
      </c>
      <c r="AI5071" s="43" t="str">
        <f>_xll.BInterpol('Base IPCA'!$C$3:$C$14,'Base IPCA'!$E$3:$E$14,AH5071,"Cubic","Extrapolate=Linear","MultiX=Average","Skip=True","Sort=True")</f>
        <v>#N/A Invalid Parameter: Interpolation value</v>
      </c>
      <c r="AJ5071" s="43" t="str">
        <f>_xll.BInterpol('Base IPCA'!$C$3:$C$14,'Base IPCA'!$D$3:$D$14,AH5071,"Cubic","Extrapolate=Linear","MultiX=Average","Skip=True","Sort=True")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68"/>
        <v>#REF!</v>
      </c>
      <c r="AI5072" s="43" t="str">
        <f>_xll.BInterpol('Base IPCA'!$C$3:$C$14,'Base IPCA'!$E$3:$E$14,AH5072,"Cubic","Extrapolate=Linear","MultiX=Average","Skip=True","Sort=True")</f>
        <v>#N/A Invalid Parameter: Interpolation value</v>
      </c>
      <c r="AJ5072" s="43" t="str">
        <f>_xll.BInterpol('Base IPCA'!$C$3:$C$14,'Base IPCA'!$D$3:$D$14,AH5072,"Cubic","Extrapolate=Linear","MultiX=Average","Skip=True","Sort=True")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68"/>
        <v>#REF!</v>
      </c>
      <c r="AI5073" s="43" t="str">
        <f>_xll.BInterpol('Base IPCA'!$C$3:$C$14,'Base IPCA'!$E$3:$E$14,AH5073,"Cubic","Extrapolate=Linear","MultiX=Average","Skip=True","Sort=True")</f>
        <v>#N/A Invalid Parameter: Interpolation value</v>
      </c>
      <c r="AJ5073" s="43" t="str">
        <f>_xll.BInterpol('Base IPCA'!$C$3:$C$14,'Base IPCA'!$D$3:$D$14,AH5073,"Cubic","Extrapolate=Linear","MultiX=Average","Skip=True","Sort=True")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68"/>
        <v>#REF!</v>
      </c>
      <c r="AI5074" s="43" t="str">
        <f>_xll.BInterpol('Base IPCA'!$C$3:$C$14,'Base IPCA'!$E$3:$E$14,AH5074,"Cubic","Extrapolate=Linear","MultiX=Average","Skip=True","Sort=True")</f>
        <v>#N/A Invalid Parameter: Interpolation value</v>
      </c>
      <c r="AJ5074" s="43" t="str">
        <f>_xll.BInterpol('Base IPCA'!$C$3:$C$14,'Base IPCA'!$D$3:$D$14,AH5074,"Cubic","Extrapolate=Linear","MultiX=Average","Skip=True","Sort=True")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68"/>
        <v>#REF!</v>
      </c>
      <c r="AI5075" s="43" t="str">
        <f>_xll.BInterpol('Base IPCA'!$C$3:$C$14,'Base IPCA'!$E$3:$E$14,AH5075,"Cubic","Extrapolate=Linear","MultiX=Average","Skip=True","Sort=True")</f>
        <v>#N/A Invalid Parameter: Interpolation value</v>
      </c>
      <c r="AJ5075" s="43" t="str">
        <f>_xll.BInterpol('Base IPCA'!$C$3:$C$14,'Base IPCA'!$D$3:$D$14,AH5075,"Cubic","Extrapolate=Linear","MultiX=Average","Skip=True","Sort=True")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68"/>
        <v>#REF!</v>
      </c>
      <c r="AI5076" s="43" t="str">
        <f>_xll.BInterpol('Base IPCA'!$C$3:$C$14,'Base IPCA'!$E$3:$E$14,AH5076,"Cubic","Extrapolate=Linear","MultiX=Average","Skip=True","Sort=True")</f>
        <v>#N/A Invalid Parameter: Interpolation value</v>
      </c>
      <c r="AJ5076" s="43" t="str">
        <f>_xll.BInterpol('Base IPCA'!$C$3:$C$14,'Base IPCA'!$D$3:$D$14,AH5076,"Cubic","Extrapolate=Linear","MultiX=Average","Skip=True","Sort=True")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68"/>
        <v>#REF!</v>
      </c>
      <c r="AI5077" s="43" t="str">
        <f>_xll.BInterpol('Base IPCA'!$C$3:$C$14,'Base IPCA'!$E$3:$E$14,AH5077,"Cubic","Extrapolate=Linear","MultiX=Average","Skip=True","Sort=True")</f>
        <v>#N/A Invalid Parameter: Interpolation value</v>
      </c>
      <c r="AJ5077" s="43" t="str">
        <f>_xll.BInterpol('Base IPCA'!$C$3:$C$14,'Base IPCA'!$D$3:$D$14,AH5077,"Cubic","Extrapolate=Linear","MultiX=Average","Skip=True","Sort=True")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68"/>
        <v>#REF!</v>
      </c>
      <c r="AI5078" s="43" t="str">
        <f>_xll.BInterpol('Base IPCA'!$C$3:$C$14,'Base IPCA'!$E$3:$E$14,AH5078,"Cubic","Extrapolate=Linear","MultiX=Average","Skip=True","Sort=True")</f>
        <v>#N/A Invalid Parameter: Interpolation value</v>
      </c>
      <c r="AJ5078" s="43" t="str">
        <f>_xll.BInterpol('Base IPCA'!$C$3:$C$14,'Base IPCA'!$D$3:$D$14,AH5078,"Cubic","Extrapolate=Linear","MultiX=Average","Skip=True","Sort=True")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68"/>
        <v>#REF!</v>
      </c>
      <c r="AI5079" s="43" t="str">
        <f>_xll.BInterpol('Base IPCA'!$C$3:$C$14,'Base IPCA'!$E$3:$E$14,AH5079,"Cubic","Extrapolate=Linear","MultiX=Average","Skip=True","Sort=True")</f>
        <v>#N/A Invalid Parameter: Interpolation value</v>
      </c>
      <c r="AJ5079" s="43" t="str">
        <f>_xll.BInterpol('Base IPCA'!$C$3:$C$14,'Base IPCA'!$D$3:$D$14,AH5079,"Cubic","Extrapolate=Linear","MultiX=Average","Skip=True","Sort=True")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68"/>
        <v>#REF!</v>
      </c>
      <c r="AI5080" s="43" t="str">
        <f>_xll.BInterpol('Base IPCA'!$C$3:$C$14,'Base IPCA'!$E$3:$E$14,AH5080,"Cubic","Extrapolate=Linear","MultiX=Average","Skip=True","Sort=True")</f>
        <v>#N/A Invalid Parameter: Interpolation value</v>
      </c>
      <c r="AJ5080" s="43" t="str">
        <f>_xll.BInterpol('Base IPCA'!$C$3:$C$14,'Base IPCA'!$D$3:$D$14,AH5080,"Cubic","Extrapolate=Linear","MultiX=Average","Skip=True","Sort=True")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68"/>
        <v>#REF!</v>
      </c>
      <c r="AI5081" s="43" t="str">
        <f>_xll.BInterpol('Base IPCA'!$C$3:$C$14,'Base IPCA'!$E$3:$E$14,AH5081,"Cubic","Extrapolate=Linear","MultiX=Average","Skip=True","Sort=True")</f>
        <v>#N/A Invalid Parameter: Interpolation value</v>
      </c>
      <c r="AJ5081" s="43" t="str">
        <f>_xll.BInterpol('Base IPCA'!$C$3:$C$14,'Base IPCA'!$D$3:$D$14,AH5081,"Cubic","Extrapolate=Linear","MultiX=Average","Skip=True","Sort=True")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68"/>
        <v>#REF!</v>
      </c>
      <c r="AI5082" s="43" t="str">
        <f>_xll.BInterpol('Base IPCA'!$C$3:$C$14,'Base IPCA'!$E$3:$E$14,AH5082,"Cubic","Extrapolate=Linear","MultiX=Average","Skip=True","Sort=True")</f>
        <v>#N/A Invalid Parameter: Interpolation value</v>
      </c>
      <c r="AJ5082" s="43" t="str">
        <f>_xll.BInterpol('Base IPCA'!$C$3:$C$14,'Base IPCA'!$D$3:$D$14,AH5082,"Cubic","Extrapolate=Linear","MultiX=Average","Skip=True","Sort=True")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68"/>
        <v>#REF!</v>
      </c>
      <c r="AI5083" s="43" t="str">
        <f>_xll.BInterpol('Base IPCA'!$C$3:$C$14,'Base IPCA'!$E$3:$E$14,AH5083,"Cubic","Extrapolate=Linear","MultiX=Average","Skip=True","Sort=True")</f>
        <v>#N/A Invalid Parameter: Interpolation value</v>
      </c>
      <c r="AJ5083" s="43" t="str">
        <f>_xll.BInterpol('Base IPCA'!$C$3:$C$14,'Base IPCA'!$D$3:$D$14,AH5083,"Cubic","Extrapolate=Linear","MultiX=Average","Skip=True","Sort=True")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68"/>
        <v>#REF!</v>
      </c>
      <c r="AI5084" s="43" t="str">
        <f>_xll.BInterpol('Base IPCA'!$C$3:$C$14,'Base IPCA'!$E$3:$E$14,AH5084,"Cubic","Extrapolate=Linear","MultiX=Average","Skip=True","Sort=True")</f>
        <v>#N/A Invalid Parameter: Interpolation value</v>
      </c>
      <c r="AJ5084" s="43" t="str">
        <f>_xll.BInterpol('Base IPCA'!$C$3:$C$14,'Base IPCA'!$D$3:$D$14,AH5084,"Cubic","Extrapolate=Linear","MultiX=Average","Skip=True","Sort=True")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68"/>
        <v>#REF!</v>
      </c>
      <c r="AI5085" s="43" t="str">
        <f>_xll.BInterpol('Base IPCA'!$C$3:$C$14,'Base IPCA'!$E$3:$E$14,AH5085,"Cubic","Extrapolate=Linear","MultiX=Average","Skip=True","Sort=True")</f>
        <v>#N/A Invalid Parameter: Interpolation value</v>
      </c>
      <c r="AJ5085" s="43" t="str">
        <f>_xll.BInterpol('Base IPCA'!$C$3:$C$14,'Base IPCA'!$D$3:$D$14,AH5085,"Cubic","Extrapolate=Linear","MultiX=Average","Skip=True","Sort=True")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68"/>
        <v>#REF!</v>
      </c>
      <c r="AI5086" s="43" t="str">
        <f>_xll.BInterpol('Base IPCA'!$C$3:$C$14,'Base IPCA'!$E$3:$E$14,AH5086,"Cubic","Extrapolate=Linear","MultiX=Average","Skip=True","Sort=True")</f>
        <v>#N/A Invalid Parameter: Interpolation value</v>
      </c>
      <c r="AJ5086" s="43" t="str">
        <f>_xll.BInterpol('Base IPCA'!$C$3:$C$14,'Base IPCA'!$D$3:$D$14,AH5086,"Cubic","Extrapolate=Linear","MultiX=Average","Skip=True","Sort=True")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68"/>
        <v>#REF!</v>
      </c>
      <c r="AI5087" s="43" t="str">
        <f>_xll.BInterpol('Base IPCA'!$C$3:$C$14,'Base IPCA'!$E$3:$E$14,AH5087,"Cubic","Extrapolate=Linear","MultiX=Average","Skip=True","Sort=True")</f>
        <v>#N/A Invalid Parameter: Interpolation value</v>
      </c>
      <c r="AJ5087" s="43" t="str">
        <f>_xll.BInterpol('Base IPCA'!$C$3:$C$14,'Base IPCA'!$D$3:$D$14,AH5087,"Cubic","Extrapolate=Linear","MultiX=Average","Skip=True","Sort=True")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68"/>
        <v>#REF!</v>
      </c>
      <c r="AI5088" s="43" t="str">
        <f>_xll.BInterpol('Base IPCA'!$C$3:$C$14,'Base IPCA'!$E$3:$E$14,AH5088,"Cubic","Extrapolate=Linear","MultiX=Average","Skip=True","Sort=True")</f>
        <v>#N/A Invalid Parameter: Interpolation value</v>
      </c>
      <c r="AJ5088" s="43" t="str">
        <f>_xll.BInterpol('Base IPCA'!$C$3:$C$14,'Base IPCA'!$D$3:$D$14,AH5088,"Cubic","Extrapolate=Linear","MultiX=Average","Skip=True","Sort=True")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68"/>
        <v>#REF!</v>
      </c>
      <c r="AI5089" s="43" t="str">
        <f>_xll.BInterpol('Base IPCA'!$C$3:$C$14,'Base IPCA'!$E$3:$E$14,AH5089,"Cubic","Extrapolate=Linear","MultiX=Average","Skip=True","Sort=True")</f>
        <v>#N/A Invalid Parameter: Interpolation value</v>
      </c>
      <c r="AJ5089" s="43" t="str">
        <f>_xll.BInterpol('Base IPCA'!$C$3:$C$14,'Base IPCA'!$D$3:$D$14,AH5089,"Cubic","Extrapolate=Linear","MultiX=Average","Skip=True","Sort=True")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68"/>
        <v>#REF!</v>
      </c>
      <c r="AI5090" s="43" t="str">
        <f>_xll.BInterpol('Base IPCA'!$C$3:$C$14,'Base IPCA'!$E$3:$E$14,AH5090,"Cubic","Extrapolate=Linear","MultiX=Average","Skip=True","Sort=True")</f>
        <v>#N/A Invalid Parameter: Interpolation value</v>
      </c>
      <c r="AJ5090" s="43" t="str">
        <f>_xll.BInterpol('Base IPCA'!$C$3:$C$14,'Base IPCA'!$D$3:$D$14,AH5090,"Cubic","Extrapolate=Linear","MultiX=Average","Skip=True","Sort=True")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68"/>
        <v>#REF!</v>
      </c>
      <c r="AI5091" s="43" t="str">
        <f>_xll.BInterpol('Base IPCA'!$C$3:$C$14,'Base IPCA'!$E$3:$E$14,AH5091,"Cubic","Extrapolate=Linear","MultiX=Average","Skip=True","Sort=True")</f>
        <v>#N/A Invalid Parameter: Interpolation value</v>
      </c>
      <c r="AJ5091" s="43" t="str">
        <f>_xll.BInterpol('Base IPCA'!$C$3:$C$14,'Base IPCA'!$D$3:$D$14,AH5091,"Cubic","Extrapolate=Linear","MultiX=Average","Skip=True","Sort=True")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68"/>
        <v>#REF!</v>
      </c>
      <c r="AI5092" s="43" t="str">
        <f>_xll.BInterpol('Base IPCA'!$C$3:$C$14,'Base IPCA'!$E$3:$E$14,AH5092,"Cubic","Extrapolate=Linear","MultiX=Average","Skip=True","Sort=True")</f>
        <v>#N/A Invalid Parameter: Interpolation value</v>
      </c>
      <c r="AJ5092" s="43" t="str">
        <f>_xll.BInterpol('Base IPCA'!$C$3:$C$14,'Base IPCA'!$D$3:$D$14,AH5092,"Cubic","Extrapolate=Linear","MultiX=Average","Skip=True","Sort=True")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68"/>
        <v>#REF!</v>
      </c>
      <c r="AI5093" s="43" t="str">
        <f>_xll.BInterpol('Base IPCA'!$C$3:$C$14,'Base IPCA'!$E$3:$E$14,AH5093,"Cubic","Extrapolate=Linear","MultiX=Average","Skip=True","Sort=True")</f>
        <v>#N/A Invalid Parameter: Interpolation value</v>
      </c>
      <c r="AJ5093" s="43" t="str">
        <f>_xll.BInterpol('Base IPCA'!$C$3:$C$14,'Base IPCA'!$D$3:$D$14,AH5093,"Cubic","Extrapolate=Linear","MultiX=Average","Skip=True","Sort=True")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68"/>
        <v>#REF!</v>
      </c>
      <c r="AI5094" s="43" t="str">
        <f>_xll.BInterpol('Base IPCA'!$C$3:$C$14,'Base IPCA'!$E$3:$E$14,AH5094,"Cubic","Extrapolate=Linear","MultiX=Average","Skip=True","Sort=True")</f>
        <v>#N/A Invalid Parameter: Interpolation value</v>
      </c>
      <c r="AJ5094" s="43" t="str">
        <f>_xll.BInterpol('Base IPCA'!$C$3:$C$14,'Base IPCA'!$D$3:$D$14,AH5094,"Cubic","Extrapolate=Linear","MultiX=Average","Skip=True","Sort=True")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68"/>
        <v>#REF!</v>
      </c>
      <c r="AI5095" s="43" t="str">
        <f>_xll.BInterpol('Base IPCA'!$C$3:$C$14,'Base IPCA'!$E$3:$E$14,AH5095,"Cubic","Extrapolate=Linear","MultiX=Average","Skip=True","Sort=True")</f>
        <v>#N/A Invalid Parameter: Interpolation value</v>
      </c>
      <c r="AJ5095" s="43" t="str">
        <f>_xll.BInterpol('Base IPCA'!$C$3:$C$14,'Base IPCA'!$D$3:$D$14,AH5095,"Cubic","Extrapolate=Linear","MultiX=Average","Skip=True","Sort=True")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68"/>
        <v>#REF!</v>
      </c>
      <c r="AI5096" s="43" t="str">
        <f>_xll.BInterpol('Base IPCA'!$C$3:$C$14,'Base IPCA'!$E$3:$E$14,AH5096,"Cubic","Extrapolate=Linear","MultiX=Average","Skip=True","Sort=True")</f>
        <v>#N/A Invalid Parameter: Interpolation value</v>
      </c>
      <c r="AJ5096" s="43" t="str">
        <f>_xll.BInterpol('Base IPCA'!$C$3:$C$14,'Base IPCA'!$D$3:$D$14,AH5096,"Cubic","Extrapolate=Linear","MultiX=Average","Skip=True","Sort=True")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68"/>
        <v>#REF!</v>
      </c>
      <c r="AI5097" s="43" t="str">
        <f>_xll.BInterpol('Base IPCA'!$C$3:$C$14,'Base IPCA'!$E$3:$E$14,AH5097,"Cubic","Extrapolate=Linear","MultiX=Average","Skip=True","Sort=True")</f>
        <v>#N/A Invalid Parameter: Interpolation value</v>
      </c>
      <c r="AJ5097" s="43" t="str">
        <f>_xll.BInterpol('Base IPCA'!$C$3:$C$14,'Base IPCA'!$D$3:$D$14,AH5097,"Cubic","Extrapolate=Linear","MultiX=Average","Skip=True","Sort=True")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68"/>
        <v>#REF!</v>
      </c>
      <c r="AI5098" s="43" t="str">
        <f>_xll.BInterpol('Base IPCA'!$C$3:$C$14,'Base IPCA'!$E$3:$E$14,AH5098,"Cubic","Extrapolate=Linear","MultiX=Average","Skip=True","Sort=True")</f>
        <v>#N/A Invalid Parameter: Interpolation value</v>
      </c>
      <c r="AJ5098" s="43" t="str">
        <f>_xll.BInterpol('Base IPCA'!$C$3:$C$14,'Base IPCA'!$D$3:$D$14,AH5098,"Cubic","Extrapolate=Linear","MultiX=Average","Skip=True","Sort=True")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68"/>
        <v>#REF!</v>
      </c>
      <c r="AI5099" s="43" t="str">
        <f>_xll.BInterpol('Base IPCA'!$C$3:$C$14,'Base IPCA'!$E$3:$E$14,AH5099,"Cubic","Extrapolate=Linear","MultiX=Average","Skip=True","Sort=True")</f>
        <v>#N/A Invalid Parameter: Interpolation value</v>
      </c>
      <c r="AJ5099" s="43" t="str">
        <f>_xll.BInterpol('Base IPCA'!$C$3:$C$14,'Base IPCA'!$D$3:$D$14,AH5099,"Cubic","Extrapolate=Linear","MultiX=Average","Skip=True","Sort=True")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68"/>
        <v>#REF!</v>
      </c>
      <c r="AI5100" s="43" t="str">
        <f>_xll.BInterpol('Base IPCA'!$C$3:$C$14,'Base IPCA'!$E$3:$E$14,AH5100,"Cubic","Extrapolate=Linear","MultiX=Average","Skip=True","Sort=True")</f>
        <v>#N/A Invalid Parameter: Interpolation value</v>
      </c>
      <c r="AJ5100" s="43" t="str">
        <f>_xll.BInterpol('Base IPCA'!$C$3:$C$14,'Base IPCA'!$D$3:$D$14,AH5100,"Cubic","Extrapolate=Linear","MultiX=Average","Skip=True","Sort=True")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68"/>
        <v>#REF!</v>
      </c>
      <c r="AI5101" s="43" t="str">
        <f>_xll.BInterpol('Base IPCA'!$C$3:$C$14,'Base IPCA'!$E$3:$E$14,AH5101,"Cubic","Extrapolate=Linear","MultiX=Average","Skip=True","Sort=True")</f>
        <v>#N/A Invalid Parameter: Interpolation value</v>
      </c>
      <c r="AJ5101" s="43" t="str">
        <f>_xll.BInterpol('Base IPCA'!$C$3:$C$14,'Base IPCA'!$D$3:$D$14,AH5101,"Cubic","Extrapolate=Linear","MultiX=Average","Skip=True","Sort=True")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68"/>
        <v>#REF!</v>
      </c>
      <c r="AI5102" s="43" t="str">
        <f>_xll.BInterpol('Base IPCA'!$C$3:$C$14,'Base IPCA'!$E$3:$E$14,AH5102,"Cubic","Extrapolate=Linear","MultiX=Average","Skip=True","Sort=True")</f>
        <v>#N/A Invalid Parameter: Interpolation value</v>
      </c>
      <c r="AJ5102" s="43" t="str">
        <f>_xll.BInterpol('Base IPCA'!$C$3:$C$14,'Base IPCA'!$D$3:$D$14,AH5102,"Cubic","Extrapolate=Linear","MultiX=Average","Skip=True","Sort=True")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68"/>
        <v>#REF!</v>
      </c>
      <c r="AI5103" s="43" t="str">
        <f>_xll.BInterpol('Base IPCA'!$C$3:$C$14,'Base IPCA'!$E$3:$E$14,AH5103,"Cubic","Extrapolate=Linear","MultiX=Average","Skip=True","Sort=True")</f>
        <v>#N/A Invalid Parameter: Interpolation value</v>
      </c>
      <c r="AJ5103" s="43" t="str">
        <f>_xll.BInterpol('Base IPCA'!$C$3:$C$14,'Base IPCA'!$D$3:$D$14,AH5103,"Cubic","Extrapolate=Linear","MultiX=Average","Skip=True","Sort=True")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68"/>
        <v>#REF!</v>
      </c>
      <c r="AI5104" s="43" t="str">
        <f>_xll.BInterpol('Base IPCA'!$C$3:$C$14,'Base IPCA'!$E$3:$E$14,AH5104,"Cubic","Extrapolate=Linear","MultiX=Average","Skip=True","Sort=True")</f>
        <v>#N/A Invalid Parameter: Interpolation value</v>
      </c>
      <c r="AJ5104" s="43" t="str">
        <f>_xll.BInterpol('Base IPCA'!$C$3:$C$14,'Base IPCA'!$D$3:$D$14,AH5104,"Cubic","Extrapolate=Linear","MultiX=Average","Skip=True","Sort=True")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68"/>
        <v>#REF!</v>
      </c>
      <c r="AI5105" s="43" t="str">
        <f>_xll.BInterpol('Base IPCA'!$C$3:$C$14,'Base IPCA'!$E$3:$E$14,AH5105,"Cubic","Extrapolate=Linear","MultiX=Average","Skip=True","Sort=True")</f>
        <v>#N/A Invalid Parameter: Interpolation value</v>
      </c>
      <c r="AJ5105" s="43" t="str">
        <f>_xll.BInterpol('Base IPCA'!$C$3:$C$14,'Base IPCA'!$D$3:$D$14,AH5105,"Cubic","Extrapolate=Linear","MultiX=Average","Skip=True","Sort=True")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68"/>
        <v>#REF!</v>
      </c>
      <c r="AI5106" s="43" t="str">
        <f>_xll.BInterpol('Base IPCA'!$C$3:$C$14,'Base IPCA'!$E$3:$E$14,AH5106,"Cubic","Extrapolate=Linear","MultiX=Average","Skip=True","Sort=True")</f>
        <v>#N/A Invalid Parameter: Interpolation value</v>
      </c>
      <c r="AJ5106" s="43" t="str">
        <f>_xll.BInterpol('Base IPCA'!$C$3:$C$14,'Base IPCA'!$D$3:$D$14,AH5106,"Cubic","Extrapolate=Linear","MultiX=Average","Skip=True","Sort=True")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68"/>
        <v>#REF!</v>
      </c>
      <c r="AI5107" s="43" t="str">
        <f>_xll.BInterpol('Base IPCA'!$C$3:$C$14,'Base IPCA'!$E$3:$E$14,AH5107,"Cubic","Extrapolate=Linear","MultiX=Average","Skip=True","Sort=True")</f>
        <v>#N/A Invalid Parameter: Interpolation value</v>
      </c>
      <c r="AJ5107" s="43" t="str">
        <f>_xll.BInterpol('Base IPCA'!$C$3:$C$14,'Base IPCA'!$D$3:$D$14,AH5107,"Cubic","Extrapolate=Linear","MultiX=Average","Skip=True","Sort=True")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68"/>
        <v>#REF!</v>
      </c>
      <c r="AI5108" s="43" t="str">
        <f>_xll.BInterpol('Base IPCA'!$C$3:$C$14,'Base IPCA'!$E$3:$E$14,AH5108,"Cubic","Extrapolate=Linear","MultiX=Average","Skip=True","Sort=True")</f>
        <v>#N/A Invalid Parameter: Interpolation value</v>
      </c>
      <c r="AJ5108" s="43" t="str">
        <f>_xll.BInterpol('Base IPCA'!$C$3:$C$14,'Base IPCA'!$D$3:$D$14,AH5108,"Cubic","Extrapolate=Linear","MultiX=Average","Skip=True","Sort=True")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68"/>
        <v>#REF!</v>
      </c>
      <c r="AI5109" s="43" t="str">
        <f>_xll.BInterpol('Base IPCA'!$C$3:$C$14,'Base IPCA'!$E$3:$E$14,AH5109,"Cubic","Extrapolate=Linear","MultiX=Average","Skip=True","Sort=True")</f>
        <v>#N/A Invalid Parameter: Interpolation value</v>
      </c>
      <c r="AJ5109" s="43" t="str">
        <f>_xll.BInterpol('Base IPCA'!$C$3:$C$14,'Base IPCA'!$D$3:$D$14,AH5109,"Cubic","Extrapolate=Linear","MultiX=Average","Skip=True","Sort=True")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68"/>
        <v>#REF!</v>
      </c>
      <c r="AI5110" s="43" t="str">
        <f>_xll.BInterpol('Base IPCA'!$C$3:$C$14,'Base IPCA'!$E$3:$E$14,AH5110,"Cubic","Extrapolate=Linear","MultiX=Average","Skip=True","Sort=True")</f>
        <v>#N/A Invalid Parameter: Interpolation value</v>
      </c>
      <c r="AJ5110" s="43" t="str">
        <f>_xll.BInterpol('Base IPCA'!$C$3:$C$14,'Base IPCA'!$D$3:$D$14,AH5110,"Cubic","Extrapolate=Linear","MultiX=Average","Skip=True","Sort=True")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68"/>
        <v>#REF!</v>
      </c>
      <c r="AI5111" s="43" t="str">
        <f>_xll.BInterpol('Base IPCA'!$C$3:$C$14,'Base IPCA'!$E$3:$E$14,AH5111,"Cubic","Extrapolate=Linear","MultiX=Average","Skip=True","Sort=True")</f>
        <v>#N/A Invalid Parameter: Interpolation value</v>
      </c>
      <c r="AJ5111" s="43" t="str">
        <f>_xll.BInterpol('Base IPCA'!$C$3:$C$14,'Base IPCA'!$D$3:$D$14,AH5111,"Cubic","Extrapolate=Linear","MultiX=Average","Skip=True","Sort=True")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68"/>
        <v>#REF!</v>
      </c>
      <c r="AI5112" s="43" t="str">
        <f>_xll.BInterpol('Base IPCA'!$C$3:$C$14,'Base IPCA'!$E$3:$E$14,AH5112,"Cubic","Extrapolate=Linear","MultiX=Average","Skip=True","Sort=True")</f>
        <v>#N/A Invalid Parameter: Interpolation value</v>
      </c>
      <c r="AJ5112" s="43" t="str">
        <f>_xll.BInterpol('Base IPCA'!$C$3:$C$14,'Base IPCA'!$D$3:$D$14,AH5112,"Cubic","Extrapolate=Linear","MultiX=Average","Skip=True","Sort=True")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68"/>
        <v>#REF!</v>
      </c>
      <c r="AI5113" s="43" t="str">
        <f>_xll.BInterpol('Base IPCA'!$C$3:$C$14,'Base IPCA'!$E$3:$E$14,AH5113,"Cubic","Extrapolate=Linear","MultiX=Average","Skip=True","Sort=True")</f>
        <v>#N/A Invalid Parameter: Interpolation value</v>
      </c>
      <c r="AJ5113" s="43" t="str">
        <f>_xll.BInterpol('Base IPCA'!$C$3:$C$14,'Base IPCA'!$D$3:$D$14,AH5113,"Cubic","Extrapolate=Linear","MultiX=Average","Skip=True","Sort=True")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68"/>
        <v>#REF!</v>
      </c>
      <c r="AI5114" s="43" t="str">
        <f>_xll.BInterpol('Base IPCA'!$C$3:$C$14,'Base IPCA'!$E$3:$E$14,AH5114,"Cubic","Extrapolate=Linear","MultiX=Average","Skip=True","Sort=True")</f>
        <v>#N/A Invalid Parameter: Interpolation value</v>
      </c>
      <c r="AJ5114" s="43" t="str">
        <f>_xll.BInterpol('Base IPCA'!$C$3:$C$14,'Base IPCA'!$D$3:$D$14,AH5114,"Cubic","Extrapolate=Linear","MultiX=Average","Skip=True","Sort=True")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68"/>
        <v>#REF!</v>
      </c>
      <c r="AI5115" s="43" t="str">
        <f>_xll.BInterpol('Base IPCA'!$C$3:$C$14,'Base IPCA'!$E$3:$E$14,AH5115,"Cubic","Extrapolate=Linear","MultiX=Average","Skip=True","Sort=True")</f>
        <v>#N/A Invalid Parameter: Interpolation value</v>
      </c>
      <c r="AJ5115" s="43" t="str">
        <f>_xll.BInterpol('Base IPCA'!$C$3:$C$14,'Base IPCA'!$D$3:$D$14,AH5115,"Cubic","Extrapolate=Linear","MultiX=Average","Skip=True","Sort=True")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68"/>
        <v>#REF!</v>
      </c>
      <c r="AI5116" s="43" t="str">
        <f>_xll.BInterpol('Base IPCA'!$C$3:$C$14,'Base IPCA'!$E$3:$E$14,AH5116,"Cubic","Extrapolate=Linear","MultiX=Average","Skip=True","Sort=True")</f>
        <v>#N/A Invalid Parameter: Interpolation value</v>
      </c>
      <c r="AJ5116" s="43" t="str">
        <f>_xll.BInterpol('Base IPCA'!$C$3:$C$14,'Base IPCA'!$D$3:$D$14,AH5116,"Cubic","Extrapolate=Linear","MultiX=Average","Skip=True","Sort=True")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68"/>
        <v>#REF!</v>
      </c>
      <c r="AI5117" s="43" t="str">
        <f>_xll.BInterpol('Base IPCA'!$C$3:$C$14,'Base IPCA'!$E$3:$E$14,AH5117,"Cubic","Extrapolate=Linear","MultiX=Average","Skip=True","Sort=True")</f>
        <v>#N/A Invalid Parameter: Interpolation value</v>
      </c>
      <c r="AJ5117" s="43" t="str">
        <f>_xll.BInterpol('Base IPCA'!$C$3:$C$14,'Base IPCA'!$D$3:$D$14,AH5117,"Cubic","Extrapolate=Linear","MultiX=Average","Skip=True","Sort=True")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68"/>
        <v>#REF!</v>
      </c>
      <c r="AI5118" s="43" t="str">
        <f>_xll.BInterpol('Base IPCA'!$C$3:$C$14,'Base IPCA'!$E$3:$E$14,AH5118,"Cubic","Extrapolate=Linear","MultiX=Average","Skip=True","Sort=True")</f>
        <v>#N/A Invalid Parameter: Interpolation value</v>
      </c>
      <c r="AJ5118" s="43" t="str">
        <f>_xll.BInterpol('Base IPCA'!$C$3:$C$14,'Base IPCA'!$D$3:$D$14,AH5118,"Cubic","Extrapolate=Linear","MultiX=Average","Skip=True","Sort=True")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68"/>
        <v>#REF!</v>
      </c>
      <c r="AI5119" s="43" t="str">
        <f>_xll.BInterpol('Base IPCA'!$C$3:$C$14,'Base IPCA'!$E$3:$E$14,AH5119,"Cubic","Extrapolate=Linear","MultiX=Average","Skip=True","Sort=True")</f>
        <v>#N/A Invalid Parameter: Interpolation value</v>
      </c>
      <c r="AJ5119" s="43" t="str">
        <f>_xll.BInterpol('Base IPCA'!$C$3:$C$14,'Base IPCA'!$D$3:$D$14,AH5119,"Cubic","Extrapolate=Linear","MultiX=Average","Skip=True","Sort=True")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68"/>
        <v>#REF!</v>
      </c>
      <c r="AI5120" s="43" t="str">
        <f>_xll.BInterpol('Base IPCA'!$C$3:$C$14,'Base IPCA'!$E$3:$E$14,AH5120,"Cubic","Extrapolate=Linear","MultiX=Average","Skip=True","Sort=True")</f>
        <v>#N/A Invalid Parameter: Interpolation value</v>
      </c>
      <c r="AJ5120" s="43" t="str">
        <f>_xll.BInterpol('Base IPCA'!$C$3:$C$14,'Base IPCA'!$D$3:$D$14,AH5120,"Cubic","Extrapolate=Linear","MultiX=Average","Skip=True","Sort=True")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68"/>
        <v>#REF!</v>
      </c>
      <c r="AI5121" s="43" t="str">
        <f>_xll.BInterpol('Base IPCA'!$C$3:$C$14,'Base IPCA'!$E$3:$E$14,AH5121,"Cubic","Extrapolate=Linear","MultiX=Average","Skip=True","Sort=True")</f>
        <v>#N/A Invalid Parameter: Interpolation value</v>
      </c>
      <c r="AJ5121" s="43" t="str">
        <f>_xll.BInterpol('Base IPCA'!$C$3:$C$14,'Base IPCA'!$D$3:$D$14,AH5121,"Cubic","Extrapolate=Linear","MultiX=Average","Skip=True","Sort=True")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68"/>
        <v>#REF!</v>
      </c>
      <c r="AI5122" s="43" t="str">
        <f>_xll.BInterpol('Base IPCA'!$C$3:$C$14,'Base IPCA'!$E$3:$E$14,AH5122,"Cubic","Extrapolate=Linear","MultiX=Average","Skip=True","Sort=True")</f>
        <v>#N/A Invalid Parameter: Interpolation value</v>
      </c>
      <c r="AJ5122" s="43" t="str">
        <f>_xll.BInterpol('Base IPCA'!$C$3:$C$14,'Base IPCA'!$D$3:$D$14,AH5122,"Cubic","Extrapolate=Linear","MultiX=Average","Skip=True","Sort=True")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68"/>
        <v>#REF!</v>
      </c>
      <c r="AI5123" s="43" t="str">
        <f>_xll.BInterpol('Base IPCA'!$C$3:$C$14,'Base IPCA'!$E$3:$E$14,AH5123,"Cubic","Extrapolate=Linear","MultiX=Average","Skip=True","Sort=True")</f>
        <v>#N/A Invalid Parameter: Interpolation value</v>
      </c>
      <c r="AJ5123" s="43" t="str">
        <f>_xll.BInterpol('Base IPCA'!$C$3:$C$14,'Base IPCA'!$D$3:$D$14,AH5123,"Cubic","Extrapolate=Linear","MultiX=Average","Skip=True","Sort=True")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68"/>
        <v>#REF!</v>
      </c>
      <c r="AI5124" s="43" t="str">
        <f>_xll.BInterpol('Base IPCA'!$C$3:$C$14,'Base IPCA'!$E$3:$E$14,AH5124,"Cubic","Extrapolate=Linear","MultiX=Average","Skip=True","Sort=True")</f>
        <v>#N/A Invalid Parameter: Interpolation value</v>
      </c>
      <c r="AJ5124" s="43" t="str">
        <f>_xll.BInterpol('Base IPCA'!$C$3:$C$14,'Base IPCA'!$D$3:$D$14,AH5124,"Cubic","Extrapolate=Linear","MultiX=Average","Skip=True","Sort=True")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68"/>
        <v>#REF!</v>
      </c>
      <c r="AI5125" s="43" t="str">
        <f>_xll.BInterpol('Base IPCA'!$C$3:$C$14,'Base IPCA'!$E$3:$E$14,AH5125,"Cubic","Extrapolate=Linear","MultiX=Average","Skip=True","Sort=True")</f>
        <v>#N/A Invalid Parameter: Interpolation value</v>
      </c>
      <c r="AJ5125" s="43" t="str">
        <f>_xll.BInterpol('Base IPCA'!$C$3:$C$14,'Base IPCA'!$D$3:$D$14,AH5125,"Cubic","Extrapolate=Linear","MultiX=Average","Skip=True","Sort=True")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69">AH5125+1</f>
        <v>#REF!</v>
      </c>
      <c r="AI5126" s="43" t="str">
        <f>_xll.BInterpol('Base IPCA'!$C$3:$C$14,'Base IPCA'!$E$3:$E$14,AH5126,"Cubic","Extrapolate=Linear","MultiX=Average","Skip=True","Sort=True")</f>
        <v>#N/A Invalid Parameter: Interpolation value</v>
      </c>
      <c r="AJ5126" s="43" t="str">
        <f>_xll.BInterpol('Base IPCA'!$C$3:$C$14,'Base IPCA'!$D$3:$D$14,AH5126,"Cubic","Extrapolate=Linear","MultiX=Average","Skip=True","Sort=True")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69"/>
        <v>#REF!</v>
      </c>
      <c r="AI5127" s="43" t="str">
        <f>_xll.BInterpol('Base IPCA'!$C$3:$C$14,'Base IPCA'!$E$3:$E$14,AH5127,"Cubic","Extrapolate=Linear","MultiX=Average","Skip=True","Sort=True")</f>
        <v>#N/A Invalid Parameter: Interpolation value</v>
      </c>
      <c r="AJ5127" s="43" t="str">
        <f>_xll.BInterpol('Base IPCA'!$C$3:$C$14,'Base IPCA'!$D$3:$D$14,AH5127,"Cubic","Extrapolate=Linear","MultiX=Average","Skip=True","Sort=True")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69"/>
        <v>#REF!</v>
      </c>
      <c r="AI5128" s="43" t="str">
        <f>_xll.BInterpol('Base IPCA'!$C$3:$C$14,'Base IPCA'!$E$3:$E$14,AH5128,"Cubic","Extrapolate=Linear","MultiX=Average","Skip=True","Sort=True")</f>
        <v>#N/A Invalid Parameter: Interpolation value</v>
      </c>
      <c r="AJ5128" s="43" t="str">
        <f>_xll.BInterpol('Base IPCA'!$C$3:$C$14,'Base IPCA'!$D$3:$D$14,AH5128,"Cubic","Extrapolate=Linear","MultiX=Average","Skip=True","Sort=True")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69"/>
        <v>#REF!</v>
      </c>
      <c r="AI5129" s="43" t="str">
        <f>_xll.BInterpol('Base IPCA'!$C$3:$C$14,'Base IPCA'!$E$3:$E$14,AH5129,"Cubic","Extrapolate=Linear","MultiX=Average","Skip=True","Sort=True")</f>
        <v>#N/A Invalid Parameter: Interpolation value</v>
      </c>
      <c r="AJ5129" s="43" t="str">
        <f>_xll.BInterpol('Base IPCA'!$C$3:$C$14,'Base IPCA'!$D$3:$D$14,AH5129,"Cubic","Extrapolate=Linear","MultiX=Average","Skip=True","Sort=True")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69"/>
        <v>#REF!</v>
      </c>
      <c r="AI5130" s="43" t="str">
        <f>_xll.BInterpol('Base IPCA'!$C$3:$C$14,'Base IPCA'!$E$3:$E$14,AH5130,"Cubic","Extrapolate=Linear","MultiX=Average","Skip=True","Sort=True")</f>
        <v>#N/A Invalid Parameter: Interpolation value</v>
      </c>
      <c r="AJ5130" s="43" t="str">
        <f>_xll.BInterpol('Base IPCA'!$C$3:$C$14,'Base IPCA'!$D$3:$D$14,AH5130,"Cubic","Extrapolate=Linear","MultiX=Average","Skip=True","Sort=True")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69"/>
        <v>#REF!</v>
      </c>
      <c r="AI5131" s="43" t="str">
        <f>_xll.BInterpol('Base IPCA'!$C$3:$C$14,'Base IPCA'!$E$3:$E$14,AH5131,"Cubic","Extrapolate=Linear","MultiX=Average","Skip=True","Sort=True")</f>
        <v>#N/A Invalid Parameter: Interpolation value</v>
      </c>
      <c r="AJ5131" s="43" t="str">
        <f>_xll.BInterpol('Base IPCA'!$C$3:$C$14,'Base IPCA'!$D$3:$D$14,AH5131,"Cubic","Extrapolate=Linear","MultiX=Average","Skip=True","Sort=True")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69"/>
        <v>#REF!</v>
      </c>
      <c r="AI5132" s="43" t="str">
        <f>_xll.BInterpol('Base IPCA'!$C$3:$C$14,'Base IPCA'!$E$3:$E$14,AH5132,"Cubic","Extrapolate=Linear","MultiX=Average","Skip=True","Sort=True")</f>
        <v>#N/A Invalid Parameter: Interpolation value</v>
      </c>
      <c r="AJ5132" s="43" t="str">
        <f>_xll.BInterpol('Base IPCA'!$C$3:$C$14,'Base IPCA'!$D$3:$D$14,AH5132,"Cubic","Extrapolate=Linear","MultiX=Average","Skip=True","Sort=True")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69"/>
        <v>#REF!</v>
      </c>
      <c r="AI5133" s="43" t="str">
        <f>_xll.BInterpol('Base IPCA'!$C$3:$C$14,'Base IPCA'!$E$3:$E$14,AH5133,"Cubic","Extrapolate=Linear","MultiX=Average","Skip=True","Sort=True")</f>
        <v>#N/A Invalid Parameter: Interpolation value</v>
      </c>
      <c r="AJ5133" s="43" t="str">
        <f>_xll.BInterpol('Base IPCA'!$C$3:$C$14,'Base IPCA'!$D$3:$D$14,AH5133,"Cubic","Extrapolate=Linear","MultiX=Average","Skip=True","Sort=True")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69"/>
        <v>#REF!</v>
      </c>
      <c r="AI5134" s="43" t="str">
        <f>_xll.BInterpol('Base IPCA'!$C$3:$C$14,'Base IPCA'!$E$3:$E$14,AH5134,"Cubic","Extrapolate=Linear","MultiX=Average","Skip=True","Sort=True")</f>
        <v>#N/A Invalid Parameter: Interpolation value</v>
      </c>
      <c r="AJ5134" s="43" t="str">
        <f>_xll.BInterpol('Base IPCA'!$C$3:$C$14,'Base IPCA'!$D$3:$D$14,AH5134,"Cubic","Extrapolate=Linear","MultiX=Average","Skip=True","Sort=True")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69"/>
        <v>#REF!</v>
      </c>
      <c r="AI5135" s="43" t="str">
        <f>_xll.BInterpol('Base IPCA'!$C$3:$C$14,'Base IPCA'!$E$3:$E$14,AH5135,"Cubic","Extrapolate=Linear","MultiX=Average","Skip=True","Sort=True")</f>
        <v>#N/A Invalid Parameter: Interpolation value</v>
      </c>
      <c r="AJ5135" s="43" t="str">
        <f>_xll.BInterpol('Base IPCA'!$C$3:$C$14,'Base IPCA'!$D$3:$D$14,AH5135,"Cubic","Extrapolate=Linear","MultiX=Average","Skip=True","Sort=True")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69"/>
        <v>#REF!</v>
      </c>
      <c r="AI5136" s="43" t="str">
        <f>_xll.BInterpol('Base IPCA'!$C$3:$C$14,'Base IPCA'!$E$3:$E$14,AH5136,"Cubic","Extrapolate=Linear","MultiX=Average","Skip=True","Sort=True")</f>
        <v>#N/A Invalid Parameter: Interpolation value</v>
      </c>
      <c r="AJ5136" s="43" t="str">
        <f>_xll.BInterpol('Base IPCA'!$C$3:$C$14,'Base IPCA'!$D$3:$D$14,AH5136,"Cubic","Extrapolate=Linear","MultiX=Average","Skip=True","Sort=True")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69"/>
        <v>#REF!</v>
      </c>
      <c r="AI5137" s="43" t="str">
        <f>_xll.BInterpol('Base IPCA'!$C$3:$C$14,'Base IPCA'!$E$3:$E$14,AH5137,"Cubic","Extrapolate=Linear","MultiX=Average","Skip=True","Sort=True")</f>
        <v>#N/A Invalid Parameter: Interpolation value</v>
      </c>
      <c r="AJ5137" s="43" t="str">
        <f>_xll.BInterpol('Base IPCA'!$C$3:$C$14,'Base IPCA'!$D$3:$D$14,AH5137,"Cubic","Extrapolate=Linear","MultiX=Average","Skip=True","Sort=True")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69"/>
        <v>#REF!</v>
      </c>
      <c r="AI5138" s="43" t="str">
        <f>_xll.BInterpol('Base IPCA'!$C$3:$C$14,'Base IPCA'!$E$3:$E$14,AH5138,"Cubic","Extrapolate=Linear","MultiX=Average","Skip=True","Sort=True")</f>
        <v>#N/A Invalid Parameter: Interpolation value</v>
      </c>
      <c r="AJ5138" s="43" t="str">
        <f>_xll.BInterpol('Base IPCA'!$C$3:$C$14,'Base IPCA'!$D$3:$D$14,AH5138,"Cubic","Extrapolate=Linear","MultiX=Average","Skip=True","Sort=True")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69"/>
        <v>#REF!</v>
      </c>
      <c r="AI5139" s="43" t="str">
        <f>_xll.BInterpol('Base IPCA'!$C$3:$C$14,'Base IPCA'!$E$3:$E$14,AH5139,"Cubic","Extrapolate=Linear","MultiX=Average","Skip=True","Sort=True")</f>
        <v>#N/A Invalid Parameter: Interpolation value</v>
      </c>
      <c r="AJ5139" s="43" t="str">
        <f>_xll.BInterpol('Base IPCA'!$C$3:$C$14,'Base IPCA'!$D$3:$D$14,AH5139,"Cubic","Extrapolate=Linear","MultiX=Average","Skip=True","Sort=True")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69"/>
        <v>#REF!</v>
      </c>
      <c r="AI5140" s="43" t="str">
        <f>_xll.BInterpol('Base IPCA'!$C$3:$C$14,'Base IPCA'!$E$3:$E$14,AH5140,"Cubic","Extrapolate=Linear","MultiX=Average","Skip=True","Sort=True")</f>
        <v>#N/A Invalid Parameter: Interpolation value</v>
      </c>
      <c r="AJ5140" s="43" t="str">
        <f>_xll.BInterpol('Base IPCA'!$C$3:$C$14,'Base IPCA'!$D$3:$D$14,AH5140,"Cubic","Extrapolate=Linear","MultiX=Average","Skip=True","Sort=True")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69"/>
        <v>#REF!</v>
      </c>
      <c r="AI5141" s="43" t="str">
        <f>_xll.BInterpol('Base IPCA'!$C$3:$C$14,'Base IPCA'!$E$3:$E$14,AH5141,"Cubic","Extrapolate=Linear","MultiX=Average","Skip=True","Sort=True")</f>
        <v>#N/A Invalid Parameter: Interpolation value</v>
      </c>
      <c r="AJ5141" s="43" t="str">
        <f>_xll.BInterpol('Base IPCA'!$C$3:$C$14,'Base IPCA'!$D$3:$D$14,AH5141,"Cubic","Extrapolate=Linear","MultiX=Average","Skip=True","Sort=True")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69"/>
        <v>#REF!</v>
      </c>
      <c r="AI5142" s="43" t="str">
        <f>_xll.BInterpol('Base IPCA'!$C$3:$C$14,'Base IPCA'!$E$3:$E$14,AH5142,"Cubic","Extrapolate=Linear","MultiX=Average","Skip=True","Sort=True")</f>
        <v>#N/A Invalid Parameter: Interpolation value</v>
      </c>
      <c r="AJ5142" s="43" t="str">
        <f>_xll.BInterpol('Base IPCA'!$C$3:$C$14,'Base IPCA'!$D$3:$D$14,AH5142,"Cubic","Extrapolate=Linear","MultiX=Average","Skip=True","Sort=True")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69"/>
        <v>#REF!</v>
      </c>
      <c r="AI5143" s="43" t="str">
        <f>_xll.BInterpol('Base IPCA'!$C$3:$C$14,'Base IPCA'!$E$3:$E$14,AH5143,"Cubic","Extrapolate=Linear","MultiX=Average","Skip=True","Sort=True")</f>
        <v>#N/A Invalid Parameter: Interpolation value</v>
      </c>
      <c r="AJ5143" s="43" t="str">
        <f>_xll.BInterpol('Base IPCA'!$C$3:$C$14,'Base IPCA'!$D$3:$D$14,AH5143,"Cubic","Extrapolate=Linear","MultiX=Average","Skip=True","Sort=True")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69"/>
        <v>#REF!</v>
      </c>
      <c r="AI5144" s="43" t="str">
        <f>_xll.BInterpol('Base IPCA'!$C$3:$C$14,'Base IPCA'!$E$3:$E$14,AH5144,"Cubic","Extrapolate=Linear","MultiX=Average","Skip=True","Sort=True")</f>
        <v>#N/A Invalid Parameter: Interpolation value</v>
      </c>
      <c r="AJ5144" s="43" t="str">
        <f>_xll.BInterpol('Base IPCA'!$C$3:$C$14,'Base IPCA'!$D$3:$D$14,AH5144,"Cubic","Extrapolate=Linear","MultiX=Average","Skip=True","Sort=True")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69"/>
        <v>#REF!</v>
      </c>
      <c r="AI5145" s="43" t="str">
        <f>_xll.BInterpol('Base IPCA'!$C$3:$C$14,'Base IPCA'!$E$3:$E$14,AH5145,"Cubic","Extrapolate=Linear","MultiX=Average","Skip=True","Sort=True")</f>
        <v>#N/A Invalid Parameter: Interpolation value</v>
      </c>
      <c r="AJ5145" s="43" t="str">
        <f>_xll.BInterpol('Base IPCA'!$C$3:$C$14,'Base IPCA'!$D$3:$D$14,AH5145,"Cubic","Extrapolate=Linear","MultiX=Average","Skip=True","Sort=True")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69"/>
        <v>#REF!</v>
      </c>
      <c r="AI5146" s="43" t="str">
        <f>_xll.BInterpol('Base IPCA'!$C$3:$C$14,'Base IPCA'!$E$3:$E$14,AH5146,"Cubic","Extrapolate=Linear","MultiX=Average","Skip=True","Sort=True")</f>
        <v>#N/A Invalid Parameter: Interpolation value</v>
      </c>
      <c r="AJ5146" s="43" t="str">
        <f>_xll.BInterpol('Base IPCA'!$C$3:$C$14,'Base IPCA'!$D$3:$D$14,AH5146,"Cubic","Extrapolate=Linear","MultiX=Average","Skip=True","Sort=True")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69"/>
        <v>#REF!</v>
      </c>
      <c r="AI5147" s="43" t="str">
        <f>_xll.BInterpol('Base IPCA'!$C$3:$C$14,'Base IPCA'!$E$3:$E$14,AH5147,"Cubic","Extrapolate=Linear","MultiX=Average","Skip=True","Sort=True")</f>
        <v>#N/A Invalid Parameter: Interpolation value</v>
      </c>
      <c r="AJ5147" s="43" t="str">
        <f>_xll.BInterpol('Base IPCA'!$C$3:$C$14,'Base IPCA'!$D$3:$D$14,AH5147,"Cubic","Extrapolate=Linear","MultiX=Average","Skip=True","Sort=True")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69"/>
        <v>#REF!</v>
      </c>
      <c r="AI5148" s="43" t="str">
        <f>_xll.BInterpol('Base IPCA'!$C$3:$C$14,'Base IPCA'!$E$3:$E$14,AH5148,"Cubic","Extrapolate=Linear","MultiX=Average","Skip=True","Sort=True")</f>
        <v>#N/A Invalid Parameter: Interpolation value</v>
      </c>
      <c r="AJ5148" s="43" t="str">
        <f>_xll.BInterpol('Base IPCA'!$C$3:$C$14,'Base IPCA'!$D$3:$D$14,AH5148,"Cubic","Extrapolate=Linear","MultiX=Average","Skip=True","Sort=True")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69"/>
        <v>#REF!</v>
      </c>
      <c r="AI5149" s="43" t="str">
        <f>_xll.BInterpol('Base IPCA'!$C$3:$C$14,'Base IPCA'!$E$3:$E$14,AH5149,"Cubic","Extrapolate=Linear","MultiX=Average","Skip=True","Sort=True")</f>
        <v>#N/A Invalid Parameter: Interpolation value</v>
      </c>
      <c r="AJ5149" s="43" t="str">
        <f>_xll.BInterpol('Base IPCA'!$C$3:$C$14,'Base IPCA'!$D$3:$D$14,AH5149,"Cubic","Extrapolate=Linear","MultiX=Average","Skip=True","Sort=True")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69"/>
        <v>#REF!</v>
      </c>
      <c r="AI5150" s="43" t="str">
        <f>_xll.BInterpol('Base IPCA'!$C$3:$C$14,'Base IPCA'!$E$3:$E$14,AH5150,"Cubic","Extrapolate=Linear","MultiX=Average","Skip=True","Sort=True")</f>
        <v>#N/A Invalid Parameter: Interpolation value</v>
      </c>
      <c r="AJ5150" s="43" t="str">
        <f>_xll.BInterpol('Base IPCA'!$C$3:$C$14,'Base IPCA'!$D$3:$D$14,AH5150,"Cubic","Extrapolate=Linear","MultiX=Average","Skip=True","Sort=True")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69"/>
        <v>#REF!</v>
      </c>
      <c r="AI5151" s="43" t="str">
        <f>_xll.BInterpol('Base IPCA'!$C$3:$C$14,'Base IPCA'!$E$3:$E$14,AH5151,"Cubic","Extrapolate=Linear","MultiX=Average","Skip=True","Sort=True")</f>
        <v>#N/A Invalid Parameter: Interpolation value</v>
      </c>
      <c r="AJ5151" s="43" t="str">
        <f>_xll.BInterpol('Base IPCA'!$C$3:$C$14,'Base IPCA'!$D$3:$D$14,AH5151,"Cubic","Extrapolate=Linear","MultiX=Average","Skip=True","Sort=True")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69"/>
        <v>#REF!</v>
      </c>
      <c r="AI5152" s="43" t="str">
        <f>_xll.BInterpol('Base IPCA'!$C$3:$C$14,'Base IPCA'!$E$3:$E$14,AH5152,"Cubic","Extrapolate=Linear","MultiX=Average","Skip=True","Sort=True")</f>
        <v>#N/A Invalid Parameter: Interpolation value</v>
      </c>
      <c r="AJ5152" s="43" t="str">
        <f>_xll.BInterpol('Base IPCA'!$C$3:$C$14,'Base IPCA'!$D$3:$D$14,AH5152,"Cubic","Extrapolate=Linear","MultiX=Average","Skip=True","Sort=True")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69"/>
        <v>#REF!</v>
      </c>
      <c r="AI5153" s="43" t="str">
        <f>_xll.BInterpol('Base IPCA'!$C$3:$C$14,'Base IPCA'!$E$3:$E$14,AH5153,"Cubic","Extrapolate=Linear","MultiX=Average","Skip=True","Sort=True")</f>
        <v>#N/A Invalid Parameter: Interpolation value</v>
      </c>
      <c r="AJ5153" s="43" t="str">
        <f>_xll.BInterpol('Base IPCA'!$C$3:$C$14,'Base IPCA'!$D$3:$D$14,AH5153,"Cubic","Extrapolate=Linear","MultiX=Average","Skip=True","Sort=True")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69"/>
        <v>#REF!</v>
      </c>
      <c r="AI5154" s="43" t="str">
        <f>_xll.BInterpol('Base IPCA'!$C$3:$C$14,'Base IPCA'!$E$3:$E$14,AH5154,"Cubic","Extrapolate=Linear","MultiX=Average","Skip=True","Sort=True")</f>
        <v>#N/A Invalid Parameter: Interpolation value</v>
      </c>
      <c r="AJ5154" s="43" t="str">
        <f>_xll.BInterpol('Base IPCA'!$C$3:$C$14,'Base IPCA'!$D$3:$D$14,AH5154,"Cubic","Extrapolate=Linear","MultiX=Average","Skip=True","Sort=True")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69"/>
        <v>#REF!</v>
      </c>
      <c r="AI5155" s="43" t="str">
        <f>_xll.BInterpol('Base IPCA'!$C$3:$C$14,'Base IPCA'!$E$3:$E$14,AH5155,"Cubic","Extrapolate=Linear","MultiX=Average","Skip=True","Sort=True")</f>
        <v>#N/A Invalid Parameter: Interpolation value</v>
      </c>
      <c r="AJ5155" s="43" t="str">
        <f>_xll.BInterpol('Base IPCA'!$C$3:$C$14,'Base IPCA'!$D$3:$D$14,AH5155,"Cubic","Extrapolate=Linear","MultiX=Average","Skip=True","Sort=True")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69"/>
        <v>#REF!</v>
      </c>
      <c r="AI5156" s="43" t="str">
        <f>_xll.BInterpol('Base IPCA'!$C$3:$C$14,'Base IPCA'!$E$3:$E$14,AH5156,"Cubic","Extrapolate=Linear","MultiX=Average","Skip=True","Sort=True")</f>
        <v>#N/A Invalid Parameter: Interpolation value</v>
      </c>
      <c r="AJ5156" s="43" t="str">
        <f>_xll.BInterpol('Base IPCA'!$C$3:$C$14,'Base IPCA'!$D$3:$D$14,AH5156,"Cubic","Extrapolate=Linear","MultiX=Average","Skip=True","Sort=True")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69"/>
        <v>#REF!</v>
      </c>
      <c r="AI5157" s="43" t="str">
        <f>_xll.BInterpol('Base IPCA'!$C$3:$C$14,'Base IPCA'!$E$3:$E$14,AH5157,"Cubic","Extrapolate=Linear","MultiX=Average","Skip=True","Sort=True")</f>
        <v>#N/A Invalid Parameter: Interpolation value</v>
      </c>
      <c r="AJ5157" s="43" t="str">
        <f>_xll.BInterpol('Base IPCA'!$C$3:$C$14,'Base IPCA'!$D$3:$D$14,AH5157,"Cubic","Extrapolate=Linear","MultiX=Average","Skip=True","Sort=True")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69"/>
        <v>#REF!</v>
      </c>
      <c r="AI5158" s="43" t="str">
        <f>_xll.BInterpol('Base IPCA'!$C$3:$C$14,'Base IPCA'!$E$3:$E$14,AH5158,"Cubic","Extrapolate=Linear","MultiX=Average","Skip=True","Sort=True")</f>
        <v>#N/A Invalid Parameter: Interpolation value</v>
      </c>
      <c r="AJ5158" s="43" t="str">
        <f>_xll.BInterpol('Base IPCA'!$C$3:$C$14,'Base IPCA'!$D$3:$D$14,AH5158,"Cubic","Extrapolate=Linear","MultiX=Average","Skip=True","Sort=True")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69"/>
        <v>#REF!</v>
      </c>
      <c r="AI5159" s="43" t="str">
        <f>_xll.BInterpol('Base IPCA'!$C$3:$C$14,'Base IPCA'!$E$3:$E$14,AH5159,"Cubic","Extrapolate=Linear","MultiX=Average","Skip=True","Sort=True")</f>
        <v>#N/A Invalid Parameter: Interpolation value</v>
      </c>
      <c r="AJ5159" s="43" t="str">
        <f>_xll.BInterpol('Base IPCA'!$C$3:$C$14,'Base IPCA'!$D$3:$D$14,AH5159,"Cubic","Extrapolate=Linear","MultiX=Average","Skip=True","Sort=True")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69"/>
        <v>#REF!</v>
      </c>
      <c r="AI5160" s="43" t="str">
        <f>_xll.BInterpol('Base IPCA'!$C$3:$C$14,'Base IPCA'!$E$3:$E$14,AH5160,"Cubic","Extrapolate=Linear","MultiX=Average","Skip=True","Sort=True")</f>
        <v>#N/A Invalid Parameter: Interpolation value</v>
      </c>
      <c r="AJ5160" s="43" t="str">
        <f>_xll.BInterpol('Base IPCA'!$C$3:$C$14,'Base IPCA'!$D$3:$D$14,AH5160,"Cubic","Extrapolate=Linear","MultiX=Average","Skip=True","Sort=True")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69"/>
        <v>#REF!</v>
      </c>
      <c r="AI5161" s="43" t="str">
        <f>_xll.BInterpol('Base IPCA'!$C$3:$C$14,'Base IPCA'!$E$3:$E$14,AH5161,"Cubic","Extrapolate=Linear","MultiX=Average","Skip=True","Sort=True")</f>
        <v>#N/A Invalid Parameter: Interpolation value</v>
      </c>
      <c r="AJ5161" s="43" t="str">
        <f>_xll.BInterpol('Base IPCA'!$C$3:$C$14,'Base IPCA'!$D$3:$D$14,AH5161,"Cubic","Extrapolate=Linear","MultiX=Average","Skip=True","Sort=True")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69"/>
        <v>#REF!</v>
      </c>
      <c r="AI5162" s="43" t="str">
        <f>_xll.BInterpol('Base IPCA'!$C$3:$C$14,'Base IPCA'!$E$3:$E$14,AH5162,"Cubic","Extrapolate=Linear","MultiX=Average","Skip=True","Sort=True")</f>
        <v>#N/A Invalid Parameter: Interpolation value</v>
      </c>
      <c r="AJ5162" s="43" t="str">
        <f>_xll.BInterpol('Base IPCA'!$C$3:$C$14,'Base IPCA'!$D$3:$D$14,AH5162,"Cubic","Extrapolate=Linear","MultiX=Average","Skip=True","Sort=True")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69"/>
        <v>#REF!</v>
      </c>
      <c r="AI5163" s="43" t="str">
        <f>_xll.BInterpol('Base IPCA'!$C$3:$C$14,'Base IPCA'!$E$3:$E$14,AH5163,"Cubic","Extrapolate=Linear","MultiX=Average","Skip=True","Sort=True")</f>
        <v>#N/A Invalid Parameter: Interpolation value</v>
      </c>
      <c r="AJ5163" s="43" t="str">
        <f>_xll.BInterpol('Base IPCA'!$C$3:$C$14,'Base IPCA'!$D$3:$D$14,AH5163,"Cubic","Extrapolate=Linear","MultiX=Average","Skip=True","Sort=True")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69"/>
        <v>#REF!</v>
      </c>
      <c r="AI5164" s="43" t="str">
        <f>_xll.BInterpol('Base IPCA'!$C$3:$C$14,'Base IPCA'!$E$3:$E$14,AH5164,"Cubic","Extrapolate=Linear","MultiX=Average","Skip=True","Sort=True")</f>
        <v>#N/A Invalid Parameter: Interpolation value</v>
      </c>
      <c r="AJ5164" s="43" t="str">
        <f>_xll.BInterpol('Base IPCA'!$C$3:$C$14,'Base IPCA'!$D$3:$D$14,AH5164,"Cubic","Extrapolate=Linear","MultiX=Average","Skip=True","Sort=True")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69"/>
        <v>#REF!</v>
      </c>
      <c r="AI5165" s="43" t="str">
        <f>_xll.BInterpol('Base IPCA'!$C$3:$C$14,'Base IPCA'!$E$3:$E$14,AH5165,"Cubic","Extrapolate=Linear","MultiX=Average","Skip=True","Sort=True")</f>
        <v>#N/A Invalid Parameter: Interpolation value</v>
      </c>
      <c r="AJ5165" s="43" t="str">
        <f>_xll.BInterpol('Base IPCA'!$C$3:$C$14,'Base IPCA'!$D$3:$D$14,AH5165,"Cubic","Extrapolate=Linear","MultiX=Average","Skip=True","Sort=True")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69"/>
        <v>#REF!</v>
      </c>
      <c r="AI5166" s="43" t="str">
        <f>_xll.BInterpol('Base IPCA'!$C$3:$C$14,'Base IPCA'!$E$3:$E$14,AH5166,"Cubic","Extrapolate=Linear","MultiX=Average","Skip=True","Sort=True")</f>
        <v>#N/A Invalid Parameter: Interpolation value</v>
      </c>
      <c r="AJ5166" s="43" t="str">
        <f>_xll.BInterpol('Base IPCA'!$C$3:$C$14,'Base IPCA'!$D$3:$D$14,AH5166,"Cubic","Extrapolate=Linear","MultiX=Average","Skip=True","Sort=True")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69"/>
        <v>#REF!</v>
      </c>
      <c r="AI5167" s="43" t="str">
        <f>_xll.BInterpol('Base IPCA'!$C$3:$C$14,'Base IPCA'!$E$3:$E$14,AH5167,"Cubic","Extrapolate=Linear","MultiX=Average","Skip=True","Sort=True")</f>
        <v>#N/A Invalid Parameter: Interpolation value</v>
      </c>
      <c r="AJ5167" s="43" t="str">
        <f>_xll.BInterpol('Base IPCA'!$C$3:$C$14,'Base IPCA'!$D$3:$D$14,AH5167,"Cubic","Extrapolate=Linear","MultiX=Average","Skip=True","Sort=True")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69"/>
        <v>#REF!</v>
      </c>
      <c r="AI5168" s="43" t="str">
        <f>_xll.BInterpol('Base IPCA'!$C$3:$C$14,'Base IPCA'!$E$3:$E$14,AH5168,"Cubic","Extrapolate=Linear","MultiX=Average","Skip=True","Sort=True")</f>
        <v>#N/A Invalid Parameter: Interpolation value</v>
      </c>
      <c r="AJ5168" s="43" t="str">
        <f>_xll.BInterpol('Base IPCA'!$C$3:$C$14,'Base IPCA'!$D$3:$D$14,AH5168,"Cubic","Extrapolate=Linear","MultiX=Average","Skip=True","Sort=True")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69"/>
        <v>#REF!</v>
      </c>
      <c r="AI5169" s="43" t="str">
        <f>_xll.BInterpol('Base IPCA'!$C$3:$C$14,'Base IPCA'!$E$3:$E$14,AH5169,"Cubic","Extrapolate=Linear","MultiX=Average","Skip=True","Sort=True")</f>
        <v>#N/A Invalid Parameter: Interpolation value</v>
      </c>
      <c r="AJ5169" s="43" t="str">
        <f>_xll.BInterpol('Base IPCA'!$C$3:$C$14,'Base IPCA'!$D$3:$D$14,AH5169,"Cubic","Extrapolate=Linear","MultiX=Average","Skip=True","Sort=True")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69"/>
        <v>#REF!</v>
      </c>
      <c r="AI5170" s="43" t="str">
        <f>_xll.BInterpol('Base IPCA'!$C$3:$C$14,'Base IPCA'!$E$3:$E$14,AH5170,"Cubic","Extrapolate=Linear","MultiX=Average","Skip=True","Sort=True")</f>
        <v>#N/A Invalid Parameter: Interpolation value</v>
      </c>
      <c r="AJ5170" s="43" t="str">
        <f>_xll.BInterpol('Base IPCA'!$C$3:$C$14,'Base IPCA'!$D$3:$D$14,AH5170,"Cubic","Extrapolate=Linear","MultiX=Average","Skip=True","Sort=True")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69"/>
        <v>#REF!</v>
      </c>
      <c r="AI5171" s="43" t="str">
        <f>_xll.BInterpol('Base IPCA'!$C$3:$C$14,'Base IPCA'!$E$3:$E$14,AH5171,"Cubic","Extrapolate=Linear","MultiX=Average","Skip=True","Sort=True")</f>
        <v>#N/A Invalid Parameter: Interpolation value</v>
      </c>
      <c r="AJ5171" s="43" t="str">
        <f>_xll.BInterpol('Base IPCA'!$C$3:$C$14,'Base IPCA'!$D$3:$D$14,AH5171,"Cubic","Extrapolate=Linear","MultiX=Average","Skip=True","Sort=True")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69"/>
        <v>#REF!</v>
      </c>
      <c r="AI5172" s="43" t="str">
        <f>_xll.BInterpol('Base IPCA'!$C$3:$C$14,'Base IPCA'!$E$3:$E$14,AH5172,"Cubic","Extrapolate=Linear","MultiX=Average","Skip=True","Sort=True")</f>
        <v>#N/A Invalid Parameter: Interpolation value</v>
      </c>
      <c r="AJ5172" s="43" t="str">
        <f>_xll.BInterpol('Base IPCA'!$C$3:$C$14,'Base IPCA'!$D$3:$D$14,AH5172,"Cubic","Extrapolate=Linear","MultiX=Average","Skip=True","Sort=True")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69"/>
        <v>#REF!</v>
      </c>
      <c r="AI5173" s="43" t="str">
        <f>_xll.BInterpol('Base IPCA'!$C$3:$C$14,'Base IPCA'!$E$3:$E$14,AH5173,"Cubic","Extrapolate=Linear","MultiX=Average","Skip=True","Sort=True")</f>
        <v>#N/A Invalid Parameter: Interpolation value</v>
      </c>
      <c r="AJ5173" s="43" t="str">
        <f>_xll.BInterpol('Base IPCA'!$C$3:$C$14,'Base IPCA'!$D$3:$D$14,AH5173,"Cubic","Extrapolate=Linear","MultiX=Average","Skip=True","Sort=True")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69"/>
        <v>#REF!</v>
      </c>
      <c r="AI5174" s="43" t="str">
        <f>_xll.BInterpol('Base IPCA'!$C$3:$C$14,'Base IPCA'!$E$3:$E$14,AH5174,"Cubic","Extrapolate=Linear","MultiX=Average","Skip=True","Sort=True")</f>
        <v>#N/A Invalid Parameter: Interpolation value</v>
      </c>
      <c r="AJ5174" s="43" t="str">
        <f>_xll.BInterpol('Base IPCA'!$C$3:$C$14,'Base IPCA'!$D$3:$D$14,AH5174,"Cubic","Extrapolate=Linear","MultiX=Average","Skip=True","Sort=True")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69"/>
        <v>#REF!</v>
      </c>
      <c r="AI5175" s="43" t="str">
        <f>_xll.BInterpol('Base IPCA'!$C$3:$C$14,'Base IPCA'!$E$3:$E$14,AH5175,"Cubic","Extrapolate=Linear","MultiX=Average","Skip=True","Sort=True")</f>
        <v>#N/A Invalid Parameter: Interpolation value</v>
      </c>
      <c r="AJ5175" s="43" t="str">
        <f>_xll.BInterpol('Base IPCA'!$C$3:$C$14,'Base IPCA'!$D$3:$D$14,AH5175,"Cubic","Extrapolate=Linear","MultiX=Average","Skip=True","Sort=True")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69"/>
        <v>#REF!</v>
      </c>
      <c r="AI5176" s="43" t="str">
        <f>_xll.BInterpol('Base IPCA'!$C$3:$C$14,'Base IPCA'!$E$3:$E$14,AH5176,"Cubic","Extrapolate=Linear","MultiX=Average","Skip=True","Sort=True")</f>
        <v>#N/A Invalid Parameter: Interpolation value</v>
      </c>
      <c r="AJ5176" s="43" t="str">
        <f>_xll.BInterpol('Base IPCA'!$C$3:$C$14,'Base IPCA'!$D$3:$D$14,AH5176,"Cubic","Extrapolate=Linear","MultiX=Average","Skip=True","Sort=True")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69"/>
        <v>#REF!</v>
      </c>
      <c r="AI5177" s="43" t="str">
        <f>_xll.BInterpol('Base IPCA'!$C$3:$C$14,'Base IPCA'!$E$3:$E$14,AH5177,"Cubic","Extrapolate=Linear","MultiX=Average","Skip=True","Sort=True")</f>
        <v>#N/A Invalid Parameter: Interpolation value</v>
      </c>
      <c r="AJ5177" s="43" t="str">
        <f>_xll.BInterpol('Base IPCA'!$C$3:$C$14,'Base IPCA'!$D$3:$D$14,AH5177,"Cubic","Extrapolate=Linear","MultiX=Average","Skip=True","Sort=True")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69"/>
        <v>#REF!</v>
      </c>
      <c r="AI5178" s="43" t="str">
        <f>_xll.BInterpol('Base IPCA'!$C$3:$C$14,'Base IPCA'!$E$3:$E$14,AH5178,"Cubic","Extrapolate=Linear","MultiX=Average","Skip=True","Sort=True")</f>
        <v>#N/A Invalid Parameter: Interpolation value</v>
      </c>
      <c r="AJ5178" s="43" t="str">
        <f>_xll.BInterpol('Base IPCA'!$C$3:$C$14,'Base IPCA'!$D$3:$D$14,AH5178,"Cubic","Extrapolate=Linear","MultiX=Average","Skip=True","Sort=True")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69"/>
        <v>#REF!</v>
      </c>
      <c r="AI5179" s="43" t="str">
        <f>_xll.BInterpol('Base IPCA'!$C$3:$C$14,'Base IPCA'!$E$3:$E$14,AH5179,"Cubic","Extrapolate=Linear","MultiX=Average","Skip=True","Sort=True")</f>
        <v>#N/A Invalid Parameter: Interpolation value</v>
      </c>
      <c r="AJ5179" s="43" t="str">
        <f>_xll.BInterpol('Base IPCA'!$C$3:$C$14,'Base IPCA'!$D$3:$D$14,AH5179,"Cubic","Extrapolate=Linear","MultiX=Average","Skip=True","Sort=True")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69"/>
        <v>#REF!</v>
      </c>
      <c r="AI5180" s="43" t="str">
        <f>_xll.BInterpol('Base IPCA'!$C$3:$C$14,'Base IPCA'!$E$3:$E$14,AH5180,"Cubic","Extrapolate=Linear","MultiX=Average","Skip=True","Sort=True")</f>
        <v>#N/A Invalid Parameter: Interpolation value</v>
      </c>
      <c r="AJ5180" s="43" t="str">
        <f>_xll.BInterpol('Base IPCA'!$C$3:$C$14,'Base IPCA'!$D$3:$D$14,AH5180,"Cubic","Extrapolate=Linear","MultiX=Average","Skip=True","Sort=True")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69"/>
        <v>#REF!</v>
      </c>
      <c r="AI5181" s="43" t="str">
        <f>_xll.BInterpol('Base IPCA'!$C$3:$C$14,'Base IPCA'!$E$3:$E$14,AH5181,"Cubic","Extrapolate=Linear","MultiX=Average","Skip=True","Sort=True")</f>
        <v>#N/A Invalid Parameter: Interpolation value</v>
      </c>
      <c r="AJ5181" s="43" t="str">
        <f>_xll.BInterpol('Base IPCA'!$C$3:$C$14,'Base IPCA'!$D$3:$D$14,AH5181,"Cubic","Extrapolate=Linear","MultiX=Average","Skip=True","Sort=True")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69"/>
        <v>#REF!</v>
      </c>
      <c r="AI5182" s="43" t="str">
        <f>_xll.BInterpol('Base IPCA'!$C$3:$C$14,'Base IPCA'!$E$3:$E$14,AH5182,"Cubic","Extrapolate=Linear","MultiX=Average","Skip=True","Sort=True")</f>
        <v>#N/A Invalid Parameter: Interpolation value</v>
      </c>
      <c r="AJ5182" s="43" t="str">
        <f>_xll.BInterpol('Base IPCA'!$C$3:$C$14,'Base IPCA'!$D$3:$D$14,AH5182,"Cubic","Extrapolate=Linear","MultiX=Average","Skip=True","Sort=True")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69"/>
        <v>#REF!</v>
      </c>
      <c r="AI5183" s="43" t="str">
        <f>_xll.BInterpol('Base IPCA'!$C$3:$C$14,'Base IPCA'!$E$3:$E$14,AH5183,"Cubic","Extrapolate=Linear","MultiX=Average","Skip=True","Sort=True")</f>
        <v>#N/A Invalid Parameter: Interpolation value</v>
      </c>
      <c r="AJ5183" s="43" t="str">
        <f>_xll.BInterpol('Base IPCA'!$C$3:$C$14,'Base IPCA'!$D$3:$D$14,AH5183,"Cubic","Extrapolate=Linear","MultiX=Average","Skip=True","Sort=True")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69"/>
        <v>#REF!</v>
      </c>
      <c r="AI5184" s="43" t="str">
        <f>_xll.BInterpol('Base IPCA'!$C$3:$C$14,'Base IPCA'!$E$3:$E$14,AH5184,"Cubic","Extrapolate=Linear","MultiX=Average","Skip=True","Sort=True")</f>
        <v>#N/A Invalid Parameter: Interpolation value</v>
      </c>
      <c r="AJ5184" s="43" t="str">
        <f>_xll.BInterpol('Base IPCA'!$C$3:$C$14,'Base IPCA'!$D$3:$D$14,AH5184,"Cubic","Extrapolate=Linear","MultiX=Average","Skip=True","Sort=True")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69"/>
        <v>#REF!</v>
      </c>
      <c r="AI5185" s="43" t="str">
        <f>_xll.BInterpol('Base IPCA'!$C$3:$C$14,'Base IPCA'!$E$3:$E$14,AH5185,"Cubic","Extrapolate=Linear","MultiX=Average","Skip=True","Sort=True")</f>
        <v>#N/A Invalid Parameter: Interpolation value</v>
      </c>
      <c r="AJ5185" s="43" t="str">
        <f>_xll.BInterpol('Base IPCA'!$C$3:$C$14,'Base IPCA'!$D$3:$D$14,AH5185,"Cubic","Extrapolate=Linear","MultiX=Average","Skip=True","Sort=True")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69"/>
        <v>#REF!</v>
      </c>
      <c r="AI5186" s="43" t="str">
        <f>_xll.BInterpol('Base IPCA'!$C$3:$C$14,'Base IPCA'!$E$3:$E$14,AH5186,"Cubic","Extrapolate=Linear","MultiX=Average","Skip=True","Sort=True")</f>
        <v>#N/A Invalid Parameter: Interpolation value</v>
      </c>
      <c r="AJ5186" s="43" t="str">
        <f>_xll.BInterpol('Base IPCA'!$C$3:$C$14,'Base IPCA'!$D$3:$D$14,AH5186,"Cubic","Extrapolate=Linear","MultiX=Average","Skip=True","Sort=True")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69"/>
        <v>#REF!</v>
      </c>
      <c r="AI5187" s="43" t="str">
        <f>_xll.BInterpol('Base IPCA'!$C$3:$C$14,'Base IPCA'!$E$3:$E$14,AH5187,"Cubic","Extrapolate=Linear","MultiX=Average","Skip=True","Sort=True")</f>
        <v>#N/A Invalid Parameter: Interpolation value</v>
      </c>
      <c r="AJ5187" s="43" t="str">
        <f>_xll.BInterpol('Base IPCA'!$C$3:$C$14,'Base IPCA'!$D$3:$D$14,AH5187,"Cubic","Extrapolate=Linear","MultiX=Average","Skip=True","Sort=True")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69"/>
        <v>#REF!</v>
      </c>
      <c r="AI5188" s="43" t="str">
        <f>_xll.BInterpol('Base IPCA'!$C$3:$C$14,'Base IPCA'!$E$3:$E$14,AH5188,"Cubic","Extrapolate=Linear","MultiX=Average","Skip=True","Sort=True")</f>
        <v>#N/A Invalid Parameter: Interpolation value</v>
      </c>
      <c r="AJ5188" s="43" t="str">
        <f>_xll.BInterpol('Base IPCA'!$C$3:$C$14,'Base IPCA'!$D$3:$D$14,AH5188,"Cubic","Extrapolate=Linear","MultiX=Average","Skip=True","Sort=True")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69"/>
        <v>#REF!</v>
      </c>
      <c r="AI5189" s="43" t="str">
        <f>_xll.BInterpol('Base IPCA'!$C$3:$C$14,'Base IPCA'!$E$3:$E$14,AH5189,"Cubic","Extrapolate=Linear","MultiX=Average","Skip=True","Sort=True")</f>
        <v>#N/A Invalid Parameter: Interpolation value</v>
      </c>
      <c r="AJ5189" s="43" t="str">
        <f>_xll.BInterpol('Base IPCA'!$C$3:$C$14,'Base IPCA'!$D$3:$D$14,AH5189,"Cubic","Extrapolate=Linear","MultiX=Average","Skip=True","Sort=True")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0">AH5189+1</f>
        <v>#REF!</v>
      </c>
      <c r="AI5190" s="43" t="str">
        <f>_xll.BInterpol('Base IPCA'!$C$3:$C$14,'Base IPCA'!$E$3:$E$14,AH5190,"Cubic","Extrapolate=Linear","MultiX=Average","Skip=True","Sort=True")</f>
        <v>#N/A Invalid Parameter: Interpolation value</v>
      </c>
      <c r="AJ5190" s="43" t="str">
        <f>_xll.BInterpol('Base IPCA'!$C$3:$C$14,'Base IPCA'!$D$3:$D$14,AH5190,"Cubic","Extrapolate=Linear","MultiX=Average","Skip=True","Sort=True")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0"/>
        <v>#REF!</v>
      </c>
      <c r="AI5191" s="43" t="str">
        <f>_xll.BInterpol('Base IPCA'!$C$3:$C$14,'Base IPCA'!$E$3:$E$14,AH5191,"Cubic","Extrapolate=Linear","MultiX=Average","Skip=True","Sort=True")</f>
        <v>#N/A Invalid Parameter: Interpolation value</v>
      </c>
      <c r="AJ5191" s="43" t="str">
        <f>_xll.BInterpol('Base IPCA'!$C$3:$C$14,'Base IPCA'!$D$3:$D$14,AH5191,"Cubic","Extrapolate=Linear","MultiX=Average","Skip=True","Sort=True")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0"/>
        <v>#REF!</v>
      </c>
      <c r="AI5192" s="43" t="str">
        <f>_xll.BInterpol('Base IPCA'!$C$3:$C$14,'Base IPCA'!$E$3:$E$14,AH5192,"Cubic","Extrapolate=Linear","MultiX=Average","Skip=True","Sort=True")</f>
        <v>#N/A Invalid Parameter: Interpolation value</v>
      </c>
      <c r="AJ5192" s="43" t="str">
        <f>_xll.BInterpol('Base IPCA'!$C$3:$C$14,'Base IPCA'!$D$3:$D$14,AH5192,"Cubic","Extrapolate=Linear","MultiX=Average","Skip=True","Sort=True")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0"/>
        <v>#REF!</v>
      </c>
      <c r="AI5193" s="43" t="str">
        <f>_xll.BInterpol('Base IPCA'!$C$3:$C$14,'Base IPCA'!$E$3:$E$14,AH5193,"Cubic","Extrapolate=Linear","MultiX=Average","Skip=True","Sort=True")</f>
        <v>#N/A Invalid Parameter: Interpolation value</v>
      </c>
      <c r="AJ5193" s="43" t="str">
        <f>_xll.BInterpol('Base IPCA'!$C$3:$C$14,'Base IPCA'!$D$3:$D$14,AH5193,"Cubic","Extrapolate=Linear","MultiX=Average","Skip=True","Sort=True")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0"/>
        <v>#REF!</v>
      </c>
      <c r="AI5194" s="43" t="str">
        <f>_xll.BInterpol('Base IPCA'!$C$3:$C$14,'Base IPCA'!$E$3:$E$14,AH5194,"Cubic","Extrapolate=Linear","MultiX=Average","Skip=True","Sort=True")</f>
        <v>#N/A Invalid Parameter: Interpolation value</v>
      </c>
      <c r="AJ5194" s="43" t="str">
        <f>_xll.BInterpol('Base IPCA'!$C$3:$C$14,'Base IPCA'!$D$3:$D$14,AH5194,"Cubic","Extrapolate=Linear","MultiX=Average","Skip=True","Sort=True")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0"/>
        <v>#REF!</v>
      </c>
      <c r="AI5195" s="43" t="str">
        <f>_xll.BInterpol('Base IPCA'!$C$3:$C$14,'Base IPCA'!$E$3:$E$14,AH5195,"Cubic","Extrapolate=Linear","MultiX=Average","Skip=True","Sort=True")</f>
        <v>#N/A Invalid Parameter: Interpolation value</v>
      </c>
      <c r="AJ5195" s="43" t="str">
        <f>_xll.BInterpol('Base IPCA'!$C$3:$C$14,'Base IPCA'!$D$3:$D$14,AH5195,"Cubic","Extrapolate=Linear","MultiX=Average","Skip=True","Sort=True")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0"/>
        <v>#REF!</v>
      </c>
      <c r="AI5196" s="43" t="str">
        <f>_xll.BInterpol('Base IPCA'!$C$3:$C$14,'Base IPCA'!$E$3:$E$14,AH5196,"Cubic","Extrapolate=Linear","MultiX=Average","Skip=True","Sort=True")</f>
        <v>#N/A Invalid Parameter: Interpolation value</v>
      </c>
      <c r="AJ5196" s="43" t="str">
        <f>_xll.BInterpol('Base IPCA'!$C$3:$C$14,'Base IPCA'!$D$3:$D$14,AH5196,"Cubic","Extrapolate=Linear","MultiX=Average","Skip=True","Sort=True")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0"/>
        <v>#REF!</v>
      </c>
      <c r="AI5197" s="43" t="str">
        <f>_xll.BInterpol('Base IPCA'!$C$3:$C$14,'Base IPCA'!$E$3:$E$14,AH5197,"Cubic","Extrapolate=Linear","MultiX=Average","Skip=True","Sort=True")</f>
        <v>#N/A Invalid Parameter: Interpolation value</v>
      </c>
      <c r="AJ5197" s="43" t="str">
        <f>_xll.BInterpol('Base IPCA'!$C$3:$C$14,'Base IPCA'!$D$3:$D$14,AH5197,"Cubic","Extrapolate=Linear","MultiX=Average","Skip=True","Sort=True")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0"/>
        <v>#REF!</v>
      </c>
      <c r="AI5198" s="43" t="str">
        <f>_xll.BInterpol('Base IPCA'!$C$3:$C$14,'Base IPCA'!$E$3:$E$14,AH5198,"Cubic","Extrapolate=Linear","MultiX=Average","Skip=True","Sort=True")</f>
        <v>#N/A Invalid Parameter: Interpolation value</v>
      </c>
      <c r="AJ5198" s="43" t="str">
        <f>_xll.BInterpol('Base IPCA'!$C$3:$C$14,'Base IPCA'!$D$3:$D$14,AH5198,"Cubic","Extrapolate=Linear","MultiX=Average","Skip=True","Sort=True")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0"/>
        <v>#REF!</v>
      </c>
      <c r="AI5199" s="43" t="str">
        <f>_xll.BInterpol('Base IPCA'!$C$3:$C$14,'Base IPCA'!$E$3:$E$14,AH5199,"Cubic","Extrapolate=Linear","MultiX=Average","Skip=True","Sort=True")</f>
        <v>#N/A Invalid Parameter: Interpolation value</v>
      </c>
      <c r="AJ5199" s="43" t="str">
        <f>_xll.BInterpol('Base IPCA'!$C$3:$C$14,'Base IPCA'!$D$3:$D$14,AH5199,"Cubic","Extrapolate=Linear","MultiX=Average","Skip=True","Sort=True")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0"/>
        <v>#REF!</v>
      </c>
      <c r="AI5200" s="43" t="str">
        <f>_xll.BInterpol('Base IPCA'!$C$3:$C$14,'Base IPCA'!$E$3:$E$14,AH5200,"Cubic","Extrapolate=Linear","MultiX=Average","Skip=True","Sort=True")</f>
        <v>#N/A Invalid Parameter: Interpolation value</v>
      </c>
      <c r="AJ5200" s="43" t="str">
        <f>_xll.BInterpol('Base IPCA'!$C$3:$C$14,'Base IPCA'!$D$3:$D$14,AH5200,"Cubic","Extrapolate=Linear","MultiX=Average","Skip=True","Sort=True")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0"/>
        <v>#REF!</v>
      </c>
      <c r="AI5201" s="43" t="str">
        <f>_xll.BInterpol('Base IPCA'!$C$3:$C$14,'Base IPCA'!$E$3:$E$14,AH5201,"Cubic","Extrapolate=Linear","MultiX=Average","Skip=True","Sort=True")</f>
        <v>#N/A Invalid Parameter: Interpolation value</v>
      </c>
      <c r="AJ5201" s="43" t="str">
        <f>_xll.BInterpol('Base IPCA'!$C$3:$C$14,'Base IPCA'!$D$3:$D$14,AH5201,"Cubic","Extrapolate=Linear","MultiX=Average","Skip=True","Sort=True")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0"/>
        <v>#REF!</v>
      </c>
      <c r="AI5202" s="43" t="str">
        <f>_xll.BInterpol('Base IPCA'!$C$3:$C$14,'Base IPCA'!$E$3:$E$14,AH5202,"Cubic","Extrapolate=Linear","MultiX=Average","Skip=True","Sort=True")</f>
        <v>#N/A Invalid Parameter: Interpolation value</v>
      </c>
      <c r="AJ5202" s="43" t="str">
        <f>_xll.BInterpol('Base IPCA'!$C$3:$C$14,'Base IPCA'!$D$3:$D$14,AH5202,"Cubic","Extrapolate=Linear","MultiX=Average","Skip=True","Sort=True")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0"/>
        <v>#REF!</v>
      </c>
      <c r="AI5203" s="43" t="str">
        <f>_xll.BInterpol('Base IPCA'!$C$3:$C$14,'Base IPCA'!$E$3:$E$14,AH5203,"Cubic","Extrapolate=Linear","MultiX=Average","Skip=True","Sort=True")</f>
        <v>#N/A Invalid Parameter: Interpolation value</v>
      </c>
      <c r="AJ5203" s="43" t="str">
        <f>_xll.BInterpol('Base IPCA'!$C$3:$C$14,'Base IPCA'!$D$3:$D$14,AH5203,"Cubic","Extrapolate=Linear","MultiX=Average","Skip=True","Sort=True")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0"/>
        <v>#REF!</v>
      </c>
      <c r="AI5204" s="43" t="str">
        <f>_xll.BInterpol('Base IPCA'!$C$3:$C$14,'Base IPCA'!$E$3:$E$14,AH5204,"Cubic","Extrapolate=Linear","MultiX=Average","Skip=True","Sort=True")</f>
        <v>#N/A Invalid Parameter: Interpolation value</v>
      </c>
      <c r="AJ5204" s="43" t="str">
        <f>_xll.BInterpol('Base IPCA'!$C$3:$C$14,'Base IPCA'!$D$3:$D$14,AH5204,"Cubic","Extrapolate=Linear","MultiX=Average","Skip=True","Sort=True")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0"/>
        <v>#REF!</v>
      </c>
      <c r="AI5205" s="43" t="str">
        <f>_xll.BInterpol('Base IPCA'!$C$3:$C$14,'Base IPCA'!$E$3:$E$14,AH5205,"Cubic","Extrapolate=Linear","MultiX=Average","Skip=True","Sort=True")</f>
        <v>#N/A Invalid Parameter: Interpolation value</v>
      </c>
      <c r="AJ5205" s="43" t="str">
        <f>_xll.BInterpol('Base IPCA'!$C$3:$C$14,'Base IPCA'!$D$3:$D$14,AH5205,"Cubic","Extrapolate=Linear","MultiX=Average","Skip=True","Sort=True")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0"/>
        <v>#REF!</v>
      </c>
      <c r="AI5206" s="43" t="str">
        <f>_xll.BInterpol('Base IPCA'!$C$3:$C$14,'Base IPCA'!$E$3:$E$14,AH5206,"Cubic","Extrapolate=Linear","MultiX=Average","Skip=True","Sort=True")</f>
        <v>#N/A Invalid Parameter: Interpolation value</v>
      </c>
      <c r="AJ5206" s="43" t="str">
        <f>_xll.BInterpol('Base IPCA'!$C$3:$C$14,'Base IPCA'!$D$3:$D$14,AH5206,"Cubic","Extrapolate=Linear","MultiX=Average","Skip=True","Sort=True")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0"/>
        <v>#REF!</v>
      </c>
      <c r="AI5207" s="43" t="str">
        <f>_xll.BInterpol('Base IPCA'!$C$3:$C$14,'Base IPCA'!$E$3:$E$14,AH5207,"Cubic","Extrapolate=Linear","MultiX=Average","Skip=True","Sort=True")</f>
        <v>#N/A Invalid Parameter: Interpolation value</v>
      </c>
      <c r="AJ5207" s="43" t="str">
        <f>_xll.BInterpol('Base IPCA'!$C$3:$C$14,'Base IPCA'!$D$3:$D$14,AH5207,"Cubic","Extrapolate=Linear","MultiX=Average","Skip=True","Sort=True")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0"/>
        <v>#REF!</v>
      </c>
      <c r="AI5208" s="43" t="str">
        <f>_xll.BInterpol('Base IPCA'!$C$3:$C$14,'Base IPCA'!$E$3:$E$14,AH5208,"Cubic","Extrapolate=Linear","MultiX=Average","Skip=True","Sort=True")</f>
        <v>#N/A Invalid Parameter: Interpolation value</v>
      </c>
      <c r="AJ5208" s="43" t="str">
        <f>_xll.BInterpol('Base IPCA'!$C$3:$C$14,'Base IPCA'!$D$3:$D$14,AH5208,"Cubic","Extrapolate=Linear","MultiX=Average","Skip=True","Sort=True")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0"/>
        <v>#REF!</v>
      </c>
      <c r="AI5209" s="43" t="str">
        <f>_xll.BInterpol('Base IPCA'!$C$3:$C$14,'Base IPCA'!$E$3:$E$14,AH5209,"Cubic","Extrapolate=Linear","MultiX=Average","Skip=True","Sort=True")</f>
        <v>#N/A Invalid Parameter: Interpolation value</v>
      </c>
      <c r="AJ5209" s="43" t="str">
        <f>_xll.BInterpol('Base IPCA'!$C$3:$C$14,'Base IPCA'!$D$3:$D$14,AH5209,"Cubic","Extrapolate=Linear","MultiX=Average","Skip=True","Sort=True")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0"/>
        <v>#REF!</v>
      </c>
      <c r="AI5210" s="43" t="str">
        <f>_xll.BInterpol('Base IPCA'!$C$3:$C$14,'Base IPCA'!$E$3:$E$14,AH5210,"Cubic","Extrapolate=Linear","MultiX=Average","Skip=True","Sort=True")</f>
        <v>#N/A Invalid Parameter: Interpolation value</v>
      </c>
      <c r="AJ5210" s="43" t="str">
        <f>_xll.BInterpol('Base IPCA'!$C$3:$C$14,'Base IPCA'!$D$3:$D$14,AH5210,"Cubic","Extrapolate=Linear","MultiX=Average","Skip=True","Sort=True")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0"/>
        <v>#REF!</v>
      </c>
      <c r="AI5211" s="43" t="str">
        <f>_xll.BInterpol('Base IPCA'!$C$3:$C$14,'Base IPCA'!$E$3:$E$14,AH5211,"Cubic","Extrapolate=Linear","MultiX=Average","Skip=True","Sort=True")</f>
        <v>#N/A Invalid Parameter: Interpolation value</v>
      </c>
      <c r="AJ5211" s="43" t="str">
        <f>_xll.BInterpol('Base IPCA'!$C$3:$C$14,'Base IPCA'!$D$3:$D$14,AH5211,"Cubic","Extrapolate=Linear","MultiX=Average","Skip=True","Sort=True")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0"/>
        <v>#REF!</v>
      </c>
      <c r="AI5212" s="43" t="str">
        <f>_xll.BInterpol('Base IPCA'!$C$3:$C$14,'Base IPCA'!$E$3:$E$14,AH5212,"Cubic","Extrapolate=Linear","MultiX=Average","Skip=True","Sort=True")</f>
        <v>#N/A Invalid Parameter: Interpolation value</v>
      </c>
      <c r="AJ5212" s="43" t="str">
        <f>_xll.BInterpol('Base IPCA'!$C$3:$C$14,'Base IPCA'!$D$3:$D$14,AH5212,"Cubic","Extrapolate=Linear","MultiX=Average","Skip=True","Sort=True")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0"/>
        <v>#REF!</v>
      </c>
      <c r="AI5213" s="43" t="str">
        <f>_xll.BInterpol('Base IPCA'!$C$3:$C$14,'Base IPCA'!$E$3:$E$14,AH5213,"Cubic","Extrapolate=Linear","MultiX=Average","Skip=True","Sort=True")</f>
        <v>#N/A Invalid Parameter: Interpolation value</v>
      </c>
      <c r="AJ5213" s="43" t="str">
        <f>_xll.BInterpol('Base IPCA'!$C$3:$C$14,'Base IPCA'!$D$3:$D$14,AH5213,"Cubic","Extrapolate=Linear","MultiX=Average","Skip=True","Sort=True")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0"/>
        <v>#REF!</v>
      </c>
      <c r="AI5214" s="43" t="str">
        <f>_xll.BInterpol('Base IPCA'!$C$3:$C$14,'Base IPCA'!$E$3:$E$14,AH5214,"Cubic","Extrapolate=Linear","MultiX=Average","Skip=True","Sort=True")</f>
        <v>#N/A Invalid Parameter: Interpolation value</v>
      </c>
      <c r="AJ5214" s="43" t="str">
        <f>_xll.BInterpol('Base IPCA'!$C$3:$C$14,'Base IPCA'!$D$3:$D$14,AH5214,"Cubic","Extrapolate=Linear","MultiX=Average","Skip=True","Sort=True")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0"/>
        <v>#REF!</v>
      </c>
      <c r="AI5215" s="43" t="str">
        <f>_xll.BInterpol('Base IPCA'!$C$3:$C$14,'Base IPCA'!$E$3:$E$14,AH5215,"Cubic","Extrapolate=Linear","MultiX=Average","Skip=True","Sort=True")</f>
        <v>#N/A Invalid Parameter: Interpolation value</v>
      </c>
      <c r="AJ5215" s="43" t="str">
        <f>_xll.BInterpol('Base IPCA'!$C$3:$C$14,'Base IPCA'!$D$3:$D$14,AH5215,"Cubic","Extrapolate=Linear","MultiX=Average","Skip=True","Sort=True")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0"/>
        <v>#REF!</v>
      </c>
      <c r="AI5216" s="43" t="str">
        <f>_xll.BInterpol('Base IPCA'!$C$3:$C$14,'Base IPCA'!$E$3:$E$14,AH5216,"Cubic","Extrapolate=Linear","MultiX=Average","Skip=True","Sort=True")</f>
        <v>#N/A Invalid Parameter: Interpolation value</v>
      </c>
      <c r="AJ5216" s="43" t="str">
        <f>_xll.BInterpol('Base IPCA'!$C$3:$C$14,'Base IPCA'!$D$3:$D$14,AH5216,"Cubic","Extrapolate=Linear","MultiX=Average","Skip=True","Sort=True")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0"/>
        <v>#REF!</v>
      </c>
      <c r="AI5217" s="43" t="str">
        <f>_xll.BInterpol('Base IPCA'!$C$3:$C$14,'Base IPCA'!$E$3:$E$14,AH5217,"Cubic","Extrapolate=Linear","MultiX=Average","Skip=True","Sort=True")</f>
        <v>#N/A Invalid Parameter: Interpolation value</v>
      </c>
      <c r="AJ5217" s="43" t="str">
        <f>_xll.BInterpol('Base IPCA'!$C$3:$C$14,'Base IPCA'!$D$3:$D$14,AH5217,"Cubic","Extrapolate=Linear","MultiX=Average","Skip=True","Sort=True")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0"/>
        <v>#REF!</v>
      </c>
      <c r="AI5218" s="43" t="str">
        <f>_xll.BInterpol('Base IPCA'!$C$3:$C$14,'Base IPCA'!$E$3:$E$14,AH5218,"Cubic","Extrapolate=Linear","MultiX=Average","Skip=True","Sort=True")</f>
        <v>#N/A Invalid Parameter: Interpolation value</v>
      </c>
      <c r="AJ5218" s="43" t="str">
        <f>_xll.BInterpol('Base IPCA'!$C$3:$C$14,'Base IPCA'!$D$3:$D$14,AH5218,"Cubic","Extrapolate=Linear","MultiX=Average","Skip=True","Sort=True")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0"/>
        <v>#REF!</v>
      </c>
      <c r="AI5219" s="43" t="str">
        <f>_xll.BInterpol('Base IPCA'!$C$3:$C$14,'Base IPCA'!$E$3:$E$14,AH5219,"Cubic","Extrapolate=Linear","MultiX=Average","Skip=True","Sort=True")</f>
        <v>#N/A Invalid Parameter: Interpolation value</v>
      </c>
      <c r="AJ5219" s="43" t="str">
        <f>_xll.BInterpol('Base IPCA'!$C$3:$C$14,'Base IPCA'!$D$3:$D$14,AH5219,"Cubic","Extrapolate=Linear","MultiX=Average","Skip=True","Sort=True")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0"/>
        <v>#REF!</v>
      </c>
      <c r="AI5220" s="43" t="str">
        <f>_xll.BInterpol('Base IPCA'!$C$3:$C$14,'Base IPCA'!$E$3:$E$14,AH5220,"Cubic","Extrapolate=Linear","MultiX=Average","Skip=True","Sort=True")</f>
        <v>#N/A Invalid Parameter: Interpolation value</v>
      </c>
      <c r="AJ5220" s="43" t="str">
        <f>_xll.BInterpol('Base IPCA'!$C$3:$C$14,'Base IPCA'!$D$3:$D$14,AH5220,"Cubic","Extrapolate=Linear","MultiX=Average","Skip=True","Sort=True")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0"/>
        <v>#REF!</v>
      </c>
      <c r="AI5221" s="43" t="str">
        <f>_xll.BInterpol('Base IPCA'!$C$3:$C$14,'Base IPCA'!$E$3:$E$14,AH5221,"Cubic","Extrapolate=Linear","MultiX=Average","Skip=True","Sort=True")</f>
        <v>#N/A Invalid Parameter: Interpolation value</v>
      </c>
      <c r="AJ5221" s="43" t="str">
        <f>_xll.BInterpol('Base IPCA'!$C$3:$C$14,'Base IPCA'!$D$3:$D$14,AH5221,"Cubic","Extrapolate=Linear","MultiX=Average","Skip=True","Sort=True")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0"/>
        <v>#REF!</v>
      </c>
      <c r="AI5222" s="43" t="str">
        <f>_xll.BInterpol('Base IPCA'!$C$3:$C$14,'Base IPCA'!$E$3:$E$14,AH5222,"Cubic","Extrapolate=Linear","MultiX=Average","Skip=True","Sort=True")</f>
        <v>#N/A Invalid Parameter: Interpolation value</v>
      </c>
      <c r="AJ5222" s="43" t="str">
        <f>_xll.BInterpol('Base IPCA'!$C$3:$C$14,'Base IPCA'!$D$3:$D$14,AH5222,"Cubic","Extrapolate=Linear","MultiX=Average","Skip=True","Sort=True")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0"/>
        <v>#REF!</v>
      </c>
      <c r="AI5223" s="43" t="str">
        <f>_xll.BInterpol('Base IPCA'!$C$3:$C$14,'Base IPCA'!$E$3:$E$14,AH5223,"Cubic","Extrapolate=Linear","MultiX=Average","Skip=True","Sort=True")</f>
        <v>#N/A Invalid Parameter: Interpolation value</v>
      </c>
      <c r="AJ5223" s="43" t="str">
        <f>_xll.BInterpol('Base IPCA'!$C$3:$C$14,'Base IPCA'!$D$3:$D$14,AH5223,"Cubic","Extrapolate=Linear","MultiX=Average","Skip=True","Sort=True")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0"/>
        <v>#REF!</v>
      </c>
      <c r="AI5224" s="43" t="str">
        <f>_xll.BInterpol('Base IPCA'!$C$3:$C$14,'Base IPCA'!$E$3:$E$14,AH5224,"Cubic","Extrapolate=Linear","MultiX=Average","Skip=True","Sort=True")</f>
        <v>#N/A Invalid Parameter: Interpolation value</v>
      </c>
      <c r="AJ5224" s="43" t="str">
        <f>_xll.BInterpol('Base IPCA'!$C$3:$C$14,'Base IPCA'!$D$3:$D$14,AH5224,"Cubic","Extrapolate=Linear","MultiX=Average","Skip=True","Sort=True")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0"/>
        <v>#REF!</v>
      </c>
      <c r="AI5225" s="43" t="str">
        <f>_xll.BInterpol('Base IPCA'!$C$3:$C$14,'Base IPCA'!$E$3:$E$14,AH5225,"Cubic","Extrapolate=Linear","MultiX=Average","Skip=True","Sort=True")</f>
        <v>#N/A Invalid Parameter: Interpolation value</v>
      </c>
      <c r="AJ5225" s="43" t="str">
        <f>_xll.BInterpol('Base IPCA'!$C$3:$C$14,'Base IPCA'!$D$3:$D$14,AH5225,"Cubic","Extrapolate=Linear","MultiX=Average","Skip=True","Sort=True")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0"/>
        <v>#REF!</v>
      </c>
      <c r="AI5226" s="43" t="str">
        <f>_xll.BInterpol('Base IPCA'!$C$3:$C$14,'Base IPCA'!$E$3:$E$14,AH5226,"Cubic","Extrapolate=Linear","MultiX=Average","Skip=True","Sort=True")</f>
        <v>#N/A Invalid Parameter: Interpolation value</v>
      </c>
      <c r="AJ5226" s="43" t="str">
        <f>_xll.BInterpol('Base IPCA'!$C$3:$C$14,'Base IPCA'!$D$3:$D$14,AH5226,"Cubic","Extrapolate=Linear","MultiX=Average","Skip=True","Sort=True")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0"/>
        <v>#REF!</v>
      </c>
      <c r="AI5227" s="43" t="str">
        <f>_xll.BInterpol('Base IPCA'!$C$3:$C$14,'Base IPCA'!$E$3:$E$14,AH5227,"Cubic","Extrapolate=Linear","MultiX=Average","Skip=True","Sort=True")</f>
        <v>#N/A Invalid Parameter: Interpolation value</v>
      </c>
      <c r="AJ5227" s="43" t="str">
        <f>_xll.BInterpol('Base IPCA'!$C$3:$C$14,'Base IPCA'!$D$3:$D$14,AH5227,"Cubic","Extrapolate=Linear","MultiX=Average","Skip=True","Sort=True")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0"/>
        <v>#REF!</v>
      </c>
      <c r="AI5228" s="43" t="str">
        <f>_xll.BInterpol('Base IPCA'!$C$3:$C$14,'Base IPCA'!$E$3:$E$14,AH5228,"Cubic","Extrapolate=Linear","MultiX=Average","Skip=True","Sort=True")</f>
        <v>#N/A Invalid Parameter: Interpolation value</v>
      </c>
      <c r="AJ5228" s="43" t="str">
        <f>_xll.BInterpol('Base IPCA'!$C$3:$C$14,'Base IPCA'!$D$3:$D$14,AH5228,"Cubic","Extrapolate=Linear","MultiX=Average","Skip=True","Sort=True")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0"/>
        <v>#REF!</v>
      </c>
      <c r="AI5229" s="43" t="str">
        <f>_xll.BInterpol('Base IPCA'!$C$3:$C$14,'Base IPCA'!$E$3:$E$14,AH5229,"Cubic","Extrapolate=Linear","MultiX=Average","Skip=True","Sort=True")</f>
        <v>#N/A Invalid Parameter: Interpolation value</v>
      </c>
      <c r="AJ5229" s="43" t="str">
        <f>_xll.BInterpol('Base IPCA'!$C$3:$C$14,'Base IPCA'!$D$3:$D$14,AH5229,"Cubic","Extrapolate=Linear","MultiX=Average","Skip=True","Sort=True")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0"/>
        <v>#REF!</v>
      </c>
      <c r="AI5230" s="43" t="str">
        <f>_xll.BInterpol('Base IPCA'!$C$3:$C$14,'Base IPCA'!$E$3:$E$14,AH5230,"Cubic","Extrapolate=Linear","MultiX=Average","Skip=True","Sort=True")</f>
        <v>#N/A Invalid Parameter: Interpolation value</v>
      </c>
      <c r="AJ5230" s="43" t="str">
        <f>_xll.BInterpol('Base IPCA'!$C$3:$C$14,'Base IPCA'!$D$3:$D$14,AH5230,"Cubic","Extrapolate=Linear","MultiX=Average","Skip=True","Sort=True")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0"/>
        <v>#REF!</v>
      </c>
      <c r="AI5231" s="43" t="str">
        <f>_xll.BInterpol('Base IPCA'!$C$3:$C$14,'Base IPCA'!$E$3:$E$14,AH5231,"Cubic","Extrapolate=Linear","MultiX=Average","Skip=True","Sort=True")</f>
        <v>#N/A Invalid Parameter: Interpolation value</v>
      </c>
      <c r="AJ5231" s="43" t="str">
        <f>_xll.BInterpol('Base IPCA'!$C$3:$C$14,'Base IPCA'!$D$3:$D$14,AH5231,"Cubic","Extrapolate=Linear","MultiX=Average","Skip=True","Sort=True")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0"/>
        <v>#REF!</v>
      </c>
      <c r="AI5232" s="43" t="str">
        <f>_xll.BInterpol('Base IPCA'!$C$3:$C$14,'Base IPCA'!$E$3:$E$14,AH5232,"Cubic","Extrapolate=Linear","MultiX=Average","Skip=True","Sort=True")</f>
        <v>#N/A Invalid Parameter: Interpolation value</v>
      </c>
      <c r="AJ5232" s="43" t="str">
        <f>_xll.BInterpol('Base IPCA'!$C$3:$C$14,'Base IPCA'!$D$3:$D$14,AH5232,"Cubic","Extrapolate=Linear","MultiX=Average","Skip=True","Sort=True")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0"/>
        <v>#REF!</v>
      </c>
      <c r="AI5233" s="43" t="str">
        <f>_xll.BInterpol('Base IPCA'!$C$3:$C$14,'Base IPCA'!$E$3:$E$14,AH5233,"Cubic","Extrapolate=Linear","MultiX=Average","Skip=True","Sort=True")</f>
        <v>#N/A Invalid Parameter: Interpolation value</v>
      </c>
      <c r="AJ5233" s="43" t="str">
        <f>_xll.BInterpol('Base IPCA'!$C$3:$C$14,'Base IPCA'!$D$3:$D$14,AH5233,"Cubic","Extrapolate=Linear","MultiX=Average","Skip=True","Sort=True")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0"/>
        <v>#REF!</v>
      </c>
      <c r="AI5234" s="43" t="str">
        <f>_xll.BInterpol('Base IPCA'!$C$3:$C$14,'Base IPCA'!$E$3:$E$14,AH5234,"Cubic","Extrapolate=Linear","MultiX=Average","Skip=True","Sort=True")</f>
        <v>#N/A Invalid Parameter: Interpolation value</v>
      </c>
      <c r="AJ5234" s="43" t="str">
        <f>_xll.BInterpol('Base IPCA'!$C$3:$C$14,'Base IPCA'!$D$3:$D$14,AH5234,"Cubic","Extrapolate=Linear","MultiX=Average","Skip=True","Sort=True")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0"/>
        <v>#REF!</v>
      </c>
      <c r="AI5235" s="43" t="str">
        <f>_xll.BInterpol('Base IPCA'!$C$3:$C$14,'Base IPCA'!$E$3:$E$14,AH5235,"Cubic","Extrapolate=Linear","MultiX=Average","Skip=True","Sort=True")</f>
        <v>#N/A Invalid Parameter: Interpolation value</v>
      </c>
      <c r="AJ5235" s="43" t="str">
        <f>_xll.BInterpol('Base IPCA'!$C$3:$C$14,'Base IPCA'!$D$3:$D$14,AH5235,"Cubic","Extrapolate=Linear","MultiX=Average","Skip=True","Sort=True")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0"/>
        <v>#REF!</v>
      </c>
      <c r="AI5236" s="43" t="str">
        <f>_xll.BInterpol('Base IPCA'!$C$3:$C$14,'Base IPCA'!$E$3:$E$14,AH5236,"Cubic","Extrapolate=Linear","MultiX=Average","Skip=True","Sort=True")</f>
        <v>#N/A Invalid Parameter: Interpolation value</v>
      </c>
      <c r="AJ5236" s="43" t="str">
        <f>_xll.BInterpol('Base IPCA'!$C$3:$C$14,'Base IPCA'!$D$3:$D$14,AH5236,"Cubic","Extrapolate=Linear","MultiX=Average","Skip=True","Sort=True")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0"/>
        <v>#REF!</v>
      </c>
      <c r="AI5237" s="43" t="str">
        <f>_xll.BInterpol('Base IPCA'!$C$3:$C$14,'Base IPCA'!$E$3:$E$14,AH5237,"Cubic","Extrapolate=Linear","MultiX=Average","Skip=True","Sort=True")</f>
        <v>#N/A Invalid Parameter: Interpolation value</v>
      </c>
      <c r="AJ5237" s="43" t="str">
        <f>_xll.BInterpol('Base IPCA'!$C$3:$C$14,'Base IPCA'!$D$3:$D$14,AH5237,"Cubic","Extrapolate=Linear","MultiX=Average","Skip=True","Sort=True")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0"/>
        <v>#REF!</v>
      </c>
      <c r="AI5238" s="43" t="str">
        <f>_xll.BInterpol('Base IPCA'!$C$3:$C$14,'Base IPCA'!$E$3:$E$14,AH5238,"Cubic","Extrapolate=Linear","MultiX=Average","Skip=True","Sort=True")</f>
        <v>#N/A Invalid Parameter: Interpolation value</v>
      </c>
      <c r="AJ5238" s="43" t="str">
        <f>_xll.BInterpol('Base IPCA'!$C$3:$C$14,'Base IPCA'!$D$3:$D$14,AH5238,"Cubic","Extrapolate=Linear","MultiX=Average","Skip=True","Sort=True")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0"/>
        <v>#REF!</v>
      </c>
      <c r="AI5239" s="43" t="str">
        <f>_xll.BInterpol('Base IPCA'!$C$3:$C$14,'Base IPCA'!$E$3:$E$14,AH5239,"Cubic","Extrapolate=Linear","MultiX=Average","Skip=True","Sort=True")</f>
        <v>#N/A Invalid Parameter: Interpolation value</v>
      </c>
      <c r="AJ5239" s="43" t="str">
        <f>_xll.BInterpol('Base IPCA'!$C$3:$C$14,'Base IPCA'!$D$3:$D$14,AH5239,"Cubic","Extrapolate=Linear","MultiX=Average","Skip=True","Sort=True")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0"/>
        <v>#REF!</v>
      </c>
      <c r="AI5240" s="43" t="str">
        <f>_xll.BInterpol('Base IPCA'!$C$3:$C$14,'Base IPCA'!$E$3:$E$14,AH5240,"Cubic","Extrapolate=Linear","MultiX=Average","Skip=True","Sort=True")</f>
        <v>#N/A Invalid Parameter: Interpolation value</v>
      </c>
      <c r="AJ5240" s="43" t="str">
        <f>_xll.BInterpol('Base IPCA'!$C$3:$C$14,'Base IPCA'!$D$3:$D$14,AH5240,"Cubic","Extrapolate=Linear","MultiX=Average","Skip=True","Sort=True")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0"/>
        <v>#REF!</v>
      </c>
      <c r="AI5241" s="43" t="str">
        <f>_xll.BInterpol('Base IPCA'!$C$3:$C$14,'Base IPCA'!$E$3:$E$14,AH5241,"Cubic","Extrapolate=Linear","MultiX=Average","Skip=True","Sort=True")</f>
        <v>#N/A Invalid Parameter: Interpolation value</v>
      </c>
      <c r="AJ5241" s="43" t="str">
        <f>_xll.BInterpol('Base IPCA'!$C$3:$C$14,'Base IPCA'!$D$3:$D$14,AH5241,"Cubic","Extrapolate=Linear","MultiX=Average","Skip=True","Sort=True")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0"/>
        <v>#REF!</v>
      </c>
      <c r="AI5242" s="43" t="str">
        <f>_xll.BInterpol('Base IPCA'!$C$3:$C$14,'Base IPCA'!$E$3:$E$14,AH5242,"Cubic","Extrapolate=Linear","MultiX=Average","Skip=True","Sort=True")</f>
        <v>#N/A Invalid Parameter: Interpolation value</v>
      </c>
      <c r="AJ5242" s="43" t="str">
        <f>_xll.BInterpol('Base IPCA'!$C$3:$C$14,'Base IPCA'!$D$3:$D$14,AH5242,"Cubic","Extrapolate=Linear","MultiX=Average","Skip=True","Sort=True")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0"/>
        <v>#REF!</v>
      </c>
      <c r="AI5243" s="43" t="str">
        <f>_xll.BInterpol('Base IPCA'!$C$3:$C$14,'Base IPCA'!$E$3:$E$14,AH5243,"Cubic","Extrapolate=Linear","MultiX=Average","Skip=True","Sort=True")</f>
        <v>#N/A Invalid Parameter: Interpolation value</v>
      </c>
      <c r="AJ5243" s="43" t="str">
        <f>_xll.BInterpol('Base IPCA'!$C$3:$C$14,'Base IPCA'!$D$3:$D$14,AH5243,"Cubic","Extrapolate=Linear","MultiX=Average","Skip=True","Sort=True")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0"/>
        <v>#REF!</v>
      </c>
      <c r="AI5244" s="43" t="str">
        <f>_xll.BInterpol('Base IPCA'!$C$3:$C$14,'Base IPCA'!$E$3:$E$14,AH5244,"Cubic","Extrapolate=Linear","MultiX=Average","Skip=True","Sort=True")</f>
        <v>#N/A Invalid Parameter: Interpolation value</v>
      </c>
      <c r="AJ5244" s="43" t="str">
        <f>_xll.BInterpol('Base IPCA'!$C$3:$C$14,'Base IPCA'!$D$3:$D$14,AH5244,"Cubic","Extrapolate=Linear","MultiX=Average","Skip=True","Sort=True")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0"/>
        <v>#REF!</v>
      </c>
      <c r="AI5245" s="43" t="str">
        <f>_xll.BInterpol('Base IPCA'!$C$3:$C$14,'Base IPCA'!$E$3:$E$14,AH5245,"Cubic","Extrapolate=Linear","MultiX=Average","Skip=True","Sort=True")</f>
        <v>#N/A Invalid Parameter: Interpolation value</v>
      </c>
      <c r="AJ5245" s="43" t="str">
        <f>_xll.BInterpol('Base IPCA'!$C$3:$C$14,'Base IPCA'!$D$3:$D$14,AH5245,"Cubic","Extrapolate=Linear","MultiX=Average","Skip=True","Sort=True")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0"/>
        <v>#REF!</v>
      </c>
      <c r="AI5246" s="43" t="str">
        <f>_xll.BInterpol('Base IPCA'!$C$3:$C$14,'Base IPCA'!$E$3:$E$14,AH5246,"Cubic","Extrapolate=Linear","MultiX=Average","Skip=True","Sort=True")</f>
        <v>#N/A Invalid Parameter: Interpolation value</v>
      </c>
      <c r="AJ5246" s="43" t="str">
        <f>_xll.BInterpol('Base IPCA'!$C$3:$C$14,'Base IPCA'!$D$3:$D$14,AH5246,"Cubic","Extrapolate=Linear","MultiX=Average","Skip=True","Sort=True")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0"/>
        <v>#REF!</v>
      </c>
      <c r="AI5247" s="43" t="str">
        <f>_xll.BInterpol('Base IPCA'!$C$3:$C$14,'Base IPCA'!$E$3:$E$14,AH5247,"Cubic","Extrapolate=Linear","MultiX=Average","Skip=True","Sort=True")</f>
        <v>#N/A Invalid Parameter: Interpolation value</v>
      </c>
      <c r="AJ5247" s="43" t="str">
        <f>_xll.BInterpol('Base IPCA'!$C$3:$C$14,'Base IPCA'!$D$3:$D$14,AH5247,"Cubic","Extrapolate=Linear","MultiX=Average","Skip=True","Sort=True")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0"/>
        <v>#REF!</v>
      </c>
      <c r="AI5248" s="43" t="str">
        <f>_xll.BInterpol('Base IPCA'!$C$3:$C$14,'Base IPCA'!$E$3:$E$14,AH5248,"Cubic","Extrapolate=Linear","MultiX=Average","Skip=True","Sort=True")</f>
        <v>#N/A Invalid Parameter: Interpolation value</v>
      </c>
      <c r="AJ5248" s="43" t="str">
        <f>_xll.BInterpol('Base IPCA'!$C$3:$C$14,'Base IPCA'!$D$3:$D$14,AH5248,"Cubic","Extrapolate=Linear","MultiX=Average","Skip=True","Sort=True")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0"/>
        <v>#REF!</v>
      </c>
      <c r="AI5249" s="43" t="str">
        <f>_xll.BInterpol('Base IPCA'!$C$3:$C$14,'Base IPCA'!$E$3:$E$14,AH5249,"Cubic","Extrapolate=Linear","MultiX=Average","Skip=True","Sort=True")</f>
        <v>#N/A Invalid Parameter: Interpolation value</v>
      </c>
      <c r="AJ5249" s="43" t="str">
        <f>_xll.BInterpol('Base IPCA'!$C$3:$C$14,'Base IPCA'!$D$3:$D$14,AH5249,"Cubic","Extrapolate=Linear","MultiX=Average","Skip=True","Sort=True")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0"/>
        <v>#REF!</v>
      </c>
      <c r="AI5250" s="43" t="str">
        <f>_xll.BInterpol('Base IPCA'!$C$3:$C$14,'Base IPCA'!$E$3:$E$14,AH5250,"Cubic","Extrapolate=Linear","MultiX=Average","Skip=True","Sort=True")</f>
        <v>#N/A Invalid Parameter: Interpolation value</v>
      </c>
      <c r="AJ5250" s="43" t="str">
        <f>_xll.BInterpol('Base IPCA'!$C$3:$C$14,'Base IPCA'!$D$3:$D$14,AH5250,"Cubic","Extrapolate=Linear","MultiX=Average","Skip=True","Sort=True")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0"/>
        <v>#REF!</v>
      </c>
      <c r="AI5251" s="43" t="str">
        <f>_xll.BInterpol('Base IPCA'!$C$3:$C$14,'Base IPCA'!$E$3:$E$14,AH5251,"Cubic","Extrapolate=Linear","MultiX=Average","Skip=True","Sort=True")</f>
        <v>#N/A Invalid Parameter: Interpolation value</v>
      </c>
      <c r="AJ5251" s="43" t="str">
        <f>_xll.BInterpol('Base IPCA'!$C$3:$C$14,'Base IPCA'!$D$3:$D$14,AH5251,"Cubic","Extrapolate=Linear","MultiX=Average","Skip=True","Sort=True")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0"/>
        <v>#REF!</v>
      </c>
      <c r="AI5252" s="43" t="str">
        <f>_xll.BInterpol('Base IPCA'!$C$3:$C$14,'Base IPCA'!$E$3:$E$14,AH5252,"Cubic","Extrapolate=Linear","MultiX=Average","Skip=True","Sort=True")</f>
        <v>#N/A Invalid Parameter: Interpolation value</v>
      </c>
      <c r="AJ5252" s="43" t="str">
        <f>_xll.BInterpol('Base IPCA'!$C$3:$C$14,'Base IPCA'!$D$3:$D$14,AH5252,"Cubic","Extrapolate=Linear","MultiX=Average","Skip=True","Sort=True")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0"/>
        <v>#REF!</v>
      </c>
      <c r="AI5253" s="43" t="str">
        <f>_xll.BInterpol('Base IPCA'!$C$3:$C$14,'Base IPCA'!$E$3:$E$14,AH5253,"Cubic","Extrapolate=Linear","MultiX=Average","Skip=True","Sort=True")</f>
        <v>#N/A Invalid Parameter: Interpolation value</v>
      </c>
      <c r="AJ5253" s="43" t="str">
        <f>_xll.BInterpol('Base IPCA'!$C$3:$C$14,'Base IPCA'!$D$3:$D$14,AH5253,"Cubic","Extrapolate=Linear","MultiX=Average","Skip=True","Sort=True")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1">AH5253+1</f>
        <v>#REF!</v>
      </c>
      <c r="AI5254" s="43" t="str">
        <f>_xll.BInterpol('Base IPCA'!$C$3:$C$14,'Base IPCA'!$E$3:$E$14,AH5254,"Cubic","Extrapolate=Linear","MultiX=Average","Skip=True","Sort=True")</f>
        <v>#N/A Invalid Parameter: Interpolation value</v>
      </c>
      <c r="AJ5254" s="43" t="str">
        <f>_xll.BInterpol('Base IPCA'!$C$3:$C$14,'Base IPCA'!$D$3:$D$14,AH5254,"Cubic","Extrapolate=Linear","MultiX=Average","Skip=True","Sort=True")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1"/>
        <v>#REF!</v>
      </c>
      <c r="AI5255" s="43" t="str">
        <f>_xll.BInterpol('Base IPCA'!$C$3:$C$14,'Base IPCA'!$E$3:$E$14,AH5255,"Cubic","Extrapolate=Linear","MultiX=Average","Skip=True","Sort=True")</f>
        <v>#N/A Invalid Parameter: Interpolation value</v>
      </c>
      <c r="AJ5255" s="43" t="str">
        <f>_xll.BInterpol('Base IPCA'!$C$3:$C$14,'Base IPCA'!$D$3:$D$14,AH5255,"Cubic","Extrapolate=Linear","MultiX=Average","Skip=True","Sort=True")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1"/>
        <v>#REF!</v>
      </c>
      <c r="AI5256" s="43" t="str">
        <f>_xll.BInterpol('Base IPCA'!$C$3:$C$14,'Base IPCA'!$E$3:$E$14,AH5256,"Cubic","Extrapolate=Linear","MultiX=Average","Skip=True","Sort=True")</f>
        <v>#N/A Invalid Parameter: Interpolation value</v>
      </c>
      <c r="AJ5256" s="43" t="str">
        <f>_xll.BInterpol('Base IPCA'!$C$3:$C$14,'Base IPCA'!$D$3:$D$14,AH5256,"Cubic","Extrapolate=Linear","MultiX=Average","Skip=True","Sort=True")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1"/>
        <v>#REF!</v>
      </c>
      <c r="AI5257" s="43" t="str">
        <f>_xll.BInterpol('Base IPCA'!$C$3:$C$14,'Base IPCA'!$E$3:$E$14,AH5257,"Cubic","Extrapolate=Linear","MultiX=Average","Skip=True","Sort=True")</f>
        <v>#N/A Invalid Parameter: Interpolation value</v>
      </c>
      <c r="AJ5257" s="43" t="str">
        <f>_xll.BInterpol('Base IPCA'!$C$3:$C$14,'Base IPCA'!$D$3:$D$14,AH5257,"Cubic","Extrapolate=Linear","MultiX=Average","Skip=True","Sort=True")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1"/>
        <v>#REF!</v>
      </c>
      <c r="AI5258" s="43" t="str">
        <f>_xll.BInterpol('Base IPCA'!$C$3:$C$14,'Base IPCA'!$E$3:$E$14,AH5258,"Cubic","Extrapolate=Linear","MultiX=Average","Skip=True","Sort=True")</f>
        <v>#N/A Invalid Parameter: Interpolation value</v>
      </c>
      <c r="AJ5258" s="43" t="str">
        <f>_xll.BInterpol('Base IPCA'!$C$3:$C$14,'Base IPCA'!$D$3:$D$14,AH5258,"Cubic","Extrapolate=Linear","MultiX=Average","Skip=True","Sort=True")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1"/>
        <v>#REF!</v>
      </c>
      <c r="AI5259" s="43" t="str">
        <f>_xll.BInterpol('Base IPCA'!$C$3:$C$14,'Base IPCA'!$E$3:$E$14,AH5259,"Cubic","Extrapolate=Linear","MultiX=Average","Skip=True","Sort=True")</f>
        <v>#N/A Invalid Parameter: Interpolation value</v>
      </c>
      <c r="AJ5259" s="43" t="str">
        <f>_xll.BInterpol('Base IPCA'!$C$3:$C$14,'Base IPCA'!$D$3:$D$14,AH5259,"Cubic","Extrapolate=Linear","MultiX=Average","Skip=True","Sort=True")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1"/>
        <v>#REF!</v>
      </c>
      <c r="AI5260" s="43" t="str">
        <f>_xll.BInterpol('Base IPCA'!$C$3:$C$14,'Base IPCA'!$E$3:$E$14,AH5260,"Cubic","Extrapolate=Linear","MultiX=Average","Skip=True","Sort=True")</f>
        <v>#N/A Invalid Parameter: Interpolation value</v>
      </c>
      <c r="AJ5260" s="43" t="str">
        <f>_xll.BInterpol('Base IPCA'!$C$3:$C$14,'Base IPCA'!$D$3:$D$14,AH5260,"Cubic","Extrapolate=Linear","MultiX=Average","Skip=True","Sort=True")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1"/>
        <v>#REF!</v>
      </c>
      <c r="AI5261" s="43" t="str">
        <f>_xll.BInterpol('Base IPCA'!$C$3:$C$14,'Base IPCA'!$E$3:$E$14,AH5261,"Cubic","Extrapolate=Linear","MultiX=Average","Skip=True","Sort=True")</f>
        <v>#N/A Invalid Parameter: Interpolation value</v>
      </c>
      <c r="AJ5261" s="43" t="str">
        <f>_xll.BInterpol('Base IPCA'!$C$3:$C$14,'Base IPCA'!$D$3:$D$14,AH5261,"Cubic","Extrapolate=Linear","MultiX=Average","Skip=True","Sort=True")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1"/>
        <v>#REF!</v>
      </c>
      <c r="AI5262" s="43" t="str">
        <f>_xll.BInterpol('Base IPCA'!$C$3:$C$14,'Base IPCA'!$E$3:$E$14,AH5262,"Cubic","Extrapolate=Linear","MultiX=Average","Skip=True","Sort=True")</f>
        <v>#N/A Invalid Parameter: Interpolation value</v>
      </c>
      <c r="AJ5262" s="43" t="str">
        <f>_xll.BInterpol('Base IPCA'!$C$3:$C$14,'Base IPCA'!$D$3:$D$14,AH5262,"Cubic","Extrapolate=Linear","MultiX=Average","Skip=True","Sort=True")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1"/>
        <v>#REF!</v>
      </c>
      <c r="AI5263" s="43" t="str">
        <f>_xll.BInterpol('Base IPCA'!$C$3:$C$14,'Base IPCA'!$E$3:$E$14,AH5263,"Cubic","Extrapolate=Linear","MultiX=Average","Skip=True","Sort=True")</f>
        <v>#N/A Invalid Parameter: Interpolation value</v>
      </c>
      <c r="AJ5263" s="43" t="str">
        <f>_xll.BInterpol('Base IPCA'!$C$3:$C$14,'Base IPCA'!$D$3:$D$14,AH5263,"Cubic","Extrapolate=Linear","MultiX=Average","Skip=True","Sort=True")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1"/>
        <v>#REF!</v>
      </c>
      <c r="AI5264" s="43" t="str">
        <f>_xll.BInterpol('Base IPCA'!$C$3:$C$14,'Base IPCA'!$E$3:$E$14,AH5264,"Cubic","Extrapolate=Linear","MultiX=Average","Skip=True","Sort=True")</f>
        <v>#N/A Invalid Parameter: Interpolation value</v>
      </c>
      <c r="AJ5264" s="43" t="str">
        <f>_xll.BInterpol('Base IPCA'!$C$3:$C$14,'Base IPCA'!$D$3:$D$14,AH5264,"Cubic","Extrapolate=Linear","MultiX=Average","Skip=True","Sort=True")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1"/>
        <v>#REF!</v>
      </c>
      <c r="AI5265" s="43" t="str">
        <f>_xll.BInterpol('Base IPCA'!$C$3:$C$14,'Base IPCA'!$E$3:$E$14,AH5265,"Cubic","Extrapolate=Linear","MultiX=Average","Skip=True","Sort=True")</f>
        <v>#N/A Invalid Parameter: Interpolation value</v>
      </c>
      <c r="AJ5265" s="43" t="str">
        <f>_xll.BInterpol('Base IPCA'!$C$3:$C$14,'Base IPCA'!$D$3:$D$14,AH5265,"Cubic","Extrapolate=Linear","MultiX=Average","Skip=True","Sort=True")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1"/>
        <v>#REF!</v>
      </c>
      <c r="AI5266" s="43" t="str">
        <f>_xll.BInterpol('Base IPCA'!$C$3:$C$14,'Base IPCA'!$E$3:$E$14,AH5266,"Cubic","Extrapolate=Linear","MultiX=Average","Skip=True","Sort=True")</f>
        <v>#N/A Invalid Parameter: Interpolation value</v>
      </c>
      <c r="AJ5266" s="43" t="str">
        <f>_xll.BInterpol('Base IPCA'!$C$3:$C$14,'Base IPCA'!$D$3:$D$14,AH5266,"Cubic","Extrapolate=Linear","MultiX=Average","Skip=True","Sort=True")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1"/>
        <v>#REF!</v>
      </c>
      <c r="AI5267" s="43" t="str">
        <f>_xll.BInterpol('Base IPCA'!$C$3:$C$14,'Base IPCA'!$E$3:$E$14,AH5267,"Cubic","Extrapolate=Linear","MultiX=Average","Skip=True","Sort=True")</f>
        <v>#N/A Invalid Parameter: Interpolation value</v>
      </c>
      <c r="AJ5267" s="43" t="str">
        <f>_xll.BInterpol('Base IPCA'!$C$3:$C$14,'Base IPCA'!$D$3:$D$14,AH5267,"Cubic","Extrapolate=Linear","MultiX=Average","Skip=True","Sort=True")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1"/>
        <v>#REF!</v>
      </c>
      <c r="AI5268" s="43" t="str">
        <f>_xll.BInterpol('Base IPCA'!$C$3:$C$14,'Base IPCA'!$E$3:$E$14,AH5268,"Cubic","Extrapolate=Linear","MultiX=Average","Skip=True","Sort=True")</f>
        <v>#N/A Invalid Parameter: Interpolation value</v>
      </c>
      <c r="AJ5268" s="43" t="str">
        <f>_xll.BInterpol('Base IPCA'!$C$3:$C$14,'Base IPCA'!$D$3:$D$14,AH5268,"Cubic","Extrapolate=Linear","MultiX=Average","Skip=True","Sort=True")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1"/>
        <v>#REF!</v>
      </c>
      <c r="AI5269" s="43" t="str">
        <f>_xll.BInterpol('Base IPCA'!$C$3:$C$14,'Base IPCA'!$E$3:$E$14,AH5269,"Cubic","Extrapolate=Linear","MultiX=Average","Skip=True","Sort=True")</f>
        <v>#N/A Invalid Parameter: Interpolation value</v>
      </c>
      <c r="AJ5269" s="43" t="str">
        <f>_xll.BInterpol('Base IPCA'!$C$3:$C$14,'Base IPCA'!$D$3:$D$14,AH5269,"Cubic","Extrapolate=Linear","MultiX=Average","Skip=True","Sort=True")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1"/>
        <v>#REF!</v>
      </c>
      <c r="AI5270" s="43" t="str">
        <f>_xll.BInterpol('Base IPCA'!$C$3:$C$14,'Base IPCA'!$E$3:$E$14,AH5270,"Cubic","Extrapolate=Linear","MultiX=Average","Skip=True","Sort=True")</f>
        <v>#N/A Invalid Parameter: Interpolation value</v>
      </c>
      <c r="AJ5270" s="43" t="str">
        <f>_xll.BInterpol('Base IPCA'!$C$3:$C$14,'Base IPCA'!$D$3:$D$14,AH5270,"Cubic","Extrapolate=Linear","MultiX=Average","Skip=True","Sort=True")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1"/>
        <v>#REF!</v>
      </c>
      <c r="AI5271" s="43" t="str">
        <f>_xll.BInterpol('Base IPCA'!$C$3:$C$14,'Base IPCA'!$E$3:$E$14,AH5271,"Cubic","Extrapolate=Linear","MultiX=Average","Skip=True","Sort=True")</f>
        <v>#N/A Invalid Parameter: Interpolation value</v>
      </c>
      <c r="AJ5271" s="43" t="str">
        <f>_xll.BInterpol('Base IPCA'!$C$3:$C$14,'Base IPCA'!$D$3:$D$14,AH5271,"Cubic","Extrapolate=Linear","MultiX=Average","Skip=True","Sort=True")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1"/>
        <v>#REF!</v>
      </c>
      <c r="AI5272" s="43" t="str">
        <f>_xll.BInterpol('Base IPCA'!$C$3:$C$14,'Base IPCA'!$E$3:$E$14,AH5272,"Cubic","Extrapolate=Linear","MultiX=Average","Skip=True","Sort=True")</f>
        <v>#N/A Invalid Parameter: Interpolation value</v>
      </c>
      <c r="AJ5272" s="43" t="str">
        <f>_xll.BInterpol('Base IPCA'!$C$3:$C$14,'Base IPCA'!$D$3:$D$14,AH5272,"Cubic","Extrapolate=Linear","MultiX=Average","Skip=True","Sort=True")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1"/>
        <v>#REF!</v>
      </c>
      <c r="AI5273" s="43" t="str">
        <f>_xll.BInterpol('Base IPCA'!$C$3:$C$14,'Base IPCA'!$E$3:$E$14,AH5273,"Cubic","Extrapolate=Linear","MultiX=Average","Skip=True","Sort=True")</f>
        <v>#N/A Invalid Parameter: Interpolation value</v>
      </c>
      <c r="AJ5273" s="43" t="str">
        <f>_xll.BInterpol('Base IPCA'!$C$3:$C$14,'Base IPCA'!$D$3:$D$14,AH5273,"Cubic","Extrapolate=Linear","MultiX=Average","Skip=True","Sort=True")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1"/>
        <v>#REF!</v>
      </c>
      <c r="AI5274" s="43" t="str">
        <f>_xll.BInterpol('Base IPCA'!$C$3:$C$14,'Base IPCA'!$E$3:$E$14,AH5274,"Cubic","Extrapolate=Linear","MultiX=Average","Skip=True","Sort=True")</f>
        <v>#N/A Invalid Parameter: Interpolation value</v>
      </c>
      <c r="AJ5274" s="43" t="str">
        <f>_xll.BInterpol('Base IPCA'!$C$3:$C$14,'Base IPCA'!$D$3:$D$14,AH5274,"Cubic","Extrapolate=Linear","MultiX=Average","Skip=True","Sort=True")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1"/>
        <v>#REF!</v>
      </c>
      <c r="AI5275" s="43" t="str">
        <f>_xll.BInterpol('Base IPCA'!$C$3:$C$14,'Base IPCA'!$E$3:$E$14,AH5275,"Cubic","Extrapolate=Linear","MultiX=Average","Skip=True","Sort=True")</f>
        <v>#N/A Invalid Parameter: Interpolation value</v>
      </c>
      <c r="AJ5275" s="43" t="str">
        <f>_xll.BInterpol('Base IPCA'!$C$3:$C$14,'Base IPCA'!$D$3:$D$14,AH5275,"Cubic","Extrapolate=Linear","MultiX=Average","Skip=True","Sort=True")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1"/>
        <v>#REF!</v>
      </c>
      <c r="AI5276" s="43" t="str">
        <f>_xll.BInterpol('Base IPCA'!$C$3:$C$14,'Base IPCA'!$E$3:$E$14,AH5276,"Cubic","Extrapolate=Linear","MultiX=Average","Skip=True","Sort=True")</f>
        <v>#N/A Invalid Parameter: Interpolation value</v>
      </c>
      <c r="AJ5276" s="43" t="str">
        <f>_xll.BInterpol('Base IPCA'!$C$3:$C$14,'Base IPCA'!$D$3:$D$14,AH5276,"Cubic","Extrapolate=Linear","MultiX=Average","Skip=True","Sort=True")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1"/>
        <v>#REF!</v>
      </c>
      <c r="AI5277" s="43" t="str">
        <f>_xll.BInterpol('Base IPCA'!$C$3:$C$14,'Base IPCA'!$E$3:$E$14,AH5277,"Cubic","Extrapolate=Linear","MultiX=Average","Skip=True","Sort=True")</f>
        <v>#N/A Invalid Parameter: Interpolation value</v>
      </c>
      <c r="AJ5277" s="43" t="str">
        <f>_xll.BInterpol('Base IPCA'!$C$3:$C$14,'Base IPCA'!$D$3:$D$14,AH5277,"Cubic","Extrapolate=Linear","MultiX=Average","Skip=True","Sort=True")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1"/>
        <v>#REF!</v>
      </c>
      <c r="AI5278" s="43" t="str">
        <f>_xll.BInterpol('Base IPCA'!$C$3:$C$14,'Base IPCA'!$E$3:$E$14,AH5278,"Cubic","Extrapolate=Linear","MultiX=Average","Skip=True","Sort=True")</f>
        <v>#N/A Invalid Parameter: Interpolation value</v>
      </c>
      <c r="AJ5278" s="43" t="str">
        <f>_xll.BInterpol('Base IPCA'!$C$3:$C$14,'Base IPCA'!$D$3:$D$14,AH5278,"Cubic","Extrapolate=Linear","MultiX=Average","Skip=True","Sort=True")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1"/>
        <v>#REF!</v>
      </c>
      <c r="AI5279" s="43" t="str">
        <f>_xll.BInterpol('Base IPCA'!$C$3:$C$14,'Base IPCA'!$E$3:$E$14,AH5279,"Cubic","Extrapolate=Linear","MultiX=Average","Skip=True","Sort=True")</f>
        <v>#N/A Invalid Parameter: Interpolation value</v>
      </c>
      <c r="AJ5279" s="43" t="str">
        <f>_xll.BInterpol('Base IPCA'!$C$3:$C$14,'Base IPCA'!$D$3:$D$14,AH5279,"Cubic","Extrapolate=Linear","MultiX=Average","Skip=True","Sort=True")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1"/>
        <v>#REF!</v>
      </c>
      <c r="AI5280" s="43" t="str">
        <f>_xll.BInterpol('Base IPCA'!$C$3:$C$14,'Base IPCA'!$E$3:$E$14,AH5280,"Cubic","Extrapolate=Linear","MultiX=Average","Skip=True","Sort=True")</f>
        <v>#N/A Invalid Parameter: Interpolation value</v>
      </c>
      <c r="AJ5280" s="43" t="str">
        <f>_xll.BInterpol('Base IPCA'!$C$3:$C$14,'Base IPCA'!$D$3:$D$14,AH5280,"Cubic","Extrapolate=Linear","MultiX=Average","Skip=True","Sort=True")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1"/>
        <v>#REF!</v>
      </c>
      <c r="AI5281" s="43" t="str">
        <f>_xll.BInterpol('Base IPCA'!$C$3:$C$14,'Base IPCA'!$E$3:$E$14,AH5281,"Cubic","Extrapolate=Linear","MultiX=Average","Skip=True","Sort=True")</f>
        <v>#N/A Invalid Parameter: Interpolation value</v>
      </c>
      <c r="AJ5281" s="43" t="str">
        <f>_xll.BInterpol('Base IPCA'!$C$3:$C$14,'Base IPCA'!$D$3:$D$14,AH5281,"Cubic","Extrapolate=Linear","MultiX=Average","Skip=True","Sort=True")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1"/>
        <v>#REF!</v>
      </c>
      <c r="AI5282" s="43" t="str">
        <f>_xll.BInterpol('Base IPCA'!$C$3:$C$14,'Base IPCA'!$E$3:$E$14,AH5282,"Cubic","Extrapolate=Linear","MultiX=Average","Skip=True","Sort=True")</f>
        <v>#N/A Invalid Parameter: Interpolation value</v>
      </c>
      <c r="AJ5282" s="43" t="str">
        <f>_xll.BInterpol('Base IPCA'!$C$3:$C$14,'Base IPCA'!$D$3:$D$14,AH5282,"Cubic","Extrapolate=Linear","MultiX=Average","Skip=True","Sort=True")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1"/>
        <v>#REF!</v>
      </c>
      <c r="AI5283" s="43" t="str">
        <f>_xll.BInterpol('Base IPCA'!$C$3:$C$14,'Base IPCA'!$E$3:$E$14,AH5283,"Cubic","Extrapolate=Linear","MultiX=Average","Skip=True","Sort=True")</f>
        <v>#N/A Invalid Parameter: Interpolation value</v>
      </c>
      <c r="AJ5283" s="43" t="str">
        <f>_xll.BInterpol('Base IPCA'!$C$3:$C$14,'Base IPCA'!$D$3:$D$14,AH5283,"Cubic","Extrapolate=Linear","MultiX=Average","Skip=True","Sort=True")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1"/>
        <v>#REF!</v>
      </c>
      <c r="AI5284" s="43" t="str">
        <f>_xll.BInterpol('Base IPCA'!$C$3:$C$14,'Base IPCA'!$E$3:$E$14,AH5284,"Cubic","Extrapolate=Linear","MultiX=Average","Skip=True","Sort=True")</f>
        <v>#N/A Invalid Parameter: Interpolation value</v>
      </c>
      <c r="AJ5284" s="43" t="str">
        <f>_xll.BInterpol('Base IPCA'!$C$3:$C$14,'Base IPCA'!$D$3:$D$14,AH5284,"Cubic","Extrapolate=Linear","MultiX=Average","Skip=True","Sort=True")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1"/>
        <v>#REF!</v>
      </c>
      <c r="AI5285" s="43" t="str">
        <f>_xll.BInterpol('Base IPCA'!$C$3:$C$14,'Base IPCA'!$E$3:$E$14,AH5285,"Cubic","Extrapolate=Linear","MultiX=Average","Skip=True","Sort=True")</f>
        <v>#N/A Invalid Parameter: Interpolation value</v>
      </c>
      <c r="AJ5285" s="43" t="str">
        <f>_xll.BInterpol('Base IPCA'!$C$3:$C$14,'Base IPCA'!$D$3:$D$14,AH5285,"Cubic","Extrapolate=Linear","MultiX=Average","Skip=True","Sort=True")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1"/>
        <v>#REF!</v>
      </c>
      <c r="AI5286" s="43" t="str">
        <f>_xll.BInterpol('Base IPCA'!$C$3:$C$14,'Base IPCA'!$E$3:$E$14,AH5286,"Cubic","Extrapolate=Linear","MultiX=Average","Skip=True","Sort=True")</f>
        <v>#N/A Invalid Parameter: Interpolation value</v>
      </c>
      <c r="AJ5286" s="43" t="str">
        <f>_xll.BInterpol('Base IPCA'!$C$3:$C$14,'Base IPCA'!$D$3:$D$14,AH5286,"Cubic","Extrapolate=Linear","MultiX=Average","Skip=True","Sort=True")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1"/>
        <v>#REF!</v>
      </c>
      <c r="AI5287" s="43" t="str">
        <f>_xll.BInterpol('Base IPCA'!$C$3:$C$14,'Base IPCA'!$E$3:$E$14,AH5287,"Cubic","Extrapolate=Linear","MultiX=Average","Skip=True","Sort=True")</f>
        <v>#N/A Invalid Parameter: Interpolation value</v>
      </c>
      <c r="AJ5287" s="43" t="str">
        <f>_xll.BInterpol('Base IPCA'!$C$3:$C$14,'Base IPCA'!$D$3:$D$14,AH5287,"Cubic","Extrapolate=Linear","MultiX=Average","Skip=True","Sort=True")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1"/>
        <v>#REF!</v>
      </c>
      <c r="AI5288" s="43" t="str">
        <f>_xll.BInterpol('Base IPCA'!$C$3:$C$14,'Base IPCA'!$E$3:$E$14,AH5288,"Cubic","Extrapolate=Linear","MultiX=Average","Skip=True","Sort=True")</f>
        <v>#N/A Invalid Parameter: Interpolation value</v>
      </c>
      <c r="AJ5288" s="43" t="str">
        <f>_xll.BInterpol('Base IPCA'!$C$3:$C$14,'Base IPCA'!$D$3:$D$14,AH5288,"Cubic","Extrapolate=Linear","MultiX=Average","Skip=True","Sort=True")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1"/>
        <v>#REF!</v>
      </c>
      <c r="AI5289" s="43" t="str">
        <f>_xll.BInterpol('Base IPCA'!$C$3:$C$14,'Base IPCA'!$E$3:$E$14,AH5289,"Cubic","Extrapolate=Linear","MultiX=Average","Skip=True","Sort=True")</f>
        <v>#N/A Invalid Parameter: Interpolation value</v>
      </c>
      <c r="AJ5289" s="43" t="str">
        <f>_xll.BInterpol('Base IPCA'!$C$3:$C$14,'Base IPCA'!$D$3:$D$14,AH5289,"Cubic","Extrapolate=Linear","MultiX=Average","Skip=True","Sort=True")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1"/>
        <v>#REF!</v>
      </c>
      <c r="AI5290" s="43" t="str">
        <f>_xll.BInterpol('Base IPCA'!$C$3:$C$14,'Base IPCA'!$E$3:$E$14,AH5290,"Cubic","Extrapolate=Linear","MultiX=Average","Skip=True","Sort=True")</f>
        <v>#N/A Invalid Parameter: Interpolation value</v>
      </c>
      <c r="AJ5290" s="43" t="str">
        <f>_xll.BInterpol('Base IPCA'!$C$3:$C$14,'Base IPCA'!$D$3:$D$14,AH5290,"Cubic","Extrapolate=Linear","MultiX=Average","Skip=True","Sort=True")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1"/>
        <v>#REF!</v>
      </c>
      <c r="AI5291" s="43" t="str">
        <f>_xll.BInterpol('Base IPCA'!$C$3:$C$14,'Base IPCA'!$E$3:$E$14,AH5291,"Cubic","Extrapolate=Linear","MultiX=Average","Skip=True","Sort=True")</f>
        <v>#N/A Invalid Parameter: Interpolation value</v>
      </c>
      <c r="AJ5291" s="43" t="str">
        <f>_xll.BInterpol('Base IPCA'!$C$3:$C$14,'Base IPCA'!$D$3:$D$14,AH5291,"Cubic","Extrapolate=Linear","MultiX=Average","Skip=True","Sort=True")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1"/>
        <v>#REF!</v>
      </c>
      <c r="AI5292" s="43" t="str">
        <f>_xll.BInterpol('Base IPCA'!$C$3:$C$14,'Base IPCA'!$E$3:$E$14,AH5292,"Cubic","Extrapolate=Linear","MultiX=Average","Skip=True","Sort=True")</f>
        <v>#N/A Invalid Parameter: Interpolation value</v>
      </c>
      <c r="AJ5292" s="43" t="str">
        <f>_xll.BInterpol('Base IPCA'!$C$3:$C$14,'Base IPCA'!$D$3:$D$14,AH5292,"Cubic","Extrapolate=Linear","MultiX=Average","Skip=True","Sort=True")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1"/>
        <v>#REF!</v>
      </c>
      <c r="AI5293" s="43" t="str">
        <f>_xll.BInterpol('Base IPCA'!$C$3:$C$14,'Base IPCA'!$E$3:$E$14,AH5293,"Cubic","Extrapolate=Linear","MultiX=Average","Skip=True","Sort=True")</f>
        <v>#N/A Invalid Parameter: Interpolation value</v>
      </c>
      <c r="AJ5293" s="43" t="str">
        <f>_xll.BInterpol('Base IPCA'!$C$3:$C$14,'Base IPCA'!$D$3:$D$14,AH5293,"Cubic","Extrapolate=Linear","MultiX=Average","Skip=True","Sort=True")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1"/>
        <v>#REF!</v>
      </c>
      <c r="AI5294" s="43" t="str">
        <f>_xll.BInterpol('Base IPCA'!$C$3:$C$14,'Base IPCA'!$E$3:$E$14,AH5294,"Cubic","Extrapolate=Linear","MultiX=Average","Skip=True","Sort=True")</f>
        <v>#N/A Invalid Parameter: Interpolation value</v>
      </c>
      <c r="AJ5294" s="43" t="str">
        <f>_xll.BInterpol('Base IPCA'!$C$3:$C$14,'Base IPCA'!$D$3:$D$14,AH5294,"Cubic","Extrapolate=Linear","MultiX=Average","Skip=True","Sort=True")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1"/>
        <v>#REF!</v>
      </c>
      <c r="AI5295" s="43" t="str">
        <f>_xll.BInterpol('Base IPCA'!$C$3:$C$14,'Base IPCA'!$E$3:$E$14,AH5295,"Cubic","Extrapolate=Linear","MultiX=Average","Skip=True","Sort=True")</f>
        <v>#N/A Invalid Parameter: Interpolation value</v>
      </c>
      <c r="AJ5295" s="43" t="str">
        <f>_xll.BInterpol('Base IPCA'!$C$3:$C$14,'Base IPCA'!$D$3:$D$14,AH5295,"Cubic","Extrapolate=Linear","MultiX=Average","Skip=True","Sort=True")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1"/>
        <v>#REF!</v>
      </c>
      <c r="AI5296" s="43" t="str">
        <f>_xll.BInterpol('Base IPCA'!$C$3:$C$14,'Base IPCA'!$E$3:$E$14,AH5296,"Cubic","Extrapolate=Linear","MultiX=Average","Skip=True","Sort=True")</f>
        <v>#N/A Invalid Parameter: Interpolation value</v>
      </c>
      <c r="AJ5296" s="43" t="str">
        <f>_xll.BInterpol('Base IPCA'!$C$3:$C$14,'Base IPCA'!$D$3:$D$14,AH5296,"Cubic","Extrapolate=Linear","MultiX=Average","Skip=True","Sort=True")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1"/>
        <v>#REF!</v>
      </c>
      <c r="AI5297" s="43" t="str">
        <f>_xll.BInterpol('Base IPCA'!$C$3:$C$14,'Base IPCA'!$E$3:$E$14,AH5297,"Cubic","Extrapolate=Linear","MultiX=Average","Skip=True","Sort=True")</f>
        <v>#N/A Invalid Parameter: Interpolation value</v>
      </c>
      <c r="AJ5297" s="43" t="str">
        <f>_xll.BInterpol('Base IPCA'!$C$3:$C$14,'Base IPCA'!$D$3:$D$14,AH5297,"Cubic","Extrapolate=Linear","MultiX=Average","Skip=True","Sort=True")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1"/>
        <v>#REF!</v>
      </c>
      <c r="AI5298" s="43" t="str">
        <f>_xll.BInterpol('Base IPCA'!$C$3:$C$14,'Base IPCA'!$E$3:$E$14,AH5298,"Cubic","Extrapolate=Linear","MultiX=Average","Skip=True","Sort=True")</f>
        <v>#N/A Invalid Parameter: Interpolation value</v>
      </c>
      <c r="AJ5298" s="43" t="str">
        <f>_xll.BInterpol('Base IPCA'!$C$3:$C$14,'Base IPCA'!$D$3:$D$14,AH5298,"Cubic","Extrapolate=Linear","MultiX=Average","Skip=True","Sort=True")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1"/>
        <v>#REF!</v>
      </c>
      <c r="AI5299" s="43" t="str">
        <f>_xll.BInterpol('Base IPCA'!$C$3:$C$14,'Base IPCA'!$E$3:$E$14,AH5299,"Cubic","Extrapolate=Linear","MultiX=Average","Skip=True","Sort=True")</f>
        <v>#N/A Invalid Parameter: Interpolation value</v>
      </c>
      <c r="AJ5299" s="43" t="str">
        <f>_xll.BInterpol('Base IPCA'!$C$3:$C$14,'Base IPCA'!$D$3:$D$14,AH5299,"Cubic","Extrapolate=Linear","MultiX=Average","Skip=True","Sort=True")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1"/>
        <v>#REF!</v>
      </c>
      <c r="AI5300" s="43" t="str">
        <f>_xll.BInterpol('Base IPCA'!$C$3:$C$14,'Base IPCA'!$E$3:$E$14,AH5300,"Cubic","Extrapolate=Linear","MultiX=Average","Skip=True","Sort=True")</f>
        <v>#N/A Invalid Parameter: Interpolation value</v>
      </c>
      <c r="AJ5300" s="43" t="str">
        <f>_xll.BInterpol('Base IPCA'!$C$3:$C$14,'Base IPCA'!$D$3:$D$14,AH5300,"Cubic","Extrapolate=Linear","MultiX=Average","Skip=True","Sort=True")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1"/>
        <v>#REF!</v>
      </c>
      <c r="AI5301" s="43" t="str">
        <f>_xll.BInterpol('Base IPCA'!$C$3:$C$14,'Base IPCA'!$E$3:$E$14,AH5301,"Cubic","Extrapolate=Linear","MultiX=Average","Skip=True","Sort=True")</f>
        <v>#N/A Invalid Parameter: Interpolation value</v>
      </c>
      <c r="AJ5301" s="43" t="str">
        <f>_xll.BInterpol('Base IPCA'!$C$3:$C$14,'Base IPCA'!$D$3:$D$14,AH5301,"Cubic","Extrapolate=Linear","MultiX=Average","Skip=True","Sort=True")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1"/>
        <v>#REF!</v>
      </c>
      <c r="AI5302" s="43" t="str">
        <f>_xll.BInterpol('Base IPCA'!$C$3:$C$14,'Base IPCA'!$E$3:$E$14,AH5302,"Cubic","Extrapolate=Linear","MultiX=Average","Skip=True","Sort=True")</f>
        <v>#N/A Invalid Parameter: Interpolation value</v>
      </c>
      <c r="AJ5302" s="43" t="str">
        <f>_xll.BInterpol('Base IPCA'!$C$3:$C$14,'Base IPCA'!$D$3:$D$14,AH5302,"Cubic","Extrapolate=Linear","MultiX=Average","Skip=True","Sort=True")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1"/>
        <v>#REF!</v>
      </c>
      <c r="AI5303" s="43" t="str">
        <f>_xll.BInterpol('Base IPCA'!$C$3:$C$14,'Base IPCA'!$E$3:$E$14,AH5303,"Cubic","Extrapolate=Linear","MultiX=Average","Skip=True","Sort=True")</f>
        <v>#N/A Invalid Parameter: Interpolation value</v>
      </c>
      <c r="AJ5303" s="43" t="str">
        <f>_xll.BInterpol('Base IPCA'!$C$3:$C$14,'Base IPCA'!$D$3:$D$14,AH5303,"Cubic","Extrapolate=Linear","MultiX=Average","Skip=True","Sort=True")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1"/>
        <v>#REF!</v>
      </c>
      <c r="AI5304" s="43" t="str">
        <f>_xll.BInterpol('Base IPCA'!$C$3:$C$14,'Base IPCA'!$E$3:$E$14,AH5304,"Cubic","Extrapolate=Linear","MultiX=Average","Skip=True","Sort=True")</f>
        <v>#N/A Invalid Parameter: Interpolation value</v>
      </c>
      <c r="AJ5304" s="43" t="str">
        <f>_xll.BInterpol('Base IPCA'!$C$3:$C$14,'Base IPCA'!$D$3:$D$14,AH5304,"Cubic","Extrapolate=Linear","MultiX=Average","Skip=True","Sort=True")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1"/>
        <v>#REF!</v>
      </c>
      <c r="AI5305" s="43" t="str">
        <f>_xll.BInterpol('Base IPCA'!$C$3:$C$14,'Base IPCA'!$E$3:$E$14,AH5305,"Cubic","Extrapolate=Linear","MultiX=Average","Skip=True","Sort=True")</f>
        <v>#N/A Invalid Parameter: Interpolation value</v>
      </c>
      <c r="AJ5305" s="43" t="str">
        <f>_xll.BInterpol('Base IPCA'!$C$3:$C$14,'Base IPCA'!$D$3:$D$14,AH5305,"Cubic","Extrapolate=Linear","MultiX=Average","Skip=True","Sort=True")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1"/>
        <v>#REF!</v>
      </c>
      <c r="AI5306" s="43" t="str">
        <f>_xll.BInterpol('Base IPCA'!$C$3:$C$14,'Base IPCA'!$E$3:$E$14,AH5306,"Cubic","Extrapolate=Linear","MultiX=Average","Skip=True","Sort=True")</f>
        <v>#N/A Invalid Parameter: Interpolation value</v>
      </c>
      <c r="AJ5306" s="43" t="str">
        <f>_xll.BInterpol('Base IPCA'!$C$3:$C$14,'Base IPCA'!$D$3:$D$14,AH5306,"Cubic","Extrapolate=Linear","MultiX=Average","Skip=True","Sort=True")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1"/>
        <v>#REF!</v>
      </c>
      <c r="AI5307" s="43" t="str">
        <f>_xll.BInterpol('Base IPCA'!$C$3:$C$14,'Base IPCA'!$E$3:$E$14,AH5307,"Cubic","Extrapolate=Linear","MultiX=Average","Skip=True","Sort=True")</f>
        <v>#N/A Invalid Parameter: Interpolation value</v>
      </c>
      <c r="AJ5307" s="43" t="str">
        <f>_xll.BInterpol('Base IPCA'!$C$3:$C$14,'Base IPCA'!$D$3:$D$14,AH5307,"Cubic","Extrapolate=Linear","MultiX=Average","Skip=True","Sort=True")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1"/>
        <v>#REF!</v>
      </c>
      <c r="AI5308" s="43" t="str">
        <f>_xll.BInterpol('Base IPCA'!$C$3:$C$14,'Base IPCA'!$E$3:$E$14,AH5308,"Cubic","Extrapolate=Linear","MultiX=Average","Skip=True","Sort=True")</f>
        <v>#N/A Invalid Parameter: Interpolation value</v>
      </c>
      <c r="AJ5308" s="43" t="str">
        <f>_xll.BInterpol('Base IPCA'!$C$3:$C$14,'Base IPCA'!$D$3:$D$14,AH5308,"Cubic","Extrapolate=Linear","MultiX=Average","Skip=True","Sort=True")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1"/>
        <v>#REF!</v>
      </c>
      <c r="AI5309" s="43" t="str">
        <f>_xll.BInterpol('Base IPCA'!$C$3:$C$14,'Base IPCA'!$E$3:$E$14,AH5309,"Cubic","Extrapolate=Linear","MultiX=Average","Skip=True","Sort=True")</f>
        <v>#N/A Invalid Parameter: Interpolation value</v>
      </c>
      <c r="AJ5309" s="43" t="str">
        <f>_xll.BInterpol('Base IPCA'!$C$3:$C$14,'Base IPCA'!$D$3:$D$14,AH5309,"Cubic","Extrapolate=Linear","MultiX=Average","Skip=True","Sort=True")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1"/>
        <v>#REF!</v>
      </c>
      <c r="AI5310" s="43" t="str">
        <f>_xll.BInterpol('Base IPCA'!$C$3:$C$14,'Base IPCA'!$E$3:$E$14,AH5310,"Cubic","Extrapolate=Linear","MultiX=Average","Skip=True","Sort=True")</f>
        <v>#N/A Invalid Parameter: Interpolation value</v>
      </c>
      <c r="AJ5310" s="43" t="str">
        <f>_xll.BInterpol('Base IPCA'!$C$3:$C$14,'Base IPCA'!$D$3:$D$14,AH5310,"Cubic","Extrapolate=Linear","MultiX=Average","Skip=True","Sort=True")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1"/>
        <v>#REF!</v>
      </c>
      <c r="AI5311" s="43" t="str">
        <f>_xll.BInterpol('Base IPCA'!$C$3:$C$14,'Base IPCA'!$E$3:$E$14,AH5311,"Cubic","Extrapolate=Linear","MultiX=Average","Skip=True","Sort=True")</f>
        <v>#N/A Invalid Parameter: Interpolation value</v>
      </c>
      <c r="AJ5311" s="43" t="str">
        <f>_xll.BInterpol('Base IPCA'!$C$3:$C$14,'Base IPCA'!$D$3:$D$14,AH5311,"Cubic","Extrapolate=Linear","MultiX=Average","Skip=True","Sort=True")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1"/>
        <v>#REF!</v>
      </c>
      <c r="AI5312" s="43" t="str">
        <f>_xll.BInterpol('Base IPCA'!$C$3:$C$14,'Base IPCA'!$E$3:$E$14,AH5312,"Cubic","Extrapolate=Linear","MultiX=Average","Skip=True","Sort=True")</f>
        <v>#N/A Invalid Parameter: Interpolation value</v>
      </c>
      <c r="AJ5312" s="43" t="str">
        <f>_xll.BInterpol('Base IPCA'!$C$3:$C$14,'Base IPCA'!$D$3:$D$14,AH5312,"Cubic","Extrapolate=Linear","MultiX=Average","Skip=True","Sort=True")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1"/>
        <v>#REF!</v>
      </c>
      <c r="AI5313" s="43" t="str">
        <f>_xll.BInterpol('Base IPCA'!$C$3:$C$14,'Base IPCA'!$E$3:$E$14,AH5313,"Cubic","Extrapolate=Linear","MultiX=Average","Skip=True","Sort=True")</f>
        <v>#N/A Invalid Parameter: Interpolation value</v>
      </c>
      <c r="AJ5313" s="43" t="str">
        <f>_xll.BInterpol('Base IPCA'!$C$3:$C$14,'Base IPCA'!$D$3:$D$14,AH5313,"Cubic","Extrapolate=Linear","MultiX=Average","Skip=True","Sort=True")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1"/>
        <v>#REF!</v>
      </c>
      <c r="AI5314" s="43" t="str">
        <f>_xll.BInterpol('Base IPCA'!$C$3:$C$14,'Base IPCA'!$E$3:$E$14,AH5314,"Cubic","Extrapolate=Linear","MultiX=Average","Skip=True","Sort=True")</f>
        <v>#N/A Invalid Parameter: Interpolation value</v>
      </c>
      <c r="AJ5314" s="43" t="str">
        <f>_xll.BInterpol('Base IPCA'!$C$3:$C$14,'Base IPCA'!$D$3:$D$14,AH5314,"Cubic","Extrapolate=Linear","MultiX=Average","Skip=True","Sort=True")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1"/>
        <v>#REF!</v>
      </c>
      <c r="AI5315" s="43" t="str">
        <f>_xll.BInterpol('Base IPCA'!$C$3:$C$14,'Base IPCA'!$E$3:$E$14,AH5315,"Cubic","Extrapolate=Linear","MultiX=Average","Skip=True","Sort=True")</f>
        <v>#N/A Invalid Parameter: Interpolation value</v>
      </c>
      <c r="AJ5315" s="43" t="str">
        <f>_xll.BInterpol('Base IPCA'!$C$3:$C$14,'Base IPCA'!$D$3:$D$14,AH5315,"Cubic","Extrapolate=Linear","MultiX=Average","Skip=True","Sort=True")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1"/>
        <v>#REF!</v>
      </c>
      <c r="AI5316" s="43" t="str">
        <f>_xll.BInterpol('Base IPCA'!$C$3:$C$14,'Base IPCA'!$E$3:$E$14,AH5316,"Cubic","Extrapolate=Linear","MultiX=Average","Skip=True","Sort=True")</f>
        <v>#N/A Invalid Parameter: Interpolation value</v>
      </c>
      <c r="AJ5316" s="43" t="str">
        <f>_xll.BInterpol('Base IPCA'!$C$3:$C$14,'Base IPCA'!$D$3:$D$14,AH5316,"Cubic","Extrapolate=Linear","MultiX=Average","Skip=True","Sort=True")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1"/>
        <v>#REF!</v>
      </c>
      <c r="AI5317" s="43" t="str">
        <f>_xll.BInterpol('Base IPCA'!$C$3:$C$14,'Base IPCA'!$E$3:$E$14,AH5317,"Cubic","Extrapolate=Linear","MultiX=Average","Skip=True","Sort=True")</f>
        <v>#N/A Invalid Parameter: Interpolation value</v>
      </c>
      <c r="AJ5317" s="43" t="str">
        <f>_xll.BInterpol('Base IPCA'!$C$3:$C$14,'Base IPCA'!$D$3:$D$14,AH5317,"Cubic","Extrapolate=Linear","MultiX=Average","Skip=True","Sort=True")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2">AH5317+1</f>
        <v>#REF!</v>
      </c>
      <c r="AI5318" s="43" t="str">
        <f>_xll.BInterpol('Base IPCA'!$C$3:$C$14,'Base IPCA'!$E$3:$E$14,AH5318,"Cubic","Extrapolate=Linear","MultiX=Average","Skip=True","Sort=True")</f>
        <v>#N/A Invalid Parameter: Interpolation value</v>
      </c>
      <c r="AJ5318" s="43" t="str">
        <f>_xll.BInterpol('Base IPCA'!$C$3:$C$14,'Base IPCA'!$D$3:$D$14,AH5318,"Cubic","Extrapolate=Linear","MultiX=Average","Skip=True","Sort=True")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2"/>
        <v>#REF!</v>
      </c>
      <c r="AI5319" s="43" t="str">
        <f>_xll.BInterpol('Base IPCA'!$C$3:$C$14,'Base IPCA'!$E$3:$E$14,AH5319,"Cubic","Extrapolate=Linear","MultiX=Average","Skip=True","Sort=True")</f>
        <v>#N/A Invalid Parameter: Interpolation value</v>
      </c>
      <c r="AJ5319" s="43" t="str">
        <f>_xll.BInterpol('Base IPCA'!$C$3:$C$14,'Base IPCA'!$D$3:$D$14,AH5319,"Cubic","Extrapolate=Linear","MultiX=Average","Skip=True","Sort=True")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2"/>
        <v>#REF!</v>
      </c>
      <c r="AI5320" s="43" t="str">
        <f>_xll.BInterpol('Base IPCA'!$C$3:$C$14,'Base IPCA'!$E$3:$E$14,AH5320,"Cubic","Extrapolate=Linear","MultiX=Average","Skip=True","Sort=True")</f>
        <v>#N/A Invalid Parameter: Interpolation value</v>
      </c>
      <c r="AJ5320" s="43" t="str">
        <f>_xll.BInterpol('Base IPCA'!$C$3:$C$14,'Base IPCA'!$D$3:$D$14,AH5320,"Cubic","Extrapolate=Linear","MultiX=Average","Skip=True","Sort=True")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2"/>
        <v>#REF!</v>
      </c>
      <c r="AI5321" s="43" t="str">
        <f>_xll.BInterpol('Base IPCA'!$C$3:$C$14,'Base IPCA'!$E$3:$E$14,AH5321,"Cubic","Extrapolate=Linear","MultiX=Average","Skip=True","Sort=True")</f>
        <v>#N/A Invalid Parameter: Interpolation value</v>
      </c>
      <c r="AJ5321" s="43" t="str">
        <f>_xll.BInterpol('Base IPCA'!$C$3:$C$14,'Base IPCA'!$D$3:$D$14,AH5321,"Cubic","Extrapolate=Linear","MultiX=Average","Skip=True","Sort=True")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2"/>
        <v>#REF!</v>
      </c>
      <c r="AI5322" s="43" t="str">
        <f>_xll.BInterpol('Base IPCA'!$C$3:$C$14,'Base IPCA'!$E$3:$E$14,AH5322,"Cubic","Extrapolate=Linear","MultiX=Average","Skip=True","Sort=True")</f>
        <v>#N/A Invalid Parameter: Interpolation value</v>
      </c>
      <c r="AJ5322" s="43" t="str">
        <f>_xll.BInterpol('Base IPCA'!$C$3:$C$14,'Base IPCA'!$D$3:$D$14,AH5322,"Cubic","Extrapolate=Linear","MultiX=Average","Skip=True","Sort=True")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2"/>
        <v>#REF!</v>
      </c>
      <c r="AI5323" s="43" t="str">
        <f>_xll.BInterpol('Base IPCA'!$C$3:$C$14,'Base IPCA'!$E$3:$E$14,AH5323,"Cubic","Extrapolate=Linear","MultiX=Average","Skip=True","Sort=True")</f>
        <v>#N/A Invalid Parameter: Interpolation value</v>
      </c>
      <c r="AJ5323" s="43" t="str">
        <f>_xll.BInterpol('Base IPCA'!$C$3:$C$14,'Base IPCA'!$D$3:$D$14,AH5323,"Cubic","Extrapolate=Linear","MultiX=Average","Skip=True","Sort=True")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2"/>
        <v>#REF!</v>
      </c>
      <c r="AI5324" s="43" t="str">
        <f>_xll.BInterpol('Base IPCA'!$C$3:$C$14,'Base IPCA'!$E$3:$E$14,AH5324,"Cubic","Extrapolate=Linear","MultiX=Average","Skip=True","Sort=True")</f>
        <v>#N/A Invalid Parameter: Interpolation value</v>
      </c>
      <c r="AJ5324" s="43" t="str">
        <f>_xll.BInterpol('Base IPCA'!$C$3:$C$14,'Base IPCA'!$D$3:$D$14,AH5324,"Cubic","Extrapolate=Linear","MultiX=Average","Skip=True","Sort=True")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2"/>
        <v>#REF!</v>
      </c>
      <c r="AI5325" s="43" t="str">
        <f>_xll.BInterpol('Base IPCA'!$C$3:$C$14,'Base IPCA'!$E$3:$E$14,AH5325,"Cubic","Extrapolate=Linear","MultiX=Average","Skip=True","Sort=True")</f>
        <v>#N/A Invalid Parameter: Interpolation value</v>
      </c>
      <c r="AJ5325" s="43" t="str">
        <f>_xll.BInterpol('Base IPCA'!$C$3:$C$14,'Base IPCA'!$D$3:$D$14,AH5325,"Cubic","Extrapolate=Linear","MultiX=Average","Skip=True","Sort=True")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2"/>
        <v>#REF!</v>
      </c>
      <c r="AI5326" s="43" t="str">
        <f>_xll.BInterpol('Base IPCA'!$C$3:$C$14,'Base IPCA'!$E$3:$E$14,AH5326,"Cubic","Extrapolate=Linear","MultiX=Average","Skip=True","Sort=True")</f>
        <v>#N/A Invalid Parameter: Interpolation value</v>
      </c>
      <c r="AJ5326" s="43" t="str">
        <f>_xll.BInterpol('Base IPCA'!$C$3:$C$14,'Base IPCA'!$D$3:$D$14,AH5326,"Cubic","Extrapolate=Linear","MultiX=Average","Skip=True","Sort=True")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2"/>
        <v>#REF!</v>
      </c>
      <c r="AI5327" s="43" t="str">
        <f>_xll.BInterpol('Base IPCA'!$C$3:$C$14,'Base IPCA'!$E$3:$E$14,AH5327,"Cubic","Extrapolate=Linear","MultiX=Average","Skip=True","Sort=True")</f>
        <v>#N/A Invalid Parameter: Interpolation value</v>
      </c>
      <c r="AJ5327" s="43" t="str">
        <f>_xll.BInterpol('Base IPCA'!$C$3:$C$14,'Base IPCA'!$D$3:$D$14,AH5327,"Cubic","Extrapolate=Linear","MultiX=Average","Skip=True","Sort=True")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2"/>
        <v>#REF!</v>
      </c>
      <c r="AI5328" s="43" t="str">
        <f>_xll.BInterpol('Base IPCA'!$C$3:$C$14,'Base IPCA'!$E$3:$E$14,AH5328,"Cubic","Extrapolate=Linear","MultiX=Average","Skip=True","Sort=True")</f>
        <v>#N/A Invalid Parameter: Interpolation value</v>
      </c>
      <c r="AJ5328" s="43" t="str">
        <f>_xll.BInterpol('Base IPCA'!$C$3:$C$14,'Base IPCA'!$D$3:$D$14,AH5328,"Cubic","Extrapolate=Linear","MultiX=Average","Skip=True","Sort=True")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2"/>
        <v>#REF!</v>
      </c>
      <c r="AI5329" s="43" t="str">
        <f>_xll.BInterpol('Base IPCA'!$C$3:$C$14,'Base IPCA'!$E$3:$E$14,AH5329,"Cubic","Extrapolate=Linear","MultiX=Average","Skip=True","Sort=True")</f>
        <v>#N/A Invalid Parameter: Interpolation value</v>
      </c>
      <c r="AJ5329" s="43" t="str">
        <f>_xll.BInterpol('Base IPCA'!$C$3:$C$14,'Base IPCA'!$D$3:$D$14,AH5329,"Cubic","Extrapolate=Linear","MultiX=Average","Skip=True","Sort=True")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2"/>
        <v>#REF!</v>
      </c>
      <c r="AI5330" s="43" t="str">
        <f>_xll.BInterpol('Base IPCA'!$C$3:$C$14,'Base IPCA'!$E$3:$E$14,AH5330,"Cubic","Extrapolate=Linear","MultiX=Average","Skip=True","Sort=True")</f>
        <v>#N/A Invalid Parameter: Interpolation value</v>
      </c>
      <c r="AJ5330" s="43" t="str">
        <f>_xll.BInterpol('Base IPCA'!$C$3:$C$14,'Base IPCA'!$D$3:$D$14,AH5330,"Cubic","Extrapolate=Linear","MultiX=Average","Skip=True","Sort=True")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2"/>
        <v>#REF!</v>
      </c>
      <c r="AI5331" s="43" t="str">
        <f>_xll.BInterpol('Base IPCA'!$C$3:$C$14,'Base IPCA'!$E$3:$E$14,AH5331,"Cubic","Extrapolate=Linear","MultiX=Average","Skip=True","Sort=True")</f>
        <v>#N/A Invalid Parameter: Interpolation value</v>
      </c>
      <c r="AJ5331" s="43" t="str">
        <f>_xll.BInterpol('Base IPCA'!$C$3:$C$14,'Base IPCA'!$D$3:$D$14,AH5331,"Cubic","Extrapolate=Linear","MultiX=Average","Skip=True","Sort=True")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2"/>
        <v>#REF!</v>
      </c>
      <c r="AI5332" s="43" t="str">
        <f>_xll.BInterpol('Base IPCA'!$C$3:$C$14,'Base IPCA'!$E$3:$E$14,AH5332,"Cubic","Extrapolate=Linear","MultiX=Average","Skip=True","Sort=True")</f>
        <v>#N/A Invalid Parameter: Interpolation value</v>
      </c>
      <c r="AJ5332" s="43" t="str">
        <f>_xll.BInterpol('Base IPCA'!$C$3:$C$14,'Base IPCA'!$D$3:$D$14,AH5332,"Cubic","Extrapolate=Linear","MultiX=Average","Skip=True","Sort=True")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2"/>
        <v>#REF!</v>
      </c>
      <c r="AI5333" s="43" t="str">
        <f>_xll.BInterpol('Base IPCA'!$C$3:$C$14,'Base IPCA'!$E$3:$E$14,AH5333,"Cubic","Extrapolate=Linear","MultiX=Average","Skip=True","Sort=True")</f>
        <v>#N/A Invalid Parameter: Interpolation value</v>
      </c>
      <c r="AJ5333" s="43" t="str">
        <f>_xll.BInterpol('Base IPCA'!$C$3:$C$14,'Base IPCA'!$D$3:$D$14,AH5333,"Cubic","Extrapolate=Linear","MultiX=Average","Skip=True","Sort=True")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2"/>
        <v>#REF!</v>
      </c>
      <c r="AI5334" s="43" t="str">
        <f>_xll.BInterpol('Base IPCA'!$C$3:$C$14,'Base IPCA'!$E$3:$E$14,AH5334,"Cubic","Extrapolate=Linear","MultiX=Average","Skip=True","Sort=True")</f>
        <v>#N/A Invalid Parameter: Interpolation value</v>
      </c>
      <c r="AJ5334" s="43" t="str">
        <f>_xll.BInterpol('Base IPCA'!$C$3:$C$14,'Base IPCA'!$D$3:$D$14,AH5334,"Cubic","Extrapolate=Linear","MultiX=Average","Skip=True","Sort=True")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2"/>
        <v>#REF!</v>
      </c>
      <c r="AI5335" s="43" t="str">
        <f>_xll.BInterpol('Base IPCA'!$C$3:$C$14,'Base IPCA'!$E$3:$E$14,AH5335,"Cubic","Extrapolate=Linear","MultiX=Average","Skip=True","Sort=True")</f>
        <v>#N/A Invalid Parameter: Interpolation value</v>
      </c>
      <c r="AJ5335" s="43" t="str">
        <f>_xll.BInterpol('Base IPCA'!$C$3:$C$14,'Base IPCA'!$D$3:$D$14,AH5335,"Cubic","Extrapolate=Linear","MultiX=Average","Skip=True","Sort=True")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2"/>
        <v>#REF!</v>
      </c>
      <c r="AI5336" s="43" t="str">
        <f>_xll.BInterpol('Base IPCA'!$C$3:$C$14,'Base IPCA'!$E$3:$E$14,AH5336,"Cubic","Extrapolate=Linear","MultiX=Average","Skip=True","Sort=True")</f>
        <v>#N/A Invalid Parameter: Interpolation value</v>
      </c>
      <c r="AJ5336" s="43" t="str">
        <f>_xll.BInterpol('Base IPCA'!$C$3:$C$14,'Base IPCA'!$D$3:$D$14,AH5336,"Cubic","Extrapolate=Linear","MultiX=Average","Skip=True","Sort=True")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2"/>
        <v>#REF!</v>
      </c>
      <c r="AI5337" s="43" t="str">
        <f>_xll.BInterpol('Base IPCA'!$C$3:$C$14,'Base IPCA'!$E$3:$E$14,AH5337,"Cubic","Extrapolate=Linear","MultiX=Average","Skip=True","Sort=True")</f>
        <v>#N/A Invalid Parameter: Interpolation value</v>
      </c>
      <c r="AJ5337" s="43" t="str">
        <f>_xll.BInterpol('Base IPCA'!$C$3:$C$14,'Base IPCA'!$D$3:$D$14,AH5337,"Cubic","Extrapolate=Linear","MultiX=Average","Skip=True","Sort=True")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2"/>
        <v>#REF!</v>
      </c>
      <c r="AI5338" s="43" t="str">
        <f>_xll.BInterpol('Base IPCA'!$C$3:$C$14,'Base IPCA'!$E$3:$E$14,AH5338,"Cubic","Extrapolate=Linear","MultiX=Average","Skip=True","Sort=True")</f>
        <v>#N/A Invalid Parameter: Interpolation value</v>
      </c>
      <c r="AJ5338" s="43" t="str">
        <f>_xll.BInterpol('Base IPCA'!$C$3:$C$14,'Base IPCA'!$D$3:$D$14,AH5338,"Cubic","Extrapolate=Linear","MultiX=Average","Skip=True","Sort=True")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2"/>
        <v>#REF!</v>
      </c>
      <c r="AI5339" s="43" t="str">
        <f>_xll.BInterpol('Base IPCA'!$C$3:$C$14,'Base IPCA'!$E$3:$E$14,AH5339,"Cubic","Extrapolate=Linear","MultiX=Average","Skip=True","Sort=True")</f>
        <v>#N/A Invalid Parameter: Interpolation value</v>
      </c>
      <c r="AJ5339" s="43" t="str">
        <f>_xll.BInterpol('Base IPCA'!$C$3:$C$14,'Base IPCA'!$D$3:$D$14,AH5339,"Cubic","Extrapolate=Linear","MultiX=Average","Skip=True","Sort=True")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2"/>
        <v>#REF!</v>
      </c>
      <c r="AI5340" s="43" t="str">
        <f>_xll.BInterpol('Base IPCA'!$C$3:$C$14,'Base IPCA'!$E$3:$E$14,AH5340,"Cubic","Extrapolate=Linear","MultiX=Average","Skip=True","Sort=True")</f>
        <v>#N/A Invalid Parameter: Interpolation value</v>
      </c>
      <c r="AJ5340" s="43" t="str">
        <f>_xll.BInterpol('Base IPCA'!$C$3:$C$14,'Base IPCA'!$D$3:$D$14,AH5340,"Cubic","Extrapolate=Linear","MultiX=Average","Skip=True","Sort=True")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2"/>
        <v>#REF!</v>
      </c>
      <c r="AI5341" s="43" t="str">
        <f>_xll.BInterpol('Base IPCA'!$C$3:$C$14,'Base IPCA'!$E$3:$E$14,AH5341,"Cubic","Extrapolate=Linear","MultiX=Average","Skip=True","Sort=True")</f>
        <v>#N/A Invalid Parameter: Interpolation value</v>
      </c>
      <c r="AJ5341" s="43" t="str">
        <f>_xll.BInterpol('Base IPCA'!$C$3:$C$14,'Base IPCA'!$D$3:$D$14,AH5341,"Cubic","Extrapolate=Linear","MultiX=Average","Skip=True","Sort=True")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2"/>
        <v>#REF!</v>
      </c>
      <c r="AI5342" s="43" t="str">
        <f>_xll.BInterpol('Base IPCA'!$C$3:$C$14,'Base IPCA'!$E$3:$E$14,AH5342,"Cubic","Extrapolate=Linear","MultiX=Average","Skip=True","Sort=True")</f>
        <v>#N/A Invalid Parameter: Interpolation value</v>
      </c>
      <c r="AJ5342" s="43" t="str">
        <f>_xll.BInterpol('Base IPCA'!$C$3:$C$14,'Base IPCA'!$D$3:$D$14,AH5342,"Cubic","Extrapolate=Linear","MultiX=Average","Skip=True","Sort=True")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2"/>
        <v>#REF!</v>
      </c>
      <c r="AI5343" s="43" t="str">
        <f>_xll.BInterpol('Base IPCA'!$C$3:$C$14,'Base IPCA'!$E$3:$E$14,AH5343,"Cubic","Extrapolate=Linear","MultiX=Average","Skip=True","Sort=True")</f>
        <v>#N/A Invalid Parameter: Interpolation value</v>
      </c>
      <c r="AJ5343" s="43" t="str">
        <f>_xll.BInterpol('Base IPCA'!$C$3:$C$14,'Base IPCA'!$D$3:$D$14,AH5343,"Cubic","Extrapolate=Linear","MultiX=Average","Skip=True","Sort=True")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2"/>
        <v>#REF!</v>
      </c>
      <c r="AI5344" s="43" t="str">
        <f>_xll.BInterpol('Base IPCA'!$C$3:$C$14,'Base IPCA'!$E$3:$E$14,AH5344,"Cubic","Extrapolate=Linear","MultiX=Average","Skip=True","Sort=True")</f>
        <v>#N/A Invalid Parameter: Interpolation value</v>
      </c>
      <c r="AJ5344" s="43" t="str">
        <f>_xll.BInterpol('Base IPCA'!$C$3:$C$14,'Base IPCA'!$D$3:$D$14,AH5344,"Cubic","Extrapolate=Linear","MultiX=Average","Skip=True","Sort=True")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2"/>
        <v>#REF!</v>
      </c>
      <c r="AI5345" s="43" t="str">
        <f>_xll.BInterpol('Base IPCA'!$C$3:$C$14,'Base IPCA'!$E$3:$E$14,AH5345,"Cubic","Extrapolate=Linear","MultiX=Average","Skip=True","Sort=True")</f>
        <v>#N/A Invalid Parameter: Interpolation value</v>
      </c>
      <c r="AJ5345" s="43" t="str">
        <f>_xll.BInterpol('Base IPCA'!$C$3:$C$14,'Base IPCA'!$D$3:$D$14,AH5345,"Cubic","Extrapolate=Linear","MultiX=Average","Skip=True","Sort=True")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2"/>
        <v>#REF!</v>
      </c>
      <c r="AI5346" s="43" t="str">
        <f>_xll.BInterpol('Base IPCA'!$C$3:$C$14,'Base IPCA'!$E$3:$E$14,AH5346,"Cubic","Extrapolate=Linear","MultiX=Average","Skip=True","Sort=True")</f>
        <v>#N/A Invalid Parameter: Interpolation value</v>
      </c>
      <c r="AJ5346" s="43" t="str">
        <f>_xll.BInterpol('Base IPCA'!$C$3:$C$14,'Base IPCA'!$D$3:$D$14,AH5346,"Cubic","Extrapolate=Linear","MultiX=Average","Skip=True","Sort=True")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2"/>
        <v>#REF!</v>
      </c>
      <c r="AI5347" s="43" t="str">
        <f>_xll.BInterpol('Base IPCA'!$C$3:$C$14,'Base IPCA'!$E$3:$E$14,AH5347,"Cubic","Extrapolate=Linear","MultiX=Average","Skip=True","Sort=True")</f>
        <v>#N/A Invalid Parameter: Interpolation value</v>
      </c>
      <c r="AJ5347" s="43" t="str">
        <f>_xll.BInterpol('Base IPCA'!$C$3:$C$14,'Base IPCA'!$D$3:$D$14,AH5347,"Cubic","Extrapolate=Linear","MultiX=Average","Skip=True","Sort=True")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2"/>
        <v>#REF!</v>
      </c>
      <c r="AI5348" s="43" t="str">
        <f>_xll.BInterpol('Base IPCA'!$C$3:$C$14,'Base IPCA'!$E$3:$E$14,AH5348,"Cubic","Extrapolate=Linear","MultiX=Average","Skip=True","Sort=True")</f>
        <v>#N/A Invalid Parameter: Interpolation value</v>
      </c>
      <c r="AJ5348" s="43" t="str">
        <f>_xll.BInterpol('Base IPCA'!$C$3:$C$14,'Base IPCA'!$D$3:$D$14,AH5348,"Cubic","Extrapolate=Linear","MultiX=Average","Skip=True","Sort=True")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2"/>
        <v>#REF!</v>
      </c>
      <c r="AI5349" s="43" t="str">
        <f>_xll.BInterpol('Base IPCA'!$C$3:$C$14,'Base IPCA'!$E$3:$E$14,AH5349,"Cubic","Extrapolate=Linear","MultiX=Average","Skip=True","Sort=True")</f>
        <v>#N/A Invalid Parameter: Interpolation value</v>
      </c>
      <c r="AJ5349" s="43" t="str">
        <f>_xll.BInterpol('Base IPCA'!$C$3:$C$14,'Base IPCA'!$D$3:$D$14,AH5349,"Cubic","Extrapolate=Linear","MultiX=Average","Skip=True","Sort=True")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2"/>
        <v>#REF!</v>
      </c>
      <c r="AI5350" s="43" t="str">
        <f>_xll.BInterpol('Base IPCA'!$C$3:$C$14,'Base IPCA'!$E$3:$E$14,AH5350,"Cubic","Extrapolate=Linear","MultiX=Average","Skip=True","Sort=True")</f>
        <v>#N/A Invalid Parameter: Interpolation value</v>
      </c>
      <c r="AJ5350" s="43" t="str">
        <f>_xll.BInterpol('Base IPCA'!$C$3:$C$14,'Base IPCA'!$D$3:$D$14,AH5350,"Cubic","Extrapolate=Linear","MultiX=Average","Skip=True","Sort=True")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2"/>
        <v>#REF!</v>
      </c>
      <c r="AI5351" s="43" t="str">
        <f>_xll.BInterpol('Base IPCA'!$C$3:$C$14,'Base IPCA'!$E$3:$E$14,AH5351,"Cubic","Extrapolate=Linear","MultiX=Average","Skip=True","Sort=True")</f>
        <v>#N/A Invalid Parameter: Interpolation value</v>
      </c>
      <c r="AJ5351" s="43" t="str">
        <f>_xll.BInterpol('Base IPCA'!$C$3:$C$14,'Base IPCA'!$D$3:$D$14,AH5351,"Cubic","Extrapolate=Linear","MultiX=Average","Skip=True","Sort=True")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2"/>
        <v>#REF!</v>
      </c>
      <c r="AI5352" s="43" t="str">
        <f>_xll.BInterpol('Base IPCA'!$C$3:$C$14,'Base IPCA'!$E$3:$E$14,AH5352,"Cubic","Extrapolate=Linear","MultiX=Average","Skip=True","Sort=True")</f>
        <v>#N/A Invalid Parameter: Interpolation value</v>
      </c>
      <c r="AJ5352" s="43" t="str">
        <f>_xll.BInterpol('Base IPCA'!$C$3:$C$14,'Base IPCA'!$D$3:$D$14,AH5352,"Cubic","Extrapolate=Linear","MultiX=Average","Skip=True","Sort=True")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2"/>
        <v>#REF!</v>
      </c>
      <c r="AI5353" s="43" t="str">
        <f>_xll.BInterpol('Base IPCA'!$C$3:$C$14,'Base IPCA'!$E$3:$E$14,AH5353,"Cubic","Extrapolate=Linear","MultiX=Average","Skip=True","Sort=True")</f>
        <v>#N/A Invalid Parameter: Interpolation value</v>
      </c>
      <c r="AJ5353" s="43" t="str">
        <f>_xll.BInterpol('Base IPCA'!$C$3:$C$14,'Base IPCA'!$D$3:$D$14,AH5353,"Cubic","Extrapolate=Linear","MultiX=Average","Skip=True","Sort=True")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2"/>
        <v>#REF!</v>
      </c>
      <c r="AI5354" s="43" t="str">
        <f>_xll.BInterpol('Base IPCA'!$C$3:$C$14,'Base IPCA'!$E$3:$E$14,AH5354,"Cubic","Extrapolate=Linear","MultiX=Average","Skip=True","Sort=True")</f>
        <v>#N/A Invalid Parameter: Interpolation value</v>
      </c>
      <c r="AJ5354" s="43" t="str">
        <f>_xll.BInterpol('Base IPCA'!$C$3:$C$14,'Base IPCA'!$D$3:$D$14,AH5354,"Cubic","Extrapolate=Linear","MultiX=Average","Skip=True","Sort=True")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2"/>
        <v>#REF!</v>
      </c>
      <c r="AI5355" s="43" t="str">
        <f>_xll.BInterpol('Base IPCA'!$C$3:$C$14,'Base IPCA'!$E$3:$E$14,AH5355,"Cubic","Extrapolate=Linear","MultiX=Average","Skip=True","Sort=True")</f>
        <v>#N/A Invalid Parameter: Interpolation value</v>
      </c>
      <c r="AJ5355" s="43" t="str">
        <f>_xll.BInterpol('Base IPCA'!$C$3:$C$14,'Base IPCA'!$D$3:$D$14,AH5355,"Cubic","Extrapolate=Linear","MultiX=Average","Skip=True","Sort=True")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2"/>
        <v>#REF!</v>
      </c>
      <c r="AI5356" s="43" t="str">
        <f>_xll.BInterpol('Base IPCA'!$C$3:$C$14,'Base IPCA'!$E$3:$E$14,AH5356,"Cubic","Extrapolate=Linear","MultiX=Average","Skip=True","Sort=True")</f>
        <v>#N/A Invalid Parameter: Interpolation value</v>
      </c>
      <c r="AJ5356" s="43" t="str">
        <f>_xll.BInterpol('Base IPCA'!$C$3:$C$14,'Base IPCA'!$D$3:$D$14,AH5356,"Cubic","Extrapolate=Linear","MultiX=Average","Skip=True","Sort=True")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2"/>
        <v>#REF!</v>
      </c>
      <c r="AI5357" s="43" t="str">
        <f>_xll.BInterpol('Base IPCA'!$C$3:$C$14,'Base IPCA'!$E$3:$E$14,AH5357,"Cubic","Extrapolate=Linear","MultiX=Average","Skip=True","Sort=True")</f>
        <v>#N/A Invalid Parameter: Interpolation value</v>
      </c>
      <c r="AJ5357" s="43" t="str">
        <f>_xll.BInterpol('Base IPCA'!$C$3:$C$14,'Base IPCA'!$D$3:$D$14,AH5357,"Cubic","Extrapolate=Linear","MultiX=Average","Skip=True","Sort=True")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2"/>
        <v>#REF!</v>
      </c>
      <c r="AI5358" s="43" t="str">
        <f>_xll.BInterpol('Base IPCA'!$C$3:$C$14,'Base IPCA'!$E$3:$E$14,AH5358,"Cubic","Extrapolate=Linear","MultiX=Average","Skip=True","Sort=True")</f>
        <v>#N/A Invalid Parameter: Interpolation value</v>
      </c>
      <c r="AJ5358" s="43" t="str">
        <f>_xll.BInterpol('Base IPCA'!$C$3:$C$14,'Base IPCA'!$D$3:$D$14,AH5358,"Cubic","Extrapolate=Linear","MultiX=Average","Skip=True","Sort=True")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2"/>
        <v>#REF!</v>
      </c>
      <c r="AI5359" s="43" t="str">
        <f>_xll.BInterpol('Base IPCA'!$C$3:$C$14,'Base IPCA'!$E$3:$E$14,AH5359,"Cubic","Extrapolate=Linear","MultiX=Average","Skip=True","Sort=True")</f>
        <v>#N/A Invalid Parameter: Interpolation value</v>
      </c>
      <c r="AJ5359" s="43" t="str">
        <f>_xll.BInterpol('Base IPCA'!$C$3:$C$14,'Base IPCA'!$D$3:$D$14,AH5359,"Cubic","Extrapolate=Linear","MultiX=Average","Skip=True","Sort=True")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2"/>
        <v>#REF!</v>
      </c>
      <c r="AI5360" s="43" t="str">
        <f>_xll.BInterpol('Base IPCA'!$C$3:$C$14,'Base IPCA'!$E$3:$E$14,AH5360,"Cubic","Extrapolate=Linear","MultiX=Average","Skip=True","Sort=True")</f>
        <v>#N/A Invalid Parameter: Interpolation value</v>
      </c>
      <c r="AJ5360" s="43" t="str">
        <f>_xll.BInterpol('Base IPCA'!$C$3:$C$14,'Base IPCA'!$D$3:$D$14,AH5360,"Cubic","Extrapolate=Linear","MultiX=Average","Skip=True","Sort=True")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2"/>
        <v>#REF!</v>
      </c>
      <c r="AI5361" s="43" t="str">
        <f>_xll.BInterpol('Base IPCA'!$C$3:$C$14,'Base IPCA'!$E$3:$E$14,AH5361,"Cubic","Extrapolate=Linear","MultiX=Average","Skip=True","Sort=True")</f>
        <v>#N/A Invalid Parameter: Interpolation value</v>
      </c>
      <c r="AJ5361" s="43" t="str">
        <f>_xll.BInterpol('Base IPCA'!$C$3:$C$14,'Base IPCA'!$D$3:$D$14,AH5361,"Cubic","Extrapolate=Linear","MultiX=Average","Skip=True","Sort=True")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2"/>
        <v>#REF!</v>
      </c>
      <c r="AI5362" s="43" t="str">
        <f>_xll.BInterpol('Base IPCA'!$C$3:$C$14,'Base IPCA'!$E$3:$E$14,AH5362,"Cubic","Extrapolate=Linear","MultiX=Average","Skip=True","Sort=True")</f>
        <v>#N/A Invalid Parameter: Interpolation value</v>
      </c>
      <c r="AJ5362" s="43" t="str">
        <f>_xll.BInterpol('Base IPCA'!$C$3:$C$14,'Base IPCA'!$D$3:$D$14,AH5362,"Cubic","Extrapolate=Linear","MultiX=Average","Skip=True","Sort=True")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2"/>
        <v>#REF!</v>
      </c>
      <c r="AI5363" s="43" t="str">
        <f>_xll.BInterpol('Base IPCA'!$C$3:$C$14,'Base IPCA'!$E$3:$E$14,AH5363,"Cubic","Extrapolate=Linear","MultiX=Average","Skip=True","Sort=True")</f>
        <v>#N/A Invalid Parameter: Interpolation value</v>
      </c>
      <c r="AJ5363" s="43" t="str">
        <f>_xll.BInterpol('Base IPCA'!$C$3:$C$14,'Base IPCA'!$D$3:$D$14,AH5363,"Cubic","Extrapolate=Linear","MultiX=Average","Skip=True","Sort=True")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2"/>
        <v>#REF!</v>
      </c>
      <c r="AI5364" s="43" t="str">
        <f>_xll.BInterpol('Base IPCA'!$C$3:$C$14,'Base IPCA'!$E$3:$E$14,AH5364,"Cubic","Extrapolate=Linear","MultiX=Average","Skip=True","Sort=True")</f>
        <v>#N/A Invalid Parameter: Interpolation value</v>
      </c>
      <c r="AJ5364" s="43" t="str">
        <f>_xll.BInterpol('Base IPCA'!$C$3:$C$14,'Base IPCA'!$D$3:$D$14,AH5364,"Cubic","Extrapolate=Linear","MultiX=Average","Skip=True","Sort=True")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2"/>
        <v>#REF!</v>
      </c>
      <c r="AI5365" s="43" t="str">
        <f>_xll.BInterpol('Base IPCA'!$C$3:$C$14,'Base IPCA'!$E$3:$E$14,AH5365,"Cubic","Extrapolate=Linear","MultiX=Average","Skip=True","Sort=True")</f>
        <v>#N/A Invalid Parameter: Interpolation value</v>
      </c>
      <c r="AJ5365" s="43" t="str">
        <f>_xll.BInterpol('Base IPCA'!$C$3:$C$14,'Base IPCA'!$D$3:$D$14,AH5365,"Cubic","Extrapolate=Linear","MultiX=Average","Skip=True","Sort=True")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2"/>
        <v>#REF!</v>
      </c>
      <c r="AI5366" s="43" t="str">
        <f>_xll.BInterpol('Base IPCA'!$C$3:$C$14,'Base IPCA'!$E$3:$E$14,AH5366,"Cubic","Extrapolate=Linear","MultiX=Average","Skip=True","Sort=True")</f>
        <v>#N/A Invalid Parameter: Interpolation value</v>
      </c>
      <c r="AJ5366" s="43" t="str">
        <f>_xll.BInterpol('Base IPCA'!$C$3:$C$14,'Base IPCA'!$D$3:$D$14,AH5366,"Cubic","Extrapolate=Linear","MultiX=Average","Skip=True","Sort=True")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2"/>
        <v>#REF!</v>
      </c>
      <c r="AI5367" s="43" t="str">
        <f>_xll.BInterpol('Base IPCA'!$C$3:$C$14,'Base IPCA'!$E$3:$E$14,AH5367,"Cubic","Extrapolate=Linear","MultiX=Average","Skip=True","Sort=True")</f>
        <v>#N/A Invalid Parameter: Interpolation value</v>
      </c>
      <c r="AJ5367" s="43" t="str">
        <f>_xll.BInterpol('Base IPCA'!$C$3:$C$14,'Base IPCA'!$D$3:$D$14,AH5367,"Cubic","Extrapolate=Linear","MultiX=Average","Skip=True","Sort=True")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2"/>
        <v>#REF!</v>
      </c>
      <c r="AI5368" s="43" t="str">
        <f>_xll.BInterpol('Base IPCA'!$C$3:$C$14,'Base IPCA'!$E$3:$E$14,AH5368,"Cubic","Extrapolate=Linear","MultiX=Average","Skip=True","Sort=True")</f>
        <v>#N/A Invalid Parameter: Interpolation value</v>
      </c>
      <c r="AJ5368" s="43" t="str">
        <f>_xll.BInterpol('Base IPCA'!$C$3:$C$14,'Base IPCA'!$D$3:$D$14,AH5368,"Cubic","Extrapolate=Linear","MultiX=Average","Skip=True","Sort=True")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2"/>
        <v>#REF!</v>
      </c>
      <c r="AI5369" s="43" t="str">
        <f>_xll.BInterpol('Base IPCA'!$C$3:$C$14,'Base IPCA'!$E$3:$E$14,AH5369,"Cubic","Extrapolate=Linear","MultiX=Average","Skip=True","Sort=True")</f>
        <v>#N/A Invalid Parameter: Interpolation value</v>
      </c>
      <c r="AJ5369" s="43" t="str">
        <f>_xll.BInterpol('Base IPCA'!$C$3:$C$14,'Base IPCA'!$D$3:$D$14,AH5369,"Cubic","Extrapolate=Linear","MultiX=Average","Skip=True","Sort=True")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2"/>
        <v>#REF!</v>
      </c>
      <c r="AI5370" s="43" t="str">
        <f>_xll.BInterpol('Base IPCA'!$C$3:$C$14,'Base IPCA'!$E$3:$E$14,AH5370,"Cubic","Extrapolate=Linear","MultiX=Average","Skip=True","Sort=True")</f>
        <v>#N/A Invalid Parameter: Interpolation value</v>
      </c>
      <c r="AJ5370" s="43" t="str">
        <f>_xll.BInterpol('Base IPCA'!$C$3:$C$14,'Base IPCA'!$D$3:$D$14,AH5370,"Cubic","Extrapolate=Linear","MultiX=Average","Skip=True","Sort=True")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2"/>
        <v>#REF!</v>
      </c>
      <c r="AI5371" s="43" t="str">
        <f>_xll.BInterpol('Base IPCA'!$C$3:$C$14,'Base IPCA'!$E$3:$E$14,AH5371,"Cubic","Extrapolate=Linear","MultiX=Average","Skip=True","Sort=True")</f>
        <v>#N/A Invalid Parameter: Interpolation value</v>
      </c>
      <c r="AJ5371" s="43" t="str">
        <f>_xll.BInterpol('Base IPCA'!$C$3:$C$14,'Base IPCA'!$D$3:$D$14,AH5371,"Cubic","Extrapolate=Linear","MultiX=Average","Skip=True","Sort=True")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2"/>
        <v>#REF!</v>
      </c>
      <c r="AI5372" s="43" t="str">
        <f>_xll.BInterpol('Base IPCA'!$C$3:$C$14,'Base IPCA'!$E$3:$E$14,AH5372,"Cubic","Extrapolate=Linear","MultiX=Average","Skip=True","Sort=True")</f>
        <v>#N/A Invalid Parameter: Interpolation value</v>
      </c>
      <c r="AJ5372" s="43" t="str">
        <f>_xll.BInterpol('Base IPCA'!$C$3:$C$14,'Base IPCA'!$D$3:$D$14,AH5372,"Cubic","Extrapolate=Linear","MultiX=Average","Skip=True","Sort=True")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2"/>
        <v>#REF!</v>
      </c>
      <c r="AI5373" s="43" t="str">
        <f>_xll.BInterpol('Base IPCA'!$C$3:$C$14,'Base IPCA'!$E$3:$E$14,AH5373,"Cubic","Extrapolate=Linear","MultiX=Average","Skip=True","Sort=True")</f>
        <v>#N/A Invalid Parameter: Interpolation value</v>
      </c>
      <c r="AJ5373" s="43" t="str">
        <f>_xll.BInterpol('Base IPCA'!$C$3:$C$14,'Base IPCA'!$D$3:$D$14,AH5373,"Cubic","Extrapolate=Linear","MultiX=Average","Skip=True","Sort=True")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2"/>
        <v>#REF!</v>
      </c>
      <c r="AI5374" s="43" t="str">
        <f>_xll.BInterpol('Base IPCA'!$C$3:$C$14,'Base IPCA'!$E$3:$E$14,AH5374,"Cubic","Extrapolate=Linear","MultiX=Average","Skip=True","Sort=True")</f>
        <v>#N/A Invalid Parameter: Interpolation value</v>
      </c>
      <c r="AJ5374" s="43" t="str">
        <f>_xll.BInterpol('Base IPCA'!$C$3:$C$14,'Base IPCA'!$D$3:$D$14,AH5374,"Cubic","Extrapolate=Linear","MultiX=Average","Skip=True","Sort=True")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2"/>
        <v>#REF!</v>
      </c>
      <c r="AI5375" s="43" t="str">
        <f>_xll.BInterpol('Base IPCA'!$C$3:$C$14,'Base IPCA'!$E$3:$E$14,AH5375,"Cubic","Extrapolate=Linear","MultiX=Average","Skip=True","Sort=True")</f>
        <v>#N/A Invalid Parameter: Interpolation value</v>
      </c>
      <c r="AJ5375" s="43" t="str">
        <f>_xll.BInterpol('Base IPCA'!$C$3:$C$14,'Base IPCA'!$D$3:$D$14,AH5375,"Cubic","Extrapolate=Linear","MultiX=Average","Skip=True","Sort=True")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2"/>
        <v>#REF!</v>
      </c>
      <c r="AI5376" s="43" t="str">
        <f>_xll.BInterpol('Base IPCA'!$C$3:$C$14,'Base IPCA'!$E$3:$E$14,AH5376,"Cubic","Extrapolate=Linear","MultiX=Average","Skip=True","Sort=True")</f>
        <v>#N/A Invalid Parameter: Interpolation value</v>
      </c>
      <c r="AJ5376" s="43" t="str">
        <f>_xll.BInterpol('Base IPCA'!$C$3:$C$14,'Base IPCA'!$D$3:$D$14,AH5376,"Cubic","Extrapolate=Linear","MultiX=Average","Skip=True","Sort=True")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2"/>
        <v>#REF!</v>
      </c>
      <c r="AI5377" s="43" t="str">
        <f>_xll.BInterpol('Base IPCA'!$C$3:$C$14,'Base IPCA'!$E$3:$E$14,AH5377,"Cubic","Extrapolate=Linear","MultiX=Average","Skip=True","Sort=True")</f>
        <v>#N/A Invalid Parameter: Interpolation value</v>
      </c>
      <c r="AJ5377" s="43" t="str">
        <f>_xll.BInterpol('Base IPCA'!$C$3:$C$14,'Base IPCA'!$D$3:$D$14,AH5377,"Cubic","Extrapolate=Linear","MultiX=Average","Skip=True","Sort=True")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2"/>
        <v>#REF!</v>
      </c>
      <c r="AI5378" s="43" t="str">
        <f>_xll.BInterpol('Base IPCA'!$C$3:$C$14,'Base IPCA'!$E$3:$E$14,AH5378,"Cubic","Extrapolate=Linear","MultiX=Average","Skip=True","Sort=True")</f>
        <v>#N/A Invalid Parameter: Interpolation value</v>
      </c>
      <c r="AJ5378" s="43" t="str">
        <f>_xll.BInterpol('Base IPCA'!$C$3:$C$14,'Base IPCA'!$D$3:$D$14,AH5378,"Cubic","Extrapolate=Linear","MultiX=Average","Skip=True","Sort=True")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2"/>
        <v>#REF!</v>
      </c>
      <c r="AI5379" s="43" t="str">
        <f>_xll.BInterpol('Base IPCA'!$C$3:$C$14,'Base IPCA'!$E$3:$E$14,AH5379,"Cubic","Extrapolate=Linear","MultiX=Average","Skip=True","Sort=True")</f>
        <v>#N/A Invalid Parameter: Interpolation value</v>
      </c>
      <c r="AJ5379" s="43" t="str">
        <f>_xll.BInterpol('Base IPCA'!$C$3:$C$14,'Base IPCA'!$D$3:$D$14,AH5379,"Cubic","Extrapolate=Linear","MultiX=Average","Skip=True","Sort=True")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2"/>
        <v>#REF!</v>
      </c>
      <c r="AI5380" s="43" t="str">
        <f>_xll.BInterpol('Base IPCA'!$C$3:$C$14,'Base IPCA'!$E$3:$E$14,AH5380,"Cubic","Extrapolate=Linear","MultiX=Average","Skip=True","Sort=True")</f>
        <v>#N/A Invalid Parameter: Interpolation value</v>
      </c>
      <c r="AJ5380" s="43" t="str">
        <f>_xll.BInterpol('Base IPCA'!$C$3:$C$14,'Base IPCA'!$D$3:$D$14,AH5380,"Cubic","Extrapolate=Linear","MultiX=Average","Skip=True","Sort=True")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2"/>
        <v>#REF!</v>
      </c>
      <c r="AI5381" s="43" t="str">
        <f>_xll.BInterpol('Base IPCA'!$C$3:$C$14,'Base IPCA'!$E$3:$E$14,AH5381,"Cubic","Extrapolate=Linear","MultiX=Average","Skip=True","Sort=True")</f>
        <v>#N/A Invalid Parameter: Interpolation value</v>
      </c>
      <c r="AJ5381" s="43" t="str">
        <f>_xll.BInterpol('Base IPCA'!$C$3:$C$14,'Base IPCA'!$D$3:$D$14,AH5381,"Cubic","Extrapolate=Linear","MultiX=Average","Skip=True","Sort=True")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3">AH5381+1</f>
        <v>#REF!</v>
      </c>
      <c r="AI5382" s="43" t="str">
        <f>_xll.BInterpol('Base IPCA'!$C$3:$C$14,'Base IPCA'!$E$3:$E$14,AH5382,"Cubic","Extrapolate=Linear","MultiX=Average","Skip=True","Sort=True")</f>
        <v>#N/A Invalid Parameter: Interpolation value</v>
      </c>
      <c r="AJ5382" s="43" t="str">
        <f>_xll.BInterpol('Base IPCA'!$C$3:$C$14,'Base IPCA'!$D$3:$D$14,AH5382,"Cubic","Extrapolate=Linear","MultiX=Average","Skip=True","Sort=True")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3"/>
        <v>#REF!</v>
      </c>
      <c r="AI5383" s="43" t="str">
        <f>_xll.BInterpol('Base IPCA'!$C$3:$C$14,'Base IPCA'!$E$3:$E$14,AH5383,"Cubic","Extrapolate=Linear","MultiX=Average","Skip=True","Sort=True")</f>
        <v>#N/A Invalid Parameter: Interpolation value</v>
      </c>
      <c r="AJ5383" s="43" t="str">
        <f>_xll.BInterpol('Base IPCA'!$C$3:$C$14,'Base IPCA'!$D$3:$D$14,AH5383,"Cubic","Extrapolate=Linear","MultiX=Average","Skip=True","Sort=True")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3"/>
        <v>#REF!</v>
      </c>
      <c r="AI5384" s="43" t="str">
        <f>_xll.BInterpol('Base IPCA'!$C$3:$C$14,'Base IPCA'!$E$3:$E$14,AH5384,"Cubic","Extrapolate=Linear","MultiX=Average","Skip=True","Sort=True")</f>
        <v>#N/A Invalid Parameter: Interpolation value</v>
      </c>
      <c r="AJ5384" s="43" t="str">
        <f>_xll.BInterpol('Base IPCA'!$C$3:$C$14,'Base IPCA'!$D$3:$D$14,AH5384,"Cubic","Extrapolate=Linear","MultiX=Average","Skip=True","Sort=True")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3"/>
        <v>#REF!</v>
      </c>
      <c r="AI5385" s="43" t="str">
        <f>_xll.BInterpol('Base IPCA'!$C$3:$C$14,'Base IPCA'!$E$3:$E$14,AH5385,"Cubic","Extrapolate=Linear","MultiX=Average","Skip=True","Sort=True")</f>
        <v>#N/A Invalid Parameter: Interpolation value</v>
      </c>
      <c r="AJ5385" s="43" t="str">
        <f>_xll.BInterpol('Base IPCA'!$C$3:$C$14,'Base IPCA'!$D$3:$D$14,AH5385,"Cubic","Extrapolate=Linear","MultiX=Average","Skip=True","Sort=True")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3"/>
        <v>#REF!</v>
      </c>
      <c r="AI5386" s="43" t="str">
        <f>_xll.BInterpol('Base IPCA'!$C$3:$C$14,'Base IPCA'!$E$3:$E$14,AH5386,"Cubic","Extrapolate=Linear","MultiX=Average","Skip=True","Sort=True")</f>
        <v>#N/A Invalid Parameter: Interpolation value</v>
      </c>
      <c r="AJ5386" s="43" t="str">
        <f>_xll.BInterpol('Base IPCA'!$C$3:$C$14,'Base IPCA'!$D$3:$D$14,AH5386,"Cubic","Extrapolate=Linear","MultiX=Average","Skip=True","Sort=True")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3"/>
        <v>#REF!</v>
      </c>
      <c r="AI5387" s="43" t="str">
        <f>_xll.BInterpol('Base IPCA'!$C$3:$C$14,'Base IPCA'!$E$3:$E$14,AH5387,"Cubic","Extrapolate=Linear","MultiX=Average","Skip=True","Sort=True")</f>
        <v>#N/A Invalid Parameter: Interpolation value</v>
      </c>
      <c r="AJ5387" s="43" t="str">
        <f>_xll.BInterpol('Base IPCA'!$C$3:$C$14,'Base IPCA'!$D$3:$D$14,AH5387,"Cubic","Extrapolate=Linear","MultiX=Average","Skip=True","Sort=True")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3"/>
        <v>#REF!</v>
      </c>
      <c r="AI5388" s="43" t="str">
        <f>_xll.BInterpol('Base IPCA'!$C$3:$C$14,'Base IPCA'!$E$3:$E$14,AH5388,"Cubic","Extrapolate=Linear","MultiX=Average","Skip=True","Sort=True")</f>
        <v>#N/A Invalid Parameter: Interpolation value</v>
      </c>
      <c r="AJ5388" s="43" t="str">
        <f>_xll.BInterpol('Base IPCA'!$C$3:$C$14,'Base IPCA'!$D$3:$D$14,AH5388,"Cubic","Extrapolate=Linear","MultiX=Average","Skip=True","Sort=True")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3"/>
        <v>#REF!</v>
      </c>
      <c r="AI5389" s="43" t="str">
        <f>_xll.BInterpol('Base IPCA'!$C$3:$C$14,'Base IPCA'!$E$3:$E$14,AH5389,"Cubic","Extrapolate=Linear","MultiX=Average","Skip=True","Sort=True")</f>
        <v>#N/A Invalid Parameter: Interpolation value</v>
      </c>
      <c r="AJ5389" s="43" t="str">
        <f>_xll.BInterpol('Base IPCA'!$C$3:$C$14,'Base IPCA'!$D$3:$D$14,AH5389,"Cubic","Extrapolate=Linear","MultiX=Average","Skip=True","Sort=True")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3"/>
        <v>#REF!</v>
      </c>
      <c r="AI5390" s="43" t="str">
        <f>_xll.BInterpol('Base IPCA'!$C$3:$C$14,'Base IPCA'!$E$3:$E$14,AH5390,"Cubic","Extrapolate=Linear","MultiX=Average","Skip=True","Sort=True")</f>
        <v>#N/A Invalid Parameter: Interpolation value</v>
      </c>
      <c r="AJ5390" s="43" t="str">
        <f>_xll.BInterpol('Base IPCA'!$C$3:$C$14,'Base IPCA'!$D$3:$D$14,AH5390,"Cubic","Extrapolate=Linear","MultiX=Average","Skip=True","Sort=True")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3"/>
        <v>#REF!</v>
      </c>
      <c r="AI5391" s="43" t="str">
        <f>_xll.BInterpol('Base IPCA'!$C$3:$C$14,'Base IPCA'!$E$3:$E$14,AH5391,"Cubic","Extrapolate=Linear","MultiX=Average","Skip=True","Sort=True")</f>
        <v>#N/A Invalid Parameter: Interpolation value</v>
      </c>
      <c r="AJ5391" s="43" t="str">
        <f>_xll.BInterpol('Base IPCA'!$C$3:$C$14,'Base IPCA'!$D$3:$D$14,AH5391,"Cubic","Extrapolate=Linear","MultiX=Average","Skip=True","Sort=True")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3"/>
        <v>#REF!</v>
      </c>
      <c r="AI5392" s="43" t="str">
        <f>_xll.BInterpol('Base IPCA'!$C$3:$C$14,'Base IPCA'!$E$3:$E$14,AH5392,"Cubic","Extrapolate=Linear","MultiX=Average","Skip=True","Sort=True")</f>
        <v>#N/A Invalid Parameter: Interpolation value</v>
      </c>
      <c r="AJ5392" s="43" t="str">
        <f>_xll.BInterpol('Base IPCA'!$C$3:$C$14,'Base IPCA'!$D$3:$D$14,AH5392,"Cubic","Extrapolate=Linear","MultiX=Average","Skip=True","Sort=True")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3"/>
        <v>#REF!</v>
      </c>
      <c r="AI5393" s="43" t="str">
        <f>_xll.BInterpol('Base IPCA'!$C$3:$C$14,'Base IPCA'!$E$3:$E$14,AH5393,"Cubic","Extrapolate=Linear","MultiX=Average","Skip=True","Sort=True")</f>
        <v>#N/A Invalid Parameter: Interpolation value</v>
      </c>
      <c r="AJ5393" s="43" t="str">
        <f>_xll.BInterpol('Base IPCA'!$C$3:$C$14,'Base IPCA'!$D$3:$D$14,AH5393,"Cubic","Extrapolate=Linear","MultiX=Average","Skip=True","Sort=True")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3"/>
        <v>#REF!</v>
      </c>
      <c r="AI5394" s="43" t="str">
        <f>_xll.BInterpol('Base IPCA'!$C$3:$C$14,'Base IPCA'!$E$3:$E$14,AH5394,"Cubic","Extrapolate=Linear","MultiX=Average","Skip=True","Sort=True")</f>
        <v>#N/A Invalid Parameter: Interpolation value</v>
      </c>
      <c r="AJ5394" s="43" t="str">
        <f>_xll.BInterpol('Base IPCA'!$C$3:$C$14,'Base IPCA'!$D$3:$D$14,AH5394,"Cubic","Extrapolate=Linear","MultiX=Average","Skip=True","Sort=True")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3"/>
        <v>#REF!</v>
      </c>
      <c r="AI5395" s="43" t="str">
        <f>_xll.BInterpol('Base IPCA'!$C$3:$C$14,'Base IPCA'!$E$3:$E$14,AH5395,"Cubic","Extrapolate=Linear","MultiX=Average","Skip=True","Sort=True")</f>
        <v>#N/A Invalid Parameter: Interpolation value</v>
      </c>
      <c r="AJ5395" s="43" t="str">
        <f>_xll.BInterpol('Base IPCA'!$C$3:$C$14,'Base IPCA'!$D$3:$D$14,AH5395,"Cubic","Extrapolate=Linear","MultiX=Average","Skip=True","Sort=True")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3"/>
        <v>#REF!</v>
      </c>
      <c r="AI5396" s="43" t="str">
        <f>_xll.BInterpol('Base IPCA'!$C$3:$C$14,'Base IPCA'!$E$3:$E$14,AH5396,"Cubic","Extrapolate=Linear","MultiX=Average","Skip=True","Sort=True")</f>
        <v>#N/A Invalid Parameter: Interpolation value</v>
      </c>
      <c r="AJ5396" s="43" t="str">
        <f>_xll.BInterpol('Base IPCA'!$C$3:$C$14,'Base IPCA'!$D$3:$D$14,AH5396,"Cubic","Extrapolate=Linear","MultiX=Average","Skip=True","Sort=True")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3"/>
        <v>#REF!</v>
      </c>
      <c r="AI5397" s="43" t="str">
        <f>_xll.BInterpol('Base IPCA'!$C$3:$C$14,'Base IPCA'!$E$3:$E$14,AH5397,"Cubic","Extrapolate=Linear","MultiX=Average","Skip=True","Sort=True")</f>
        <v>#N/A Invalid Parameter: Interpolation value</v>
      </c>
      <c r="AJ5397" s="43" t="str">
        <f>_xll.BInterpol('Base IPCA'!$C$3:$C$14,'Base IPCA'!$D$3:$D$14,AH5397,"Cubic","Extrapolate=Linear","MultiX=Average","Skip=True","Sort=True")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3"/>
        <v>#REF!</v>
      </c>
      <c r="AI5398" s="43" t="str">
        <f>_xll.BInterpol('Base IPCA'!$C$3:$C$14,'Base IPCA'!$E$3:$E$14,AH5398,"Cubic","Extrapolate=Linear","MultiX=Average","Skip=True","Sort=True")</f>
        <v>#N/A Invalid Parameter: Interpolation value</v>
      </c>
      <c r="AJ5398" s="43" t="str">
        <f>_xll.BInterpol('Base IPCA'!$C$3:$C$14,'Base IPCA'!$D$3:$D$14,AH5398,"Cubic","Extrapolate=Linear","MultiX=Average","Skip=True","Sort=True")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3"/>
        <v>#REF!</v>
      </c>
      <c r="AI5399" s="43" t="str">
        <f>_xll.BInterpol('Base IPCA'!$C$3:$C$14,'Base IPCA'!$E$3:$E$14,AH5399,"Cubic","Extrapolate=Linear","MultiX=Average","Skip=True","Sort=True")</f>
        <v>#N/A Invalid Parameter: Interpolation value</v>
      </c>
      <c r="AJ5399" s="43" t="str">
        <f>_xll.BInterpol('Base IPCA'!$C$3:$C$14,'Base IPCA'!$D$3:$D$14,AH5399,"Cubic","Extrapolate=Linear","MultiX=Average","Skip=True","Sort=True")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3"/>
        <v>#REF!</v>
      </c>
      <c r="AI5400" s="43" t="str">
        <f>_xll.BInterpol('Base IPCA'!$C$3:$C$14,'Base IPCA'!$E$3:$E$14,AH5400,"Cubic","Extrapolate=Linear","MultiX=Average","Skip=True","Sort=True")</f>
        <v>#N/A Invalid Parameter: Interpolation value</v>
      </c>
      <c r="AJ5400" s="43" t="str">
        <f>_xll.BInterpol('Base IPCA'!$C$3:$C$14,'Base IPCA'!$D$3:$D$14,AH5400,"Cubic","Extrapolate=Linear","MultiX=Average","Skip=True","Sort=True")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3"/>
        <v>#REF!</v>
      </c>
      <c r="AI5401" s="43" t="str">
        <f>_xll.BInterpol('Base IPCA'!$C$3:$C$14,'Base IPCA'!$E$3:$E$14,AH5401,"Cubic","Extrapolate=Linear","MultiX=Average","Skip=True","Sort=True")</f>
        <v>#N/A Invalid Parameter: Interpolation value</v>
      </c>
      <c r="AJ5401" s="43" t="str">
        <f>_xll.BInterpol('Base IPCA'!$C$3:$C$14,'Base IPCA'!$D$3:$D$14,AH5401,"Cubic","Extrapolate=Linear","MultiX=Average","Skip=True","Sort=True")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3"/>
        <v>#REF!</v>
      </c>
      <c r="AI5402" s="43" t="str">
        <f>_xll.BInterpol('Base IPCA'!$C$3:$C$14,'Base IPCA'!$E$3:$E$14,AH5402,"Cubic","Extrapolate=Linear","MultiX=Average","Skip=True","Sort=True")</f>
        <v>#N/A Invalid Parameter: Interpolation value</v>
      </c>
      <c r="AJ5402" s="43" t="str">
        <f>_xll.BInterpol('Base IPCA'!$C$3:$C$14,'Base IPCA'!$D$3:$D$14,AH5402,"Cubic","Extrapolate=Linear","MultiX=Average","Skip=True","Sort=True")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3"/>
        <v>#REF!</v>
      </c>
      <c r="AI5403" s="43" t="str">
        <f>_xll.BInterpol('Base IPCA'!$C$3:$C$14,'Base IPCA'!$E$3:$E$14,AH5403,"Cubic","Extrapolate=Linear","MultiX=Average","Skip=True","Sort=True")</f>
        <v>#N/A Invalid Parameter: Interpolation value</v>
      </c>
      <c r="AJ5403" s="43" t="str">
        <f>_xll.BInterpol('Base IPCA'!$C$3:$C$14,'Base IPCA'!$D$3:$D$14,AH5403,"Cubic","Extrapolate=Linear","MultiX=Average","Skip=True","Sort=True")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3"/>
        <v>#REF!</v>
      </c>
      <c r="AI5404" s="43" t="str">
        <f>_xll.BInterpol('Base IPCA'!$C$3:$C$14,'Base IPCA'!$E$3:$E$14,AH5404,"Cubic","Extrapolate=Linear","MultiX=Average","Skip=True","Sort=True")</f>
        <v>#N/A Invalid Parameter: Interpolation value</v>
      </c>
      <c r="AJ5404" s="43" t="str">
        <f>_xll.BInterpol('Base IPCA'!$C$3:$C$14,'Base IPCA'!$D$3:$D$14,AH5404,"Cubic","Extrapolate=Linear","MultiX=Average","Skip=True","Sort=True")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3"/>
        <v>#REF!</v>
      </c>
      <c r="AI5405" s="43" t="str">
        <f>_xll.BInterpol('Base IPCA'!$C$3:$C$14,'Base IPCA'!$E$3:$E$14,AH5405,"Cubic","Extrapolate=Linear","MultiX=Average","Skip=True","Sort=True")</f>
        <v>#N/A Invalid Parameter: Interpolation value</v>
      </c>
      <c r="AJ5405" s="43" t="str">
        <f>_xll.BInterpol('Base IPCA'!$C$3:$C$14,'Base IPCA'!$D$3:$D$14,AH5405,"Cubic","Extrapolate=Linear","MultiX=Average","Skip=True","Sort=True")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3"/>
        <v>#REF!</v>
      </c>
      <c r="AI5406" s="43" t="str">
        <f>_xll.BInterpol('Base IPCA'!$C$3:$C$14,'Base IPCA'!$E$3:$E$14,AH5406,"Cubic","Extrapolate=Linear","MultiX=Average","Skip=True","Sort=True")</f>
        <v>#N/A Invalid Parameter: Interpolation value</v>
      </c>
      <c r="AJ5406" s="43" t="str">
        <f>_xll.BInterpol('Base IPCA'!$C$3:$C$14,'Base IPCA'!$D$3:$D$14,AH5406,"Cubic","Extrapolate=Linear","MultiX=Average","Skip=True","Sort=True")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3"/>
        <v>#REF!</v>
      </c>
      <c r="AI5407" s="43" t="str">
        <f>_xll.BInterpol('Base IPCA'!$C$3:$C$14,'Base IPCA'!$E$3:$E$14,AH5407,"Cubic","Extrapolate=Linear","MultiX=Average","Skip=True","Sort=True")</f>
        <v>#N/A Invalid Parameter: Interpolation value</v>
      </c>
      <c r="AJ5407" s="43" t="str">
        <f>_xll.BInterpol('Base IPCA'!$C$3:$C$14,'Base IPCA'!$D$3:$D$14,AH5407,"Cubic","Extrapolate=Linear","MultiX=Average","Skip=True","Sort=True")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3"/>
        <v>#REF!</v>
      </c>
      <c r="AI5408" s="43" t="str">
        <f>_xll.BInterpol('Base IPCA'!$C$3:$C$14,'Base IPCA'!$E$3:$E$14,AH5408,"Cubic","Extrapolate=Linear","MultiX=Average","Skip=True","Sort=True")</f>
        <v>#N/A Invalid Parameter: Interpolation value</v>
      </c>
      <c r="AJ5408" s="43" t="str">
        <f>_xll.BInterpol('Base IPCA'!$C$3:$C$14,'Base IPCA'!$D$3:$D$14,AH5408,"Cubic","Extrapolate=Linear","MultiX=Average","Skip=True","Sort=True")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3"/>
        <v>#REF!</v>
      </c>
      <c r="AI5409" s="43" t="str">
        <f>_xll.BInterpol('Base IPCA'!$C$3:$C$14,'Base IPCA'!$E$3:$E$14,AH5409,"Cubic","Extrapolate=Linear","MultiX=Average","Skip=True","Sort=True")</f>
        <v>#N/A Invalid Parameter: Interpolation value</v>
      </c>
      <c r="AJ5409" s="43" t="str">
        <f>_xll.BInterpol('Base IPCA'!$C$3:$C$14,'Base IPCA'!$D$3:$D$14,AH5409,"Cubic","Extrapolate=Linear","MultiX=Average","Skip=True","Sort=True")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3"/>
        <v>#REF!</v>
      </c>
      <c r="AI5410" s="43" t="str">
        <f>_xll.BInterpol('Base IPCA'!$C$3:$C$14,'Base IPCA'!$E$3:$E$14,AH5410,"Cubic","Extrapolate=Linear","MultiX=Average","Skip=True","Sort=True")</f>
        <v>#N/A Invalid Parameter: Interpolation value</v>
      </c>
      <c r="AJ5410" s="43" t="str">
        <f>_xll.BInterpol('Base IPCA'!$C$3:$C$14,'Base IPCA'!$D$3:$D$14,AH5410,"Cubic","Extrapolate=Linear","MultiX=Average","Skip=True","Sort=True")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3"/>
        <v>#REF!</v>
      </c>
      <c r="AI5411" s="43" t="str">
        <f>_xll.BInterpol('Base IPCA'!$C$3:$C$14,'Base IPCA'!$E$3:$E$14,AH5411,"Cubic","Extrapolate=Linear","MultiX=Average","Skip=True","Sort=True")</f>
        <v>#N/A Invalid Parameter: Interpolation value</v>
      </c>
      <c r="AJ5411" s="43" t="str">
        <f>_xll.BInterpol('Base IPCA'!$C$3:$C$14,'Base IPCA'!$D$3:$D$14,AH5411,"Cubic","Extrapolate=Linear","MultiX=Average","Skip=True","Sort=True")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3"/>
        <v>#REF!</v>
      </c>
      <c r="AI5412" s="43" t="str">
        <f>_xll.BInterpol('Base IPCA'!$C$3:$C$14,'Base IPCA'!$E$3:$E$14,AH5412,"Cubic","Extrapolate=Linear","MultiX=Average","Skip=True","Sort=True")</f>
        <v>#N/A Invalid Parameter: Interpolation value</v>
      </c>
      <c r="AJ5412" s="43" t="str">
        <f>_xll.BInterpol('Base IPCA'!$C$3:$C$14,'Base IPCA'!$D$3:$D$14,AH5412,"Cubic","Extrapolate=Linear","MultiX=Average","Skip=True","Sort=True")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3"/>
        <v>#REF!</v>
      </c>
      <c r="AI5413" s="43" t="str">
        <f>_xll.BInterpol('Base IPCA'!$C$3:$C$14,'Base IPCA'!$E$3:$E$14,AH5413,"Cubic","Extrapolate=Linear","MultiX=Average","Skip=True","Sort=True")</f>
        <v>#N/A Invalid Parameter: Interpolation value</v>
      </c>
      <c r="AJ5413" s="43" t="str">
        <f>_xll.BInterpol('Base IPCA'!$C$3:$C$14,'Base IPCA'!$D$3:$D$14,AH5413,"Cubic","Extrapolate=Linear","MultiX=Average","Skip=True","Sort=True")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3"/>
        <v>#REF!</v>
      </c>
      <c r="AI5414" s="43" t="str">
        <f>_xll.BInterpol('Base IPCA'!$C$3:$C$14,'Base IPCA'!$E$3:$E$14,AH5414,"Cubic","Extrapolate=Linear","MultiX=Average","Skip=True","Sort=True")</f>
        <v>#N/A Invalid Parameter: Interpolation value</v>
      </c>
      <c r="AJ5414" s="43" t="str">
        <f>_xll.BInterpol('Base IPCA'!$C$3:$C$14,'Base IPCA'!$D$3:$D$14,AH5414,"Cubic","Extrapolate=Linear","MultiX=Average","Skip=True","Sort=True")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3"/>
        <v>#REF!</v>
      </c>
      <c r="AI5415" s="43" t="str">
        <f>_xll.BInterpol('Base IPCA'!$C$3:$C$14,'Base IPCA'!$E$3:$E$14,AH5415,"Cubic","Extrapolate=Linear","MultiX=Average","Skip=True","Sort=True")</f>
        <v>#N/A Invalid Parameter: Interpolation value</v>
      </c>
      <c r="AJ5415" s="43" t="str">
        <f>_xll.BInterpol('Base IPCA'!$C$3:$C$14,'Base IPCA'!$D$3:$D$14,AH5415,"Cubic","Extrapolate=Linear","MultiX=Average","Skip=True","Sort=True")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3"/>
        <v>#REF!</v>
      </c>
      <c r="AI5416" s="43" t="str">
        <f>_xll.BInterpol('Base IPCA'!$C$3:$C$14,'Base IPCA'!$E$3:$E$14,AH5416,"Cubic","Extrapolate=Linear","MultiX=Average","Skip=True","Sort=True")</f>
        <v>#N/A Invalid Parameter: Interpolation value</v>
      </c>
      <c r="AJ5416" s="43" t="str">
        <f>_xll.BInterpol('Base IPCA'!$C$3:$C$14,'Base IPCA'!$D$3:$D$14,AH5416,"Cubic","Extrapolate=Linear","MultiX=Average","Skip=True","Sort=True")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3"/>
        <v>#REF!</v>
      </c>
      <c r="AI5417" s="43" t="str">
        <f>_xll.BInterpol('Base IPCA'!$C$3:$C$14,'Base IPCA'!$E$3:$E$14,AH5417,"Cubic","Extrapolate=Linear","MultiX=Average","Skip=True","Sort=True")</f>
        <v>#N/A Invalid Parameter: Interpolation value</v>
      </c>
      <c r="AJ5417" s="43" t="str">
        <f>_xll.BInterpol('Base IPCA'!$C$3:$C$14,'Base IPCA'!$D$3:$D$14,AH5417,"Cubic","Extrapolate=Linear","MultiX=Average","Skip=True","Sort=True")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3"/>
        <v>#REF!</v>
      </c>
      <c r="AI5418" s="43" t="str">
        <f>_xll.BInterpol('Base IPCA'!$C$3:$C$14,'Base IPCA'!$E$3:$E$14,AH5418,"Cubic","Extrapolate=Linear","MultiX=Average","Skip=True","Sort=True")</f>
        <v>#N/A Invalid Parameter: Interpolation value</v>
      </c>
      <c r="AJ5418" s="43" t="str">
        <f>_xll.BInterpol('Base IPCA'!$C$3:$C$14,'Base IPCA'!$D$3:$D$14,AH5418,"Cubic","Extrapolate=Linear","MultiX=Average","Skip=True","Sort=True")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3"/>
        <v>#REF!</v>
      </c>
      <c r="AI5419" s="43" t="str">
        <f>_xll.BInterpol('Base IPCA'!$C$3:$C$14,'Base IPCA'!$E$3:$E$14,AH5419,"Cubic","Extrapolate=Linear","MultiX=Average","Skip=True","Sort=True")</f>
        <v>#N/A Invalid Parameter: Interpolation value</v>
      </c>
      <c r="AJ5419" s="43" t="str">
        <f>_xll.BInterpol('Base IPCA'!$C$3:$C$14,'Base IPCA'!$D$3:$D$14,AH5419,"Cubic","Extrapolate=Linear","MultiX=Average","Skip=True","Sort=True")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3"/>
        <v>#REF!</v>
      </c>
      <c r="AI5420" s="43" t="str">
        <f>_xll.BInterpol('Base IPCA'!$C$3:$C$14,'Base IPCA'!$E$3:$E$14,AH5420,"Cubic","Extrapolate=Linear","MultiX=Average","Skip=True","Sort=True")</f>
        <v>#N/A Invalid Parameter: Interpolation value</v>
      </c>
      <c r="AJ5420" s="43" t="str">
        <f>_xll.BInterpol('Base IPCA'!$C$3:$C$14,'Base IPCA'!$D$3:$D$14,AH5420,"Cubic","Extrapolate=Linear","MultiX=Average","Skip=True","Sort=True")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3"/>
        <v>#REF!</v>
      </c>
      <c r="AI5421" s="43" t="str">
        <f>_xll.BInterpol('Base IPCA'!$C$3:$C$14,'Base IPCA'!$E$3:$E$14,AH5421,"Cubic","Extrapolate=Linear","MultiX=Average","Skip=True","Sort=True")</f>
        <v>#N/A Invalid Parameter: Interpolation value</v>
      </c>
      <c r="AJ5421" s="43" t="str">
        <f>_xll.BInterpol('Base IPCA'!$C$3:$C$14,'Base IPCA'!$D$3:$D$14,AH5421,"Cubic","Extrapolate=Linear","MultiX=Average","Skip=True","Sort=True")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3"/>
        <v>#REF!</v>
      </c>
      <c r="AI5422" s="43" t="str">
        <f>_xll.BInterpol('Base IPCA'!$C$3:$C$14,'Base IPCA'!$E$3:$E$14,AH5422,"Cubic","Extrapolate=Linear","MultiX=Average","Skip=True","Sort=True")</f>
        <v>#N/A Invalid Parameter: Interpolation value</v>
      </c>
      <c r="AJ5422" s="43" t="str">
        <f>_xll.BInterpol('Base IPCA'!$C$3:$C$14,'Base IPCA'!$D$3:$D$14,AH5422,"Cubic","Extrapolate=Linear","MultiX=Average","Skip=True","Sort=True")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3"/>
        <v>#REF!</v>
      </c>
      <c r="AI5423" s="43" t="str">
        <f>_xll.BInterpol('Base IPCA'!$C$3:$C$14,'Base IPCA'!$E$3:$E$14,AH5423,"Cubic","Extrapolate=Linear","MultiX=Average","Skip=True","Sort=True")</f>
        <v>#N/A Invalid Parameter: Interpolation value</v>
      </c>
      <c r="AJ5423" s="43" t="str">
        <f>_xll.BInterpol('Base IPCA'!$C$3:$C$14,'Base IPCA'!$D$3:$D$14,AH5423,"Cubic","Extrapolate=Linear","MultiX=Average","Skip=True","Sort=True")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3"/>
        <v>#REF!</v>
      </c>
      <c r="AI5424" s="43" t="str">
        <f>_xll.BInterpol('Base IPCA'!$C$3:$C$14,'Base IPCA'!$E$3:$E$14,AH5424,"Cubic","Extrapolate=Linear","MultiX=Average","Skip=True","Sort=True")</f>
        <v>#N/A Invalid Parameter: Interpolation value</v>
      </c>
      <c r="AJ5424" s="43" t="str">
        <f>_xll.BInterpol('Base IPCA'!$C$3:$C$14,'Base IPCA'!$D$3:$D$14,AH5424,"Cubic","Extrapolate=Linear","MultiX=Average","Skip=True","Sort=True")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3"/>
        <v>#REF!</v>
      </c>
      <c r="AI5425" s="43" t="str">
        <f>_xll.BInterpol('Base IPCA'!$C$3:$C$14,'Base IPCA'!$E$3:$E$14,AH5425,"Cubic","Extrapolate=Linear","MultiX=Average","Skip=True","Sort=True")</f>
        <v>#N/A Invalid Parameter: Interpolation value</v>
      </c>
      <c r="AJ5425" s="43" t="str">
        <f>_xll.BInterpol('Base IPCA'!$C$3:$C$14,'Base IPCA'!$D$3:$D$14,AH5425,"Cubic","Extrapolate=Linear","MultiX=Average","Skip=True","Sort=True")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3"/>
        <v>#REF!</v>
      </c>
      <c r="AI5426" s="43" t="str">
        <f>_xll.BInterpol('Base IPCA'!$C$3:$C$14,'Base IPCA'!$E$3:$E$14,AH5426,"Cubic","Extrapolate=Linear","MultiX=Average","Skip=True","Sort=True")</f>
        <v>#N/A Invalid Parameter: Interpolation value</v>
      </c>
      <c r="AJ5426" s="43" t="str">
        <f>_xll.BInterpol('Base IPCA'!$C$3:$C$14,'Base IPCA'!$D$3:$D$14,AH5426,"Cubic","Extrapolate=Linear","MultiX=Average","Skip=True","Sort=True")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3"/>
        <v>#REF!</v>
      </c>
      <c r="AI5427" s="43" t="str">
        <f>_xll.BInterpol('Base IPCA'!$C$3:$C$14,'Base IPCA'!$E$3:$E$14,AH5427,"Cubic","Extrapolate=Linear","MultiX=Average","Skip=True","Sort=True")</f>
        <v>#N/A Invalid Parameter: Interpolation value</v>
      </c>
      <c r="AJ5427" s="43" t="str">
        <f>_xll.BInterpol('Base IPCA'!$C$3:$C$14,'Base IPCA'!$D$3:$D$14,AH5427,"Cubic","Extrapolate=Linear","MultiX=Average","Skip=True","Sort=True")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3"/>
        <v>#REF!</v>
      </c>
      <c r="AI5428" s="43" t="str">
        <f>_xll.BInterpol('Base IPCA'!$C$3:$C$14,'Base IPCA'!$E$3:$E$14,AH5428,"Cubic","Extrapolate=Linear","MultiX=Average","Skip=True","Sort=True")</f>
        <v>#N/A Invalid Parameter: Interpolation value</v>
      </c>
      <c r="AJ5428" s="43" t="str">
        <f>_xll.BInterpol('Base IPCA'!$C$3:$C$14,'Base IPCA'!$D$3:$D$14,AH5428,"Cubic","Extrapolate=Linear","MultiX=Average","Skip=True","Sort=True")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3"/>
        <v>#REF!</v>
      </c>
      <c r="AI5429" s="43" t="str">
        <f>_xll.BInterpol('Base IPCA'!$C$3:$C$14,'Base IPCA'!$E$3:$E$14,AH5429,"Cubic","Extrapolate=Linear","MultiX=Average","Skip=True","Sort=True")</f>
        <v>#N/A Invalid Parameter: Interpolation value</v>
      </c>
      <c r="AJ5429" s="43" t="str">
        <f>_xll.BInterpol('Base IPCA'!$C$3:$C$14,'Base IPCA'!$D$3:$D$14,AH5429,"Cubic","Extrapolate=Linear","MultiX=Average","Skip=True","Sort=True")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3"/>
        <v>#REF!</v>
      </c>
      <c r="AI5430" s="43" t="str">
        <f>_xll.BInterpol('Base IPCA'!$C$3:$C$14,'Base IPCA'!$E$3:$E$14,AH5430,"Cubic","Extrapolate=Linear","MultiX=Average","Skip=True","Sort=True")</f>
        <v>#N/A Invalid Parameter: Interpolation value</v>
      </c>
      <c r="AJ5430" s="43" t="str">
        <f>_xll.BInterpol('Base IPCA'!$C$3:$C$14,'Base IPCA'!$D$3:$D$14,AH5430,"Cubic","Extrapolate=Linear","MultiX=Average","Skip=True","Sort=True")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3"/>
        <v>#REF!</v>
      </c>
      <c r="AI5431" s="43" t="str">
        <f>_xll.BInterpol('Base IPCA'!$C$3:$C$14,'Base IPCA'!$E$3:$E$14,AH5431,"Cubic","Extrapolate=Linear","MultiX=Average","Skip=True","Sort=True")</f>
        <v>#N/A Invalid Parameter: Interpolation value</v>
      </c>
      <c r="AJ5431" s="43" t="str">
        <f>_xll.BInterpol('Base IPCA'!$C$3:$C$14,'Base IPCA'!$D$3:$D$14,AH5431,"Cubic","Extrapolate=Linear","MultiX=Average","Skip=True","Sort=True")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3"/>
        <v>#REF!</v>
      </c>
      <c r="AI5432" s="43" t="str">
        <f>_xll.BInterpol('Base IPCA'!$C$3:$C$14,'Base IPCA'!$E$3:$E$14,AH5432,"Cubic","Extrapolate=Linear","MultiX=Average","Skip=True","Sort=True")</f>
        <v>#N/A Invalid Parameter: Interpolation value</v>
      </c>
      <c r="AJ5432" s="43" t="str">
        <f>_xll.BInterpol('Base IPCA'!$C$3:$C$14,'Base IPCA'!$D$3:$D$14,AH5432,"Cubic","Extrapolate=Linear","MultiX=Average","Skip=True","Sort=True")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3"/>
        <v>#REF!</v>
      </c>
      <c r="AI5433" s="43" t="str">
        <f>_xll.BInterpol('Base IPCA'!$C$3:$C$14,'Base IPCA'!$E$3:$E$14,AH5433,"Cubic","Extrapolate=Linear","MultiX=Average","Skip=True","Sort=True")</f>
        <v>#N/A Invalid Parameter: Interpolation value</v>
      </c>
      <c r="AJ5433" s="43" t="str">
        <f>_xll.BInterpol('Base IPCA'!$C$3:$C$14,'Base IPCA'!$D$3:$D$14,AH5433,"Cubic","Extrapolate=Linear","MultiX=Average","Skip=True","Sort=True")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3"/>
        <v>#REF!</v>
      </c>
      <c r="AI5434" s="43" t="str">
        <f>_xll.BInterpol('Base IPCA'!$C$3:$C$14,'Base IPCA'!$E$3:$E$14,AH5434,"Cubic","Extrapolate=Linear","MultiX=Average","Skip=True","Sort=True")</f>
        <v>#N/A Invalid Parameter: Interpolation value</v>
      </c>
      <c r="AJ5434" s="43" t="str">
        <f>_xll.BInterpol('Base IPCA'!$C$3:$C$14,'Base IPCA'!$D$3:$D$14,AH5434,"Cubic","Extrapolate=Linear","MultiX=Average","Skip=True","Sort=True")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3"/>
        <v>#REF!</v>
      </c>
      <c r="AI5435" s="43" t="str">
        <f>_xll.BInterpol('Base IPCA'!$C$3:$C$14,'Base IPCA'!$E$3:$E$14,AH5435,"Cubic","Extrapolate=Linear","MultiX=Average","Skip=True","Sort=True")</f>
        <v>#N/A Invalid Parameter: Interpolation value</v>
      </c>
      <c r="AJ5435" s="43" t="str">
        <f>_xll.BInterpol('Base IPCA'!$C$3:$C$14,'Base IPCA'!$D$3:$D$14,AH5435,"Cubic","Extrapolate=Linear","MultiX=Average","Skip=True","Sort=True")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3"/>
        <v>#REF!</v>
      </c>
      <c r="AI5436" s="43" t="str">
        <f>_xll.BInterpol('Base IPCA'!$C$3:$C$14,'Base IPCA'!$E$3:$E$14,AH5436,"Cubic","Extrapolate=Linear","MultiX=Average","Skip=True","Sort=True")</f>
        <v>#N/A Invalid Parameter: Interpolation value</v>
      </c>
      <c r="AJ5436" s="43" t="str">
        <f>_xll.BInterpol('Base IPCA'!$C$3:$C$14,'Base IPCA'!$D$3:$D$14,AH5436,"Cubic","Extrapolate=Linear","MultiX=Average","Skip=True","Sort=True")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3"/>
        <v>#REF!</v>
      </c>
      <c r="AI5437" s="43" t="str">
        <f>_xll.BInterpol('Base IPCA'!$C$3:$C$14,'Base IPCA'!$E$3:$E$14,AH5437,"Cubic","Extrapolate=Linear","MultiX=Average","Skip=True","Sort=True")</f>
        <v>#N/A Invalid Parameter: Interpolation value</v>
      </c>
      <c r="AJ5437" s="43" t="str">
        <f>_xll.BInterpol('Base IPCA'!$C$3:$C$14,'Base IPCA'!$D$3:$D$14,AH5437,"Cubic","Extrapolate=Linear","MultiX=Average","Skip=True","Sort=True")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3"/>
        <v>#REF!</v>
      </c>
      <c r="AI5438" s="43" t="str">
        <f>_xll.BInterpol('Base IPCA'!$C$3:$C$14,'Base IPCA'!$E$3:$E$14,AH5438,"Cubic","Extrapolate=Linear","MultiX=Average","Skip=True","Sort=True")</f>
        <v>#N/A Invalid Parameter: Interpolation value</v>
      </c>
      <c r="AJ5438" s="43" t="str">
        <f>_xll.BInterpol('Base IPCA'!$C$3:$C$14,'Base IPCA'!$D$3:$D$14,AH5438,"Cubic","Extrapolate=Linear","MultiX=Average","Skip=True","Sort=True")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3"/>
        <v>#REF!</v>
      </c>
      <c r="AI5439" s="43" t="str">
        <f>_xll.BInterpol('Base IPCA'!$C$3:$C$14,'Base IPCA'!$E$3:$E$14,AH5439,"Cubic","Extrapolate=Linear","MultiX=Average","Skip=True","Sort=True")</f>
        <v>#N/A Invalid Parameter: Interpolation value</v>
      </c>
      <c r="AJ5439" s="43" t="str">
        <f>_xll.BInterpol('Base IPCA'!$C$3:$C$14,'Base IPCA'!$D$3:$D$14,AH5439,"Cubic","Extrapolate=Linear","MultiX=Average","Skip=True","Sort=True")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3"/>
        <v>#REF!</v>
      </c>
      <c r="AI5440" s="43" t="str">
        <f>_xll.BInterpol('Base IPCA'!$C$3:$C$14,'Base IPCA'!$E$3:$E$14,AH5440,"Cubic","Extrapolate=Linear","MultiX=Average","Skip=True","Sort=True")</f>
        <v>#N/A Invalid Parameter: Interpolation value</v>
      </c>
      <c r="AJ5440" s="43" t="str">
        <f>_xll.BInterpol('Base IPCA'!$C$3:$C$14,'Base IPCA'!$D$3:$D$14,AH5440,"Cubic","Extrapolate=Linear","MultiX=Average","Skip=True","Sort=True")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3"/>
        <v>#REF!</v>
      </c>
      <c r="AI5441" s="43" t="str">
        <f>_xll.BInterpol('Base IPCA'!$C$3:$C$14,'Base IPCA'!$E$3:$E$14,AH5441,"Cubic","Extrapolate=Linear","MultiX=Average","Skip=True","Sort=True")</f>
        <v>#N/A Invalid Parameter: Interpolation value</v>
      </c>
      <c r="AJ5441" s="43" t="str">
        <f>_xll.BInterpol('Base IPCA'!$C$3:$C$14,'Base IPCA'!$D$3:$D$14,AH5441,"Cubic","Extrapolate=Linear","MultiX=Average","Skip=True","Sort=True")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3"/>
        <v>#REF!</v>
      </c>
      <c r="AI5442" s="43" t="str">
        <f>_xll.BInterpol('Base IPCA'!$C$3:$C$14,'Base IPCA'!$E$3:$E$14,AH5442,"Cubic","Extrapolate=Linear","MultiX=Average","Skip=True","Sort=True")</f>
        <v>#N/A Invalid Parameter: Interpolation value</v>
      </c>
      <c r="AJ5442" s="43" t="str">
        <f>_xll.BInterpol('Base IPCA'!$C$3:$C$14,'Base IPCA'!$D$3:$D$14,AH5442,"Cubic","Extrapolate=Linear","MultiX=Average","Skip=True","Sort=True")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3"/>
        <v>#REF!</v>
      </c>
      <c r="AI5443" s="43" t="str">
        <f>_xll.BInterpol('Base IPCA'!$C$3:$C$14,'Base IPCA'!$E$3:$E$14,AH5443,"Cubic","Extrapolate=Linear","MultiX=Average","Skip=True","Sort=True")</f>
        <v>#N/A Invalid Parameter: Interpolation value</v>
      </c>
      <c r="AJ5443" s="43" t="str">
        <f>_xll.BInterpol('Base IPCA'!$C$3:$C$14,'Base IPCA'!$D$3:$D$14,AH5443,"Cubic","Extrapolate=Linear","MultiX=Average","Skip=True","Sort=True")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3"/>
        <v>#REF!</v>
      </c>
      <c r="AI5444" s="43" t="str">
        <f>_xll.BInterpol('Base IPCA'!$C$3:$C$14,'Base IPCA'!$E$3:$E$14,AH5444,"Cubic","Extrapolate=Linear","MultiX=Average","Skip=True","Sort=True")</f>
        <v>#N/A Invalid Parameter: Interpolation value</v>
      </c>
      <c r="AJ5444" s="43" t="str">
        <f>_xll.BInterpol('Base IPCA'!$C$3:$C$14,'Base IPCA'!$D$3:$D$14,AH5444,"Cubic","Extrapolate=Linear","MultiX=Average","Skip=True","Sort=True")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3"/>
        <v>#REF!</v>
      </c>
      <c r="AI5445" s="43" t="str">
        <f>_xll.BInterpol('Base IPCA'!$C$3:$C$14,'Base IPCA'!$E$3:$E$14,AH5445,"Cubic","Extrapolate=Linear","MultiX=Average","Skip=True","Sort=True")</f>
        <v>#N/A Invalid Parameter: Interpolation value</v>
      </c>
      <c r="AJ5445" s="43" t="str">
        <f>_xll.BInterpol('Base IPCA'!$C$3:$C$14,'Base IPCA'!$D$3:$D$14,AH5445,"Cubic","Extrapolate=Linear","MultiX=Average","Skip=True","Sort=True")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4">AH5445+1</f>
        <v>#REF!</v>
      </c>
      <c r="AI5446" s="43" t="str">
        <f>_xll.BInterpol('Base IPCA'!$C$3:$C$14,'Base IPCA'!$E$3:$E$14,AH5446,"Cubic","Extrapolate=Linear","MultiX=Average","Skip=True","Sort=True")</f>
        <v>#N/A Invalid Parameter: Interpolation value</v>
      </c>
      <c r="AJ5446" s="43" t="str">
        <f>_xll.BInterpol('Base IPCA'!$C$3:$C$14,'Base IPCA'!$D$3:$D$14,AH5446,"Cubic","Extrapolate=Linear","MultiX=Average","Skip=True","Sort=True")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4"/>
        <v>#REF!</v>
      </c>
      <c r="AI5447" s="43" t="str">
        <f>_xll.BInterpol('Base IPCA'!$C$3:$C$14,'Base IPCA'!$E$3:$E$14,AH5447,"Cubic","Extrapolate=Linear","MultiX=Average","Skip=True","Sort=True")</f>
        <v>#N/A Invalid Parameter: Interpolation value</v>
      </c>
      <c r="AJ5447" s="43" t="str">
        <f>_xll.BInterpol('Base IPCA'!$C$3:$C$14,'Base IPCA'!$D$3:$D$14,AH5447,"Cubic","Extrapolate=Linear","MultiX=Average","Skip=True","Sort=True")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4"/>
        <v>#REF!</v>
      </c>
      <c r="AI5448" s="43" t="str">
        <f>_xll.BInterpol('Base IPCA'!$C$3:$C$14,'Base IPCA'!$E$3:$E$14,AH5448,"Cubic","Extrapolate=Linear","MultiX=Average","Skip=True","Sort=True")</f>
        <v>#N/A Invalid Parameter: Interpolation value</v>
      </c>
      <c r="AJ5448" s="43" t="str">
        <f>_xll.BInterpol('Base IPCA'!$C$3:$C$14,'Base IPCA'!$D$3:$D$14,AH5448,"Cubic","Extrapolate=Linear","MultiX=Average","Skip=True","Sort=True")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4"/>
        <v>#REF!</v>
      </c>
      <c r="AI5449" s="43" t="str">
        <f>_xll.BInterpol('Base IPCA'!$C$3:$C$14,'Base IPCA'!$E$3:$E$14,AH5449,"Cubic","Extrapolate=Linear","MultiX=Average","Skip=True","Sort=True")</f>
        <v>#N/A Invalid Parameter: Interpolation value</v>
      </c>
      <c r="AJ5449" s="43" t="str">
        <f>_xll.BInterpol('Base IPCA'!$C$3:$C$14,'Base IPCA'!$D$3:$D$14,AH5449,"Cubic","Extrapolate=Linear","MultiX=Average","Skip=True","Sort=True")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4"/>
        <v>#REF!</v>
      </c>
      <c r="AI5450" s="43" t="str">
        <f>_xll.BInterpol('Base IPCA'!$C$3:$C$14,'Base IPCA'!$E$3:$E$14,AH5450,"Cubic","Extrapolate=Linear","MultiX=Average","Skip=True","Sort=True")</f>
        <v>#N/A Invalid Parameter: Interpolation value</v>
      </c>
      <c r="AJ5450" s="43" t="str">
        <f>_xll.BInterpol('Base IPCA'!$C$3:$C$14,'Base IPCA'!$D$3:$D$14,AH5450,"Cubic","Extrapolate=Linear","MultiX=Average","Skip=True","Sort=True")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4"/>
        <v>#REF!</v>
      </c>
      <c r="AI5451" s="43" t="str">
        <f>_xll.BInterpol('Base IPCA'!$C$3:$C$14,'Base IPCA'!$E$3:$E$14,AH5451,"Cubic","Extrapolate=Linear","MultiX=Average","Skip=True","Sort=True")</f>
        <v>#N/A Invalid Parameter: Interpolation value</v>
      </c>
      <c r="AJ5451" s="43" t="str">
        <f>_xll.BInterpol('Base IPCA'!$C$3:$C$14,'Base IPCA'!$D$3:$D$14,AH5451,"Cubic","Extrapolate=Linear","MultiX=Average","Skip=True","Sort=True")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4"/>
        <v>#REF!</v>
      </c>
      <c r="AI5452" s="43" t="str">
        <f>_xll.BInterpol('Base IPCA'!$C$3:$C$14,'Base IPCA'!$E$3:$E$14,AH5452,"Cubic","Extrapolate=Linear","MultiX=Average","Skip=True","Sort=True")</f>
        <v>#N/A Invalid Parameter: Interpolation value</v>
      </c>
      <c r="AJ5452" s="43" t="str">
        <f>_xll.BInterpol('Base IPCA'!$C$3:$C$14,'Base IPCA'!$D$3:$D$14,AH5452,"Cubic","Extrapolate=Linear","MultiX=Average","Skip=True","Sort=True")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4"/>
        <v>#REF!</v>
      </c>
      <c r="AI5453" s="43" t="str">
        <f>_xll.BInterpol('Base IPCA'!$C$3:$C$14,'Base IPCA'!$E$3:$E$14,AH5453,"Cubic","Extrapolate=Linear","MultiX=Average","Skip=True","Sort=True")</f>
        <v>#N/A Invalid Parameter: Interpolation value</v>
      </c>
      <c r="AJ5453" s="43" t="str">
        <f>_xll.BInterpol('Base IPCA'!$C$3:$C$14,'Base IPCA'!$D$3:$D$14,AH5453,"Cubic","Extrapolate=Linear","MultiX=Average","Skip=True","Sort=True")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4"/>
        <v>#REF!</v>
      </c>
      <c r="AI5454" s="43" t="str">
        <f>_xll.BInterpol('Base IPCA'!$C$3:$C$14,'Base IPCA'!$E$3:$E$14,AH5454,"Cubic","Extrapolate=Linear","MultiX=Average","Skip=True","Sort=True")</f>
        <v>#N/A Invalid Parameter: Interpolation value</v>
      </c>
      <c r="AJ5454" s="43" t="str">
        <f>_xll.BInterpol('Base IPCA'!$C$3:$C$14,'Base IPCA'!$D$3:$D$14,AH5454,"Cubic","Extrapolate=Linear","MultiX=Average","Skip=True","Sort=True")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4"/>
        <v>#REF!</v>
      </c>
      <c r="AI5455" s="43" t="str">
        <f>_xll.BInterpol('Base IPCA'!$C$3:$C$14,'Base IPCA'!$E$3:$E$14,AH5455,"Cubic","Extrapolate=Linear","MultiX=Average","Skip=True","Sort=True")</f>
        <v>#N/A Invalid Parameter: Interpolation value</v>
      </c>
      <c r="AJ5455" s="43" t="str">
        <f>_xll.BInterpol('Base IPCA'!$C$3:$C$14,'Base IPCA'!$D$3:$D$14,AH5455,"Cubic","Extrapolate=Linear","MultiX=Average","Skip=True","Sort=True")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4"/>
        <v>#REF!</v>
      </c>
      <c r="AI5456" s="43" t="str">
        <f>_xll.BInterpol('Base IPCA'!$C$3:$C$14,'Base IPCA'!$E$3:$E$14,AH5456,"Cubic","Extrapolate=Linear","MultiX=Average","Skip=True","Sort=True")</f>
        <v>#N/A Invalid Parameter: Interpolation value</v>
      </c>
      <c r="AJ5456" s="43" t="str">
        <f>_xll.BInterpol('Base IPCA'!$C$3:$C$14,'Base IPCA'!$D$3:$D$14,AH5456,"Cubic","Extrapolate=Linear","MultiX=Average","Skip=True","Sort=True")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4"/>
        <v>#REF!</v>
      </c>
      <c r="AI5457" s="43" t="str">
        <f>_xll.BInterpol('Base IPCA'!$C$3:$C$14,'Base IPCA'!$E$3:$E$14,AH5457,"Cubic","Extrapolate=Linear","MultiX=Average","Skip=True","Sort=True")</f>
        <v>#N/A Invalid Parameter: Interpolation value</v>
      </c>
      <c r="AJ5457" s="43" t="str">
        <f>_xll.BInterpol('Base IPCA'!$C$3:$C$14,'Base IPCA'!$D$3:$D$14,AH5457,"Cubic","Extrapolate=Linear","MultiX=Average","Skip=True","Sort=True")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4"/>
        <v>#REF!</v>
      </c>
      <c r="AI5458" s="43" t="str">
        <f>_xll.BInterpol('Base IPCA'!$C$3:$C$14,'Base IPCA'!$E$3:$E$14,AH5458,"Cubic","Extrapolate=Linear","MultiX=Average","Skip=True","Sort=True")</f>
        <v>#N/A Invalid Parameter: Interpolation value</v>
      </c>
      <c r="AJ5458" s="43" t="str">
        <f>_xll.BInterpol('Base IPCA'!$C$3:$C$14,'Base IPCA'!$D$3:$D$14,AH5458,"Cubic","Extrapolate=Linear","MultiX=Average","Skip=True","Sort=True")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4"/>
        <v>#REF!</v>
      </c>
      <c r="AI5459" s="43" t="str">
        <f>_xll.BInterpol('Base IPCA'!$C$3:$C$14,'Base IPCA'!$E$3:$E$14,AH5459,"Cubic","Extrapolate=Linear","MultiX=Average","Skip=True","Sort=True")</f>
        <v>#N/A Invalid Parameter: Interpolation value</v>
      </c>
      <c r="AJ5459" s="43" t="str">
        <f>_xll.BInterpol('Base IPCA'!$C$3:$C$14,'Base IPCA'!$D$3:$D$14,AH5459,"Cubic","Extrapolate=Linear","MultiX=Average","Skip=True","Sort=True")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4"/>
        <v>#REF!</v>
      </c>
      <c r="AI5460" s="43" t="str">
        <f>_xll.BInterpol('Base IPCA'!$C$3:$C$14,'Base IPCA'!$E$3:$E$14,AH5460,"Cubic","Extrapolate=Linear","MultiX=Average","Skip=True","Sort=True")</f>
        <v>#N/A Invalid Parameter: Interpolation value</v>
      </c>
      <c r="AJ5460" s="43" t="str">
        <f>_xll.BInterpol('Base IPCA'!$C$3:$C$14,'Base IPCA'!$D$3:$D$14,AH5460,"Cubic","Extrapolate=Linear","MultiX=Average","Skip=True","Sort=True")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4"/>
        <v>#REF!</v>
      </c>
      <c r="AI5461" s="43" t="str">
        <f>_xll.BInterpol('Base IPCA'!$C$3:$C$14,'Base IPCA'!$E$3:$E$14,AH5461,"Cubic","Extrapolate=Linear","MultiX=Average","Skip=True","Sort=True")</f>
        <v>#N/A Invalid Parameter: Interpolation value</v>
      </c>
      <c r="AJ5461" s="43" t="str">
        <f>_xll.BInterpol('Base IPCA'!$C$3:$C$14,'Base IPCA'!$D$3:$D$14,AH5461,"Cubic","Extrapolate=Linear","MultiX=Average","Skip=True","Sort=True")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4"/>
        <v>#REF!</v>
      </c>
      <c r="AI5462" s="43" t="str">
        <f>_xll.BInterpol('Base IPCA'!$C$3:$C$14,'Base IPCA'!$E$3:$E$14,AH5462,"Cubic","Extrapolate=Linear","MultiX=Average","Skip=True","Sort=True")</f>
        <v>#N/A Invalid Parameter: Interpolation value</v>
      </c>
      <c r="AJ5462" s="43" t="str">
        <f>_xll.BInterpol('Base IPCA'!$C$3:$C$14,'Base IPCA'!$D$3:$D$14,AH5462,"Cubic","Extrapolate=Linear","MultiX=Average","Skip=True","Sort=True")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4"/>
        <v>#REF!</v>
      </c>
      <c r="AI5463" s="43" t="str">
        <f>_xll.BInterpol('Base IPCA'!$C$3:$C$14,'Base IPCA'!$E$3:$E$14,AH5463,"Cubic","Extrapolate=Linear","MultiX=Average","Skip=True","Sort=True")</f>
        <v>#N/A Invalid Parameter: Interpolation value</v>
      </c>
      <c r="AJ5463" s="43" t="str">
        <f>_xll.BInterpol('Base IPCA'!$C$3:$C$14,'Base IPCA'!$D$3:$D$14,AH5463,"Cubic","Extrapolate=Linear","MultiX=Average","Skip=True","Sort=True")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4"/>
        <v>#REF!</v>
      </c>
      <c r="AI5464" s="43" t="str">
        <f>_xll.BInterpol('Base IPCA'!$C$3:$C$14,'Base IPCA'!$E$3:$E$14,AH5464,"Cubic","Extrapolate=Linear","MultiX=Average","Skip=True","Sort=True")</f>
        <v>#N/A Invalid Parameter: Interpolation value</v>
      </c>
      <c r="AJ5464" s="43" t="str">
        <f>_xll.BInterpol('Base IPCA'!$C$3:$C$14,'Base IPCA'!$D$3:$D$14,AH5464,"Cubic","Extrapolate=Linear","MultiX=Average","Skip=True","Sort=True")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4"/>
        <v>#REF!</v>
      </c>
      <c r="AI5465" s="43" t="str">
        <f>_xll.BInterpol('Base IPCA'!$C$3:$C$14,'Base IPCA'!$E$3:$E$14,AH5465,"Cubic","Extrapolate=Linear","MultiX=Average","Skip=True","Sort=True")</f>
        <v>#N/A Invalid Parameter: Interpolation value</v>
      </c>
      <c r="AJ5465" s="43" t="str">
        <f>_xll.BInterpol('Base IPCA'!$C$3:$C$14,'Base IPCA'!$D$3:$D$14,AH5465,"Cubic","Extrapolate=Linear","MultiX=Average","Skip=True","Sort=True")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4"/>
        <v>#REF!</v>
      </c>
      <c r="AI5466" s="43" t="str">
        <f>_xll.BInterpol('Base IPCA'!$C$3:$C$14,'Base IPCA'!$E$3:$E$14,AH5466,"Cubic","Extrapolate=Linear","MultiX=Average","Skip=True","Sort=True")</f>
        <v>#N/A Invalid Parameter: Interpolation value</v>
      </c>
      <c r="AJ5466" s="43" t="str">
        <f>_xll.BInterpol('Base IPCA'!$C$3:$C$14,'Base IPCA'!$D$3:$D$14,AH5466,"Cubic","Extrapolate=Linear","MultiX=Average","Skip=True","Sort=True")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4"/>
        <v>#REF!</v>
      </c>
      <c r="AI5467" s="43" t="str">
        <f>_xll.BInterpol('Base IPCA'!$C$3:$C$14,'Base IPCA'!$E$3:$E$14,AH5467,"Cubic","Extrapolate=Linear","MultiX=Average","Skip=True","Sort=True")</f>
        <v>#N/A Invalid Parameter: Interpolation value</v>
      </c>
      <c r="AJ5467" s="43" t="str">
        <f>_xll.BInterpol('Base IPCA'!$C$3:$C$14,'Base IPCA'!$D$3:$D$14,AH5467,"Cubic","Extrapolate=Linear","MultiX=Average","Skip=True","Sort=True")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4"/>
        <v>#REF!</v>
      </c>
      <c r="AI5468" s="43" t="str">
        <f>_xll.BInterpol('Base IPCA'!$C$3:$C$14,'Base IPCA'!$E$3:$E$14,AH5468,"Cubic","Extrapolate=Linear","MultiX=Average","Skip=True","Sort=True")</f>
        <v>#N/A Invalid Parameter: Interpolation value</v>
      </c>
      <c r="AJ5468" s="43" t="str">
        <f>_xll.BInterpol('Base IPCA'!$C$3:$C$14,'Base IPCA'!$D$3:$D$14,AH5468,"Cubic","Extrapolate=Linear","MultiX=Average","Skip=True","Sort=True")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4"/>
        <v>#REF!</v>
      </c>
      <c r="AI5469" s="43" t="str">
        <f>_xll.BInterpol('Base IPCA'!$C$3:$C$14,'Base IPCA'!$E$3:$E$14,AH5469,"Cubic","Extrapolate=Linear","MultiX=Average","Skip=True","Sort=True")</f>
        <v>#N/A Invalid Parameter: Interpolation value</v>
      </c>
      <c r="AJ5469" s="43" t="str">
        <f>_xll.BInterpol('Base IPCA'!$C$3:$C$14,'Base IPCA'!$D$3:$D$14,AH5469,"Cubic","Extrapolate=Linear","MultiX=Average","Skip=True","Sort=True")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4"/>
        <v>#REF!</v>
      </c>
      <c r="AI5470" s="43" t="str">
        <f>_xll.BInterpol('Base IPCA'!$C$3:$C$14,'Base IPCA'!$E$3:$E$14,AH5470,"Cubic","Extrapolate=Linear","MultiX=Average","Skip=True","Sort=True")</f>
        <v>#N/A Invalid Parameter: Interpolation value</v>
      </c>
      <c r="AJ5470" s="43" t="str">
        <f>_xll.BInterpol('Base IPCA'!$C$3:$C$14,'Base IPCA'!$D$3:$D$14,AH5470,"Cubic","Extrapolate=Linear","MultiX=Average","Skip=True","Sort=True")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4"/>
        <v>#REF!</v>
      </c>
      <c r="AI5471" s="43" t="str">
        <f>_xll.BInterpol('Base IPCA'!$C$3:$C$14,'Base IPCA'!$E$3:$E$14,AH5471,"Cubic","Extrapolate=Linear","MultiX=Average","Skip=True","Sort=True")</f>
        <v>#N/A Invalid Parameter: Interpolation value</v>
      </c>
      <c r="AJ5471" s="43" t="str">
        <f>_xll.BInterpol('Base IPCA'!$C$3:$C$14,'Base IPCA'!$D$3:$D$14,AH5471,"Cubic","Extrapolate=Linear","MultiX=Average","Skip=True","Sort=True")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4"/>
        <v>#REF!</v>
      </c>
      <c r="AI5472" s="43" t="str">
        <f>_xll.BInterpol('Base IPCA'!$C$3:$C$14,'Base IPCA'!$E$3:$E$14,AH5472,"Cubic","Extrapolate=Linear","MultiX=Average","Skip=True","Sort=True")</f>
        <v>#N/A Invalid Parameter: Interpolation value</v>
      </c>
      <c r="AJ5472" s="43" t="str">
        <f>_xll.BInterpol('Base IPCA'!$C$3:$C$14,'Base IPCA'!$D$3:$D$14,AH5472,"Cubic","Extrapolate=Linear","MultiX=Average","Skip=True","Sort=True")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4"/>
        <v>#REF!</v>
      </c>
      <c r="AI5473" s="43" t="str">
        <f>_xll.BInterpol('Base IPCA'!$C$3:$C$14,'Base IPCA'!$E$3:$E$14,AH5473,"Cubic","Extrapolate=Linear","MultiX=Average","Skip=True","Sort=True")</f>
        <v>#N/A Invalid Parameter: Interpolation value</v>
      </c>
      <c r="AJ5473" s="43" t="str">
        <f>_xll.BInterpol('Base IPCA'!$C$3:$C$14,'Base IPCA'!$D$3:$D$14,AH5473,"Cubic","Extrapolate=Linear","MultiX=Average","Skip=True","Sort=True")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4"/>
        <v>#REF!</v>
      </c>
      <c r="AI5474" s="43" t="str">
        <f>_xll.BInterpol('Base IPCA'!$C$3:$C$14,'Base IPCA'!$E$3:$E$14,AH5474,"Cubic","Extrapolate=Linear","MultiX=Average","Skip=True","Sort=True")</f>
        <v>#N/A Invalid Parameter: Interpolation value</v>
      </c>
      <c r="AJ5474" s="43" t="str">
        <f>_xll.BInterpol('Base IPCA'!$C$3:$C$14,'Base IPCA'!$D$3:$D$14,AH5474,"Cubic","Extrapolate=Linear","MultiX=Average","Skip=True","Sort=True")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4"/>
        <v>#REF!</v>
      </c>
      <c r="AI5475" s="43" t="str">
        <f>_xll.BInterpol('Base IPCA'!$C$3:$C$14,'Base IPCA'!$E$3:$E$14,AH5475,"Cubic","Extrapolate=Linear","MultiX=Average","Skip=True","Sort=True")</f>
        <v>#N/A Invalid Parameter: Interpolation value</v>
      </c>
      <c r="AJ5475" s="43" t="str">
        <f>_xll.BInterpol('Base IPCA'!$C$3:$C$14,'Base IPCA'!$D$3:$D$14,AH5475,"Cubic","Extrapolate=Linear","MultiX=Average","Skip=True","Sort=True")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4"/>
        <v>#REF!</v>
      </c>
      <c r="AI5476" s="43" t="str">
        <f>_xll.BInterpol('Base IPCA'!$C$3:$C$14,'Base IPCA'!$E$3:$E$14,AH5476,"Cubic","Extrapolate=Linear","MultiX=Average","Skip=True","Sort=True")</f>
        <v>#N/A Invalid Parameter: Interpolation value</v>
      </c>
      <c r="AJ5476" s="43" t="str">
        <f>_xll.BInterpol('Base IPCA'!$C$3:$C$14,'Base IPCA'!$D$3:$D$14,AH5476,"Cubic","Extrapolate=Linear","MultiX=Average","Skip=True","Sort=True")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4"/>
        <v>#REF!</v>
      </c>
      <c r="AI5477" s="43" t="str">
        <f>_xll.BInterpol('Base IPCA'!$C$3:$C$14,'Base IPCA'!$E$3:$E$14,AH5477,"Cubic","Extrapolate=Linear","MultiX=Average","Skip=True","Sort=True")</f>
        <v>#N/A Invalid Parameter: Interpolation value</v>
      </c>
      <c r="AJ5477" s="43" t="str">
        <f>_xll.BInterpol('Base IPCA'!$C$3:$C$14,'Base IPCA'!$D$3:$D$14,AH5477,"Cubic","Extrapolate=Linear","MultiX=Average","Skip=True","Sort=True")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4"/>
        <v>#REF!</v>
      </c>
      <c r="AI5478" s="43" t="str">
        <f>_xll.BInterpol('Base IPCA'!$C$3:$C$14,'Base IPCA'!$E$3:$E$14,AH5478,"Cubic","Extrapolate=Linear","MultiX=Average","Skip=True","Sort=True")</f>
        <v>#N/A Invalid Parameter: Interpolation value</v>
      </c>
      <c r="AJ5478" s="43" t="str">
        <f>_xll.BInterpol('Base IPCA'!$C$3:$C$14,'Base IPCA'!$D$3:$D$14,AH5478,"Cubic","Extrapolate=Linear","MultiX=Average","Skip=True","Sort=True")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4"/>
        <v>#REF!</v>
      </c>
      <c r="AI5479" s="43" t="str">
        <f>_xll.BInterpol('Base IPCA'!$C$3:$C$14,'Base IPCA'!$E$3:$E$14,AH5479,"Cubic","Extrapolate=Linear","MultiX=Average","Skip=True","Sort=True")</f>
        <v>#N/A Invalid Parameter: Interpolation value</v>
      </c>
      <c r="AJ5479" s="43" t="str">
        <f>_xll.BInterpol('Base IPCA'!$C$3:$C$14,'Base IPCA'!$D$3:$D$14,AH5479,"Cubic","Extrapolate=Linear","MultiX=Average","Skip=True","Sort=True")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4"/>
        <v>#REF!</v>
      </c>
      <c r="AI5480" s="43" t="str">
        <f>_xll.BInterpol('Base IPCA'!$C$3:$C$14,'Base IPCA'!$E$3:$E$14,AH5480,"Cubic","Extrapolate=Linear","MultiX=Average","Skip=True","Sort=True")</f>
        <v>#N/A Invalid Parameter: Interpolation value</v>
      </c>
      <c r="AJ5480" s="43" t="str">
        <f>_xll.BInterpol('Base IPCA'!$C$3:$C$14,'Base IPCA'!$D$3:$D$14,AH5480,"Cubic","Extrapolate=Linear","MultiX=Average","Skip=True","Sort=True")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4"/>
        <v>#REF!</v>
      </c>
      <c r="AI5481" s="43" t="str">
        <f>_xll.BInterpol('Base IPCA'!$C$3:$C$14,'Base IPCA'!$E$3:$E$14,AH5481,"Cubic","Extrapolate=Linear","MultiX=Average","Skip=True","Sort=True")</f>
        <v>#N/A Invalid Parameter: Interpolation value</v>
      </c>
      <c r="AJ5481" s="43" t="str">
        <f>_xll.BInterpol('Base IPCA'!$C$3:$C$14,'Base IPCA'!$D$3:$D$14,AH5481,"Cubic","Extrapolate=Linear","MultiX=Average","Skip=True","Sort=True")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4"/>
        <v>#REF!</v>
      </c>
      <c r="AI5482" s="43" t="str">
        <f>_xll.BInterpol('Base IPCA'!$C$3:$C$14,'Base IPCA'!$E$3:$E$14,AH5482,"Cubic","Extrapolate=Linear","MultiX=Average","Skip=True","Sort=True")</f>
        <v>#N/A Invalid Parameter: Interpolation value</v>
      </c>
      <c r="AJ5482" s="43" t="str">
        <f>_xll.BInterpol('Base IPCA'!$C$3:$C$14,'Base IPCA'!$D$3:$D$14,AH5482,"Cubic","Extrapolate=Linear","MultiX=Average","Skip=True","Sort=True")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4"/>
        <v>#REF!</v>
      </c>
      <c r="AI5483" s="43" t="str">
        <f>_xll.BInterpol('Base IPCA'!$C$3:$C$14,'Base IPCA'!$E$3:$E$14,AH5483,"Cubic","Extrapolate=Linear","MultiX=Average","Skip=True","Sort=True")</f>
        <v>#N/A Invalid Parameter: Interpolation value</v>
      </c>
      <c r="AJ5483" s="43" t="str">
        <f>_xll.BInterpol('Base IPCA'!$C$3:$C$14,'Base IPCA'!$D$3:$D$14,AH5483,"Cubic","Extrapolate=Linear","MultiX=Average","Skip=True","Sort=True")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4"/>
        <v>#REF!</v>
      </c>
      <c r="AI5484" s="43" t="str">
        <f>_xll.BInterpol('Base IPCA'!$C$3:$C$14,'Base IPCA'!$E$3:$E$14,AH5484,"Cubic","Extrapolate=Linear","MultiX=Average","Skip=True","Sort=True")</f>
        <v>#N/A Invalid Parameter: Interpolation value</v>
      </c>
      <c r="AJ5484" s="43" t="str">
        <f>_xll.BInterpol('Base IPCA'!$C$3:$C$14,'Base IPCA'!$D$3:$D$14,AH5484,"Cubic","Extrapolate=Linear","MultiX=Average","Skip=True","Sort=True")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4"/>
        <v>#REF!</v>
      </c>
      <c r="AI5485" s="43" t="str">
        <f>_xll.BInterpol('Base IPCA'!$C$3:$C$14,'Base IPCA'!$E$3:$E$14,AH5485,"Cubic","Extrapolate=Linear","MultiX=Average","Skip=True","Sort=True")</f>
        <v>#N/A Invalid Parameter: Interpolation value</v>
      </c>
      <c r="AJ5485" s="43" t="str">
        <f>_xll.BInterpol('Base IPCA'!$C$3:$C$14,'Base IPCA'!$D$3:$D$14,AH5485,"Cubic","Extrapolate=Linear","MultiX=Average","Skip=True","Sort=True")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4"/>
        <v>#REF!</v>
      </c>
      <c r="AI5486" s="43" t="str">
        <f>_xll.BInterpol('Base IPCA'!$C$3:$C$14,'Base IPCA'!$E$3:$E$14,AH5486,"Cubic","Extrapolate=Linear","MultiX=Average","Skip=True","Sort=True")</f>
        <v>#N/A Invalid Parameter: Interpolation value</v>
      </c>
      <c r="AJ5486" s="43" t="str">
        <f>_xll.BInterpol('Base IPCA'!$C$3:$C$14,'Base IPCA'!$D$3:$D$14,AH5486,"Cubic","Extrapolate=Linear","MultiX=Average","Skip=True","Sort=True")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4"/>
        <v>#REF!</v>
      </c>
      <c r="AI5487" s="43" t="str">
        <f>_xll.BInterpol('Base IPCA'!$C$3:$C$14,'Base IPCA'!$E$3:$E$14,AH5487,"Cubic","Extrapolate=Linear","MultiX=Average","Skip=True","Sort=True")</f>
        <v>#N/A Invalid Parameter: Interpolation value</v>
      </c>
      <c r="AJ5487" s="43" t="str">
        <f>_xll.BInterpol('Base IPCA'!$C$3:$C$14,'Base IPCA'!$D$3:$D$14,AH5487,"Cubic","Extrapolate=Linear","MultiX=Average","Skip=True","Sort=True")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4"/>
        <v>#REF!</v>
      </c>
      <c r="AI5488" s="43" t="str">
        <f>_xll.BInterpol('Base IPCA'!$C$3:$C$14,'Base IPCA'!$E$3:$E$14,AH5488,"Cubic","Extrapolate=Linear","MultiX=Average","Skip=True","Sort=True")</f>
        <v>#N/A Invalid Parameter: Interpolation value</v>
      </c>
      <c r="AJ5488" s="43" t="str">
        <f>_xll.BInterpol('Base IPCA'!$C$3:$C$14,'Base IPCA'!$D$3:$D$14,AH5488,"Cubic","Extrapolate=Linear","MultiX=Average","Skip=True","Sort=True")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4"/>
        <v>#REF!</v>
      </c>
      <c r="AI5489" s="43" t="str">
        <f>_xll.BInterpol('Base IPCA'!$C$3:$C$14,'Base IPCA'!$E$3:$E$14,AH5489,"Cubic","Extrapolate=Linear","MultiX=Average","Skip=True","Sort=True")</f>
        <v>#N/A Invalid Parameter: Interpolation value</v>
      </c>
      <c r="AJ5489" s="43" t="str">
        <f>_xll.BInterpol('Base IPCA'!$C$3:$C$14,'Base IPCA'!$D$3:$D$14,AH5489,"Cubic","Extrapolate=Linear","MultiX=Average","Skip=True","Sort=True")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4"/>
        <v>#REF!</v>
      </c>
      <c r="AI5490" s="43" t="str">
        <f>_xll.BInterpol('Base IPCA'!$C$3:$C$14,'Base IPCA'!$E$3:$E$14,AH5490,"Cubic","Extrapolate=Linear","MultiX=Average","Skip=True","Sort=True")</f>
        <v>#N/A Invalid Parameter: Interpolation value</v>
      </c>
      <c r="AJ5490" s="43" t="str">
        <f>_xll.BInterpol('Base IPCA'!$C$3:$C$14,'Base IPCA'!$D$3:$D$14,AH5490,"Cubic","Extrapolate=Linear","MultiX=Average","Skip=True","Sort=True")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4"/>
        <v>#REF!</v>
      </c>
      <c r="AI5491" s="43" t="str">
        <f>_xll.BInterpol('Base IPCA'!$C$3:$C$14,'Base IPCA'!$E$3:$E$14,AH5491,"Cubic","Extrapolate=Linear","MultiX=Average","Skip=True","Sort=True")</f>
        <v>#N/A Invalid Parameter: Interpolation value</v>
      </c>
      <c r="AJ5491" s="43" t="str">
        <f>_xll.BInterpol('Base IPCA'!$C$3:$C$14,'Base IPCA'!$D$3:$D$14,AH5491,"Cubic","Extrapolate=Linear","MultiX=Average","Skip=True","Sort=True")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4"/>
        <v>#REF!</v>
      </c>
      <c r="AI5492" s="43" t="str">
        <f>_xll.BInterpol('Base IPCA'!$C$3:$C$14,'Base IPCA'!$E$3:$E$14,AH5492,"Cubic","Extrapolate=Linear","MultiX=Average","Skip=True","Sort=True")</f>
        <v>#N/A Invalid Parameter: Interpolation value</v>
      </c>
      <c r="AJ5492" s="43" t="str">
        <f>_xll.BInterpol('Base IPCA'!$C$3:$C$14,'Base IPCA'!$D$3:$D$14,AH5492,"Cubic","Extrapolate=Linear","MultiX=Average","Skip=True","Sort=True")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4"/>
        <v>#REF!</v>
      </c>
      <c r="AI5493" s="43" t="str">
        <f>_xll.BInterpol('Base IPCA'!$C$3:$C$14,'Base IPCA'!$E$3:$E$14,AH5493,"Cubic","Extrapolate=Linear","MultiX=Average","Skip=True","Sort=True")</f>
        <v>#N/A Invalid Parameter: Interpolation value</v>
      </c>
      <c r="AJ5493" s="43" t="str">
        <f>_xll.BInterpol('Base IPCA'!$C$3:$C$14,'Base IPCA'!$D$3:$D$14,AH5493,"Cubic","Extrapolate=Linear","MultiX=Average","Skip=True","Sort=True")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4"/>
        <v>#REF!</v>
      </c>
      <c r="AI5494" s="43" t="str">
        <f>_xll.BInterpol('Base IPCA'!$C$3:$C$14,'Base IPCA'!$E$3:$E$14,AH5494,"Cubic","Extrapolate=Linear","MultiX=Average","Skip=True","Sort=True")</f>
        <v>#N/A Invalid Parameter: Interpolation value</v>
      </c>
      <c r="AJ5494" s="43" t="str">
        <f>_xll.BInterpol('Base IPCA'!$C$3:$C$14,'Base IPCA'!$D$3:$D$14,AH5494,"Cubic","Extrapolate=Linear","MultiX=Average","Skip=True","Sort=True")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4"/>
        <v>#REF!</v>
      </c>
      <c r="AI5495" s="43" t="str">
        <f>_xll.BInterpol('Base IPCA'!$C$3:$C$14,'Base IPCA'!$E$3:$E$14,AH5495,"Cubic","Extrapolate=Linear","MultiX=Average","Skip=True","Sort=True")</f>
        <v>#N/A Invalid Parameter: Interpolation value</v>
      </c>
      <c r="AJ5495" s="43" t="str">
        <f>_xll.BInterpol('Base IPCA'!$C$3:$C$14,'Base IPCA'!$D$3:$D$14,AH5495,"Cubic","Extrapolate=Linear","MultiX=Average","Skip=True","Sort=True")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4"/>
        <v>#REF!</v>
      </c>
      <c r="AI5496" s="43" t="str">
        <f>_xll.BInterpol('Base IPCA'!$C$3:$C$14,'Base IPCA'!$E$3:$E$14,AH5496,"Cubic","Extrapolate=Linear","MultiX=Average","Skip=True","Sort=True")</f>
        <v>#N/A Invalid Parameter: Interpolation value</v>
      </c>
      <c r="AJ5496" s="43" t="str">
        <f>_xll.BInterpol('Base IPCA'!$C$3:$C$14,'Base IPCA'!$D$3:$D$14,AH5496,"Cubic","Extrapolate=Linear","MultiX=Average","Skip=True","Sort=True")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4"/>
        <v>#REF!</v>
      </c>
      <c r="AI5497" s="43" t="str">
        <f>_xll.BInterpol('Base IPCA'!$C$3:$C$14,'Base IPCA'!$E$3:$E$14,AH5497,"Cubic","Extrapolate=Linear","MultiX=Average","Skip=True","Sort=True")</f>
        <v>#N/A Invalid Parameter: Interpolation value</v>
      </c>
      <c r="AJ5497" s="43" t="str">
        <f>_xll.BInterpol('Base IPCA'!$C$3:$C$14,'Base IPCA'!$D$3:$D$14,AH5497,"Cubic","Extrapolate=Linear","MultiX=Average","Skip=True","Sort=True")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4"/>
        <v>#REF!</v>
      </c>
      <c r="AI5498" s="43" t="str">
        <f>_xll.BInterpol('Base IPCA'!$C$3:$C$14,'Base IPCA'!$E$3:$E$14,AH5498,"Cubic","Extrapolate=Linear","MultiX=Average","Skip=True","Sort=True")</f>
        <v>#N/A Invalid Parameter: Interpolation value</v>
      </c>
      <c r="AJ5498" s="43" t="str">
        <f>_xll.BInterpol('Base IPCA'!$C$3:$C$14,'Base IPCA'!$D$3:$D$14,AH5498,"Cubic","Extrapolate=Linear","MultiX=Average","Skip=True","Sort=True")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4"/>
        <v>#REF!</v>
      </c>
      <c r="AI5499" s="43" t="str">
        <f>_xll.BInterpol('Base IPCA'!$C$3:$C$14,'Base IPCA'!$E$3:$E$14,AH5499,"Cubic","Extrapolate=Linear","MultiX=Average","Skip=True","Sort=True")</f>
        <v>#N/A Invalid Parameter: Interpolation value</v>
      </c>
      <c r="AJ5499" s="43" t="str">
        <f>_xll.BInterpol('Base IPCA'!$C$3:$C$14,'Base IPCA'!$D$3:$D$14,AH5499,"Cubic","Extrapolate=Linear","MultiX=Average","Skip=True","Sort=True")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4"/>
        <v>#REF!</v>
      </c>
      <c r="AI5500" s="43" t="str">
        <f>_xll.BInterpol('Base IPCA'!$C$3:$C$14,'Base IPCA'!$E$3:$E$14,AH5500,"Cubic","Extrapolate=Linear","MultiX=Average","Skip=True","Sort=True")</f>
        <v>#N/A Invalid Parameter: Interpolation value</v>
      </c>
      <c r="AJ5500" s="43" t="str">
        <f>_xll.BInterpol('Base IPCA'!$C$3:$C$14,'Base IPCA'!$D$3:$D$14,AH5500,"Cubic","Extrapolate=Linear","MultiX=Average","Skip=True","Sort=True")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4"/>
        <v>#REF!</v>
      </c>
      <c r="AI5501" s="43" t="str">
        <f>_xll.BInterpol('Base IPCA'!$C$3:$C$14,'Base IPCA'!$E$3:$E$14,AH5501,"Cubic","Extrapolate=Linear","MultiX=Average","Skip=True","Sort=True")</f>
        <v>#N/A Invalid Parameter: Interpolation value</v>
      </c>
      <c r="AJ5501" s="43" t="str">
        <f>_xll.BInterpol('Base IPCA'!$C$3:$C$14,'Base IPCA'!$D$3:$D$14,AH5501,"Cubic","Extrapolate=Linear","MultiX=Average","Skip=True","Sort=True")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4"/>
        <v>#REF!</v>
      </c>
      <c r="AI5502" s="43" t="str">
        <f>_xll.BInterpol('Base IPCA'!$C$3:$C$14,'Base IPCA'!$E$3:$E$14,AH5502,"Cubic","Extrapolate=Linear","MultiX=Average","Skip=True","Sort=True")</f>
        <v>#N/A Invalid Parameter: Interpolation value</v>
      </c>
      <c r="AJ5502" s="43" t="str">
        <f>_xll.BInterpol('Base IPCA'!$C$3:$C$14,'Base IPCA'!$D$3:$D$14,AH5502,"Cubic","Extrapolate=Linear","MultiX=Average","Skip=True","Sort=True")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4"/>
        <v>#REF!</v>
      </c>
      <c r="AI5503" s="43" t="str">
        <f>_xll.BInterpol('Base IPCA'!$C$3:$C$14,'Base IPCA'!$E$3:$E$14,AH5503,"Cubic","Extrapolate=Linear","MultiX=Average","Skip=True","Sort=True")</f>
        <v>#N/A Invalid Parameter: Interpolation value</v>
      </c>
      <c r="AJ5503" s="43" t="str">
        <f>_xll.BInterpol('Base IPCA'!$C$3:$C$14,'Base IPCA'!$D$3:$D$14,AH5503,"Cubic","Extrapolate=Linear","MultiX=Average","Skip=True","Sort=True")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4"/>
        <v>#REF!</v>
      </c>
      <c r="AI5504" s="43" t="str">
        <f>_xll.BInterpol('Base IPCA'!$C$3:$C$14,'Base IPCA'!$E$3:$E$14,AH5504,"Cubic","Extrapolate=Linear","MultiX=Average","Skip=True","Sort=True")</f>
        <v>#N/A Invalid Parameter: Interpolation value</v>
      </c>
      <c r="AJ5504" s="43" t="str">
        <f>_xll.BInterpol('Base IPCA'!$C$3:$C$14,'Base IPCA'!$D$3:$D$14,AH5504,"Cubic","Extrapolate=Linear","MultiX=Average","Skip=True","Sort=True")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4"/>
        <v>#REF!</v>
      </c>
      <c r="AI5505" s="43" t="str">
        <f>_xll.BInterpol('Base IPCA'!$C$3:$C$14,'Base IPCA'!$E$3:$E$14,AH5505,"Cubic","Extrapolate=Linear","MultiX=Average","Skip=True","Sort=True")</f>
        <v>#N/A Invalid Parameter: Interpolation value</v>
      </c>
      <c r="AJ5505" s="43" t="str">
        <f>_xll.BInterpol('Base IPCA'!$C$3:$C$14,'Base IPCA'!$D$3:$D$14,AH5505,"Cubic","Extrapolate=Linear","MultiX=Average","Skip=True","Sort=True")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4"/>
        <v>#REF!</v>
      </c>
      <c r="AI5506" s="43" t="str">
        <f>_xll.BInterpol('Base IPCA'!$C$3:$C$14,'Base IPCA'!$E$3:$E$14,AH5506,"Cubic","Extrapolate=Linear","MultiX=Average","Skip=True","Sort=True")</f>
        <v>#N/A Invalid Parameter: Interpolation value</v>
      </c>
      <c r="AJ5506" s="43" t="str">
        <f>_xll.BInterpol('Base IPCA'!$C$3:$C$14,'Base IPCA'!$D$3:$D$14,AH5506,"Cubic","Extrapolate=Linear","MultiX=Average","Skip=True","Sort=True")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4"/>
        <v>#REF!</v>
      </c>
      <c r="AI5507" s="43" t="str">
        <f>_xll.BInterpol('Base IPCA'!$C$3:$C$14,'Base IPCA'!$E$3:$E$14,AH5507,"Cubic","Extrapolate=Linear","MultiX=Average","Skip=True","Sort=True")</f>
        <v>#N/A Invalid Parameter: Interpolation value</v>
      </c>
      <c r="AJ5507" s="43" t="str">
        <f>_xll.BInterpol('Base IPCA'!$C$3:$C$14,'Base IPCA'!$D$3:$D$14,AH5507,"Cubic","Extrapolate=Linear","MultiX=Average","Skip=True","Sort=True")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4"/>
        <v>#REF!</v>
      </c>
      <c r="AI5508" s="43" t="str">
        <f>_xll.BInterpol('Base IPCA'!$C$3:$C$14,'Base IPCA'!$E$3:$E$14,AH5508,"Cubic","Extrapolate=Linear","MultiX=Average","Skip=True","Sort=True")</f>
        <v>#N/A Invalid Parameter: Interpolation value</v>
      </c>
      <c r="AJ5508" s="43" t="str">
        <f>_xll.BInterpol('Base IPCA'!$C$3:$C$14,'Base IPCA'!$D$3:$D$14,AH5508,"Cubic","Extrapolate=Linear","MultiX=Average","Skip=True","Sort=True")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4"/>
        <v>#REF!</v>
      </c>
      <c r="AI5509" s="43" t="str">
        <f>_xll.BInterpol('Base IPCA'!$C$3:$C$14,'Base IPCA'!$E$3:$E$14,AH5509,"Cubic","Extrapolate=Linear","MultiX=Average","Skip=True","Sort=True")</f>
        <v>#N/A Invalid Parameter: Interpolation value</v>
      </c>
      <c r="AJ5509" s="43" t="str">
        <f>_xll.BInterpol('Base IPCA'!$C$3:$C$14,'Base IPCA'!$D$3:$D$14,AH5509,"Cubic","Extrapolate=Linear","MultiX=Average","Skip=True","Sort=True")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5">AH5509+1</f>
        <v>#REF!</v>
      </c>
      <c r="AI5510" s="43" t="str">
        <f>_xll.BInterpol('Base IPCA'!$C$3:$C$14,'Base IPCA'!$E$3:$E$14,AH5510,"Cubic","Extrapolate=Linear","MultiX=Average","Skip=True","Sort=True")</f>
        <v>#N/A Invalid Parameter: Interpolation value</v>
      </c>
      <c r="AJ5510" s="43" t="str">
        <f>_xll.BInterpol('Base IPCA'!$C$3:$C$14,'Base IPCA'!$D$3:$D$14,AH5510,"Cubic","Extrapolate=Linear","MultiX=Average","Skip=True","Sort=True")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5"/>
        <v>#REF!</v>
      </c>
      <c r="AI5511" s="43" t="str">
        <f>_xll.BInterpol('Base IPCA'!$C$3:$C$14,'Base IPCA'!$E$3:$E$14,AH5511,"Cubic","Extrapolate=Linear","MultiX=Average","Skip=True","Sort=True")</f>
        <v>#N/A Invalid Parameter: Interpolation value</v>
      </c>
      <c r="AJ5511" s="43" t="str">
        <f>_xll.BInterpol('Base IPCA'!$C$3:$C$14,'Base IPCA'!$D$3:$D$14,AH5511,"Cubic","Extrapolate=Linear","MultiX=Average","Skip=True","Sort=True")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5"/>
        <v>#REF!</v>
      </c>
      <c r="AI5512" s="43" t="str">
        <f>_xll.BInterpol('Base IPCA'!$C$3:$C$14,'Base IPCA'!$E$3:$E$14,AH5512,"Cubic","Extrapolate=Linear","MultiX=Average","Skip=True","Sort=True")</f>
        <v>#N/A Invalid Parameter: Interpolation value</v>
      </c>
      <c r="AJ5512" s="43" t="str">
        <f>_xll.BInterpol('Base IPCA'!$C$3:$C$14,'Base IPCA'!$D$3:$D$14,AH5512,"Cubic","Extrapolate=Linear","MultiX=Average","Skip=True","Sort=True")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5"/>
        <v>#REF!</v>
      </c>
      <c r="AI5513" s="43" t="str">
        <f>_xll.BInterpol('Base IPCA'!$C$3:$C$14,'Base IPCA'!$E$3:$E$14,AH5513,"Cubic","Extrapolate=Linear","MultiX=Average","Skip=True","Sort=True")</f>
        <v>#N/A Invalid Parameter: Interpolation value</v>
      </c>
      <c r="AJ5513" s="43" t="str">
        <f>_xll.BInterpol('Base IPCA'!$C$3:$C$14,'Base IPCA'!$D$3:$D$14,AH5513,"Cubic","Extrapolate=Linear","MultiX=Average","Skip=True","Sort=True")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5"/>
        <v>#REF!</v>
      </c>
      <c r="AI5514" s="43" t="str">
        <f>_xll.BInterpol('Base IPCA'!$C$3:$C$14,'Base IPCA'!$E$3:$E$14,AH5514,"Cubic","Extrapolate=Linear","MultiX=Average","Skip=True","Sort=True")</f>
        <v>#N/A Invalid Parameter: Interpolation value</v>
      </c>
      <c r="AJ5514" s="43" t="str">
        <f>_xll.BInterpol('Base IPCA'!$C$3:$C$14,'Base IPCA'!$D$3:$D$14,AH5514,"Cubic","Extrapolate=Linear","MultiX=Average","Skip=True","Sort=True")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5"/>
        <v>#REF!</v>
      </c>
      <c r="AI5515" s="43" t="str">
        <f>_xll.BInterpol('Base IPCA'!$C$3:$C$14,'Base IPCA'!$E$3:$E$14,AH5515,"Cubic","Extrapolate=Linear","MultiX=Average","Skip=True","Sort=True")</f>
        <v>#N/A Invalid Parameter: Interpolation value</v>
      </c>
      <c r="AJ5515" s="43" t="str">
        <f>_xll.BInterpol('Base IPCA'!$C$3:$C$14,'Base IPCA'!$D$3:$D$14,AH5515,"Cubic","Extrapolate=Linear","MultiX=Average","Skip=True","Sort=True")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5"/>
        <v>#REF!</v>
      </c>
      <c r="AI5516" s="43" t="str">
        <f>_xll.BInterpol('Base IPCA'!$C$3:$C$14,'Base IPCA'!$E$3:$E$14,AH5516,"Cubic","Extrapolate=Linear","MultiX=Average","Skip=True","Sort=True")</f>
        <v>#N/A Invalid Parameter: Interpolation value</v>
      </c>
      <c r="AJ5516" s="43" t="str">
        <f>_xll.BInterpol('Base IPCA'!$C$3:$C$14,'Base IPCA'!$D$3:$D$14,AH5516,"Cubic","Extrapolate=Linear","MultiX=Average","Skip=True","Sort=True")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5"/>
        <v>#REF!</v>
      </c>
      <c r="AI5517" s="43" t="str">
        <f>_xll.BInterpol('Base IPCA'!$C$3:$C$14,'Base IPCA'!$E$3:$E$14,AH5517,"Cubic","Extrapolate=Linear","MultiX=Average","Skip=True","Sort=True")</f>
        <v>#N/A Invalid Parameter: Interpolation value</v>
      </c>
      <c r="AJ5517" s="43" t="str">
        <f>_xll.BInterpol('Base IPCA'!$C$3:$C$14,'Base IPCA'!$D$3:$D$14,AH5517,"Cubic","Extrapolate=Linear","MultiX=Average","Skip=True","Sort=True")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5"/>
        <v>#REF!</v>
      </c>
      <c r="AI5518" s="43" t="str">
        <f>_xll.BInterpol('Base IPCA'!$C$3:$C$14,'Base IPCA'!$E$3:$E$14,AH5518,"Cubic","Extrapolate=Linear","MultiX=Average","Skip=True","Sort=True")</f>
        <v>#N/A Invalid Parameter: Interpolation value</v>
      </c>
      <c r="AJ5518" s="43" t="str">
        <f>_xll.BInterpol('Base IPCA'!$C$3:$C$14,'Base IPCA'!$D$3:$D$14,AH5518,"Cubic","Extrapolate=Linear","MultiX=Average","Skip=True","Sort=True")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5"/>
        <v>#REF!</v>
      </c>
      <c r="AI5519" s="43" t="str">
        <f>_xll.BInterpol('Base IPCA'!$C$3:$C$14,'Base IPCA'!$E$3:$E$14,AH5519,"Cubic","Extrapolate=Linear","MultiX=Average","Skip=True","Sort=True")</f>
        <v>#N/A Invalid Parameter: Interpolation value</v>
      </c>
      <c r="AJ5519" s="43" t="str">
        <f>_xll.BInterpol('Base IPCA'!$C$3:$C$14,'Base IPCA'!$D$3:$D$14,AH5519,"Cubic","Extrapolate=Linear","MultiX=Average","Skip=True","Sort=True")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5"/>
        <v>#REF!</v>
      </c>
      <c r="AI5520" s="43" t="str">
        <f>_xll.BInterpol('Base IPCA'!$C$3:$C$14,'Base IPCA'!$E$3:$E$14,AH5520,"Cubic","Extrapolate=Linear","MultiX=Average","Skip=True","Sort=True")</f>
        <v>#N/A Invalid Parameter: Interpolation value</v>
      </c>
      <c r="AJ5520" s="43" t="str">
        <f>_xll.BInterpol('Base IPCA'!$C$3:$C$14,'Base IPCA'!$D$3:$D$14,AH5520,"Cubic","Extrapolate=Linear","MultiX=Average","Skip=True","Sort=True")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5"/>
        <v>#REF!</v>
      </c>
      <c r="AI5521" s="43" t="str">
        <f>_xll.BInterpol('Base IPCA'!$C$3:$C$14,'Base IPCA'!$E$3:$E$14,AH5521,"Cubic","Extrapolate=Linear","MultiX=Average","Skip=True","Sort=True")</f>
        <v>#N/A Invalid Parameter: Interpolation value</v>
      </c>
      <c r="AJ5521" s="43" t="str">
        <f>_xll.BInterpol('Base IPCA'!$C$3:$C$14,'Base IPCA'!$D$3:$D$14,AH5521,"Cubic","Extrapolate=Linear","MultiX=Average","Skip=True","Sort=True")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5"/>
        <v>#REF!</v>
      </c>
      <c r="AI5522" s="43" t="str">
        <f>_xll.BInterpol('Base IPCA'!$C$3:$C$14,'Base IPCA'!$E$3:$E$14,AH5522,"Cubic","Extrapolate=Linear","MultiX=Average","Skip=True","Sort=True")</f>
        <v>#N/A Invalid Parameter: Interpolation value</v>
      </c>
      <c r="AJ5522" s="43" t="str">
        <f>_xll.BInterpol('Base IPCA'!$C$3:$C$14,'Base IPCA'!$D$3:$D$14,AH5522,"Cubic","Extrapolate=Linear","MultiX=Average","Skip=True","Sort=True")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5"/>
        <v>#REF!</v>
      </c>
      <c r="AI5523" s="43" t="str">
        <f>_xll.BInterpol('Base IPCA'!$C$3:$C$14,'Base IPCA'!$E$3:$E$14,AH5523,"Cubic","Extrapolate=Linear","MultiX=Average","Skip=True","Sort=True")</f>
        <v>#N/A Invalid Parameter: Interpolation value</v>
      </c>
      <c r="AJ5523" s="43" t="str">
        <f>_xll.BInterpol('Base IPCA'!$C$3:$C$14,'Base IPCA'!$D$3:$D$14,AH5523,"Cubic","Extrapolate=Linear","MultiX=Average","Skip=True","Sort=True")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5"/>
        <v>#REF!</v>
      </c>
      <c r="AI5524" s="43" t="str">
        <f>_xll.BInterpol('Base IPCA'!$C$3:$C$14,'Base IPCA'!$E$3:$E$14,AH5524,"Cubic","Extrapolate=Linear","MultiX=Average","Skip=True","Sort=True")</f>
        <v>#N/A Invalid Parameter: Interpolation value</v>
      </c>
      <c r="AJ5524" s="43" t="str">
        <f>_xll.BInterpol('Base IPCA'!$C$3:$C$14,'Base IPCA'!$D$3:$D$14,AH5524,"Cubic","Extrapolate=Linear","MultiX=Average","Skip=True","Sort=True")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5"/>
        <v>#REF!</v>
      </c>
      <c r="AI5525" s="43" t="str">
        <f>_xll.BInterpol('Base IPCA'!$C$3:$C$14,'Base IPCA'!$E$3:$E$14,AH5525,"Cubic","Extrapolate=Linear","MultiX=Average","Skip=True","Sort=True")</f>
        <v>#N/A Invalid Parameter: Interpolation value</v>
      </c>
      <c r="AJ5525" s="43" t="str">
        <f>_xll.BInterpol('Base IPCA'!$C$3:$C$14,'Base IPCA'!$D$3:$D$14,AH5525,"Cubic","Extrapolate=Linear","MultiX=Average","Skip=True","Sort=True")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5"/>
        <v>#REF!</v>
      </c>
      <c r="AI5526" s="43" t="str">
        <f>_xll.BInterpol('Base IPCA'!$C$3:$C$14,'Base IPCA'!$E$3:$E$14,AH5526,"Cubic","Extrapolate=Linear","MultiX=Average","Skip=True","Sort=True")</f>
        <v>#N/A Invalid Parameter: Interpolation value</v>
      </c>
      <c r="AJ5526" s="43" t="str">
        <f>_xll.BInterpol('Base IPCA'!$C$3:$C$14,'Base IPCA'!$D$3:$D$14,AH5526,"Cubic","Extrapolate=Linear","MultiX=Average","Skip=True","Sort=True")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5"/>
        <v>#REF!</v>
      </c>
      <c r="AI5527" s="43" t="str">
        <f>_xll.BInterpol('Base IPCA'!$C$3:$C$14,'Base IPCA'!$E$3:$E$14,AH5527,"Cubic","Extrapolate=Linear","MultiX=Average","Skip=True","Sort=True")</f>
        <v>#N/A Invalid Parameter: Interpolation value</v>
      </c>
      <c r="AJ5527" s="43" t="str">
        <f>_xll.BInterpol('Base IPCA'!$C$3:$C$14,'Base IPCA'!$D$3:$D$14,AH5527,"Cubic","Extrapolate=Linear","MultiX=Average","Skip=True","Sort=True")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5"/>
        <v>#REF!</v>
      </c>
      <c r="AI5528" s="43" t="str">
        <f>_xll.BInterpol('Base IPCA'!$C$3:$C$14,'Base IPCA'!$E$3:$E$14,AH5528,"Cubic","Extrapolate=Linear","MultiX=Average","Skip=True","Sort=True")</f>
        <v>#N/A Invalid Parameter: Interpolation value</v>
      </c>
      <c r="AJ5528" s="43" t="str">
        <f>_xll.BInterpol('Base IPCA'!$C$3:$C$14,'Base IPCA'!$D$3:$D$14,AH5528,"Cubic","Extrapolate=Linear","MultiX=Average","Skip=True","Sort=True")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5"/>
        <v>#REF!</v>
      </c>
      <c r="AI5529" s="43" t="str">
        <f>_xll.BInterpol('Base IPCA'!$C$3:$C$14,'Base IPCA'!$E$3:$E$14,AH5529,"Cubic","Extrapolate=Linear","MultiX=Average","Skip=True","Sort=True")</f>
        <v>#N/A Invalid Parameter: Interpolation value</v>
      </c>
      <c r="AJ5529" s="43" t="str">
        <f>_xll.BInterpol('Base IPCA'!$C$3:$C$14,'Base IPCA'!$D$3:$D$14,AH5529,"Cubic","Extrapolate=Linear","MultiX=Average","Skip=True","Sort=True")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5"/>
        <v>#REF!</v>
      </c>
      <c r="AI5530" s="43" t="str">
        <f>_xll.BInterpol('Base IPCA'!$C$3:$C$14,'Base IPCA'!$E$3:$E$14,AH5530,"Cubic","Extrapolate=Linear","MultiX=Average","Skip=True","Sort=True")</f>
        <v>#N/A Invalid Parameter: Interpolation value</v>
      </c>
      <c r="AJ5530" s="43" t="str">
        <f>_xll.BInterpol('Base IPCA'!$C$3:$C$14,'Base IPCA'!$D$3:$D$14,AH5530,"Cubic","Extrapolate=Linear","MultiX=Average","Skip=True","Sort=True")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5"/>
        <v>#REF!</v>
      </c>
      <c r="AI5531" s="43" t="str">
        <f>_xll.BInterpol('Base IPCA'!$C$3:$C$14,'Base IPCA'!$E$3:$E$14,AH5531,"Cubic","Extrapolate=Linear","MultiX=Average","Skip=True","Sort=True")</f>
        <v>#N/A Invalid Parameter: Interpolation value</v>
      </c>
      <c r="AJ5531" s="43" t="str">
        <f>_xll.BInterpol('Base IPCA'!$C$3:$C$14,'Base IPCA'!$D$3:$D$14,AH5531,"Cubic","Extrapolate=Linear","MultiX=Average","Skip=True","Sort=True")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5"/>
        <v>#REF!</v>
      </c>
      <c r="AI5532" s="43" t="str">
        <f>_xll.BInterpol('Base IPCA'!$C$3:$C$14,'Base IPCA'!$E$3:$E$14,AH5532,"Cubic","Extrapolate=Linear","MultiX=Average","Skip=True","Sort=True")</f>
        <v>#N/A Invalid Parameter: Interpolation value</v>
      </c>
      <c r="AJ5532" s="43" t="str">
        <f>_xll.BInterpol('Base IPCA'!$C$3:$C$14,'Base IPCA'!$D$3:$D$14,AH5532,"Cubic","Extrapolate=Linear","MultiX=Average","Skip=True","Sort=True")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5"/>
        <v>#REF!</v>
      </c>
      <c r="AI5533" s="43" t="str">
        <f>_xll.BInterpol('Base IPCA'!$C$3:$C$14,'Base IPCA'!$E$3:$E$14,AH5533,"Cubic","Extrapolate=Linear","MultiX=Average","Skip=True","Sort=True")</f>
        <v>#N/A Invalid Parameter: Interpolation value</v>
      </c>
      <c r="AJ5533" s="43" t="str">
        <f>_xll.BInterpol('Base IPCA'!$C$3:$C$14,'Base IPCA'!$D$3:$D$14,AH5533,"Cubic","Extrapolate=Linear","MultiX=Average","Skip=True","Sort=True")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5"/>
        <v>#REF!</v>
      </c>
      <c r="AI5534" s="43" t="str">
        <f>_xll.BInterpol('Base IPCA'!$C$3:$C$14,'Base IPCA'!$E$3:$E$14,AH5534,"Cubic","Extrapolate=Linear","MultiX=Average","Skip=True","Sort=True")</f>
        <v>#N/A Invalid Parameter: Interpolation value</v>
      </c>
      <c r="AJ5534" s="43" t="str">
        <f>_xll.BInterpol('Base IPCA'!$C$3:$C$14,'Base IPCA'!$D$3:$D$14,AH5534,"Cubic","Extrapolate=Linear","MultiX=Average","Skip=True","Sort=True")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5"/>
        <v>#REF!</v>
      </c>
      <c r="AI5535" s="43" t="str">
        <f>_xll.BInterpol('Base IPCA'!$C$3:$C$14,'Base IPCA'!$E$3:$E$14,AH5535,"Cubic","Extrapolate=Linear","MultiX=Average","Skip=True","Sort=True")</f>
        <v>#N/A Invalid Parameter: Interpolation value</v>
      </c>
      <c r="AJ5535" s="43" t="str">
        <f>_xll.BInterpol('Base IPCA'!$C$3:$C$14,'Base IPCA'!$D$3:$D$14,AH5535,"Cubic","Extrapolate=Linear","MultiX=Average","Skip=True","Sort=True")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5"/>
        <v>#REF!</v>
      </c>
      <c r="AI5536" s="43" t="str">
        <f>_xll.BInterpol('Base IPCA'!$C$3:$C$14,'Base IPCA'!$E$3:$E$14,AH5536,"Cubic","Extrapolate=Linear","MultiX=Average","Skip=True","Sort=True")</f>
        <v>#N/A Invalid Parameter: Interpolation value</v>
      </c>
      <c r="AJ5536" s="43" t="str">
        <f>_xll.BInterpol('Base IPCA'!$C$3:$C$14,'Base IPCA'!$D$3:$D$14,AH5536,"Cubic","Extrapolate=Linear","MultiX=Average","Skip=True","Sort=True")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5"/>
        <v>#REF!</v>
      </c>
      <c r="AI5537" s="43" t="str">
        <f>_xll.BInterpol('Base IPCA'!$C$3:$C$14,'Base IPCA'!$E$3:$E$14,AH5537,"Cubic","Extrapolate=Linear","MultiX=Average","Skip=True","Sort=True")</f>
        <v>#N/A Invalid Parameter: Interpolation value</v>
      </c>
      <c r="AJ5537" s="43" t="str">
        <f>_xll.BInterpol('Base IPCA'!$C$3:$C$14,'Base IPCA'!$D$3:$D$14,AH5537,"Cubic","Extrapolate=Linear","MultiX=Average","Skip=True","Sort=True")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5"/>
        <v>#REF!</v>
      </c>
      <c r="AI5538" s="43" t="str">
        <f>_xll.BInterpol('Base IPCA'!$C$3:$C$14,'Base IPCA'!$E$3:$E$14,AH5538,"Cubic","Extrapolate=Linear","MultiX=Average","Skip=True","Sort=True")</f>
        <v>#N/A Invalid Parameter: Interpolation value</v>
      </c>
      <c r="AJ5538" s="43" t="str">
        <f>_xll.BInterpol('Base IPCA'!$C$3:$C$14,'Base IPCA'!$D$3:$D$14,AH5538,"Cubic","Extrapolate=Linear","MultiX=Average","Skip=True","Sort=True")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5"/>
        <v>#REF!</v>
      </c>
      <c r="AI5539" s="43" t="str">
        <f>_xll.BInterpol('Base IPCA'!$C$3:$C$14,'Base IPCA'!$E$3:$E$14,AH5539,"Cubic","Extrapolate=Linear","MultiX=Average","Skip=True","Sort=True")</f>
        <v>#N/A Invalid Parameter: Interpolation value</v>
      </c>
      <c r="AJ5539" s="43" t="str">
        <f>_xll.BInterpol('Base IPCA'!$C$3:$C$14,'Base IPCA'!$D$3:$D$14,AH5539,"Cubic","Extrapolate=Linear","MultiX=Average","Skip=True","Sort=True")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5"/>
        <v>#REF!</v>
      </c>
      <c r="AI5540" s="43" t="str">
        <f>_xll.BInterpol('Base IPCA'!$C$3:$C$14,'Base IPCA'!$E$3:$E$14,AH5540,"Cubic","Extrapolate=Linear","MultiX=Average","Skip=True","Sort=True")</f>
        <v>#N/A Invalid Parameter: Interpolation value</v>
      </c>
      <c r="AJ5540" s="43" t="str">
        <f>_xll.BInterpol('Base IPCA'!$C$3:$C$14,'Base IPCA'!$D$3:$D$14,AH5540,"Cubic","Extrapolate=Linear","MultiX=Average","Skip=True","Sort=True")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5"/>
        <v>#REF!</v>
      </c>
      <c r="AI5541" s="43" t="str">
        <f>_xll.BInterpol('Base IPCA'!$C$3:$C$14,'Base IPCA'!$E$3:$E$14,AH5541,"Cubic","Extrapolate=Linear","MultiX=Average","Skip=True","Sort=True")</f>
        <v>#N/A Invalid Parameter: Interpolation value</v>
      </c>
      <c r="AJ5541" s="43" t="str">
        <f>_xll.BInterpol('Base IPCA'!$C$3:$C$14,'Base IPCA'!$D$3:$D$14,AH5541,"Cubic","Extrapolate=Linear","MultiX=Average","Skip=True","Sort=True")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5"/>
        <v>#REF!</v>
      </c>
      <c r="AI5542" s="43" t="str">
        <f>_xll.BInterpol('Base IPCA'!$C$3:$C$14,'Base IPCA'!$E$3:$E$14,AH5542,"Cubic","Extrapolate=Linear","MultiX=Average","Skip=True","Sort=True")</f>
        <v>#N/A Invalid Parameter: Interpolation value</v>
      </c>
      <c r="AJ5542" s="43" t="str">
        <f>_xll.BInterpol('Base IPCA'!$C$3:$C$14,'Base IPCA'!$D$3:$D$14,AH5542,"Cubic","Extrapolate=Linear","MultiX=Average","Skip=True","Sort=True")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5"/>
        <v>#REF!</v>
      </c>
      <c r="AI5543" s="43" t="str">
        <f>_xll.BInterpol('Base IPCA'!$C$3:$C$14,'Base IPCA'!$E$3:$E$14,AH5543,"Cubic","Extrapolate=Linear","MultiX=Average","Skip=True","Sort=True")</f>
        <v>#N/A Invalid Parameter: Interpolation value</v>
      </c>
      <c r="AJ5543" s="43" t="str">
        <f>_xll.BInterpol('Base IPCA'!$C$3:$C$14,'Base IPCA'!$D$3:$D$14,AH5543,"Cubic","Extrapolate=Linear","MultiX=Average","Skip=True","Sort=True")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5"/>
        <v>#REF!</v>
      </c>
      <c r="AI5544" s="43" t="str">
        <f>_xll.BInterpol('Base IPCA'!$C$3:$C$14,'Base IPCA'!$E$3:$E$14,AH5544,"Cubic","Extrapolate=Linear","MultiX=Average","Skip=True","Sort=True")</f>
        <v>#N/A Invalid Parameter: Interpolation value</v>
      </c>
      <c r="AJ5544" s="43" t="str">
        <f>_xll.BInterpol('Base IPCA'!$C$3:$C$14,'Base IPCA'!$D$3:$D$14,AH5544,"Cubic","Extrapolate=Linear","MultiX=Average","Skip=True","Sort=True")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5"/>
        <v>#REF!</v>
      </c>
      <c r="AI5545" s="43" t="str">
        <f>_xll.BInterpol('Base IPCA'!$C$3:$C$14,'Base IPCA'!$E$3:$E$14,AH5545,"Cubic","Extrapolate=Linear","MultiX=Average","Skip=True","Sort=True")</f>
        <v>#N/A Invalid Parameter: Interpolation value</v>
      </c>
      <c r="AJ5545" s="43" t="str">
        <f>_xll.BInterpol('Base IPCA'!$C$3:$C$14,'Base IPCA'!$D$3:$D$14,AH5545,"Cubic","Extrapolate=Linear","MultiX=Average","Skip=True","Sort=True")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5"/>
        <v>#REF!</v>
      </c>
      <c r="AI5546" s="43" t="str">
        <f>_xll.BInterpol('Base IPCA'!$C$3:$C$14,'Base IPCA'!$E$3:$E$14,AH5546,"Cubic","Extrapolate=Linear","MultiX=Average","Skip=True","Sort=True")</f>
        <v>#N/A Invalid Parameter: Interpolation value</v>
      </c>
      <c r="AJ5546" s="43" t="str">
        <f>_xll.BInterpol('Base IPCA'!$C$3:$C$14,'Base IPCA'!$D$3:$D$14,AH5546,"Cubic","Extrapolate=Linear","MultiX=Average","Skip=True","Sort=True")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5"/>
        <v>#REF!</v>
      </c>
      <c r="AI5547" s="43" t="str">
        <f>_xll.BInterpol('Base IPCA'!$C$3:$C$14,'Base IPCA'!$E$3:$E$14,AH5547,"Cubic","Extrapolate=Linear","MultiX=Average","Skip=True","Sort=True")</f>
        <v>#N/A Invalid Parameter: Interpolation value</v>
      </c>
      <c r="AJ5547" s="43" t="str">
        <f>_xll.BInterpol('Base IPCA'!$C$3:$C$14,'Base IPCA'!$D$3:$D$14,AH5547,"Cubic","Extrapolate=Linear","MultiX=Average","Skip=True","Sort=True")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5"/>
        <v>#REF!</v>
      </c>
      <c r="AI5548" s="43" t="str">
        <f>_xll.BInterpol('Base IPCA'!$C$3:$C$14,'Base IPCA'!$E$3:$E$14,AH5548,"Cubic","Extrapolate=Linear","MultiX=Average","Skip=True","Sort=True")</f>
        <v>#N/A Invalid Parameter: Interpolation value</v>
      </c>
      <c r="AJ5548" s="43" t="str">
        <f>_xll.BInterpol('Base IPCA'!$C$3:$C$14,'Base IPCA'!$D$3:$D$14,AH5548,"Cubic","Extrapolate=Linear","MultiX=Average","Skip=True","Sort=True")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5"/>
        <v>#REF!</v>
      </c>
      <c r="AI5549" s="43" t="str">
        <f>_xll.BInterpol('Base IPCA'!$C$3:$C$14,'Base IPCA'!$E$3:$E$14,AH5549,"Cubic","Extrapolate=Linear","MultiX=Average","Skip=True","Sort=True")</f>
        <v>#N/A Invalid Parameter: Interpolation value</v>
      </c>
      <c r="AJ5549" s="43" t="str">
        <f>_xll.BInterpol('Base IPCA'!$C$3:$C$14,'Base IPCA'!$D$3:$D$14,AH5549,"Cubic","Extrapolate=Linear","MultiX=Average","Skip=True","Sort=True")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5"/>
        <v>#REF!</v>
      </c>
      <c r="AI5550" s="43" t="str">
        <f>_xll.BInterpol('Base IPCA'!$C$3:$C$14,'Base IPCA'!$E$3:$E$14,AH5550,"Cubic","Extrapolate=Linear","MultiX=Average","Skip=True","Sort=True")</f>
        <v>#N/A Invalid Parameter: Interpolation value</v>
      </c>
      <c r="AJ5550" s="43" t="str">
        <f>_xll.BInterpol('Base IPCA'!$C$3:$C$14,'Base IPCA'!$D$3:$D$14,AH5550,"Cubic","Extrapolate=Linear","MultiX=Average","Skip=True","Sort=True")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5"/>
        <v>#REF!</v>
      </c>
      <c r="AI5551" s="43" t="str">
        <f>_xll.BInterpol('Base IPCA'!$C$3:$C$14,'Base IPCA'!$E$3:$E$14,AH5551,"Cubic","Extrapolate=Linear","MultiX=Average","Skip=True","Sort=True")</f>
        <v>#N/A Invalid Parameter: Interpolation value</v>
      </c>
      <c r="AJ5551" s="43" t="str">
        <f>_xll.BInterpol('Base IPCA'!$C$3:$C$14,'Base IPCA'!$D$3:$D$14,AH5551,"Cubic","Extrapolate=Linear","MultiX=Average","Skip=True","Sort=True")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5"/>
        <v>#REF!</v>
      </c>
      <c r="AI5552" s="43" t="str">
        <f>_xll.BInterpol('Base IPCA'!$C$3:$C$14,'Base IPCA'!$E$3:$E$14,AH5552,"Cubic","Extrapolate=Linear","MultiX=Average","Skip=True","Sort=True")</f>
        <v>#N/A Invalid Parameter: Interpolation value</v>
      </c>
      <c r="AJ5552" s="43" t="str">
        <f>_xll.BInterpol('Base IPCA'!$C$3:$C$14,'Base IPCA'!$D$3:$D$14,AH5552,"Cubic","Extrapolate=Linear","MultiX=Average","Skip=True","Sort=True")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5"/>
        <v>#REF!</v>
      </c>
      <c r="AI5553" s="43" t="str">
        <f>_xll.BInterpol('Base IPCA'!$C$3:$C$14,'Base IPCA'!$E$3:$E$14,AH5553,"Cubic","Extrapolate=Linear","MultiX=Average","Skip=True","Sort=True")</f>
        <v>#N/A Invalid Parameter: Interpolation value</v>
      </c>
      <c r="AJ5553" s="43" t="str">
        <f>_xll.BInterpol('Base IPCA'!$C$3:$C$14,'Base IPCA'!$D$3:$D$14,AH5553,"Cubic","Extrapolate=Linear","MultiX=Average","Skip=True","Sort=True")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5"/>
        <v>#REF!</v>
      </c>
      <c r="AI5554" s="43" t="str">
        <f>_xll.BInterpol('Base IPCA'!$C$3:$C$14,'Base IPCA'!$E$3:$E$14,AH5554,"Cubic","Extrapolate=Linear","MultiX=Average","Skip=True","Sort=True")</f>
        <v>#N/A Invalid Parameter: Interpolation value</v>
      </c>
      <c r="AJ5554" s="43" t="str">
        <f>_xll.BInterpol('Base IPCA'!$C$3:$C$14,'Base IPCA'!$D$3:$D$14,AH5554,"Cubic","Extrapolate=Linear","MultiX=Average","Skip=True","Sort=True")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5"/>
        <v>#REF!</v>
      </c>
      <c r="AI5555" s="43" t="str">
        <f>_xll.BInterpol('Base IPCA'!$C$3:$C$14,'Base IPCA'!$E$3:$E$14,AH5555,"Cubic","Extrapolate=Linear","MultiX=Average","Skip=True","Sort=True")</f>
        <v>#N/A Invalid Parameter: Interpolation value</v>
      </c>
      <c r="AJ5555" s="43" t="str">
        <f>_xll.BInterpol('Base IPCA'!$C$3:$C$14,'Base IPCA'!$D$3:$D$14,AH5555,"Cubic","Extrapolate=Linear","MultiX=Average","Skip=True","Sort=True")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5"/>
        <v>#REF!</v>
      </c>
      <c r="AI5556" s="43" t="str">
        <f>_xll.BInterpol('Base IPCA'!$C$3:$C$14,'Base IPCA'!$E$3:$E$14,AH5556,"Cubic","Extrapolate=Linear","MultiX=Average","Skip=True","Sort=True")</f>
        <v>#N/A Invalid Parameter: Interpolation value</v>
      </c>
      <c r="AJ5556" s="43" t="str">
        <f>_xll.BInterpol('Base IPCA'!$C$3:$C$14,'Base IPCA'!$D$3:$D$14,AH5556,"Cubic","Extrapolate=Linear","MultiX=Average","Skip=True","Sort=True")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5"/>
        <v>#REF!</v>
      </c>
      <c r="AI5557" s="43" t="str">
        <f>_xll.BInterpol('Base IPCA'!$C$3:$C$14,'Base IPCA'!$E$3:$E$14,AH5557,"Cubic","Extrapolate=Linear","MultiX=Average","Skip=True","Sort=True")</f>
        <v>#N/A Invalid Parameter: Interpolation value</v>
      </c>
      <c r="AJ5557" s="43" t="str">
        <f>_xll.BInterpol('Base IPCA'!$C$3:$C$14,'Base IPCA'!$D$3:$D$14,AH5557,"Cubic","Extrapolate=Linear","MultiX=Average","Skip=True","Sort=True")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5"/>
        <v>#REF!</v>
      </c>
      <c r="AI5558" s="43" t="str">
        <f>_xll.BInterpol('Base IPCA'!$C$3:$C$14,'Base IPCA'!$E$3:$E$14,AH5558,"Cubic","Extrapolate=Linear","MultiX=Average","Skip=True","Sort=True")</f>
        <v>#N/A Invalid Parameter: Interpolation value</v>
      </c>
      <c r="AJ5558" s="43" t="str">
        <f>_xll.BInterpol('Base IPCA'!$C$3:$C$14,'Base IPCA'!$D$3:$D$14,AH5558,"Cubic","Extrapolate=Linear","MultiX=Average","Skip=True","Sort=True")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5"/>
        <v>#REF!</v>
      </c>
      <c r="AI5559" s="43" t="str">
        <f>_xll.BInterpol('Base IPCA'!$C$3:$C$14,'Base IPCA'!$E$3:$E$14,AH5559,"Cubic","Extrapolate=Linear","MultiX=Average","Skip=True","Sort=True")</f>
        <v>#N/A Invalid Parameter: Interpolation value</v>
      </c>
      <c r="AJ5559" s="43" t="str">
        <f>_xll.BInterpol('Base IPCA'!$C$3:$C$14,'Base IPCA'!$D$3:$D$14,AH5559,"Cubic","Extrapolate=Linear","MultiX=Average","Skip=True","Sort=True")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5"/>
        <v>#REF!</v>
      </c>
      <c r="AI5560" s="43" t="str">
        <f>_xll.BInterpol('Base IPCA'!$C$3:$C$14,'Base IPCA'!$E$3:$E$14,AH5560,"Cubic","Extrapolate=Linear","MultiX=Average","Skip=True","Sort=True")</f>
        <v>#N/A Invalid Parameter: Interpolation value</v>
      </c>
      <c r="AJ5560" s="43" t="str">
        <f>_xll.BInterpol('Base IPCA'!$C$3:$C$14,'Base IPCA'!$D$3:$D$14,AH5560,"Cubic","Extrapolate=Linear","MultiX=Average","Skip=True","Sort=True")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5"/>
        <v>#REF!</v>
      </c>
      <c r="AI5561" s="43" t="str">
        <f>_xll.BInterpol('Base IPCA'!$C$3:$C$14,'Base IPCA'!$E$3:$E$14,AH5561,"Cubic","Extrapolate=Linear","MultiX=Average","Skip=True","Sort=True")</f>
        <v>#N/A Invalid Parameter: Interpolation value</v>
      </c>
      <c r="AJ5561" s="43" t="str">
        <f>_xll.BInterpol('Base IPCA'!$C$3:$C$14,'Base IPCA'!$D$3:$D$14,AH5561,"Cubic","Extrapolate=Linear","MultiX=Average","Skip=True","Sort=True")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5"/>
        <v>#REF!</v>
      </c>
      <c r="AI5562" s="43" t="str">
        <f>_xll.BInterpol('Base IPCA'!$C$3:$C$14,'Base IPCA'!$E$3:$E$14,AH5562,"Cubic","Extrapolate=Linear","MultiX=Average","Skip=True","Sort=True")</f>
        <v>#N/A Invalid Parameter: Interpolation value</v>
      </c>
      <c r="AJ5562" s="43" t="str">
        <f>_xll.BInterpol('Base IPCA'!$C$3:$C$14,'Base IPCA'!$D$3:$D$14,AH5562,"Cubic","Extrapolate=Linear","MultiX=Average","Skip=True","Sort=True")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5"/>
        <v>#REF!</v>
      </c>
      <c r="AI5563" s="43" t="str">
        <f>_xll.BInterpol('Base IPCA'!$C$3:$C$14,'Base IPCA'!$E$3:$E$14,AH5563,"Cubic","Extrapolate=Linear","MultiX=Average","Skip=True","Sort=True")</f>
        <v>#N/A Invalid Parameter: Interpolation value</v>
      </c>
      <c r="AJ5563" s="43" t="str">
        <f>_xll.BInterpol('Base IPCA'!$C$3:$C$14,'Base IPCA'!$D$3:$D$14,AH5563,"Cubic","Extrapolate=Linear","MultiX=Average","Skip=True","Sort=True")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5"/>
        <v>#REF!</v>
      </c>
      <c r="AI5564" s="43" t="str">
        <f>_xll.BInterpol('Base IPCA'!$C$3:$C$14,'Base IPCA'!$E$3:$E$14,AH5564,"Cubic","Extrapolate=Linear","MultiX=Average","Skip=True","Sort=True")</f>
        <v>#N/A Invalid Parameter: Interpolation value</v>
      </c>
      <c r="AJ5564" s="43" t="str">
        <f>_xll.BInterpol('Base IPCA'!$C$3:$C$14,'Base IPCA'!$D$3:$D$14,AH5564,"Cubic","Extrapolate=Linear","MultiX=Average","Skip=True","Sort=True")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5"/>
        <v>#REF!</v>
      </c>
      <c r="AI5565" s="43" t="str">
        <f>_xll.BInterpol('Base IPCA'!$C$3:$C$14,'Base IPCA'!$E$3:$E$14,AH5565,"Cubic","Extrapolate=Linear","MultiX=Average","Skip=True","Sort=True")</f>
        <v>#N/A Invalid Parameter: Interpolation value</v>
      </c>
      <c r="AJ5565" s="43" t="str">
        <f>_xll.BInterpol('Base IPCA'!$C$3:$C$14,'Base IPCA'!$D$3:$D$14,AH5565,"Cubic","Extrapolate=Linear","MultiX=Average","Skip=True","Sort=True")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5"/>
        <v>#REF!</v>
      </c>
      <c r="AI5566" s="43" t="str">
        <f>_xll.BInterpol('Base IPCA'!$C$3:$C$14,'Base IPCA'!$E$3:$E$14,AH5566,"Cubic","Extrapolate=Linear","MultiX=Average","Skip=True","Sort=True")</f>
        <v>#N/A Invalid Parameter: Interpolation value</v>
      </c>
      <c r="AJ5566" s="43" t="str">
        <f>_xll.BInterpol('Base IPCA'!$C$3:$C$14,'Base IPCA'!$D$3:$D$14,AH5566,"Cubic","Extrapolate=Linear","MultiX=Average","Skip=True","Sort=True")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5"/>
        <v>#REF!</v>
      </c>
      <c r="AI5567" s="43" t="str">
        <f>_xll.BInterpol('Base IPCA'!$C$3:$C$14,'Base IPCA'!$E$3:$E$14,AH5567,"Cubic","Extrapolate=Linear","MultiX=Average","Skip=True","Sort=True")</f>
        <v>#N/A Invalid Parameter: Interpolation value</v>
      </c>
      <c r="AJ5567" s="43" t="str">
        <f>_xll.BInterpol('Base IPCA'!$C$3:$C$14,'Base IPCA'!$D$3:$D$14,AH5567,"Cubic","Extrapolate=Linear","MultiX=Average","Skip=True","Sort=True")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5"/>
        <v>#REF!</v>
      </c>
      <c r="AI5568" s="43" t="str">
        <f>_xll.BInterpol('Base IPCA'!$C$3:$C$14,'Base IPCA'!$E$3:$E$14,AH5568,"Cubic","Extrapolate=Linear","MultiX=Average","Skip=True","Sort=True")</f>
        <v>#N/A Invalid Parameter: Interpolation value</v>
      </c>
      <c r="AJ5568" s="43" t="str">
        <f>_xll.BInterpol('Base IPCA'!$C$3:$C$14,'Base IPCA'!$D$3:$D$14,AH5568,"Cubic","Extrapolate=Linear","MultiX=Average","Skip=True","Sort=True")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5"/>
        <v>#REF!</v>
      </c>
      <c r="AI5569" s="43" t="str">
        <f>_xll.BInterpol('Base IPCA'!$C$3:$C$14,'Base IPCA'!$E$3:$E$14,AH5569,"Cubic","Extrapolate=Linear","MultiX=Average","Skip=True","Sort=True")</f>
        <v>#N/A Invalid Parameter: Interpolation value</v>
      </c>
      <c r="AJ5569" s="43" t="str">
        <f>_xll.BInterpol('Base IPCA'!$C$3:$C$14,'Base IPCA'!$D$3:$D$14,AH5569,"Cubic","Extrapolate=Linear","MultiX=Average","Skip=True","Sort=True")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5"/>
        <v>#REF!</v>
      </c>
      <c r="AI5570" s="43" t="str">
        <f>_xll.BInterpol('Base IPCA'!$C$3:$C$14,'Base IPCA'!$E$3:$E$14,AH5570,"Cubic","Extrapolate=Linear","MultiX=Average","Skip=True","Sort=True")</f>
        <v>#N/A Invalid Parameter: Interpolation value</v>
      </c>
      <c r="AJ5570" s="43" t="str">
        <f>_xll.BInterpol('Base IPCA'!$C$3:$C$14,'Base IPCA'!$D$3:$D$14,AH5570,"Cubic","Extrapolate=Linear","MultiX=Average","Skip=True","Sort=True")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5"/>
        <v>#REF!</v>
      </c>
      <c r="AI5571" s="43" t="str">
        <f>_xll.BInterpol('Base IPCA'!$C$3:$C$14,'Base IPCA'!$E$3:$E$14,AH5571,"Cubic","Extrapolate=Linear","MultiX=Average","Skip=True","Sort=True")</f>
        <v>#N/A Invalid Parameter: Interpolation value</v>
      </c>
      <c r="AJ5571" s="43" t="str">
        <f>_xll.BInterpol('Base IPCA'!$C$3:$C$14,'Base IPCA'!$D$3:$D$14,AH5571,"Cubic","Extrapolate=Linear","MultiX=Average","Skip=True","Sort=True")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5"/>
        <v>#REF!</v>
      </c>
      <c r="AI5572" s="43" t="str">
        <f>_xll.BInterpol('Base IPCA'!$C$3:$C$14,'Base IPCA'!$E$3:$E$14,AH5572,"Cubic","Extrapolate=Linear","MultiX=Average","Skip=True","Sort=True")</f>
        <v>#N/A Invalid Parameter: Interpolation value</v>
      </c>
      <c r="AJ5572" s="43" t="str">
        <f>_xll.BInterpol('Base IPCA'!$C$3:$C$14,'Base IPCA'!$D$3:$D$14,AH5572,"Cubic","Extrapolate=Linear","MultiX=Average","Skip=True","Sort=True")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5"/>
        <v>#REF!</v>
      </c>
      <c r="AI5573" s="43" t="str">
        <f>_xll.BInterpol('Base IPCA'!$C$3:$C$14,'Base IPCA'!$E$3:$E$14,AH5573,"Cubic","Extrapolate=Linear","MultiX=Average","Skip=True","Sort=True")</f>
        <v>#N/A Invalid Parameter: Interpolation value</v>
      </c>
      <c r="AJ5573" s="43" t="str">
        <f>_xll.BInterpol('Base IPCA'!$C$3:$C$14,'Base IPCA'!$D$3:$D$14,AH5573,"Cubic","Extrapolate=Linear","MultiX=Average","Skip=True","Sort=True")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76">AH5573+1</f>
        <v>#REF!</v>
      </c>
      <c r="AI5574" s="43" t="str">
        <f>_xll.BInterpol('Base IPCA'!$C$3:$C$14,'Base IPCA'!$E$3:$E$14,AH5574,"Cubic","Extrapolate=Linear","MultiX=Average","Skip=True","Sort=True")</f>
        <v>#N/A Invalid Parameter: Interpolation value</v>
      </c>
      <c r="AJ5574" s="43" t="str">
        <f>_xll.BInterpol('Base IPCA'!$C$3:$C$14,'Base IPCA'!$D$3:$D$14,AH5574,"Cubic","Extrapolate=Linear","MultiX=Average","Skip=True","Sort=True")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76"/>
        <v>#REF!</v>
      </c>
      <c r="AI5575" s="43" t="str">
        <f>_xll.BInterpol('Base IPCA'!$C$3:$C$14,'Base IPCA'!$E$3:$E$14,AH5575,"Cubic","Extrapolate=Linear","MultiX=Average","Skip=True","Sort=True")</f>
        <v>#N/A Invalid Parameter: Interpolation value</v>
      </c>
      <c r="AJ5575" s="43" t="str">
        <f>_xll.BInterpol('Base IPCA'!$C$3:$C$14,'Base IPCA'!$D$3:$D$14,AH5575,"Cubic","Extrapolate=Linear","MultiX=Average","Skip=True","Sort=True")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76"/>
        <v>#REF!</v>
      </c>
      <c r="AI5576" s="43" t="str">
        <f>_xll.BInterpol('Base IPCA'!$C$3:$C$14,'Base IPCA'!$E$3:$E$14,AH5576,"Cubic","Extrapolate=Linear","MultiX=Average","Skip=True","Sort=True")</f>
        <v>#N/A Invalid Parameter: Interpolation value</v>
      </c>
      <c r="AJ5576" s="43" t="str">
        <f>_xll.BInterpol('Base IPCA'!$C$3:$C$14,'Base IPCA'!$D$3:$D$14,AH5576,"Cubic","Extrapolate=Linear","MultiX=Average","Skip=True","Sort=True")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76"/>
        <v>#REF!</v>
      </c>
      <c r="AI5577" s="43" t="str">
        <f>_xll.BInterpol('Base IPCA'!$C$3:$C$14,'Base IPCA'!$E$3:$E$14,AH5577,"Cubic","Extrapolate=Linear","MultiX=Average","Skip=True","Sort=True")</f>
        <v>#N/A Invalid Parameter: Interpolation value</v>
      </c>
      <c r="AJ5577" s="43" t="str">
        <f>_xll.BInterpol('Base IPCA'!$C$3:$C$14,'Base IPCA'!$D$3:$D$14,AH5577,"Cubic","Extrapolate=Linear","MultiX=Average","Skip=True","Sort=True")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76"/>
        <v>#REF!</v>
      </c>
      <c r="AI5578" s="43" t="str">
        <f>_xll.BInterpol('Base IPCA'!$C$3:$C$14,'Base IPCA'!$E$3:$E$14,AH5578,"Cubic","Extrapolate=Linear","MultiX=Average","Skip=True","Sort=True")</f>
        <v>#N/A Invalid Parameter: Interpolation value</v>
      </c>
      <c r="AJ5578" s="43" t="str">
        <f>_xll.BInterpol('Base IPCA'!$C$3:$C$14,'Base IPCA'!$D$3:$D$14,AH5578,"Cubic","Extrapolate=Linear","MultiX=Average","Skip=True","Sort=True")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76"/>
        <v>#REF!</v>
      </c>
      <c r="AI5579" s="43" t="str">
        <f>_xll.BInterpol('Base IPCA'!$C$3:$C$14,'Base IPCA'!$E$3:$E$14,AH5579,"Cubic","Extrapolate=Linear","MultiX=Average","Skip=True","Sort=True")</f>
        <v>#N/A Invalid Parameter: Interpolation value</v>
      </c>
      <c r="AJ5579" s="43" t="str">
        <f>_xll.BInterpol('Base IPCA'!$C$3:$C$14,'Base IPCA'!$D$3:$D$14,AH5579,"Cubic","Extrapolate=Linear","MultiX=Average","Skip=True","Sort=True")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76"/>
        <v>#REF!</v>
      </c>
      <c r="AI5580" s="43" t="str">
        <f>_xll.BInterpol('Base IPCA'!$C$3:$C$14,'Base IPCA'!$E$3:$E$14,AH5580,"Cubic","Extrapolate=Linear","MultiX=Average","Skip=True","Sort=True")</f>
        <v>#N/A Invalid Parameter: Interpolation value</v>
      </c>
      <c r="AJ5580" s="43" t="str">
        <f>_xll.BInterpol('Base IPCA'!$C$3:$C$14,'Base IPCA'!$D$3:$D$14,AH5580,"Cubic","Extrapolate=Linear","MultiX=Average","Skip=True","Sort=True")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76"/>
        <v>#REF!</v>
      </c>
      <c r="AI5581" s="43" t="str">
        <f>_xll.BInterpol('Base IPCA'!$C$3:$C$14,'Base IPCA'!$E$3:$E$14,AH5581,"Cubic","Extrapolate=Linear","MultiX=Average","Skip=True","Sort=True")</f>
        <v>#N/A Invalid Parameter: Interpolation value</v>
      </c>
      <c r="AJ5581" s="43" t="str">
        <f>_xll.BInterpol('Base IPCA'!$C$3:$C$14,'Base IPCA'!$D$3:$D$14,AH5581,"Cubic","Extrapolate=Linear","MultiX=Average","Skip=True","Sort=True")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76"/>
        <v>#REF!</v>
      </c>
      <c r="AI5582" s="43" t="str">
        <f>_xll.BInterpol('Base IPCA'!$C$3:$C$14,'Base IPCA'!$E$3:$E$14,AH5582,"Cubic","Extrapolate=Linear","MultiX=Average","Skip=True","Sort=True")</f>
        <v>#N/A Invalid Parameter: Interpolation value</v>
      </c>
      <c r="AJ5582" s="43" t="str">
        <f>_xll.BInterpol('Base IPCA'!$C$3:$C$14,'Base IPCA'!$D$3:$D$14,AH5582,"Cubic","Extrapolate=Linear","MultiX=Average","Skip=True","Sort=True")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76"/>
        <v>#REF!</v>
      </c>
      <c r="AI5583" s="43" t="str">
        <f>_xll.BInterpol('Base IPCA'!$C$3:$C$14,'Base IPCA'!$E$3:$E$14,AH5583,"Cubic","Extrapolate=Linear","MultiX=Average","Skip=True","Sort=True")</f>
        <v>#N/A Invalid Parameter: Interpolation value</v>
      </c>
      <c r="AJ5583" s="43" t="str">
        <f>_xll.BInterpol('Base IPCA'!$C$3:$C$14,'Base IPCA'!$D$3:$D$14,AH5583,"Cubic","Extrapolate=Linear","MultiX=Average","Skip=True","Sort=True")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76"/>
        <v>#REF!</v>
      </c>
      <c r="AI5584" s="43" t="str">
        <f>_xll.BInterpol('Base IPCA'!$C$3:$C$14,'Base IPCA'!$E$3:$E$14,AH5584,"Cubic","Extrapolate=Linear","MultiX=Average","Skip=True","Sort=True")</f>
        <v>#N/A Invalid Parameter: Interpolation value</v>
      </c>
      <c r="AJ5584" s="43" t="str">
        <f>_xll.BInterpol('Base IPCA'!$C$3:$C$14,'Base IPCA'!$D$3:$D$14,AH5584,"Cubic","Extrapolate=Linear","MultiX=Average","Skip=True","Sort=True")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76"/>
        <v>#REF!</v>
      </c>
      <c r="AI5585" s="43" t="str">
        <f>_xll.BInterpol('Base IPCA'!$C$3:$C$14,'Base IPCA'!$E$3:$E$14,AH5585,"Cubic","Extrapolate=Linear","MultiX=Average","Skip=True","Sort=True")</f>
        <v>#N/A Invalid Parameter: Interpolation value</v>
      </c>
      <c r="AJ5585" s="43" t="str">
        <f>_xll.BInterpol('Base IPCA'!$C$3:$C$14,'Base IPCA'!$D$3:$D$14,AH5585,"Cubic","Extrapolate=Linear","MultiX=Average","Skip=True","Sort=True")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76"/>
        <v>#REF!</v>
      </c>
      <c r="AI5586" s="43" t="str">
        <f>_xll.BInterpol('Base IPCA'!$C$3:$C$14,'Base IPCA'!$E$3:$E$14,AH5586,"Cubic","Extrapolate=Linear","MultiX=Average","Skip=True","Sort=True")</f>
        <v>#N/A Invalid Parameter: Interpolation value</v>
      </c>
      <c r="AJ5586" s="43" t="str">
        <f>_xll.BInterpol('Base IPCA'!$C$3:$C$14,'Base IPCA'!$D$3:$D$14,AH5586,"Cubic","Extrapolate=Linear","MultiX=Average","Skip=True","Sort=True")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76"/>
        <v>#REF!</v>
      </c>
      <c r="AI5587" s="43" t="str">
        <f>_xll.BInterpol('Base IPCA'!$C$3:$C$14,'Base IPCA'!$E$3:$E$14,AH5587,"Cubic","Extrapolate=Linear","MultiX=Average","Skip=True","Sort=True")</f>
        <v>#N/A Invalid Parameter: Interpolation value</v>
      </c>
      <c r="AJ5587" s="43" t="str">
        <f>_xll.BInterpol('Base IPCA'!$C$3:$C$14,'Base IPCA'!$D$3:$D$14,AH5587,"Cubic","Extrapolate=Linear","MultiX=Average","Skip=True","Sort=True")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76"/>
        <v>#REF!</v>
      </c>
      <c r="AI5588" s="43" t="str">
        <f>_xll.BInterpol('Base IPCA'!$C$3:$C$14,'Base IPCA'!$E$3:$E$14,AH5588,"Cubic","Extrapolate=Linear","MultiX=Average","Skip=True","Sort=True")</f>
        <v>#N/A Invalid Parameter: Interpolation value</v>
      </c>
      <c r="AJ5588" s="43" t="str">
        <f>_xll.BInterpol('Base IPCA'!$C$3:$C$14,'Base IPCA'!$D$3:$D$14,AH5588,"Cubic","Extrapolate=Linear","MultiX=Average","Skip=True","Sort=True")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76"/>
        <v>#REF!</v>
      </c>
      <c r="AI5589" s="43" t="str">
        <f>_xll.BInterpol('Base IPCA'!$C$3:$C$14,'Base IPCA'!$E$3:$E$14,AH5589,"Cubic","Extrapolate=Linear","MultiX=Average","Skip=True","Sort=True")</f>
        <v>#N/A Invalid Parameter: Interpolation value</v>
      </c>
      <c r="AJ5589" s="43" t="str">
        <f>_xll.BInterpol('Base IPCA'!$C$3:$C$14,'Base IPCA'!$D$3:$D$14,AH5589,"Cubic","Extrapolate=Linear","MultiX=Average","Skip=True","Sort=True")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76"/>
        <v>#REF!</v>
      </c>
      <c r="AI5590" s="43" t="str">
        <f>_xll.BInterpol('Base IPCA'!$C$3:$C$14,'Base IPCA'!$E$3:$E$14,AH5590,"Cubic","Extrapolate=Linear","MultiX=Average","Skip=True","Sort=True")</f>
        <v>#N/A Invalid Parameter: Interpolation value</v>
      </c>
      <c r="AJ5590" s="43" t="str">
        <f>_xll.BInterpol('Base IPCA'!$C$3:$C$14,'Base IPCA'!$D$3:$D$14,AH5590,"Cubic","Extrapolate=Linear","MultiX=Average","Skip=True","Sort=True")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76"/>
        <v>#REF!</v>
      </c>
      <c r="AI5591" s="43" t="str">
        <f>_xll.BInterpol('Base IPCA'!$C$3:$C$14,'Base IPCA'!$E$3:$E$14,AH5591,"Cubic","Extrapolate=Linear","MultiX=Average","Skip=True","Sort=True")</f>
        <v>#N/A Invalid Parameter: Interpolation value</v>
      </c>
      <c r="AJ5591" s="43" t="str">
        <f>_xll.BInterpol('Base IPCA'!$C$3:$C$14,'Base IPCA'!$D$3:$D$14,AH5591,"Cubic","Extrapolate=Linear","MultiX=Average","Skip=True","Sort=True")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76"/>
        <v>#REF!</v>
      </c>
      <c r="AI5592" s="43" t="str">
        <f>_xll.BInterpol('Base IPCA'!$C$3:$C$14,'Base IPCA'!$E$3:$E$14,AH5592,"Cubic","Extrapolate=Linear","MultiX=Average","Skip=True","Sort=True")</f>
        <v>#N/A Invalid Parameter: Interpolation value</v>
      </c>
      <c r="AJ5592" s="43" t="str">
        <f>_xll.BInterpol('Base IPCA'!$C$3:$C$14,'Base IPCA'!$D$3:$D$14,AH5592,"Cubic","Extrapolate=Linear","MultiX=Average","Skip=True","Sort=True")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76"/>
        <v>#REF!</v>
      </c>
      <c r="AI5593" s="43" t="str">
        <f>_xll.BInterpol('Base IPCA'!$C$3:$C$14,'Base IPCA'!$E$3:$E$14,AH5593,"Cubic","Extrapolate=Linear","MultiX=Average","Skip=True","Sort=True")</f>
        <v>#N/A Invalid Parameter: Interpolation value</v>
      </c>
      <c r="AJ5593" s="43" t="str">
        <f>_xll.BInterpol('Base IPCA'!$C$3:$C$14,'Base IPCA'!$D$3:$D$14,AH5593,"Cubic","Extrapolate=Linear","MultiX=Average","Skip=True","Sort=True")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76"/>
        <v>#REF!</v>
      </c>
      <c r="AI5594" s="43" t="str">
        <f>_xll.BInterpol('Base IPCA'!$C$3:$C$14,'Base IPCA'!$E$3:$E$14,AH5594,"Cubic","Extrapolate=Linear","MultiX=Average","Skip=True","Sort=True")</f>
        <v>#N/A Invalid Parameter: Interpolation value</v>
      </c>
      <c r="AJ5594" s="43" t="str">
        <f>_xll.BInterpol('Base IPCA'!$C$3:$C$14,'Base IPCA'!$D$3:$D$14,AH5594,"Cubic","Extrapolate=Linear","MultiX=Average","Skip=True","Sort=True")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76"/>
        <v>#REF!</v>
      </c>
      <c r="AI5595" s="43" t="str">
        <f>_xll.BInterpol('Base IPCA'!$C$3:$C$14,'Base IPCA'!$E$3:$E$14,AH5595,"Cubic","Extrapolate=Linear","MultiX=Average","Skip=True","Sort=True")</f>
        <v>#N/A Invalid Parameter: Interpolation value</v>
      </c>
      <c r="AJ5595" s="43" t="str">
        <f>_xll.BInterpol('Base IPCA'!$C$3:$C$14,'Base IPCA'!$D$3:$D$14,AH5595,"Cubic","Extrapolate=Linear","MultiX=Average","Skip=True","Sort=True")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76"/>
        <v>#REF!</v>
      </c>
      <c r="AI5596" s="43" t="str">
        <f>_xll.BInterpol('Base IPCA'!$C$3:$C$14,'Base IPCA'!$E$3:$E$14,AH5596,"Cubic","Extrapolate=Linear","MultiX=Average","Skip=True","Sort=True")</f>
        <v>#N/A Invalid Parameter: Interpolation value</v>
      </c>
      <c r="AJ5596" s="43" t="str">
        <f>_xll.BInterpol('Base IPCA'!$C$3:$C$14,'Base IPCA'!$D$3:$D$14,AH5596,"Cubic","Extrapolate=Linear","MultiX=Average","Skip=True","Sort=True")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76"/>
        <v>#REF!</v>
      </c>
      <c r="AI5597" s="43" t="str">
        <f>_xll.BInterpol('Base IPCA'!$C$3:$C$14,'Base IPCA'!$E$3:$E$14,AH5597,"Cubic","Extrapolate=Linear","MultiX=Average","Skip=True","Sort=True")</f>
        <v>#N/A Invalid Parameter: Interpolation value</v>
      </c>
      <c r="AJ5597" s="43" t="str">
        <f>_xll.BInterpol('Base IPCA'!$C$3:$C$14,'Base IPCA'!$D$3:$D$14,AH5597,"Cubic","Extrapolate=Linear","MultiX=Average","Skip=True","Sort=True")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76"/>
        <v>#REF!</v>
      </c>
      <c r="AI5598" s="43" t="str">
        <f>_xll.BInterpol('Base IPCA'!$C$3:$C$14,'Base IPCA'!$E$3:$E$14,AH5598,"Cubic","Extrapolate=Linear","MultiX=Average","Skip=True","Sort=True")</f>
        <v>#N/A Invalid Parameter: Interpolation value</v>
      </c>
      <c r="AJ5598" s="43" t="str">
        <f>_xll.BInterpol('Base IPCA'!$C$3:$C$14,'Base IPCA'!$D$3:$D$14,AH5598,"Cubic","Extrapolate=Linear","MultiX=Average","Skip=True","Sort=True")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76"/>
        <v>#REF!</v>
      </c>
      <c r="AI5599" s="43" t="str">
        <f>_xll.BInterpol('Base IPCA'!$C$3:$C$14,'Base IPCA'!$E$3:$E$14,AH5599,"Cubic","Extrapolate=Linear","MultiX=Average","Skip=True","Sort=True")</f>
        <v>#N/A Invalid Parameter: Interpolation value</v>
      </c>
      <c r="AJ5599" s="43" t="str">
        <f>_xll.BInterpol('Base IPCA'!$C$3:$C$14,'Base IPCA'!$D$3:$D$14,AH5599,"Cubic","Extrapolate=Linear","MultiX=Average","Skip=True","Sort=True")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76"/>
        <v>#REF!</v>
      </c>
      <c r="AI5600" s="43" t="str">
        <f>_xll.BInterpol('Base IPCA'!$C$3:$C$14,'Base IPCA'!$E$3:$E$14,AH5600,"Cubic","Extrapolate=Linear","MultiX=Average","Skip=True","Sort=True")</f>
        <v>#N/A Invalid Parameter: Interpolation value</v>
      </c>
      <c r="AJ5600" s="43" t="str">
        <f>_xll.BInterpol('Base IPCA'!$C$3:$C$14,'Base IPCA'!$D$3:$D$14,AH5600,"Cubic","Extrapolate=Linear","MultiX=Average","Skip=True","Sort=True")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76"/>
        <v>#REF!</v>
      </c>
      <c r="AI5601" s="43" t="str">
        <f>_xll.BInterpol('Base IPCA'!$C$3:$C$14,'Base IPCA'!$E$3:$E$14,AH5601,"Cubic","Extrapolate=Linear","MultiX=Average","Skip=True","Sort=True")</f>
        <v>#N/A Invalid Parameter: Interpolation value</v>
      </c>
      <c r="AJ5601" s="43" t="str">
        <f>_xll.BInterpol('Base IPCA'!$C$3:$C$14,'Base IPCA'!$D$3:$D$14,AH5601,"Cubic","Extrapolate=Linear","MultiX=Average","Skip=True","Sort=True")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76"/>
        <v>#REF!</v>
      </c>
      <c r="AI5602" s="43" t="str">
        <f>_xll.BInterpol('Base IPCA'!$C$3:$C$14,'Base IPCA'!$E$3:$E$14,AH5602,"Cubic","Extrapolate=Linear","MultiX=Average","Skip=True","Sort=True")</f>
        <v>#N/A Invalid Parameter: Interpolation value</v>
      </c>
      <c r="AJ5602" s="43" t="str">
        <f>_xll.BInterpol('Base IPCA'!$C$3:$C$14,'Base IPCA'!$D$3:$D$14,AH5602,"Cubic","Extrapolate=Linear","MultiX=Average","Skip=True","Sort=True")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76"/>
        <v>#REF!</v>
      </c>
      <c r="AI5603" s="43" t="str">
        <f>_xll.BInterpol('Base IPCA'!$C$3:$C$14,'Base IPCA'!$E$3:$E$14,AH5603,"Cubic","Extrapolate=Linear","MultiX=Average","Skip=True","Sort=True")</f>
        <v>#N/A Invalid Parameter: Interpolation value</v>
      </c>
      <c r="AJ5603" s="43" t="str">
        <f>_xll.BInterpol('Base IPCA'!$C$3:$C$14,'Base IPCA'!$D$3:$D$14,AH5603,"Cubic","Extrapolate=Linear","MultiX=Average","Skip=True","Sort=True")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76"/>
        <v>#REF!</v>
      </c>
      <c r="AI5604" s="43" t="str">
        <f>_xll.BInterpol('Base IPCA'!$C$3:$C$14,'Base IPCA'!$E$3:$E$14,AH5604,"Cubic","Extrapolate=Linear","MultiX=Average","Skip=True","Sort=True")</f>
        <v>#N/A Invalid Parameter: Interpolation value</v>
      </c>
      <c r="AJ5604" s="43" t="str">
        <f>_xll.BInterpol('Base IPCA'!$C$3:$C$14,'Base IPCA'!$D$3:$D$14,AH5604,"Cubic","Extrapolate=Linear","MultiX=Average","Skip=True","Sort=True")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76"/>
        <v>#REF!</v>
      </c>
      <c r="AI5605" s="43" t="str">
        <f>_xll.BInterpol('Base IPCA'!$C$3:$C$14,'Base IPCA'!$E$3:$E$14,AH5605,"Cubic","Extrapolate=Linear","MultiX=Average","Skip=True","Sort=True")</f>
        <v>#N/A Invalid Parameter: Interpolation value</v>
      </c>
      <c r="AJ5605" s="43" t="str">
        <f>_xll.BInterpol('Base IPCA'!$C$3:$C$14,'Base IPCA'!$D$3:$D$14,AH5605,"Cubic","Extrapolate=Linear","MultiX=Average","Skip=True","Sort=True")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76"/>
        <v>#REF!</v>
      </c>
      <c r="AI5606" s="43" t="str">
        <f>_xll.BInterpol('Base IPCA'!$C$3:$C$14,'Base IPCA'!$E$3:$E$14,AH5606,"Cubic","Extrapolate=Linear","MultiX=Average","Skip=True","Sort=True")</f>
        <v>#N/A Invalid Parameter: Interpolation value</v>
      </c>
      <c r="AJ5606" s="43" t="str">
        <f>_xll.BInterpol('Base IPCA'!$C$3:$C$14,'Base IPCA'!$D$3:$D$14,AH5606,"Cubic","Extrapolate=Linear","MultiX=Average","Skip=True","Sort=True")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76"/>
        <v>#REF!</v>
      </c>
      <c r="AI5607" s="43" t="str">
        <f>_xll.BInterpol('Base IPCA'!$C$3:$C$14,'Base IPCA'!$E$3:$E$14,AH5607,"Cubic","Extrapolate=Linear","MultiX=Average","Skip=True","Sort=True")</f>
        <v>#N/A Invalid Parameter: Interpolation value</v>
      </c>
      <c r="AJ5607" s="43" t="str">
        <f>_xll.BInterpol('Base IPCA'!$C$3:$C$14,'Base IPCA'!$D$3:$D$14,AH5607,"Cubic","Extrapolate=Linear","MultiX=Average","Skip=True","Sort=True")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76"/>
        <v>#REF!</v>
      </c>
      <c r="AI5608" s="43" t="str">
        <f>_xll.BInterpol('Base IPCA'!$C$3:$C$14,'Base IPCA'!$E$3:$E$14,AH5608,"Cubic","Extrapolate=Linear","MultiX=Average","Skip=True","Sort=True")</f>
        <v>#N/A Invalid Parameter: Interpolation value</v>
      </c>
      <c r="AJ5608" s="43" t="str">
        <f>_xll.BInterpol('Base IPCA'!$C$3:$C$14,'Base IPCA'!$D$3:$D$14,AH5608,"Cubic","Extrapolate=Linear","MultiX=Average","Skip=True","Sort=True")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76"/>
        <v>#REF!</v>
      </c>
      <c r="AI5609" s="43" t="str">
        <f>_xll.BInterpol('Base IPCA'!$C$3:$C$14,'Base IPCA'!$E$3:$E$14,AH5609,"Cubic","Extrapolate=Linear","MultiX=Average","Skip=True","Sort=True")</f>
        <v>#N/A Invalid Parameter: Interpolation value</v>
      </c>
      <c r="AJ5609" s="43" t="str">
        <f>_xll.BInterpol('Base IPCA'!$C$3:$C$14,'Base IPCA'!$D$3:$D$14,AH5609,"Cubic","Extrapolate=Linear","MultiX=Average","Skip=True","Sort=True")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76"/>
        <v>#REF!</v>
      </c>
      <c r="AI5610" s="43" t="str">
        <f>_xll.BInterpol('Base IPCA'!$C$3:$C$14,'Base IPCA'!$E$3:$E$14,AH5610,"Cubic","Extrapolate=Linear","MultiX=Average","Skip=True","Sort=True")</f>
        <v>#N/A Invalid Parameter: Interpolation value</v>
      </c>
      <c r="AJ5610" s="43" t="str">
        <f>_xll.BInterpol('Base IPCA'!$C$3:$C$14,'Base IPCA'!$D$3:$D$14,AH5610,"Cubic","Extrapolate=Linear","MultiX=Average","Skip=True","Sort=True")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76"/>
        <v>#REF!</v>
      </c>
      <c r="AI5611" s="43" t="str">
        <f>_xll.BInterpol('Base IPCA'!$C$3:$C$14,'Base IPCA'!$E$3:$E$14,AH5611,"Cubic","Extrapolate=Linear","MultiX=Average","Skip=True","Sort=True")</f>
        <v>#N/A Invalid Parameter: Interpolation value</v>
      </c>
      <c r="AJ5611" s="43" t="str">
        <f>_xll.BInterpol('Base IPCA'!$C$3:$C$14,'Base IPCA'!$D$3:$D$14,AH5611,"Cubic","Extrapolate=Linear","MultiX=Average","Skip=True","Sort=True")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76"/>
        <v>#REF!</v>
      </c>
      <c r="AI5612" s="43" t="str">
        <f>_xll.BInterpol('Base IPCA'!$C$3:$C$14,'Base IPCA'!$E$3:$E$14,AH5612,"Cubic","Extrapolate=Linear","MultiX=Average","Skip=True","Sort=True")</f>
        <v>#N/A Invalid Parameter: Interpolation value</v>
      </c>
      <c r="AJ5612" s="43" t="str">
        <f>_xll.BInterpol('Base IPCA'!$C$3:$C$14,'Base IPCA'!$D$3:$D$14,AH5612,"Cubic","Extrapolate=Linear","MultiX=Average","Skip=True","Sort=True")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76"/>
        <v>#REF!</v>
      </c>
      <c r="AI5613" s="43" t="str">
        <f>_xll.BInterpol('Base IPCA'!$C$3:$C$14,'Base IPCA'!$E$3:$E$14,AH5613,"Cubic","Extrapolate=Linear","MultiX=Average","Skip=True","Sort=True")</f>
        <v>#N/A Invalid Parameter: Interpolation value</v>
      </c>
      <c r="AJ5613" s="43" t="str">
        <f>_xll.BInterpol('Base IPCA'!$C$3:$C$14,'Base IPCA'!$D$3:$D$14,AH5613,"Cubic","Extrapolate=Linear","MultiX=Average","Skip=True","Sort=True")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76"/>
        <v>#REF!</v>
      </c>
      <c r="AI5614" s="43" t="str">
        <f>_xll.BInterpol('Base IPCA'!$C$3:$C$14,'Base IPCA'!$E$3:$E$14,AH5614,"Cubic","Extrapolate=Linear","MultiX=Average","Skip=True","Sort=True")</f>
        <v>#N/A Invalid Parameter: Interpolation value</v>
      </c>
      <c r="AJ5614" s="43" t="str">
        <f>_xll.BInterpol('Base IPCA'!$C$3:$C$14,'Base IPCA'!$D$3:$D$14,AH5614,"Cubic","Extrapolate=Linear","MultiX=Average","Skip=True","Sort=True")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76"/>
        <v>#REF!</v>
      </c>
      <c r="AI5615" s="43" t="str">
        <f>_xll.BInterpol('Base IPCA'!$C$3:$C$14,'Base IPCA'!$E$3:$E$14,AH5615,"Cubic","Extrapolate=Linear","MultiX=Average","Skip=True","Sort=True")</f>
        <v>#N/A Invalid Parameter: Interpolation value</v>
      </c>
      <c r="AJ5615" s="43" t="str">
        <f>_xll.BInterpol('Base IPCA'!$C$3:$C$14,'Base IPCA'!$D$3:$D$14,AH5615,"Cubic","Extrapolate=Linear","MultiX=Average","Skip=True","Sort=True")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76"/>
        <v>#REF!</v>
      </c>
      <c r="AI5616" s="43" t="str">
        <f>_xll.BInterpol('Base IPCA'!$C$3:$C$14,'Base IPCA'!$E$3:$E$14,AH5616,"Cubic","Extrapolate=Linear","MultiX=Average","Skip=True","Sort=True")</f>
        <v>#N/A Invalid Parameter: Interpolation value</v>
      </c>
      <c r="AJ5616" s="43" t="str">
        <f>_xll.BInterpol('Base IPCA'!$C$3:$C$14,'Base IPCA'!$D$3:$D$14,AH5616,"Cubic","Extrapolate=Linear","MultiX=Average","Skip=True","Sort=True")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76"/>
        <v>#REF!</v>
      </c>
      <c r="AI5617" s="43" t="str">
        <f>_xll.BInterpol('Base IPCA'!$C$3:$C$14,'Base IPCA'!$E$3:$E$14,AH5617,"Cubic","Extrapolate=Linear","MultiX=Average","Skip=True","Sort=True")</f>
        <v>#N/A Invalid Parameter: Interpolation value</v>
      </c>
      <c r="AJ5617" s="43" t="str">
        <f>_xll.BInterpol('Base IPCA'!$C$3:$C$14,'Base IPCA'!$D$3:$D$14,AH5617,"Cubic","Extrapolate=Linear","MultiX=Average","Skip=True","Sort=True")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76"/>
        <v>#REF!</v>
      </c>
      <c r="AI5618" s="43" t="str">
        <f>_xll.BInterpol('Base IPCA'!$C$3:$C$14,'Base IPCA'!$E$3:$E$14,AH5618,"Cubic","Extrapolate=Linear","MultiX=Average","Skip=True","Sort=True")</f>
        <v>#N/A Invalid Parameter: Interpolation value</v>
      </c>
      <c r="AJ5618" s="43" t="str">
        <f>_xll.BInterpol('Base IPCA'!$C$3:$C$14,'Base IPCA'!$D$3:$D$14,AH5618,"Cubic","Extrapolate=Linear","MultiX=Average","Skip=True","Sort=True")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76"/>
        <v>#REF!</v>
      </c>
      <c r="AI5619" s="43" t="str">
        <f>_xll.BInterpol('Base IPCA'!$C$3:$C$14,'Base IPCA'!$E$3:$E$14,AH5619,"Cubic","Extrapolate=Linear","MultiX=Average","Skip=True","Sort=True")</f>
        <v>#N/A Invalid Parameter: Interpolation value</v>
      </c>
      <c r="AJ5619" s="43" t="str">
        <f>_xll.BInterpol('Base IPCA'!$C$3:$C$14,'Base IPCA'!$D$3:$D$14,AH5619,"Cubic","Extrapolate=Linear","MultiX=Average","Skip=True","Sort=True")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76"/>
        <v>#REF!</v>
      </c>
      <c r="AI5620" s="43" t="str">
        <f>_xll.BInterpol('Base IPCA'!$C$3:$C$14,'Base IPCA'!$E$3:$E$14,AH5620,"Cubic","Extrapolate=Linear","MultiX=Average","Skip=True","Sort=True")</f>
        <v>#N/A Invalid Parameter: Interpolation value</v>
      </c>
      <c r="AJ5620" s="43" t="str">
        <f>_xll.BInterpol('Base IPCA'!$C$3:$C$14,'Base IPCA'!$D$3:$D$14,AH5620,"Cubic","Extrapolate=Linear","MultiX=Average","Skip=True","Sort=True")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76"/>
        <v>#REF!</v>
      </c>
      <c r="AI5621" s="43" t="str">
        <f>_xll.BInterpol('Base IPCA'!$C$3:$C$14,'Base IPCA'!$E$3:$E$14,AH5621,"Cubic","Extrapolate=Linear","MultiX=Average","Skip=True","Sort=True")</f>
        <v>#N/A Invalid Parameter: Interpolation value</v>
      </c>
      <c r="AJ5621" s="43" t="str">
        <f>_xll.BInterpol('Base IPCA'!$C$3:$C$14,'Base IPCA'!$D$3:$D$14,AH5621,"Cubic","Extrapolate=Linear","MultiX=Average","Skip=True","Sort=True")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76"/>
        <v>#REF!</v>
      </c>
      <c r="AI5622" s="43" t="str">
        <f>_xll.BInterpol('Base IPCA'!$C$3:$C$14,'Base IPCA'!$E$3:$E$14,AH5622,"Cubic","Extrapolate=Linear","MultiX=Average","Skip=True","Sort=True")</f>
        <v>#N/A Invalid Parameter: Interpolation value</v>
      </c>
      <c r="AJ5622" s="43" t="str">
        <f>_xll.BInterpol('Base IPCA'!$C$3:$C$14,'Base IPCA'!$D$3:$D$14,AH5622,"Cubic","Extrapolate=Linear","MultiX=Average","Skip=True","Sort=True")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76"/>
        <v>#REF!</v>
      </c>
      <c r="AI5623" s="43" t="str">
        <f>_xll.BInterpol('Base IPCA'!$C$3:$C$14,'Base IPCA'!$E$3:$E$14,AH5623,"Cubic","Extrapolate=Linear","MultiX=Average","Skip=True","Sort=True")</f>
        <v>#N/A Invalid Parameter: Interpolation value</v>
      </c>
      <c r="AJ5623" s="43" t="str">
        <f>_xll.BInterpol('Base IPCA'!$C$3:$C$14,'Base IPCA'!$D$3:$D$14,AH5623,"Cubic","Extrapolate=Linear","MultiX=Average","Skip=True","Sort=True")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76"/>
        <v>#REF!</v>
      </c>
      <c r="AI5624" s="43" t="str">
        <f>_xll.BInterpol('Base IPCA'!$C$3:$C$14,'Base IPCA'!$E$3:$E$14,AH5624,"Cubic","Extrapolate=Linear","MultiX=Average","Skip=True","Sort=True")</f>
        <v>#N/A Invalid Parameter: Interpolation value</v>
      </c>
      <c r="AJ5624" s="43" t="str">
        <f>_xll.BInterpol('Base IPCA'!$C$3:$C$14,'Base IPCA'!$D$3:$D$14,AH5624,"Cubic","Extrapolate=Linear","MultiX=Average","Skip=True","Sort=True")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76"/>
        <v>#REF!</v>
      </c>
      <c r="AI5625" s="43" t="str">
        <f>_xll.BInterpol('Base IPCA'!$C$3:$C$14,'Base IPCA'!$E$3:$E$14,AH5625,"Cubic","Extrapolate=Linear","MultiX=Average","Skip=True","Sort=True")</f>
        <v>#N/A Invalid Parameter: Interpolation value</v>
      </c>
      <c r="AJ5625" s="43" t="str">
        <f>_xll.BInterpol('Base IPCA'!$C$3:$C$14,'Base IPCA'!$D$3:$D$14,AH5625,"Cubic","Extrapolate=Linear","MultiX=Average","Skip=True","Sort=True")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76"/>
        <v>#REF!</v>
      </c>
      <c r="AI5626" s="43" t="str">
        <f>_xll.BInterpol('Base IPCA'!$C$3:$C$14,'Base IPCA'!$E$3:$E$14,AH5626,"Cubic","Extrapolate=Linear","MultiX=Average","Skip=True","Sort=True")</f>
        <v>#N/A Invalid Parameter: Interpolation value</v>
      </c>
      <c r="AJ5626" s="43" t="str">
        <f>_xll.BInterpol('Base IPCA'!$C$3:$C$14,'Base IPCA'!$D$3:$D$14,AH5626,"Cubic","Extrapolate=Linear","MultiX=Average","Skip=True","Sort=True")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76"/>
        <v>#REF!</v>
      </c>
      <c r="AI5627" s="43" t="str">
        <f>_xll.BInterpol('Base IPCA'!$C$3:$C$14,'Base IPCA'!$E$3:$E$14,AH5627,"Cubic","Extrapolate=Linear","MultiX=Average","Skip=True","Sort=True")</f>
        <v>#N/A Invalid Parameter: Interpolation value</v>
      </c>
      <c r="AJ5627" s="43" t="str">
        <f>_xll.BInterpol('Base IPCA'!$C$3:$C$14,'Base IPCA'!$D$3:$D$14,AH5627,"Cubic","Extrapolate=Linear","MultiX=Average","Skip=True","Sort=True")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76"/>
        <v>#REF!</v>
      </c>
      <c r="AI5628" s="43" t="str">
        <f>_xll.BInterpol('Base IPCA'!$C$3:$C$14,'Base IPCA'!$E$3:$E$14,AH5628,"Cubic","Extrapolate=Linear","MultiX=Average","Skip=True","Sort=True")</f>
        <v>#N/A Invalid Parameter: Interpolation value</v>
      </c>
      <c r="AJ5628" s="43" t="str">
        <f>_xll.BInterpol('Base IPCA'!$C$3:$C$14,'Base IPCA'!$D$3:$D$14,AH5628,"Cubic","Extrapolate=Linear","MultiX=Average","Skip=True","Sort=True")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76"/>
        <v>#REF!</v>
      </c>
      <c r="AI5629" s="43" t="str">
        <f>_xll.BInterpol('Base IPCA'!$C$3:$C$14,'Base IPCA'!$E$3:$E$14,AH5629,"Cubic","Extrapolate=Linear","MultiX=Average","Skip=True","Sort=True")</f>
        <v>#N/A Invalid Parameter: Interpolation value</v>
      </c>
      <c r="AJ5629" s="43" t="str">
        <f>_xll.BInterpol('Base IPCA'!$C$3:$C$14,'Base IPCA'!$D$3:$D$14,AH5629,"Cubic","Extrapolate=Linear","MultiX=Average","Skip=True","Sort=True")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76"/>
        <v>#REF!</v>
      </c>
      <c r="AI5630" s="43" t="str">
        <f>_xll.BInterpol('Base IPCA'!$C$3:$C$14,'Base IPCA'!$E$3:$E$14,AH5630,"Cubic","Extrapolate=Linear","MultiX=Average","Skip=True","Sort=True")</f>
        <v>#N/A Invalid Parameter: Interpolation value</v>
      </c>
      <c r="AJ5630" s="43" t="str">
        <f>_xll.BInterpol('Base IPCA'!$C$3:$C$14,'Base IPCA'!$D$3:$D$14,AH5630,"Cubic","Extrapolate=Linear","MultiX=Average","Skip=True","Sort=True")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76"/>
        <v>#REF!</v>
      </c>
      <c r="AI5631" s="43" t="str">
        <f>_xll.BInterpol('Base IPCA'!$C$3:$C$14,'Base IPCA'!$E$3:$E$14,AH5631,"Cubic","Extrapolate=Linear","MultiX=Average","Skip=True","Sort=True")</f>
        <v>#N/A Invalid Parameter: Interpolation value</v>
      </c>
      <c r="AJ5631" s="43" t="str">
        <f>_xll.BInterpol('Base IPCA'!$C$3:$C$14,'Base IPCA'!$D$3:$D$14,AH5631,"Cubic","Extrapolate=Linear","MultiX=Average","Skip=True","Sort=True")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76"/>
        <v>#REF!</v>
      </c>
      <c r="AI5632" s="43" t="str">
        <f>_xll.BInterpol('Base IPCA'!$C$3:$C$14,'Base IPCA'!$E$3:$E$14,AH5632,"Cubic","Extrapolate=Linear","MultiX=Average","Skip=True","Sort=True")</f>
        <v>#N/A Invalid Parameter: Interpolation value</v>
      </c>
      <c r="AJ5632" s="43" t="str">
        <f>_xll.BInterpol('Base IPCA'!$C$3:$C$14,'Base IPCA'!$D$3:$D$14,AH5632,"Cubic","Extrapolate=Linear","MultiX=Average","Skip=True","Sort=True")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76"/>
        <v>#REF!</v>
      </c>
      <c r="AI5633" s="43" t="str">
        <f>_xll.BInterpol('Base IPCA'!$C$3:$C$14,'Base IPCA'!$E$3:$E$14,AH5633,"Cubic","Extrapolate=Linear","MultiX=Average","Skip=True","Sort=True")</f>
        <v>#N/A Invalid Parameter: Interpolation value</v>
      </c>
      <c r="AJ5633" s="43" t="str">
        <f>_xll.BInterpol('Base IPCA'!$C$3:$C$14,'Base IPCA'!$D$3:$D$14,AH5633,"Cubic","Extrapolate=Linear","MultiX=Average","Skip=True","Sort=True")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76"/>
        <v>#REF!</v>
      </c>
      <c r="AI5634" s="43" t="str">
        <f>_xll.BInterpol('Base IPCA'!$C$3:$C$14,'Base IPCA'!$E$3:$E$14,AH5634,"Cubic","Extrapolate=Linear","MultiX=Average","Skip=True","Sort=True")</f>
        <v>#N/A Invalid Parameter: Interpolation value</v>
      </c>
      <c r="AJ5634" s="43" t="str">
        <f>_xll.BInterpol('Base IPCA'!$C$3:$C$14,'Base IPCA'!$D$3:$D$14,AH5634,"Cubic","Extrapolate=Linear","MultiX=Average","Skip=True","Sort=True")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76"/>
        <v>#REF!</v>
      </c>
      <c r="AI5635" s="43" t="str">
        <f>_xll.BInterpol('Base IPCA'!$C$3:$C$14,'Base IPCA'!$E$3:$E$14,AH5635,"Cubic","Extrapolate=Linear","MultiX=Average","Skip=True","Sort=True")</f>
        <v>#N/A Invalid Parameter: Interpolation value</v>
      </c>
      <c r="AJ5635" s="43" t="str">
        <f>_xll.BInterpol('Base IPCA'!$C$3:$C$14,'Base IPCA'!$D$3:$D$14,AH5635,"Cubic","Extrapolate=Linear","MultiX=Average","Skip=True","Sort=True")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76"/>
        <v>#REF!</v>
      </c>
      <c r="AI5636" s="43" t="str">
        <f>_xll.BInterpol('Base IPCA'!$C$3:$C$14,'Base IPCA'!$E$3:$E$14,AH5636,"Cubic","Extrapolate=Linear","MultiX=Average","Skip=True","Sort=True")</f>
        <v>#N/A Invalid Parameter: Interpolation value</v>
      </c>
      <c r="AJ5636" s="43" t="str">
        <f>_xll.BInterpol('Base IPCA'!$C$3:$C$14,'Base IPCA'!$D$3:$D$14,AH5636,"Cubic","Extrapolate=Linear","MultiX=Average","Skip=True","Sort=True")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76"/>
        <v>#REF!</v>
      </c>
      <c r="AI5637" s="43" t="str">
        <f>_xll.BInterpol('Base IPCA'!$C$3:$C$14,'Base IPCA'!$E$3:$E$14,AH5637,"Cubic","Extrapolate=Linear","MultiX=Average","Skip=True","Sort=True")</f>
        <v>#N/A Invalid Parameter: Interpolation value</v>
      </c>
      <c r="AJ5637" s="43" t="str">
        <f>_xll.BInterpol('Base IPCA'!$C$3:$C$14,'Base IPCA'!$D$3:$D$14,AH5637,"Cubic","Extrapolate=Linear","MultiX=Average","Skip=True","Sort=True")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77">AH5637+1</f>
        <v>#REF!</v>
      </c>
      <c r="AI5638" s="43" t="str">
        <f>_xll.BInterpol('Base IPCA'!$C$3:$C$14,'Base IPCA'!$E$3:$E$14,AH5638,"Cubic","Extrapolate=Linear","MultiX=Average","Skip=True","Sort=True")</f>
        <v>#N/A Invalid Parameter: Interpolation value</v>
      </c>
      <c r="AJ5638" s="43" t="str">
        <f>_xll.BInterpol('Base IPCA'!$C$3:$C$14,'Base IPCA'!$D$3:$D$14,AH5638,"Cubic","Extrapolate=Linear","MultiX=Average","Skip=True","Sort=True")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77"/>
        <v>#REF!</v>
      </c>
      <c r="AI5639" s="43" t="str">
        <f>_xll.BInterpol('Base IPCA'!$C$3:$C$14,'Base IPCA'!$E$3:$E$14,AH5639,"Cubic","Extrapolate=Linear","MultiX=Average","Skip=True","Sort=True")</f>
        <v>#N/A Invalid Parameter: Interpolation value</v>
      </c>
      <c r="AJ5639" s="43" t="str">
        <f>_xll.BInterpol('Base IPCA'!$C$3:$C$14,'Base IPCA'!$D$3:$D$14,AH5639,"Cubic","Extrapolate=Linear","MultiX=Average","Skip=True","Sort=True")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77"/>
        <v>#REF!</v>
      </c>
      <c r="AI5640" s="43" t="str">
        <f>_xll.BInterpol('Base IPCA'!$C$3:$C$14,'Base IPCA'!$E$3:$E$14,AH5640,"Cubic","Extrapolate=Linear","MultiX=Average","Skip=True","Sort=True")</f>
        <v>#N/A Invalid Parameter: Interpolation value</v>
      </c>
      <c r="AJ5640" s="43" t="str">
        <f>_xll.BInterpol('Base IPCA'!$C$3:$C$14,'Base IPCA'!$D$3:$D$14,AH5640,"Cubic","Extrapolate=Linear","MultiX=Average","Skip=True","Sort=True")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77"/>
        <v>#REF!</v>
      </c>
      <c r="AI5641" s="43" t="str">
        <f>_xll.BInterpol('Base IPCA'!$C$3:$C$14,'Base IPCA'!$E$3:$E$14,AH5641,"Cubic","Extrapolate=Linear","MultiX=Average","Skip=True","Sort=True")</f>
        <v>#N/A Invalid Parameter: Interpolation value</v>
      </c>
      <c r="AJ5641" s="43" t="str">
        <f>_xll.BInterpol('Base IPCA'!$C$3:$C$14,'Base IPCA'!$D$3:$D$14,AH5641,"Cubic","Extrapolate=Linear","MultiX=Average","Skip=True","Sort=True")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77"/>
        <v>#REF!</v>
      </c>
      <c r="AI5642" s="43" t="str">
        <f>_xll.BInterpol('Base IPCA'!$C$3:$C$14,'Base IPCA'!$E$3:$E$14,AH5642,"Cubic","Extrapolate=Linear","MultiX=Average","Skip=True","Sort=True")</f>
        <v>#N/A Invalid Parameter: Interpolation value</v>
      </c>
      <c r="AJ5642" s="43" t="str">
        <f>_xll.BInterpol('Base IPCA'!$C$3:$C$14,'Base IPCA'!$D$3:$D$14,AH5642,"Cubic","Extrapolate=Linear","MultiX=Average","Skip=True","Sort=True")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77"/>
        <v>#REF!</v>
      </c>
      <c r="AI5643" s="43" t="str">
        <f>_xll.BInterpol('Base IPCA'!$C$3:$C$14,'Base IPCA'!$E$3:$E$14,AH5643,"Cubic","Extrapolate=Linear","MultiX=Average","Skip=True","Sort=True")</f>
        <v>#N/A Invalid Parameter: Interpolation value</v>
      </c>
      <c r="AJ5643" s="43" t="str">
        <f>_xll.BInterpol('Base IPCA'!$C$3:$C$14,'Base IPCA'!$D$3:$D$14,AH5643,"Cubic","Extrapolate=Linear","MultiX=Average","Skip=True","Sort=True")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77"/>
        <v>#REF!</v>
      </c>
      <c r="AI5644" s="43" t="str">
        <f>_xll.BInterpol('Base IPCA'!$C$3:$C$14,'Base IPCA'!$E$3:$E$14,AH5644,"Cubic","Extrapolate=Linear","MultiX=Average","Skip=True","Sort=True")</f>
        <v>#N/A Invalid Parameter: Interpolation value</v>
      </c>
      <c r="AJ5644" s="43" t="str">
        <f>_xll.BInterpol('Base IPCA'!$C$3:$C$14,'Base IPCA'!$D$3:$D$14,AH5644,"Cubic","Extrapolate=Linear","MultiX=Average","Skip=True","Sort=True")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77"/>
        <v>#REF!</v>
      </c>
      <c r="AI5645" s="43" t="str">
        <f>_xll.BInterpol('Base IPCA'!$C$3:$C$14,'Base IPCA'!$E$3:$E$14,AH5645,"Cubic","Extrapolate=Linear","MultiX=Average","Skip=True","Sort=True")</f>
        <v>#N/A Invalid Parameter: Interpolation value</v>
      </c>
      <c r="AJ5645" s="43" t="str">
        <f>_xll.BInterpol('Base IPCA'!$C$3:$C$14,'Base IPCA'!$D$3:$D$14,AH5645,"Cubic","Extrapolate=Linear","MultiX=Average","Skip=True","Sort=True")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77"/>
        <v>#REF!</v>
      </c>
      <c r="AI5646" s="43" t="str">
        <f>_xll.BInterpol('Base IPCA'!$C$3:$C$14,'Base IPCA'!$E$3:$E$14,AH5646,"Cubic","Extrapolate=Linear","MultiX=Average","Skip=True","Sort=True")</f>
        <v>#N/A Invalid Parameter: Interpolation value</v>
      </c>
      <c r="AJ5646" s="43" t="str">
        <f>_xll.BInterpol('Base IPCA'!$C$3:$C$14,'Base IPCA'!$D$3:$D$14,AH5646,"Cubic","Extrapolate=Linear","MultiX=Average","Skip=True","Sort=True")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77"/>
        <v>#REF!</v>
      </c>
      <c r="AI5647" s="43" t="str">
        <f>_xll.BInterpol('Base IPCA'!$C$3:$C$14,'Base IPCA'!$E$3:$E$14,AH5647,"Cubic","Extrapolate=Linear","MultiX=Average","Skip=True","Sort=True")</f>
        <v>#N/A Invalid Parameter: Interpolation value</v>
      </c>
      <c r="AJ5647" s="43" t="str">
        <f>_xll.BInterpol('Base IPCA'!$C$3:$C$14,'Base IPCA'!$D$3:$D$14,AH5647,"Cubic","Extrapolate=Linear","MultiX=Average","Skip=True","Sort=True")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77"/>
        <v>#REF!</v>
      </c>
      <c r="AI5648" s="43" t="str">
        <f>_xll.BInterpol('Base IPCA'!$C$3:$C$14,'Base IPCA'!$E$3:$E$14,AH5648,"Cubic","Extrapolate=Linear","MultiX=Average","Skip=True","Sort=True")</f>
        <v>#N/A Invalid Parameter: Interpolation value</v>
      </c>
      <c r="AJ5648" s="43" t="str">
        <f>_xll.BInterpol('Base IPCA'!$C$3:$C$14,'Base IPCA'!$D$3:$D$14,AH5648,"Cubic","Extrapolate=Linear","MultiX=Average","Skip=True","Sort=True")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77"/>
        <v>#REF!</v>
      </c>
      <c r="AI5649" s="43" t="str">
        <f>_xll.BInterpol('Base IPCA'!$C$3:$C$14,'Base IPCA'!$E$3:$E$14,AH5649,"Cubic","Extrapolate=Linear","MultiX=Average","Skip=True","Sort=True")</f>
        <v>#N/A Invalid Parameter: Interpolation value</v>
      </c>
      <c r="AJ5649" s="43" t="str">
        <f>_xll.BInterpol('Base IPCA'!$C$3:$C$14,'Base IPCA'!$D$3:$D$14,AH5649,"Cubic","Extrapolate=Linear","MultiX=Average","Skip=True","Sort=True")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77"/>
        <v>#REF!</v>
      </c>
      <c r="AI5650" s="43" t="str">
        <f>_xll.BInterpol('Base IPCA'!$C$3:$C$14,'Base IPCA'!$E$3:$E$14,AH5650,"Cubic","Extrapolate=Linear","MultiX=Average","Skip=True","Sort=True")</f>
        <v>#N/A Invalid Parameter: Interpolation value</v>
      </c>
      <c r="AJ5650" s="43" t="str">
        <f>_xll.BInterpol('Base IPCA'!$C$3:$C$14,'Base IPCA'!$D$3:$D$14,AH5650,"Cubic","Extrapolate=Linear","MultiX=Average","Skip=True","Sort=True")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77"/>
        <v>#REF!</v>
      </c>
      <c r="AI5651" s="43" t="str">
        <f>_xll.BInterpol('Base IPCA'!$C$3:$C$14,'Base IPCA'!$E$3:$E$14,AH5651,"Cubic","Extrapolate=Linear","MultiX=Average","Skip=True","Sort=True")</f>
        <v>#N/A Invalid Parameter: Interpolation value</v>
      </c>
      <c r="AJ5651" s="43" t="str">
        <f>_xll.BInterpol('Base IPCA'!$C$3:$C$14,'Base IPCA'!$D$3:$D$14,AH5651,"Cubic","Extrapolate=Linear","MultiX=Average","Skip=True","Sort=True")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77"/>
        <v>#REF!</v>
      </c>
      <c r="AI5652" s="43" t="str">
        <f>_xll.BInterpol('Base IPCA'!$C$3:$C$14,'Base IPCA'!$E$3:$E$14,AH5652,"Cubic","Extrapolate=Linear","MultiX=Average","Skip=True","Sort=True")</f>
        <v>#N/A Invalid Parameter: Interpolation value</v>
      </c>
      <c r="AJ5652" s="43" t="str">
        <f>_xll.BInterpol('Base IPCA'!$C$3:$C$14,'Base IPCA'!$D$3:$D$14,AH5652,"Cubic","Extrapolate=Linear","MultiX=Average","Skip=True","Sort=True")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77"/>
        <v>#REF!</v>
      </c>
      <c r="AI5653" s="43" t="str">
        <f>_xll.BInterpol('Base IPCA'!$C$3:$C$14,'Base IPCA'!$E$3:$E$14,AH5653,"Cubic","Extrapolate=Linear","MultiX=Average","Skip=True","Sort=True")</f>
        <v>#N/A Invalid Parameter: Interpolation value</v>
      </c>
      <c r="AJ5653" s="43" t="str">
        <f>_xll.BInterpol('Base IPCA'!$C$3:$C$14,'Base IPCA'!$D$3:$D$14,AH5653,"Cubic","Extrapolate=Linear","MultiX=Average","Skip=True","Sort=True")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77"/>
        <v>#REF!</v>
      </c>
      <c r="AI5654" s="43" t="str">
        <f>_xll.BInterpol('Base IPCA'!$C$3:$C$14,'Base IPCA'!$E$3:$E$14,AH5654,"Cubic","Extrapolate=Linear","MultiX=Average","Skip=True","Sort=True")</f>
        <v>#N/A Invalid Parameter: Interpolation value</v>
      </c>
      <c r="AJ5654" s="43" t="str">
        <f>_xll.BInterpol('Base IPCA'!$C$3:$C$14,'Base IPCA'!$D$3:$D$14,AH5654,"Cubic","Extrapolate=Linear","MultiX=Average","Skip=True","Sort=True")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77"/>
        <v>#REF!</v>
      </c>
      <c r="AI5655" s="43" t="str">
        <f>_xll.BInterpol('Base IPCA'!$C$3:$C$14,'Base IPCA'!$E$3:$E$14,AH5655,"Cubic","Extrapolate=Linear","MultiX=Average","Skip=True","Sort=True")</f>
        <v>#N/A Invalid Parameter: Interpolation value</v>
      </c>
      <c r="AJ5655" s="43" t="str">
        <f>_xll.BInterpol('Base IPCA'!$C$3:$C$14,'Base IPCA'!$D$3:$D$14,AH5655,"Cubic","Extrapolate=Linear","MultiX=Average","Skip=True","Sort=True")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77"/>
        <v>#REF!</v>
      </c>
      <c r="AI5656" s="43" t="str">
        <f>_xll.BInterpol('Base IPCA'!$C$3:$C$14,'Base IPCA'!$E$3:$E$14,AH5656,"Cubic","Extrapolate=Linear","MultiX=Average","Skip=True","Sort=True")</f>
        <v>#N/A Invalid Parameter: Interpolation value</v>
      </c>
      <c r="AJ5656" s="43" t="str">
        <f>_xll.BInterpol('Base IPCA'!$C$3:$C$14,'Base IPCA'!$D$3:$D$14,AH5656,"Cubic","Extrapolate=Linear","MultiX=Average","Skip=True","Sort=True")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77"/>
        <v>#REF!</v>
      </c>
      <c r="AI5657" s="43" t="str">
        <f>_xll.BInterpol('Base IPCA'!$C$3:$C$14,'Base IPCA'!$E$3:$E$14,AH5657,"Cubic","Extrapolate=Linear","MultiX=Average","Skip=True","Sort=True")</f>
        <v>#N/A Invalid Parameter: Interpolation value</v>
      </c>
      <c r="AJ5657" s="43" t="str">
        <f>_xll.BInterpol('Base IPCA'!$C$3:$C$14,'Base IPCA'!$D$3:$D$14,AH5657,"Cubic","Extrapolate=Linear","MultiX=Average","Skip=True","Sort=True")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77"/>
        <v>#REF!</v>
      </c>
      <c r="AI5658" s="43" t="str">
        <f>_xll.BInterpol('Base IPCA'!$C$3:$C$14,'Base IPCA'!$E$3:$E$14,AH5658,"Cubic","Extrapolate=Linear","MultiX=Average","Skip=True","Sort=True")</f>
        <v>#N/A Invalid Parameter: Interpolation value</v>
      </c>
      <c r="AJ5658" s="43" t="str">
        <f>_xll.BInterpol('Base IPCA'!$C$3:$C$14,'Base IPCA'!$D$3:$D$14,AH5658,"Cubic","Extrapolate=Linear","MultiX=Average","Skip=True","Sort=True")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77"/>
        <v>#REF!</v>
      </c>
      <c r="AI5659" s="43" t="str">
        <f>_xll.BInterpol('Base IPCA'!$C$3:$C$14,'Base IPCA'!$E$3:$E$14,AH5659,"Cubic","Extrapolate=Linear","MultiX=Average","Skip=True","Sort=True")</f>
        <v>#N/A Invalid Parameter: Interpolation value</v>
      </c>
      <c r="AJ5659" s="43" t="str">
        <f>_xll.BInterpol('Base IPCA'!$C$3:$C$14,'Base IPCA'!$D$3:$D$14,AH5659,"Cubic","Extrapolate=Linear","MultiX=Average","Skip=True","Sort=True")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77"/>
        <v>#REF!</v>
      </c>
      <c r="AI5660" s="43" t="str">
        <f>_xll.BInterpol('Base IPCA'!$C$3:$C$14,'Base IPCA'!$E$3:$E$14,AH5660,"Cubic","Extrapolate=Linear","MultiX=Average","Skip=True","Sort=True")</f>
        <v>#N/A Invalid Parameter: Interpolation value</v>
      </c>
      <c r="AJ5660" s="43" t="str">
        <f>_xll.BInterpol('Base IPCA'!$C$3:$C$14,'Base IPCA'!$D$3:$D$14,AH5660,"Cubic","Extrapolate=Linear","MultiX=Average","Skip=True","Sort=True")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77"/>
        <v>#REF!</v>
      </c>
      <c r="AI5661" s="43" t="str">
        <f>_xll.BInterpol('Base IPCA'!$C$3:$C$14,'Base IPCA'!$E$3:$E$14,AH5661,"Cubic","Extrapolate=Linear","MultiX=Average","Skip=True","Sort=True")</f>
        <v>#N/A Invalid Parameter: Interpolation value</v>
      </c>
      <c r="AJ5661" s="43" t="str">
        <f>_xll.BInterpol('Base IPCA'!$C$3:$C$14,'Base IPCA'!$D$3:$D$14,AH5661,"Cubic","Extrapolate=Linear","MultiX=Average","Skip=True","Sort=True")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77"/>
        <v>#REF!</v>
      </c>
      <c r="AI5662" s="43" t="str">
        <f>_xll.BInterpol('Base IPCA'!$C$3:$C$14,'Base IPCA'!$E$3:$E$14,AH5662,"Cubic","Extrapolate=Linear","MultiX=Average","Skip=True","Sort=True")</f>
        <v>#N/A Invalid Parameter: Interpolation value</v>
      </c>
      <c r="AJ5662" s="43" t="str">
        <f>_xll.BInterpol('Base IPCA'!$C$3:$C$14,'Base IPCA'!$D$3:$D$14,AH5662,"Cubic","Extrapolate=Linear","MultiX=Average","Skip=True","Sort=True")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77"/>
        <v>#REF!</v>
      </c>
      <c r="AI5663" s="43" t="str">
        <f>_xll.BInterpol('Base IPCA'!$C$3:$C$14,'Base IPCA'!$E$3:$E$14,AH5663,"Cubic","Extrapolate=Linear","MultiX=Average","Skip=True","Sort=True")</f>
        <v>#N/A Invalid Parameter: Interpolation value</v>
      </c>
      <c r="AJ5663" s="43" t="str">
        <f>_xll.BInterpol('Base IPCA'!$C$3:$C$14,'Base IPCA'!$D$3:$D$14,AH5663,"Cubic","Extrapolate=Linear","MultiX=Average","Skip=True","Sort=True")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77"/>
        <v>#REF!</v>
      </c>
      <c r="AI5664" s="43" t="str">
        <f>_xll.BInterpol('Base IPCA'!$C$3:$C$14,'Base IPCA'!$E$3:$E$14,AH5664,"Cubic","Extrapolate=Linear","MultiX=Average","Skip=True","Sort=True")</f>
        <v>#N/A Invalid Parameter: Interpolation value</v>
      </c>
      <c r="AJ5664" s="43" t="str">
        <f>_xll.BInterpol('Base IPCA'!$C$3:$C$14,'Base IPCA'!$D$3:$D$14,AH5664,"Cubic","Extrapolate=Linear","MultiX=Average","Skip=True","Sort=True")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77"/>
        <v>#REF!</v>
      </c>
      <c r="AI5665" s="43" t="str">
        <f>_xll.BInterpol('Base IPCA'!$C$3:$C$14,'Base IPCA'!$E$3:$E$14,AH5665,"Cubic","Extrapolate=Linear","MultiX=Average","Skip=True","Sort=True")</f>
        <v>#N/A Invalid Parameter: Interpolation value</v>
      </c>
      <c r="AJ5665" s="43" t="str">
        <f>_xll.BInterpol('Base IPCA'!$C$3:$C$14,'Base IPCA'!$D$3:$D$14,AH5665,"Cubic","Extrapolate=Linear","MultiX=Average","Skip=True","Sort=True")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77"/>
        <v>#REF!</v>
      </c>
      <c r="AI5666" s="43" t="str">
        <f>_xll.BInterpol('Base IPCA'!$C$3:$C$14,'Base IPCA'!$E$3:$E$14,AH5666,"Cubic","Extrapolate=Linear","MultiX=Average","Skip=True","Sort=True")</f>
        <v>#N/A Invalid Parameter: Interpolation value</v>
      </c>
      <c r="AJ5666" s="43" t="str">
        <f>_xll.BInterpol('Base IPCA'!$C$3:$C$14,'Base IPCA'!$D$3:$D$14,AH5666,"Cubic","Extrapolate=Linear","MultiX=Average","Skip=True","Sort=True")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77"/>
        <v>#REF!</v>
      </c>
      <c r="AI5667" s="43" t="str">
        <f>_xll.BInterpol('Base IPCA'!$C$3:$C$14,'Base IPCA'!$E$3:$E$14,AH5667,"Cubic","Extrapolate=Linear","MultiX=Average","Skip=True","Sort=True")</f>
        <v>#N/A Invalid Parameter: Interpolation value</v>
      </c>
      <c r="AJ5667" s="43" t="str">
        <f>_xll.BInterpol('Base IPCA'!$C$3:$C$14,'Base IPCA'!$D$3:$D$14,AH5667,"Cubic","Extrapolate=Linear","MultiX=Average","Skip=True","Sort=True")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77"/>
        <v>#REF!</v>
      </c>
      <c r="AI5668" s="43" t="str">
        <f>_xll.BInterpol('Base IPCA'!$C$3:$C$14,'Base IPCA'!$E$3:$E$14,AH5668,"Cubic","Extrapolate=Linear","MultiX=Average","Skip=True","Sort=True")</f>
        <v>#N/A Invalid Parameter: Interpolation value</v>
      </c>
      <c r="AJ5668" s="43" t="str">
        <f>_xll.BInterpol('Base IPCA'!$C$3:$C$14,'Base IPCA'!$D$3:$D$14,AH5668,"Cubic","Extrapolate=Linear","MultiX=Average","Skip=True","Sort=True")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77"/>
        <v>#REF!</v>
      </c>
      <c r="AI5669" s="43" t="str">
        <f>_xll.BInterpol('Base IPCA'!$C$3:$C$14,'Base IPCA'!$E$3:$E$14,AH5669,"Cubic","Extrapolate=Linear","MultiX=Average","Skip=True","Sort=True")</f>
        <v>#N/A Invalid Parameter: Interpolation value</v>
      </c>
      <c r="AJ5669" s="43" t="str">
        <f>_xll.BInterpol('Base IPCA'!$C$3:$C$14,'Base IPCA'!$D$3:$D$14,AH5669,"Cubic","Extrapolate=Linear","MultiX=Average","Skip=True","Sort=True")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77"/>
        <v>#REF!</v>
      </c>
      <c r="AI5670" s="43" t="str">
        <f>_xll.BInterpol('Base IPCA'!$C$3:$C$14,'Base IPCA'!$E$3:$E$14,AH5670,"Cubic","Extrapolate=Linear","MultiX=Average","Skip=True","Sort=True")</f>
        <v>#N/A Invalid Parameter: Interpolation value</v>
      </c>
      <c r="AJ5670" s="43" t="str">
        <f>_xll.BInterpol('Base IPCA'!$C$3:$C$14,'Base IPCA'!$D$3:$D$14,AH5670,"Cubic","Extrapolate=Linear","MultiX=Average","Skip=True","Sort=True")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77"/>
        <v>#REF!</v>
      </c>
      <c r="AI5671" s="43" t="str">
        <f>_xll.BInterpol('Base IPCA'!$C$3:$C$14,'Base IPCA'!$E$3:$E$14,AH5671,"Cubic","Extrapolate=Linear","MultiX=Average","Skip=True","Sort=True")</f>
        <v>#N/A Invalid Parameter: Interpolation value</v>
      </c>
      <c r="AJ5671" s="43" t="str">
        <f>_xll.BInterpol('Base IPCA'!$C$3:$C$14,'Base IPCA'!$D$3:$D$14,AH5671,"Cubic","Extrapolate=Linear","MultiX=Average","Skip=True","Sort=True")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77"/>
        <v>#REF!</v>
      </c>
      <c r="AI5672" s="43" t="str">
        <f>_xll.BInterpol('Base IPCA'!$C$3:$C$14,'Base IPCA'!$E$3:$E$14,AH5672,"Cubic","Extrapolate=Linear","MultiX=Average","Skip=True","Sort=True")</f>
        <v>#N/A Invalid Parameter: Interpolation value</v>
      </c>
      <c r="AJ5672" s="43" t="str">
        <f>_xll.BInterpol('Base IPCA'!$C$3:$C$14,'Base IPCA'!$D$3:$D$14,AH5672,"Cubic","Extrapolate=Linear","MultiX=Average","Skip=True","Sort=True")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77"/>
        <v>#REF!</v>
      </c>
      <c r="AI5673" s="43" t="str">
        <f>_xll.BInterpol('Base IPCA'!$C$3:$C$14,'Base IPCA'!$E$3:$E$14,AH5673,"Cubic","Extrapolate=Linear","MultiX=Average","Skip=True","Sort=True")</f>
        <v>#N/A Invalid Parameter: Interpolation value</v>
      </c>
      <c r="AJ5673" s="43" t="str">
        <f>_xll.BInterpol('Base IPCA'!$C$3:$C$14,'Base IPCA'!$D$3:$D$14,AH5673,"Cubic","Extrapolate=Linear","MultiX=Average","Skip=True","Sort=True")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77"/>
        <v>#REF!</v>
      </c>
      <c r="AI5674" s="43" t="str">
        <f>_xll.BInterpol('Base IPCA'!$C$3:$C$14,'Base IPCA'!$E$3:$E$14,AH5674,"Cubic","Extrapolate=Linear","MultiX=Average","Skip=True","Sort=True")</f>
        <v>#N/A Invalid Parameter: Interpolation value</v>
      </c>
      <c r="AJ5674" s="43" t="str">
        <f>_xll.BInterpol('Base IPCA'!$C$3:$C$14,'Base IPCA'!$D$3:$D$14,AH5674,"Cubic","Extrapolate=Linear","MultiX=Average","Skip=True","Sort=True")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77"/>
        <v>#REF!</v>
      </c>
      <c r="AI5675" s="43" t="str">
        <f>_xll.BInterpol('Base IPCA'!$C$3:$C$14,'Base IPCA'!$E$3:$E$14,AH5675,"Cubic","Extrapolate=Linear","MultiX=Average","Skip=True","Sort=True")</f>
        <v>#N/A Invalid Parameter: Interpolation value</v>
      </c>
      <c r="AJ5675" s="43" t="str">
        <f>_xll.BInterpol('Base IPCA'!$C$3:$C$14,'Base IPCA'!$D$3:$D$14,AH5675,"Cubic","Extrapolate=Linear","MultiX=Average","Skip=True","Sort=True")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77"/>
        <v>#REF!</v>
      </c>
      <c r="AI5676" s="43" t="str">
        <f>_xll.BInterpol('Base IPCA'!$C$3:$C$14,'Base IPCA'!$E$3:$E$14,AH5676,"Cubic","Extrapolate=Linear","MultiX=Average","Skip=True","Sort=True")</f>
        <v>#N/A Invalid Parameter: Interpolation value</v>
      </c>
      <c r="AJ5676" s="43" t="str">
        <f>_xll.BInterpol('Base IPCA'!$C$3:$C$14,'Base IPCA'!$D$3:$D$14,AH5676,"Cubic","Extrapolate=Linear","MultiX=Average","Skip=True","Sort=True")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77"/>
        <v>#REF!</v>
      </c>
      <c r="AI5677" s="43" t="str">
        <f>_xll.BInterpol('Base IPCA'!$C$3:$C$14,'Base IPCA'!$E$3:$E$14,AH5677,"Cubic","Extrapolate=Linear","MultiX=Average","Skip=True","Sort=True")</f>
        <v>#N/A Invalid Parameter: Interpolation value</v>
      </c>
      <c r="AJ5677" s="43" t="str">
        <f>_xll.BInterpol('Base IPCA'!$C$3:$C$14,'Base IPCA'!$D$3:$D$14,AH5677,"Cubic","Extrapolate=Linear","MultiX=Average","Skip=True","Sort=True")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77"/>
        <v>#REF!</v>
      </c>
      <c r="AI5678" s="43" t="str">
        <f>_xll.BInterpol('Base IPCA'!$C$3:$C$14,'Base IPCA'!$E$3:$E$14,AH5678,"Cubic","Extrapolate=Linear","MultiX=Average","Skip=True","Sort=True")</f>
        <v>#N/A Invalid Parameter: Interpolation value</v>
      </c>
      <c r="AJ5678" s="43" t="str">
        <f>_xll.BInterpol('Base IPCA'!$C$3:$C$14,'Base IPCA'!$D$3:$D$14,AH5678,"Cubic","Extrapolate=Linear","MultiX=Average","Skip=True","Sort=True")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77"/>
        <v>#REF!</v>
      </c>
      <c r="AI5679" s="43" t="str">
        <f>_xll.BInterpol('Base IPCA'!$C$3:$C$14,'Base IPCA'!$E$3:$E$14,AH5679,"Cubic","Extrapolate=Linear","MultiX=Average","Skip=True","Sort=True")</f>
        <v>#N/A Invalid Parameter: Interpolation value</v>
      </c>
      <c r="AJ5679" s="43" t="str">
        <f>_xll.BInterpol('Base IPCA'!$C$3:$C$14,'Base IPCA'!$D$3:$D$14,AH5679,"Cubic","Extrapolate=Linear","MultiX=Average","Skip=True","Sort=True")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77"/>
        <v>#REF!</v>
      </c>
      <c r="AI5680" s="43" t="str">
        <f>_xll.BInterpol('Base IPCA'!$C$3:$C$14,'Base IPCA'!$E$3:$E$14,AH5680,"Cubic","Extrapolate=Linear","MultiX=Average","Skip=True","Sort=True")</f>
        <v>#N/A Invalid Parameter: Interpolation value</v>
      </c>
      <c r="AJ5680" s="43" t="str">
        <f>_xll.BInterpol('Base IPCA'!$C$3:$C$14,'Base IPCA'!$D$3:$D$14,AH5680,"Cubic","Extrapolate=Linear","MultiX=Average","Skip=True","Sort=True")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77"/>
        <v>#REF!</v>
      </c>
      <c r="AI5681" s="43" t="str">
        <f>_xll.BInterpol('Base IPCA'!$C$3:$C$14,'Base IPCA'!$E$3:$E$14,AH5681,"Cubic","Extrapolate=Linear","MultiX=Average","Skip=True","Sort=True")</f>
        <v>#N/A Invalid Parameter: Interpolation value</v>
      </c>
      <c r="AJ5681" s="43" t="str">
        <f>_xll.BInterpol('Base IPCA'!$C$3:$C$14,'Base IPCA'!$D$3:$D$14,AH5681,"Cubic","Extrapolate=Linear","MultiX=Average","Skip=True","Sort=True")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77"/>
        <v>#REF!</v>
      </c>
      <c r="AI5682" s="43" t="str">
        <f>_xll.BInterpol('Base IPCA'!$C$3:$C$14,'Base IPCA'!$E$3:$E$14,AH5682,"Cubic","Extrapolate=Linear","MultiX=Average","Skip=True","Sort=True")</f>
        <v>#N/A Invalid Parameter: Interpolation value</v>
      </c>
      <c r="AJ5682" s="43" t="str">
        <f>_xll.BInterpol('Base IPCA'!$C$3:$C$14,'Base IPCA'!$D$3:$D$14,AH5682,"Cubic","Extrapolate=Linear","MultiX=Average","Skip=True","Sort=True")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77"/>
        <v>#REF!</v>
      </c>
      <c r="AI5683" s="43" t="str">
        <f>_xll.BInterpol('Base IPCA'!$C$3:$C$14,'Base IPCA'!$E$3:$E$14,AH5683,"Cubic","Extrapolate=Linear","MultiX=Average","Skip=True","Sort=True")</f>
        <v>#N/A Invalid Parameter: Interpolation value</v>
      </c>
      <c r="AJ5683" s="43" t="str">
        <f>_xll.BInterpol('Base IPCA'!$C$3:$C$14,'Base IPCA'!$D$3:$D$14,AH5683,"Cubic","Extrapolate=Linear","MultiX=Average","Skip=True","Sort=True")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77"/>
        <v>#REF!</v>
      </c>
      <c r="AI5684" s="43" t="str">
        <f>_xll.BInterpol('Base IPCA'!$C$3:$C$14,'Base IPCA'!$E$3:$E$14,AH5684,"Cubic","Extrapolate=Linear","MultiX=Average","Skip=True","Sort=True")</f>
        <v>#N/A Invalid Parameter: Interpolation value</v>
      </c>
      <c r="AJ5684" s="43" t="str">
        <f>_xll.BInterpol('Base IPCA'!$C$3:$C$14,'Base IPCA'!$D$3:$D$14,AH5684,"Cubic","Extrapolate=Linear","MultiX=Average","Skip=True","Sort=True")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77"/>
        <v>#REF!</v>
      </c>
      <c r="AI5685" s="43" t="str">
        <f>_xll.BInterpol('Base IPCA'!$C$3:$C$14,'Base IPCA'!$E$3:$E$14,AH5685,"Cubic","Extrapolate=Linear","MultiX=Average","Skip=True","Sort=True")</f>
        <v>#N/A Invalid Parameter: Interpolation value</v>
      </c>
      <c r="AJ5685" s="43" t="str">
        <f>_xll.BInterpol('Base IPCA'!$C$3:$C$14,'Base IPCA'!$D$3:$D$14,AH5685,"Cubic","Extrapolate=Linear","MultiX=Average","Skip=True","Sort=True")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77"/>
        <v>#REF!</v>
      </c>
      <c r="AI5686" s="43" t="str">
        <f>_xll.BInterpol('Base IPCA'!$C$3:$C$14,'Base IPCA'!$E$3:$E$14,AH5686,"Cubic","Extrapolate=Linear","MultiX=Average","Skip=True","Sort=True")</f>
        <v>#N/A Invalid Parameter: Interpolation value</v>
      </c>
      <c r="AJ5686" s="43" t="str">
        <f>_xll.BInterpol('Base IPCA'!$C$3:$C$14,'Base IPCA'!$D$3:$D$14,AH5686,"Cubic","Extrapolate=Linear","MultiX=Average","Skip=True","Sort=True")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77"/>
        <v>#REF!</v>
      </c>
      <c r="AI5687" s="43" t="str">
        <f>_xll.BInterpol('Base IPCA'!$C$3:$C$14,'Base IPCA'!$E$3:$E$14,AH5687,"Cubic","Extrapolate=Linear","MultiX=Average","Skip=True","Sort=True")</f>
        <v>#N/A Invalid Parameter: Interpolation value</v>
      </c>
      <c r="AJ5687" s="43" t="str">
        <f>_xll.BInterpol('Base IPCA'!$C$3:$C$14,'Base IPCA'!$D$3:$D$14,AH5687,"Cubic","Extrapolate=Linear","MultiX=Average","Skip=True","Sort=True")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77"/>
        <v>#REF!</v>
      </c>
      <c r="AI5688" s="43" t="str">
        <f>_xll.BInterpol('Base IPCA'!$C$3:$C$14,'Base IPCA'!$E$3:$E$14,AH5688,"Cubic","Extrapolate=Linear","MultiX=Average","Skip=True","Sort=True")</f>
        <v>#N/A Invalid Parameter: Interpolation value</v>
      </c>
      <c r="AJ5688" s="43" t="str">
        <f>_xll.BInterpol('Base IPCA'!$C$3:$C$14,'Base IPCA'!$D$3:$D$14,AH5688,"Cubic","Extrapolate=Linear","MultiX=Average","Skip=True","Sort=True")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77"/>
        <v>#REF!</v>
      </c>
      <c r="AI5689" s="43" t="str">
        <f>_xll.BInterpol('Base IPCA'!$C$3:$C$14,'Base IPCA'!$E$3:$E$14,AH5689,"Cubic","Extrapolate=Linear","MultiX=Average","Skip=True","Sort=True")</f>
        <v>#N/A Invalid Parameter: Interpolation value</v>
      </c>
      <c r="AJ5689" s="43" t="str">
        <f>_xll.BInterpol('Base IPCA'!$C$3:$C$14,'Base IPCA'!$D$3:$D$14,AH5689,"Cubic","Extrapolate=Linear","MultiX=Average","Skip=True","Sort=True")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77"/>
        <v>#REF!</v>
      </c>
      <c r="AI5690" s="43" t="str">
        <f>_xll.BInterpol('Base IPCA'!$C$3:$C$14,'Base IPCA'!$E$3:$E$14,AH5690,"Cubic","Extrapolate=Linear","MultiX=Average","Skip=True","Sort=True")</f>
        <v>#N/A Invalid Parameter: Interpolation value</v>
      </c>
      <c r="AJ5690" s="43" t="str">
        <f>_xll.BInterpol('Base IPCA'!$C$3:$C$14,'Base IPCA'!$D$3:$D$14,AH5690,"Cubic","Extrapolate=Linear","MultiX=Average","Skip=True","Sort=True")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77"/>
        <v>#REF!</v>
      </c>
      <c r="AI5691" s="43" t="str">
        <f>_xll.BInterpol('Base IPCA'!$C$3:$C$14,'Base IPCA'!$E$3:$E$14,AH5691,"Cubic","Extrapolate=Linear","MultiX=Average","Skip=True","Sort=True")</f>
        <v>#N/A Invalid Parameter: Interpolation value</v>
      </c>
      <c r="AJ5691" s="43" t="str">
        <f>_xll.BInterpol('Base IPCA'!$C$3:$C$14,'Base IPCA'!$D$3:$D$14,AH5691,"Cubic","Extrapolate=Linear","MultiX=Average","Skip=True","Sort=True")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77"/>
        <v>#REF!</v>
      </c>
      <c r="AI5692" s="43" t="str">
        <f>_xll.BInterpol('Base IPCA'!$C$3:$C$14,'Base IPCA'!$E$3:$E$14,AH5692,"Cubic","Extrapolate=Linear","MultiX=Average","Skip=True","Sort=True")</f>
        <v>#N/A Invalid Parameter: Interpolation value</v>
      </c>
      <c r="AJ5692" s="43" t="str">
        <f>_xll.BInterpol('Base IPCA'!$C$3:$C$14,'Base IPCA'!$D$3:$D$14,AH5692,"Cubic","Extrapolate=Linear","MultiX=Average","Skip=True","Sort=True")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77"/>
        <v>#REF!</v>
      </c>
      <c r="AI5693" s="43" t="str">
        <f>_xll.BInterpol('Base IPCA'!$C$3:$C$14,'Base IPCA'!$E$3:$E$14,AH5693,"Cubic","Extrapolate=Linear","MultiX=Average","Skip=True","Sort=True")</f>
        <v>#N/A Invalid Parameter: Interpolation value</v>
      </c>
      <c r="AJ5693" s="43" t="str">
        <f>_xll.BInterpol('Base IPCA'!$C$3:$C$14,'Base IPCA'!$D$3:$D$14,AH5693,"Cubic","Extrapolate=Linear","MultiX=Average","Skip=True","Sort=True")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77"/>
        <v>#REF!</v>
      </c>
      <c r="AI5694" s="43" t="str">
        <f>_xll.BInterpol('Base IPCA'!$C$3:$C$14,'Base IPCA'!$E$3:$E$14,AH5694,"Cubic","Extrapolate=Linear","MultiX=Average","Skip=True","Sort=True")</f>
        <v>#N/A Invalid Parameter: Interpolation value</v>
      </c>
      <c r="AJ5694" s="43" t="str">
        <f>_xll.BInterpol('Base IPCA'!$C$3:$C$14,'Base IPCA'!$D$3:$D$14,AH5694,"Cubic","Extrapolate=Linear","MultiX=Average","Skip=True","Sort=True")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77"/>
        <v>#REF!</v>
      </c>
      <c r="AI5695" s="43" t="str">
        <f>_xll.BInterpol('Base IPCA'!$C$3:$C$14,'Base IPCA'!$E$3:$E$14,AH5695,"Cubic","Extrapolate=Linear","MultiX=Average","Skip=True","Sort=True")</f>
        <v>#N/A Invalid Parameter: Interpolation value</v>
      </c>
      <c r="AJ5695" s="43" t="str">
        <f>_xll.BInterpol('Base IPCA'!$C$3:$C$14,'Base IPCA'!$D$3:$D$14,AH5695,"Cubic","Extrapolate=Linear","MultiX=Average","Skip=True","Sort=True")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77"/>
        <v>#REF!</v>
      </c>
      <c r="AI5696" s="43" t="str">
        <f>_xll.BInterpol('Base IPCA'!$C$3:$C$14,'Base IPCA'!$E$3:$E$14,AH5696,"Cubic","Extrapolate=Linear","MultiX=Average","Skip=True","Sort=True")</f>
        <v>#N/A Invalid Parameter: Interpolation value</v>
      </c>
      <c r="AJ5696" s="43" t="str">
        <f>_xll.BInterpol('Base IPCA'!$C$3:$C$14,'Base IPCA'!$D$3:$D$14,AH5696,"Cubic","Extrapolate=Linear","MultiX=Average","Skip=True","Sort=True")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77"/>
        <v>#REF!</v>
      </c>
      <c r="AI5697" s="43" t="str">
        <f>_xll.BInterpol('Base IPCA'!$C$3:$C$14,'Base IPCA'!$E$3:$E$14,AH5697,"Cubic","Extrapolate=Linear","MultiX=Average","Skip=True","Sort=True")</f>
        <v>#N/A Invalid Parameter: Interpolation value</v>
      </c>
      <c r="AJ5697" s="43" t="str">
        <f>_xll.BInterpol('Base IPCA'!$C$3:$C$14,'Base IPCA'!$D$3:$D$14,AH5697,"Cubic","Extrapolate=Linear","MultiX=Average","Skip=True","Sort=True")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77"/>
        <v>#REF!</v>
      </c>
      <c r="AI5698" s="43" t="str">
        <f>_xll.BInterpol('Base IPCA'!$C$3:$C$14,'Base IPCA'!$E$3:$E$14,AH5698,"Cubic","Extrapolate=Linear","MultiX=Average","Skip=True","Sort=True")</f>
        <v>#N/A Invalid Parameter: Interpolation value</v>
      </c>
      <c r="AJ5698" s="43" t="str">
        <f>_xll.BInterpol('Base IPCA'!$C$3:$C$14,'Base IPCA'!$D$3:$D$14,AH5698,"Cubic","Extrapolate=Linear","MultiX=Average","Skip=True","Sort=True")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77"/>
        <v>#REF!</v>
      </c>
      <c r="AI5699" s="43" t="str">
        <f>_xll.BInterpol('Base IPCA'!$C$3:$C$14,'Base IPCA'!$E$3:$E$14,AH5699,"Cubic","Extrapolate=Linear","MultiX=Average","Skip=True","Sort=True")</f>
        <v>#N/A Invalid Parameter: Interpolation value</v>
      </c>
      <c r="AJ5699" s="43" t="str">
        <f>_xll.BInterpol('Base IPCA'!$C$3:$C$14,'Base IPCA'!$D$3:$D$14,AH5699,"Cubic","Extrapolate=Linear","MultiX=Average","Skip=True","Sort=True")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77"/>
        <v>#REF!</v>
      </c>
      <c r="AI5700" s="43" t="str">
        <f>_xll.BInterpol('Base IPCA'!$C$3:$C$14,'Base IPCA'!$E$3:$E$14,AH5700,"Cubic","Extrapolate=Linear","MultiX=Average","Skip=True","Sort=True")</f>
        <v>#N/A Invalid Parameter: Interpolation value</v>
      </c>
      <c r="AJ5700" s="43" t="str">
        <f>_xll.BInterpol('Base IPCA'!$C$3:$C$14,'Base IPCA'!$D$3:$D$14,AH5700,"Cubic","Extrapolate=Linear","MultiX=Average","Skip=True","Sort=True")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77"/>
        <v>#REF!</v>
      </c>
      <c r="AI5701" s="43" t="str">
        <f>_xll.BInterpol('Base IPCA'!$C$3:$C$14,'Base IPCA'!$E$3:$E$14,AH5701,"Cubic","Extrapolate=Linear","MultiX=Average","Skip=True","Sort=True")</f>
        <v>#N/A Invalid Parameter: Interpolation value</v>
      </c>
      <c r="AJ5701" s="43" t="str">
        <f>_xll.BInterpol('Base IPCA'!$C$3:$C$14,'Base IPCA'!$D$3:$D$14,AH5701,"Cubic","Extrapolate=Linear","MultiX=Average","Skip=True","Sort=True")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78">AH5701+1</f>
        <v>#REF!</v>
      </c>
      <c r="AI5702" s="43" t="str">
        <f>_xll.BInterpol('Base IPCA'!$C$3:$C$14,'Base IPCA'!$E$3:$E$14,AH5702,"Cubic","Extrapolate=Linear","MultiX=Average","Skip=True","Sort=True")</f>
        <v>#N/A Invalid Parameter: Interpolation value</v>
      </c>
      <c r="AJ5702" s="43" t="str">
        <f>_xll.BInterpol('Base IPCA'!$C$3:$C$14,'Base IPCA'!$D$3:$D$14,AH5702,"Cubic","Extrapolate=Linear","MultiX=Average","Skip=True","Sort=True")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78"/>
        <v>#REF!</v>
      </c>
      <c r="AI5703" s="43" t="str">
        <f>_xll.BInterpol('Base IPCA'!$C$3:$C$14,'Base IPCA'!$E$3:$E$14,AH5703,"Cubic","Extrapolate=Linear","MultiX=Average","Skip=True","Sort=True")</f>
        <v>#N/A Invalid Parameter: Interpolation value</v>
      </c>
      <c r="AJ5703" s="43" t="str">
        <f>_xll.BInterpol('Base IPCA'!$C$3:$C$14,'Base IPCA'!$D$3:$D$14,AH5703,"Cubic","Extrapolate=Linear","MultiX=Average","Skip=True","Sort=True")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78"/>
        <v>#REF!</v>
      </c>
      <c r="AI5704" s="43" t="str">
        <f>_xll.BInterpol('Base IPCA'!$C$3:$C$14,'Base IPCA'!$E$3:$E$14,AH5704,"Cubic","Extrapolate=Linear","MultiX=Average","Skip=True","Sort=True")</f>
        <v>#N/A Invalid Parameter: Interpolation value</v>
      </c>
      <c r="AJ5704" s="43" t="str">
        <f>_xll.BInterpol('Base IPCA'!$C$3:$C$14,'Base IPCA'!$D$3:$D$14,AH5704,"Cubic","Extrapolate=Linear","MultiX=Average","Skip=True","Sort=True")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78"/>
        <v>#REF!</v>
      </c>
      <c r="AI5705" s="43" t="str">
        <f>_xll.BInterpol('Base IPCA'!$C$3:$C$14,'Base IPCA'!$E$3:$E$14,AH5705,"Cubic","Extrapolate=Linear","MultiX=Average","Skip=True","Sort=True")</f>
        <v>#N/A Invalid Parameter: Interpolation value</v>
      </c>
      <c r="AJ5705" s="43" t="str">
        <f>_xll.BInterpol('Base IPCA'!$C$3:$C$14,'Base IPCA'!$D$3:$D$14,AH5705,"Cubic","Extrapolate=Linear","MultiX=Average","Skip=True","Sort=True")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78"/>
        <v>#REF!</v>
      </c>
      <c r="AI5706" s="43" t="str">
        <f>_xll.BInterpol('Base IPCA'!$C$3:$C$14,'Base IPCA'!$E$3:$E$14,AH5706,"Cubic","Extrapolate=Linear","MultiX=Average","Skip=True","Sort=True")</f>
        <v>#N/A Invalid Parameter: Interpolation value</v>
      </c>
      <c r="AJ5706" s="43" t="str">
        <f>_xll.BInterpol('Base IPCA'!$C$3:$C$14,'Base IPCA'!$D$3:$D$14,AH5706,"Cubic","Extrapolate=Linear","MultiX=Average","Skip=True","Sort=True")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78"/>
        <v>#REF!</v>
      </c>
      <c r="AI5707" s="43" t="str">
        <f>_xll.BInterpol('Base IPCA'!$C$3:$C$14,'Base IPCA'!$E$3:$E$14,AH5707,"Cubic","Extrapolate=Linear","MultiX=Average","Skip=True","Sort=True")</f>
        <v>#N/A Invalid Parameter: Interpolation value</v>
      </c>
      <c r="AJ5707" s="43" t="str">
        <f>_xll.BInterpol('Base IPCA'!$C$3:$C$14,'Base IPCA'!$D$3:$D$14,AH5707,"Cubic","Extrapolate=Linear","MultiX=Average","Skip=True","Sort=True")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78"/>
        <v>#REF!</v>
      </c>
      <c r="AI5708" s="43" t="str">
        <f>_xll.BInterpol('Base IPCA'!$C$3:$C$14,'Base IPCA'!$E$3:$E$14,AH5708,"Cubic","Extrapolate=Linear","MultiX=Average","Skip=True","Sort=True")</f>
        <v>#N/A Invalid Parameter: Interpolation value</v>
      </c>
      <c r="AJ5708" s="43" t="str">
        <f>_xll.BInterpol('Base IPCA'!$C$3:$C$14,'Base IPCA'!$D$3:$D$14,AH5708,"Cubic","Extrapolate=Linear","MultiX=Average","Skip=True","Sort=True")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78"/>
        <v>#REF!</v>
      </c>
      <c r="AI5709" s="43" t="str">
        <f>_xll.BInterpol('Base IPCA'!$C$3:$C$14,'Base IPCA'!$E$3:$E$14,AH5709,"Cubic","Extrapolate=Linear","MultiX=Average","Skip=True","Sort=True")</f>
        <v>#N/A Invalid Parameter: Interpolation value</v>
      </c>
      <c r="AJ5709" s="43" t="str">
        <f>_xll.BInterpol('Base IPCA'!$C$3:$C$14,'Base IPCA'!$D$3:$D$14,AH5709,"Cubic","Extrapolate=Linear","MultiX=Average","Skip=True","Sort=True")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78"/>
        <v>#REF!</v>
      </c>
      <c r="AI5710" s="43" t="str">
        <f>_xll.BInterpol('Base IPCA'!$C$3:$C$14,'Base IPCA'!$E$3:$E$14,AH5710,"Cubic","Extrapolate=Linear","MultiX=Average","Skip=True","Sort=True")</f>
        <v>#N/A Invalid Parameter: Interpolation value</v>
      </c>
      <c r="AJ5710" s="43" t="str">
        <f>_xll.BInterpol('Base IPCA'!$C$3:$C$14,'Base IPCA'!$D$3:$D$14,AH5710,"Cubic","Extrapolate=Linear","MultiX=Average","Skip=True","Sort=True")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78"/>
        <v>#REF!</v>
      </c>
      <c r="AI5711" s="43" t="str">
        <f>_xll.BInterpol('Base IPCA'!$C$3:$C$14,'Base IPCA'!$E$3:$E$14,AH5711,"Cubic","Extrapolate=Linear","MultiX=Average","Skip=True","Sort=True")</f>
        <v>#N/A Invalid Parameter: Interpolation value</v>
      </c>
      <c r="AJ5711" s="43" t="str">
        <f>_xll.BInterpol('Base IPCA'!$C$3:$C$14,'Base IPCA'!$D$3:$D$14,AH5711,"Cubic","Extrapolate=Linear","MultiX=Average","Skip=True","Sort=True")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78"/>
        <v>#REF!</v>
      </c>
      <c r="AI5712" s="43" t="str">
        <f>_xll.BInterpol('Base IPCA'!$C$3:$C$14,'Base IPCA'!$E$3:$E$14,AH5712,"Cubic","Extrapolate=Linear","MultiX=Average","Skip=True","Sort=True")</f>
        <v>#N/A Invalid Parameter: Interpolation value</v>
      </c>
      <c r="AJ5712" s="43" t="str">
        <f>_xll.BInterpol('Base IPCA'!$C$3:$C$14,'Base IPCA'!$D$3:$D$14,AH5712,"Cubic","Extrapolate=Linear","MultiX=Average","Skip=True","Sort=True")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78"/>
        <v>#REF!</v>
      </c>
      <c r="AI5713" s="43" t="str">
        <f>_xll.BInterpol('Base IPCA'!$C$3:$C$14,'Base IPCA'!$E$3:$E$14,AH5713,"Cubic","Extrapolate=Linear","MultiX=Average","Skip=True","Sort=True")</f>
        <v>#N/A Invalid Parameter: Interpolation value</v>
      </c>
      <c r="AJ5713" s="43" t="str">
        <f>_xll.BInterpol('Base IPCA'!$C$3:$C$14,'Base IPCA'!$D$3:$D$14,AH5713,"Cubic","Extrapolate=Linear","MultiX=Average","Skip=True","Sort=True")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78"/>
        <v>#REF!</v>
      </c>
      <c r="AI5714" s="43" t="str">
        <f>_xll.BInterpol('Base IPCA'!$C$3:$C$14,'Base IPCA'!$E$3:$E$14,AH5714,"Cubic","Extrapolate=Linear","MultiX=Average","Skip=True","Sort=True")</f>
        <v>#N/A Invalid Parameter: Interpolation value</v>
      </c>
      <c r="AJ5714" s="43" t="str">
        <f>_xll.BInterpol('Base IPCA'!$C$3:$C$14,'Base IPCA'!$D$3:$D$14,AH5714,"Cubic","Extrapolate=Linear","MultiX=Average","Skip=True","Sort=True")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78"/>
        <v>#REF!</v>
      </c>
      <c r="AI5715" s="43" t="str">
        <f>_xll.BInterpol('Base IPCA'!$C$3:$C$14,'Base IPCA'!$E$3:$E$14,AH5715,"Cubic","Extrapolate=Linear","MultiX=Average","Skip=True","Sort=True")</f>
        <v>#N/A Invalid Parameter: Interpolation value</v>
      </c>
      <c r="AJ5715" s="43" t="str">
        <f>_xll.BInterpol('Base IPCA'!$C$3:$C$14,'Base IPCA'!$D$3:$D$14,AH5715,"Cubic","Extrapolate=Linear","MultiX=Average","Skip=True","Sort=True")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78"/>
        <v>#REF!</v>
      </c>
      <c r="AI5716" s="43" t="str">
        <f>_xll.BInterpol('Base IPCA'!$C$3:$C$14,'Base IPCA'!$E$3:$E$14,AH5716,"Cubic","Extrapolate=Linear","MultiX=Average","Skip=True","Sort=True")</f>
        <v>#N/A Invalid Parameter: Interpolation value</v>
      </c>
      <c r="AJ5716" s="43" t="str">
        <f>_xll.BInterpol('Base IPCA'!$C$3:$C$14,'Base IPCA'!$D$3:$D$14,AH5716,"Cubic","Extrapolate=Linear","MultiX=Average","Skip=True","Sort=True")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78"/>
        <v>#REF!</v>
      </c>
      <c r="AI5717" s="43" t="str">
        <f>_xll.BInterpol('Base IPCA'!$C$3:$C$14,'Base IPCA'!$E$3:$E$14,AH5717,"Cubic","Extrapolate=Linear","MultiX=Average","Skip=True","Sort=True")</f>
        <v>#N/A Invalid Parameter: Interpolation value</v>
      </c>
      <c r="AJ5717" s="43" t="str">
        <f>_xll.BInterpol('Base IPCA'!$C$3:$C$14,'Base IPCA'!$D$3:$D$14,AH5717,"Cubic","Extrapolate=Linear","MultiX=Average","Skip=True","Sort=True")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78"/>
        <v>#REF!</v>
      </c>
      <c r="AI5718" s="43" t="str">
        <f>_xll.BInterpol('Base IPCA'!$C$3:$C$14,'Base IPCA'!$E$3:$E$14,AH5718,"Cubic","Extrapolate=Linear","MultiX=Average","Skip=True","Sort=True")</f>
        <v>#N/A Invalid Parameter: Interpolation value</v>
      </c>
      <c r="AJ5718" s="43" t="str">
        <f>_xll.BInterpol('Base IPCA'!$C$3:$C$14,'Base IPCA'!$D$3:$D$14,AH5718,"Cubic","Extrapolate=Linear","MultiX=Average","Skip=True","Sort=True")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78"/>
        <v>#REF!</v>
      </c>
      <c r="AI5719" s="43" t="str">
        <f>_xll.BInterpol('Base IPCA'!$C$3:$C$14,'Base IPCA'!$E$3:$E$14,AH5719,"Cubic","Extrapolate=Linear","MultiX=Average","Skip=True","Sort=True")</f>
        <v>#N/A Invalid Parameter: Interpolation value</v>
      </c>
      <c r="AJ5719" s="43" t="str">
        <f>_xll.BInterpol('Base IPCA'!$C$3:$C$14,'Base IPCA'!$D$3:$D$14,AH5719,"Cubic","Extrapolate=Linear","MultiX=Average","Skip=True","Sort=True")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78"/>
        <v>#REF!</v>
      </c>
      <c r="AI5720" s="43" t="str">
        <f>_xll.BInterpol('Base IPCA'!$C$3:$C$14,'Base IPCA'!$E$3:$E$14,AH5720,"Cubic","Extrapolate=Linear","MultiX=Average","Skip=True","Sort=True")</f>
        <v>#N/A Invalid Parameter: Interpolation value</v>
      </c>
      <c r="AJ5720" s="43" t="str">
        <f>_xll.BInterpol('Base IPCA'!$C$3:$C$14,'Base IPCA'!$D$3:$D$14,AH5720,"Cubic","Extrapolate=Linear","MultiX=Average","Skip=True","Sort=True")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78"/>
        <v>#REF!</v>
      </c>
      <c r="AI5721" s="43" t="str">
        <f>_xll.BInterpol('Base IPCA'!$C$3:$C$14,'Base IPCA'!$E$3:$E$14,AH5721,"Cubic","Extrapolate=Linear","MultiX=Average","Skip=True","Sort=True")</f>
        <v>#N/A Invalid Parameter: Interpolation value</v>
      </c>
      <c r="AJ5721" s="43" t="str">
        <f>_xll.BInterpol('Base IPCA'!$C$3:$C$14,'Base IPCA'!$D$3:$D$14,AH5721,"Cubic","Extrapolate=Linear","MultiX=Average","Skip=True","Sort=True")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78"/>
        <v>#REF!</v>
      </c>
      <c r="AI5722" s="43" t="str">
        <f>_xll.BInterpol('Base IPCA'!$C$3:$C$14,'Base IPCA'!$E$3:$E$14,AH5722,"Cubic","Extrapolate=Linear","MultiX=Average","Skip=True","Sort=True")</f>
        <v>#N/A Invalid Parameter: Interpolation value</v>
      </c>
      <c r="AJ5722" s="43" t="str">
        <f>_xll.BInterpol('Base IPCA'!$C$3:$C$14,'Base IPCA'!$D$3:$D$14,AH5722,"Cubic","Extrapolate=Linear","MultiX=Average","Skip=True","Sort=True")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78"/>
        <v>#REF!</v>
      </c>
      <c r="AI5723" s="43" t="str">
        <f>_xll.BInterpol('Base IPCA'!$C$3:$C$14,'Base IPCA'!$E$3:$E$14,AH5723,"Cubic","Extrapolate=Linear","MultiX=Average","Skip=True","Sort=True")</f>
        <v>#N/A Invalid Parameter: Interpolation value</v>
      </c>
      <c r="AJ5723" s="43" t="str">
        <f>_xll.BInterpol('Base IPCA'!$C$3:$C$14,'Base IPCA'!$D$3:$D$14,AH5723,"Cubic","Extrapolate=Linear","MultiX=Average","Skip=True","Sort=True")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78"/>
        <v>#REF!</v>
      </c>
      <c r="AI5724" s="43" t="str">
        <f>_xll.BInterpol('Base IPCA'!$C$3:$C$14,'Base IPCA'!$E$3:$E$14,AH5724,"Cubic","Extrapolate=Linear","MultiX=Average","Skip=True","Sort=True")</f>
        <v>#N/A Invalid Parameter: Interpolation value</v>
      </c>
      <c r="AJ5724" s="43" t="str">
        <f>_xll.BInterpol('Base IPCA'!$C$3:$C$14,'Base IPCA'!$D$3:$D$14,AH5724,"Cubic","Extrapolate=Linear","MultiX=Average","Skip=True","Sort=True")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78"/>
        <v>#REF!</v>
      </c>
      <c r="AI5725" s="43" t="str">
        <f>_xll.BInterpol('Base IPCA'!$C$3:$C$14,'Base IPCA'!$E$3:$E$14,AH5725,"Cubic","Extrapolate=Linear","MultiX=Average","Skip=True","Sort=True")</f>
        <v>#N/A Invalid Parameter: Interpolation value</v>
      </c>
      <c r="AJ5725" s="43" t="str">
        <f>_xll.BInterpol('Base IPCA'!$C$3:$C$14,'Base IPCA'!$D$3:$D$14,AH5725,"Cubic","Extrapolate=Linear","MultiX=Average","Skip=True","Sort=True")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78"/>
        <v>#REF!</v>
      </c>
      <c r="AI5726" s="43" t="str">
        <f>_xll.BInterpol('Base IPCA'!$C$3:$C$14,'Base IPCA'!$E$3:$E$14,AH5726,"Cubic","Extrapolate=Linear","MultiX=Average","Skip=True","Sort=True")</f>
        <v>#N/A Invalid Parameter: Interpolation value</v>
      </c>
      <c r="AJ5726" s="43" t="str">
        <f>_xll.BInterpol('Base IPCA'!$C$3:$C$14,'Base IPCA'!$D$3:$D$14,AH5726,"Cubic","Extrapolate=Linear","MultiX=Average","Skip=True","Sort=True")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78"/>
        <v>#REF!</v>
      </c>
      <c r="AI5727" s="43" t="str">
        <f>_xll.BInterpol('Base IPCA'!$C$3:$C$14,'Base IPCA'!$E$3:$E$14,AH5727,"Cubic","Extrapolate=Linear","MultiX=Average","Skip=True","Sort=True")</f>
        <v>#N/A Invalid Parameter: Interpolation value</v>
      </c>
      <c r="AJ5727" s="43" t="str">
        <f>_xll.BInterpol('Base IPCA'!$C$3:$C$14,'Base IPCA'!$D$3:$D$14,AH5727,"Cubic","Extrapolate=Linear","MultiX=Average","Skip=True","Sort=True")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78"/>
        <v>#REF!</v>
      </c>
      <c r="AI5728" s="43" t="str">
        <f>_xll.BInterpol('Base IPCA'!$C$3:$C$14,'Base IPCA'!$E$3:$E$14,AH5728,"Cubic","Extrapolate=Linear","MultiX=Average","Skip=True","Sort=True")</f>
        <v>#N/A Invalid Parameter: Interpolation value</v>
      </c>
      <c r="AJ5728" s="43" t="str">
        <f>_xll.BInterpol('Base IPCA'!$C$3:$C$14,'Base IPCA'!$D$3:$D$14,AH5728,"Cubic","Extrapolate=Linear","MultiX=Average","Skip=True","Sort=True")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78"/>
        <v>#REF!</v>
      </c>
      <c r="AI5729" s="43" t="str">
        <f>_xll.BInterpol('Base IPCA'!$C$3:$C$14,'Base IPCA'!$E$3:$E$14,AH5729,"Cubic","Extrapolate=Linear","MultiX=Average","Skip=True","Sort=True")</f>
        <v>#N/A Invalid Parameter: Interpolation value</v>
      </c>
      <c r="AJ5729" s="43" t="str">
        <f>_xll.BInterpol('Base IPCA'!$C$3:$C$14,'Base IPCA'!$D$3:$D$14,AH5729,"Cubic","Extrapolate=Linear","MultiX=Average","Skip=True","Sort=True")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78"/>
        <v>#REF!</v>
      </c>
      <c r="AI5730" s="43" t="str">
        <f>_xll.BInterpol('Base IPCA'!$C$3:$C$14,'Base IPCA'!$E$3:$E$14,AH5730,"Cubic","Extrapolate=Linear","MultiX=Average","Skip=True","Sort=True")</f>
        <v>#N/A Invalid Parameter: Interpolation value</v>
      </c>
      <c r="AJ5730" s="43" t="str">
        <f>_xll.BInterpol('Base IPCA'!$C$3:$C$14,'Base IPCA'!$D$3:$D$14,AH5730,"Cubic","Extrapolate=Linear","MultiX=Average","Skip=True","Sort=True")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78"/>
        <v>#REF!</v>
      </c>
      <c r="AI5731" s="43" t="str">
        <f>_xll.BInterpol('Base IPCA'!$C$3:$C$14,'Base IPCA'!$E$3:$E$14,AH5731,"Cubic","Extrapolate=Linear","MultiX=Average","Skip=True","Sort=True")</f>
        <v>#N/A Invalid Parameter: Interpolation value</v>
      </c>
      <c r="AJ5731" s="43" t="str">
        <f>_xll.BInterpol('Base IPCA'!$C$3:$C$14,'Base IPCA'!$D$3:$D$14,AH5731,"Cubic","Extrapolate=Linear","MultiX=Average","Skip=True","Sort=True")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78"/>
        <v>#REF!</v>
      </c>
      <c r="AI5732" s="43" t="str">
        <f>_xll.BInterpol('Base IPCA'!$C$3:$C$14,'Base IPCA'!$E$3:$E$14,AH5732,"Cubic","Extrapolate=Linear","MultiX=Average","Skip=True","Sort=True")</f>
        <v>#N/A Invalid Parameter: Interpolation value</v>
      </c>
      <c r="AJ5732" s="43" t="str">
        <f>_xll.BInterpol('Base IPCA'!$C$3:$C$14,'Base IPCA'!$D$3:$D$14,AH5732,"Cubic","Extrapolate=Linear","MultiX=Average","Skip=True","Sort=True")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78"/>
        <v>#REF!</v>
      </c>
      <c r="AI5733" s="43" t="str">
        <f>_xll.BInterpol('Base IPCA'!$C$3:$C$14,'Base IPCA'!$E$3:$E$14,AH5733,"Cubic","Extrapolate=Linear","MultiX=Average","Skip=True","Sort=True")</f>
        <v>#N/A Invalid Parameter: Interpolation value</v>
      </c>
      <c r="AJ5733" s="43" t="str">
        <f>_xll.BInterpol('Base IPCA'!$C$3:$C$14,'Base IPCA'!$D$3:$D$14,AH5733,"Cubic","Extrapolate=Linear","MultiX=Average","Skip=True","Sort=True")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78"/>
        <v>#REF!</v>
      </c>
      <c r="AI5734" s="43" t="str">
        <f>_xll.BInterpol('Base IPCA'!$C$3:$C$14,'Base IPCA'!$E$3:$E$14,AH5734,"Cubic","Extrapolate=Linear","MultiX=Average","Skip=True","Sort=True")</f>
        <v>#N/A Invalid Parameter: Interpolation value</v>
      </c>
      <c r="AJ5734" s="43" t="str">
        <f>_xll.BInterpol('Base IPCA'!$C$3:$C$14,'Base IPCA'!$D$3:$D$14,AH5734,"Cubic","Extrapolate=Linear","MultiX=Average","Skip=True","Sort=True")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78"/>
        <v>#REF!</v>
      </c>
      <c r="AI5735" s="43" t="str">
        <f>_xll.BInterpol('Base IPCA'!$C$3:$C$14,'Base IPCA'!$E$3:$E$14,AH5735,"Cubic","Extrapolate=Linear","MultiX=Average","Skip=True","Sort=True")</f>
        <v>#N/A Invalid Parameter: Interpolation value</v>
      </c>
      <c r="AJ5735" s="43" t="str">
        <f>_xll.BInterpol('Base IPCA'!$C$3:$C$14,'Base IPCA'!$D$3:$D$14,AH5735,"Cubic","Extrapolate=Linear","MultiX=Average","Skip=True","Sort=True")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78"/>
        <v>#REF!</v>
      </c>
      <c r="AI5736" s="43" t="str">
        <f>_xll.BInterpol('Base IPCA'!$C$3:$C$14,'Base IPCA'!$E$3:$E$14,AH5736,"Cubic","Extrapolate=Linear","MultiX=Average","Skip=True","Sort=True")</f>
        <v>#N/A Invalid Parameter: Interpolation value</v>
      </c>
      <c r="AJ5736" s="43" t="str">
        <f>_xll.BInterpol('Base IPCA'!$C$3:$C$14,'Base IPCA'!$D$3:$D$14,AH5736,"Cubic","Extrapolate=Linear","MultiX=Average","Skip=True","Sort=True")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78"/>
        <v>#REF!</v>
      </c>
      <c r="AI5737" s="43" t="str">
        <f>_xll.BInterpol('Base IPCA'!$C$3:$C$14,'Base IPCA'!$E$3:$E$14,AH5737,"Cubic","Extrapolate=Linear","MultiX=Average","Skip=True","Sort=True")</f>
        <v>#N/A Invalid Parameter: Interpolation value</v>
      </c>
      <c r="AJ5737" s="43" t="str">
        <f>_xll.BInterpol('Base IPCA'!$C$3:$C$14,'Base IPCA'!$D$3:$D$14,AH5737,"Cubic","Extrapolate=Linear","MultiX=Average","Skip=True","Sort=True")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78"/>
        <v>#REF!</v>
      </c>
      <c r="AI5738" s="43" t="str">
        <f>_xll.BInterpol('Base IPCA'!$C$3:$C$14,'Base IPCA'!$E$3:$E$14,AH5738,"Cubic","Extrapolate=Linear","MultiX=Average","Skip=True","Sort=True")</f>
        <v>#N/A Invalid Parameter: Interpolation value</v>
      </c>
      <c r="AJ5738" s="43" t="str">
        <f>_xll.BInterpol('Base IPCA'!$C$3:$C$14,'Base IPCA'!$D$3:$D$14,AH5738,"Cubic","Extrapolate=Linear","MultiX=Average","Skip=True","Sort=True")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78"/>
        <v>#REF!</v>
      </c>
      <c r="AI5739" s="43" t="str">
        <f>_xll.BInterpol('Base IPCA'!$C$3:$C$14,'Base IPCA'!$E$3:$E$14,AH5739,"Cubic","Extrapolate=Linear","MultiX=Average","Skip=True","Sort=True")</f>
        <v>#N/A Invalid Parameter: Interpolation value</v>
      </c>
      <c r="AJ5739" s="43" t="str">
        <f>_xll.BInterpol('Base IPCA'!$C$3:$C$14,'Base IPCA'!$D$3:$D$14,AH5739,"Cubic","Extrapolate=Linear","MultiX=Average","Skip=True","Sort=True")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78"/>
        <v>#REF!</v>
      </c>
      <c r="AI5740" s="43" t="str">
        <f>_xll.BInterpol('Base IPCA'!$C$3:$C$14,'Base IPCA'!$E$3:$E$14,AH5740,"Cubic","Extrapolate=Linear","MultiX=Average","Skip=True","Sort=True")</f>
        <v>#N/A Invalid Parameter: Interpolation value</v>
      </c>
      <c r="AJ5740" s="43" t="str">
        <f>_xll.BInterpol('Base IPCA'!$C$3:$C$14,'Base IPCA'!$D$3:$D$14,AH5740,"Cubic","Extrapolate=Linear","MultiX=Average","Skip=True","Sort=True")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78"/>
        <v>#REF!</v>
      </c>
      <c r="AI5741" s="43" t="str">
        <f>_xll.BInterpol('Base IPCA'!$C$3:$C$14,'Base IPCA'!$E$3:$E$14,AH5741,"Cubic","Extrapolate=Linear","MultiX=Average","Skip=True","Sort=True")</f>
        <v>#N/A Invalid Parameter: Interpolation value</v>
      </c>
      <c r="AJ5741" s="43" t="str">
        <f>_xll.BInterpol('Base IPCA'!$C$3:$C$14,'Base IPCA'!$D$3:$D$14,AH5741,"Cubic","Extrapolate=Linear","MultiX=Average","Skip=True","Sort=True")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78"/>
        <v>#REF!</v>
      </c>
      <c r="AI5742" s="43" t="str">
        <f>_xll.BInterpol('Base IPCA'!$C$3:$C$14,'Base IPCA'!$E$3:$E$14,AH5742,"Cubic","Extrapolate=Linear","MultiX=Average","Skip=True","Sort=True")</f>
        <v>#N/A Invalid Parameter: Interpolation value</v>
      </c>
      <c r="AJ5742" s="43" t="str">
        <f>_xll.BInterpol('Base IPCA'!$C$3:$C$14,'Base IPCA'!$D$3:$D$14,AH5742,"Cubic","Extrapolate=Linear","MultiX=Average","Skip=True","Sort=True")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78"/>
        <v>#REF!</v>
      </c>
      <c r="AI5743" s="43" t="str">
        <f>_xll.BInterpol('Base IPCA'!$C$3:$C$14,'Base IPCA'!$E$3:$E$14,AH5743,"Cubic","Extrapolate=Linear","MultiX=Average","Skip=True","Sort=True")</f>
        <v>#N/A Invalid Parameter: Interpolation value</v>
      </c>
      <c r="AJ5743" s="43" t="str">
        <f>_xll.BInterpol('Base IPCA'!$C$3:$C$14,'Base IPCA'!$D$3:$D$14,AH5743,"Cubic","Extrapolate=Linear","MultiX=Average","Skip=True","Sort=True")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78"/>
        <v>#REF!</v>
      </c>
      <c r="AI5744" s="43" t="str">
        <f>_xll.BInterpol('Base IPCA'!$C$3:$C$14,'Base IPCA'!$E$3:$E$14,AH5744,"Cubic","Extrapolate=Linear","MultiX=Average","Skip=True","Sort=True")</f>
        <v>#N/A Invalid Parameter: Interpolation value</v>
      </c>
      <c r="AJ5744" s="43" t="str">
        <f>_xll.BInterpol('Base IPCA'!$C$3:$C$14,'Base IPCA'!$D$3:$D$14,AH5744,"Cubic","Extrapolate=Linear","MultiX=Average","Skip=True","Sort=True")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78"/>
        <v>#REF!</v>
      </c>
      <c r="AI5745" s="43" t="str">
        <f>_xll.BInterpol('Base IPCA'!$C$3:$C$14,'Base IPCA'!$E$3:$E$14,AH5745,"Cubic","Extrapolate=Linear","MultiX=Average","Skip=True","Sort=True")</f>
        <v>#N/A Invalid Parameter: Interpolation value</v>
      </c>
      <c r="AJ5745" s="43" t="str">
        <f>_xll.BInterpol('Base IPCA'!$C$3:$C$14,'Base IPCA'!$D$3:$D$14,AH5745,"Cubic","Extrapolate=Linear","MultiX=Average","Skip=True","Sort=True")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78"/>
        <v>#REF!</v>
      </c>
      <c r="AI5746" s="43" t="str">
        <f>_xll.BInterpol('Base IPCA'!$C$3:$C$14,'Base IPCA'!$E$3:$E$14,AH5746,"Cubic","Extrapolate=Linear","MultiX=Average","Skip=True","Sort=True")</f>
        <v>#N/A Invalid Parameter: Interpolation value</v>
      </c>
      <c r="AJ5746" s="43" t="str">
        <f>_xll.BInterpol('Base IPCA'!$C$3:$C$14,'Base IPCA'!$D$3:$D$14,AH5746,"Cubic","Extrapolate=Linear","MultiX=Average","Skip=True","Sort=True")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78"/>
        <v>#REF!</v>
      </c>
      <c r="AI5747" s="43" t="str">
        <f>_xll.BInterpol('Base IPCA'!$C$3:$C$14,'Base IPCA'!$E$3:$E$14,AH5747,"Cubic","Extrapolate=Linear","MultiX=Average","Skip=True","Sort=True")</f>
        <v>#N/A Invalid Parameter: Interpolation value</v>
      </c>
      <c r="AJ5747" s="43" t="str">
        <f>_xll.BInterpol('Base IPCA'!$C$3:$C$14,'Base IPCA'!$D$3:$D$14,AH5747,"Cubic","Extrapolate=Linear","MultiX=Average","Skip=True","Sort=True")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78"/>
        <v>#REF!</v>
      </c>
      <c r="AI5748" s="43" t="str">
        <f>_xll.BInterpol('Base IPCA'!$C$3:$C$14,'Base IPCA'!$E$3:$E$14,AH5748,"Cubic","Extrapolate=Linear","MultiX=Average","Skip=True","Sort=True")</f>
        <v>#N/A Invalid Parameter: Interpolation value</v>
      </c>
      <c r="AJ5748" s="43" t="str">
        <f>_xll.BInterpol('Base IPCA'!$C$3:$C$14,'Base IPCA'!$D$3:$D$14,AH5748,"Cubic","Extrapolate=Linear","MultiX=Average","Skip=True","Sort=True")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78"/>
        <v>#REF!</v>
      </c>
      <c r="AI5749" s="43" t="str">
        <f>_xll.BInterpol('Base IPCA'!$C$3:$C$14,'Base IPCA'!$E$3:$E$14,AH5749,"Cubic","Extrapolate=Linear","MultiX=Average","Skip=True","Sort=True")</f>
        <v>#N/A Invalid Parameter: Interpolation value</v>
      </c>
      <c r="AJ5749" s="43" t="str">
        <f>_xll.BInterpol('Base IPCA'!$C$3:$C$14,'Base IPCA'!$D$3:$D$14,AH5749,"Cubic","Extrapolate=Linear","MultiX=Average","Skip=True","Sort=True")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78"/>
        <v>#REF!</v>
      </c>
      <c r="AI5750" s="43" t="str">
        <f>_xll.BInterpol('Base IPCA'!$C$3:$C$14,'Base IPCA'!$E$3:$E$14,AH5750,"Cubic","Extrapolate=Linear","MultiX=Average","Skip=True","Sort=True")</f>
        <v>#N/A Invalid Parameter: Interpolation value</v>
      </c>
      <c r="AJ5750" s="43" t="str">
        <f>_xll.BInterpol('Base IPCA'!$C$3:$C$14,'Base IPCA'!$D$3:$D$14,AH5750,"Cubic","Extrapolate=Linear","MultiX=Average","Skip=True","Sort=True")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78"/>
        <v>#REF!</v>
      </c>
      <c r="AI5751" s="43" t="str">
        <f>_xll.BInterpol('Base IPCA'!$C$3:$C$14,'Base IPCA'!$E$3:$E$14,AH5751,"Cubic","Extrapolate=Linear","MultiX=Average","Skip=True","Sort=True")</f>
        <v>#N/A Invalid Parameter: Interpolation value</v>
      </c>
      <c r="AJ5751" s="43" t="str">
        <f>_xll.BInterpol('Base IPCA'!$C$3:$C$14,'Base IPCA'!$D$3:$D$14,AH5751,"Cubic","Extrapolate=Linear","MultiX=Average","Skip=True","Sort=True")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78"/>
        <v>#REF!</v>
      </c>
      <c r="AI5752" s="43" t="str">
        <f>_xll.BInterpol('Base IPCA'!$C$3:$C$14,'Base IPCA'!$E$3:$E$14,AH5752,"Cubic","Extrapolate=Linear","MultiX=Average","Skip=True","Sort=True")</f>
        <v>#N/A Invalid Parameter: Interpolation value</v>
      </c>
      <c r="AJ5752" s="43" t="str">
        <f>_xll.BInterpol('Base IPCA'!$C$3:$C$14,'Base IPCA'!$D$3:$D$14,AH5752,"Cubic","Extrapolate=Linear","MultiX=Average","Skip=True","Sort=True")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78"/>
        <v>#REF!</v>
      </c>
      <c r="AI5753" s="43" t="str">
        <f>_xll.BInterpol('Base IPCA'!$C$3:$C$14,'Base IPCA'!$E$3:$E$14,AH5753,"Cubic","Extrapolate=Linear","MultiX=Average","Skip=True","Sort=True")</f>
        <v>#N/A Invalid Parameter: Interpolation value</v>
      </c>
      <c r="AJ5753" s="43" t="str">
        <f>_xll.BInterpol('Base IPCA'!$C$3:$C$14,'Base IPCA'!$D$3:$D$14,AH5753,"Cubic","Extrapolate=Linear","MultiX=Average","Skip=True","Sort=True")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78"/>
        <v>#REF!</v>
      </c>
      <c r="AI5754" s="43" t="str">
        <f>_xll.BInterpol('Base IPCA'!$C$3:$C$14,'Base IPCA'!$E$3:$E$14,AH5754,"Cubic","Extrapolate=Linear","MultiX=Average","Skip=True","Sort=True")</f>
        <v>#N/A Invalid Parameter: Interpolation value</v>
      </c>
      <c r="AJ5754" s="43" t="str">
        <f>_xll.BInterpol('Base IPCA'!$C$3:$C$14,'Base IPCA'!$D$3:$D$14,AH5754,"Cubic","Extrapolate=Linear","MultiX=Average","Skip=True","Sort=True")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78"/>
        <v>#REF!</v>
      </c>
      <c r="AI5755" s="43" t="str">
        <f>_xll.BInterpol('Base IPCA'!$C$3:$C$14,'Base IPCA'!$E$3:$E$14,AH5755,"Cubic","Extrapolate=Linear","MultiX=Average","Skip=True","Sort=True")</f>
        <v>#N/A Invalid Parameter: Interpolation value</v>
      </c>
      <c r="AJ5755" s="43" t="str">
        <f>_xll.BInterpol('Base IPCA'!$C$3:$C$14,'Base IPCA'!$D$3:$D$14,AH5755,"Cubic","Extrapolate=Linear","MultiX=Average","Skip=True","Sort=True")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78"/>
        <v>#REF!</v>
      </c>
      <c r="AI5756" s="43" t="str">
        <f>_xll.BInterpol('Base IPCA'!$C$3:$C$14,'Base IPCA'!$E$3:$E$14,AH5756,"Cubic","Extrapolate=Linear","MultiX=Average","Skip=True","Sort=True")</f>
        <v>#N/A Invalid Parameter: Interpolation value</v>
      </c>
      <c r="AJ5756" s="43" t="str">
        <f>_xll.BInterpol('Base IPCA'!$C$3:$C$14,'Base IPCA'!$D$3:$D$14,AH5756,"Cubic","Extrapolate=Linear","MultiX=Average","Skip=True","Sort=True")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78"/>
        <v>#REF!</v>
      </c>
      <c r="AI5757" s="43" t="str">
        <f>_xll.BInterpol('Base IPCA'!$C$3:$C$14,'Base IPCA'!$E$3:$E$14,AH5757,"Cubic","Extrapolate=Linear","MultiX=Average","Skip=True","Sort=True")</f>
        <v>#N/A Invalid Parameter: Interpolation value</v>
      </c>
      <c r="AJ5757" s="43" t="str">
        <f>_xll.BInterpol('Base IPCA'!$C$3:$C$14,'Base IPCA'!$D$3:$D$14,AH5757,"Cubic","Extrapolate=Linear","MultiX=Average","Skip=True","Sort=True")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78"/>
        <v>#REF!</v>
      </c>
      <c r="AI5758" s="43" t="str">
        <f>_xll.BInterpol('Base IPCA'!$C$3:$C$14,'Base IPCA'!$E$3:$E$14,AH5758,"Cubic","Extrapolate=Linear","MultiX=Average","Skip=True","Sort=True")</f>
        <v>#N/A Invalid Parameter: Interpolation value</v>
      </c>
      <c r="AJ5758" s="43" t="str">
        <f>_xll.BInterpol('Base IPCA'!$C$3:$C$14,'Base IPCA'!$D$3:$D$14,AH5758,"Cubic","Extrapolate=Linear","MultiX=Average","Skip=True","Sort=True")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78"/>
        <v>#REF!</v>
      </c>
      <c r="AI5759" s="43" t="str">
        <f>_xll.BInterpol('Base IPCA'!$C$3:$C$14,'Base IPCA'!$E$3:$E$14,AH5759,"Cubic","Extrapolate=Linear","MultiX=Average","Skip=True","Sort=True")</f>
        <v>#N/A Invalid Parameter: Interpolation value</v>
      </c>
      <c r="AJ5759" s="43" t="str">
        <f>_xll.BInterpol('Base IPCA'!$C$3:$C$14,'Base IPCA'!$D$3:$D$14,AH5759,"Cubic","Extrapolate=Linear","MultiX=Average","Skip=True","Sort=True")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78"/>
        <v>#REF!</v>
      </c>
      <c r="AI5760" s="43" t="str">
        <f>_xll.BInterpol('Base IPCA'!$C$3:$C$14,'Base IPCA'!$E$3:$E$14,AH5760,"Cubic","Extrapolate=Linear","MultiX=Average","Skip=True","Sort=True")</f>
        <v>#N/A Invalid Parameter: Interpolation value</v>
      </c>
      <c r="AJ5760" s="43" t="str">
        <f>_xll.BInterpol('Base IPCA'!$C$3:$C$14,'Base IPCA'!$D$3:$D$14,AH5760,"Cubic","Extrapolate=Linear","MultiX=Average","Skip=True","Sort=True")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78"/>
        <v>#REF!</v>
      </c>
      <c r="AI5761" s="43" t="str">
        <f>_xll.BInterpol('Base IPCA'!$C$3:$C$14,'Base IPCA'!$E$3:$E$14,AH5761,"Cubic","Extrapolate=Linear","MultiX=Average","Skip=True","Sort=True")</f>
        <v>#N/A Invalid Parameter: Interpolation value</v>
      </c>
      <c r="AJ5761" s="43" t="str">
        <f>_xll.BInterpol('Base IPCA'!$C$3:$C$14,'Base IPCA'!$D$3:$D$14,AH5761,"Cubic","Extrapolate=Linear","MultiX=Average","Skip=True","Sort=True")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78"/>
        <v>#REF!</v>
      </c>
      <c r="AI5762" s="43" t="str">
        <f>_xll.BInterpol('Base IPCA'!$C$3:$C$14,'Base IPCA'!$E$3:$E$14,AH5762,"Cubic","Extrapolate=Linear","MultiX=Average","Skip=True","Sort=True")</f>
        <v>#N/A Invalid Parameter: Interpolation value</v>
      </c>
      <c r="AJ5762" s="43" t="str">
        <f>_xll.BInterpol('Base IPCA'!$C$3:$C$14,'Base IPCA'!$D$3:$D$14,AH5762,"Cubic","Extrapolate=Linear","MultiX=Average","Skip=True","Sort=True")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78"/>
        <v>#REF!</v>
      </c>
      <c r="AI5763" s="43" t="str">
        <f>_xll.BInterpol('Base IPCA'!$C$3:$C$14,'Base IPCA'!$E$3:$E$14,AH5763,"Cubic","Extrapolate=Linear","MultiX=Average","Skip=True","Sort=True")</f>
        <v>#N/A Invalid Parameter: Interpolation value</v>
      </c>
      <c r="AJ5763" s="43" t="str">
        <f>_xll.BInterpol('Base IPCA'!$C$3:$C$14,'Base IPCA'!$D$3:$D$14,AH5763,"Cubic","Extrapolate=Linear","MultiX=Average","Skip=True","Sort=True")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78"/>
        <v>#REF!</v>
      </c>
      <c r="AI5764" s="43" t="str">
        <f>_xll.BInterpol('Base IPCA'!$C$3:$C$14,'Base IPCA'!$E$3:$E$14,AH5764,"Cubic","Extrapolate=Linear","MultiX=Average","Skip=True","Sort=True")</f>
        <v>#N/A Invalid Parameter: Interpolation value</v>
      </c>
      <c r="AJ5764" s="43" t="str">
        <f>_xll.BInterpol('Base IPCA'!$C$3:$C$14,'Base IPCA'!$D$3:$D$14,AH5764,"Cubic","Extrapolate=Linear","MultiX=Average","Skip=True","Sort=True")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78"/>
        <v>#REF!</v>
      </c>
      <c r="AI5765" s="43" t="str">
        <f>_xll.BInterpol('Base IPCA'!$C$3:$C$14,'Base IPCA'!$E$3:$E$14,AH5765,"Cubic","Extrapolate=Linear","MultiX=Average","Skip=True","Sort=True")</f>
        <v>#N/A Invalid Parameter: Interpolation value</v>
      </c>
      <c r="AJ5765" s="43" t="str">
        <f>_xll.BInterpol('Base IPCA'!$C$3:$C$14,'Base IPCA'!$D$3:$D$14,AH5765,"Cubic","Extrapolate=Linear","MultiX=Average","Skip=True","Sort=True")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79">AH5765+1</f>
        <v>#REF!</v>
      </c>
      <c r="AI5766" s="43" t="str">
        <f>_xll.BInterpol('Base IPCA'!$C$3:$C$14,'Base IPCA'!$E$3:$E$14,AH5766,"Cubic","Extrapolate=Linear","MultiX=Average","Skip=True","Sort=True")</f>
        <v>#N/A Invalid Parameter: Interpolation value</v>
      </c>
      <c r="AJ5766" s="43" t="str">
        <f>_xll.BInterpol('Base IPCA'!$C$3:$C$14,'Base IPCA'!$D$3:$D$14,AH5766,"Cubic","Extrapolate=Linear","MultiX=Average","Skip=True","Sort=True")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79"/>
        <v>#REF!</v>
      </c>
      <c r="AI5767" s="43" t="str">
        <f>_xll.BInterpol('Base IPCA'!$C$3:$C$14,'Base IPCA'!$E$3:$E$14,AH5767,"Cubic","Extrapolate=Linear","MultiX=Average","Skip=True","Sort=True")</f>
        <v>#N/A Invalid Parameter: Interpolation value</v>
      </c>
      <c r="AJ5767" s="43" t="str">
        <f>_xll.BInterpol('Base IPCA'!$C$3:$C$14,'Base IPCA'!$D$3:$D$14,AH5767,"Cubic","Extrapolate=Linear","MultiX=Average","Skip=True","Sort=True")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79"/>
        <v>#REF!</v>
      </c>
      <c r="AI5768" s="43" t="str">
        <f>_xll.BInterpol('Base IPCA'!$C$3:$C$14,'Base IPCA'!$E$3:$E$14,AH5768,"Cubic","Extrapolate=Linear","MultiX=Average","Skip=True","Sort=True")</f>
        <v>#N/A Invalid Parameter: Interpolation value</v>
      </c>
      <c r="AJ5768" s="43" t="str">
        <f>_xll.BInterpol('Base IPCA'!$C$3:$C$14,'Base IPCA'!$D$3:$D$14,AH5768,"Cubic","Extrapolate=Linear","MultiX=Average","Skip=True","Sort=True")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79"/>
        <v>#REF!</v>
      </c>
      <c r="AI5769" s="43" t="str">
        <f>_xll.BInterpol('Base IPCA'!$C$3:$C$14,'Base IPCA'!$E$3:$E$14,AH5769,"Cubic","Extrapolate=Linear","MultiX=Average","Skip=True","Sort=True")</f>
        <v>#N/A Invalid Parameter: Interpolation value</v>
      </c>
      <c r="AJ5769" s="43" t="str">
        <f>_xll.BInterpol('Base IPCA'!$C$3:$C$14,'Base IPCA'!$D$3:$D$14,AH5769,"Cubic","Extrapolate=Linear","MultiX=Average","Skip=True","Sort=True")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79"/>
        <v>#REF!</v>
      </c>
      <c r="AI5770" s="43" t="str">
        <f>_xll.BInterpol('Base IPCA'!$C$3:$C$14,'Base IPCA'!$E$3:$E$14,AH5770,"Cubic","Extrapolate=Linear","MultiX=Average","Skip=True","Sort=True")</f>
        <v>#N/A Invalid Parameter: Interpolation value</v>
      </c>
      <c r="AJ5770" s="43" t="str">
        <f>_xll.BInterpol('Base IPCA'!$C$3:$C$14,'Base IPCA'!$D$3:$D$14,AH5770,"Cubic","Extrapolate=Linear","MultiX=Average","Skip=True","Sort=True")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79"/>
        <v>#REF!</v>
      </c>
      <c r="AI5771" s="43" t="str">
        <f>_xll.BInterpol('Base IPCA'!$C$3:$C$14,'Base IPCA'!$E$3:$E$14,AH5771,"Cubic","Extrapolate=Linear","MultiX=Average","Skip=True","Sort=True")</f>
        <v>#N/A Invalid Parameter: Interpolation value</v>
      </c>
      <c r="AJ5771" s="43" t="str">
        <f>_xll.BInterpol('Base IPCA'!$C$3:$C$14,'Base IPCA'!$D$3:$D$14,AH5771,"Cubic","Extrapolate=Linear","MultiX=Average","Skip=True","Sort=True")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79"/>
        <v>#REF!</v>
      </c>
      <c r="AI5772" s="43" t="str">
        <f>_xll.BInterpol('Base IPCA'!$C$3:$C$14,'Base IPCA'!$E$3:$E$14,AH5772,"Cubic","Extrapolate=Linear","MultiX=Average","Skip=True","Sort=True")</f>
        <v>#N/A Invalid Parameter: Interpolation value</v>
      </c>
      <c r="AJ5772" s="43" t="str">
        <f>_xll.BInterpol('Base IPCA'!$C$3:$C$14,'Base IPCA'!$D$3:$D$14,AH5772,"Cubic","Extrapolate=Linear","MultiX=Average","Skip=True","Sort=True")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79"/>
        <v>#REF!</v>
      </c>
      <c r="AI5773" s="43" t="str">
        <f>_xll.BInterpol('Base IPCA'!$C$3:$C$14,'Base IPCA'!$E$3:$E$14,AH5773,"Cubic","Extrapolate=Linear","MultiX=Average","Skip=True","Sort=True")</f>
        <v>#N/A Invalid Parameter: Interpolation value</v>
      </c>
      <c r="AJ5773" s="43" t="str">
        <f>_xll.BInterpol('Base IPCA'!$C$3:$C$14,'Base IPCA'!$D$3:$D$14,AH5773,"Cubic","Extrapolate=Linear","MultiX=Average","Skip=True","Sort=True")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79"/>
        <v>#REF!</v>
      </c>
      <c r="AI5774" s="43" t="str">
        <f>_xll.BInterpol('Base IPCA'!$C$3:$C$14,'Base IPCA'!$E$3:$E$14,AH5774,"Cubic","Extrapolate=Linear","MultiX=Average","Skip=True","Sort=True")</f>
        <v>#N/A Invalid Parameter: Interpolation value</v>
      </c>
      <c r="AJ5774" s="43" t="str">
        <f>_xll.BInterpol('Base IPCA'!$C$3:$C$14,'Base IPCA'!$D$3:$D$14,AH5774,"Cubic","Extrapolate=Linear","MultiX=Average","Skip=True","Sort=True")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79"/>
        <v>#REF!</v>
      </c>
      <c r="AI5775" s="43" t="str">
        <f>_xll.BInterpol('Base IPCA'!$C$3:$C$14,'Base IPCA'!$E$3:$E$14,AH5775,"Cubic","Extrapolate=Linear","MultiX=Average","Skip=True","Sort=True")</f>
        <v>#N/A Invalid Parameter: Interpolation value</v>
      </c>
      <c r="AJ5775" s="43" t="str">
        <f>_xll.BInterpol('Base IPCA'!$C$3:$C$14,'Base IPCA'!$D$3:$D$14,AH5775,"Cubic","Extrapolate=Linear","MultiX=Average","Skip=True","Sort=True")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79"/>
        <v>#REF!</v>
      </c>
      <c r="AI5776" s="43" t="str">
        <f>_xll.BInterpol('Base IPCA'!$C$3:$C$14,'Base IPCA'!$E$3:$E$14,AH5776,"Cubic","Extrapolate=Linear","MultiX=Average","Skip=True","Sort=True")</f>
        <v>#N/A Invalid Parameter: Interpolation value</v>
      </c>
      <c r="AJ5776" s="43" t="str">
        <f>_xll.BInterpol('Base IPCA'!$C$3:$C$14,'Base IPCA'!$D$3:$D$14,AH5776,"Cubic","Extrapolate=Linear","MultiX=Average","Skip=True","Sort=True")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79"/>
        <v>#REF!</v>
      </c>
      <c r="AI5777" s="43" t="str">
        <f>_xll.BInterpol('Base IPCA'!$C$3:$C$14,'Base IPCA'!$E$3:$E$14,AH5777,"Cubic","Extrapolate=Linear","MultiX=Average","Skip=True","Sort=True")</f>
        <v>#N/A Invalid Parameter: Interpolation value</v>
      </c>
      <c r="AJ5777" s="43" t="str">
        <f>_xll.BInterpol('Base IPCA'!$C$3:$C$14,'Base IPCA'!$D$3:$D$14,AH5777,"Cubic","Extrapolate=Linear","MultiX=Average","Skip=True","Sort=True")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79"/>
        <v>#REF!</v>
      </c>
      <c r="AI5778" s="43" t="str">
        <f>_xll.BInterpol('Base IPCA'!$C$3:$C$14,'Base IPCA'!$E$3:$E$14,AH5778,"Cubic","Extrapolate=Linear","MultiX=Average","Skip=True","Sort=True")</f>
        <v>#N/A Invalid Parameter: Interpolation value</v>
      </c>
      <c r="AJ5778" s="43" t="str">
        <f>_xll.BInterpol('Base IPCA'!$C$3:$C$14,'Base IPCA'!$D$3:$D$14,AH5778,"Cubic","Extrapolate=Linear","MultiX=Average","Skip=True","Sort=True")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79"/>
        <v>#REF!</v>
      </c>
      <c r="AI5779" s="43" t="str">
        <f>_xll.BInterpol('Base IPCA'!$C$3:$C$14,'Base IPCA'!$E$3:$E$14,AH5779,"Cubic","Extrapolate=Linear","MultiX=Average","Skip=True","Sort=True")</f>
        <v>#N/A Invalid Parameter: Interpolation value</v>
      </c>
      <c r="AJ5779" s="43" t="str">
        <f>_xll.BInterpol('Base IPCA'!$C$3:$C$14,'Base IPCA'!$D$3:$D$14,AH5779,"Cubic","Extrapolate=Linear","MultiX=Average","Skip=True","Sort=True")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79"/>
        <v>#REF!</v>
      </c>
      <c r="AI5780" s="43" t="str">
        <f>_xll.BInterpol('Base IPCA'!$C$3:$C$14,'Base IPCA'!$E$3:$E$14,AH5780,"Cubic","Extrapolate=Linear","MultiX=Average","Skip=True","Sort=True")</f>
        <v>#N/A Invalid Parameter: Interpolation value</v>
      </c>
      <c r="AJ5780" s="43" t="str">
        <f>_xll.BInterpol('Base IPCA'!$C$3:$C$14,'Base IPCA'!$D$3:$D$14,AH5780,"Cubic","Extrapolate=Linear","MultiX=Average","Skip=True","Sort=True")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79"/>
        <v>#REF!</v>
      </c>
      <c r="AI5781" s="43" t="str">
        <f>_xll.BInterpol('Base IPCA'!$C$3:$C$14,'Base IPCA'!$E$3:$E$14,AH5781,"Cubic","Extrapolate=Linear","MultiX=Average","Skip=True","Sort=True")</f>
        <v>#N/A Invalid Parameter: Interpolation value</v>
      </c>
      <c r="AJ5781" s="43" t="str">
        <f>_xll.BInterpol('Base IPCA'!$C$3:$C$14,'Base IPCA'!$D$3:$D$14,AH5781,"Cubic","Extrapolate=Linear","MultiX=Average","Skip=True","Sort=True")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79"/>
        <v>#REF!</v>
      </c>
      <c r="AI5782" s="43" t="str">
        <f>_xll.BInterpol('Base IPCA'!$C$3:$C$14,'Base IPCA'!$E$3:$E$14,AH5782,"Cubic","Extrapolate=Linear","MultiX=Average","Skip=True","Sort=True")</f>
        <v>#N/A Invalid Parameter: Interpolation value</v>
      </c>
      <c r="AJ5782" s="43" t="str">
        <f>_xll.BInterpol('Base IPCA'!$C$3:$C$14,'Base IPCA'!$D$3:$D$14,AH5782,"Cubic","Extrapolate=Linear","MultiX=Average","Skip=True","Sort=True")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79"/>
        <v>#REF!</v>
      </c>
      <c r="AI5783" s="43" t="str">
        <f>_xll.BInterpol('Base IPCA'!$C$3:$C$14,'Base IPCA'!$E$3:$E$14,AH5783,"Cubic","Extrapolate=Linear","MultiX=Average","Skip=True","Sort=True")</f>
        <v>#N/A Invalid Parameter: Interpolation value</v>
      </c>
      <c r="AJ5783" s="43" t="str">
        <f>_xll.BInterpol('Base IPCA'!$C$3:$C$14,'Base IPCA'!$D$3:$D$14,AH5783,"Cubic","Extrapolate=Linear","MultiX=Average","Skip=True","Sort=True")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79"/>
        <v>#REF!</v>
      </c>
      <c r="AI5784" s="43" t="str">
        <f>_xll.BInterpol('Base IPCA'!$C$3:$C$14,'Base IPCA'!$E$3:$E$14,AH5784,"Cubic","Extrapolate=Linear","MultiX=Average","Skip=True","Sort=True")</f>
        <v>#N/A Invalid Parameter: Interpolation value</v>
      </c>
      <c r="AJ5784" s="43" t="str">
        <f>_xll.BInterpol('Base IPCA'!$C$3:$C$14,'Base IPCA'!$D$3:$D$14,AH5784,"Cubic","Extrapolate=Linear","MultiX=Average","Skip=True","Sort=True")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79"/>
        <v>#REF!</v>
      </c>
      <c r="AI5785" s="43" t="str">
        <f>_xll.BInterpol('Base IPCA'!$C$3:$C$14,'Base IPCA'!$E$3:$E$14,AH5785,"Cubic","Extrapolate=Linear","MultiX=Average","Skip=True","Sort=True")</f>
        <v>#N/A Invalid Parameter: Interpolation value</v>
      </c>
      <c r="AJ5785" s="43" t="str">
        <f>_xll.BInterpol('Base IPCA'!$C$3:$C$14,'Base IPCA'!$D$3:$D$14,AH5785,"Cubic","Extrapolate=Linear","MultiX=Average","Skip=True","Sort=True")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79"/>
        <v>#REF!</v>
      </c>
      <c r="AI5786" s="43" t="str">
        <f>_xll.BInterpol('Base IPCA'!$C$3:$C$14,'Base IPCA'!$E$3:$E$14,AH5786,"Cubic","Extrapolate=Linear","MultiX=Average","Skip=True","Sort=True")</f>
        <v>#N/A Invalid Parameter: Interpolation value</v>
      </c>
      <c r="AJ5786" s="43" t="str">
        <f>_xll.BInterpol('Base IPCA'!$C$3:$C$14,'Base IPCA'!$D$3:$D$14,AH5786,"Cubic","Extrapolate=Linear","MultiX=Average","Skip=True","Sort=True")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79"/>
        <v>#REF!</v>
      </c>
      <c r="AI5787" s="43" t="str">
        <f>_xll.BInterpol('Base IPCA'!$C$3:$C$14,'Base IPCA'!$E$3:$E$14,AH5787,"Cubic","Extrapolate=Linear","MultiX=Average","Skip=True","Sort=True")</f>
        <v>#N/A Invalid Parameter: Interpolation value</v>
      </c>
      <c r="AJ5787" s="43" t="str">
        <f>_xll.BInterpol('Base IPCA'!$C$3:$C$14,'Base IPCA'!$D$3:$D$14,AH5787,"Cubic","Extrapolate=Linear","MultiX=Average","Skip=True","Sort=True")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79"/>
        <v>#REF!</v>
      </c>
      <c r="AI5788" s="43" t="str">
        <f>_xll.BInterpol('Base IPCA'!$C$3:$C$14,'Base IPCA'!$E$3:$E$14,AH5788,"Cubic","Extrapolate=Linear","MultiX=Average","Skip=True","Sort=True")</f>
        <v>#N/A Invalid Parameter: Interpolation value</v>
      </c>
      <c r="AJ5788" s="43" t="str">
        <f>_xll.BInterpol('Base IPCA'!$C$3:$C$14,'Base IPCA'!$D$3:$D$14,AH5788,"Cubic","Extrapolate=Linear","MultiX=Average","Skip=True","Sort=True")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79"/>
        <v>#REF!</v>
      </c>
      <c r="AI5789" s="43" t="str">
        <f>_xll.BInterpol('Base IPCA'!$C$3:$C$14,'Base IPCA'!$E$3:$E$14,AH5789,"Cubic","Extrapolate=Linear","MultiX=Average","Skip=True","Sort=True")</f>
        <v>#N/A Invalid Parameter: Interpolation value</v>
      </c>
      <c r="AJ5789" s="43" t="str">
        <f>_xll.BInterpol('Base IPCA'!$C$3:$C$14,'Base IPCA'!$D$3:$D$14,AH5789,"Cubic","Extrapolate=Linear","MultiX=Average","Skip=True","Sort=True")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79"/>
        <v>#REF!</v>
      </c>
      <c r="AI5790" s="43" t="str">
        <f>_xll.BInterpol('Base IPCA'!$C$3:$C$14,'Base IPCA'!$E$3:$E$14,AH5790,"Cubic","Extrapolate=Linear","MultiX=Average","Skip=True","Sort=True")</f>
        <v>#N/A Invalid Parameter: Interpolation value</v>
      </c>
      <c r="AJ5790" s="43" t="str">
        <f>_xll.BInterpol('Base IPCA'!$C$3:$C$14,'Base IPCA'!$D$3:$D$14,AH5790,"Cubic","Extrapolate=Linear","MultiX=Average","Skip=True","Sort=True")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79"/>
        <v>#REF!</v>
      </c>
      <c r="AI5791" s="43" t="str">
        <f>_xll.BInterpol('Base IPCA'!$C$3:$C$14,'Base IPCA'!$E$3:$E$14,AH5791,"Cubic","Extrapolate=Linear","MultiX=Average","Skip=True","Sort=True")</f>
        <v>#N/A Invalid Parameter: Interpolation value</v>
      </c>
      <c r="AJ5791" s="43" t="str">
        <f>_xll.BInterpol('Base IPCA'!$C$3:$C$14,'Base IPCA'!$D$3:$D$14,AH5791,"Cubic","Extrapolate=Linear","MultiX=Average","Skip=True","Sort=True")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79"/>
        <v>#REF!</v>
      </c>
      <c r="AI5792" s="43" t="str">
        <f>_xll.BInterpol('Base IPCA'!$C$3:$C$14,'Base IPCA'!$E$3:$E$14,AH5792,"Cubic","Extrapolate=Linear","MultiX=Average","Skip=True","Sort=True")</f>
        <v>#N/A Invalid Parameter: Interpolation value</v>
      </c>
      <c r="AJ5792" s="43" t="str">
        <f>_xll.BInterpol('Base IPCA'!$C$3:$C$14,'Base IPCA'!$D$3:$D$14,AH5792,"Cubic","Extrapolate=Linear","MultiX=Average","Skip=True","Sort=True")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79"/>
        <v>#REF!</v>
      </c>
      <c r="AI5793" s="43" t="str">
        <f>_xll.BInterpol('Base IPCA'!$C$3:$C$14,'Base IPCA'!$E$3:$E$14,AH5793,"Cubic","Extrapolate=Linear","MultiX=Average","Skip=True","Sort=True")</f>
        <v>#N/A Invalid Parameter: Interpolation value</v>
      </c>
      <c r="AJ5793" s="43" t="str">
        <f>_xll.BInterpol('Base IPCA'!$C$3:$C$14,'Base IPCA'!$D$3:$D$14,AH5793,"Cubic","Extrapolate=Linear","MultiX=Average","Skip=True","Sort=True")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79"/>
        <v>#REF!</v>
      </c>
      <c r="AI5794" s="43" t="str">
        <f>_xll.BInterpol('Base IPCA'!$C$3:$C$14,'Base IPCA'!$E$3:$E$14,AH5794,"Cubic","Extrapolate=Linear","MultiX=Average","Skip=True","Sort=True")</f>
        <v>#N/A Invalid Parameter: Interpolation value</v>
      </c>
      <c r="AJ5794" s="43" t="str">
        <f>_xll.BInterpol('Base IPCA'!$C$3:$C$14,'Base IPCA'!$D$3:$D$14,AH5794,"Cubic","Extrapolate=Linear","MultiX=Average","Skip=True","Sort=True")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79"/>
        <v>#REF!</v>
      </c>
      <c r="AI5795" s="43" t="str">
        <f>_xll.BInterpol('Base IPCA'!$C$3:$C$14,'Base IPCA'!$E$3:$E$14,AH5795,"Cubic","Extrapolate=Linear","MultiX=Average","Skip=True","Sort=True")</f>
        <v>#N/A Invalid Parameter: Interpolation value</v>
      </c>
      <c r="AJ5795" s="43" t="str">
        <f>_xll.BInterpol('Base IPCA'!$C$3:$C$14,'Base IPCA'!$D$3:$D$14,AH5795,"Cubic","Extrapolate=Linear","MultiX=Average","Skip=True","Sort=True")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79"/>
        <v>#REF!</v>
      </c>
      <c r="AI5796" s="43" t="str">
        <f>_xll.BInterpol('Base IPCA'!$C$3:$C$14,'Base IPCA'!$E$3:$E$14,AH5796,"Cubic","Extrapolate=Linear","MultiX=Average","Skip=True","Sort=True")</f>
        <v>#N/A Invalid Parameter: Interpolation value</v>
      </c>
      <c r="AJ5796" s="43" t="str">
        <f>_xll.BInterpol('Base IPCA'!$C$3:$C$14,'Base IPCA'!$D$3:$D$14,AH5796,"Cubic","Extrapolate=Linear","MultiX=Average","Skip=True","Sort=True")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79"/>
        <v>#REF!</v>
      </c>
      <c r="AI5797" s="43" t="str">
        <f>_xll.BInterpol('Base IPCA'!$C$3:$C$14,'Base IPCA'!$E$3:$E$14,AH5797,"Cubic","Extrapolate=Linear","MultiX=Average","Skip=True","Sort=True")</f>
        <v>#N/A Invalid Parameter: Interpolation value</v>
      </c>
      <c r="AJ5797" s="43" t="str">
        <f>_xll.BInterpol('Base IPCA'!$C$3:$C$14,'Base IPCA'!$D$3:$D$14,AH5797,"Cubic","Extrapolate=Linear","MultiX=Average","Skip=True","Sort=True")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79"/>
        <v>#REF!</v>
      </c>
      <c r="AI5798" s="43" t="str">
        <f>_xll.BInterpol('Base IPCA'!$C$3:$C$14,'Base IPCA'!$E$3:$E$14,AH5798,"Cubic","Extrapolate=Linear","MultiX=Average","Skip=True","Sort=True")</f>
        <v>#N/A Invalid Parameter: Interpolation value</v>
      </c>
      <c r="AJ5798" s="43" t="str">
        <f>_xll.BInterpol('Base IPCA'!$C$3:$C$14,'Base IPCA'!$D$3:$D$14,AH5798,"Cubic","Extrapolate=Linear","MultiX=Average","Skip=True","Sort=True")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79"/>
        <v>#REF!</v>
      </c>
      <c r="AI5799" s="43" t="str">
        <f>_xll.BInterpol('Base IPCA'!$C$3:$C$14,'Base IPCA'!$E$3:$E$14,AH5799,"Cubic","Extrapolate=Linear","MultiX=Average","Skip=True","Sort=True")</f>
        <v>#N/A Invalid Parameter: Interpolation value</v>
      </c>
      <c r="AJ5799" s="43" t="str">
        <f>_xll.BInterpol('Base IPCA'!$C$3:$C$14,'Base IPCA'!$D$3:$D$14,AH5799,"Cubic","Extrapolate=Linear","MultiX=Average","Skip=True","Sort=True")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79"/>
        <v>#REF!</v>
      </c>
      <c r="AI5800" s="43" t="str">
        <f>_xll.BInterpol('Base IPCA'!$C$3:$C$14,'Base IPCA'!$E$3:$E$14,AH5800,"Cubic","Extrapolate=Linear","MultiX=Average","Skip=True","Sort=True")</f>
        <v>#N/A Invalid Parameter: Interpolation value</v>
      </c>
      <c r="AJ5800" s="43" t="str">
        <f>_xll.BInterpol('Base IPCA'!$C$3:$C$14,'Base IPCA'!$D$3:$D$14,AH5800,"Cubic","Extrapolate=Linear","MultiX=Average","Skip=True","Sort=True")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79"/>
        <v>#REF!</v>
      </c>
      <c r="AI5801" s="43" t="str">
        <f>_xll.BInterpol('Base IPCA'!$C$3:$C$14,'Base IPCA'!$E$3:$E$14,AH5801,"Cubic","Extrapolate=Linear","MultiX=Average","Skip=True","Sort=True")</f>
        <v>#N/A Invalid Parameter: Interpolation value</v>
      </c>
      <c r="AJ5801" s="43" t="str">
        <f>_xll.BInterpol('Base IPCA'!$C$3:$C$14,'Base IPCA'!$D$3:$D$14,AH5801,"Cubic","Extrapolate=Linear","MultiX=Average","Skip=True","Sort=True")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79"/>
        <v>#REF!</v>
      </c>
      <c r="AI5802" s="43" t="str">
        <f>_xll.BInterpol('Base IPCA'!$C$3:$C$14,'Base IPCA'!$E$3:$E$14,AH5802,"Cubic","Extrapolate=Linear","MultiX=Average","Skip=True","Sort=True")</f>
        <v>#N/A Invalid Parameter: Interpolation value</v>
      </c>
      <c r="AJ5802" s="43" t="str">
        <f>_xll.BInterpol('Base IPCA'!$C$3:$C$14,'Base IPCA'!$D$3:$D$14,AH5802,"Cubic","Extrapolate=Linear","MultiX=Average","Skip=True","Sort=True")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79"/>
        <v>#REF!</v>
      </c>
      <c r="AI5803" s="43" t="str">
        <f>_xll.BInterpol('Base IPCA'!$C$3:$C$14,'Base IPCA'!$E$3:$E$14,AH5803,"Cubic","Extrapolate=Linear","MultiX=Average","Skip=True","Sort=True")</f>
        <v>#N/A Invalid Parameter: Interpolation value</v>
      </c>
      <c r="AJ5803" s="43" t="str">
        <f>_xll.BInterpol('Base IPCA'!$C$3:$C$14,'Base IPCA'!$D$3:$D$14,AH5803,"Cubic","Extrapolate=Linear","MultiX=Average","Skip=True","Sort=True")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79"/>
        <v>#REF!</v>
      </c>
      <c r="AI5804" s="43" t="str">
        <f>_xll.BInterpol('Base IPCA'!$C$3:$C$14,'Base IPCA'!$E$3:$E$14,AH5804,"Cubic","Extrapolate=Linear","MultiX=Average","Skip=True","Sort=True")</f>
        <v>#N/A Invalid Parameter: Interpolation value</v>
      </c>
      <c r="AJ5804" s="43" t="str">
        <f>_xll.BInterpol('Base IPCA'!$C$3:$C$14,'Base IPCA'!$D$3:$D$14,AH5804,"Cubic","Extrapolate=Linear","MultiX=Average","Skip=True","Sort=True")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79"/>
        <v>#REF!</v>
      </c>
      <c r="AI5805" s="43" t="str">
        <f>_xll.BInterpol('Base IPCA'!$C$3:$C$14,'Base IPCA'!$E$3:$E$14,AH5805,"Cubic","Extrapolate=Linear","MultiX=Average","Skip=True","Sort=True")</f>
        <v>#N/A Invalid Parameter: Interpolation value</v>
      </c>
      <c r="AJ5805" s="43" t="str">
        <f>_xll.BInterpol('Base IPCA'!$C$3:$C$14,'Base IPCA'!$D$3:$D$14,AH5805,"Cubic","Extrapolate=Linear","MultiX=Average","Skip=True","Sort=True")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79"/>
        <v>#REF!</v>
      </c>
      <c r="AI5806" s="43" t="str">
        <f>_xll.BInterpol('Base IPCA'!$C$3:$C$14,'Base IPCA'!$E$3:$E$14,AH5806,"Cubic","Extrapolate=Linear","MultiX=Average","Skip=True","Sort=True")</f>
        <v>#N/A Invalid Parameter: Interpolation value</v>
      </c>
      <c r="AJ5806" s="43" t="str">
        <f>_xll.BInterpol('Base IPCA'!$C$3:$C$14,'Base IPCA'!$D$3:$D$14,AH5806,"Cubic","Extrapolate=Linear","MultiX=Average","Skip=True","Sort=True")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79"/>
        <v>#REF!</v>
      </c>
      <c r="AI5807" s="43" t="str">
        <f>_xll.BInterpol('Base IPCA'!$C$3:$C$14,'Base IPCA'!$E$3:$E$14,AH5807,"Cubic","Extrapolate=Linear","MultiX=Average","Skip=True","Sort=True")</f>
        <v>#N/A Invalid Parameter: Interpolation value</v>
      </c>
      <c r="AJ5807" s="43" t="str">
        <f>_xll.BInterpol('Base IPCA'!$C$3:$C$14,'Base IPCA'!$D$3:$D$14,AH5807,"Cubic","Extrapolate=Linear","MultiX=Average","Skip=True","Sort=True")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79"/>
        <v>#REF!</v>
      </c>
      <c r="AI5808" s="43" t="str">
        <f>_xll.BInterpol('Base IPCA'!$C$3:$C$14,'Base IPCA'!$E$3:$E$14,AH5808,"Cubic","Extrapolate=Linear","MultiX=Average","Skip=True","Sort=True")</f>
        <v>#N/A Invalid Parameter: Interpolation value</v>
      </c>
      <c r="AJ5808" s="43" t="str">
        <f>_xll.BInterpol('Base IPCA'!$C$3:$C$14,'Base IPCA'!$D$3:$D$14,AH5808,"Cubic","Extrapolate=Linear","MultiX=Average","Skip=True","Sort=True")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79"/>
        <v>#REF!</v>
      </c>
      <c r="AI5809" s="43" t="str">
        <f>_xll.BInterpol('Base IPCA'!$C$3:$C$14,'Base IPCA'!$E$3:$E$14,AH5809,"Cubic","Extrapolate=Linear","MultiX=Average","Skip=True","Sort=True")</f>
        <v>#N/A Invalid Parameter: Interpolation value</v>
      </c>
      <c r="AJ5809" s="43" t="str">
        <f>_xll.BInterpol('Base IPCA'!$C$3:$C$14,'Base IPCA'!$D$3:$D$14,AH5809,"Cubic","Extrapolate=Linear","MultiX=Average","Skip=True","Sort=True")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79"/>
        <v>#REF!</v>
      </c>
      <c r="AI5810" s="43" t="str">
        <f>_xll.BInterpol('Base IPCA'!$C$3:$C$14,'Base IPCA'!$E$3:$E$14,AH5810,"Cubic","Extrapolate=Linear","MultiX=Average","Skip=True","Sort=True")</f>
        <v>#N/A Invalid Parameter: Interpolation value</v>
      </c>
      <c r="AJ5810" s="43" t="str">
        <f>_xll.BInterpol('Base IPCA'!$C$3:$C$14,'Base IPCA'!$D$3:$D$14,AH5810,"Cubic","Extrapolate=Linear","MultiX=Average","Skip=True","Sort=True")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79"/>
        <v>#REF!</v>
      </c>
      <c r="AI5811" s="43" t="str">
        <f>_xll.BInterpol('Base IPCA'!$C$3:$C$14,'Base IPCA'!$E$3:$E$14,AH5811,"Cubic","Extrapolate=Linear","MultiX=Average","Skip=True","Sort=True")</f>
        <v>#N/A Invalid Parameter: Interpolation value</v>
      </c>
      <c r="AJ5811" s="43" t="str">
        <f>_xll.BInterpol('Base IPCA'!$C$3:$C$14,'Base IPCA'!$D$3:$D$14,AH5811,"Cubic","Extrapolate=Linear","MultiX=Average","Skip=True","Sort=True")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79"/>
        <v>#REF!</v>
      </c>
      <c r="AI5812" s="43" t="str">
        <f>_xll.BInterpol('Base IPCA'!$C$3:$C$14,'Base IPCA'!$E$3:$E$14,AH5812,"Cubic","Extrapolate=Linear","MultiX=Average","Skip=True","Sort=True")</f>
        <v>#N/A Invalid Parameter: Interpolation value</v>
      </c>
      <c r="AJ5812" s="43" t="str">
        <f>_xll.BInterpol('Base IPCA'!$C$3:$C$14,'Base IPCA'!$D$3:$D$14,AH5812,"Cubic","Extrapolate=Linear","MultiX=Average","Skip=True","Sort=True")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79"/>
        <v>#REF!</v>
      </c>
      <c r="AI5813" s="43" t="str">
        <f>_xll.BInterpol('Base IPCA'!$C$3:$C$14,'Base IPCA'!$E$3:$E$14,AH5813,"Cubic","Extrapolate=Linear","MultiX=Average","Skip=True","Sort=True")</f>
        <v>#N/A Invalid Parameter: Interpolation value</v>
      </c>
      <c r="AJ5813" s="43" t="str">
        <f>_xll.BInterpol('Base IPCA'!$C$3:$C$14,'Base IPCA'!$D$3:$D$14,AH5813,"Cubic","Extrapolate=Linear","MultiX=Average","Skip=True","Sort=True")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79"/>
        <v>#REF!</v>
      </c>
      <c r="AI5814" s="43" t="str">
        <f>_xll.BInterpol('Base IPCA'!$C$3:$C$14,'Base IPCA'!$E$3:$E$14,AH5814,"Cubic","Extrapolate=Linear","MultiX=Average","Skip=True","Sort=True")</f>
        <v>#N/A Invalid Parameter: Interpolation value</v>
      </c>
      <c r="AJ5814" s="43" t="str">
        <f>_xll.BInterpol('Base IPCA'!$C$3:$C$14,'Base IPCA'!$D$3:$D$14,AH5814,"Cubic","Extrapolate=Linear","MultiX=Average","Skip=True","Sort=True")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79"/>
        <v>#REF!</v>
      </c>
      <c r="AI5815" s="43" t="str">
        <f>_xll.BInterpol('Base IPCA'!$C$3:$C$14,'Base IPCA'!$E$3:$E$14,AH5815,"Cubic","Extrapolate=Linear","MultiX=Average","Skip=True","Sort=True")</f>
        <v>#N/A Invalid Parameter: Interpolation value</v>
      </c>
      <c r="AJ5815" s="43" t="str">
        <f>_xll.BInterpol('Base IPCA'!$C$3:$C$14,'Base IPCA'!$D$3:$D$14,AH5815,"Cubic","Extrapolate=Linear","MultiX=Average","Skip=True","Sort=True")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79"/>
        <v>#REF!</v>
      </c>
      <c r="AI5816" s="43" t="str">
        <f>_xll.BInterpol('Base IPCA'!$C$3:$C$14,'Base IPCA'!$E$3:$E$14,AH5816,"Cubic","Extrapolate=Linear","MultiX=Average","Skip=True","Sort=True")</f>
        <v>#N/A Invalid Parameter: Interpolation value</v>
      </c>
      <c r="AJ5816" s="43" t="str">
        <f>_xll.BInterpol('Base IPCA'!$C$3:$C$14,'Base IPCA'!$D$3:$D$14,AH5816,"Cubic","Extrapolate=Linear","MultiX=Average","Skip=True","Sort=True")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79"/>
        <v>#REF!</v>
      </c>
      <c r="AI5817" s="43" t="str">
        <f>_xll.BInterpol('Base IPCA'!$C$3:$C$14,'Base IPCA'!$E$3:$E$14,AH5817,"Cubic","Extrapolate=Linear","MultiX=Average","Skip=True","Sort=True")</f>
        <v>#N/A Invalid Parameter: Interpolation value</v>
      </c>
      <c r="AJ5817" s="43" t="str">
        <f>_xll.BInterpol('Base IPCA'!$C$3:$C$14,'Base IPCA'!$D$3:$D$14,AH5817,"Cubic","Extrapolate=Linear","MultiX=Average","Skip=True","Sort=True")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79"/>
        <v>#REF!</v>
      </c>
      <c r="AI5818" s="43" t="str">
        <f>_xll.BInterpol('Base IPCA'!$C$3:$C$14,'Base IPCA'!$E$3:$E$14,AH5818,"Cubic","Extrapolate=Linear","MultiX=Average","Skip=True","Sort=True")</f>
        <v>#N/A Invalid Parameter: Interpolation value</v>
      </c>
      <c r="AJ5818" s="43" t="str">
        <f>_xll.BInterpol('Base IPCA'!$C$3:$C$14,'Base IPCA'!$D$3:$D$14,AH5818,"Cubic","Extrapolate=Linear","MultiX=Average","Skip=True","Sort=True")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79"/>
        <v>#REF!</v>
      </c>
      <c r="AI5819" s="43" t="str">
        <f>_xll.BInterpol('Base IPCA'!$C$3:$C$14,'Base IPCA'!$E$3:$E$14,AH5819,"Cubic","Extrapolate=Linear","MultiX=Average","Skip=True","Sort=True")</f>
        <v>#N/A Invalid Parameter: Interpolation value</v>
      </c>
      <c r="AJ5819" s="43" t="str">
        <f>_xll.BInterpol('Base IPCA'!$C$3:$C$14,'Base IPCA'!$D$3:$D$14,AH5819,"Cubic","Extrapolate=Linear","MultiX=Average","Skip=True","Sort=True")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79"/>
        <v>#REF!</v>
      </c>
      <c r="AI5820" s="43" t="str">
        <f>_xll.BInterpol('Base IPCA'!$C$3:$C$14,'Base IPCA'!$E$3:$E$14,AH5820,"Cubic","Extrapolate=Linear","MultiX=Average","Skip=True","Sort=True")</f>
        <v>#N/A Invalid Parameter: Interpolation value</v>
      </c>
      <c r="AJ5820" s="43" t="str">
        <f>_xll.BInterpol('Base IPCA'!$C$3:$C$14,'Base IPCA'!$D$3:$D$14,AH5820,"Cubic","Extrapolate=Linear","MultiX=Average","Skip=True","Sort=True")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79"/>
        <v>#REF!</v>
      </c>
      <c r="AI5821" s="43" t="str">
        <f>_xll.BInterpol('Base IPCA'!$C$3:$C$14,'Base IPCA'!$E$3:$E$14,AH5821,"Cubic","Extrapolate=Linear","MultiX=Average","Skip=True","Sort=True")</f>
        <v>#N/A Invalid Parameter: Interpolation value</v>
      </c>
      <c r="AJ5821" s="43" t="str">
        <f>_xll.BInterpol('Base IPCA'!$C$3:$C$14,'Base IPCA'!$D$3:$D$14,AH5821,"Cubic","Extrapolate=Linear","MultiX=Average","Skip=True","Sort=True")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79"/>
        <v>#REF!</v>
      </c>
      <c r="AI5822" s="43" t="str">
        <f>_xll.BInterpol('Base IPCA'!$C$3:$C$14,'Base IPCA'!$E$3:$E$14,AH5822,"Cubic","Extrapolate=Linear","MultiX=Average","Skip=True","Sort=True")</f>
        <v>#N/A Invalid Parameter: Interpolation value</v>
      </c>
      <c r="AJ5822" s="43" t="str">
        <f>_xll.BInterpol('Base IPCA'!$C$3:$C$14,'Base IPCA'!$D$3:$D$14,AH5822,"Cubic","Extrapolate=Linear","MultiX=Average","Skip=True","Sort=True")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79"/>
        <v>#REF!</v>
      </c>
      <c r="AI5823" s="43" t="str">
        <f>_xll.BInterpol('Base IPCA'!$C$3:$C$14,'Base IPCA'!$E$3:$E$14,AH5823,"Cubic","Extrapolate=Linear","MultiX=Average","Skip=True","Sort=True")</f>
        <v>#N/A Invalid Parameter: Interpolation value</v>
      </c>
      <c r="AJ5823" s="43" t="str">
        <f>_xll.BInterpol('Base IPCA'!$C$3:$C$14,'Base IPCA'!$D$3:$D$14,AH5823,"Cubic","Extrapolate=Linear","MultiX=Average","Skip=True","Sort=True")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79"/>
        <v>#REF!</v>
      </c>
      <c r="AI5824" s="43" t="str">
        <f>_xll.BInterpol('Base IPCA'!$C$3:$C$14,'Base IPCA'!$E$3:$E$14,AH5824,"Cubic","Extrapolate=Linear","MultiX=Average","Skip=True","Sort=True")</f>
        <v>#N/A Invalid Parameter: Interpolation value</v>
      </c>
      <c r="AJ5824" s="43" t="str">
        <f>_xll.BInterpol('Base IPCA'!$C$3:$C$14,'Base IPCA'!$D$3:$D$14,AH5824,"Cubic","Extrapolate=Linear","MultiX=Average","Skip=True","Sort=True")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79"/>
        <v>#REF!</v>
      </c>
      <c r="AI5825" s="43" t="str">
        <f>_xll.BInterpol('Base IPCA'!$C$3:$C$14,'Base IPCA'!$E$3:$E$14,AH5825,"Cubic","Extrapolate=Linear","MultiX=Average","Skip=True","Sort=True")</f>
        <v>#N/A Invalid Parameter: Interpolation value</v>
      </c>
      <c r="AJ5825" s="43" t="str">
        <f>_xll.BInterpol('Base IPCA'!$C$3:$C$14,'Base IPCA'!$D$3:$D$14,AH5825,"Cubic","Extrapolate=Linear","MultiX=Average","Skip=True","Sort=True")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79"/>
        <v>#REF!</v>
      </c>
      <c r="AI5826" s="43" t="str">
        <f>_xll.BInterpol('Base IPCA'!$C$3:$C$14,'Base IPCA'!$E$3:$E$14,AH5826,"Cubic","Extrapolate=Linear","MultiX=Average","Skip=True","Sort=True")</f>
        <v>#N/A Invalid Parameter: Interpolation value</v>
      </c>
      <c r="AJ5826" s="43" t="str">
        <f>_xll.BInterpol('Base IPCA'!$C$3:$C$14,'Base IPCA'!$D$3:$D$14,AH5826,"Cubic","Extrapolate=Linear","MultiX=Average","Skip=True","Sort=True")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79"/>
        <v>#REF!</v>
      </c>
      <c r="AI5827" s="43" t="str">
        <f>_xll.BInterpol('Base IPCA'!$C$3:$C$14,'Base IPCA'!$E$3:$E$14,AH5827,"Cubic","Extrapolate=Linear","MultiX=Average","Skip=True","Sort=True")</f>
        <v>#N/A Invalid Parameter: Interpolation value</v>
      </c>
      <c r="AJ5827" s="43" t="str">
        <f>_xll.BInterpol('Base IPCA'!$C$3:$C$14,'Base IPCA'!$D$3:$D$14,AH5827,"Cubic","Extrapolate=Linear","MultiX=Average","Skip=True","Sort=True")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79"/>
        <v>#REF!</v>
      </c>
      <c r="AI5828" s="43" t="str">
        <f>_xll.BInterpol('Base IPCA'!$C$3:$C$14,'Base IPCA'!$E$3:$E$14,AH5828,"Cubic","Extrapolate=Linear","MultiX=Average","Skip=True","Sort=True")</f>
        <v>#N/A Invalid Parameter: Interpolation value</v>
      </c>
      <c r="AJ5828" s="43" t="str">
        <f>_xll.BInterpol('Base IPCA'!$C$3:$C$14,'Base IPCA'!$D$3:$D$14,AH5828,"Cubic","Extrapolate=Linear","MultiX=Average","Skip=True","Sort=True")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79"/>
        <v>#REF!</v>
      </c>
      <c r="AI5829" s="43" t="str">
        <f>_xll.BInterpol('Base IPCA'!$C$3:$C$14,'Base IPCA'!$E$3:$E$14,AH5829,"Cubic","Extrapolate=Linear","MultiX=Average","Skip=True","Sort=True")</f>
        <v>#N/A Invalid Parameter: Interpolation value</v>
      </c>
      <c r="AJ5829" s="43" t="str">
        <f>_xll.BInterpol('Base IPCA'!$C$3:$C$14,'Base IPCA'!$D$3:$D$14,AH5829,"Cubic","Extrapolate=Linear","MultiX=Average","Skip=True","Sort=True")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0">AH5829+1</f>
        <v>#REF!</v>
      </c>
      <c r="AI5830" s="43" t="str">
        <f>_xll.BInterpol('Base IPCA'!$C$3:$C$14,'Base IPCA'!$E$3:$E$14,AH5830,"Cubic","Extrapolate=Linear","MultiX=Average","Skip=True","Sort=True")</f>
        <v>#N/A Invalid Parameter: Interpolation value</v>
      </c>
      <c r="AJ5830" s="43" t="str">
        <f>_xll.BInterpol('Base IPCA'!$C$3:$C$14,'Base IPCA'!$D$3:$D$14,AH5830,"Cubic","Extrapolate=Linear","MultiX=Average","Skip=True","Sort=True")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0"/>
        <v>#REF!</v>
      </c>
      <c r="AI5831" s="43" t="str">
        <f>_xll.BInterpol('Base IPCA'!$C$3:$C$14,'Base IPCA'!$E$3:$E$14,AH5831,"Cubic","Extrapolate=Linear","MultiX=Average","Skip=True","Sort=True")</f>
        <v>#N/A Invalid Parameter: Interpolation value</v>
      </c>
      <c r="AJ5831" s="43" t="str">
        <f>_xll.BInterpol('Base IPCA'!$C$3:$C$14,'Base IPCA'!$D$3:$D$14,AH5831,"Cubic","Extrapolate=Linear","MultiX=Average","Skip=True","Sort=True")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0"/>
        <v>#REF!</v>
      </c>
      <c r="AI5832" s="43" t="str">
        <f>_xll.BInterpol('Base IPCA'!$C$3:$C$14,'Base IPCA'!$E$3:$E$14,AH5832,"Cubic","Extrapolate=Linear","MultiX=Average","Skip=True","Sort=True")</f>
        <v>#N/A Invalid Parameter: Interpolation value</v>
      </c>
      <c r="AJ5832" s="43" t="str">
        <f>_xll.BInterpol('Base IPCA'!$C$3:$C$14,'Base IPCA'!$D$3:$D$14,AH5832,"Cubic","Extrapolate=Linear","MultiX=Average","Skip=True","Sort=True")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0"/>
        <v>#REF!</v>
      </c>
      <c r="AI5833" s="43" t="str">
        <f>_xll.BInterpol('Base IPCA'!$C$3:$C$14,'Base IPCA'!$E$3:$E$14,AH5833,"Cubic","Extrapolate=Linear","MultiX=Average","Skip=True","Sort=True")</f>
        <v>#N/A Invalid Parameter: Interpolation value</v>
      </c>
      <c r="AJ5833" s="43" t="str">
        <f>_xll.BInterpol('Base IPCA'!$C$3:$C$14,'Base IPCA'!$D$3:$D$14,AH5833,"Cubic","Extrapolate=Linear","MultiX=Average","Skip=True","Sort=True")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0"/>
        <v>#REF!</v>
      </c>
      <c r="AI5834" s="43" t="str">
        <f>_xll.BInterpol('Base IPCA'!$C$3:$C$14,'Base IPCA'!$E$3:$E$14,AH5834,"Cubic","Extrapolate=Linear","MultiX=Average","Skip=True","Sort=True")</f>
        <v>#N/A Invalid Parameter: Interpolation value</v>
      </c>
      <c r="AJ5834" s="43" t="str">
        <f>_xll.BInterpol('Base IPCA'!$C$3:$C$14,'Base IPCA'!$D$3:$D$14,AH5834,"Cubic","Extrapolate=Linear","MultiX=Average","Skip=True","Sort=True")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0"/>
        <v>#REF!</v>
      </c>
      <c r="AI5835" s="43" t="str">
        <f>_xll.BInterpol('Base IPCA'!$C$3:$C$14,'Base IPCA'!$E$3:$E$14,AH5835,"Cubic","Extrapolate=Linear","MultiX=Average","Skip=True","Sort=True")</f>
        <v>#N/A Invalid Parameter: Interpolation value</v>
      </c>
      <c r="AJ5835" s="43" t="str">
        <f>_xll.BInterpol('Base IPCA'!$C$3:$C$14,'Base IPCA'!$D$3:$D$14,AH5835,"Cubic","Extrapolate=Linear","MultiX=Average","Skip=True","Sort=True")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0"/>
        <v>#REF!</v>
      </c>
      <c r="AI5836" s="43" t="str">
        <f>_xll.BInterpol('Base IPCA'!$C$3:$C$14,'Base IPCA'!$E$3:$E$14,AH5836,"Cubic","Extrapolate=Linear","MultiX=Average","Skip=True","Sort=True")</f>
        <v>#N/A Invalid Parameter: Interpolation value</v>
      </c>
      <c r="AJ5836" s="43" t="str">
        <f>_xll.BInterpol('Base IPCA'!$C$3:$C$14,'Base IPCA'!$D$3:$D$14,AH5836,"Cubic","Extrapolate=Linear","MultiX=Average","Skip=True","Sort=True")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0"/>
        <v>#REF!</v>
      </c>
      <c r="AI5837" s="43" t="str">
        <f>_xll.BInterpol('Base IPCA'!$C$3:$C$14,'Base IPCA'!$E$3:$E$14,AH5837,"Cubic","Extrapolate=Linear","MultiX=Average","Skip=True","Sort=True")</f>
        <v>#N/A Invalid Parameter: Interpolation value</v>
      </c>
      <c r="AJ5837" s="43" t="str">
        <f>_xll.BInterpol('Base IPCA'!$C$3:$C$14,'Base IPCA'!$D$3:$D$14,AH5837,"Cubic","Extrapolate=Linear","MultiX=Average","Skip=True","Sort=True")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0"/>
        <v>#REF!</v>
      </c>
      <c r="AI5838" s="43" t="str">
        <f>_xll.BInterpol('Base IPCA'!$C$3:$C$14,'Base IPCA'!$E$3:$E$14,AH5838,"Cubic","Extrapolate=Linear","MultiX=Average","Skip=True","Sort=True")</f>
        <v>#N/A Invalid Parameter: Interpolation value</v>
      </c>
      <c r="AJ5838" s="43" t="str">
        <f>_xll.BInterpol('Base IPCA'!$C$3:$C$14,'Base IPCA'!$D$3:$D$14,AH5838,"Cubic","Extrapolate=Linear","MultiX=Average","Skip=True","Sort=True")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0"/>
        <v>#REF!</v>
      </c>
      <c r="AI5839" s="43" t="str">
        <f>_xll.BInterpol('Base IPCA'!$C$3:$C$14,'Base IPCA'!$E$3:$E$14,AH5839,"Cubic","Extrapolate=Linear","MultiX=Average","Skip=True","Sort=True")</f>
        <v>#N/A Invalid Parameter: Interpolation value</v>
      </c>
      <c r="AJ5839" s="43" t="str">
        <f>_xll.BInterpol('Base IPCA'!$C$3:$C$14,'Base IPCA'!$D$3:$D$14,AH5839,"Cubic","Extrapolate=Linear","MultiX=Average","Skip=True","Sort=True")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0"/>
        <v>#REF!</v>
      </c>
      <c r="AI5840" s="43" t="str">
        <f>_xll.BInterpol('Base IPCA'!$C$3:$C$14,'Base IPCA'!$E$3:$E$14,AH5840,"Cubic","Extrapolate=Linear","MultiX=Average","Skip=True","Sort=True")</f>
        <v>#N/A Invalid Parameter: Interpolation value</v>
      </c>
      <c r="AJ5840" s="43" t="str">
        <f>_xll.BInterpol('Base IPCA'!$C$3:$C$14,'Base IPCA'!$D$3:$D$14,AH5840,"Cubic","Extrapolate=Linear","MultiX=Average","Skip=True","Sort=True")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0"/>
        <v>#REF!</v>
      </c>
      <c r="AI5841" s="43" t="str">
        <f>_xll.BInterpol('Base IPCA'!$C$3:$C$14,'Base IPCA'!$E$3:$E$14,AH5841,"Cubic","Extrapolate=Linear","MultiX=Average","Skip=True","Sort=True")</f>
        <v>#N/A Invalid Parameter: Interpolation value</v>
      </c>
      <c r="AJ5841" s="43" t="str">
        <f>_xll.BInterpol('Base IPCA'!$C$3:$C$14,'Base IPCA'!$D$3:$D$14,AH5841,"Cubic","Extrapolate=Linear","MultiX=Average","Skip=True","Sort=True")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0"/>
        <v>#REF!</v>
      </c>
      <c r="AI5842" s="43" t="str">
        <f>_xll.BInterpol('Base IPCA'!$C$3:$C$14,'Base IPCA'!$E$3:$E$14,AH5842,"Cubic","Extrapolate=Linear","MultiX=Average","Skip=True","Sort=True")</f>
        <v>#N/A Invalid Parameter: Interpolation value</v>
      </c>
      <c r="AJ5842" s="43" t="str">
        <f>_xll.BInterpol('Base IPCA'!$C$3:$C$14,'Base IPCA'!$D$3:$D$14,AH5842,"Cubic","Extrapolate=Linear","MultiX=Average","Skip=True","Sort=True")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0"/>
        <v>#REF!</v>
      </c>
      <c r="AI5843" s="43" t="str">
        <f>_xll.BInterpol('Base IPCA'!$C$3:$C$14,'Base IPCA'!$E$3:$E$14,AH5843,"Cubic","Extrapolate=Linear","MultiX=Average","Skip=True","Sort=True")</f>
        <v>#N/A Invalid Parameter: Interpolation value</v>
      </c>
      <c r="AJ5843" s="43" t="str">
        <f>_xll.BInterpol('Base IPCA'!$C$3:$C$14,'Base IPCA'!$D$3:$D$14,AH5843,"Cubic","Extrapolate=Linear","MultiX=Average","Skip=True","Sort=True")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0"/>
        <v>#REF!</v>
      </c>
      <c r="AI5844" s="43" t="str">
        <f>_xll.BInterpol('Base IPCA'!$C$3:$C$14,'Base IPCA'!$E$3:$E$14,AH5844,"Cubic","Extrapolate=Linear","MultiX=Average","Skip=True","Sort=True")</f>
        <v>#N/A Invalid Parameter: Interpolation value</v>
      </c>
      <c r="AJ5844" s="43" t="str">
        <f>_xll.BInterpol('Base IPCA'!$C$3:$C$14,'Base IPCA'!$D$3:$D$14,AH5844,"Cubic","Extrapolate=Linear","MultiX=Average","Skip=True","Sort=True")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0"/>
        <v>#REF!</v>
      </c>
      <c r="AI5845" s="43" t="str">
        <f>_xll.BInterpol('Base IPCA'!$C$3:$C$14,'Base IPCA'!$E$3:$E$14,AH5845,"Cubic","Extrapolate=Linear","MultiX=Average","Skip=True","Sort=True")</f>
        <v>#N/A Invalid Parameter: Interpolation value</v>
      </c>
      <c r="AJ5845" s="43" t="str">
        <f>_xll.BInterpol('Base IPCA'!$C$3:$C$14,'Base IPCA'!$D$3:$D$14,AH5845,"Cubic","Extrapolate=Linear","MultiX=Average","Skip=True","Sort=True")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0"/>
        <v>#REF!</v>
      </c>
      <c r="AI5846" s="43" t="str">
        <f>_xll.BInterpol('Base IPCA'!$C$3:$C$14,'Base IPCA'!$E$3:$E$14,AH5846,"Cubic","Extrapolate=Linear","MultiX=Average","Skip=True","Sort=True")</f>
        <v>#N/A Invalid Parameter: Interpolation value</v>
      </c>
      <c r="AJ5846" s="43" t="str">
        <f>_xll.BInterpol('Base IPCA'!$C$3:$C$14,'Base IPCA'!$D$3:$D$14,AH5846,"Cubic","Extrapolate=Linear","MultiX=Average","Skip=True","Sort=True")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0"/>
        <v>#REF!</v>
      </c>
      <c r="AI5847" s="43" t="str">
        <f>_xll.BInterpol('Base IPCA'!$C$3:$C$14,'Base IPCA'!$E$3:$E$14,AH5847,"Cubic","Extrapolate=Linear","MultiX=Average","Skip=True","Sort=True")</f>
        <v>#N/A Invalid Parameter: Interpolation value</v>
      </c>
      <c r="AJ5847" s="43" t="str">
        <f>_xll.BInterpol('Base IPCA'!$C$3:$C$14,'Base IPCA'!$D$3:$D$14,AH5847,"Cubic","Extrapolate=Linear","MultiX=Average","Skip=True","Sort=True")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0"/>
        <v>#REF!</v>
      </c>
      <c r="AI5848" s="43" t="str">
        <f>_xll.BInterpol('Base IPCA'!$C$3:$C$14,'Base IPCA'!$E$3:$E$14,AH5848,"Cubic","Extrapolate=Linear","MultiX=Average","Skip=True","Sort=True")</f>
        <v>#N/A Invalid Parameter: Interpolation value</v>
      </c>
      <c r="AJ5848" s="43" t="str">
        <f>_xll.BInterpol('Base IPCA'!$C$3:$C$14,'Base IPCA'!$D$3:$D$14,AH5848,"Cubic","Extrapolate=Linear","MultiX=Average","Skip=True","Sort=True")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0"/>
        <v>#REF!</v>
      </c>
      <c r="AI5849" s="43" t="str">
        <f>_xll.BInterpol('Base IPCA'!$C$3:$C$14,'Base IPCA'!$E$3:$E$14,AH5849,"Cubic","Extrapolate=Linear","MultiX=Average","Skip=True","Sort=True")</f>
        <v>#N/A Invalid Parameter: Interpolation value</v>
      </c>
      <c r="AJ5849" s="43" t="str">
        <f>_xll.BInterpol('Base IPCA'!$C$3:$C$14,'Base IPCA'!$D$3:$D$14,AH5849,"Cubic","Extrapolate=Linear","MultiX=Average","Skip=True","Sort=True")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0"/>
        <v>#REF!</v>
      </c>
      <c r="AI5850" s="43" t="str">
        <f>_xll.BInterpol('Base IPCA'!$C$3:$C$14,'Base IPCA'!$E$3:$E$14,AH5850,"Cubic","Extrapolate=Linear","MultiX=Average","Skip=True","Sort=True")</f>
        <v>#N/A Invalid Parameter: Interpolation value</v>
      </c>
      <c r="AJ5850" s="43" t="str">
        <f>_xll.BInterpol('Base IPCA'!$C$3:$C$14,'Base IPCA'!$D$3:$D$14,AH5850,"Cubic","Extrapolate=Linear","MultiX=Average","Skip=True","Sort=True")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0"/>
        <v>#REF!</v>
      </c>
      <c r="AI5851" s="43" t="str">
        <f>_xll.BInterpol('Base IPCA'!$C$3:$C$14,'Base IPCA'!$E$3:$E$14,AH5851,"Cubic","Extrapolate=Linear","MultiX=Average","Skip=True","Sort=True")</f>
        <v>#N/A Invalid Parameter: Interpolation value</v>
      </c>
      <c r="AJ5851" s="43" t="str">
        <f>_xll.BInterpol('Base IPCA'!$C$3:$C$14,'Base IPCA'!$D$3:$D$14,AH5851,"Cubic","Extrapolate=Linear","MultiX=Average","Skip=True","Sort=True")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0"/>
        <v>#REF!</v>
      </c>
      <c r="AI5852" s="43" t="str">
        <f>_xll.BInterpol('Base IPCA'!$C$3:$C$14,'Base IPCA'!$E$3:$E$14,AH5852,"Cubic","Extrapolate=Linear","MultiX=Average","Skip=True","Sort=True")</f>
        <v>#N/A Invalid Parameter: Interpolation value</v>
      </c>
      <c r="AJ5852" s="43" t="str">
        <f>_xll.BInterpol('Base IPCA'!$C$3:$C$14,'Base IPCA'!$D$3:$D$14,AH5852,"Cubic","Extrapolate=Linear","MultiX=Average","Skip=True","Sort=True")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0"/>
        <v>#REF!</v>
      </c>
      <c r="AI5853" s="43" t="str">
        <f>_xll.BInterpol('Base IPCA'!$C$3:$C$14,'Base IPCA'!$E$3:$E$14,AH5853,"Cubic","Extrapolate=Linear","MultiX=Average","Skip=True","Sort=True")</f>
        <v>#N/A Invalid Parameter: Interpolation value</v>
      </c>
      <c r="AJ5853" s="43" t="str">
        <f>_xll.BInterpol('Base IPCA'!$C$3:$C$14,'Base IPCA'!$D$3:$D$14,AH5853,"Cubic","Extrapolate=Linear","MultiX=Average","Skip=True","Sort=True")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0"/>
        <v>#REF!</v>
      </c>
      <c r="AI5854" s="43" t="str">
        <f>_xll.BInterpol('Base IPCA'!$C$3:$C$14,'Base IPCA'!$E$3:$E$14,AH5854,"Cubic","Extrapolate=Linear","MultiX=Average","Skip=True","Sort=True")</f>
        <v>#N/A Invalid Parameter: Interpolation value</v>
      </c>
      <c r="AJ5854" s="43" t="str">
        <f>_xll.BInterpol('Base IPCA'!$C$3:$C$14,'Base IPCA'!$D$3:$D$14,AH5854,"Cubic","Extrapolate=Linear","MultiX=Average","Skip=True","Sort=True")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0"/>
        <v>#REF!</v>
      </c>
      <c r="AI5855" s="43" t="str">
        <f>_xll.BInterpol('Base IPCA'!$C$3:$C$14,'Base IPCA'!$E$3:$E$14,AH5855,"Cubic","Extrapolate=Linear","MultiX=Average","Skip=True","Sort=True")</f>
        <v>#N/A Invalid Parameter: Interpolation value</v>
      </c>
      <c r="AJ5855" s="43" t="str">
        <f>_xll.BInterpol('Base IPCA'!$C$3:$C$14,'Base IPCA'!$D$3:$D$14,AH5855,"Cubic","Extrapolate=Linear","MultiX=Average","Skip=True","Sort=True")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0"/>
        <v>#REF!</v>
      </c>
      <c r="AI5856" s="43" t="str">
        <f>_xll.BInterpol('Base IPCA'!$C$3:$C$14,'Base IPCA'!$E$3:$E$14,AH5856,"Cubic","Extrapolate=Linear","MultiX=Average","Skip=True","Sort=True")</f>
        <v>#N/A Invalid Parameter: Interpolation value</v>
      </c>
      <c r="AJ5856" s="43" t="str">
        <f>_xll.BInterpol('Base IPCA'!$C$3:$C$14,'Base IPCA'!$D$3:$D$14,AH5856,"Cubic","Extrapolate=Linear","MultiX=Average","Skip=True","Sort=True")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0"/>
        <v>#REF!</v>
      </c>
      <c r="AI5857" s="43" t="str">
        <f>_xll.BInterpol('Base IPCA'!$C$3:$C$14,'Base IPCA'!$E$3:$E$14,AH5857,"Cubic","Extrapolate=Linear","MultiX=Average","Skip=True","Sort=True")</f>
        <v>#N/A Invalid Parameter: Interpolation value</v>
      </c>
      <c r="AJ5857" s="43" t="str">
        <f>_xll.BInterpol('Base IPCA'!$C$3:$C$14,'Base IPCA'!$D$3:$D$14,AH5857,"Cubic","Extrapolate=Linear","MultiX=Average","Skip=True","Sort=True")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0"/>
        <v>#REF!</v>
      </c>
      <c r="AI5858" s="43" t="str">
        <f>_xll.BInterpol('Base IPCA'!$C$3:$C$14,'Base IPCA'!$E$3:$E$14,AH5858,"Cubic","Extrapolate=Linear","MultiX=Average","Skip=True","Sort=True")</f>
        <v>#N/A Invalid Parameter: Interpolation value</v>
      </c>
      <c r="AJ5858" s="43" t="str">
        <f>_xll.BInterpol('Base IPCA'!$C$3:$C$14,'Base IPCA'!$D$3:$D$14,AH5858,"Cubic","Extrapolate=Linear","MultiX=Average","Skip=True","Sort=True")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0"/>
        <v>#REF!</v>
      </c>
      <c r="AI5859" s="43" t="str">
        <f>_xll.BInterpol('Base IPCA'!$C$3:$C$14,'Base IPCA'!$E$3:$E$14,AH5859,"Cubic","Extrapolate=Linear","MultiX=Average","Skip=True","Sort=True")</f>
        <v>#N/A Invalid Parameter: Interpolation value</v>
      </c>
      <c r="AJ5859" s="43" t="str">
        <f>_xll.BInterpol('Base IPCA'!$C$3:$C$14,'Base IPCA'!$D$3:$D$14,AH5859,"Cubic","Extrapolate=Linear","MultiX=Average","Skip=True","Sort=True")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0"/>
        <v>#REF!</v>
      </c>
      <c r="AI5860" s="43" t="str">
        <f>_xll.BInterpol('Base IPCA'!$C$3:$C$14,'Base IPCA'!$E$3:$E$14,AH5860,"Cubic","Extrapolate=Linear","MultiX=Average","Skip=True","Sort=True")</f>
        <v>#N/A Invalid Parameter: Interpolation value</v>
      </c>
      <c r="AJ5860" s="43" t="str">
        <f>_xll.BInterpol('Base IPCA'!$C$3:$C$14,'Base IPCA'!$D$3:$D$14,AH5860,"Cubic","Extrapolate=Linear","MultiX=Average","Skip=True","Sort=True")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0"/>
        <v>#REF!</v>
      </c>
      <c r="AI5861" s="43" t="str">
        <f>_xll.BInterpol('Base IPCA'!$C$3:$C$14,'Base IPCA'!$E$3:$E$14,AH5861,"Cubic","Extrapolate=Linear","MultiX=Average","Skip=True","Sort=True")</f>
        <v>#N/A Invalid Parameter: Interpolation value</v>
      </c>
      <c r="AJ5861" s="43" t="str">
        <f>_xll.BInterpol('Base IPCA'!$C$3:$C$14,'Base IPCA'!$D$3:$D$14,AH5861,"Cubic","Extrapolate=Linear","MultiX=Average","Skip=True","Sort=True")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0"/>
        <v>#REF!</v>
      </c>
      <c r="AI5862" s="43" t="str">
        <f>_xll.BInterpol('Base IPCA'!$C$3:$C$14,'Base IPCA'!$E$3:$E$14,AH5862,"Cubic","Extrapolate=Linear","MultiX=Average","Skip=True","Sort=True")</f>
        <v>#N/A Invalid Parameter: Interpolation value</v>
      </c>
      <c r="AJ5862" s="43" t="str">
        <f>_xll.BInterpol('Base IPCA'!$C$3:$C$14,'Base IPCA'!$D$3:$D$14,AH5862,"Cubic","Extrapolate=Linear","MultiX=Average","Skip=True","Sort=True")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0"/>
        <v>#REF!</v>
      </c>
      <c r="AI5863" s="43" t="str">
        <f>_xll.BInterpol('Base IPCA'!$C$3:$C$14,'Base IPCA'!$E$3:$E$14,AH5863,"Cubic","Extrapolate=Linear","MultiX=Average","Skip=True","Sort=True")</f>
        <v>#N/A Invalid Parameter: Interpolation value</v>
      </c>
      <c r="AJ5863" s="43" t="str">
        <f>_xll.BInterpol('Base IPCA'!$C$3:$C$14,'Base IPCA'!$D$3:$D$14,AH5863,"Cubic","Extrapolate=Linear","MultiX=Average","Skip=True","Sort=True")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0"/>
        <v>#REF!</v>
      </c>
      <c r="AI5864" s="43" t="str">
        <f>_xll.BInterpol('Base IPCA'!$C$3:$C$14,'Base IPCA'!$E$3:$E$14,AH5864,"Cubic","Extrapolate=Linear","MultiX=Average","Skip=True","Sort=True")</f>
        <v>#N/A Invalid Parameter: Interpolation value</v>
      </c>
      <c r="AJ5864" s="43" t="str">
        <f>_xll.BInterpol('Base IPCA'!$C$3:$C$14,'Base IPCA'!$D$3:$D$14,AH5864,"Cubic","Extrapolate=Linear","MultiX=Average","Skip=True","Sort=True")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0"/>
        <v>#REF!</v>
      </c>
      <c r="AI5865" s="43" t="str">
        <f>_xll.BInterpol('Base IPCA'!$C$3:$C$14,'Base IPCA'!$E$3:$E$14,AH5865,"Cubic","Extrapolate=Linear","MultiX=Average","Skip=True","Sort=True")</f>
        <v>#N/A Invalid Parameter: Interpolation value</v>
      </c>
      <c r="AJ5865" s="43" t="str">
        <f>_xll.BInterpol('Base IPCA'!$C$3:$C$14,'Base IPCA'!$D$3:$D$14,AH5865,"Cubic","Extrapolate=Linear","MultiX=Average","Skip=True","Sort=True")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0"/>
        <v>#REF!</v>
      </c>
      <c r="AI5866" s="43" t="str">
        <f>_xll.BInterpol('Base IPCA'!$C$3:$C$14,'Base IPCA'!$E$3:$E$14,AH5866,"Cubic","Extrapolate=Linear","MultiX=Average","Skip=True","Sort=True")</f>
        <v>#N/A Invalid Parameter: Interpolation value</v>
      </c>
      <c r="AJ5866" s="43" t="str">
        <f>_xll.BInterpol('Base IPCA'!$C$3:$C$14,'Base IPCA'!$D$3:$D$14,AH5866,"Cubic","Extrapolate=Linear","MultiX=Average","Skip=True","Sort=True")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0"/>
        <v>#REF!</v>
      </c>
      <c r="AI5867" s="43" t="str">
        <f>_xll.BInterpol('Base IPCA'!$C$3:$C$14,'Base IPCA'!$E$3:$E$14,AH5867,"Cubic","Extrapolate=Linear","MultiX=Average","Skip=True","Sort=True")</f>
        <v>#N/A Invalid Parameter: Interpolation value</v>
      </c>
      <c r="AJ5867" s="43" t="str">
        <f>_xll.BInterpol('Base IPCA'!$C$3:$C$14,'Base IPCA'!$D$3:$D$14,AH5867,"Cubic","Extrapolate=Linear","MultiX=Average","Skip=True","Sort=True")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0"/>
        <v>#REF!</v>
      </c>
      <c r="AI5868" s="43" t="str">
        <f>_xll.BInterpol('Base IPCA'!$C$3:$C$14,'Base IPCA'!$E$3:$E$14,AH5868,"Cubic","Extrapolate=Linear","MultiX=Average","Skip=True","Sort=True")</f>
        <v>#N/A Invalid Parameter: Interpolation value</v>
      </c>
      <c r="AJ5868" s="43" t="str">
        <f>_xll.BInterpol('Base IPCA'!$C$3:$C$14,'Base IPCA'!$D$3:$D$14,AH5868,"Cubic","Extrapolate=Linear","MultiX=Average","Skip=True","Sort=True")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0"/>
        <v>#REF!</v>
      </c>
      <c r="AI5869" s="43" t="str">
        <f>_xll.BInterpol('Base IPCA'!$C$3:$C$14,'Base IPCA'!$E$3:$E$14,AH5869,"Cubic","Extrapolate=Linear","MultiX=Average","Skip=True","Sort=True")</f>
        <v>#N/A Invalid Parameter: Interpolation value</v>
      </c>
      <c r="AJ5869" s="43" t="str">
        <f>_xll.BInterpol('Base IPCA'!$C$3:$C$14,'Base IPCA'!$D$3:$D$14,AH5869,"Cubic","Extrapolate=Linear","MultiX=Average","Skip=True","Sort=True")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0"/>
        <v>#REF!</v>
      </c>
      <c r="AI5870" s="43" t="str">
        <f>_xll.BInterpol('Base IPCA'!$C$3:$C$14,'Base IPCA'!$E$3:$E$14,AH5870,"Cubic","Extrapolate=Linear","MultiX=Average","Skip=True","Sort=True")</f>
        <v>#N/A Invalid Parameter: Interpolation value</v>
      </c>
      <c r="AJ5870" s="43" t="str">
        <f>_xll.BInterpol('Base IPCA'!$C$3:$C$14,'Base IPCA'!$D$3:$D$14,AH5870,"Cubic","Extrapolate=Linear","MultiX=Average","Skip=True","Sort=True")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0"/>
        <v>#REF!</v>
      </c>
      <c r="AI5871" s="43" t="str">
        <f>_xll.BInterpol('Base IPCA'!$C$3:$C$14,'Base IPCA'!$E$3:$E$14,AH5871,"Cubic","Extrapolate=Linear","MultiX=Average","Skip=True","Sort=True")</f>
        <v>#N/A Invalid Parameter: Interpolation value</v>
      </c>
      <c r="AJ5871" s="43" t="str">
        <f>_xll.BInterpol('Base IPCA'!$C$3:$C$14,'Base IPCA'!$D$3:$D$14,AH5871,"Cubic","Extrapolate=Linear","MultiX=Average","Skip=True","Sort=True")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0"/>
        <v>#REF!</v>
      </c>
      <c r="AI5872" s="43" t="str">
        <f>_xll.BInterpol('Base IPCA'!$C$3:$C$14,'Base IPCA'!$E$3:$E$14,AH5872,"Cubic","Extrapolate=Linear","MultiX=Average","Skip=True","Sort=True")</f>
        <v>#N/A Invalid Parameter: Interpolation value</v>
      </c>
      <c r="AJ5872" s="43" t="str">
        <f>_xll.BInterpol('Base IPCA'!$C$3:$C$14,'Base IPCA'!$D$3:$D$14,AH5872,"Cubic","Extrapolate=Linear","MultiX=Average","Skip=True","Sort=True")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0"/>
        <v>#REF!</v>
      </c>
      <c r="AI5873" s="43" t="str">
        <f>_xll.BInterpol('Base IPCA'!$C$3:$C$14,'Base IPCA'!$E$3:$E$14,AH5873,"Cubic","Extrapolate=Linear","MultiX=Average","Skip=True","Sort=True")</f>
        <v>#N/A Invalid Parameter: Interpolation value</v>
      </c>
      <c r="AJ5873" s="43" t="str">
        <f>_xll.BInterpol('Base IPCA'!$C$3:$C$14,'Base IPCA'!$D$3:$D$14,AH5873,"Cubic","Extrapolate=Linear","MultiX=Average","Skip=True","Sort=True")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0"/>
        <v>#REF!</v>
      </c>
      <c r="AI5874" s="43" t="str">
        <f>_xll.BInterpol('Base IPCA'!$C$3:$C$14,'Base IPCA'!$E$3:$E$14,AH5874,"Cubic","Extrapolate=Linear","MultiX=Average","Skip=True","Sort=True")</f>
        <v>#N/A Invalid Parameter: Interpolation value</v>
      </c>
      <c r="AJ5874" s="43" t="str">
        <f>_xll.BInterpol('Base IPCA'!$C$3:$C$14,'Base IPCA'!$D$3:$D$14,AH5874,"Cubic","Extrapolate=Linear","MultiX=Average","Skip=True","Sort=True")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0"/>
        <v>#REF!</v>
      </c>
      <c r="AI5875" s="43" t="str">
        <f>_xll.BInterpol('Base IPCA'!$C$3:$C$14,'Base IPCA'!$E$3:$E$14,AH5875,"Cubic","Extrapolate=Linear","MultiX=Average","Skip=True","Sort=True")</f>
        <v>#N/A Invalid Parameter: Interpolation value</v>
      </c>
      <c r="AJ5875" s="43" t="str">
        <f>_xll.BInterpol('Base IPCA'!$C$3:$C$14,'Base IPCA'!$D$3:$D$14,AH5875,"Cubic","Extrapolate=Linear","MultiX=Average","Skip=True","Sort=True")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0"/>
        <v>#REF!</v>
      </c>
      <c r="AI5876" s="43" t="str">
        <f>_xll.BInterpol('Base IPCA'!$C$3:$C$14,'Base IPCA'!$E$3:$E$14,AH5876,"Cubic","Extrapolate=Linear","MultiX=Average","Skip=True","Sort=True")</f>
        <v>#N/A Invalid Parameter: Interpolation value</v>
      </c>
      <c r="AJ5876" s="43" t="str">
        <f>_xll.BInterpol('Base IPCA'!$C$3:$C$14,'Base IPCA'!$D$3:$D$14,AH5876,"Cubic","Extrapolate=Linear","MultiX=Average","Skip=True","Sort=True")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0"/>
        <v>#REF!</v>
      </c>
      <c r="AI5877" s="43" t="str">
        <f>_xll.BInterpol('Base IPCA'!$C$3:$C$14,'Base IPCA'!$E$3:$E$14,AH5877,"Cubic","Extrapolate=Linear","MultiX=Average","Skip=True","Sort=True")</f>
        <v>#N/A Invalid Parameter: Interpolation value</v>
      </c>
      <c r="AJ5877" s="43" t="str">
        <f>_xll.BInterpol('Base IPCA'!$C$3:$C$14,'Base IPCA'!$D$3:$D$14,AH5877,"Cubic","Extrapolate=Linear","MultiX=Average","Skip=True","Sort=True")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0"/>
        <v>#REF!</v>
      </c>
      <c r="AI5878" s="43" t="str">
        <f>_xll.BInterpol('Base IPCA'!$C$3:$C$14,'Base IPCA'!$E$3:$E$14,AH5878,"Cubic","Extrapolate=Linear","MultiX=Average","Skip=True","Sort=True")</f>
        <v>#N/A Invalid Parameter: Interpolation value</v>
      </c>
      <c r="AJ5878" s="43" t="str">
        <f>_xll.BInterpol('Base IPCA'!$C$3:$C$14,'Base IPCA'!$D$3:$D$14,AH5878,"Cubic","Extrapolate=Linear","MultiX=Average","Skip=True","Sort=True")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0"/>
        <v>#REF!</v>
      </c>
      <c r="AI5879" s="43" t="str">
        <f>_xll.BInterpol('Base IPCA'!$C$3:$C$14,'Base IPCA'!$E$3:$E$14,AH5879,"Cubic","Extrapolate=Linear","MultiX=Average","Skip=True","Sort=True")</f>
        <v>#N/A Invalid Parameter: Interpolation value</v>
      </c>
      <c r="AJ5879" s="43" t="str">
        <f>_xll.BInterpol('Base IPCA'!$C$3:$C$14,'Base IPCA'!$D$3:$D$14,AH5879,"Cubic","Extrapolate=Linear","MultiX=Average","Skip=True","Sort=True")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0"/>
        <v>#REF!</v>
      </c>
      <c r="AI5880" s="43" t="str">
        <f>_xll.BInterpol('Base IPCA'!$C$3:$C$14,'Base IPCA'!$E$3:$E$14,AH5880,"Cubic","Extrapolate=Linear","MultiX=Average","Skip=True","Sort=True")</f>
        <v>#N/A Invalid Parameter: Interpolation value</v>
      </c>
      <c r="AJ5880" s="43" t="str">
        <f>_xll.BInterpol('Base IPCA'!$C$3:$C$14,'Base IPCA'!$D$3:$D$14,AH5880,"Cubic","Extrapolate=Linear","MultiX=Average","Skip=True","Sort=True")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0"/>
        <v>#REF!</v>
      </c>
      <c r="AI5881" s="43" t="str">
        <f>_xll.BInterpol('Base IPCA'!$C$3:$C$14,'Base IPCA'!$E$3:$E$14,AH5881,"Cubic","Extrapolate=Linear","MultiX=Average","Skip=True","Sort=True")</f>
        <v>#N/A Invalid Parameter: Interpolation value</v>
      </c>
      <c r="AJ5881" s="43" t="str">
        <f>_xll.BInterpol('Base IPCA'!$C$3:$C$14,'Base IPCA'!$D$3:$D$14,AH5881,"Cubic","Extrapolate=Linear","MultiX=Average","Skip=True","Sort=True")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0"/>
        <v>#REF!</v>
      </c>
      <c r="AI5882" s="43" t="str">
        <f>_xll.BInterpol('Base IPCA'!$C$3:$C$14,'Base IPCA'!$E$3:$E$14,AH5882,"Cubic","Extrapolate=Linear","MultiX=Average","Skip=True","Sort=True")</f>
        <v>#N/A Invalid Parameter: Interpolation value</v>
      </c>
      <c r="AJ5882" s="43" t="str">
        <f>_xll.BInterpol('Base IPCA'!$C$3:$C$14,'Base IPCA'!$D$3:$D$14,AH5882,"Cubic","Extrapolate=Linear","MultiX=Average","Skip=True","Sort=True")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0"/>
        <v>#REF!</v>
      </c>
      <c r="AI5883" s="43" t="str">
        <f>_xll.BInterpol('Base IPCA'!$C$3:$C$14,'Base IPCA'!$E$3:$E$14,AH5883,"Cubic","Extrapolate=Linear","MultiX=Average","Skip=True","Sort=True")</f>
        <v>#N/A Invalid Parameter: Interpolation value</v>
      </c>
      <c r="AJ5883" s="43" t="str">
        <f>_xll.BInterpol('Base IPCA'!$C$3:$C$14,'Base IPCA'!$D$3:$D$14,AH5883,"Cubic","Extrapolate=Linear","MultiX=Average","Skip=True","Sort=True")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0"/>
        <v>#REF!</v>
      </c>
      <c r="AI5884" s="43" t="str">
        <f>_xll.BInterpol('Base IPCA'!$C$3:$C$14,'Base IPCA'!$E$3:$E$14,AH5884,"Cubic","Extrapolate=Linear","MultiX=Average","Skip=True","Sort=True")</f>
        <v>#N/A Invalid Parameter: Interpolation value</v>
      </c>
      <c r="AJ5884" s="43" t="str">
        <f>_xll.BInterpol('Base IPCA'!$C$3:$C$14,'Base IPCA'!$D$3:$D$14,AH5884,"Cubic","Extrapolate=Linear","MultiX=Average","Skip=True","Sort=True")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0"/>
        <v>#REF!</v>
      </c>
      <c r="AI5885" s="43" t="str">
        <f>_xll.BInterpol('Base IPCA'!$C$3:$C$14,'Base IPCA'!$E$3:$E$14,AH5885,"Cubic","Extrapolate=Linear","MultiX=Average","Skip=True","Sort=True")</f>
        <v>#N/A Invalid Parameter: Interpolation value</v>
      </c>
      <c r="AJ5885" s="43" t="str">
        <f>_xll.BInterpol('Base IPCA'!$C$3:$C$14,'Base IPCA'!$D$3:$D$14,AH5885,"Cubic","Extrapolate=Linear","MultiX=Average","Skip=True","Sort=True")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0"/>
        <v>#REF!</v>
      </c>
      <c r="AI5886" s="43" t="str">
        <f>_xll.BInterpol('Base IPCA'!$C$3:$C$14,'Base IPCA'!$E$3:$E$14,AH5886,"Cubic","Extrapolate=Linear","MultiX=Average","Skip=True","Sort=True")</f>
        <v>#N/A Invalid Parameter: Interpolation value</v>
      </c>
      <c r="AJ5886" s="43" t="str">
        <f>_xll.BInterpol('Base IPCA'!$C$3:$C$14,'Base IPCA'!$D$3:$D$14,AH5886,"Cubic","Extrapolate=Linear","MultiX=Average","Skip=True","Sort=True")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0"/>
        <v>#REF!</v>
      </c>
      <c r="AI5887" s="43" t="str">
        <f>_xll.BInterpol('Base IPCA'!$C$3:$C$14,'Base IPCA'!$E$3:$E$14,AH5887,"Cubic","Extrapolate=Linear","MultiX=Average","Skip=True","Sort=True")</f>
        <v>#N/A Invalid Parameter: Interpolation value</v>
      </c>
      <c r="AJ5887" s="43" t="str">
        <f>_xll.BInterpol('Base IPCA'!$C$3:$C$14,'Base IPCA'!$D$3:$D$14,AH5887,"Cubic","Extrapolate=Linear","MultiX=Average","Skip=True","Sort=True")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0"/>
        <v>#REF!</v>
      </c>
      <c r="AI5888" s="43" t="str">
        <f>_xll.BInterpol('Base IPCA'!$C$3:$C$14,'Base IPCA'!$E$3:$E$14,AH5888,"Cubic","Extrapolate=Linear","MultiX=Average","Skip=True","Sort=True")</f>
        <v>#N/A Invalid Parameter: Interpolation value</v>
      </c>
      <c r="AJ5888" s="43" t="str">
        <f>_xll.BInterpol('Base IPCA'!$C$3:$C$14,'Base IPCA'!$D$3:$D$14,AH5888,"Cubic","Extrapolate=Linear","MultiX=Average","Skip=True","Sort=True")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0"/>
        <v>#REF!</v>
      </c>
      <c r="AI5889" s="43" t="str">
        <f>_xll.BInterpol('Base IPCA'!$C$3:$C$14,'Base IPCA'!$E$3:$E$14,AH5889,"Cubic","Extrapolate=Linear","MultiX=Average","Skip=True","Sort=True")</f>
        <v>#N/A Invalid Parameter: Interpolation value</v>
      </c>
      <c r="AJ5889" s="43" t="str">
        <f>_xll.BInterpol('Base IPCA'!$C$3:$C$14,'Base IPCA'!$D$3:$D$14,AH5889,"Cubic","Extrapolate=Linear","MultiX=Average","Skip=True","Sort=True")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0"/>
        <v>#REF!</v>
      </c>
      <c r="AI5890" s="43" t="str">
        <f>_xll.BInterpol('Base IPCA'!$C$3:$C$14,'Base IPCA'!$E$3:$E$14,AH5890,"Cubic","Extrapolate=Linear","MultiX=Average","Skip=True","Sort=True")</f>
        <v>#N/A Invalid Parameter: Interpolation value</v>
      </c>
      <c r="AJ5890" s="43" t="str">
        <f>_xll.BInterpol('Base IPCA'!$C$3:$C$14,'Base IPCA'!$D$3:$D$14,AH5890,"Cubic","Extrapolate=Linear","MultiX=Average","Skip=True","Sort=True")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0"/>
        <v>#REF!</v>
      </c>
      <c r="AI5891" s="43" t="str">
        <f>_xll.BInterpol('Base IPCA'!$C$3:$C$14,'Base IPCA'!$E$3:$E$14,AH5891,"Cubic","Extrapolate=Linear","MultiX=Average","Skip=True","Sort=True")</f>
        <v>#N/A Invalid Parameter: Interpolation value</v>
      </c>
      <c r="AJ5891" s="43" t="str">
        <f>_xll.BInterpol('Base IPCA'!$C$3:$C$14,'Base IPCA'!$D$3:$D$14,AH5891,"Cubic","Extrapolate=Linear","MultiX=Average","Skip=True","Sort=True")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0"/>
        <v>#REF!</v>
      </c>
      <c r="AI5892" s="43" t="str">
        <f>_xll.BInterpol('Base IPCA'!$C$3:$C$14,'Base IPCA'!$E$3:$E$14,AH5892,"Cubic","Extrapolate=Linear","MultiX=Average","Skip=True","Sort=True")</f>
        <v>#N/A Invalid Parameter: Interpolation value</v>
      </c>
      <c r="AJ5892" s="43" t="str">
        <f>_xll.BInterpol('Base IPCA'!$C$3:$C$14,'Base IPCA'!$D$3:$D$14,AH5892,"Cubic","Extrapolate=Linear","MultiX=Average","Skip=True","Sort=True")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0"/>
        <v>#REF!</v>
      </c>
      <c r="AI5893" s="43" t="str">
        <f>_xll.BInterpol('Base IPCA'!$C$3:$C$14,'Base IPCA'!$E$3:$E$14,AH5893,"Cubic","Extrapolate=Linear","MultiX=Average","Skip=True","Sort=True")</f>
        <v>#N/A Invalid Parameter: Interpolation value</v>
      </c>
      <c r="AJ5893" s="43" t="str">
        <f>_xll.BInterpol('Base IPCA'!$C$3:$C$14,'Base IPCA'!$D$3:$D$14,AH5893,"Cubic","Extrapolate=Linear","MultiX=Average","Skip=True","Sort=True")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1">AH5893+1</f>
        <v>#REF!</v>
      </c>
      <c r="AI5894" s="43" t="str">
        <f>_xll.BInterpol('Base IPCA'!$C$3:$C$14,'Base IPCA'!$E$3:$E$14,AH5894,"Cubic","Extrapolate=Linear","MultiX=Average","Skip=True","Sort=True")</f>
        <v>#N/A Invalid Parameter: Interpolation value</v>
      </c>
      <c r="AJ5894" s="43" t="str">
        <f>_xll.BInterpol('Base IPCA'!$C$3:$C$14,'Base IPCA'!$D$3:$D$14,AH5894,"Cubic","Extrapolate=Linear","MultiX=Average","Skip=True","Sort=True")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1"/>
        <v>#REF!</v>
      </c>
      <c r="AI5895" s="43" t="str">
        <f>_xll.BInterpol('Base IPCA'!$C$3:$C$14,'Base IPCA'!$E$3:$E$14,AH5895,"Cubic","Extrapolate=Linear","MultiX=Average","Skip=True","Sort=True")</f>
        <v>#N/A Invalid Parameter: Interpolation value</v>
      </c>
      <c r="AJ5895" s="43" t="str">
        <f>_xll.BInterpol('Base IPCA'!$C$3:$C$14,'Base IPCA'!$D$3:$D$14,AH5895,"Cubic","Extrapolate=Linear","MultiX=Average","Skip=True","Sort=True")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1"/>
        <v>#REF!</v>
      </c>
      <c r="AI5896" s="43" t="str">
        <f>_xll.BInterpol('Base IPCA'!$C$3:$C$14,'Base IPCA'!$E$3:$E$14,AH5896,"Cubic","Extrapolate=Linear","MultiX=Average","Skip=True","Sort=True")</f>
        <v>#N/A Invalid Parameter: Interpolation value</v>
      </c>
      <c r="AJ5896" s="43" t="str">
        <f>_xll.BInterpol('Base IPCA'!$C$3:$C$14,'Base IPCA'!$D$3:$D$14,AH5896,"Cubic","Extrapolate=Linear","MultiX=Average","Skip=True","Sort=True")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1"/>
        <v>#REF!</v>
      </c>
      <c r="AI5897" s="43" t="str">
        <f>_xll.BInterpol('Base IPCA'!$C$3:$C$14,'Base IPCA'!$E$3:$E$14,AH5897,"Cubic","Extrapolate=Linear","MultiX=Average","Skip=True","Sort=True")</f>
        <v>#N/A Invalid Parameter: Interpolation value</v>
      </c>
      <c r="AJ5897" s="43" t="str">
        <f>_xll.BInterpol('Base IPCA'!$C$3:$C$14,'Base IPCA'!$D$3:$D$14,AH5897,"Cubic","Extrapolate=Linear","MultiX=Average","Skip=True","Sort=True")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1"/>
        <v>#REF!</v>
      </c>
      <c r="AI5898" s="43" t="str">
        <f>_xll.BInterpol('Base IPCA'!$C$3:$C$14,'Base IPCA'!$E$3:$E$14,AH5898,"Cubic","Extrapolate=Linear","MultiX=Average","Skip=True","Sort=True")</f>
        <v>#N/A Invalid Parameter: Interpolation value</v>
      </c>
      <c r="AJ5898" s="43" t="str">
        <f>_xll.BInterpol('Base IPCA'!$C$3:$C$14,'Base IPCA'!$D$3:$D$14,AH5898,"Cubic","Extrapolate=Linear","MultiX=Average","Skip=True","Sort=True")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1"/>
        <v>#REF!</v>
      </c>
      <c r="AI5899" s="43" t="str">
        <f>_xll.BInterpol('Base IPCA'!$C$3:$C$14,'Base IPCA'!$E$3:$E$14,AH5899,"Cubic","Extrapolate=Linear","MultiX=Average","Skip=True","Sort=True")</f>
        <v>#N/A Invalid Parameter: Interpolation value</v>
      </c>
      <c r="AJ5899" s="43" t="str">
        <f>_xll.BInterpol('Base IPCA'!$C$3:$C$14,'Base IPCA'!$D$3:$D$14,AH5899,"Cubic","Extrapolate=Linear","MultiX=Average","Skip=True","Sort=True")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1"/>
        <v>#REF!</v>
      </c>
      <c r="AI5900" s="43" t="str">
        <f>_xll.BInterpol('Base IPCA'!$C$3:$C$14,'Base IPCA'!$E$3:$E$14,AH5900,"Cubic","Extrapolate=Linear","MultiX=Average","Skip=True","Sort=True")</f>
        <v>#N/A Invalid Parameter: Interpolation value</v>
      </c>
      <c r="AJ5900" s="43" t="str">
        <f>_xll.BInterpol('Base IPCA'!$C$3:$C$14,'Base IPCA'!$D$3:$D$14,AH5900,"Cubic","Extrapolate=Linear","MultiX=Average","Skip=True","Sort=True")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1"/>
        <v>#REF!</v>
      </c>
      <c r="AI5901" s="43" t="str">
        <f>_xll.BInterpol('Base IPCA'!$C$3:$C$14,'Base IPCA'!$E$3:$E$14,AH5901,"Cubic","Extrapolate=Linear","MultiX=Average","Skip=True","Sort=True")</f>
        <v>#N/A Invalid Parameter: Interpolation value</v>
      </c>
      <c r="AJ5901" s="43" t="str">
        <f>_xll.BInterpol('Base IPCA'!$C$3:$C$14,'Base IPCA'!$D$3:$D$14,AH5901,"Cubic","Extrapolate=Linear","MultiX=Average","Skip=True","Sort=True")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1"/>
        <v>#REF!</v>
      </c>
      <c r="AI5902" s="43" t="str">
        <f>_xll.BInterpol('Base IPCA'!$C$3:$C$14,'Base IPCA'!$E$3:$E$14,AH5902,"Cubic","Extrapolate=Linear","MultiX=Average","Skip=True","Sort=True")</f>
        <v>#N/A Invalid Parameter: Interpolation value</v>
      </c>
      <c r="AJ5902" s="43" t="str">
        <f>_xll.BInterpol('Base IPCA'!$C$3:$C$14,'Base IPCA'!$D$3:$D$14,AH5902,"Cubic","Extrapolate=Linear","MultiX=Average","Skip=True","Sort=True")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1"/>
        <v>#REF!</v>
      </c>
      <c r="AI5903" s="43" t="str">
        <f>_xll.BInterpol('Base IPCA'!$C$3:$C$14,'Base IPCA'!$E$3:$E$14,AH5903,"Cubic","Extrapolate=Linear","MultiX=Average","Skip=True","Sort=True")</f>
        <v>#N/A Invalid Parameter: Interpolation value</v>
      </c>
      <c r="AJ5903" s="43" t="str">
        <f>_xll.BInterpol('Base IPCA'!$C$3:$C$14,'Base IPCA'!$D$3:$D$14,AH5903,"Cubic","Extrapolate=Linear","MultiX=Average","Skip=True","Sort=True")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1"/>
        <v>#REF!</v>
      </c>
      <c r="AI5904" s="43" t="str">
        <f>_xll.BInterpol('Base IPCA'!$C$3:$C$14,'Base IPCA'!$E$3:$E$14,AH5904,"Cubic","Extrapolate=Linear","MultiX=Average","Skip=True","Sort=True")</f>
        <v>#N/A Invalid Parameter: Interpolation value</v>
      </c>
      <c r="AJ5904" s="43" t="str">
        <f>_xll.BInterpol('Base IPCA'!$C$3:$C$14,'Base IPCA'!$D$3:$D$14,AH5904,"Cubic","Extrapolate=Linear","MultiX=Average","Skip=True","Sort=True")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1"/>
        <v>#REF!</v>
      </c>
      <c r="AI5905" s="43" t="str">
        <f>_xll.BInterpol('Base IPCA'!$C$3:$C$14,'Base IPCA'!$E$3:$E$14,AH5905,"Cubic","Extrapolate=Linear","MultiX=Average","Skip=True","Sort=True")</f>
        <v>#N/A Invalid Parameter: Interpolation value</v>
      </c>
      <c r="AJ5905" s="43" t="str">
        <f>_xll.BInterpol('Base IPCA'!$C$3:$C$14,'Base IPCA'!$D$3:$D$14,AH5905,"Cubic","Extrapolate=Linear","MultiX=Average","Skip=True","Sort=True")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1"/>
        <v>#REF!</v>
      </c>
      <c r="AI5906" s="43" t="str">
        <f>_xll.BInterpol('Base IPCA'!$C$3:$C$14,'Base IPCA'!$E$3:$E$14,AH5906,"Cubic","Extrapolate=Linear","MultiX=Average","Skip=True","Sort=True")</f>
        <v>#N/A Invalid Parameter: Interpolation value</v>
      </c>
      <c r="AJ5906" s="43" t="str">
        <f>_xll.BInterpol('Base IPCA'!$C$3:$C$14,'Base IPCA'!$D$3:$D$14,AH5906,"Cubic","Extrapolate=Linear","MultiX=Average","Skip=True","Sort=True")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1"/>
        <v>#REF!</v>
      </c>
      <c r="AI5907" s="43" t="str">
        <f>_xll.BInterpol('Base IPCA'!$C$3:$C$14,'Base IPCA'!$E$3:$E$14,AH5907,"Cubic","Extrapolate=Linear","MultiX=Average","Skip=True","Sort=True")</f>
        <v>#N/A Invalid Parameter: Interpolation value</v>
      </c>
      <c r="AJ5907" s="43" t="str">
        <f>_xll.BInterpol('Base IPCA'!$C$3:$C$14,'Base IPCA'!$D$3:$D$14,AH5907,"Cubic","Extrapolate=Linear","MultiX=Average","Skip=True","Sort=True")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1"/>
        <v>#REF!</v>
      </c>
      <c r="AI5908" s="43" t="str">
        <f>_xll.BInterpol('Base IPCA'!$C$3:$C$14,'Base IPCA'!$E$3:$E$14,AH5908,"Cubic","Extrapolate=Linear","MultiX=Average","Skip=True","Sort=True")</f>
        <v>#N/A Invalid Parameter: Interpolation value</v>
      </c>
      <c r="AJ5908" s="43" t="str">
        <f>_xll.BInterpol('Base IPCA'!$C$3:$C$14,'Base IPCA'!$D$3:$D$14,AH5908,"Cubic","Extrapolate=Linear","MultiX=Average","Skip=True","Sort=True")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1"/>
        <v>#REF!</v>
      </c>
      <c r="AI5909" s="43" t="str">
        <f>_xll.BInterpol('Base IPCA'!$C$3:$C$14,'Base IPCA'!$E$3:$E$14,AH5909,"Cubic","Extrapolate=Linear","MultiX=Average","Skip=True","Sort=True")</f>
        <v>#N/A Invalid Parameter: Interpolation value</v>
      </c>
      <c r="AJ5909" s="43" t="str">
        <f>_xll.BInterpol('Base IPCA'!$C$3:$C$14,'Base IPCA'!$D$3:$D$14,AH5909,"Cubic","Extrapolate=Linear","MultiX=Average","Skip=True","Sort=True")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1"/>
        <v>#REF!</v>
      </c>
      <c r="AI5910" s="43" t="str">
        <f>_xll.BInterpol('Base IPCA'!$C$3:$C$14,'Base IPCA'!$E$3:$E$14,AH5910,"Cubic","Extrapolate=Linear","MultiX=Average","Skip=True","Sort=True")</f>
        <v>#N/A Invalid Parameter: Interpolation value</v>
      </c>
      <c r="AJ5910" s="43" t="str">
        <f>_xll.BInterpol('Base IPCA'!$C$3:$C$14,'Base IPCA'!$D$3:$D$14,AH5910,"Cubic","Extrapolate=Linear","MultiX=Average","Skip=True","Sort=True")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1"/>
        <v>#REF!</v>
      </c>
      <c r="AI5911" s="43" t="str">
        <f>_xll.BInterpol('Base IPCA'!$C$3:$C$14,'Base IPCA'!$E$3:$E$14,AH5911,"Cubic","Extrapolate=Linear","MultiX=Average","Skip=True","Sort=True")</f>
        <v>#N/A Invalid Parameter: Interpolation value</v>
      </c>
      <c r="AJ5911" s="43" t="str">
        <f>_xll.BInterpol('Base IPCA'!$C$3:$C$14,'Base IPCA'!$D$3:$D$14,AH5911,"Cubic","Extrapolate=Linear","MultiX=Average","Skip=True","Sort=True")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1"/>
        <v>#REF!</v>
      </c>
      <c r="AI5912" s="43" t="str">
        <f>_xll.BInterpol('Base IPCA'!$C$3:$C$14,'Base IPCA'!$E$3:$E$14,AH5912,"Cubic","Extrapolate=Linear","MultiX=Average","Skip=True","Sort=True")</f>
        <v>#N/A Invalid Parameter: Interpolation value</v>
      </c>
      <c r="AJ5912" s="43" t="str">
        <f>_xll.BInterpol('Base IPCA'!$C$3:$C$14,'Base IPCA'!$D$3:$D$14,AH5912,"Cubic","Extrapolate=Linear","MultiX=Average","Skip=True","Sort=True")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1"/>
        <v>#REF!</v>
      </c>
      <c r="AI5913" s="43" t="str">
        <f>_xll.BInterpol('Base IPCA'!$C$3:$C$14,'Base IPCA'!$E$3:$E$14,AH5913,"Cubic","Extrapolate=Linear","MultiX=Average","Skip=True","Sort=True")</f>
        <v>#N/A Invalid Parameter: Interpolation value</v>
      </c>
      <c r="AJ5913" s="43" t="str">
        <f>_xll.BInterpol('Base IPCA'!$C$3:$C$14,'Base IPCA'!$D$3:$D$14,AH5913,"Cubic","Extrapolate=Linear","MultiX=Average","Skip=True","Sort=True")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1"/>
        <v>#REF!</v>
      </c>
      <c r="AI5914" s="43" t="str">
        <f>_xll.BInterpol('Base IPCA'!$C$3:$C$14,'Base IPCA'!$E$3:$E$14,AH5914,"Cubic","Extrapolate=Linear","MultiX=Average","Skip=True","Sort=True")</f>
        <v>#N/A Invalid Parameter: Interpolation value</v>
      </c>
      <c r="AJ5914" s="43" t="str">
        <f>_xll.BInterpol('Base IPCA'!$C$3:$C$14,'Base IPCA'!$D$3:$D$14,AH5914,"Cubic","Extrapolate=Linear","MultiX=Average","Skip=True","Sort=True")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1"/>
        <v>#REF!</v>
      </c>
      <c r="AI5915" s="43" t="str">
        <f>_xll.BInterpol('Base IPCA'!$C$3:$C$14,'Base IPCA'!$E$3:$E$14,AH5915,"Cubic","Extrapolate=Linear","MultiX=Average","Skip=True","Sort=True")</f>
        <v>#N/A Invalid Parameter: Interpolation value</v>
      </c>
      <c r="AJ5915" s="43" t="str">
        <f>_xll.BInterpol('Base IPCA'!$C$3:$C$14,'Base IPCA'!$D$3:$D$14,AH5915,"Cubic","Extrapolate=Linear","MultiX=Average","Skip=True","Sort=True")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1"/>
        <v>#REF!</v>
      </c>
      <c r="AI5916" s="43" t="str">
        <f>_xll.BInterpol('Base IPCA'!$C$3:$C$14,'Base IPCA'!$E$3:$E$14,AH5916,"Cubic","Extrapolate=Linear","MultiX=Average","Skip=True","Sort=True")</f>
        <v>#N/A Invalid Parameter: Interpolation value</v>
      </c>
      <c r="AJ5916" s="43" t="str">
        <f>_xll.BInterpol('Base IPCA'!$C$3:$C$14,'Base IPCA'!$D$3:$D$14,AH5916,"Cubic","Extrapolate=Linear","MultiX=Average","Skip=True","Sort=True")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1"/>
        <v>#REF!</v>
      </c>
      <c r="AI5917" s="43" t="str">
        <f>_xll.BInterpol('Base IPCA'!$C$3:$C$14,'Base IPCA'!$E$3:$E$14,AH5917,"Cubic","Extrapolate=Linear","MultiX=Average","Skip=True","Sort=True")</f>
        <v>#N/A Invalid Parameter: Interpolation value</v>
      </c>
      <c r="AJ5917" s="43" t="str">
        <f>_xll.BInterpol('Base IPCA'!$C$3:$C$14,'Base IPCA'!$D$3:$D$14,AH5917,"Cubic","Extrapolate=Linear","MultiX=Average","Skip=True","Sort=True")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1"/>
        <v>#REF!</v>
      </c>
      <c r="AI5918" s="43" t="str">
        <f>_xll.BInterpol('Base IPCA'!$C$3:$C$14,'Base IPCA'!$E$3:$E$14,AH5918,"Cubic","Extrapolate=Linear","MultiX=Average","Skip=True","Sort=True")</f>
        <v>#N/A Invalid Parameter: Interpolation value</v>
      </c>
      <c r="AJ5918" s="43" t="str">
        <f>_xll.BInterpol('Base IPCA'!$C$3:$C$14,'Base IPCA'!$D$3:$D$14,AH5918,"Cubic","Extrapolate=Linear","MultiX=Average","Skip=True","Sort=True")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1"/>
        <v>#REF!</v>
      </c>
      <c r="AI5919" s="43" t="str">
        <f>_xll.BInterpol('Base IPCA'!$C$3:$C$14,'Base IPCA'!$E$3:$E$14,AH5919,"Cubic","Extrapolate=Linear","MultiX=Average","Skip=True","Sort=True")</f>
        <v>#N/A Invalid Parameter: Interpolation value</v>
      </c>
      <c r="AJ5919" s="43" t="str">
        <f>_xll.BInterpol('Base IPCA'!$C$3:$C$14,'Base IPCA'!$D$3:$D$14,AH5919,"Cubic","Extrapolate=Linear","MultiX=Average","Skip=True","Sort=True")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1"/>
        <v>#REF!</v>
      </c>
      <c r="AI5920" s="43" t="str">
        <f>_xll.BInterpol('Base IPCA'!$C$3:$C$14,'Base IPCA'!$E$3:$E$14,AH5920,"Cubic","Extrapolate=Linear","MultiX=Average","Skip=True","Sort=True")</f>
        <v>#N/A Invalid Parameter: Interpolation value</v>
      </c>
      <c r="AJ5920" s="43" t="str">
        <f>_xll.BInterpol('Base IPCA'!$C$3:$C$14,'Base IPCA'!$D$3:$D$14,AH5920,"Cubic","Extrapolate=Linear","MultiX=Average","Skip=True","Sort=True")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1"/>
        <v>#REF!</v>
      </c>
      <c r="AI5921" s="43" t="str">
        <f>_xll.BInterpol('Base IPCA'!$C$3:$C$14,'Base IPCA'!$E$3:$E$14,AH5921,"Cubic","Extrapolate=Linear","MultiX=Average","Skip=True","Sort=True")</f>
        <v>#N/A Invalid Parameter: Interpolation value</v>
      </c>
      <c r="AJ5921" s="43" t="str">
        <f>_xll.BInterpol('Base IPCA'!$C$3:$C$14,'Base IPCA'!$D$3:$D$14,AH5921,"Cubic","Extrapolate=Linear","MultiX=Average","Skip=True","Sort=True")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1"/>
        <v>#REF!</v>
      </c>
      <c r="AI5922" s="43" t="str">
        <f>_xll.BInterpol('Base IPCA'!$C$3:$C$14,'Base IPCA'!$E$3:$E$14,AH5922,"Cubic","Extrapolate=Linear","MultiX=Average","Skip=True","Sort=True")</f>
        <v>#N/A Invalid Parameter: Interpolation value</v>
      </c>
      <c r="AJ5922" s="43" t="str">
        <f>_xll.BInterpol('Base IPCA'!$C$3:$C$14,'Base IPCA'!$D$3:$D$14,AH5922,"Cubic","Extrapolate=Linear","MultiX=Average","Skip=True","Sort=True")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1"/>
        <v>#REF!</v>
      </c>
      <c r="AI5923" s="43" t="str">
        <f>_xll.BInterpol('Base IPCA'!$C$3:$C$14,'Base IPCA'!$E$3:$E$14,AH5923,"Cubic","Extrapolate=Linear","MultiX=Average","Skip=True","Sort=True")</f>
        <v>#N/A Invalid Parameter: Interpolation value</v>
      </c>
      <c r="AJ5923" s="43" t="str">
        <f>_xll.BInterpol('Base IPCA'!$C$3:$C$14,'Base IPCA'!$D$3:$D$14,AH5923,"Cubic","Extrapolate=Linear","MultiX=Average","Skip=True","Sort=True")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1"/>
        <v>#REF!</v>
      </c>
      <c r="AI5924" s="43" t="str">
        <f>_xll.BInterpol('Base IPCA'!$C$3:$C$14,'Base IPCA'!$E$3:$E$14,AH5924,"Cubic","Extrapolate=Linear","MultiX=Average","Skip=True","Sort=True")</f>
        <v>#N/A Invalid Parameter: Interpolation value</v>
      </c>
      <c r="AJ5924" s="43" t="str">
        <f>_xll.BInterpol('Base IPCA'!$C$3:$C$14,'Base IPCA'!$D$3:$D$14,AH5924,"Cubic","Extrapolate=Linear","MultiX=Average","Skip=True","Sort=True")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1"/>
        <v>#REF!</v>
      </c>
      <c r="AI5925" s="43" t="str">
        <f>_xll.BInterpol('Base IPCA'!$C$3:$C$14,'Base IPCA'!$E$3:$E$14,AH5925,"Cubic","Extrapolate=Linear","MultiX=Average","Skip=True","Sort=True")</f>
        <v>#N/A Invalid Parameter: Interpolation value</v>
      </c>
      <c r="AJ5925" s="43" t="str">
        <f>_xll.BInterpol('Base IPCA'!$C$3:$C$14,'Base IPCA'!$D$3:$D$14,AH5925,"Cubic","Extrapolate=Linear","MultiX=Average","Skip=True","Sort=True")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1"/>
        <v>#REF!</v>
      </c>
      <c r="AI5926" s="43" t="str">
        <f>_xll.BInterpol('Base IPCA'!$C$3:$C$14,'Base IPCA'!$E$3:$E$14,AH5926,"Cubic","Extrapolate=Linear","MultiX=Average","Skip=True","Sort=True")</f>
        <v>#N/A Invalid Parameter: Interpolation value</v>
      </c>
      <c r="AJ5926" s="43" t="str">
        <f>_xll.BInterpol('Base IPCA'!$C$3:$C$14,'Base IPCA'!$D$3:$D$14,AH5926,"Cubic","Extrapolate=Linear","MultiX=Average","Skip=True","Sort=True")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1"/>
        <v>#REF!</v>
      </c>
      <c r="AI5927" s="43" t="str">
        <f>_xll.BInterpol('Base IPCA'!$C$3:$C$14,'Base IPCA'!$E$3:$E$14,AH5927,"Cubic","Extrapolate=Linear","MultiX=Average","Skip=True","Sort=True")</f>
        <v>#N/A Invalid Parameter: Interpolation value</v>
      </c>
      <c r="AJ5927" s="43" t="str">
        <f>_xll.BInterpol('Base IPCA'!$C$3:$C$14,'Base IPCA'!$D$3:$D$14,AH5927,"Cubic","Extrapolate=Linear","MultiX=Average","Skip=True","Sort=True")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1"/>
        <v>#REF!</v>
      </c>
      <c r="AI5928" s="43" t="str">
        <f>_xll.BInterpol('Base IPCA'!$C$3:$C$14,'Base IPCA'!$E$3:$E$14,AH5928,"Cubic","Extrapolate=Linear","MultiX=Average","Skip=True","Sort=True")</f>
        <v>#N/A Invalid Parameter: Interpolation value</v>
      </c>
      <c r="AJ5928" s="43" t="str">
        <f>_xll.BInterpol('Base IPCA'!$C$3:$C$14,'Base IPCA'!$D$3:$D$14,AH5928,"Cubic","Extrapolate=Linear","MultiX=Average","Skip=True","Sort=True")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1"/>
        <v>#REF!</v>
      </c>
      <c r="AI5929" s="43" t="str">
        <f>_xll.BInterpol('Base IPCA'!$C$3:$C$14,'Base IPCA'!$E$3:$E$14,AH5929,"Cubic","Extrapolate=Linear","MultiX=Average","Skip=True","Sort=True")</f>
        <v>#N/A Invalid Parameter: Interpolation value</v>
      </c>
      <c r="AJ5929" s="43" t="str">
        <f>_xll.BInterpol('Base IPCA'!$C$3:$C$14,'Base IPCA'!$D$3:$D$14,AH5929,"Cubic","Extrapolate=Linear","MultiX=Average","Skip=True","Sort=True")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1"/>
        <v>#REF!</v>
      </c>
      <c r="AI5930" s="43" t="str">
        <f>_xll.BInterpol('Base IPCA'!$C$3:$C$14,'Base IPCA'!$E$3:$E$14,AH5930,"Cubic","Extrapolate=Linear","MultiX=Average","Skip=True","Sort=True")</f>
        <v>#N/A Invalid Parameter: Interpolation value</v>
      </c>
      <c r="AJ5930" s="43" t="str">
        <f>_xll.BInterpol('Base IPCA'!$C$3:$C$14,'Base IPCA'!$D$3:$D$14,AH5930,"Cubic","Extrapolate=Linear","MultiX=Average","Skip=True","Sort=True")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1"/>
        <v>#REF!</v>
      </c>
      <c r="AI5931" s="43" t="str">
        <f>_xll.BInterpol('Base IPCA'!$C$3:$C$14,'Base IPCA'!$E$3:$E$14,AH5931,"Cubic","Extrapolate=Linear","MultiX=Average","Skip=True","Sort=True")</f>
        <v>#N/A Invalid Parameter: Interpolation value</v>
      </c>
      <c r="AJ5931" s="43" t="str">
        <f>_xll.BInterpol('Base IPCA'!$C$3:$C$14,'Base IPCA'!$D$3:$D$14,AH5931,"Cubic","Extrapolate=Linear","MultiX=Average","Skip=True","Sort=True")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1"/>
        <v>#REF!</v>
      </c>
      <c r="AI5932" s="43" t="str">
        <f>_xll.BInterpol('Base IPCA'!$C$3:$C$14,'Base IPCA'!$E$3:$E$14,AH5932,"Cubic","Extrapolate=Linear","MultiX=Average","Skip=True","Sort=True")</f>
        <v>#N/A Invalid Parameter: Interpolation value</v>
      </c>
      <c r="AJ5932" s="43" t="str">
        <f>_xll.BInterpol('Base IPCA'!$C$3:$C$14,'Base IPCA'!$D$3:$D$14,AH5932,"Cubic","Extrapolate=Linear","MultiX=Average","Skip=True","Sort=True")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1"/>
        <v>#REF!</v>
      </c>
      <c r="AI5933" s="43" t="str">
        <f>_xll.BInterpol('Base IPCA'!$C$3:$C$14,'Base IPCA'!$E$3:$E$14,AH5933,"Cubic","Extrapolate=Linear","MultiX=Average","Skip=True","Sort=True")</f>
        <v>#N/A Invalid Parameter: Interpolation value</v>
      </c>
      <c r="AJ5933" s="43" t="str">
        <f>_xll.BInterpol('Base IPCA'!$C$3:$C$14,'Base IPCA'!$D$3:$D$14,AH5933,"Cubic","Extrapolate=Linear","MultiX=Average","Skip=True","Sort=True")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1"/>
        <v>#REF!</v>
      </c>
      <c r="AI5934" s="43" t="str">
        <f>_xll.BInterpol('Base IPCA'!$C$3:$C$14,'Base IPCA'!$E$3:$E$14,AH5934,"Cubic","Extrapolate=Linear","MultiX=Average","Skip=True","Sort=True")</f>
        <v>#N/A Invalid Parameter: Interpolation value</v>
      </c>
      <c r="AJ5934" s="43" t="str">
        <f>_xll.BInterpol('Base IPCA'!$C$3:$C$14,'Base IPCA'!$D$3:$D$14,AH5934,"Cubic","Extrapolate=Linear","MultiX=Average","Skip=True","Sort=True")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1"/>
        <v>#REF!</v>
      </c>
      <c r="AI5935" s="43" t="str">
        <f>_xll.BInterpol('Base IPCA'!$C$3:$C$14,'Base IPCA'!$E$3:$E$14,AH5935,"Cubic","Extrapolate=Linear","MultiX=Average","Skip=True","Sort=True")</f>
        <v>#N/A Invalid Parameter: Interpolation value</v>
      </c>
      <c r="AJ5935" s="43" t="str">
        <f>_xll.BInterpol('Base IPCA'!$C$3:$C$14,'Base IPCA'!$D$3:$D$14,AH5935,"Cubic","Extrapolate=Linear","MultiX=Average","Skip=True","Sort=True")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1"/>
        <v>#REF!</v>
      </c>
      <c r="AI5936" s="43" t="str">
        <f>_xll.BInterpol('Base IPCA'!$C$3:$C$14,'Base IPCA'!$E$3:$E$14,AH5936,"Cubic","Extrapolate=Linear","MultiX=Average","Skip=True","Sort=True")</f>
        <v>#N/A Invalid Parameter: Interpolation value</v>
      </c>
      <c r="AJ5936" s="43" t="str">
        <f>_xll.BInterpol('Base IPCA'!$C$3:$C$14,'Base IPCA'!$D$3:$D$14,AH5936,"Cubic","Extrapolate=Linear","MultiX=Average","Skip=True","Sort=True")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1"/>
        <v>#REF!</v>
      </c>
      <c r="AI5937" s="43" t="str">
        <f>_xll.BInterpol('Base IPCA'!$C$3:$C$14,'Base IPCA'!$E$3:$E$14,AH5937,"Cubic","Extrapolate=Linear","MultiX=Average","Skip=True","Sort=True")</f>
        <v>#N/A Invalid Parameter: Interpolation value</v>
      </c>
      <c r="AJ5937" s="43" t="str">
        <f>_xll.BInterpol('Base IPCA'!$C$3:$C$14,'Base IPCA'!$D$3:$D$14,AH5937,"Cubic","Extrapolate=Linear","MultiX=Average","Skip=True","Sort=True")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1"/>
        <v>#REF!</v>
      </c>
      <c r="AI5938" s="43" t="str">
        <f>_xll.BInterpol('Base IPCA'!$C$3:$C$14,'Base IPCA'!$E$3:$E$14,AH5938,"Cubic","Extrapolate=Linear","MultiX=Average","Skip=True","Sort=True")</f>
        <v>#N/A Invalid Parameter: Interpolation value</v>
      </c>
      <c r="AJ5938" s="43" t="str">
        <f>_xll.BInterpol('Base IPCA'!$C$3:$C$14,'Base IPCA'!$D$3:$D$14,AH5938,"Cubic","Extrapolate=Linear","MultiX=Average","Skip=True","Sort=True")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1"/>
        <v>#REF!</v>
      </c>
      <c r="AI5939" s="43" t="str">
        <f>_xll.BInterpol('Base IPCA'!$C$3:$C$14,'Base IPCA'!$E$3:$E$14,AH5939,"Cubic","Extrapolate=Linear","MultiX=Average","Skip=True","Sort=True")</f>
        <v>#N/A Invalid Parameter: Interpolation value</v>
      </c>
      <c r="AJ5939" s="43" t="str">
        <f>_xll.BInterpol('Base IPCA'!$C$3:$C$14,'Base IPCA'!$D$3:$D$14,AH5939,"Cubic","Extrapolate=Linear","MultiX=Average","Skip=True","Sort=True")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1"/>
        <v>#REF!</v>
      </c>
      <c r="AI5940" s="43" t="str">
        <f>_xll.BInterpol('Base IPCA'!$C$3:$C$14,'Base IPCA'!$E$3:$E$14,AH5940,"Cubic","Extrapolate=Linear","MultiX=Average","Skip=True","Sort=True")</f>
        <v>#N/A Invalid Parameter: Interpolation value</v>
      </c>
      <c r="AJ5940" s="43" t="str">
        <f>_xll.BInterpol('Base IPCA'!$C$3:$C$14,'Base IPCA'!$D$3:$D$14,AH5940,"Cubic","Extrapolate=Linear","MultiX=Average","Skip=True","Sort=True")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1"/>
        <v>#REF!</v>
      </c>
      <c r="AI5941" s="43" t="str">
        <f>_xll.BInterpol('Base IPCA'!$C$3:$C$14,'Base IPCA'!$E$3:$E$14,AH5941,"Cubic","Extrapolate=Linear","MultiX=Average","Skip=True","Sort=True")</f>
        <v>#N/A Invalid Parameter: Interpolation value</v>
      </c>
      <c r="AJ5941" s="43" t="str">
        <f>_xll.BInterpol('Base IPCA'!$C$3:$C$14,'Base IPCA'!$D$3:$D$14,AH5941,"Cubic","Extrapolate=Linear","MultiX=Average","Skip=True","Sort=True")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1"/>
        <v>#REF!</v>
      </c>
      <c r="AI5942" s="43" t="str">
        <f>_xll.BInterpol('Base IPCA'!$C$3:$C$14,'Base IPCA'!$E$3:$E$14,AH5942,"Cubic","Extrapolate=Linear","MultiX=Average","Skip=True","Sort=True")</f>
        <v>#N/A Invalid Parameter: Interpolation value</v>
      </c>
      <c r="AJ5942" s="43" t="str">
        <f>_xll.BInterpol('Base IPCA'!$C$3:$C$14,'Base IPCA'!$D$3:$D$14,AH5942,"Cubic","Extrapolate=Linear","MultiX=Average","Skip=True","Sort=True")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1"/>
        <v>#REF!</v>
      </c>
      <c r="AI5943" s="43" t="str">
        <f>_xll.BInterpol('Base IPCA'!$C$3:$C$14,'Base IPCA'!$E$3:$E$14,AH5943,"Cubic","Extrapolate=Linear","MultiX=Average","Skip=True","Sort=True")</f>
        <v>#N/A Invalid Parameter: Interpolation value</v>
      </c>
      <c r="AJ5943" s="43" t="str">
        <f>_xll.BInterpol('Base IPCA'!$C$3:$C$14,'Base IPCA'!$D$3:$D$14,AH5943,"Cubic","Extrapolate=Linear","MultiX=Average","Skip=True","Sort=True")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1"/>
        <v>#REF!</v>
      </c>
      <c r="AI5944" s="43" t="str">
        <f>_xll.BInterpol('Base IPCA'!$C$3:$C$14,'Base IPCA'!$E$3:$E$14,AH5944,"Cubic","Extrapolate=Linear","MultiX=Average","Skip=True","Sort=True")</f>
        <v>#N/A Invalid Parameter: Interpolation value</v>
      </c>
      <c r="AJ5944" s="43" t="str">
        <f>_xll.BInterpol('Base IPCA'!$C$3:$C$14,'Base IPCA'!$D$3:$D$14,AH5944,"Cubic","Extrapolate=Linear","MultiX=Average","Skip=True","Sort=True")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1"/>
        <v>#REF!</v>
      </c>
      <c r="AI5945" s="43" t="str">
        <f>_xll.BInterpol('Base IPCA'!$C$3:$C$14,'Base IPCA'!$E$3:$E$14,AH5945,"Cubic","Extrapolate=Linear","MultiX=Average","Skip=True","Sort=True")</f>
        <v>#N/A Invalid Parameter: Interpolation value</v>
      </c>
      <c r="AJ5945" s="43" t="str">
        <f>_xll.BInterpol('Base IPCA'!$C$3:$C$14,'Base IPCA'!$D$3:$D$14,AH5945,"Cubic","Extrapolate=Linear","MultiX=Average","Skip=True","Sort=True")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1"/>
        <v>#REF!</v>
      </c>
      <c r="AI5946" s="43" t="str">
        <f>_xll.BInterpol('Base IPCA'!$C$3:$C$14,'Base IPCA'!$E$3:$E$14,AH5946,"Cubic","Extrapolate=Linear","MultiX=Average","Skip=True","Sort=True")</f>
        <v>#N/A Invalid Parameter: Interpolation value</v>
      </c>
      <c r="AJ5946" s="43" t="str">
        <f>_xll.BInterpol('Base IPCA'!$C$3:$C$14,'Base IPCA'!$D$3:$D$14,AH5946,"Cubic","Extrapolate=Linear","MultiX=Average","Skip=True","Sort=True")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1"/>
        <v>#REF!</v>
      </c>
      <c r="AI5947" s="43" t="str">
        <f>_xll.BInterpol('Base IPCA'!$C$3:$C$14,'Base IPCA'!$E$3:$E$14,AH5947,"Cubic","Extrapolate=Linear","MultiX=Average","Skip=True","Sort=True")</f>
        <v>#N/A Invalid Parameter: Interpolation value</v>
      </c>
      <c r="AJ5947" s="43" t="str">
        <f>_xll.BInterpol('Base IPCA'!$C$3:$C$14,'Base IPCA'!$D$3:$D$14,AH5947,"Cubic","Extrapolate=Linear","MultiX=Average","Skip=True","Sort=True")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1"/>
        <v>#REF!</v>
      </c>
      <c r="AI5948" s="43" t="str">
        <f>_xll.BInterpol('Base IPCA'!$C$3:$C$14,'Base IPCA'!$E$3:$E$14,AH5948,"Cubic","Extrapolate=Linear","MultiX=Average","Skip=True","Sort=True")</f>
        <v>#N/A Invalid Parameter: Interpolation value</v>
      </c>
      <c r="AJ5948" s="43" t="str">
        <f>_xll.BInterpol('Base IPCA'!$C$3:$C$14,'Base IPCA'!$D$3:$D$14,AH5948,"Cubic","Extrapolate=Linear","MultiX=Average","Skip=True","Sort=True")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1"/>
        <v>#REF!</v>
      </c>
      <c r="AI5949" s="43" t="str">
        <f>_xll.BInterpol('Base IPCA'!$C$3:$C$14,'Base IPCA'!$E$3:$E$14,AH5949,"Cubic","Extrapolate=Linear","MultiX=Average","Skip=True","Sort=True")</f>
        <v>#N/A Invalid Parameter: Interpolation value</v>
      </c>
      <c r="AJ5949" s="43" t="str">
        <f>_xll.BInterpol('Base IPCA'!$C$3:$C$14,'Base IPCA'!$D$3:$D$14,AH5949,"Cubic","Extrapolate=Linear","MultiX=Average","Skip=True","Sort=True")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1"/>
        <v>#REF!</v>
      </c>
      <c r="AI5950" s="43" t="str">
        <f>_xll.BInterpol('Base IPCA'!$C$3:$C$14,'Base IPCA'!$E$3:$E$14,AH5950,"Cubic","Extrapolate=Linear","MultiX=Average","Skip=True","Sort=True")</f>
        <v>#N/A Invalid Parameter: Interpolation value</v>
      </c>
      <c r="AJ5950" s="43" t="str">
        <f>_xll.BInterpol('Base IPCA'!$C$3:$C$14,'Base IPCA'!$D$3:$D$14,AH5950,"Cubic","Extrapolate=Linear","MultiX=Average","Skip=True","Sort=True")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1"/>
        <v>#REF!</v>
      </c>
      <c r="AI5951" s="43" t="str">
        <f>_xll.BInterpol('Base IPCA'!$C$3:$C$14,'Base IPCA'!$E$3:$E$14,AH5951,"Cubic","Extrapolate=Linear","MultiX=Average","Skip=True","Sort=True")</f>
        <v>#N/A Invalid Parameter: Interpolation value</v>
      </c>
      <c r="AJ5951" s="43" t="str">
        <f>_xll.BInterpol('Base IPCA'!$C$3:$C$14,'Base IPCA'!$D$3:$D$14,AH5951,"Cubic","Extrapolate=Linear","MultiX=Average","Skip=True","Sort=True")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1"/>
        <v>#REF!</v>
      </c>
      <c r="AI5952" s="43" t="str">
        <f>_xll.BInterpol('Base IPCA'!$C$3:$C$14,'Base IPCA'!$E$3:$E$14,AH5952,"Cubic","Extrapolate=Linear","MultiX=Average","Skip=True","Sort=True")</f>
        <v>#N/A Invalid Parameter: Interpolation value</v>
      </c>
      <c r="AJ5952" s="43" t="str">
        <f>_xll.BInterpol('Base IPCA'!$C$3:$C$14,'Base IPCA'!$D$3:$D$14,AH5952,"Cubic","Extrapolate=Linear","MultiX=Average","Skip=True","Sort=True")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1"/>
        <v>#REF!</v>
      </c>
      <c r="AI5953" s="43" t="str">
        <f>_xll.BInterpol('Base IPCA'!$C$3:$C$14,'Base IPCA'!$E$3:$E$14,AH5953,"Cubic","Extrapolate=Linear","MultiX=Average","Skip=True","Sort=True")</f>
        <v>#N/A Invalid Parameter: Interpolation value</v>
      </c>
      <c r="AJ5953" s="43" t="str">
        <f>_xll.BInterpol('Base IPCA'!$C$3:$C$14,'Base IPCA'!$D$3:$D$14,AH5953,"Cubic","Extrapolate=Linear","MultiX=Average","Skip=True","Sort=True")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1"/>
        <v>#REF!</v>
      </c>
      <c r="AI5954" s="43" t="str">
        <f>_xll.BInterpol('Base IPCA'!$C$3:$C$14,'Base IPCA'!$E$3:$E$14,AH5954,"Cubic","Extrapolate=Linear","MultiX=Average","Skip=True","Sort=True")</f>
        <v>#N/A Invalid Parameter: Interpolation value</v>
      </c>
      <c r="AJ5954" s="43" t="str">
        <f>_xll.BInterpol('Base IPCA'!$C$3:$C$14,'Base IPCA'!$D$3:$D$14,AH5954,"Cubic","Extrapolate=Linear","MultiX=Average","Skip=True","Sort=True")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1"/>
        <v>#REF!</v>
      </c>
      <c r="AI5955" s="43" t="str">
        <f>_xll.BInterpol('Base IPCA'!$C$3:$C$14,'Base IPCA'!$E$3:$E$14,AH5955,"Cubic","Extrapolate=Linear","MultiX=Average","Skip=True","Sort=True")</f>
        <v>#N/A Invalid Parameter: Interpolation value</v>
      </c>
      <c r="AJ5955" s="43" t="str">
        <f>_xll.BInterpol('Base IPCA'!$C$3:$C$14,'Base IPCA'!$D$3:$D$14,AH5955,"Cubic","Extrapolate=Linear","MultiX=Average","Skip=True","Sort=True")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1"/>
        <v>#REF!</v>
      </c>
      <c r="AI5956" s="43" t="str">
        <f>_xll.BInterpol('Base IPCA'!$C$3:$C$14,'Base IPCA'!$E$3:$E$14,AH5956,"Cubic","Extrapolate=Linear","MultiX=Average","Skip=True","Sort=True")</f>
        <v>#N/A Invalid Parameter: Interpolation value</v>
      </c>
      <c r="AJ5956" s="43" t="str">
        <f>_xll.BInterpol('Base IPCA'!$C$3:$C$14,'Base IPCA'!$D$3:$D$14,AH5956,"Cubic","Extrapolate=Linear","MultiX=Average","Skip=True","Sort=True")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1"/>
        <v>#REF!</v>
      </c>
      <c r="AI5957" s="43" t="str">
        <f>_xll.BInterpol('Base IPCA'!$C$3:$C$14,'Base IPCA'!$E$3:$E$14,AH5957,"Cubic","Extrapolate=Linear","MultiX=Average","Skip=True","Sort=True")</f>
        <v>#N/A Invalid Parameter: Interpolation value</v>
      </c>
      <c r="AJ5957" s="43" t="str">
        <f>_xll.BInterpol('Base IPCA'!$C$3:$C$14,'Base IPCA'!$D$3:$D$14,AH5957,"Cubic","Extrapolate=Linear","MultiX=Average","Skip=True","Sort=True")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2">AH5957+1</f>
        <v>#REF!</v>
      </c>
      <c r="AI5958" s="43" t="str">
        <f>_xll.BInterpol('Base IPCA'!$C$3:$C$14,'Base IPCA'!$E$3:$E$14,AH5958,"Cubic","Extrapolate=Linear","MultiX=Average","Skip=True","Sort=True")</f>
        <v>#N/A Invalid Parameter: Interpolation value</v>
      </c>
      <c r="AJ5958" s="43" t="str">
        <f>_xll.BInterpol('Base IPCA'!$C$3:$C$14,'Base IPCA'!$D$3:$D$14,AH5958,"Cubic","Extrapolate=Linear","MultiX=Average","Skip=True","Sort=True")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2"/>
        <v>#REF!</v>
      </c>
      <c r="AI5959" s="43" t="str">
        <f>_xll.BInterpol('Base IPCA'!$C$3:$C$14,'Base IPCA'!$E$3:$E$14,AH5959,"Cubic","Extrapolate=Linear","MultiX=Average","Skip=True","Sort=True")</f>
        <v>#N/A Invalid Parameter: Interpolation value</v>
      </c>
      <c r="AJ5959" s="43" t="str">
        <f>_xll.BInterpol('Base IPCA'!$C$3:$C$14,'Base IPCA'!$D$3:$D$14,AH5959,"Cubic","Extrapolate=Linear","MultiX=Average","Skip=True","Sort=True")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2"/>
        <v>#REF!</v>
      </c>
      <c r="AI5960" s="43" t="str">
        <f>_xll.BInterpol('Base IPCA'!$C$3:$C$14,'Base IPCA'!$E$3:$E$14,AH5960,"Cubic","Extrapolate=Linear","MultiX=Average","Skip=True","Sort=True")</f>
        <v>#N/A Invalid Parameter: Interpolation value</v>
      </c>
      <c r="AJ5960" s="43" t="str">
        <f>_xll.BInterpol('Base IPCA'!$C$3:$C$14,'Base IPCA'!$D$3:$D$14,AH5960,"Cubic","Extrapolate=Linear","MultiX=Average","Skip=True","Sort=True")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2"/>
        <v>#REF!</v>
      </c>
      <c r="AI5961" s="43" t="str">
        <f>_xll.BInterpol('Base IPCA'!$C$3:$C$14,'Base IPCA'!$E$3:$E$14,AH5961,"Cubic","Extrapolate=Linear","MultiX=Average","Skip=True","Sort=True")</f>
        <v>#N/A Invalid Parameter: Interpolation value</v>
      </c>
      <c r="AJ5961" s="43" t="str">
        <f>_xll.BInterpol('Base IPCA'!$C$3:$C$14,'Base IPCA'!$D$3:$D$14,AH5961,"Cubic","Extrapolate=Linear","MultiX=Average","Skip=True","Sort=True")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2"/>
        <v>#REF!</v>
      </c>
      <c r="AI5962" s="43" t="str">
        <f>_xll.BInterpol('Base IPCA'!$C$3:$C$14,'Base IPCA'!$E$3:$E$14,AH5962,"Cubic","Extrapolate=Linear","MultiX=Average","Skip=True","Sort=True")</f>
        <v>#N/A Invalid Parameter: Interpolation value</v>
      </c>
      <c r="AJ5962" s="43" t="str">
        <f>_xll.BInterpol('Base IPCA'!$C$3:$C$14,'Base IPCA'!$D$3:$D$14,AH5962,"Cubic","Extrapolate=Linear","MultiX=Average","Skip=True","Sort=True")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2"/>
        <v>#REF!</v>
      </c>
      <c r="AI5963" s="43" t="str">
        <f>_xll.BInterpol('Base IPCA'!$C$3:$C$14,'Base IPCA'!$E$3:$E$14,AH5963,"Cubic","Extrapolate=Linear","MultiX=Average","Skip=True","Sort=True")</f>
        <v>#N/A Invalid Parameter: Interpolation value</v>
      </c>
      <c r="AJ5963" s="43" t="str">
        <f>_xll.BInterpol('Base IPCA'!$C$3:$C$14,'Base IPCA'!$D$3:$D$14,AH5963,"Cubic","Extrapolate=Linear","MultiX=Average","Skip=True","Sort=True")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2"/>
        <v>#REF!</v>
      </c>
      <c r="AI5964" s="43" t="str">
        <f>_xll.BInterpol('Base IPCA'!$C$3:$C$14,'Base IPCA'!$E$3:$E$14,AH5964,"Cubic","Extrapolate=Linear","MultiX=Average","Skip=True","Sort=True")</f>
        <v>#N/A Invalid Parameter: Interpolation value</v>
      </c>
      <c r="AJ5964" s="43" t="str">
        <f>_xll.BInterpol('Base IPCA'!$C$3:$C$14,'Base IPCA'!$D$3:$D$14,AH5964,"Cubic","Extrapolate=Linear","MultiX=Average","Skip=True","Sort=True")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2"/>
        <v>#REF!</v>
      </c>
      <c r="AI5965" s="43" t="str">
        <f>_xll.BInterpol('Base IPCA'!$C$3:$C$14,'Base IPCA'!$E$3:$E$14,AH5965,"Cubic","Extrapolate=Linear","MultiX=Average","Skip=True","Sort=True")</f>
        <v>#N/A Invalid Parameter: Interpolation value</v>
      </c>
      <c r="AJ5965" s="43" t="str">
        <f>_xll.BInterpol('Base IPCA'!$C$3:$C$14,'Base IPCA'!$D$3:$D$14,AH5965,"Cubic","Extrapolate=Linear","MultiX=Average","Skip=True","Sort=True")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2"/>
        <v>#REF!</v>
      </c>
      <c r="AI5966" s="43" t="str">
        <f>_xll.BInterpol('Base IPCA'!$C$3:$C$14,'Base IPCA'!$E$3:$E$14,AH5966,"Cubic","Extrapolate=Linear","MultiX=Average","Skip=True","Sort=True")</f>
        <v>#N/A Invalid Parameter: Interpolation value</v>
      </c>
      <c r="AJ5966" s="43" t="str">
        <f>_xll.BInterpol('Base IPCA'!$C$3:$C$14,'Base IPCA'!$D$3:$D$14,AH5966,"Cubic","Extrapolate=Linear","MultiX=Average","Skip=True","Sort=True")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2"/>
        <v>#REF!</v>
      </c>
      <c r="AI5967" s="43" t="str">
        <f>_xll.BInterpol('Base IPCA'!$C$3:$C$14,'Base IPCA'!$E$3:$E$14,AH5967,"Cubic","Extrapolate=Linear","MultiX=Average","Skip=True","Sort=True")</f>
        <v>#N/A Invalid Parameter: Interpolation value</v>
      </c>
      <c r="AJ5967" s="43" t="str">
        <f>_xll.BInterpol('Base IPCA'!$C$3:$C$14,'Base IPCA'!$D$3:$D$14,AH5967,"Cubic","Extrapolate=Linear","MultiX=Average","Skip=True","Sort=True")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2"/>
        <v>#REF!</v>
      </c>
      <c r="AI5968" s="43" t="str">
        <f>_xll.BInterpol('Base IPCA'!$C$3:$C$14,'Base IPCA'!$E$3:$E$14,AH5968,"Cubic","Extrapolate=Linear","MultiX=Average","Skip=True","Sort=True")</f>
        <v>#N/A Invalid Parameter: Interpolation value</v>
      </c>
      <c r="AJ5968" s="43" t="str">
        <f>_xll.BInterpol('Base IPCA'!$C$3:$C$14,'Base IPCA'!$D$3:$D$14,AH5968,"Cubic","Extrapolate=Linear","MultiX=Average","Skip=True","Sort=True")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2"/>
        <v>#REF!</v>
      </c>
      <c r="AI5969" s="43" t="str">
        <f>_xll.BInterpol('Base IPCA'!$C$3:$C$14,'Base IPCA'!$E$3:$E$14,AH5969,"Cubic","Extrapolate=Linear","MultiX=Average","Skip=True","Sort=True")</f>
        <v>#N/A Invalid Parameter: Interpolation value</v>
      </c>
      <c r="AJ5969" s="43" t="str">
        <f>_xll.BInterpol('Base IPCA'!$C$3:$C$14,'Base IPCA'!$D$3:$D$14,AH5969,"Cubic","Extrapolate=Linear","MultiX=Average","Skip=True","Sort=True")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2"/>
        <v>#REF!</v>
      </c>
      <c r="AI5970" s="43" t="str">
        <f>_xll.BInterpol('Base IPCA'!$C$3:$C$14,'Base IPCA'!$E$3:$E$14,AH5970,"Cubic","Extrapolate=Linear","MultiX=Average","Skip=True","Sort=True")</f>
        <v>#N/A Invalid Parameter: Interpolation value</v>
      </c>
      <c r="AJ5970" s="43" t="str">
        <f>_xll.BInterpol('Base IPCA'!$C$3:$C$14,'Base IPCA'!$D$3:$D$14,AH5970,"Cubic","Extrapolate=Linear","MultiX=Average","Skip=True","Sort=True")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2"/>
        <v>#REF!</v>
      </c>
      <c r="AI5971" s="43" t="str">
        <f>_xll.BInterpol('Base IPCA'!$C$3:$C$14,'Base IPCA'!$E$3:$E$14,AH5971,"Cubic","Extrapolate=Linear","MultiX=Average","Skip=True","Sort=True")</f>
        <v>#N/A Invalid Parameter: Interpolation value</v>
      </c>
      <c r="AJ5971" s="43" t="str">
        <f>_xll.BInterpol('Base IPCA'!$C$3:$C$14,'Base IPCA'!$D$3:$D$14,AH5971,"Cubic","Extrapolate=Linear","MultiX=Average","Skip=True","Sort=True")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2"/>
        <v>#REF!</v>
      </c>
      <c r="AI5972" s="43" t="str">
        <f>_xll.BInterpol('Base IPCA'!$C$3:$C$14,'Base IPCA'!$E$3:$E$14,AH5972,"Cubic","Extrapolate=Linear","MultiX=Average","Skip=True","Sort=True")</f>
        <v>#N/A Invalid Parameter: Interpolation value</v>
      </c>
      <c r="AJ5972" s="43" t="str">
        <f>_xll.BInterpol('Base IPCA'!$C$3:$C$14,'Base IPCA'!$D$3:$D$14,AH5972,"Cubic","Extrapolate=Linear","MultiX=Average","Skip=True","Sort=True")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2"/>
        <v>#REF!</v>
      </c>
      <c r="AI5973" s="43" t="str">
        <f>_xll.BInterpol('Base IPCA'!$C$3:$C$14,'Base IPCA'!$E$3:$E$14,AH5973,"Cubic","Extrapolate=Linear","MultiX=Average","Skip=True","Sort=True")</f>
        <v>#N/A Invalid Parameter: Interpolation value</v>
      </c>
      <c r="AJ5973" s="43" t="str">
        <f>_xll.BInterpol('Base IPCA'!$C$3:$C$14,'Base IPCA'!$D$3:$D$14,AH5973,"Cubic","Extrapolate=Linear","MultiX=Average","Skip=True","Sort=True")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2"/>
        <v>#REF!</v>
      </c>
      <c r="AI5974" s="43" t="str">
        <f>_xll.BInterpol('Base IPCA'!$C$3:$C$14,'Base IPCA'!$E$3:$E$14,AH5974,"Cubic","Extrapolate=Linear","MultiX=Average","Skip=True","Sort=True")</f>
        <v>#N/A Invalid Parameter: Interpolation value</v>
      </c>
      <c r="AJ5974" s="43" t="str">
        <f>_xll.BInterpol('Base IPCA'!$C$3:$C$14,'Base IPCA'!$D$3:$D$14,AH5974,"Cubic","Extrapolate=Linear","MultiX=Average","Skip=True","Sort=True")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2"/>
        <v>#REF!</v>
      </c>
      <c r="AI5975" s="43" t="str">
        <f>_xll.BInterpol('Base IPCA'!$C$3:$C$14,'Base IPCA'!$E$3:$E$14,AH5975,"Cubic","Extrapolate=Linear","MultiX=Average","Skip=True","Sort=True")</f>
        <v>#N/A Invalid Parameter: Interpolation value</v>
      </c>
      <c r="AJ5975" s="43" t="str">
        <f>_xll.BInterpol('Base IPCA'!$C$3:$C$14,'Base IPCA'!$D$3:$D$14,AH5975,"Cubic","Extrapolate=Linear","MultiX=Average","Skip=True","Sort=True")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2"/>
        <v>#REF!</v>
      </c>
      <c r="AI5976" s="43" t="str">
        <f>_xll.BInterpol('Base IPCA'!$C$3:$C$14,'Base IPCA'!$E$3:$E$14,AH5976,"Cubic","Extrapolate=Linear","MultiX=Average","Skip=True","Sort=True")</f>
        <v>#N/A Invalid Parameter: Interpolation value</v>
      </c>
      <c r="AJ5976" s="43" t="str">
        <f>_xll.BInterpol('Base IPCA'!$C$3:$C$14,'Base IPCA'!$D$3:$D$14,AH5976,"Cubic","Extrapolate=Linear","MultiX=Average","Skip=True","Sort=True")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2"/>
        <v>#REF!</v>
      </c>
      <c r="AI5977" s="43" t="str">
        <f>_xll.BInterpol('Base IPCA'!$C$3:$C$14,'Base IPCA'!$E$3:$E$14,AH5977,"Cubic","Extrapolate=Linear","MultiX=Average","Skip=True","Sort=True")</f>
        <v>#N/A Invalid Parameter: Interpolation value</v>
      </c>
      <c r="AJ5977" s="43" t="str">
        <f>_xll.BInterpol('Base IPCA'!$C$3:$C$14,'Base IPCA'!$D$3:$D$14,AH5977,"Cubic","Extrapolate=Linear","MultiX=Average","Skip=True","Sort=True")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2"/>
        <v>#REF!</v>
      </c>
      <c r="AI5978" s="43" t="str">
        <f>_xll.BInterpol('Base IPCA'!$C$3:$C$14,'Base IPCA'!$E$3:$E$14,AH5978,"Cubic","Extrapolate=Linear","MultiX=Average","Skip=True","Sort=True")</f>
        <v>#N/A Invalid Parameter: Interpolation value</v>
      </c>
      <c r="AJ5978" s="43" t="str">
        <f>_xll.BInterpol('Base IPCA'!$C$3:$C$14,'Base IPCA'!$D$3:$D$14,AH5978,"Cubic","Extrapolate=Linear","MultiX=Average","Skip=True","Sort=True")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2"/>
        <v>#REF!</v>
      </c>
      <c r="AI5979" s="43" t="str">
        <f>_xll.BInterpol('Base IPCA'!$C$3:$C$14,'Base IPCA'!$E$3:$E$14,AH5979,"Cubic","Extrapolate=Linear","MultiX=Average","Skip=True","Sort=True")</f>
        <v>#N/A Invalid Parameter: Interpolation value</v>
      </c>
      <c r="AJ5979" s="43" t="str">
        <f>_xll.BInterpol('Base IPCA'!$C$3:$C$14,'Base IPCA'!$D$3:$D$14,AH5979,"Cubic","Extrapolate=Linear","MultiX=Average","Skip=True","Sort=True")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2"/>
        <v>#REF!</v>
      </c>
      <c r="AI5980" s="43" t="str">
        <f>_xll.BInterpol('Base IPCA'!$C$3:$C$14,'Base IPCA'!$E$3:$E$14,AH5980,"Cubic","Extrapolate=Linear","MultiX=Average","Skip=True","Sort=True")</f>
        <v>#N/A Invalid Parameter: Interpolation value</v>
      </c>
      <c r="AJ5980" s="43" t="str">
        <f>_xll.BInterpol('Base IPCA'!$C$3:$C$14,'Base IPCA'!$D$3:$D$14,AH5980,"Cubic","Extrapolate=Linear","MultiX=Average","Skip=True","Sort=True")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2"/>
        <v>#REF!</v>
      </c>
      <c r="AI5981" s="43" t="str">
        <f>_xll.BInterpol('Base IPCA'!$C$3:$C$14,'Base IPCA'!$E$3:$E$14,AH5981,"Cubic","Extrapolate=Linear","MultiX=Average","Skip=True","Sort=True")</f>
        <v>#N/A Invalid Parameter: Interpolation value</v>
      </c>
      <c r="AJ5981" s="43" t="str">
        <f>_xll.BInterpol('Base IPCA'!$C$3:$C$14,'Base IPCA'!$D$3:$D$14,AH5981,"Cubic","Extrapolate=Linear","MultiX=Average","Skip=True","Sort=True")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2"/>
        <v>#REF!</v>
      </c>
      <c r="AI5982" s="43" t="str">
        <f>_xll.BInterpol('Base IPCA'!$C$3:$C$14,'Base IPCA'!$E$3:$E$14,AH5982,"Cubic","Extrapolate=Linear","MultiX=Average","Skip=True","Sort=True")</f>
        <v>#N/A Invalid Parameter: Interpolation value</v>
      </c>
      <c r="AJ5982" s="43" t="str">
        <f>_xll.BInterpol('Base IPCA'!$C$3:$C$14,'Base IPCA'!$D$3:$D$14,AH5982,"Cubic","Extrapolate=Linear","MultiX=Average","Skip=True","Sort=True")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2"/>
        <v>#REF!</v>
      </c>
      <c r="AI5983" s="43" t="str">
        <f>_xll.BInterpol('Base IPCA'!$C$3:$C$14,'Base IPCA'!$E$3:$E$14,AH5983,"Cubic","Extrapolate=Linear","MultiX=Average","Skip=True","Sort=True")</f>
        <v>#N/A Invalid Parameter: Interpolation value</v>
      </c>
      <c r="AJ5983" s="43" t="str">
        <f>_xll.BInterpol('Base IPCA'!$C$3:$C$14,'Base IPCA'!$D$3:$D$14,AH5983,"Cubic","Extrapolate=Linear","MultiX=Average","Skip=True","Sort=True")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2"/>
        <v>#REF!</v>
      </c>
      <c r="AI5984" s="43" t="str">
        <f>_xll.BInterpol('Base IPCA'!$C$3:$C$14,'Base IPCA'!$E$3:$E$14,AH5984,"Cubic","Extrapolate=Linear","MultiX=Average","Skip=True","Sort=True")</f>
        <v>#N/A Invalid Parameter: Interpolation value</v>
      </c>
      <c r="AJ5984" s="43" t="str">
        <f>_xll.BInterpol('Base IPCA'!$C$3:$C$14,'Base IPCA'!$D$3:$D$14,AH5984,"Cubic","Extrapolate=Linear","MultiX=Average","Skip=True","Sort=True")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2"/>
        <v>#REF!</v>
      </c>
      <c r="AI5985" s="43" t="str">
        <f>_xll.BInterpol('Base IPCA'!$C$3:$C$14,'Base IPCA'!$E$3:$E$14,AH5985,"Cubic","Extrapolate=Linear","MultiX=Average","Skip=True","Sort=True")</f>
        <v>#N/A Invalid Parameter: Interpolation value</v>
      </c>
      <c r="AJ5985" s="43" t="str">
        <f>_xll.BInterpol('Base IPCA'!$C$3:$C$14,'Base IPCA'!$D$3:$D$14,AH5985,"Cubic","Extrapolate=Linear","MultiX=Average","Skip=True","Sort=True")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2"/>
        <v>#REF!</v>
      </c>
      <c r="AI5986" s="43" t="str">
        <f>_xll.BInterpol('Base IPCA'!$C$3:$C$14,'Base IPCA'!$E$3:$E$14,AH5986,"Cubic","Extrapolate=Linear","MultiX=Average","Skip=True","Sort=True")</f>
        <v>#N/A Invalid Parameter: Interpolation value</v>
      </c>
      <c r="AJ5986" s="43" t="str">
        <f>_xll.BInterpol('Base IPCA'!$C$3:$C$14,'Base IPCA'!$D$3:$D$14,AH5986,"Cubic","Extrapolate=Linear","MultiX=Average","Skip=True","Sort=True")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2"/>
        <v>#REF!</v>
      </c>
      <c r="AI5987" s="43" t="str">
        <f>_xll.BInterpol('Base IPCA'!$C$3:$C$14,'Base IPCA'!$E$3:$E$14,AH5987,"Cubic","Extrapolate=Linear","MultiX=Average","Skip=True","Sort=True")</f>
        <v>#N/A Invalid Parameter: Interpolation value</v>
      </c>
      <c r="AJ5987" s="43" t="str">
        <f>_xll.BInterpol('Base IPCA'!$C$3:$C$14,'Base IPCA'!$D$3:$D$14,AH5987,"Cubic","Extrapolate=Linear","MultiX=Average","Skip=True","Sort=True")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2"/>
        <v>#REF!</v>
      </c>
      <c r="AI5988" s="43" t="str">
        <f>_xll.BInterpol('Base IPCA'!$C$3:$C$14,'Base IPCA'!$E$3:$E$14,AH5988,"Cubic","Extrapolate=Linear","MultiX=Average","Skip=True","Sort=True")</f>
        <v>#N/A Invalid Parameter: Interpolation value</v>
      </c>
      <c r="AJ5988" s="43" t="str">
        <f>_xll.BInterpol('Base IPCA'!$C$3:$C$14,'Base IPCA'!$D$3:$D$14,AH5988,"Cubic","Extrapolate=Linear","MultiX=Average","Skip=True","Sort=True")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2"/>
        <v>#REF!</v>
      </c>
      <c r="AI5989" s="43" t="str">
        <f>_xll.BInterpol('Base IPCA'!$C$3:$C$14,'Base IPCA'!$E$3:$E$14,AH5989,"Cubic","Extrapolate=Linear","MultiX=Average","Skip=True","Sort=True")</f>
        <v>#N/A Invalid Parameter: Interpolation value</v>
      </c>
      <c r="AJ5989" s="43" t="str">
        <f>_xll.BInterpol('Base IPCA'!$C$3:$C$14,'Base IPCA'!$D$3:$D$14,AH5989,"Cubic","Extrapolate=Linear","MultiX=Average","Skip=True","Sort=True")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2"/>
        <v>#REF!</v>
      </c>
      <c r="AI5990" s="43" t="str">
        <f>_xll.BInterpol('Base IPCA'!$C$3:$C$14,'Base IPCA'!$E$3:$E$14,AH5990,"Cubic","Extrapolate=Linear","MultiX=Average","Skip=True","Sort=True")</f>
        <v>#N/A Invalid Parameter: Interpolation value</v>
      </c>
      <c r="AJ5990" s="43" t="str">
        <f>_xll.BInterpol('Base IPCA'!$C$3:$C$14,'Base IPCA'!$D$3:$D$14,AH5990,"Cubic","Extrapolate=Linear","MultiX=Average","Skip=True","Sort=True")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2"/>
        <v>#REF!</v>
      </c>
      <c r="AI5991" s="43" t="str">
        <f>_xll.BInterpol('Base IPCA'!$C$3:$C$14,'Base IPCA'!$E$3:$E$14,AH5991,"Cubic","Extrapolate=Linear","MultiX=Average","Skip=True","Sort=True")</f>
        <v>#N/A Invalid Parameter: Interpolation value</v>
      </c>
      <c r="AJ5991" s="43" t="str">
        <f>_xll.BInterpol('Base IPCA'!$C$3:$C$14,'Base IPCA'!$D$3:$D$14,AH5991,"Cubic","Extrapolate=Linear","MultiX=Average","Skip=True","Sort=True")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2"/>
        <v>#REF!</v>
      </c>
      <c r="AI5992" s="43" t="str">
        <f>_xll.BInterpol('Base IPCA'!$C$3:$C$14,'Base IPCA'!$E$3:$E$14,AH5992,"Cubic","Extrapolate=Linear","MultiX=Average","Skip=True","Sort=True")</f>
        <v>#N/A Invalid Parameter: Interpolation value</v>
      </c>
      <c r="AJ5992" s="43" t="str">
        <f>_xll.BInterpol('Base IPCA'!$C$3:$C$14,'Base IPCA'!$D$3:$D$14,AH5992,"Cubic","Extrapolate=Linear","MultiX=Average","Skip=True","Sort=True")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2"/>
        <v>#REF!</v>
      </c>
      <c r="AI5993" s="43" t="str">
        <f>_xll.BInterpol('Base IPCA'!$C$3:$C$14,'Base IPCA'!$E$3:$E$14,AH5993,"Cubic","Extrapolate=Linear","MultiX=Average","Skip=True","Sort=True")</f>
        <v>#N/A Invalid Parameter: Interpolation value</v>
      </c>
      <c r="AJ5993" s="43" t="str">
        <f>_xll.BInterpol('Base IPCA'!$C$3:$C$14,'Base IPCA'!$D$3:$D$14,AH5993,"Cubic","Extrapolate=Linear","MultiX=Average","Skip=True","Sort=True")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2"/>
        <v>#REF!</v>
      </c>
      <c r="AI5994" s="43" t="str">
        <f>_xll.BInterpol('Base IPCA'!$C$3:$C$14,'Base IPCA'!$E$3:$E$14,AH5994,"Cubic","Extrapolate=Linear","MultiX=Average","Skip=True","Sort=True")</f>
        <v>#N/A Invalid Parameter: Interpolation value</v>
      </c>
      <c r="AJ5994" s="43" t="str">
        <f>_xll.BInterpol('Base IPCA'!$C$3:$C$14,'Base IPCA'!$D$3:$D$14,AH5994,"Cubic","Extrapolate=Linear","MultiX=Average","Skip=True","Sort=True")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2"/>
        <v>#REF!</v>
      </c>
      <c r="AI5995" s="43" t="str">
        <f>_xll.BInterpol('Base IPCA'!$C$3:$C$14,'Base IPCA'!$E$3:$E$14,AH5995,"Cubic","Extrapolate=Linear","MultiX=Average","Skip=True","Sort=True")</f>
        <v>#N/A Invalid Parameter: Interpolation value</v>
      </c>
      <c r="AJ5995" s="43" t="str">
        <f>_xll.BInterpol('Base IPCA'!$C$3:$C$14,'Base IPCA'!$D$3:$D$14,AH5995,"Cubic","Extrapolate=Linear","MultiX=Average","Skip=True","Sort=True")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2"/>
        <v>#REF!</v>
      </c>
      <c r="AI5996" s="43" t="str">
        <f>_xll.BInterpol('Base IPCA'!$C$3:$C$14,'Base IPCA'!$E$3:$E$14,AH5996,"Cubic","Extrapolate=Linear","MultiX=Average","Skip=True","Sort=True")</f>
        <v>#N/A Invalid Parameter: Interpolation value</v>
      </c>
      <c r="AJ5996" s="43" t="str">
        <f>_xll.BInterpol('Base IPCA'!$C$3:$C$14,'Base IPCA'!$D$3:$D$14,AH5996,"Cubic","Extrapolate=Linear","MultiX=Average","Skip=True","Sort=True")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2"/>
        <v>#REF!</v>
      </c>
      <c r="AI5997" s="43" t="str">
        <f>_xll.BInterpol('Base IPCA'!$C$3:$C$14,'Base IPCA'!$E$3:$E$14,AH5997,"Cubic","Extrapolate=Linear","MultiX=Average","Skip=True","Sort=True")</f>
        <v>#N/A Invalid Parameter: Interpolation value</v>
      </c>
      <c r="AJ5997" s="43" t="str">
        <f>_xll.BInterpol('Base IPCA'!$C$3:$C$14,'Base IPCA'!$D$3:$D$14,AH5997,"Cubic","Extrapolate=Linear","MultiX=Average","Skip=True","Sort=True")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2"/>
        <v>#REF!</v>
      </c>
      <c r="AI5998" s="43" t="str">
        <f>_xll.BInterpol('Base IPCA'!$C$3:$C$14,'Base IPCA'!$E$3:$E$14,AH5998,"Cubic","Extrapolate=Linear","MultiX=Average","Skip=True","Sort=True")</f>
        <v>#N/A Invalid Parameter: Interpolation value</v>
      </c>
      <c r="AJ5998" s="43" t="str">
        <f>_xll.BInterpol('Base IPCA'!$C$3:$C$14,'Base IPCA'!$D$3:$D$14,AH5998,"Cubic","Extrapolate=Linear","MultiX=Average","Skip=True","Sort=True")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2"/>
        <v>#REF!</v>
      </c>
      <c r="AI5999" s="43" t="str">
        <f>_xll.BInterpol('Base IPCA'!$C$3:$C$14,'Base IPCA'!$E$3:$E$14,AH5999,"Cubic","Extrapolate=Linear","MultiX=Average","Skip=True","Sort=True")</f>
        <v>#N/A Invalid Parameter: Interpolation value</v>
      </c>
      <c r="AJ5999" s="43" t="str">
        <f>_xll.BInterpol('Base IPCA'!$C$3:$C$14,'Base IPCA'!$D$3:$D$14,AH5999,"Cubic","Extrapolate=Linear","MultiX=Average","Skip=True","Sort=True")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2"/>
        <v>#REF!</v>
      </c>
      <c r="AI6000" s="43" t="str">
        <f>_xll.BInterpol('Base IPCA'!$C$3:$C$14,'Base IPCA'!$E$3:$E$14,AH6000,"Cubic","Extrapolate=Linear","MultiX=Average","Skip=True","Sort=True")</f>
        <v>#N/A Invalid Parameter: Interpolation value</v>
      </c>
      <c r="AJ6000" s="43" t="str">
        <f>_xll.BInterpol('Base IPCA'!$C$3:$C$14,'Base IPCA'!$D$3:$D$14,AH6000,"Cubic","Extrapolate=Linear","MultiX=Average","Skip=True","Sort=True")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2"/>
        <v>#REF!</v>
      </c>
      <c r="AI6001" s="43" t="str">
        <f>_xll.BInterpol('Base IPCA'!$C$3:$C$14,'Base IPCA'!$E$3:$E$14,AH6001,"Cubic","Extrapolate=Linear","MultiX=Average","Skip=True","Sort=True")</f>
        <v>#N/A Invalid Parameter: Interpolation value</v>
      </c>
      <c r="AJ6001" s="43" t="str">
        <f>_xll.BInterpol('Base IPCA'!$C$3:$C$14,'Base IPCA'!$D$3:$D$14,AH6001,"Cubic","Extrapolate=Linear","MultiX=Average","Skip=True","Sort=True")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2"/>
        <v>#REF!</v>
      </c>
      <c r="AI6002" s="43" t="str">
        <f>_xll.BInterpol('Base IPCA'!$C$3:$C$14,'Base IPCA'!$E$3:$E$14,AH6002,"Cubic","Extrapolate=Linear","MultiX=Average","Skip=True","Sort=True")</f>
        <v>#N/A Invalid Parameter: Interpolation value</v>
      </c>
      <c r="AJ6002" s="43" t="str">
        <f>_xll.BInterpol('Base IPCA'!$C$3:$C$14,'Base IPCA'!$D$3:$D$14,AH6002,"Cubic","Extrapolate=Linear","MultiX=Average","Skip=True","Sort=True")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2"/>
        <v>#REF!</v>
      </c>
      <c r="AI6003" s="43" t="str">
        <f>_xll.BInterpol('Base IPCA'!$C$3:$C$14,'Base IPCA'!$E$3:$E$14,AH6003,"Cubic","Extrapolate=Linear","MultiX=Average","Skip=True","Sort=True")</f>
        <v>#N/A Invalid Parameter: Interpolation value</v>
      </c>
      <c r="AJ6003" s="43" t="str">
        <f>_xll.BInterpol('Base IPCA'!$C$3:$C$14,'Base IPCA'!$D$3:$D$14,AH6003,"Cubic","Extrapolate=Linear","MultiX=Average","Skip=True","Sort=True")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2"/>
        <v>#REF!</v>
      </c>
      <c r="AI6004" s="43" t="str">
        <f>_xll.BInterpol('Base IPCA'!$C$3:$C$14,'Base IPCA'!$E$3:$E$14,AH6004,"Cubic","Extrapolate=Linear","MultiX=Average","Skip=True","Sort=True")</f>
        <v>#N/A Invalid Parameter: Interpolation value</v>
      </c>
      <c r="AJ6004" s="43" t="str">
        <f>_xll.BInterpol('Base IPCA'!$C$3:$C$14,'Base IPCA'!$D$3:$D$14,AH6004,"Cubic","Extrapolate=Linear","MultiX=Average","Skip=True","Sort=True")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2"/>
        <v>#REF!</v>
      </c>
      <c r="AI6005" s="43" t="str">
        <f>_xll.BInterpol('Base IPCA'!$C$3:$C$14,'Base IPCA'!$E$3:$E$14,AH6005,"Cubic","Extrapolate=Linear","MultiX=Average","Skip=True","Sort=True")</f>
        <v>#N/A Invalid Parameter: Interpolation value</v>
      </c>
      <c r="AJ6005" s="43" t="str">
        <f>_xll.BInterpol('Base IPCA'!$C$3:$C$14,'Base IPCA'!$D$3:$D$14,AH6005,"Cubic","Extrapolate=Linear","MultiX=Average","Skip=True","Sort=True")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2"/>
        <v>#REF!</v>
      </c>
      <c r="AI6006" s="43" t="str">
        <f>_xll.BInterpol('Base IPCA'!$C$3:$C$14,'Base IPCA'!$E$3:$E$14,AH6006,"Cubic","Extrapolate=Linear","MultiX=Average","Skip=True","Sort=True")</f>
        <v>#N/A Invalid Parameter: Interpolation value</v>
      </c>
      <c r="AJ6006" s="43" t="str">
        <f>_xll.BInterpol('Base IPCA'!$C$3:$C$14,'Base IPCA'!$D$3:$D$14,AH6006,"Cubic","Extrapolate=Linear","MultiX=Average","Skip=True","Sort=True")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2"/>
        <v>#REF!</v>
      </c>
      <c r="AI6007" s="43" t="str">
        <f>_xll.BInterpol('Base IPCA'!$C$3:$C$14,'Base IPCA'!$E$3:$E$14,AH6007,"Cubic","Extrapolate=Linear","MultiX=Average","Skip=True","Sort=True")</f>
        <v>#N/A Invalid Parameter: Interpolation value</v>
      </c>
      <c r="AJ6007" s="43" t="str">
        <f>_xll.BInterpol('Base IPCA'!$C$3:$C$14,'Base IPCA'!$D$3:$D$14,AH6007,"Cubic","Extrapolate=Linear","MultiX=Average","Skip=True","Sort=True")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2"/>
        <v>#REF!</v>
      </c>
      <c r="AI6008" s="43" t="str">
        <f>_xll.BInterpol('Base IPCA'!$C$3:$C$14,'Base IPCA'!$E$3:$E$14,AH6008,"Cubic","Extrapolate=Linear","MultiX=Average","Skip=True","Sort=True")</f>
        <v>#N/A Invalid Parameter: Interpolation value</v>
      </c>
      <c r="AJ6008" s="43" t="str">
        <f>_xll.BInterpol('Base IPCA'!$C$3:$C$14,'Base IPCA'!$D$3:$D$14,AH6008,"Cubic","Extrapolate=Linear","MultiX=Average","Skip=True","Sort=True")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2"/>
        <v>#REF!</v>
      </c>
      <c r="AI6009" s="43" t="str">
        <f>_xll.BInterpol('Base IPCA'!$C$3:$C$14,'Base IPCA'!$E$3:$E$14,AH6009,"Cubic","Extrapolate=Linear","MultiX=Average","Skip=True","Sort=True")</f>
        <v>#N/A Invalid Parameter: Interpolation value</v>
      </c>
      <c r="AJ6009" s="43" t="str">
        <f>_xll.BInterpol('Base IPCA'!$C$3:$C$14,'Base IPCA'!$D$3:$D$14,AH6009,"Cubic","Extrapolate=Linear","MultiX=Average","Skip=True","Sort=True")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2"/>
        <v>#REF!</v>
      </c>
      <c r="AI6010" s="43" t="str">
        <f>_xll.BInterpol('Base IPCA'!$C$3:$C$14,'Base IPCA'!$E$3:$E$14,AH6010,"Cubic","Extrapolate=Linear","MultiX=Average","Skip=True","Sort=True")</f>
        <v>#N/A Invalid Parameter: Interpolation value</v>
      </c>
      <c r="AJ6010" s="43" t="str">
        <f>_xll.BInterpol('Base IPCA'!$C$3:$C$14,'Base IPCA'!$D$3:$D$14,AH6010,"Cubic","Extrapolate=Linear","MultiX=Average","Skip=True","Sort=True")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2"/>
        <v>#REF!</v>
      </c>
      <c r="AI6011" s="43" t="str">
        <f>_xll.BInterpol('Base IPCA'!$C$3:$C$14,'Base IPCA'!$E$3:$E$14,AH6011,"Cubic","Extrapolate=Linear","MultiX=Average","Skip=True","Sort=True")</f>
        <v>#N/A Invalid Parameter: Interpolation value</v>
      </c>
      <c r="AJ6011" s="43" t="str">
        <f>_xll.BInterpol('Base IPCA'!$C$3:$C$14,'Base IPCA'!$D$3:$D$14,AH6011,"Cubic","Extrapolate=Linear","MultiX=Average","Skip=True","Sort=True")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2"/>
        <v>#REF!</v>
      </c>
      <c r="AI6012" s="43" t="str">
        <f>_xll.BInterpol('Base IPCA'!$C$3:$C$14,'Base IPCA'!$E$3:$E$14,AH6012,"Cubic","Extrapolate=Linear","MultiX=Average","Skip=True","Sort=True")</f>
        <v>#N/A Invalid Parameter: Interpolation value</v>
      </c>
      <c r="AJ6012" s="43" t="str">
        <f>_xll.BInterpol('Base IPCA'!$C$3:$C$14,'Base IPCA'!$D$3:$D$14,AH6012,"Cubic","Extrapolate=Linear","MultiX=Average","Skip=True","Sort=True")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2"/>
        <v>#REF!</v>
      </c>
      <c r="AI6013" s="43" t="str">
        <f>_xll.BInterpol('Base IPCA'!$C$3:$C$14,'Base IPCA'!$E$3:$E$14,AH6013,"Cubic","Extrapolate=Linear","MultiX=Average","Skip=True","Sort=True")</f>
        <v>#N/A Invalid Parameter: Interpolation value</v>
      </c>
      <c r="AJ6013" s="43" t="str">
        <f>_xll.BInterpol('Base IPCA'!$C$3:$C$14,'Base IPCA'!$D$3:$D$14,AH6013,"Cubic","Extrapolate=Linear","MultiX=Average","Skip=True","Sort=True")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2"/>
        <v>#REF!</v>
      </c>
      <c r="AI6014" s="43" t="str">
        <f>_xll.BInterpol('Base IPCA'!$C$3:$C$14,'Base IPCA'!$E$3:$E$14,AH6014,"Cubic","Extrapolate=Linear","MultiX=Average","Skip=True","Sort=True")</f>
        <v>#N/A Invalid Parameter: Interpolation value</v>
      </c>
      <c r="AJ6014" s="43" t="str">
        <f>_xll.BInterpol('Base IPCA'!$C$3:$C$14,'Base IPCA'!$D$3:$D$14,AH6014,"Cubic","Extrapolate=Linear","MultiX=Average","Skip=True","Sort=True")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2"/>
        <v>#REF!</v>
      </c>
      <c r="AI6015" s="43" t="str">
        <f>_xll.BInterpol('Base IPCA'!$C$3:$C$14,'Base IPCA'!$E$3:$E$14,AH6015,"Cubic","Extrapolate=Linear","MultiX=Average","Skip=True","Sort=True")</f>
        <v>#N/A Invalid Parameter: Interpolation value</v>
      </c>
      <c r="AJ6015" s="43" t="str">
        <f>_xll.BInterpol('Base IPCA'!$C$3:$C$14,'Base IPCA'!$D$3:$D$14,AH6015,"Cubic","Extrapolate=Linear","MultiX=Average","Skip=True","Sort=True")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2"/>
        <v>#REF!</v>
      </c>
      <c r="AI6016" s="43" t="str">
        <f>_xll.BInterpol('Base IPCA'!$C$3:$C$14,'Base IPCA'!$E$3:$E$14,AH6016,"Cubic","Extrapolate=Linear","MultiX=Average","Skip=True","Sort=True")</f>
        <v>#N/A Invalid Parameter: Interpolation value</v>
      </c>
      <c r="AJ6016" s="43" t="str">
        <f>_xll.BInterpol('Base IPCA'!$C$3:$C$14,'Base IPCA'!$D$3:$D$14,AH6016,"Cubic","Extrapolate=Linear","MultiX=Average","Skip=True","Sort=True")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2"/>
        <v>#REF!</v>
      </c>
      <c r="AI6017" s="43" t="str">
        <f>_xll.BInterpol('Base IPCA'!$C$3:$C$14,'Base IPCA'!$E$3:$E$14,AH6017,"Cubic","Extrapolate=Linear","MultiX=Average","Skip=True","Sort=True")</f>
        <v>#N/A Invalid Parameter: Interpolation value</v>
      </c>
      <c r="AJ6017" s="43" t="str">
        <f>_xll.BInterpol('Base IPCA'!$C$3:$C$14,'Base IPCA'!$D$3:$D$14,AH6017,"Cubic","Extrapolate=Linear","MultiX=Average","Skip=True","Sort=True")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2"/>
        <v>#REF!</v>
      </c>
      <c r="AI6018" s="43" t="str">
        <f>_xll.BInterpol('Base IPCA'!$C$3:$C$14,'Base IPCA'!$E$3:$E$14,AH6018,"Cubic","Extrapolate=Linear","MultiX=Average","Skip=True","Sort=True")</f>
        <v>#N/A Invalid Parameter: Interpolation value</v>
      </c>
      <c r="AJ6018" s="43" t="str">
        <f>_xll.BInterpol('Base IPCA'!$C$3:$C$14,'Base IPCA'!$D$3:$D$14,AH6018,"Cubic","Extrapolate=Linear","MultiX=Average","Skip=True","Sort=True")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2"/>
        <v>#REF!</v>
      </c>
      <c r="AI6019" s="43" t="str">
        <f>_xll.BInterpol('Base IPCA'!$C$3:$C$14,'Base IPCA'!$E$3:$E$14,AH6019,"Cubic","Extrapolate=Linear","MultiX=Average","Skip=True","Sort=True")</f>
        <v>#N/A Invalid Parameter: Interpolation value</v>
      </c>
      <c r="AJ6019" s="43" t="str">
        <f>_xll.BInterpol('Base IPCA'!$C$3:$C$14,'Base IPCA'!$D$3:$D$14,AH6019,"Cubic","Extrapolate=Linear","MultiX=Average","Skip=True","Sort=True")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2"/>
        <v>#REF!</v>
      </c>
      <c r="AI6020" s="43" t="str">
        <f>_xll.BInterpol('Base IPCA'!$C$3:$C$14,'Base IPCA'!$E$3:$E$14,AH6020,"Cubic","Extrapolate=Linear","MultiX=Average","Skip=True","Sort=True")</f>
        <v>#N/A Invalid Parameter: Interpolation value</v>
      </c>
      <c r="AJ6020" s="43" t="str">
        <f>_xll.BInterpol('Base IPCA'!$C$3:$C$14,'Base IPCA'!$D$3:$D$14,AH6020,"Cubic","Extrapolate=Linear","MultiX=Average","Skip=True","Sort=True")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2"/>
        <v>#REF!</v>
      </c>
      <c r="AI6021" s="43" t="str">
        <f>_xll.BInterpol('Base IPCA'!$C$3:$C$14,'Base IPCA'!$E$3:$E$14,AH6021,"Cubic","Extrapolate=Linear","MultiX=Average","Skip=True","Sort=True")</f>
        <v>#N/A Invalid Parameter: Interpolation value</v>
      </c>
      <c r="AJ6021" s="43" t="str">
        <f>_xll.BInterpol('Base IPCA'!$C$3:$C$14,'Base IPCA'!$D$3:$D$14,AH6021,"Cubic","Extrapolate=Linear","MultiX=Average","Skip=True","Sort=True")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3">AH6021+1</f>
        <v>#REF!</v>
      </c>
      <c r="AI6022" s="43" t="str">
        <f>_xll.BInterpol('Base IPCA'!$C$3:$C$14,'Base IPCA'!$E$3:$E$14,AH6022,"Cubic","Extrapolate=Linear","MultiX=Average","Skip=True","Sort=True")</f>
        <v>#N/A Invalid Parameter: Interpolation value</v>
      </c>
      <c r="AJ6022" s="43" t="str">
        <f>_xll.BInterpol('Base IPCA'!$C$3:$C$14,'Base IPCA'!$D$3:$D$14,AH6022,"Cubic","Extrapolate=Linear","MultiX=Average","Skip=True","Sort=True")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3"/>
        <v>#REF!</v>
      </c>
      <c r="AI6023" s="43" t="str">
        <f>_xll.BInterpol('Base IPCA'!$C$3:$C$14,'Base IPCA'!$E$3:$E$14,AH6023,"Cubic","Extrapolate=Linear","MultiX=Average","Skip=True","Sort=True")</f>
        <v>#N/A Invalid Parameter: Interpolation value</v>
      </c>
      <c r="AJ6023" s="43" t="str">
        <f>_xll.BInterpol('Base IPCA'!$C$3:$C$14,'Base IPCA'!$D$3:$D$14,AH6023,"Cubic","Extrapolate=Linear","MultiX=Average","Skip=True","Sort=True")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3"/>
        <v>#REF!</v>
      </c>
      <c r="AI6024" s="43" t="str">
        <f>_xll.BInterpol('Base IPCA'!$C$3:$C$14,'Base IPCA'!$E$3:$E$14,AH6024,"Cubic","Extrapolate=Linear","MultiX=Average","Skip=True","Sort=True")</f>
        <v>#N/A Invalid Parameter: Interpolation value</v>
      </c>
      <c r="AJ6024" s="43" t="str">
        <f>_xll.BInterpol('Base IPCA'!$C$3:$C$14,'Base IPCA'!$D$3:$D$14,AH6024,"Cubic","Extrapolate=Linear","MultiX=Average","Skip=True","Sort=True")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3"/>
        <v>#REF!</v>
      </c>
      <c r="AI6025" s="43" t="str">
        <f>_xll.BInterpol('Base IPCA'!$C$3:$C$14,'Base IPCA'!$E$3:$E$14,AH6025,"Cubic","Extrapolate=Linear","MultiX=Average","Skip=True","Sort=True")</f>
        <v>#N/A Invalid Parameter: Interpolation value</v>
      </c>
      <c r="AJ6025" s="43" t="str">
        <f>_xll.BInterpol('Base IPCA'!$C$3:$C$14,'Base IPCA'!$D$3:$D$14,AH6025,"Cubic","Extrapolate=Linear","MultiX=Average","Skip=True","Sort=True")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3"/>
        <v>#REF!</v>
      </c>
      <c r="AI6026" s="43" t="str">
        <f>_xll.BInterpol('Base IPCA'!$C$3:$C$14,'Base IPCA'!$E$3:$E$14,AH6026,"Cubic","Extrapolate=Linear","MultiX=Average","Skip=True","Sort=True")</f>
        <v>#N/A Invalid Parameter: Interpolation value</v>
      </c>
      <c r="AJ6026" s="43" t="str">
        <f>_xll.BInterpol('Base IPCA'!$C$3:$C$14,'Base IPCA'!$D$3:$D$14,AH6026,"Cubic","Extrapolate=Linear","MultiX=Average","Skip=True","Sort=True")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3"/>
        <v>#REF!</v>
      </c>
      <c r="AI6027" s="43" t="str">
        <f>_xll.BInterpol('Base IPCA'!$C$3:$C$14,'Base IPCA'!$E$3:$E$14,AH6027,"Cubic","Extrapolate=Linear","MultiX=Average","Skip=True","Sort=True")</f>
        <v>#N/A Invalid Parameter: Interpolation value</v>
      </c>
      <c r="AJ6027" s="43" t="str">
        <f>_xll.BInterpol('Base IPCA'!$C$3:$C$14,'Base IPCA'!$D$3:$D$14,AH6027,"Cubic","Extrapolate=Linear","MultiX=Average","Skip=True","Sort=True")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3"/>
        <v>#REF!</v>
      </c>
      <c r="AI6028" s="43" t="str">
        <f>_xll.BInterpol('Base IPCA'!$C$3:$C$14,'Base IPCA'!$E$3:$E$14,AH6028,"Cubic","Extrapolate=Linear","MultiX=Average","Skip=True","Sort=True")</f>
        <v>#N/A Invalid Parameter: Interpolation value</v>
      </c>
      <c r="AJ6028" s="43" t="str">
        <f>_xll.BInterpol('Base IPCA'!$C$3:$C$14,'Base IPCA'!$D$3:$D$14,AH6028,"Cubic","Extrapolate=Linear","MultiX=Average","Skip=True","Sort=True")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3"/>
        <v>#REF!</v>
      </c>
      <c r="AI6029" s="43" t="str">
        <f>_xll.BInterpol('Base IPCA'!$C$3:$C$14,'Base IPCA'!$E$3:$E$14,AH6029,"Cubic","Extrapolate=Linear","MultiX=Average","Skip=True","Sort=True")</f>
        <v>#N/A Invalid Parameter: Interpolation value</v>
      </c>
      <c r="AJ6029" s="43" t="str">
        <f>_xll.BInterpol('Base IPCA'!$C$3:$C$14,'Base IPCA'!$D$3:$D$14,AH6029,"Cubic","Extrapolate=Linear","MultiX=Average","Skip=True","Sort=True")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3"/>
        <v>#REF!</v>
      </c>
      <c r="AI6030" s="43" t="str">
        <f>_xll.BInterpol('Base IPCA'!$C$3:$C$14,'Base IPCA'!$E$3:$E$14,AH6030,"Cubic","Extrapolate=Linear","MultiX=Average","Skip=True","Sort=True")</f>
        <v>#N/A Invalid Parameter: Interpolation value</v>
      </c>
      <c r="AJ6030" s="43" t="str">
        <f>_xll.BInterpol('Base IPCA'!$C$3:$C$14,'Base IPCA'!$D$3:$D$14,AH6030,"Cubic","Extrapolate=Linear","MultiX=Average","Skip=True","Sort=True")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3"/>
        <v>#REF!</v>
      </c>
      <c r="AI6031" s="43" t="str">
        <f>_xll.BInterpol('Base IPCA'!$C$3:$C$14,'Base IPCA'!$E$3:$E$14,AH6031,"Cubic","Extrapolate=Linear","MultiX=Average","Skip=True","Sort=True")</f>
        <v>#N/A Invalid Parameter: Interpolation value</v>
      </c>
      <c r="AJ6031" s="43" t="str">
        <f>_xll.BInterpol('Base IPCA'!$C$3:$C$14,'Base IPCA'!$D$3:$D$14,AH6031,"Cubic","Extrapolate=Linear","MultiX=Average","Skip=True","Sort=True")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3"/>
        <v>#REF!</v>
      </c>
      <c r="AI6032" s="43" t="str">
        <f>_xll.BInterpol('Base IPCA'!$C$3:$C$14,'Base IPCA'!$E$3:$E$14,AH6032,"Cubic","Extrapolate=Linear","MultiX=Average","Skip=True","Sort=True")</f>
        <v>#N/A Invalid Parameter: Interpolation value</v>
      </c>
      <c r="AJ6032" s="43" t="str">
        <f>_xll.BInterpol('Base IPCA'!$C$3:$C$14,'Base IPCA'!$D$3:$D$14,AH6032,"Cubic","Extrapolate=Linear","MultiX=Average","Skip=True","Sort=True")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3"/>
        <v>#REF!</v>
      </c>
      <c r="AI6033" s="43" t="str">
        <f>_xll.BInterpol('Base IPCA'!$C$3:$C$14,'Base IPCA'!$E$3:$E$14,AH6033,"Cubic","Extrapolate=Linear","MultiX=Average","Skip=True","Sort=True")</f>
        <v>#N/A Invalid Parameter: Interpolation value</v>
      </c>
      <c r="AJ6033" s="43" t="str">
        <f>_xll.BInterpol('Base IPCA'!$C$3:$C$14,'Base IPCA'!$D$3:$D$14,AH6033,"Cubic","Extrapolate=Linear","MultiX=Average","Skip=True","Sort=True")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3"/>
        <v>#REF!</v>
      </c>
      <c r="AI6034" s="43" t="str">
        <f>_xll.BInterpol('Base IPCA'!$C$3:$C$14,'Base IPCA'!$E$3:$E$14,AH6034,"Cubic","Extrapolate=Linear","MultiX=Average","Skip=True","Sort=True")</f>
        <v>#N/A Invalid Parameter: Interpolation value</v>
      </c>
      <c r="AJ6034" s="43" t="str">
        <f>_xll.BInterpol('Base IPCA'!$C$3:$C$14,'Base IPCA'!$D$3:$D$14,AH6034,"Cubic","Extrapolate=Linear","MultiX=Average","Skip=True","Sort=True")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3"/>
        <v>#REF!</v>
      </c>
      <c r="AI6035" s="43" t="str">
        <f>_xll.BInterpol('Base IPCA'!$C$3:$C$14,'Base IPCA'!$E$3:$E$14,AH6035,"Cubic","Extrapolate=Linear","MultiX=Average","Skip=True","Sort=True")</f>
        <v>#N/A Invalid Parameter: Interpolation value</v>
      </c>
      <c r="AJ6035" s="43" t="str">
        <f>_xll.BInterpol('Base IPCA'!$C$3:$C$14,'Base IPCA'!$D$3:$D$14,AH6035,"Cubic","Extrapolate=Linear","MultiX=Average","Skip=True","Sort=True")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3"/>
        <v>#REF!</v>
      </c>
      <c r="AI6036" s="43" t="str">
        <f>_xll.BInterpol('Base IPCA'!$C$3:$C$14,'Base IPCA'!$E$3:$E$14,AH6036,"Cubic","Extrapolate=Linear","MultiX=Average","Skip=True","Sort=True")</f>
        <v>#N/A Invalid Parameter: Interpolation value</v>
      </c>
      <c r="AJ6036" s="43" t="str">
        <f>_xll.BInterpol('Base IPCA'!$C$3:$C$14,'Base IPCA'!$D$3:$D$14,AH6036,"Cubic","Extrapolate=Linear","MultiX=Average","Skip=True","Sort=True")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3"/>
        <v>#REF!</v>
      </c>
      <c r="AI6037" s="43" t="str">
        <f>_xll.BInterpol('Base IPCA'!$C$3:$C$14,'Base IPCA'!$E$3:$E$14,AH6037,"Cubic","Extrapolate=Linear","MultiX=Average","Skip=True","Sort=True")</f>
        <v>#N/A Invalid Parameter: Interpolation value</v>
      </c>
      <c r="AJ6037" s="43" t="str">
        <f>_xll.BInterpol('Base IPCA'!$C$3:$C$14,'Base IPCA'!$D$3:$D$14,AH6037,"Cubic","Extrapolate=Linear","MultiX=Average","Skip=True","Sort=True")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3"/>
        <v>#REF!</v>
      </c>
      <c r="AI6038" s="43" t="str">
        <f>_xll.BInterpol('Base IPCA'!$C$3:$C$14,'Base IPCA'!$E$3:$E$14,AH6038,"Cubic","Extrapolate=Linear","MultiX=Average","Skip=True","Sort=True")</f>
        <v>#N/A Invalid Parameter: Interpolation value</v>
      </c>
      <c r="AJ6038" s="43" t="str">
        <f>_xll.BInterpol('Base IPCA'!$C$3:$C$14,'Base IPCA'!$D$3:$D$14,AH6038,"Cubic","Extrapolate=Linear","MultiX=Average","Skip=True","Sort=True")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3"/>
        <v>#REF!</v>
      </c>
      <c r="AI6039" s="43" t="str">
        <f>_xll.BInterpol('Base IPCA'!$C$3:$C$14,'Base IPCA'!$E$3:$E$14,AH6039,"Cubic","Extrapolate=Linear","MultiX=Average","Skip=True","Sort=True")</f>
        <v>#N/A Invalid Parameter: Interpolation value</v>
      </c>
      <c r="AJ6039" s="43" t="str">
        <f>_xll.BInterpol('Base IPCA'!$C$3:$C$14,'Base IPCA'!$D$3:$D$14,AH6039,"Cubic","Extrapolate=Linear","MultiX=Average","Skip=True","Sort=True")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3"/>
        <v>#REF!</v>
      </c>
      <c r="AI6040" s="43" t="str">
        <f>_xll.BInterpol('Base IPCA'!$C$3:$C$14,'Base IPCA'!$E$3:$E$14,AH6040,"Cubic","Extrapolate=Linear","MultiX=Average","Skip=True","Sort=True")</f>
        <v>#N/A Invalid Parameter: Interpolation value</v>
      </c>
      <c r="AJ6040" s="43" t="str">
        <f>_xll.BInterpol('Base IPCA'!$C$3:$C$14,'Base IPCA'!$D$3:$D$14,AH6040,"Cubic","Extrapolate=Linear","MultiX=Average","Skip=True","Sort=True")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3"/>
        <v>#REF!</v>
      </c>
      <c r="AI6041" s="43" t="str">
        <f>_xll.BInterpol('Base IPCA'!$C$3:$C$14,'Base IPCA'!$E$3:$E$14,AH6041,"Cubic","Extrapolate=Linear","MultiX=Average","Skip=True","Sort=True")</f>
        <v>#N/A Invalid Parameter: Interpolation value</v>
      </c>
      <c r="AJ6041" s="43" t="str">
        <f>_xll.BInterpol('Base IPCA'!$C$3:$C$14,'Base IPCA'!$D$3:$D$14,AH6041,"Cubic","Extrapolate=Linear","MultiX=Average","Skip=True","Sort=True")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3"/>
        <v>#REF!</v>
      </c>
      <c r="AI6042" s="43" t="str">
        <f>_xll.BInterpol('Base IPCA'!$C$3:$C$14,'Base IPCA'!$E$3:$E$14,AH6042,"Cubic","Extrapolate=Linear","MultiX=Average","Skip=True","Sort=True")</f>
        <v>#N/A Invalid Parameter: Interpolation value</v>
      </c>
      <c r="AJ6042" s="43" t="str">
        <f>_xll.BInterpol('Base IPCA'!$C$3:$C$14,'Base IPCA'!$D$3:$D$14,AH6042,"Cubic","Extrapolate=Linear","MultiX=Average","Skip=True","Sort=True")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3"/>
        <v>#REF!</v>
      </c>
      <c r="AI6043" s="43" t="str">
        <f>_xll.BInterpol('Base IPCA'!$C$3:$C$14,'Base IPCA'!$E$3:$E$14,AH6043,"Cubic","Extrapolate=Linear","MultiX=Average","Skip=True","Sort=True")</f>
        <v>#N/A Invalid Parameter: Interpolation value</v>
      </c>
      <c r="AJ6043" s="43" t="str">
        <f>_xll.BInterpol('Base IPCA'!$C$3:$C$14,'Base IPCA'!$D$3:$D$14,AH6043,"Cubic","Extrapolate=Linear","MultiX=Average","Skip=True","Sort=True")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3"/>
        <v>#REF!</v>
      </c>
      <c r="AI6044" s="43" t="str">
        <f>_xll.BInterpol('Base IPCA'!$C$3:$C$14,'Base IPCA'!$E$3:$E$14,AH6044,"Cubic","Extrapolate=Linear","MultiX=Average","Skip=True","Sort=True")</f>
        <v>#N/A Invalid Parameter: Interpolation value</v>
      </c>
      <c r="AJ6044" s="43" t="str">
        <f>_xll.BInterpol('Base IPCA'!$C$3:$C$14,'Base IPCA'!$D$3:$D$14,AH6044,"Cubic","Extrapolate=Linear","MultiX=Average","Skip=True","Sort=True")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3"/>
        <v>#REF!</v>
      </c>
      <c r="AI6045" s="43" t="str">
        <f>_xll.BInterpol('Base IPCA'!$C$3:$C$14,'Base IPCA'!$E$3:$E$14,AH6045,"Cubic","Extrapolate=Linear","MultiX=Average","Skip=True","Sort=True")</f>
        <v>#N/A Invalid Parameter: Interpolation value</v>
      </c>
      <c r="AJ6045" s="43" t="str">
        <f>_xll.BInterpol('Base IPCA'!$C$3:$C$14,'Base IPCA'!$D$3:$D$14,AH6045,"Cubic","Extrapolate=Linear","MultiX=Average","Skip=True","Sort=True")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3"/>
        <v>#REF!</v>
      </c>
      <c r="AI6046" s="43" t="str">
        <f>_xll.BInterpol('Base IPCA'!$C$3:$C$14,'Base IPCA'!$E$3:$E$14,AH6046,"Cubic","Extrapolate=Linear","MultiX=Average","Skip=True","Sort=True")</f>
        <v>#N/A Invalid Parameter: Interpolation value</v>
      </c>
      <c r="AJ6046" s="43" t="str">
        <f>_xll.BInterpol('Base IPCA'!$C$3:$C$14,'Base IPCA'!$D$3:$D$14,AH6046,"Cubic","Extrapolate=Linear","MultiX=Average","Skip=True","Sort=True")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3"/>
        <v>#REF!</v>
      </c>
      <c r="AI6047" s="43" t="str">
        <f>_xll.BInterpol('Base IPCA'!$C$3:$C$14,'Base IPCA'!$E$3:$E$14,AH6047,"Cubic","Extrapolate=Linear","MultiX=Average","Skip=True","Sort=True")</f>
        <v>#N/A Invalid Parameter: Interpolation value</v>
      </c>
      <c r="AJ6047" s="43" t="str">
        <f>_xll.BInterpol('Base IPCA'!$C$3:$C$14,'Base IPCA'!$D$3:$D$14,AH6047,"Cubic","Extrapolate=Linear","MultiX=Average","Skip=True","Sort=True")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3"/>
        <v>#REF!</v>
      </c>
      <c r="AI6048" s="43" t="str">
        <f>_xll.BInterpol('Base IPCA'!$C$3:$C$14,'Base IPCA'!$E$3:$E$14,AH6048,"Cubic","Extrapolate=Linear","MultiX=Average","Skip=True","Sort=True")</f>
        <v>#N/A Invalid Parameter: Interpolation value</v>
      </c>
      <c r="AJ6048" s="43" t="str">
        <f>_xll.BInterpol('Base IPCA'!$C$3:$C$14,'Base IPCA'!$D$3:$D$14,AH6048,"Cubic","Extrapolate=Linear","MultiX=Average","Skip=True","Sort=True")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3"/>
        <v>#REF!</v>
      </c>
      <c r="AI6049" s="43" t="str">
        <f>_xll.BInterpol('Base IPCA'!$C$3:$C$14,'Base IPCA'!$E$3:$E$14,AH6049,"Cubic","Extrapolate=Linear","MultiX=Average","Skip=True","Sort=True")</f>
        <v>#N/A Invalid Parameter: Interpolation value</v>
      </c>
      <c r="AJ6049" s="43" t="str">
        <f>_xll.BInterpol('Base IPCA'!$C$3:$C$14,'Base IPCA'!$D$3:$D$14,AH6049,"Cubic","Extrapolate=Linear","MultiX=Average","Skip=True","Sort=True")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3"/>
        <v>#REF!</v>
      </c>
      <c r="AI6050" s="43" t="str">
        <f>_xll.BInterpol('Base IPCA'!$C$3:$C$14,'Base IPCA'!$E$3:$E$14,AH6050,"Cubic","Extrapolate=Linear","MultiX=Average","Skip=True","Sort=True")</f>
        <v>#N/A Invalid Parameter: Interpolation value</v>
      </c>
      <c r="AJ6050" s="43" t="str">
        <f>_xll.BInterpol('Base IPCA'!$C$3:$C$14,'Base IPCA'!$D$3:$D$14,AH6050,"Cubic","Extrapolate=Linear","MultiX=Average","Skip=True","Sort=True")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3"/>
        <v>#REF!</v>
      </c>
      <c r="AI6051" s="43" t="str">
        <f>_xll.BInterpol('Base IPCA'!$C$3:$C$14,'Base IPCA'!$E$3:$E$14,AH6051,"Cubic","Extrapolate=Linear","MultiX=Average","Skip=True","Sort=True")</f>
        <v>#N/A Invalid Parameter: Interpolation value</v>
      </c>
      <c r="AJ6051" s="43" t="str">
        <f>_xll.BInterpol('Base IPCA'!$C$3:$C$14,'Base IPCA'!$D$3:$D$14,AH6051,"Cubic","Extrapolate=Linear","MultiX=Average","Skip=True","Sort=True")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3"/>
        <v>#REF!</v>
      </c>
      <c r="AI6052" s="43" t="str">
        <f>_xll.BInterpol('Base IPCA'!$C$3:$C$14,'Base IPCA'!$E$3:$E$14,AH6052,"Cubic","Extrapolate=Linear","MultiX=Average","Skip=True","Sort=True")</f>
        <v>#N/A Invalid Parameter: Interpolation value</v>
      </c>
      <c r="AJ6052" s="43" t="str">
        <f>_xll.BInterpol('Base IPCA'!$C$3:$C$14,'Base IPCA'!$D$3:$D$14,AH6052,"Cubic","Extrapolate=Linear","MultiX=Average","Skip=True","Sort=True")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3"/>
        <v>#REF!</v>
      </c>
      <c r="AI6053" s="43" t="str">
        <f>_xll.BInterpol('Base IPCA'!$C$3:$C$14,'Base IPCA'!$E$3:$E$14,AH6053,"Cubic","Extrapolate=Linear","MultiX=Average","Skip=True","Sort=True")</f>
        <v>#N/A Invalid Parameter: Interpolation value</v>
      </c>
      <c r="AJ6053" s="43" t="str">
        <f>_xll.BInterpol('Base IPCA'!$C$3:$C$14,'Base IPCA'!$D$3:$D$14,AH6053,"Cubic","Extrapolate=Linear","MultiX=Average","Skip=True","Sort=True")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3"/>
        <v>#REF!</v>
      </c>
      <c r="AI6054" s="43" t="str">
        <f>_xll.BInterpol('Base IPCA'!$C$3:$C$14,'Base IPCA'!$E$3:$E$14,AH6054,"Cubic","Extrapolate=Linear","MultiX=Average","Skip=True","Sort=True")</f>
        <v>#N/A Invalid Parameter: Interpolation value</v>
      </c>
      <c r="AJ6054" s="43" t="str">
        <f>_xll.BInterpol('Base IPCA'!$C$3:$C$14,'Base IPCA'!$D$3:$D$14,AH6054,"Cubic","Extrapolate=Linear","MultiX=Average","Skip=True","Sort=True")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3"/>
        <v>#REF!</v>
      </c>
      <c r="AI6055" s="43" t="str">
        <f>_xll.BInterpol('Base IPCA'!$C$3:$C$14,'Base IPCA'!$E$3:$E$14,AH6055,"Cubic","Extrapolate=Linear","MultiX=Average","Skip=True","Sort=True")</f>
        <v>#N/A Invalid Parameter: Interpolation value</v>
      </c>
      <c r="AJ6055" s="43" t="str">
        <f>_xll.BInterpol('Base IPCA'!$C$3:$C$14,'Base IPCA'!$D$3:$D$14,AH6055,"Cubic","Extrapolate=Linear","MultiX=Average","Skip=True","Sort=True")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3"/>
        <v>#REF!</v>
      </c>
      <c r="AI6056" s="43" t="str">
        <f>_xll.BInterpol('Base IPCA'!$C$3:$C$14,'Base IPCA'!$E$3:$E$14,AH6056,"Cubic","Extrapolate=Linear","MultiX=Average","Skip=True","Sort=True")</f>
        <v>#N/A Invalid Parameter: Interpolation value</v>
      </c>
      <c r="AJ6056" s="43" t="str">
        <f>_xll.BInterpol('Base IPCA'!$C$3:$C$14,'Base IPCA'!$D$3:$D$14,AH6056,"Cubic","Extrapolate=Linear","MultiX=Average","Skip=True","Sort=True")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3"/>
        <v>#REF!</v>
      </c>
      <c r="AI6057" s="43" t="str">
        <f>_xll.BInterpol('Base IPCA'!$C$3:$C$14,'Base IPCA'!$E$3:$E$14,AH6057,"Cubic","Extrapolate=Linear","MultiX=Average","Skip=True","Sort=True")</f>
        <v>#N/A Invalid Parameter: Interpolation value</v>
      </c>
      <c r="AJ6057" s="43" t="str">
        <f>_xll.BInterpol('Base IPCA'!$C$3:$C$14,'Base IPCA'!$D$3:$D$14,AH6057,"Cubic","Extrapolate=Linear","MultiX=Average","Skip=True","Sort=True")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3"/>
        <v>#REF!</v>
      </c>
      <c r="AI6058" s="43" t="str">
        <f>_xll.BInterpol('Base IPCA'!$C$3:$C$14,'Base IPCA'!$E$3:$E$14,AH6058,"Cubic","Extrapolate=Linear","MultiX=Average","Skip=True","Sort=True")</f>
        <v>#N/A Invalid Parameter: Interpolation value</v>
      </c>
      <c r="AJ6058" s="43" t="str">
        <f>_xll.BInterpol('Base IPCA'!$C$3:$C$14,'Base IPCA'!$D$3:$D$14,AH6058,"Cubic","Extrapolate=Linear","MultiX=Average","Skip=True","Sort=True")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3"/>
        <v>#REF!</v>
      </c>
      <c r="AI6059" s="43" t="str">
        <f>_xll.BInterpol('Base IPCA'!$C$3:$C$14,'Base IPCA'!$E$3:$E$14,AH6059,"Cubic","Extrapolate=Linear","MultiX=Average","Skip=True","Sort=True")</f>
        <v>#N/A Invalid Parameter: Interpolation value</v>
      </c>
      <c r="AJ6059" s="43" t="str">
        <f>_xll.BInterpol('Base IPCA'!$C$3:$C$14,'Base IPCA'!$D$3:$D$14,AH6059,"Cubic","Extrapolate=Linear","MultiX=Average","Skip=True","Sort=True")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3"/>
        <v>#REF!</v>
      </c>
      <c r="AI6060" s="43" t="str">
        <f>_xll.BInterpol('Base IPCA'!$C$3:$C$14,'Base IPCA'!$E$3:$E$14,AH6060,"Cubic","Extrapolate=Linear","MultiX=Average","Skip=True","Sort=True")</f>
        <v>#N/A Invalid Parameter: Interpolation value</v>
      </c>
      <c r="AJ6060" s="43" t="str">
        <f>_xll.BInterpol('Base IPCA'!$C$3:$C$14,'Base IPCA'!$D$3:$D$14,AH6060,"Cubic","Extrapolate=Linear","MultiX=Average","Skip=True","Sort=True")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3"/>
        <v>#REF!</v>
      </c>
      <c r="AI6061" s="43" t="str">
        <f>_xll.BInterpol('Base IPCA'!$C$3:$C$14,'Base IPCA'!$E$3:$E$14,AH6061,"Cubic","Extrapolate=Linear","MultiX=Average","Skip=True","Sort=True")</f>
        <v>#N/A Invalid Parameter: Interpolation value</v>
      </c>
      <c r="AJ6061" s="43" t="str">
        <f>_xll.BInterpol('Base IPCA'!$C$3:$C$14,'Base IPCA'!$D$3:$D$14,AH6061,"Cubic","Extrapolate=Linear","MultiX=Average","Skip=True","Sort=True")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3"/>
        <v>#REF!</v>
      </c>
      <c r="AI6062" s="43" t="str">
        <f>_xll.BInterpol('Base IPCA'!$C$3:$C$14,'Base IPCA'!$E$3:$E$14,AH6062,"Cubic","Extrapolate=Linear","MultiX=Average","Skip=True","Sort=True")</f>
        <v>#N/A Invalid Parameter: Interpolation value</v>
      </c>
      <c r="AJ6062" s="43" t="str">
        <f>_xll.BInterpol('Base IPCA'!$C$3:$C$14,'Base IPCA'!$D$3:$D$14,AH6062,"Cubic","Extrapolate=Linear","MultiX=Average","Skip=True","Sort=True")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3"/>
        <v>#REF!</v>
      </c>
      <c r="AI6063" s="43" t="str">
        <f>_xll.BInterpol('Base IPCA'!$C$3:$C$14,'Base IPCA'!$E$3:$E$14,AH6063,"Cubic","Extrapolate=Linear","MultiX=Average","Skip=True","Sort=True")</f>
        <v>#N/A Invalid Parameter: Interpolation value</v>
      </c>
      <c r="AJ6063" s="43" t="str">
        <f>_xll.BInterpol('Base IPCA'!$C$3:$C$14,'Base IPCA'!$D$3:$D$14,AH6063,"Cubic","Extrapolate=Linear","MultiX=Average","Skip=True","Sort=True")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3"/>
        <v>#REF!</v>
      </c>
      <c r="AI6064" s="43" t="str">
        <f>_xll.BInterpol('Base IPCA'!$C$3:$C$14,'Base IPCA'!$E$3:$E$14,AH6064,"Cubic","Extrapolate=Linear","MultiX=Average","Skip=True","Sort=True")</f>
        <v>#N/A Invalid Parameter: Interpolation value</v>
      </c>
      <c r="AJ6064" s="43" t="str">
        <f>_xll.BInterpol('Base IPCA'!$C$3:$C$14,'Base IPCA'!$D$3:$D$14,AH6064,"Cubic","Extrapolate=Linear","MultiX=Average","Skip=True","Sort=True")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3"/>
        <v>#REF!</v>
      </c>
      <c r="AI6065" s="43" t="str">
        <f>_xll.BInterpol('Base IPCA'!$C$3:$C$14,'Base IPCA'!$E$3:$E$14,AH6065,"Cubic","Extrapolate=Linear","MultiX=Average","Skip=True","Sort=True")</f>
        <v>#N/A Invalid Parameter: Interpolation value</v>
      </c>
      <c r="AJ6065" s="43" t="str">
        <f>_xll.BInterpol('Base IPCA'!$C$3:$C$14,'Base IPCA'!$D$3:$D$14,AH6065,"Cubic","Extrapolate=Linear","MultiX=Average","Skip=True","Sort=True")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3"/>
        <v>#REF!</v>
      </c>
      <c r="AI6066" s="43" t="str">
        <f>_xll.BInterpol('Base IPCA'!$C$3:$C$14,'Base IPCA'!$E$3:$E$14,AH6066,"Cubic","Extrapolate=Linear","MultiX=Average","Skip=True","Sort=True")</f>
        <v>#N/A Invalid Parameter: Interpolation value</v>
      </c>
      <c r="AJ6066" s="43" t="str">
        <f>_xll.BInterpol('Base IPCA'!$C$3:$C$14,'Base IPCA'!$D$3:$D$14,AH6066,"Cubic","Extrapolate=Linear","MultiX=Average","Skip=True","Sort=True")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3"/>
        <v>#REF!</v>
      </c>
      <c r="AI6067" s="43" t="str">
        <f>_xll.BInterpol('Base IPCA'!$C$3:$C$14,'Base IPCA'!$E$3:$E$14,AH6067,"Cubic","Extrapolate=Linear","MultiX=Average","Skip=True","Sort=True")</f>
        <v>#N/A Invalid Parameter: Interpolation value</v>
      </c>
      <c r="AJ6067" s="43" t="str">
        <f>_xll.BInterpol('Base IPCA'!$C$3:$C$14,'Base IPCA'!$D$3:$D$14,AH6067,"Cubic","Extrapolate=Linear","MultiX=Average","Skip=True","Sort=True")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3"/>
        <v>#REF!</v>
      </c>
      <c r="AI6068" s="43" t="str">
        <f>_xll.BInterpol('Base IPCA'!$C$3:$C$14,'Base IPCA'!$E$3:$E$14,AH6068,"Cubic","Extrapolate=Linear","MultiX=Average","Skip=True","Sort=True")</f>
        <v>#N/A Invalid Parameter: Interpolation value</v>
      </c>
      <c r="AJ6068" s="43" t="str">
        <f>_xll.BInterpol('Base IPCA'!$C$3:$C$14,'Base IPCA'!$D$3:$D$14,AH6068,"Cubic","Extrapolate=Linear","MultiX=Average","Skip=True","Sort=True")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3"/>
        <v>#REF!</v>
      </c>
      <c r="AI6069" s="43" t="str">
        <f>_xll.BInterpol('Base IPCA'!$C$3:$C$14,'Base IPCA'!$E$3:$E$14,AH6069,"Cubic","Extrapolate=Linear","MultiX=Average","Skip=True","Sort=True")</f>
        <v>#N/A Invalid Parameter: Interpolation value</v>
      </c>
      <c r="AJ6069" s="43" t="str">
        <f>_xll.BInterpol('Base IPCA'!$C$3:$C$14,'Base IPCA'!$D$3:$D$14,AH6069,"Cubic","Extrapolate=Linear","MultiX=Average","Skip=True","Sort=True")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3"/>
        <v>#REF!</v>
      </c>
      <c r="AI6070" s="43" t="str">
        <f>_xll.BInterpol('Base IPCA'!$C$3:$C$14,'Base IPCA'!$E$3:$E$14,AH6070,"Cubic","Extrapolate=Linear","MultiX=Average","Skip=True","Sort=True")</f>
        <v>#N/A Invalid Parameter: Interpolation value</v>
      </c>
      <c r="AJ6070" s="43" t="str">
        <f>_xll.BInterpol('Base IPCA'!$C$3:$C$14,'Base IPCA'!$D$3:$D$14,AH6070,"Cubic","Extrapolate=Linear","MultiX=Average","Skip=True","Sort=True")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3"/>
        <v>#REF!</v>
      </c>
      <c r="AI6071" s="43" t="str">
        <f>_xll.BInterpol('Base IPCA'!$C$3:$C$14,'Base IPCA'!$E$3:$E$14,AH6071,"Cubic","Extrapolate=Linear","MultiX=Average","Skip=True","Sort=True")</f>
        <v>#N/A Invalid Parameter: Interpolation value</v>
      </c>
      <c r="AJ6071" s="43" t="str">
        <f>_xll.BInterpol('Base IPCA'!$C$3:$C$14,'Base IPCA'!$D$3:$D$14,AH6071,"Cubic","Extrapolate=Linear","MultiX=Average","Skip=True","Sort=True")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3"/>
        <v>#REF!</v>
      </c>
      <c r="AI6072" s="43" t="str">
        <f>_xll.BInterpol('Base IPCA'!$C$3:$C$14,'Base IPCA'!$E$3:$E$14,AH6072,"Cubic","Extrapolate=Linear","MultiX=Average","Skip=True","Sort=True")</f>
        <v>#N/A Invalid Parameter: Interpolation value</v>
      </c>
      <c r="AJ6072" s="43" t="str">
        <f>_xll.BInterpol('Base IPCA'!$C$3:$C$14,'Base IPCA'!$D$3:$D$14,AH6072,"Cubic","Extrapolate=Linear","MultiX=Average","Skip=True","Sort=True")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3"/>
        <v>#REF!</v>
      </c>
      <c r="AI6073" s="43" t="str">
        <f>_xll.BInterpol('Base IPCA'!$C$3:$C$14,'Base IPCA'!$E$3:$E$14,AH6073,"Cubic","Extrapolate=Linear","MultiX=Average","Skip=True","Sort=True")</f>
        <v>#N/A Invalid Parameter: Interpolation value</v>
      </c>
      <c r="AJ6073" s="43" t="str">
        <f>_xll.BInterpol('Base IPCA'!$C$3:$C$14,'Base IPCA'!$D$3:$D$14,AH6073,"Cubic","Extrapolate=Linear","MultiX=Average","Skip=True","Sort=True")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3"/>
        <v>#REF!</v>
      </c>
      <c r="AI6074" s="43" t="str">
        <f>_xll.BInterpol('Base IPCA'!$C$3:$C$14,'Base IPCA'!$E$3:$E$14,AH6074,"Cubic","Extrapolate=Linear","MultiX=Average","Skip=True","Sort=True")</f>
        <v>#N/A Invalid Parameter: Interpolation value</v>
      </c>
      <c r="AJ6074" s="43" t="str">
        <f>_xll.BInterpol('Base IPCA'!$C$3:$C$14,'Base IPCA'!$D$3:$D$14,AH6074,"Cubic","Extrapolate=Linear","MultiX=Average","Skip=True","Sort=True")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3"/>
        <v>#REF!</v>
      </c>
      <c r="AI6075" s="43" t="str">
        <f>_xll.BInterpol('Base IPCA'!$C$3:$C$14,'Base IPCA'!$E$3:$E$14,AH6075,"Cubic","Extrapolate=Linear","MultiX=Average","Skip=True","Sort=True")</f>
        <v>#N/A Invalid Parameter: Interpolation value</v>
      </c>
      <c r="AJ6075" s="43" t="str">
        <f>_xll.BInterpol('Base IPCA'!$C$3:$C$14,'Base IPCA'!$D$3:$D$14,AH6075,"Cubic","Extrapolate=Linear","MultiX=Average","Skip=True","Sort=True")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3"/>
        <v>#REF!</v>
      </c>
      <c r="AI6076" s="43" t="str">
        <f>_xll.BInterpol('Base IPCA'!$C$3:$C$14,'Base IPCA'!$E$3:$E$14,AH6076,"Cubic","Extrapolate=Linear","MultiX=Average","Skip=True","Sort=True")</f>
        <v>#N/A Invalid Parameter: Interpolation value</v>
      </c>
      <c r="AJ6076" s="43" t="str">
        <f>_xll.BInterpol('Base IPCA'!$C$3:$C$14,'Base IPCA'!$D$3:$D$14,AH6076,"Cubic","Extrapolate=Linear","MultiX=Average","Skip=True","Sort=True")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3"/>
        <v>#REF!</v>
      </c>
      <c r="AI6077" s="43" t="str">
        <f>_xll.BInterpol('Base IPCA'!$C$3:$C$14,'Base IPCA'!$E$3:$E$14,AH6077,"Cubic","Extrapolate=Linear","MultiX=Average","Skip=True","Sort=True")</f>
        <v>#N/A Invalid Parameter: Interpolation value</v>
      </c>
      <c r="AJ6077" s="43" t="str">
        <f>_xll.BInterpol('Base IPCA'!$C$3:$C$14,'Base IPCA'!$D$3:$D$14,AH6077,"Cubic","Extrapolate=Linear","MultiX=Average","Skip=True","Sort=True")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3"/>
        <v>#REF!</v>
      </c>
      <c r="AI6078" s="43" t="str">
        <f>_xll.BInterpol('Base IPCA'!$C$3:$C$14,'Base IPCA'!$E$3:$E$14,AH6078,"Cubic","Extrapolate=Linear","MultiX=Average","Skip=True","Sort=True")</f>
        <v>#N/A Invalid Parameter: Interpolation value</v>
      </c>
      <c r="AJ6078" s="43" t="str">
        <f>_xll.BInterpol('Base IPCA'!$C$3:$C$14,'Base IPCA'!$D$3:$D$14,AH6078,"Cubic","Extrapolate=Linear","MultiX=Average","Skip=True","Sort=True")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3"/>
        <v>#REF!</v>
      </c>
      <c r="AI6079" s="43" t="str">
        <f>_xll.BInterpol('Base IPCA'!$C$3:$C$14,'Base IPCA'!$E$3:$E$14,AH6079,"Cubic","Extrapolate=Linear","MultiX=Average","Skip=True","Sort=True")</f>
        <v>#N/A Invalid Parameter: Interpolation value</v>
      </c>
      <c r="AJ6079" s="43" t="str">
        <f>_xll.BInterpol('Base IPCA'!$C$3:$C$14,'Base IPCA'!$D$3:$D$14,AH6079,"Cubic","Extrapolate=Linear","MultiX=Average","Skip=True","Sort=True")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3"/>
        <v>#REF!</v>
      </c>
      <c r="AI6080" s="43" t="str">
        <f>_xll.BInterpol('Base IPCA'!$C$3:$C$14,'Base IPCA'!$E$3:$E$14,AH6080,"Cubic","Extrapolate=Linear","MultiX=Average","Skip=True","Sort=True")</f>
        <v>#N/A Invalid Parameter: Interpolation value</v>
      </c>
      <c r="AJ6080" s="43" t="str">
        <f>_xll.BInterpol('Base IPCA'!$C$3:$C$14,'Base IPCA'!$D$3:$D$14,AH6080,"Cubic","Extrapolate=Linear","MultiX=Average","Skip=True","Sort=True")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3"/>
        <v>#REF!</v>
      </c>
      <c r="AI6081" s="43" t="str">
        <f>_xll.BInterpol('Base IPCA'!$C$3:$C$14,'Base IPCA'!$E$3:$E$14,AH6081,"Cubic","Extrapolate=Linear","MultiX=Average","Skip=True","Sort=True")</f>
        <v>#N/A Invalid Parameter: Interpolation value</v>
      </c>
      <c r="AJ6081" s="43" t="str">
        <f>_xll.BInterpol('Base IPCA'!$C$3:$C$14,'Base IPCA'!$D$3:$D$14,AH6081,"Cubic","Extrapolate=Linear","MultiX=Average","Skip=True","Sort=True")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3"/>
        <v>#REF!</v>
      </c>
      <c r="AI6082" s="43" t="str">
        <f>_xll.BInterpol('Base IPCA'!$C$3:$C$14,'Base IPCA'!$E$3:$E$14,AH6082,"Cubic","Extrapolate=Linear","MultiX=Average","Skip=True","Sort=True")</f>
        <v>#N/A Invalid Parameter: Interpolation value</v>
      </c>
      <c r="AJ6082" s="43" t="str">
        <f>_xll.BInterpol('Base IPCA'!$C$3:$C$14,'Base IPCA'!$D$3:$D$14,AH6082,"Cubic","Extrapolate=Linear","MultiX=Average","Skip=True","Sort=True")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3"/>
        <v>#REF!</v>
      </c>
      <c r="AI6083" s="43" t="str">
        <f>_xll.BInterpol('Base IPCA'!$C$3:$C$14,'Base IPCA'!$E$3:$E$14,AH6083,"Cubic","Extrapolate=Linear","MultiX=Average","Skip=True","Sort=True")</f>
        <v>#N/A Invalid Parameter: Interpolation value</v>
      </c>
      <c r="AJ6083" s="43" t="str">
        <f>_xll.BInterpol('Base IPCA'!$C$3:$C$14,'Base IPCA'!$D$3:$D$14,AH6083,"Cubic","Extrapolate=Linear","MultiX=Average","Skip=True","Sort=True")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3"/>
        <v>#REF!</v>
      </c>
      <c r="AI6084" s="43" t="str">
        <f>_xll.BInterpol('Base IPCA'!$C$3:$C$14,'Base IPCA'!$E$3:$E$14,AH6084,"Cubic","Extrapolate=Linear","MultiX=Average","Skip=True","Sort=True")</f>
        <v>#N/A Invalid Parameter: Interpolation value</v>
      </c>
      <c r="AJ6084" s="43" t="str">
        <f>_xll.BInterpol('Base IPCA'!$C$3:$C$14,'Base IPCA'!$D$3:$D$14,AH6084,"Cubic","Extrapolate=Linear","MultiX=Average","Skip=True","Sort=True")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3"/>
        <v>#REF!</v>
      </c>
      <c r="AI6085" s="43" t="str">
        <f>_xll.BInterpol('Base IPCA'!$C$3:$C$14,'Base IPCA'!$E$3:$E$14,AH6085,"Cubic","Extrapolate=Linear","MultiX=Average","Skip=True","Sort=True")</f>
        <v>#N/A Invalid Parameter: Interpolation value</v>
      </c>
      <c r="AJ6085" s="43" t="str">
        <f>_xll.BInterpol('Base IPCA'!$C$3:$C$14,'Base IPCA'!$D$3:$D$14,AH6085,"Cubic","Extrapolate=Linear","MultiX=Average","Skip=True","Sort=True")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4">AH6085+1</f>
        <v>#REF!</v>
      </c>
      <c r="AI6086" s="43" t="str">
        <f>_xll.BInterpol('Base IPCA'!$C$3:$C$14,'Base IPCA'!$E$3:$E$14,AH6086,"Cubic","Extrapolate=Linear","MultiX=Average","Skip=True","Sort=True")</f>
        <v>#N/A Invalid Parameter: Interpolation value</v>
      </c>
      <c r="AJ6086" s="43" t="str">
        <f>_xll.BInterpol('Base IPCA'!$C$3:$C$14,'Base IPCA'!$D$3:$D$14,AH6086,"Cubic","Extrapolate=Linear","MultiX=Average","Skip=True","Sort=True")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4"/>
        <v>#REF!</v>
      </c>
      <c r="AI6087" s="43" t="str">
        <f>_xll.BInterpol('Base IPCA'!$C$3:$C$14,'Base IPCA'!$E$3:$E$14,AH6087,"Cubic","Extrapolate=Linear","MultiX=Average","Skip=True","Sort=True")</f>
        <v>#N/A Invalid Parameter: Interpolation value</v>
      </c>
      <c r="AJ6087" s="43" t="str">
        <f>_xll.BInterpol('Base IPCA'!$C$3:$C$14,'Base IPCA'!$D$3:$D$14,AH6087,"Cubic","Extrapolate=Linear","MultiX=Average","Skip=True","Sort=True")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4"/>
        <v>#REF!</v>
      </c>
      <c r="AI6088" s="43" t="str">
        <f>_xll.BInterpol('Base IPCA'!$C$3:$C$14,'Base IPCA'!$E$3:$E$14,AH6088,"Cubic","Extrapolate=Linear","MultiX=Average","Skip=True","Sort=True")</f>
        <v>#N/A Invalid Parameter: Interpolation value</v>
      </c>
      <c r="AJ6088" s="43" t="str">
        <f>_xll.BInterpol('Base IPCA'!$C$3:$C$14,'Base IPCA'!$D$3:$D$14,AH6088,"Cubic","Extrapolate=Linear","MultiX=Average","Skip=True","Sort=True")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4"/>
        <v>#REF!</v>
      </c>
      <c r="AI6089" s="43" t="str">
        <f>_xll.BInterpol('Base IPCA'!$C$3:$C$14,'Base IPCA'!$E$3:$E$14,AH6089,"Cubic","Extrapolate=Linear","MultiX=Average","Skip=True","Sort=True")</f>
        <v>#N/A Invalid Parameter: Interpolation value</v>
      </c>
      <c r="AJ6089" s="43" t="str">
        <f>_xll.BInterpol('Base IPCA'!$C$3:$C$14,'Base IPCA'!$D$3:$D$14,AH6089,"Cubic","Extrapolate=Linear","MultiX=Average","Skip=True","Sort=True")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4"/>
        <v>#REF!</v>
      </c>
      <c r="AI6090" s="43" t="str">
        <f>_xll.BInterpol('Base IPCA'!$C$3:$C$14,'Base IPCA'!$E$3:$E$14,AH6090,"Cubic","Extrapolate=Linear","MultiX=Average","Skip=True","Sort=True")</f>
        <v>#N/A Invalid Parameter: Interpolation value</v>
      </c>
      <c r="AJ6090" s="43" t="str">
        <f>_xll.BInterpol('Base IPCA'!$C$3:$C$14,'Base IPCA'!$D$3:$D$14,AH6090,"Cubic","Extrapolate=Linear","MultiX=Average","Skip=True","Sort=True")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4"/>
        <v>#REF!</v>
      </c>
      <c r="AI6091" s="43" t="str">
        <f>_xll.BInterpol('Base IPCA'!$C$3:$C$14,'Base IPCA'!$E$3:$E$14,AH6091,"Cubic","Extrapolate=Linear","MultiX=Average","Skip=True","Sort=True")</f>
        <v>#N/A Invalid Parameter: Interpolation value</v>
      </c>
      <c r="AJ6091" s="43" t="str">
        <f>_xll.BInterpol('Base IPCA'!$C$3:$C$14,'Base IPCA'!$D$3:$D$14,AH6091,"Cubic","Extrapolate=Linear","MultiX=Average","Skip=True","Sort=True")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4"/>
        <v>#REF!</v>
      </c>
      <c r="AI6092" s="43" t="str">
        <f>_xll.BInterpol('Base IPCA'!$C$3:$C$14,'Base IPCA'!$E$3:$E$14,AH6092,"Cubic","Extrapolate=Linear","MultiX=Average","Skip=True","Sort=True")</f>
        <v>#N/A Invalid Parameter: Interpolation value</v>
      </c>
      <c r="AJ6092" s="43" t="str">
        <f>_xll.BInterpol('Base IPCA'!$C$3:$C$14,'Base IPCA'!$D$3:$D$14,AH6092,"Cubic","Extrapolate=Linear","MultiX=Average","Skip=True","Sort=True")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4"/>
        <v>#REF!</v>
      </c>
      <c r="AI6093" s="43" t="str">
        <f>_xll.BInterpol('Base IPCA'!$C$3:$C$14,'Base IPCA'!$E$3:$E$14,AH6093,"Cubic","Extrapolate=Linear","MultiX=Average","Skip=True","Sort=True")</f>
        <v>#N/A Invalid Parameter: Interpolation value</v>
      </c>
      <c r="AJ6093" s="43" t="str">
        <f>_xll.BInterpol('Base IPCA'!$C$3:$C$14,'Base IPCA'!$D$3:$D$14,AH6093,"Cubic","Extrapolate=Linear","MultiX=Average","Skip=True","Sort=True")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4"/>
        <v>#REF!</v>
      </c>
      <c r="AI6094" s="43" t="str">
        <f>_xll.BInterpol('Base IPCA'!$C$3:$C$14,'Base IPCA'!$E$3:$E$14,AH6094,"Cubic","Extrapolate=Linear","MultiX=Average","Skip=True","Sort=True")</f>
        <v>#N/A Invalid Parameter: Interpolation value</v>
      </c>
      <c r="AJ6094" s="43" t="str">
        <f>_xll.BInterpol('Base IPCA'!$C$3:$C$14,'Base IPCA'!$D$3:$D$14,AH6094,"Cubic","Extrapolate=Linear","MultiX=Average","Skip=True","Sort=True")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4"/>
        <v>#REF!</v>
      </c>
      <c r="AI6095" s="43" t="str">
        <f>_xll.BInterpol('Base IPCA'!$C$3:$C$14,'Base IPCA'!$E$3:$E$14,AH6095,"Cubic","Extrapolate=Linear","MultiX=Average","Skip=True","Sort=True")</f>
        <v>#N/A Invalid Parameter: Interpolation value</v>
      </c>
      <c r="AJ6095" s="43" t="str">
        <f>_xll.BInterpol('Base IPCA'!$C$3:$C$14,'Base IPCA'!$D$3:$D$14,AH6095,"Cubic","Extrapolate=Linear","MultiX=Average","Skip=True","Sort=True")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4"/>
        <v>#REF!</v>
      </c>
      <c r="AI6096" s="43" t="str">
        <f>_xll.BInterpol('Base IPCA'!$C$3:$C$14,'Base IPCA'!$E$3:$E$14,AH6096,"Cubic","Extrapolate=Linear","MultiX=Average","Skip=True","Sort=True")</f>
        <v>#N/A Invalid Parameter: Interpolation value</v>
      </c>
      <c r="AJ6096" s="43" t="str">
        <f>_xll.BInterpol('Base IPCA'!$C$3:$C$14,'Base IPCA'!$D$3:$D$14,AH6096,"Cubic","Extrapolate=Linear","MultiX=Average","Skip=True","Sort=True")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4"/>
        <v>#REF!</v>
      </c>
      <c r="AI6097" s="43" t="str">
        <f>_xll.BInterpol('Base IPCA'!$C$3:$C$14,'Base IPCA'!$E$3:$E$14,AH6097,"Cubic","Extrapolate=Linear","MultiX=Average","Skip=True","Sort=True")</f>
        <v>#N/A Invalid Parameter: Interpolation value</v>
      </c>
      <c r="AJ6097" s="43" t="str">
        <f>_xll.BInterpol('Base IPCA'!$C$3:$C$14,'Base IPCA'!$D$3:$D$14,AH6097,"Cubic","Extrapolate=Linear","MultiX=Average","Skip=True","Sort=True")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4"/>
        <v>#REF!</v>
      </c>
      <c r="AI6098" s="43" t="str">
        <f>_xll.BInterpol('Base IPCA'!$C$3:$C$14,'Base IPCA'!$E$3:$E$14,AH6098,"Cubic","Extrapolate=Linear","MultiX=Average","Skip=True","Sort=True")</f>
        <v>#N/A Invalid Parameter: Interpolation value</v>
      </c>
      <c r="AJ6098" s="43" t="str">
        <f>_xll.BInterpol('Base IPCA'!$C$3:$C$14,'Base IPCA'!$D$3:$D$14,AH6098,"Cubic","Extrapolate=Linear","MultiX=Average","Skip=True","Sort=True")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4"/>
        <v>#REF!</v>
      </c>
      <c r="AI6099" s="43" t="str">
        <f>_xll.BInterpol('Base IPCA'!$C$3:$C$14,'Base IPCA'!$E$3:$E$14,AH6099,"Cubic","Extrapolate=Linear","MultiX=Average","Skip=True","Sort=True")</f>
        <v>#N/A Invalid Parameter: Interpolation value</v>
      </c>
      <c r="AJ6099" s="43" t="str">
        <f>_xll.BInterpol('Base IPCA'!$C$3:$C$14,'Base IPCA'!$D$3:$D$14,AH6099,"Cubic","Extrapolate=Linear","MultiX=Average","Skip=True","Sort=True")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4"/>
        <v>#REF!</v>
      </c>
      <c r="AI6100" s="43" t="str">
        <f>_xll.BInterpol('Base IPCA'!$C$3:$C$14,'Base IPCA'!$E$3:$E$14,AH6100,"Cubic","Extrapolate=Linear","MultiX=Average","Skip=True","Sort=True")</f>
        <v>#N/A Invalid Parameter: Interpolation value</v>
      </c>
      <c r="AJ6100" s="43" t="str">
        <f>_xll.BInterpol('Base IPCA'!$C$3:$C$14,'Base IPCA'!$D$3:$D$14,AH6100,"Cubic","Extrapolate=Linear","MultiX=Average","Skip=True","Sort=True")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4"/>
        <v>#REF!</v>
      </c>
      <c r="AI6101" s="43" t="str">
        <f>_xll.BInterpol('Base IPCA'!$C$3:$C$14,'Base IPCA'!$E$3:$E$14,AH6101,"Cubic","Extrapolate=Linear","MultiX=Average","Skip=True","Sort=True")</f>
        <v>#N/A Invalid Parameter: Interpolation value</v>
      </c>
      <c r="AJ6101" s="43" t="str">
        <f>_xll.BInterpol('Base IPCA'!$C$3:$C$14,'Base IPCA'!$D$3:$D$14,AH6101,"Cubic","Extrapolate=Linear","MultiX=Average","Skip=True","Sort=True")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4"/>
        <v>#REF!</v>
      </c>
      <c r="AI6102" s="43" t="str">
        <f>_xll.BInterpol('Base IPCA'!$C$3:$C$14,'Base IPCA'!$E$3:$E$14,AH6102,"Cubic","Extrapolate=Linear","MultiX=Average","Skip=True","Sort=True")</f>
        <v>#N/A Invalid Parameter: Interpolation value</v>
      </c>
      <c r="AJ6102" s="43" t="str">
        <f>_xll.BInterpol('Base IPCA'!$C$3:$C$14,'Base IPCA'!$D$3:$D$14,AH6102,"Cubic","Extrapolate=Linear","MultiX=Average","Skip=True","Sort=True")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4"/>
        <v>#REF!</v>
      </c>
      <c r="AI6103" s="43" t="str">
        <f>_xll.BInterpol('Base IPCA'!$C$3:$C$14,'Base IPCA'!$E$3:$E$14,AH6103,"Cubic","Extrapolate=Linear","MultiX=Average","Skip=True","Sort=True")</f>
        <v>#N/A Invalid Parameter: Interpolation value</v>
      </c>
      <c r="AJ6103" s="43" t="str">
        <f>_xll.BInterpol('Base IPCA'!$C$3:$C$14,'Base IPCA'!$D$3:$D$14,AH6103,"Cubic","Extrapolate=Linear","MultiX=Average","Skip=True","Sort=True")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4"/>
        <v>#REF!</v>
      </c>
      <c r="AI6104" s="43" t="str">
        <f>_xll.BInterpol('Base IPCA'!$C$3:$C$14,'Base IPCA'!$E$3:$E$14,AH6104,"Cubic","Extrapolate=Linear","MultiX=Average","Skip=True","Sort=True")</f>
        <v>#N/A Invalid Parameter: Interpolation value</v>
      </c>
      <c r="AJ6104" s="43" t="str">
        <f>_xll.BInterpol('Base IPCA'!$C$3:$C$14,'Base IPCA'!$D$3:$D$14,AH6104,"Cubic","Extrapolate=Linear","MultiX=Average","Skip=True","Sort=True")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4"/>
        <v>#REF!</v>
      </c>
      <c r="AI6105" s="43" t="str">
        <f>_xll.BInterpol('Base IPCA'!$C$3:$C$14,'Base IPCA'!$E$3:$E$14,AH6105,"Cubic","Extrapolate=Linear","MultiX=Average","Skip=True","Sort=True")</f>
        <v>#N/A Invalid Parameter: Interpolation value</v>
      </c>
      <c r="AJ6105" s="43" t="str">
        <f>_xll.BInterpol('Base IPCA'!$C$3:$C$14,'Base IPCA'!$D$3:$D$14,AH6105,"Cubic","Extrapolate=Linear","MultiX=Average","Skip=True","Sort=True")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4"/>
        <v>#REF!</v>
      </c>
      <c r="AI6106" s="43" t="str">
        <f>_xll.BInterpol('Base IPCA'!$C$3:$C$14,'Base IPCA'!$E$3:$E$14,AH6106,"Cubic","Extrapolate=Linear","MultiX=Average","Skip=True","Sort=True")</f>
        <v>#N/A Invalid Parameter: Interpolation value</v>
      </c>
      <c r="AJ6106" s="43" t="str">
        <f>_xll.BInterpol('Base IPCA'!$C$3:$C$14,'Base IPCA'!$D$3:$D$14,AH6106,"Cubic","Extrapolate=Linear","MultiX=Average","Skip=True","Sort=True")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4"/>
        <v>#REF!</v>
      </c>
      <c r="AI6107" s="43" t="str">
        <f>_xll.BInterpol('Base IPCA'!$C$3:$C$14,'Base IPCA'!$E$3:$E$14,AH6107,"Cubic","Extrapolate=Linear","MultiX=Average","Skip=True","Sort=True")</f>
        <v>#N/A Invalid Parameter: Interpolation value</v>
      </c>
      <c r="AJ6107" s="43" t="str">
        <f>_xll.BInterpol('Base IPCA'!$C$3:$C$14,'Base IPCA'!$D$3:$D$14,AH6107,"Cubic","Extrapolate=Linear","MultiX=Average","Skip=True","Sort=True")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4"/>
        <v>#REF!</v>
      </c>
      <c r="AI6108" s="43" t="str">
        <f>_xll.BInterpol('Base IPCA'!$C$3:$C$14,'Base IPCA'!$E$3:$E$14,AH6108,"Cubic","Extrapolate=Linear","MultiX=Average","Skip=True","Sort=True")</f>
        <v>#N/A Invalid Parameter: Interpolation value</v>
      </c>
      <c r="AJ6108" s="43" t="str">
        <f>_xll.BInterpol('Base IPCA'!$C$3:$C$14,'Base IPCA'!$D$3:$D$14,AH6108,"Cubic","Extrapolate=Linear","MultiX=Average","Skip=True","Sort=True")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4"/>
        <v>#REF!</v>
      </c>
      <c r="AI6109" s="43" t="str">
        <f>_xll.BInterpol('Base IPCA'!$C$3:$C$14,'Base IPCA'!$E$3:$E$14,AH6109,"Cubic","Extrapolate=Linear","MultiX=Average","Skip=True","Sort=True")</f>
        <v>#N/A Invalid Parameter: Interpolation value</v>
      </c>
      <c r="AJ6109" s="43" t="str">
        <f>_xll.BInterpol('Base IPCA'!$C$3:$C$14,'Base IPCA'!$D$3:$D$14,AH6109,"Cubic","Extrapolate=Linear","MultiX=Average","Skip=True","Sort=True")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4"/>
        <v>#REF!</v>
      </c>
      <c r="AI6110" s="43" t="str">
        <f>_xll.BInterpol('Base IPCA'!$C$3:$C$14,'Base IPCA'!$E$3:$E$14,AH6110,"Cubic","Extrapolate=Linear","MultiX=Average","Skip=True","Sort=True")</f>
        <v>#N/A Invalid Parameter: Interpolation value</v>
      </c>
      <c r="AJ6110" s="43" t="str">
        <f>_xll.BInterpol('Base IPCA'!$C$3:$C$14,'Base IPCA'!$D$3:$D$14,AH6110,"Cubic","Extrapolate=Linear","MultiX=Average","Skip=True","Sort=True")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4"/>
        <v>#REF!</v>
      </c>
      <c r="AI6111" s="43" t="str">
        <f>_xll.BInterpol('Base IPCA'!$C$3:$C$14,'Base IPCA'!$E$3:$E$14,AH6111,"Cubic","Extrapolate=Linear","MultiX=Average","Skip=True","Sort=True")</f>
        <v>#N/A Invalid Parameter: Interpolation value</v>
      </c>
      <c r="AJ6111" s="43" t="str">
        <f>_xll.BInterpol('Base IPCA'!$C$3:$C$14,'Base IPCA'!$D$3:$D$14,AH6111,"Cubic","Extrapolate=Linear","MultiX=Average","Skip=True","Sort=True")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4"/>
        <v>#REF!</v>
      </c>
      <c r="AI6112" s="43" t="str">
        <f>_xll.BInterpol('Base IPCA'!$C$3:$C$14,'Base IPCA'!$E$3:$E$14,AH6112,"Cubic","Extrapolate=Linear","MultiX=Average","Skip=True","Sort=True")</f>
        <v>#N/A Invalid Parameter: Interpolation value</v>
      </c>
      <c r="AJ6112" s="43" t="str">
        <f>_xll.BInterpol('Base IPCA'!$C$3:$C$14,'Base IPCA'!$D$3:$D$14,AH6112,"Cubic","Extrapolate=Linear","MultiX=Average","Skip=True","Sort=True")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4"/>
        <v>#REF!</v>
      </c>
      <c r="AI6113" s="43" t="str">
        <f>_xll.BInterpol('Base IPCA'!$C$3:$C$14,'Base IPCA'!$E$3:$E$14,AH6113,"Cubic","Extrapolate=Linear","MultiX=Average","Skip=True","Sort=True")</f>
        <v>#N/A Invalid Parameter: Interpolation value</v>
      </c>
      <c r="AJ6113" s="43" t="str">
        <f>_xll.BInterpol('Base IPCA'!$C$3:$C$14,'Base IPCA'!$D$3:$D$14,AH6113,"Cubic","Extrapolate=Linear","MultiX=Average","Skip=True","Sort=True")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4"/>
        <v>#REF!</v>
      </c>
      <c r="AI6114" s="43" t="str">
        <f>_xll.BInterpol('Base IPCA'!$C$3:$C$14,'Base IPCA'!$E$3:$E$14,AH6114,"Cubic","Extrapolate=Linear","MultiX=Average","Skip=True","Sort=True")</f>
        <v>#N/A Invalid Parameter: Interpolation value</v>
      </c>
      <c r="AJ6114" s="43" t="str">
        <f>_xll.BInterpol('Base IPCA'!$C$3:$C$14,'Base IPCA'!$D$3:$D$14,AH6114,"Cubic","Extrapolate=Linear","MultiX=Average","Skip=True","Sort=True")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4"/>
        <v>#REF!</v>
      </c>
      <c r="AI6115" s="43" t="str">
        <f>_xll.BInterpol('Base IPCA'!$C$3:$C$14,'Base IPCA'!$E$3:$E$14,AH6115,"Cubic","Extrapolate=Linear","MultiX=Average","Skip=True","Sort=True")</f>
        <v>#N/A Invalid Parameter: Interpolation value</v>
      </c>
      <c r="AJ6115" s="43" t="str">
        <f>_xll.BInterpol('Base IPCA'!$C$3:$C$14,'Base IPCA'!$D$3:$D$14,AH6115,"Cubic","Extrapolate=Linear","MultiX=Average","Skip=True","Sort=True")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4"/>
        <v>#REF!</v>
      </c>
      <c r="AI6116" s="43" t="str">
        <f>_xll.BInterpol('Base IPCA'!$C$3:$C$14,'Base IPCA'!$E$3:$E$14,AH6116,"Cubic","Extrapolate=Linear","MultiX=Average","Skip=True","Sort=True")</f>
        <v>#N/A Invalid Parameter: Interpolation value</v>
      </c>
      <c r="AJ6116" s="43" t="str">
        <f>_xll.BInterpol('Base IPCA'!$C$3:$C$14,'Base IPCA'!$D$3:$D$14,AH6116,"Cubic","Extrapolate=Linear","MultiX=Average","Skip=True","Sort=True")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4"/>
        <v>#REF!</v>
      </c>
      <c r="AI6117" s="43" t="str">
        <f>_xll.BInterpol('Base IPCA'!$C$3:$C$14,'Base IPCA'!$E$3:$E$14,AH6117,"Cubic","Extrapolate=Linear","MultiX=Average","Skip=True","Sort=True")</f>
        <v>#N/A Invalid Parameter: Interpolation value</v>
      </c>
      <c r="AJ6117" s="43" t="str">
        <f>_xll.BInterpol('Base IPCA'!$C$3:$C$14,'Base IPCA'!$D$3:$D$14,AH6117,"Cubic","Extrapolate=Linear","MultiX=Average","Skip=True","Sort=True")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4"/>
        <v>#REF!</v>
      </c>
      <c r="AI6118" s="43" t="str">
        <f>_xll.BInterpol('Base IPCA'!$C$3:$C$14,'Base IPCA'!$E$3:$E$14,AH6118,"Cubic","Extrapolate=Linear","MultiX=Average","Skip=True","Sort=True")</f>
        <v>#N/A Invalid Parameter: Interpolation value</v>
      </c>
      <c r="AJ6118" s="43" t="str">
        <f>_xll.BInterpol('Base IPCA'!$C$3:$C$14,'Base IPCA'!$D$3:$D$14,AH6118,"Cubic","Extrapolate=Linear","MultiX=Average","Skip=True","Sort=True")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4"/>
        <v>#REF!</v>
      </c>
      <c r="AI6119" s="43" t="str">
        <f>_xll.BInterpol('Base IPCA'!$C$3:$C$14,'Base IPCA'!$E$3:$E$14,AH6119,"Cubic","Extrapolate=Linear","MultiX=Average","Skip=True","Sort=True")</f>
        <v>#N/A Invalid Parameter: Interpolation value</v>
      </c>
      <c r="AJ6119" s="43" t="str">
        <f>_xll.BInterpol('Base IPCA'!$C$3:$C$14,'Base IPCA'!$D$3:$D$14,AH6119,"Cubic","Extrapolate=Linear","MultiX=Average","Skip=True","Sort=True")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4"/>
        <v>#REF!</v>
      </c>
      <c r="AI6120" s="43" t="str">
        <f>_xll.BInterpol('Base IPCA'!$C$3:$C$14,'Base IPCA'!$E$3:$E$14,AH6120,"Cubic","Extrapolate=Linear","MultiX=Average","Skip=True","Sort=True")</f>
        <v>#N/A Invalid Parameter: Interpolation value</v>
      </c>
      <c r="AJ6120" s="43" t="str">
        <f>_xll.BInterpol('Base IPCA'!$C$3:$C$14,'Base IPCA'!$D$3:$D$14,AH6120,"Cubic","Extrapolate=Linear","MultiX=Average","Skip=True","Sort=True")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4"/>
        <v>#REF!</v>
      </c>
      <c r="AI6121" s="43" t="str">
        <f>_xll.BInterpol('Base IPCA'!$C$3:$C$14,'Base IPCA'!$E$3:$E$14,AH6121,"Cubic","Extrapolate=Linear","MultiX=Average","Skip=True","Sort=True")</f>
        <v>#N/A Invalid Parameter: Interpolation value</v>
      </c>
      <c r="AJ6121" s="43" t="str">
        <f>_xll.BInterpol('Base IPCA'!$C$3:$C$14,'Base IPCA'!$D$3:$D$14,AH6121,"Cubic","Extrapolate=Linear","MultiX=Average","Skip=True","Sort=True")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4"/>
        <v>#REF!</v>
      </c>
      <c r="AI6122" s="43" t="str">
        <f>_xll.BInterpol('Base IPCA'!$C$3:$C$14,'Base IPCA'!$E$3:$E$14,AH6122,"Cubic","Extrapolate=Linear","MultiX=Average","Skip=True","Sort=True")</f>
        <v>#N/A Invalid Parameter: Interpolation value</v>
      </c>
      <c r="AJ6122" s="43" t="str">
        <f>_xll.BInterpol('Base IPCA'!$C$3:$C$14,'Base IPCA'!$D$3:$D$14,AH6122,"Cubic","Extrapolate=Linear","MultiX=Average","Skip=True","Sort=True")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4"/>
        <v>#REF!</v>
      </c>
      <c r="AI6123" s="43" t="str">
        <f>_xll.BInterpol('Base IPCA'!$C$3:$C$14,'Base IPCA'!$E$3:$E$14,AH6123,"Cubic","Extrapolate=Linear","MultiX=Average","Skip=True","Sort=True")</f>
        <v>#N/A Invalid Parameter: Interpolation value</v>
      </c>
      <c r="AJ6123" s="43" t="str">
        <f>_xll.BInterpol('Base IPCA'!$C$3:$C$14,'Base IPCA'!$D$3:$D$14,AH6123,"Cubic","Extrapolate=Linear","MultiX=Average","Skip=True","Sort=True")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4"/>
        <v>#REF!</v>
      </c>
      <c r="AI6124" s="43" t="str">
        <f>_xll.BInterpol('Base IPCA'!$C$3:$C$14,'Base IPCA'!$E$3:$E$14,AH6124,"Cubic","Extrapolate=Linear","MultiX=Average","Skip=True","Sort=True")</f>
        <v>#N/A Invalid Parameter: Interpolation value</v>
      </c>
      <c r="AJ6124" s="43" t="str">
        <f>_xll.BInterpol('Base IPCA'!$C$3:$C$14,'Base IPCA'!$D$3:$D$14,AH6124,"Cubic","Extrapolate=Linear","MultiX=Average","Skip=True","Sort=True")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4"/>
        <v>#REF!</v>
      </c>
      <c r="AI6125" s="43" t="str">
        <f>_xll.BInterpol('Base IPCA'!$C$3:$C$14,'Base IPCA'!$E$3:$E$14,AH6125,"Cubic","Extrapolate=Linear","MultiX=Average","Skip=True","Sort=True")</f>
        <v>#N/A Invalid Parameter: Interpolation value</v>
      </c>
      <c r="AJ6125" s="43" t="str">
        <f>_xll.BInterpol('Base IPCA'!$C$3:$C$14,'Base IPCA'!$D$3:$D$14,AH6125,"Cubic","Extrapolate=Linear","MultiX=Average","Skip=True","Sort=True")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4"/>
        <v>#REF!</v>
      </c>
      <c r="AI6126" s="43" t="str">
        <f>_xll.BInterpol('Base IPCA'!$C$3:$C$14,'Base IPCA'!$E$3:$E$14,AH6126,"Cubic","Extrapolate=Linear","MultiX=Average","Skip=True","Sort=True")</f>
        <v>#N/A Invalid Parameter: Interpolation value</v>
      </c>
      <c r="AJ6126" s="43" t="str">
        <f>_xll.BInterpol('Base IPCA'!$C$3:$C$14,'Base IPCA'!$D$3:$D$14,AH6126,"Cubic","Extrapolate=Linear","MultiX=Average","Skip=True","Sort=True")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4"/>
        <v>#REF!</v>
      </c>
      <c r="AI6127" s="43" t="str">
        <f>_xll.BInterpol('Base IPCA'!$C$3:$C$14,'Base IPCA'!$E$3:$E$14,AH6127,"Cubic","Extrapolate=Linear","MultiX=Average","Skip=True","Sort=True")</f>
        <v>#N/A Invalid Parameter: Interpolation value</v>
      </c>
      <c r="AJ6127" s="43" t="str">
        <f>_xll.BInterpol('Base IPCA'!$C$3:$C$14,'Base IPCA'!$D$3:$D$14,AH6127,"Cubic","Extrapolate=Linear","MultiX=Average","Skip=True","Sort=True")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4"/>
        <v>#REF!</v>
      </c>
      <c r="AI6128" s="43" t="str">
        <f>_xll.BInterpol('Base IPCA'!$C$3:$C$14,'Base IPCA'!$E$3:$E$14,AH6128,"Cubic","Extrapolate=Linear","MultiX=Average","Skip=True","Sort=True")</f>
        <v>#N/A Invalid Parameter: Interpolation value</v>
      </c>
      <c r="AJ6128" s="43" t="str">
        <f>_xll.BInterpol('Base IPCA'!$C$3:$C$14,'Base IPCA'!$D$3:$D$14,AH6128,"Cubic","Extrapolate=Linear","MultiX=Average","Skip=True","Sort=True")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4"/>
        <v>#REF!</v>
      </c>
      <c r="AI6129" s="43" t="str">
        <f>_xll.BInterpol('Base IPCA'!$C$3:$C$14,'Base IPCA'!$E$3:$E$14,AH6129,"Cubic","Extrapolate=Linear","MultiX=Average","Skip=True","Sort=True")</f>
        <v>#N/A Invalid Parameter: Interpolation value</v>
      </c>
      <c r="AJ6129" s="43" t="str">
        <f>_xll.BInterpol('Base IPCA'!$C$3:$C$14,'Base IPCA'!$D$3:$D$14,AH6129,"Cubic","Extrapolate=Linear","MultiX=Average","Skip=True","Sort=True")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4"/>
        <v>#REF!</v>
      </c>
      <c r="AI6130" s="43" t="str">
        <f>_xll.BInterpol('Base IPCA'!$C$3:$C$14,'Base IPCA'!$E$3:$E$14,AH6130,"Cubic","Extrapolate=Linear","MultiX=Average","Skip=True","Sort=True")</f>
        <v>#N/A Invalid Parameter: Interpolation value</v>
      </c>
      <c r="AJ6130" s="43" t="str">
        <f>_xll.BInterpol('Base IPCA'!$C$3:$C$14,'Base IPCA'!$D$3:$D$14,AH6130,"Cubic","Extrapolate=Linear","MultiX=Average","Skip=True","Sort=True")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4"/>
        <v>#REF!</v>
      </c>
      <c r="AI6131" s="43" t="str">
        <f>_xll.BInterpol('Base IPCA'!$C$3:$C$14,'Base IPCA'!$E$3:$E$14,AH6131,"Cubic","Extrapolate=Linear","MultiX=Average","Skip=True","Sort=True")</f>
        <v>#N/A Invalid Parameter: Interpolation value</v>
      </c>
      <c r="AJ6131" s="43" t="str">
        <f>_xll.BInterpol('Base IPCA'!$C$3:$C$14,'Base IPCA'!$D$3:$D$14,AH6131,"Cubic","Extrapolate=Linear","MultiX=Average","Skip=True","Sort=True")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4"/>
        <v>#REF!</v>
      </c>
      <c r="AI6132" s="43" t="str">
        <f>_xll.BInterpol('Base IPCA'!$C$3:$C$14,'Base IPCA'!$E$3:$E$14,AH6132,"Cubic","Extrapolate=Linear","MultiX=Average","Skip=True","Sort=True")</f>
        <v>#N/A Invalid Parameter: Interpolation value</v>
      </c>
      <c r="AJ6132" s="43" t="str">
        <f>_xll.BInterpol('Base IPCA'!$C$3:$C$14,'Base IPCA'!$D$3:$D$14,AH6132,"Cubic","Extrapolate=Linear","MultiX=Average","Skip=True","Sort=True")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4"/>
        <v>#REF!</v>
      </c>
      <c r="AI6133" s="43" t="str">
        <f>_xll.BInterpol('Base IPCA'!$C$3:$C$14,'Base IPCA'!$E$3:$E$14,AH6133,"Cubic","Extrapolate=Linear","MultiX=Average","Skip=True","Sort=True")</f>
        <v>#N/A Invalid Parameter: Interpolation value</v>
      </c>
      <c r="AJ6133" s="43" t="str">
        <f>_xll.BInterpol('Base IPCA'!$C$3:$C$14,'Base IPCA'!$D$3:$D$14,AH6133,"Cubic","Extrapolate=Linear","MultiX=Average","Skip=True","Sort=True")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4"/>
        <v>#REF!</v>
      </c>
      <c r="AI6134" s="43" t="str">
        <f>_xll.BInterpol('Base IPCA'!$C$3:$C$14,'Base IPCA'!$E$3:$E$14,AH6134,"Cubic","Extrapolate=Linear","MultiX=Average","Skip=True","Sort=True")</f>
        <v>#N/A Invalid Parameter: Interpolation value</v>
      </c>
      <c r="AJ6134" s="43" t="str">
        <f>_xll.BInterpol('Base IPCA'!$C$3:$C$14,'Base IPCA'!$D$3:$D$14,AH6134,"Cubic","Extrapolate=Linear","MultiX=Average","Skip=True","Sort=True")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4"/>
        <v>#REF!</v>
      </c>
      <c r="AI6135" s="43" t="str">
        <f>_xll.BInterpol('Base IPCA'!$C$3:$C$14,'Base IPCA'!$E$3:$E$14,AH6135,"Cubic","Extrapolate=Linear","MultiX=Average","Skip=True","Sort=True")</f>
        <v>#N/A Invalid Parameter: Interpolation value</v>
      </c>
      <c r="AJ6135" s="43" t="str">
        <f>_xll.BInterpol('Base IPCA'!$C$3:$C$14,'Base IPCA'!$D$3:$D$14,AH6135,"Cubic","Extrapolate=Linear","MultiX=Average","Skip=True","Sort=True")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4"/>
        <v>#REF!</v>
      </c>
      <c r="AI6136" s="43" t="str">
        <f>_xll.BInterpol('Base IPCA'!$C$3:$C$14,'Base IPCA'!$E$3:$E$14,AH6136,"Cubic","Extrapolate=Linear","MultiX=Average","Skip=True","Sort=True")</f>
        <v>#N/A Invalid Parameter: Interpolation value</v>
      </c>
      <c r="AJ6136" s="43" t="str">
        <f>_xll.BInterpol('Base IPCA'!$C$3:$C$14,'Base IPCA'!$D$3:$D$14,AH6136,"Cubic","Extrapolate=Linear","MultiX=Average","Skip=True","Sort=True")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4"/>
        <v>#REF!</v>
      </c>
      <c r="AI6137" s="43" t="str">
        <f>_xll.BInterpol('Base IPCA'!$C$3:$C$14,'Base IPCA'!$E$3:$E$14,AH6137,"Cubic","Extrapolate=Linear","MultiX=Average","Skip=True","Sort=True")</f>
        <v>#N/A Invalid Parameter: Interpolation value</v>
      </c>
      <c r="AJ6137" s="43" t="str">
        <f>_xll.BInterpol('Base IPCA'!$C$3:$C$14,'Base IPCA'!$D$3:$D$14,AH6137,"Cubic","Extrapolate=Linear","MultiX=Average","Skip=True","Sort=True")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4"/>
        <v>#REF!</v>
      </c>
      <c r="AI6138" s="43" t="str">
        <f>_xll.BInterpol('Base IPCA'!$C$3:$C$14,'Base IPCA'!$E$3:$E$14,AH6138,"Cubic","Extrapolate=Linear","MultiX=Average","Skip=True","Sort=True")</f>
        <v>#N/A Invalid Parameter: Interpolation value</v>
      </c>
      <c r="AJ6138" s="43" t="str">
        <f>_xll.BInterpol('Base IPCA'!$C$3:$C$14,'Base IPCA'!$D$3:$D$14,AH6138,"Cubic","Extrapolate=Linear","MultiX=Average","Skip=True","Sort=True")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4"/>
        <v>#REF!</v>
      </c>
      <c r="AI6139" s="43" t="str">
        <f>_xll.BInterpol('Base IPCA'!$C$3:$C$14,'Base IPCA'!$E$3:$E$14,AH6139,"Cubic","Extrapolate=Linear","MultiX=Average","Skip=True","Sort=True")</f>
        <v>#N/A Invalid Parameter: Interpolation value</v>
      </c>
      <c r="AJ6139" s="43" t="str">
        <f>_xll.BInterpol('Base IPCA'!$C$3:$C$14,'Base IPCA'!$D$3:$D$14,AH6139,"Cubic","Extrapolate=Linear","MultiX=Average","Skip=True","Sort=True")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4"/>
        <v>#REF!</v>
      </c>
      <c r="AI6140" s="43" t="str">
        <f>_xll.BInterpol('Base IPCA'!$C$3:$C$14,'Base IPCA'!$E$3:$E$14,AH6140,"Cubic","Extrapolate=Linear","MultiX=Average","Skip=True","Sort=True")</f>
        <v>#N/A Invalid Parameter: Interpolation value</v>
      </c>
      <c r="AJ6140" s="43" t="str">
        <f>_xll.BInterpol('Base IPCA'!$C$3:$C$14,'Base IPCA'!$D$3:$D$14,AH6140,"Cubic","Extrapolate=Linear","MultiX=Average","Skip=True","Sort=True")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4"/>
        <v>#REF!</v>
      </c>
      <c r="AI6141" s="43" t="str">
        <f>_xll.BInterpol('Base IPCA'!$C$3:$C$14,'Base IPCA'!$E$3:$E$14,AH6141,"Cubic","Extrapolate=Linear","MultiX=Average","Skip=True","Sort=True")</f>
        <v>#N/A Invalid Parameter: Interpolation value</v>
      </c>
      <c r="AJ6141" s="43" t="str">
        <f>_xll.BInterpol('Base IPCA'!$C$3:$C$14,'Base IPCA'!$D$3:$D$14,AH6141,"Cubic","Extrapolate=Linear","MultiX=Average","Skip=True","Sort=True")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4"/>
        <v>#REF!</v>
      </c>
      <c r="AI6142" s="43" t="str">
        <f>_xll.BInterpol('Base IPCA'!$C$3:$C$14,'Base IPCA'!$E$3:$E$14,AH6142,"Cubic","Extrapolate=Linear","MultiX=Average","Skip=True","Sort=True")</f>
        <v>#N/A Invalid Parameter: Interpolation value</v>
      </c>
      <c r="AJ6142" s="43" t="str">
        <f>_xll.BInterpol('Base IPCA'!$C$3:$C$14,'Base IPCA'!$D$3:$D$14,AH6142,"Cubic","Extrapolate=Linear","MultiX=Average","Skip=True","Sort=True")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4"/>
        <v>#REF!</v>
      </c>
      <c r="AI6143" s="43" t="str">
        <f>_xll.BInterpol('Base IPCA'!$C$3:$C$14,'Base IPCA'!$E$3:$E$14,AH6143,"Cubic","Extrapolate=Linear","MultiX=Average","Skip=True","Sort=True")</f>
        <v>#N/A Invalid Parameter: Interpolation value</v>
      </c>
      <c r="AJ6143" s="43" t="str">
        <f>_xll.BInterpol('Base IPCA'!$C$3:$C$14,'Base IPCA'!$D$3:$D$14,AH6143,"Cubic","Extrapolate=Linear","MultiX=Average","Skip=True","Sort=True")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4"/>
        <v>#REF!</v>
      </c>
      <c r="AI6144" s="43" t="str">
        <f>_xll.BInterpol('Base IPCA'!$C$3:$C$14,'Base IPCA'!$E$3:$E$14,AH6144,"Cubic","Extrapolate=Linear","MultiX=Average","Skip=True","Sort=True")</f>
        <v>#N/A Invalid Parameter: Interpolation value</v>
      </c>
      <c r="AJ6144" s="43" t="str">
        <f>_xll.BInterpol('Base IPCA'!$C$3:$C$14,'Base IPCA'!$D$3:$D$14,AH6144,"Cubic","Extrapolate=Linear","MultiX=Average","Skip=True","Sort=True")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4"/>
        <v>#REF!</v>
      </c>
      <c r="AI6145" s="43" t="str">
        <f>_xll.BInterpol('Base IPCA'!$C$3:$C$14,'Base IPCA'!$E$3:$E$14,AH6145,"Cubic","Extrapolate=Linear","MultiX=Average","Skip=True","Sort=True")</f>
        <v>#N/A Invalid Parameter: Interpolation value</v>
      </c>
      <c r="AJ6145" s="43" t="str">
        <f>_xll.BInterpol('Base IPCA'!$C$3:$C$14,'Base IPCA'!$D$3:$D$14,AH6145,"Cubic","Extrapolate=Linear","MultiX=Average","Skip=True","Sort=True")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4"/>
        <v>#REF!</v>
      </c>
      <c r="AI6146" s="43" t="str">
        <f>_xll.BInterpol('Base IPCA'!$C$3:$C$14,'Base IPCA'!$E$3:$E$14,AH6146,"Cubic","Extrapolate=Linear","MultiX=Average","Skip=True","Sort=True")</f>
        <v>#N/A Invalid Parameter: Interpolation value</v>
      </c>
      <c r="AJ6146" s="43" t="str">
        <f>_xll.BInterpol('Base IPCA'!$C$3:$C$14,'Base IPCA'!$D$3:$D$14,AH6146,"Cubic","Extrapolate=Linear","MultiX=Average","Skip=True","Sort=True")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4"/>
        <v>#REF!</v>
      </c>
      <c r="AI6147" s="43" t="str">
        <f>_xll.BInterpol('Base IPCA'!$C$3:$C$14,'Base IPCA'!$E$3:$E$14,AH6147,"Cubic","Extrapolate=Linear","MultiX=Average","Skip=True","Sort=True")</f>
        <v>#N/A Invalid Parameter: Interpolation value</v>
      </c>
      <c r="AJ6147" s="43" t="str">
        <f>_xll.BInterpol('Base IPCA'!$C$3:$C$14,'Base IPCA'!$D$3:$D$14,AH6147,"Cubic","Extrapolate=Linear","MultiX=Average","Skip=True","Sort=True")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4"/>
        <v>#REF!</v>
      </c>
      <c r="AI6148" s="43" t="str">
        <f>_xll.BInterpol('Base IPCA'!$C$3:$C$14,'Base IPCA'!$E$3:$E$14,AH6148,"Cubic","Extrapolate=Linear","MultiX=Average","Skip=True","Sort=True")</f>
        <v>#N/A Invalid Parameter: Interpolation value</v>
      </c>
      <c r="AJ6148" s="43" t="str">
        <f>_xll.BInterpol('Base IPCA'!$C$3:$C$14,'Base IPCA'!$D$3:$D$14,AH6148,"Cubic","Extrapolate=Linear","MultiX=Average","Skip=True","Sort=True")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4"/>
        <v>#REF!</v>
      </c>
      <c r="AI6149" s="43" t="str">
        <f>_xll.BInterpol('Base IPCA'!$C$3:$C$14,'Base IPCA'!$E$3:$E$14,AH6149,"Cubic","Extrapolate=Linear","MultiX=Average","Skip=True","Sort=True")</f>
        <v>#N/A Invalid Parameter: Interpolation value</v>
      </c>
      <c r="AJ6149" s="43" t="str">
        <f>_xll.BInterpol('Base IPCA'!$C$3:$C$14,'Base IPCA'!$D$3:$D$14,AH6149,"Cubic","Extrapolate=Linear","MultiX=Average","Skip=True","Sort=True")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5">AH6149+1</f>
        <v>#REF!</v>
      </c>
      <c r="AI6150" s="43" t="str">
        <f>_xll.BInterpol('Base IPCA'!$C$3:$C$14,'Base IPCA'!$E$3:$E$14,AH6150,"Cubic","Extrapolate=Linear","MultiX=Average","Skip=True","Sort=True")</f>
        <v>#N/A Invalid Parameter: Interpolation value</v>
      </c>
      <c r="AJ6150" s="43" t="str">
        <f>_xll.BInterpol('Base IPCA'!$C$3:$C$14,'Base IPCA'!$D$3:$D$14,AH6150,"Cubic","Extrapolate=Linear","MultiX=Average","Skip=True","Sort=True")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5"/>
        <v>#REF!</v>
      </c>
      <c r="AI6151" s="43" t="str">
        <f>_xll.BInterpol('Base IPCA'!$C$3:$C$14,'Base IPCA'!$E$3:$E$14,AH6151,"Cubic","Extrapolate=Linear","MultiX=Average","Skip=True","Sort=True")</f>
        <v>#N/A Invalid Parameter: Interpolation value</v>
      </c>
      <c r="AJ6151" s="43" t="str">
        <f>_xll.BInterpol('Base IPCA'!$C$3:$C$14,'Base IPCA'!$D$3:$D$14,AH6151,"Cubic","Extrapolate=Linear","MultiX=Average","Skip=True","Sort=True")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5"/>
        <v>#REF!</v>
      </c>
      <c r="AI6152" s="43" t="str">
        <f>_xll.BInterpol('Base IPCA'!$C$3:$C$14,'Base IPCA'!$E$3:$E$14,AH6152,"Cubic","Extrapolate=Linear","MultiX=Average","Skip=True","Sort=True")</f>
        <v>#N/A Invalid Parameter: Interpolation value</v>
      </c>
      <c r="AJ6152" s="43" t="str">
        <f>_xll.BInterpol('Base IPCA'!$C$3:$C$14,'Base IPCA'!$D$3:$D$14,AH6152,"Cubic","Extrapolate=Linear","MultiX=Average","Skip=True","Sort=True")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5"/>
        <v>#REF!</v>
      </c>
      <c r="AI6153" s="43" t="str">
        <f>_xll.BInterpol('Base IPCA'!$C$3:$C$14,'Base IPCA'!$E$3:$E$14,AH6153,"Cubic","Extrapolate=Linear","MultiX=Average","Skip=True","Sort=True")</f>
        <v>#N/A Invalid Parameter: Interpolation value</v>
      </c>
      <c r="AJ6153" s="43" t="str">
        <f>_xll.BInterpol('Base IPCA'!$C$3:$C$14,'Base IPCA'!$D$3:$D$14,AH6153,"Cubic","Extrapolate=Linear","MultiX=Average","Skip=True","Sort=True")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5"/>
        <v>#REF!</v>
      </c>
      <c r="AI6154" s="43" t="str">
        <f>_xll.BInterpol('Base IPCA'!$C$3:$C$14,'Base IPCA'!$E$3:$E$14,AH6154,"Cubic","Extrapolate=Linear","MultiX=Average","Skip=True","Sort=True")</f>
        <v>#N/A Invalid Parameter: Interpolation value</v>
      </c>
      <c r="AJ6154" s="43" t="str">
        <f>_xll.BInterpol('Base IPCA'!$C$3:$C$14,'Base IPCA'!$D$3:$D$14,AH6154,"Cubic","Extrapolate=Linear","MultiX=Average","Skip=True","Sort=True")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5"/>
        <v>#REF!</v>
      </c>
      <c r="AI6155" s="43" t="str">
        <f>_xll.BInterpol('Base IPCA'!$C$3:$C$14,'Base IPCA'!$E$3:$E$14,AH6155,"Cubic","Extrapolate=Linear","MultiX=Average","Skip=True","Sort=True")</f>
        <v>#N/A Invalid Parameter: Interpolation value</v>
      </c>
      <c r="AJ6155" s="43" t="str">
        <f>_xll.BInterpol('Base IPCA'!$C$3:$C$14,'Base IPCA'!$D$3:$D$14,AH6155,"Cubic","Extrapolate=Linear","MultiX=Average","Skip=True","Sort=True")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5"/>
        <v>#REF!</v>
      </c>
      <c r="AI6156" s="43" t="str">
        <f>_xll.BInterpol('Base IPCA'!$C$3:$C$14,'Base IPCA'!$E$3:$E$14,AH6156,"Cubic","Extrapolate=Linear","MultiX=Average","Skip=True","Sort=True")</f>
        <v>#N/A Invalid Parameter: Interpolation value</v>
      </c>
      <c r="AJ6156" s="43" t="str">
        <f>_xll.BInterpol('Base IPCA'!$C$3:$C$14,'Base IPCA'!$D$3:$D$14,AH6156,"Cubic","Extrapolate=Linear","MultiX=Average","Skip=True","Sort=True")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5"/>
        <v>#REF!</v>
      </c>
      <c r="AI6157" s="43" t="str">
        <f>_xll.BInterpol('Base IPCA'!$C$3:$C$14,'Base IPCA'!$E$3:$E$14,AH6157,"Cubic","Extrapolate=Linear","MultiX=Average","Skip=True","Sort=True")</f>
        <v>#N/A Invalid Parameter: Interpolation value</v>
      </c>
      <c r="AJ6157" s="43" t="str">
        <f>_xll.BInterpol('Base IPCA'!$C$3:$C$14,'Base IPCA'!$D$3:$D$14,AH6157,"Cubic","Extrapolate=Linear","MultiX=Average","Skip=True","Sort=True")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5"/>
        <v>#REF!</v>
      </c>
      <c r="AI6158" s="43" t="str">
        <f>_xll.BInterpol('Base IPCA'!$C$3:$C$14,'Base IPCA'!$E$3:$E$14,AH6158,"Cubic","Extrapolate=Linear","MultiX=Average","Skip=True","Sort=True")</f>
        <v>#N/A Invalid Parameter: Interpolation value</v>
      </c>
      <c r="AJ6158" s="43" t="str">
        <f>_xll.BInterpol('Base IPCA'!$C$3:$C$14,'Base IPCA'!$D$3:$D$14,AH6158,"Cubic","Extrapolate=Linear","MultiX=Average","Skip=True","Sort=True")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5"/>
        <v>#REF!</v>
      </c>
      <c r="AI6159" s="43" t="str">
        <f>_xll.BInterpol('Base IPCA'!$C$3:$C$14,'Base IPCA'!$E$3:$E$14,AH6159,"Cubic","Extrapolate=Linear","MultiX=Average","Skip=True","Sort=True")</f>
        <v>#N/A Invalid Parameter: Interpolation value</v>
      </c>
      <c r="AJ6159" s="43" t="str">
        <f>_xll.BInterpol('Base IPCA'!$C$3:$C$14,'Base IPCA'!$D$3:$D$14,AH6159,"Cubic","Extrapolate=Linear","MultiX=Average","Skip=True","Sort=True")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5"/>
        <v>#REF!</v>
      </c>
      <c r="AI6160" s="43" t="str">
        <f>_xll.BInterpol('Base IPCA'!$C$3:$C$14,'Base IPCA'!$E$3:$E$14,AH6160,"Cubic","Extrapolate=Linear","MultiX=Average","Skip=True","Sort=True")</f>
        <v>#N/A Invalid Parameter: Interpolation value</v>
      </c>
      <c r="AJ6160" s="43" t="str">
        <f>_xll.BInterpol('Base IPCA'!$C$3:$C$14,'Base IPCA'!$D$3:$D$14,AH6160,"Cubic","Extrapolate=Linear","MultiX=Average","Skip=True","Sort=True")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5"/>
        <v>#REF!</v>
      </c>
      <c r="AI6161" s="43" t="str">
        <f>_xll.BInterpol('Base IPCA'!$C$3:$C$14,'Base IPCA'!$E$3:$E$14,AH6161,"Cubic","Extrapolate=Linear","MultiX=Average","Skip=True","Sort=True")</f>
        <v>#N/A Invalid Parameter: Interpolation value</v>
      </c>
      <c r="AJ6161" s="43" t="str">
        <f>_xll.BInterpol('Base IPCA'!$C$3:$C$14,'Base IPCA'!$D$3:$D$14,AH6161,"Cubic","Extrapolate=Linear","MultiX=Average","Skip=True","Sort=True")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5"/>
        <v>#REF!</v>
      </c>
      <c r="AI6162" s="43" t="str">
        <f>_xll.BInterpol('Base IPCA'!$C$3:$C$14,'Base IPCA'!$E$3:$E$14,AH6162,"Cubic","Extrapolate=Linear","MultiX=Average","Skip=True","Sort=True")</f>
        <v>#N/A Invalid Parameter: Interpolation value</v>
      </c>
      <c r="AJ6162" s="43" t="str">
        <f>_xll.BInterpol('Base IPCA'!$C$3:$C$14,'Base IPCA'!$D$3:$D$14,AH6162,"Cubic","Extrapolate=Linear","MultiX=Average","Skip=True","Sort=True")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5"/>
        <v>#REF!</v>
      </c>
      <c r="AI6163" s="43" t="str">
        <f>_xll.BInterpol('Base IPCA'!$C$3:$C$14,'Base IPCA'!$E$3:$E$14,AH6163,"Cubic","Extrapolate=Linear","MultiX=Average","Skip=True","Sort=True")</f>
        <v>#N/A Invalid Parameter: Interpolation value</v>
      </c>
      <c r="AJ6163" s="43" t="str">
        <f>_xll.BInterpol('Base IPCA'!$C$3:$C$14,'Base IPCA'!$D$3:$D$14,AH6163,"Cubic","Extrapolate=Linear","MultiX=Average","Skip=True","Sort=True")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5"/>
        <v>#REF!</v>
      </c>
      <c r="AI6164" s="43" t="str">
        <f>_xll.BInterpol('Base IPCA'!$C$3:$C$14,'Base IPCA'!$E$3:$E$14,AH6164,"Cubic","Extrapolate=Linear","MultiX=Average","Skip=True","Sort=True")</f>
        <v>#N/A Invalid Parameter: Interpolation value</v>
      </c>
      <c r="AJ6164" s="43" t="str">
        <f>_xll.BInterpol('Base IPCA'!$C$3:$C$14,'Base IPCA'!$D$3:$D$14,AH6164,"Cubic","Extrapolate=Linear","MultiX=Average","Skip=True","Sort=True")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5"/>
        <v>#REF!</v>
      </c>
      <c r="AI6165" s="43" t="str">
        <f>_xll.BInterpol('Base IPCA'!$C$3:$C$14,'Base IPCA'!$E$3:$E$14,AH6165,"Cubic","Extrapolate=Linear","MultiX=Average","Skip=True","Sort=True")</f>
        <v>#N/A Invalid Parameter: Interpolation value</v>
      </c>
      <c r="AJ6165" s="43" t="str">
        <f>_xll.BInterpol('Base IPCA'!$C$3:$C$14,'Base IPCA'!$D$3:$D$14,AH6165,"Cubic","Extrapolate=Linear","MultiX=Average","Skip=True","Sort=True")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5"/>
        <v>#REF!</v>
      </c>
      <c r="AI6166" s="43" t="str">
        <f>_xll.BInterpol('Base IPCA'!$C$3:$C$14,'Base IPCA'!$E$3:$E$14,AH6166,"Cubic","Extrapolate=Linear","MultiX=Average","Skip=True","Sort=True")</f>
        <v>#N/A Invalid Parameter: Interpolation value</v>
      </c>
      <c r="AJ6166" s="43" t="str">
        <f>_xll.BInterpol('Base IPCA'!$C$3:$C$14,'Base IPCA'!$D$3:$D$14,AH6166,"Cubic","Extrapolate=Linear","MultiX=Average","Skip=True","Sort=True")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5"/>
        <v>#REF!</v>
      </c>
      <c r="AI6167" s="43" t="str">
        <f>_xll.BInterpol('Base IPCA'!$C$3:$C$14,'Base IPCA'!$E$3:$E$14,AH6167,"Cubic","Extrapolate=Linear","MultiX=Average","Skip=True","Sort=True")</f>
        <v>#N/A Invalid Parameter: Interpolation value</v>
      </c>
      <c r="AJ6167" s="43" t="str">
        <f>_xll.BInterpol('Base IPCA'!$C$3:$C$14,'Base IPCA'!$D$3:$D$14,AH6167,"Cubic","Extrapolate=Linear","MultiX=Average","Skip=True","Sort=True")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5"/>
        <v>#REF!</v>
      </c>
      <c r="AI6168" s="43" t="str">
        <f>_xll.BInterpol('Base IPCA'!$C$3:$C$14,'Base IPCA'!$E$3:$E$14,AH6168,"Cubic","Extrapolate=Linear","MultiX=Average","Skip=True","Sort=True")</f>
        <v>#N/A Invalid Parameter: Interpolation value</v>
      </c>
      <c r="AJ6168" s="43" t="str">
        <f>_xll.BInterpol('Base IPCA'!$C$3:$C$14,'Base IPCA'!$D$3:$D$14,AH6168,"Cubic","Extrapolate=Linear","MultiX=Average","Skip=True","Sort=True")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5"/>
        <v>#REF!</v>
      </c>
      <c r="AI6169" s="43" t="str">
        <f>_xll.BInterpol('Base IPCA'!$C$3:$C$14,'Base IPCA'!$E$3:$E$14,AH6169,"Cubic","Extrapolate=Linear","MultiX=Average","Skip=True","Sort=True")</f>
        <v>#N/A Invalid Parameter: Interpolation value</v>
      </c>
      <c r="AJ6169" s="43" t="str">
        <f>_xll.BInterpol('Base IPCA'!$C$3:$C$14,'Base IPCA'!$D$3:$D$14,AH6169,"Cubic","Extrapolate=Linear","MultiX=Average","Skip=True","Sort=True")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5"/>
        <v>#REF!</v>
      </c>
      <c r="AI6170" s="43" t="str">
        <f>_xll.BInterpol('Base IPCA'!$C$3:$C$14,'Base IPCA'!$E$3:$E$14,AH6170,"Cubic","Extrapolate=Linear","MultiX=Average","Skip=True","Sort=True")</f>
        <v>#N/A Invalid Parameter: Interpolation value</v>
      </c>
      <c r="AJ6170" s="43" t="str">
        <f>_xll.BInterpol('Base IPCA'!$C$3:$C$14,'Base IPCA'!$D$3:$D$14,AH6170,"Cubic","Extrapolate=Linear","MultiX=Average","Skip=True","Sort=True")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5"/>
        <v>#REF!</v>
      </c>
      <c r="AI6171" s="43" t="str">
        <f>_xll.BInterpol('Base IPCA'!$C$3:$C$14,'Base IPCA'!$E$3:$E$14,AH6171,"Cubic","Extrapolate=Linear","MultiX=Average","Skip=True","Sort=True")</f>
        <v>#N/A Invalid Parameter: Interpolation value</v>
      </c>
      <c r="AJ6171" s="43" t="str">
        <f>_xll.BInterpol('Base IPCA'!$C$3:$C$14,'Base IPCA'!$D$3:$D$14,AH6171,"Cubic","Extrapolate=Linear","MultiX=Average","Skip=True","Sort=True")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5"/>
        <v>#REF!</v>
      </c>
      <c r="AI6172" s="43" t="str">
        <f>_xll.BInterpol('Base IPCA'!$C$3:$C$14,'Base IPCA'!$E$3:$E$14,AH6172,"Cubic","Extrapolate=Linear","MultiX=Average","Skip=True","Sort=True")</f>
        <v>#N/A Invalid Parameter: Interpolation value</v>
      </c>
      <c r="AJ6172" s="43" t="str">
        <f>_xll.BInterpol('Base IPCA'!$C$3:$C$14,'Base IPCA'!$D$3:$D$14,AH6172,"Cubic","Extrapolate=Linear","MultiX=Average","Skip=True","Sort=True")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5"/>
        <v>#REF!</v>
      </c>
      <c r="AI6173" s="43" t="str">
        <f>_xll.BInterpol('Base IPCA'!$C$3:$C$14,'Base IPCA'!$E$3:$E$14,AH6173,"Cubic","Extrapolate=Linear","MultiX=Average","Skip=True","Sort=True")</f>
        <v>#N/A Invalid Parameter: Interpolation value</v>
      </c>
      <c r="AJ6173" s="43" t="str">
        <f>_xll.BInterpol('Base IPCA'!$C$3:$C$14,'Base IPCA'!$D$3:$D$14,AH6173,"Cubic","Extrapolate=Linear","MultiX=Average","Skip=True","Sort=True")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5"/>
        <v>#REF!</v>
      </c>
      <c r="AI6174" s="43" t="str">
        <f>_xll.BInterpol('Base IPCA'!$C$3:$C$14,'Base IPCA'!$E$3:$E$14,AH6174,"Cubic","Extrapolate=Linear","MultiX=Average","Skip=True","Sort=True")</f>
        <v>#N/A Invalid Parameter: Interpolation value</v>
      </c>
      <c r="AJ6174" s="43" t="str">
        <f>_xll.BInterpol('Base IPCA'!$C$3:$C$14,'Base IPCA'!$D$3:$D$14,AH6174,"Cubic","Extrapolate=Linear","MultiX=Average","Skip=True","Sort=True")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5"/>
        <v>#REF!</v>
      </c>
      <c r="AI6175" s="43" t="str">
        <f>_xll.BInterpol('Base IPCA'!$C$3:$C$14,'Base IPCA'!$E$3:$E$14,AH6175,"Cubic","Extrapolate=Linear","MultiX=Average","Skip=True","Sort=True")</f>
        <v>#N/A Invalid Parameter: Interpolation value</v>
      </c>
      <c r="AJ6175" s="43" t="str">
        <f>_xll.BInterpol('Base IPCA'!$C$3:$C$14,'Base IPCA'!$D$3:$D$14,AH6175,"Cubic","Extrapolate=Linear","MultiX=Average","Skip=True","Sort=True")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5"/>
        <v>#REF!</v>
      </c>
      <c r="AI6176" s="43" t="str">
        <f>_xll.BInterpol('Base IPCA'!$C$3:$C$14,'Base IPCA'!$E$3:$E$14,AH6176,"Cubic","Extrapolate=Linear","MultiX=Average","Skip=True","Sort=True")</f>
        <v>#N/A Invalid Parameter: Interpolation value</v>
      </c>
      <c r="AJ6176" s="43" t="str">
        <f>_xll.BInterpol('Base IPCA'!$C$3:$C$14,'Base IPCA'!$D$3:$D$14,AH6176,"Cubic","Extrapolate=Linear","MultiX=Average","Skip=True","Sort=True")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5"/>
        <v>#REF!</v>
      </c>
      <c r="AI6177" s="43" t="str">
        <f>_xll.BInterpol('Base IPCA'!$C$3:$C$14,'Base IPCA'!$E$3:$E$14,AH6177,"Cubic","Extrapolate=Linear","MultiX=Average","Skip=True","Sort=True")</f>
        <v>#N/A Invalid Parameter: Interpolation value</v>
      </c>
      <c r="AJ6177" s="43" t="str">
        <f>_xll.BInterpol('Base IPCA'!$C$3:$C$14,'Base IPCA'!$D$3:$D$14,AH6177,"Cubic","Extrapolate=Linear","MultiX=Average","Skip=True","Sort=True")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5"/>
        <v>#REF!</v>
      </c>
      <c r="AI6178" s="43" t="str">
        <f>_xll.BInterpol('Base IPCA'!$C$3:$C$14,'Base IPCA'!$E$3:$E$14,AH6178,"Cubic","Extrapolate=Linear","MultiX=Average","Skip=True","Sort=True")</f>
        <v>#N/A Invalid Parameter: Interpolation value</v>
      </c>
      <c r="AJ6178" s="43" t="str">
        <f>_xll.BInterpol('Base IPCA'!$C$3:$C$14,'Base IPCA'!$D$3:$D$14,AH6178,"Cubic","Extrapolate=Linear","MultiX=Average","Skip=True","Sort=True")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5"/>
        <v>#REF!</v>
      </c>
      <c r="AI6179" s="43" t="str">
        <f>_xll.BInterpol('Base IPCA'!$C$3:$C$14,'Base IPCA'!$E$3:$E$14,AH6179,"Cubic","Extrapolate=Linear","MultiX=Average","Skip=True","Sort=True")</f>
        <v>#N/A Invalid Parameter: Interpolation value</v>
      </c>
      <c r="AJ6179" s="43" t="str">
        <f>_xll.BInterpol('Base IPCA'!$C$3:$C$14,'Base IPCA'!$D$3:$D$14,AH6179,"Cubic","Extrapolate=Linear","MultiX=Average","Skip=True","Sort=True")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5"/>
        <v>#REF!</v>
      </c>
      <c r="AI6180" s="43" t="str">
        <f>_xll.BInterpol('Base IPCA'!$C$3:$C$14,'Base IPCA'!$E$3:$E$14,AH6180,"Cubic","Extrapolate=Linear","MultiX=Average","Skip=True","Sort=True")</f>
        <v>#N/A Invalid Parameter: Interpolation value</v>
      </c>
      <c r="AJ6180" s="43" t="str">
        <f>_xll.BInterpol('Base IPCA'!$C$3:$C$14,'Base IPCA'!$D$3:$D$14,AH6180,"Cubic","Extrapolate=Linear","MultiX=Average","Skip=True","Sort=True")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5"/>
        <v>#REF!</v>
      </c>
      <c r="AI6181" s="43" t="str">
        <f>_xll.BInterpol('Base IPCA'!$C$3:$C$14,'Base IPCA'!$E$3:$E$14,AH6181,"Cubic","Extrapolate=Linear","MultiX=Average","Skip=True","Sort=True")</f>
        <v>#N/A Invalid Parameter: Interpolation value</v>
      </c>
      <c r="AJ6181" s="43" t="str">
        <f>_xll.BInterpol('Base IPCA'!$C$3:$C$14,'Base IPCA'!$D$3:$D$14,AH6181,"Cubic","Extrapolate=Linear","MultiX=Average","Skip=True","Sort=True")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5"/>
        <v>#REF!</v>
      </c>
      <c r="AI6182" s="43" t="str">
        <f>_xll.BInterpol('Base IPCA'!$C$3:$C$14,'Base IPCA'!$E$3:$E$14,AH6182,"Cubic","Extrapolate=Linear","MultiX=Average","Skip=True","Sort=True")</f>
        <v>#N/A Invalid Parameter: Interpolation value</v>
      </c>
      <c r="AJ6182" s="43" t="str">
        <f>_xll.BInterpol('Base IPCA'!$C$3:$C$14,'Base IPCA'!$D$3:$D$14,AH6182,"Cubic","Extrapolate=Linear","MultiX=Average","Skip=True","Sort=True")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5"/>
        <v>#REF!</v>
      </c>
      <c r="AI6183" s="43" t="str">
        <f>_xll.BInterpol('Base IPCA'!$C$3:$C$14,'Base IPCA'!$E$3:$E$14,AH6183,"Cubic","Extrapolate=Linear","MultiX=Average","Skip=True","Sort=True")</f>
        <v>#N/A Invalid Parameter: Interpolation value</v>
      </c>
      <c r="AJ6183" s="43" t="str">
        <f>_xll.BInterpol('Base IPCA'!$C$3:$C$14,'Base IPCA'!$D$3:$D$14,AH6183,"Cubic","Extrapolate=Linear","MultiX=Average","Skip=True","Sort=True")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5"/>
        <v>#REF!</v>
      </c>
      <c r="AI6184" s="43" t="str">
        <f>_xll.BInterpol('Base IPCA'!$C$3:$C$14,'Base IPCA'!$E$3:$E$14,AH6184,"Cubic","Extrapolate=Linear","MultiX=Average","Skip=True","Sort=True")</f>
        <v>#N/A Invalid Parameter: Interpolation value</v>
      </c>
      <c r="AJ6184" s="43" t="str">
        <f>_xll.BInterpol('Base IPCA'!$C$3:$C$14,'Base IPCA'!$D$3:$D$14,AH6184,"Cubic","Extrapolate=Linear","MultiX=Average","Skip=True","Sort=True")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5"/>
        <v>#REF!</v>
      </c>
      <c r="AI6185" s="43" t="str">
        <f>_xll.BInterpol('Base IPCA'!$C$3:$C$14,'Base IPCA'!$E$3:$E$14,AH6185,"Cubic","Extrapolate=Linear","MultiX=Average","Skip=True","Sort=True")</f>
        <v>#N/A Invalid Parameter: Interpolation value</v>
      </c>
      <c r="AJ6185" s="43" t="str">
        <f>_xll.BInterpol('Base IPCA'!$C$3:$C$14,'Base IPCA'!$D$3:$D$14,AH6185,"Cubic","Extrapolate=Linear","MultiX=Average","Skip=True","Sort=True")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5"/>
        <v>#REF!</v>
      </c>
      <c r="AI6186" s="43" t="str">
        <f>_xll.BInterpol('Base IPCA'!$C$3:$C$14,'Base IPCA'!$E$3:$E$14,AH6186,"Cubic","Extrapolate=Linear","MultiX=Average","Skip=True","Sort=True")</f>
        <v>#N/A Invalid Parameter: Interpolation value</v>
      </c>
      <c r="AJ6186" s="43" t="str">
        <f>_xll.BInterpol('Base IPCA'!$C$3:$C$14,'Base IPCA'!$D$3:$D$14,AH6186,"Cubic","Extrapolate=Linear","MultiX=Average","Skip=True","Sort=True")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5"/>
        <v>#REF!</v>
      </c>
      <c r="AI6187" s="43" t="str">
        <f>_xll.BInterpol('Base IPCA'!$C$3:$C$14,'Base IPCA'!$E$3:$E$14,AH6187,"Cubic","Extrapolate=Linear","MultiX=Average","Skip=True","Sort=True")</f>
        <v>#N/A Invalid Parameter: Interpolation value</v>
      </c>
      <c r="AJ6187" s="43" t="str">
        <f>_xll.BInterpol('Base IPCA'!$C$3:$C$14,'Base IPCA'!$D$3:$D$14,AH6187,"Cubic","Extrapolate=Linear","MultiX=Average","Skip=True","Sort=True")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5"/>
        <v>#REF!</v>
      </c>
      <c r="AI6188" s="43" t="str">
        <f>_xll.BInterpol('Base IPCA'!$C$3:$C$14,'Base IPCA'!$E$3:$E$14,AH6188,"Cubic","Extrapolate=Linear","MultiX=Average","Skip=True","Sort=True")</f>
        <v>#N/A Invalid Parameter: Interpolation value</v>
      </c>
      <c r="AJ6188" s="43" t="str">
        <f>_xll.BInterpol('Base IPCA'!$C$3:$C$14,'Base IPCA'!$D$3:$D$14,AH6188,"Cubic","Extrapolate=Linear","MultiX=Average","Skip=True","Sort=True")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5"/>
        <v>#REF!</v>
      </c>
      <c r="AI6189" s="43" t="str">
        <f>_xll.BInterpol('Base IPCA'!$C$3:$C$14,'Base IPCA'!$E$3:$E$14,AH6189,"Cubic","Extrapolate=Linear","MultiX=Average","Skip=True","Sort=True")</f>
        <v>#N/A Invalid Parameter: Interpolation value</v>
      </c>
      <c r="AJ6189" s="43" t="str">
        <f>_xll.BInterpol('Base IPCA'!$C$3:$C$14,'Base IPCA'!$D$3:$D$14,AH6189,"Cubic","Extrapolate=Linear","MultiX=Average","Skip=True","Sort=True")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5"/>
        <v>#REF!</v>
      </c>
      <c r="AI6190" s="43" t="str">
        <f>_xll.BInterpol('Base IPCA'!$C$3:$C$14,'Base IPCA'!$E$3:$E$14,AH6190,"Cubic","Extrapolate=Linear","MultiX=Average","Skip=True","Sort=True")</f>
        <v>#N/A Invalid Parameter: Interpolation value</v>
      </c>
      <c r="AJ6190" s="43" t="str">
        <f>_xll.BInterpol('Base IPCA'!$C$3:$C$14,'Base IPCA'!$D$3:$D$14,AH6190,"Cubic","Extrapolate=Linear","MultiX=Average","Skip=True","Sort=True")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5"/>
        <v>#REF!</v>
      </c>
      <c r="AI6191" s="43" t="str">
        <f>_xll.BInterpol('Base IPCA'!$C$3:$C$14,'Base IPCA'!$E$3:$E$14,AH6191,"Cubic","Extrapolate=Linear","MultiX=Average","Skip=True","Sort=True")</f>
        <v>#N/A Invalid Parameter: Interpolation value</v>
      </c>
      <c r="AJ6191" s="43" t="str">
        <f>_xll.BInterpol('Base IPCA'!$C$3:$C$14,'Base IPCA'!$D$3:$D$14,AH6191,"Cubic","Extrapolate=Linear","MultiX=Average","Skip=True","Sort=True")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5"/>
        <v>#REF!</v>
      </c>
      <c r="AI6192" s="43" t="str">
        <f>_xll.BInterpol('Base IPCA'!$C$3:$C$14,'Base IPCA'!$E$3:$E$14,AH6192,"Cubic","Extrapolate=Linear","MultiX=Average","Skip=True","Sort=True")</f>
        <v>#N/A Invalid Parameter: Interpolation value</v>
      </c>
      <c r="AJ6192" s="43" t="str">
        <f>_xll.BInterpol('Base IPCA'!$C$3:$C$14,'Base IPCA'!$D$3:$D$14,AH6192,"Cubic","Extrapolate=Linear","MultiX=Average","Skip=True","Sort=True")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5"/>
        <v>#REF!</v>
      </c>
      <c r="AI6193" s="43" t="str">
        <f>_xll.BInterpol('Base IPCA'!$C$3:$C$14,'Base IPCA'!$E$3:$E$14,AH6193,"Cubic","Extrapolate=Linear","MultiX=Average","Skip=True","Sort=True")</f>
        <v>#N/A Invalid Parameter: Interpolation value</v>
      </c>
      <c r="AJ6193" s="43" t="str">
        <f>_xll.BInterpol('Base IPCA'!$C$3:$C$14,'Base IPCA'!$D$3:$D$14,AH6193,"Cubic","Extrapolate=Linear","MultiX=Average","Skip=True","Sort=True")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5"/>
        <v>#REF!</v>
      </c>
      <c r="AI6194" s="43" t="str">
        <f>_xll.BInterpol('Base IPCA'!$C$3:$C$14,'Base IPCA'!$E$3:$E$14,AH6194,"Cubic","Extrapolate=Linear","MultiX=Average","Skip=True","Sort=True")</f>
        <v>#N/A Invalid Parameter: Interpolation value</v>
      </c>
      <c r="AJ6194" s="43" t="str">
        <f>_xll.BInterpol('Base IPCA'!$C$3:$C$14,'Base IPCA'!$D$3:$D$14,AH6194,"Cubic","Extrapolate=Linear","MultiX=Average","Skip=True","Sort=True")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5"/>
        <v>#REF!</v>
      </c>
      <c r="AI6195" s="43" t="str">
        <f>_xll.BInterpol('Base IPCA'!$C$3:$C$14,'Base IPCA'!$E$3:$E$14,AH6195,"Cubic","Extrapolate=Linear","MultiX=Average","Skip=True","Sort=True")</f>
        <v>#N/A Invalid Parameter: Interpolation value</v>
      </c>
      <c r="AJ6195" s="43" t="str">
        <f>_xll.BInterpol('Base IPCA'!$C$3:$C$14,'Base IPCA'!$D$3:$D$14,AH6195,"Cubic","Extrapolate=Linear","MultiX=Average","Skip=True","Sort=True")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5"/>
        <v>#REF!</v>
      </c>
      <c r="AI6196" s="43" t="str">
        <f>_xll.BInterpol('Base IPCA'!$C$3:$C$14,'Base IPCA'!$E$3:$E$14,AH6196,"Cubic","Extrapolate=Linear","MultiX=Average","Skip=True","Sort=True")</f>
        <v>#N/A Invalid Parameter: Interpolation value</v>
      </c>
      <c r="AJ6196" s="43" t="str">
        <f>_xll.BInterpol('Base IPCA'!$C$3:$C$14,'Base IPCA'!$D$3:$D$14,AH6196,"Cubic","Extrapolate=Linear","MultiX=Average","Skip=True","Sort=True")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5"/>
        <v>#REF!</v>
      </c>
      <c r="AI6197" s="43" t="str">
        <f>_xll.BInterpol('Base IPCA'!$C$3:$C$14,'Base IPCA'!$E$3:$E$14,AH6197,"Cubic","Extrapolate=Linear","MultiX=Average","Skip=True","Sort=True")</f>
        <v>#N/A Invalid Parameter: Interpolation value</v>
      </c>
      <c r="AJ6197" s="43" t="str">
        <f>_xll.BInterpol('Base IPCA'!$C$3:$C$14,'Base IPCA'!$D$3:$D$14,AH6197,"Cubic","Extrapolate=Linear","MultiX=Average","Skip=True","Sort=True")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5"/>
        <v>#REF!</v>
      </c>
      <c r="AI6198" s="43" t="str">
        <f>_xll.BInterpol('Base IPCA'!$C$3:$C$14,'Base IPCA'!$E$3:$E$14,AH6198,"Cubic","Extrapolate=Linear","MultiX=Average","Skip=True","Sort=True")</f>
        <v>#N/A Invalid Parameter: Interpolation value</v>
      </c>
      <c r="AJ6198" s="43" t="str">
        <f>_xll.BInterpol('Base IPCA'!$C$3:$C$14,'Base IPCA'!$D$3:$D$14,AH6198,"Cubic","Extrapolate=Linear","MultiX=Average","Skip=True","Sort=True")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5"/>
        <v>#REF!</v>
      </c>
      <c r="AI6199" s="43" t="str">
        <f>_xll.BInterpol('Base IPCA'!$C$3:$C$14,'Base IPCA'!$E$3:$E$14,AH6199,"Cubic","Extrapolate=Linear","MultiX=Average","Skip=True","Sort=True")</f>
        <v>#N/A Invalid Parameter: Interpolation value</v>
      </c>
      <c r="AJ6199" s="43" t="str">
        <f>_xll.BInterpol('Base IPCA'!$C$3:$C$14,'Base IPCA'!$D$3:$D$14,AH6199,"Cubic","Extrapolate=Linear","MultiX=Average","Skip=True","Sort=True")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5"/>
        <v>#REF!</v>
      </c>
      <c r="AI6200" s="43" t="str">
        <f>_xll.BInterpol('Base IPCA'!$C$3:$C$14,'Base IPCA'!$E$3:$E$14,AH6200,"Cubic","Extrapolate=Linear","MultiX=Average","Skip=True","Sort=True")</f>
        <v>#N/A Invalid Parameter: Interpolation value</v>
      </c>
      <c r="AJ6200" s="43" t="str">
        <f>_xll.BInterpol('Base IPCA'!$C$3:$C$14,'Base IPCA'!$D$3:$D$14,AH6200,"Cubic","Extrapolate=Linear","MultiX=Average","Skip=True","Sort=True")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5"/>
        <v>#REF!</v>
      </c>
      <c r="AI6201" s="43" t="str">
        <f>_xll.BInterpol('Base IPCA'!$C$3:$C$14,'Base IPCA'!$E$3:$E$14,AH6201,"Cubic","Extrapolate=Linear","MultiX=Average","Skip=True","Sort=True")</f>
        <v>#N/A Invalid Parameter: Interpolation value</v>
      </c>
      <c r="AJ6201" s="43" t="str">
        <f>_xll.BInterpol('Base IPCA'!$C$3:$C$14,'Base IPCA'!$D$3:$D$14,AH6201,"Cubic","Extrapolate=Linear","MultiX=Average","Skip=True","Sort=True")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5"/>
        <v>#REF!</v>
      </c>
      <c r="AI6202" s="43" t="str">
        <f>_xll.BInterpol('Base IPCA'!$C$3:$C$14,'Base IPCA'!$E$3:$E$14,AH6202,"Cubic","Extrapolate=Linear","MultiX=Average","Skip=True","Sort=True")</f>
        <v>#N/A Invalid Parameter: Interpolation value</v>
      </c>
      <c r="AJ6202" s="43" t="str">
        <f>_xll.BInterpol('Base IPCA'!$C$3:$C$14,'Base IPCA'!$D$3:$D$14,AH6202,"Cubic","Extrapolate=Linear","MultiX=Average","Skip=True","Sort=True")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5"/>
        <v>#REF!</v>
      </c>
      <c r="AI6203" s="43" t="str">
        <f>_xll.BInterpol('Base IPCA'!$C$3:$C$14,'Base IPCA'!$E$3:$E$14,AH6203,"Cubic","Extrapolate=Linear","MultiX=Average","Skip=True","Sort=True")</f>
        <v>#N/A Invalid Parameter: Interpolation value</v>
      </c>
      <c r="AJ6203" s="43" t="str">
        <f>_xll.BInterpol('Base IPCA'!$C$3:$C$14,'Base IPCA'!$D$3:$D$14,AH6203,"Cubic","Extrapolate=Linear","MultiX=Average","Skip=True","Sort=True")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5"/>
        <v>#REF!</v>
      </c>
      <c r="AI6204" s="43" t="str">
        <f>_xll.BInterpol('Base IPCA'!$C$3:$C$14,'Base IPCA'!$E$3:$E$14,AH6204,"Cubic","Extrapolate=Linear","MultiX=Average","Skip=True","Sort=True")</f>
        <v>#N/A Invalid Parameter: Interpolation value</v>
      </c>
      <c r="AJ6204" s="43" t="str">
        <f>_xll.BInterpol('Base IPCA'!$C$3:$C$14,'Base IPCA'!$D$3:$D$14,AH6204,"Cubic","Extrapolate=Linear","MultiX=Average","Skip=True","Sort=True")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5"/>
        <v>#REF!</v>
      </c>
      <c r="AI6205" s="43" t="str">
        <f>_xll.BInterpol('Base IPCA'!$C$3:$C$14,'Base IPCA'!$E$3:$E$14,AH6205,"Cubic","Extrapolate=Linear","MultiX=Average","Skip=True","Sort=True")</f>
        <v>#N/A Invalid Parameter: Interpolation value</v>
      </c>
      <c r="AJ6205" s="43" t="str">
        <f>_xll.BInterpol('Base IPCA'!$C$3:$C$14,'Base IPCA'!$D$3:$D$14,AH6205,"Cubic","Extrapolate=Linear","MultiX=Average","Skip=True","Sort=True")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5"/>
        <v>#REF!</v>
      </c>
      <c r="AI6206" s="43" t="str">
        <f>_xll.BInterpol('Base IPCA'!$C$3:$C$14,'Base IPCA'!$E$3:$E$14,AH6206,"Cubic","Extrapolate=Linear","MultiX=Average","Skip=True","Sort=True")</f>
        <v>#N/A Invalid Parameter: Interpolation value</v>
      </c>
      <c r="AJ6206" s="43" t="str">
        <f>_xll.BInterpol('Base IPCA'!$C$3:$C$14,'Base IPCA'!$D$3:$D$14,AH6206,"Cubic","Extrapolate=Linear","MultiX=Average","Skip=True","Sort=True")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5"/>
        <v>#REF!</v>
      </c>
      <c r="AI6207" s="43" t="str">
        <f>_xll.BInterpol('Base IPCA'!$C$3:$C$14,'Base IPCA'!$E$3:$E$14,AH6207,"Cubic","Extrapolate=Linear","MultiX=Average","Skip=True","Sort=True")</f>
        <v>#N/A Invalid Parameter: Interpolation value</v>
      </c>
      <c r="AJ6207" s="43" t="str">
        <f>_xll.BInterpol('Base IPCA'!$C$3:$C$14,'Base IPCA'!$D$3:$D$14,AH6207,"Cubic","Extrapolate=Linear","MultiX=Average","Skip=True","Sort=True")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5"/>
        <v>#REF!</v>
      </c>
      <c r="AI6208" s="43" t="str">
        <f>_xll.BInterpol('Base IPCA'!$C$3:$C$14,'Base IPCA'!$E$3:$E$14,AH6208,"Cubic","Extrapolate=Linear","MultiX=Average","Skip=True","Sort=True")</f>
        <v>#N/A Invalid Parameter: Interpolation value</v>
      </c>
      <c r="AJ6208" s="43" t="str">
        <f>_xll.BInterpol('Base IPCA'!$C$3:$C$14,'Base IPCA'!$D$3:$D$14,AH6208,"Cubic","Extrapolate=Linear","MultiX=Average","Skip=True","Sort=True")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5"/>
        <v>#REF!</v>
      </c>
      <c r="AI6209" s="43" t="str">
        <f>_xll.BInterpol('Base IPCA'!$C$3:$C$14,'Base IPCA'!$E$3:$E$14,AH6209,"Cubic","Extrapolate=Linear","MultiX=Average","Skip=True","Sort=True")</f>
        <v>#N/A Invalid Parameter: Interpolation value</v>
      </c>
      <c r="AJ6209" s="43" t="str">
        <f>_xll.BInterpol('Base IPCA'!$C$3:$C$14,'Base IPCA'!$D$3:$D$14,AH6209,"Cubic","Extrapolate=Linear","MultiX=Average","Skip=True","Sort=True")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5"/>
        <v>#REF!</v>
      </c>
      <c r="AI6210" s="43" t="str">
        <f>_xll.BInterpol('Base IPCA'!$C$3:$C$14,'Base IPCA'!$E$3:$E$14,AH6210,"Cubic","Extrapolate=Linear","MultiX=Average","Skip=True","Sort=True")</f>
        <v>#N/A Invalid Parameter: Interpolation value</v>
      </c>
      <c r="AJ6210" s="43" t="str">
        <f>_xll.BInterpol('Base IPCA'!$C$3:$C$14,'Base IPCA'!$D$3:$D$14,AH6210,"Cubic","Extrapolate=Linear","MultiX=Average","Skip=True","Sort=True")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5"/>
        <v>#REF!</v>
      </c>
      <c r="AI6211" s="43" t="str">
        <f>_xll.BInterpol('Base IPCA'!$C$3:$C$14,'Base IPCA'!$E$3:$E$14,AH6211,"Cubic","Extrapolate=Linear","MultiX=Average","Skip=True","Sort=True")</f>
        <v>#N/A Invalid Parameter: Interpolation value</v>
      </c>
      <c r="AJ6211" s="43" t="str">
        <f>_xll.BInterpol('Base IPCA'!$C$3:$C$14,'Base IPCA'!$D$3:$D$14,AH6211,"Cubic","Extrapolate=Linear","MultiX=Average","Skip=True","Sort=True")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5"/>
        <v>#REF!</v>
      </c>
      <c r="AI6212" s="43" t="str">
        <f>_xll.BInterpol('Base IPCA'!$C$3:$C$14,'Base IPCA'!$E$3:$E$14,AH6212,"Cubic","Extrapolate=Linear","MultiX=Average","Skip=True","Sort=True")</f>
        <v>#N/A Invalid Parameter: Interpolation value</v>
      </c>
      <c r="AJ6212" s="43" t="str">
        <f>_xll.BInterpol('Base IPCA'!$C$3:$C$14,'Base IPCA'!$D$3:$D$14,AH6212,"Cubic","Extrapolate=Linear","MultiX=Average","Skip=True","Sort=True")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5"/>
        <v>#REF!</v>
      </c>
      <c r="AI6213" s="43" t="str">
        <f>_xll.BInterpol('Base IPCA'!$C$3:$C$14,'Base IPCA'!$E$3:$E$14,AH6213,"Cubic","Extrapolate=Linear","MultiX=Average","Skip=True","Sort=True")</f>
        <v>#N/A Invalid Parameter: Interpolation value</v>
      </c>
      <c r="AJ6213" s="43" t="str">
        <f>_xll.BInterpol('Base IPCA'!$C$3:$C$14,'Base IPCA'!$D$3:$D$14,AH6213,"Cubic","Extrapolate=Linear","MultiX=Average","Skip=True","Sort=True")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86">AH6213+1</f>
        <v>#REF!</v>
      </c>
      <c r="AI6214" s="43" t="str">
        <f>_xll.BInterpol('Base IPCA'!$C$3:$C$14,'Base IPCA'!$E$3:$E$14,AH6214,"Cubic","Extrapolate=Linear","MultiX=Average","Skip=True","Sort=True")</f>
        <v>#N/A Invalid Parameter: Interpolation value</v>
      </c>
      <c r="AJ6214" s="43" t="str">
        <f>_xll.BInterpol('Base IPCA'!$C$3:$C$14,'Base IPCA'!$D$3:$D$14,AH6214,"Cubic","Extrapolate=Linear","MultiX=Average","Skip=True","Sort=True")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86"/>
        <v>#REF!</v>
      </c>
      <c r="AI6215" s="43" t="str">
        <f>_xll.BInterpol('Base IPCA'!$C$3:$C$14,'Base IPCA'!$E$3:$E$14,AH6215,"Cubic","Extrapolate=Linear","MultiX=Average","Skip=True","Sort=True")</f>
        <v>#N/A Invalid Parameter: Interpolation value</v>
      </c>
      <c r="AJ6215" s="43" t="str">
        <f>_xll.BInterpol('Base IPCA'!$C$3:$C$14,'Base IPCA'!$D$3:$D$14,AH6215,"Cubic","Extrapolate=Linear","MultiX=Average","Skip=True","Sort=True")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86"/>
        <v>#REF!</v>
      </c>
      <c r="AI6216" s="43" t="str">
        <f>_xll.BInterpol('Base IPCA'!$C$3:$C$14,'Base IPCA'!$E$3:$E$14,AH6216,"Cubic","Extrapolate=Linear","MultiX=Average","Skip=True","Sort=True")</f>
        <v>#N/A Invalid Parameter: Interpolation value</v>
      </c>
      <c r="AJ6216" s="43" t="str">
        <f>_xll.BInterpol('Base IPCA'!$C$3:$C$14,'Base IPCA'!$D$3:$D$14,AH6216,"Cubic","Extrapolate=Linear","MultiX=Average","Skip=True","Sort=True")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86"/>
        <v>#REF!</v>
      </c>
      <c r="AI6217" s="43" t="str">
        <f>_xll.BInterpol('Base IPCA'!$C$3:$C$14,'Base IPCA'!$E$3:$E$14,AH6217,"Cubic","Extrapolate=Linear","MultiX=Average","Skip=True","Sort=True")</f>
        <v>#N/A Invalid Parameter: Interpolation value</v>
      </c>
      <c r="AJ6217" s="43" t="str">
        <f>_xll.BInterpol('Base IPCA'!$C$3:$C$14,'Base IPCA'!$D$3:$D$14,AH6217,"Cubic","Extrapolate=Linear","MultiX=Average","Skip=True","Sort=True")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86"/>
        <v>#REF!</v>
      </c>
      <c r="AI6218" s="43" t="str">
        <f>_xll.BInterpol('Base IPCA'!$C$3:$C$14,'Base IPCA'!$E$3:$E$14,AH6218,"Cubic","Extrapolate=Linear","MultiX=Average","Skip=True","Sort=True")</f>
        <v>#N/A Invalid Parameter: Interpolation value</v>
      </c>
      <c r="AJ6218" s="43" t="str">
        <f>_xll.BInterpol('Base IPCA'!$C$3:$C$14,'Base IPCA'!$D$3:$D$14,AH6218,"Cubic","Extrapolate=Linear","MultiX=Average","Skip=True","Sort=True")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86"/>
        <v>#REF!</v>
      </c>
      <c r="AI6219" s="43" t="str">
        <f>_xll.BInterpol('Base IPCA'!$C$3:$C$14,'Base IPCA'!$E$3:$E$14,AH6219,"Cubic","Extrapolate=Linear","MultiX=Average","Skip=True","Sort=True")</f>
        <v>#N/A Invalid Parameter: Interpolation value</v>
      </c>
      <c r="AJ6219" s="43" t="str">
        <f>_xll.BInterpol('Base IPCA'!$C$3:$C$14,'Base IPCA'!$D$3:$D$14,AH6219,"Cubic","Extrapolate=Linear","MultiX=Average","Skip=True","Sort=True")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86"/>
        <v>#REF!</v>
      </c>
      <c r="AI6220" s="43" t="str">
        <f>_xll.BInterpol('Base IPCA'!$C$3:$C$14,'Base IPCA'!$E$3:$E$14,AH6220,"Cubic","Extrapolate=Linear","MultiX=Average","Skip=True","Sort=True")</f>
        <v>#N/A Invalid Parameter: Interpolation value</v>
      </c>
      <c r="AJ6220" s="43" t="str">
        <f>_xll.BInterpol('Base IPCA'!$C$3:$C$14,'Base IPCA'!$D$3:$D$14,AH6220,"Cubic","Extrapolate=Linear","MultiX=Average","Skip=True","Sort=True")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86"/>
        <v>#REF!</v>
      </c>
      <c r="AI6221" s="43" t="str">
        <f>_xll.BInterpol('Base IPCA'!$C$3:$C$14,'Base IPCA'!$E$3:$E$14,AH6221,"Cubic","Extrapolate=Linear","MultiX=Average","Skip=True","Sort=True")</f>
        <v>#N/A Invalid Parameter: Interpolation value</v>
      </c>
      <c r="AJ6221" s="43" t="str">
        <f>_xll.BInterpol('Base IPCA'!$C$3:$C$14,'Base IPCA'!$D$3:$D$14,AH6221,"Cubic","Extrapolate=Linear","MultiX=Average","Skip=True","Sort=True")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86"/>
        <v>#REF!</v>
      </c>
      <c r="AI6222" s="43" t="str">
        <f>_xll.BInterpol('Base IPCA'!$C$3:$C$14,'Base IPCA'!$E$3:$E$14,AH6222,"Cubic","Extrapolate=Linear","MultiX=Average","Skip=True","Sort=True")</f>
        <v>#N/A Invalid Parameter: Interpolation value</v>
      </c>
      <c r="AJ6222" s="43" t="str">
        <f>_xll.BInterpol('Base IPCA'!$C$3:$C$14,'Base IPCA'!$D$3:$D$14,AH6222,"Cubic","Extrapolate=Linear","MultiX=Average","Skip=True","Sort=True")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86"/>
        <v>#REF!</v>
      </c>
      <c r="AI6223" s="43" t="str">
        <f>_xll.BInterpol('Base IPCA'!$C$3:$C$14,'Base IPCA'!$E$3:$E$14,AH6223,"Cubic","Extrapolate=Linear","MultiX=Average","Skip=True","Sort=True")</f>
        <v>#N/A Invalid Parameter: Interpolation value</v>
      </c>
      <c r="AJ6223" s="43" t="str">
        <f>_xll.BInterpol('Base IPCA'!$C$3:$C$14,'Base IPCA'!$D$3:$D$14,AH6223,"Cubic","Extrapolate=Linear","MultiX=Average","Skip=True","Sort=True")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86"/>
        <v>#REF!</v>
      </c>
      <c r="AI6224" s="43" t="str">
        <f>_xll.BInterpol('Base IPCA'!$C$3:$C$14,'Base IPCA'!$E$3:$E$14,AH6224,"Cubic","Extrapolate=Linear","MultiX=Average","Skip=True","Sort=True")</f>
        <v>#N/A Invalid Parameter: Interpolation value</v>
      </c>
      <c r="AJ6224" s="43" t="str">
        <f>_xll.BInterpol('Base IPCA'!$C$3:$C$14,'Base IPCA'!$D$3:$D$14,AH6224,"Cubic","Extrapolate=Linear","MultiX=Average","Skip=True","Sort=True")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86"/>
        <v>#REF!</v>
      </c>
      <c r="AI6225" s="43" t="str">
        <f>_xll.BInterpol('Base IPCA'!$C$3:$C$14,'Base IPCA'!$E$3:$E$14,AH6225,"Cubic","Extrapolate=Linear","MultiX=Average","Skip=True","Sort=True")</f>
        <v>#N/A Invalid Parameter: Interpolation value</v>
      </c>
      <c r="AJ6225" s="43" t="str">
        <f>_xll.BInterpol('Base IPCA'!$C$3:$C$14,'Base IPCA'!$D$3:$D$14,AH6225,"Cubic","Extrapolate=Linear","MultiX=Average","Skip=True","Sort=True")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86"/>
        <v>#REF!</v>
      </c>
      <c r="AI6226" s="43" t="str">
        <f>_xll.BInterpol('Base IPCA'!$C$3:$C$14,'Base IPCA'!$E$3:$E$14,AH6226,"Cubic","Extrapolate=Linear","MultiX=Average","Skip=True","Sort=True")</f>
        <v>#N/A Invalid Parameter: Interpolation value</v>
      </c>
      <c r="AJ6226" s="43" t="str">
        <f>_xll.BInterpol('Base IPCA'!$C$3:$C$14,'Base IPCA'!$D$3:$D$14,AH6226,"Cubic","Extrapolate=Linear","MultiX=Average","Skip=True","Sort=True")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86"/>
        <v>#REF!</v>
      </c>
      <c r="AI6227" s="43" t="str">
        <f>_xll.BInterpol('Base IPCA'!$C$3:$C$14,'Base IPCA'!$E$3:$E$14,AH6227,"Cubic","Extrapolate=Linear","MultiX=Average","Skip=True","Sort=True")</f>
        <v>#N/A Invalid Parameter: Interpolation value</v>
      </c>
      <c r="AJ6227" s="43" t="str">
        <f>_xll.BInterpol('Base IPCA'!$C$3:$C$14,'Base IPCA'!$D$3:$D$14,AH6227,"Cubic","Extrapolate=Linear","MultiX=Average","Skip=True","Sort=True")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86"/>
        <v>#REF!</v>
      </c>
      <c r="AI6228" s="43" t="str">
        <f>_xll.BInterpol('Base IPCA'!$C$3:$C$14,'Base IPCA'!$E$3:$E$14,AH6228,"Cubic","Extrapolate=Linear","MultiX=Average","Skip=True","Sort=True")</f>
        <v>#N/A Invalid Parameter: Interpolation value</v>
      </c>
      <c r="AJ6228" s="43" t="str">
        <f>_xll.BInterpol('Base IPCA'!$C$3:$C$14,'Base IPCA'!$D$3:$D$14,AH6228,"Cubic","Extrapolate=Linear","MultiX=Average","Skip=True","Sort=True")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86"/>
        <v>#REF!</v>
      </c>
      <c r="AI6229" s="43" t="str">
        <f>_xll.BInterpol('Base IPCA'!$C$3:$C$14,'Base IPCA'!$E$3:$E$14,AH6229,"Cubic","Extrapolate=Linear","MultiX=Average","Skip=True","Sort=True")</f>
        <v>#N/A Invalid Parameter: Interpolation value</v>
      </c>
      <c r="AJ6229" s="43" t="str">
        <f>_xll.BInterpol('Base IPCA'!$C$3:$C$14,'Base IPCA'!$D$3:$D$14,AH6229,"Cubic","Extrapolate=Linear","MultiX=Average","Skip=True","Sort=True")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86"/>
        <v>#REF!</v>
      </c>
      <c r="AI6230" s="43" t="str">
        <f>_xll.BInterpol('Base IPCA'!$C$3:$C$14,'Base IPCA'!$E$3:$E$14,AH6230,"Cubic","Extrapolate=Linear","MultiX=Average","Skip=True","Sort=True")</f>
        <v>#N/A Invalid Parameter: Interpolation value</v>
      </c>
      <c r="AJ6230" s="43" t="str">
        <f>_xll.BInterpol('Base IPCA'!$C$3:$C$14,'Base IPCA'!$D$3:$D$14,AH6230,"Cubic","Extrapolate=Linear","MultiX=Average","Skip=True","Sort=True")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86"/>
        <v>#REF!</v>
      </c>
      <c r="AI6231" s="43" t="str">
        <f>_xll.BInterpol('Base IPCA'!$C$3:$C$14,'Base IPCA'!$E$3:$E$14,AH6231,"Cubic","Extrapolate=Linear","MultiX=Average","Skip=True","Sort=True")</f>
        <v>#N/A Invalid Parameter: Interpolation value</v>
      </c>
      <c r="AJ6231" s="43" t="str">
        <f>_xll.BInterpol('Base IPCA'!$C$3:$C$14,'Base IPCA'!$D$3:$D$14,AH6231,"Cubic","Extrapolate=Linear","MultiX=Average","Skip=True","Sort=True")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86"/>
        <v>#REF!</v>
      </c>
      <c r="AI6232" s="43" t="str">
        <f>_xll.BInterpol('Base IPCA'!$C$3:$C$14,'Base IPCA'!$E$3:$E$14,AH6232,"Cubic","Extrapolate=Linear","MultiX=Average","Skip=True","Sort=True")</f>
        <v>#N/A Invalid Parameter: Interpolation value</v>
      </c>
      <c r="AJ6232" s="43" t="str">
        <f>_xll.BInterpol('Base IPCA'!$C$3:$C$14,'Base IPCA'!$D$3:$D$14,AH6232,"Cubic","Extrapolate=Linear","MultiX=Average","Skip=True","Sort=True")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86"/>
        <v>#REF!</v>
      </c>
      <c r="AI6233" s="43" t="str">
        <f>_xll.BInterpol('Base IPCA'!$C$3:$C$14,'Base IPCA'!$E$3:$E$14,AH6233,"Cubic","Extrapolate=Linear","MultiX=Average","Skip=True","Sort=True")</f>
        <v>#N/A Invalid Parameter: Interpolation value</v>
      </c>
      <c r="AJ6233" s="43" t="str">
        <f>_xll.BInterpol('Base IPCA'!$C$3:$C$14,'Base IPCA'!$D$3:$D$14,AH6233,"Cubic","Extrapolate=Linear","MultiX=Average","Skip=True","Sort=True")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86"/>
        <v>#REF!</v>
      </c>
      <c r="AI6234" s="43" t="str">
        <f>_xll.BInterpol('Base IPCA'!$C$3:$C$14,'Base IPCA'!$E$3:$E$14,AH6234,"Cubic","Extrapolate=Linear","MultiX=Average","Skip=True","Sort=True")</f>
        <v>#N/A Invalid Parameter: Interpolation value</v>
      </c>
      <c r="AJ6234" s="43" t="str">
        <f>_xll.BInterpol('Base IPCA'!$C$3:$C$14,'Base IPCA'!$D$3:$D$14,AH6234,"Cubic","Extrapolate=Linear","MultiX=Average","Skip=True","Sort=True")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86"/>
        <v>#REF!</v>
      </c>
      <c r="AI6235" s="43" t="str">
        <f>_xll.BInterpol('Base IPCA'!$C$3:$C$14,'Base IPCA'!$E$3:$E$14,AH6235,"Cubic","Extrapolate=Linear","MultiX=Average","Skip=True","Sort=True")</f>
        <v>#N/A Invalid Parameter: Interpolation value</v>
      </c>
      <c r="AJ6235" s="43" t="str">
        <f>_xll.BInterpol('Base IPCA'!$C$3:$C$14,'Base IPCA'!$D$3:$D$14,AH6235,"Cubic","Extrapolate=Linear","MultiX=Average","Skip=True","Sort=True")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86"/>
        <v>#REF!</v>
      </c>
      <c r="AI6236" s="43" t="str">
        <f>_xll.BInterpol('Base IPCA'!$C$3:$C$14,'Base IPCA'!$E$3:$E$14,AH6236,"Cubic","Extrapolate=Linear","MultiX=Average","Skip=True","Sort=True")</f>
        <v>#N/A Invalid Parameter: Interpolation value</v>
      </c>
      <c r="AJ6236" s="43" t="str">
        <f>_xll.BInterpol('Base IPCA'!$C$3:$C$14,'Base IPCA'!$D$3:$D$14,AH6236,"Cubic","Extrapolate=Linear","MultiX=Average","Skip=True","Sort=True")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86"/>
        <v>#REF!</v>
      </c>
      <c r="AI6237" s="43" t="str">
        <f>_xll.BInterpol('Base IPCA'!$C$3:$C$14,'Base IPCA'!$E$3:$E$14,AH6237,"Cubic","Extrapolate=Linear","MultiX=Average","Skip=True","Sort=True")</f>
        <v>#N/A Invalid Parameter: Interpolation value</v>
      </c>
      <c r="AJ6237" s="43" t="str">
        <f>_xll.BInterpol('Base IPCA'!$C$3:$C$14,'Base IPCA'!$D$3:$D$14,AH6237,"Cubic","Extrapolate=Linear","MultiX=Average","Skip=True","Sort=True")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86"/>
        <v>#REF!</v>
      </c>
      <c r="AI6238" s="43" t="str">
        <f>_xll.BInterpol('Base IPCA'!$C$3:$C$14,'Base IPCA'!$E$3:$E$14,AH6238,"Cubic","Extrapolate=Linear","MultiX=Average","Skip=True","Sort=True")</f>
        <v>#N/A Invalid Parameter: Interpolation value</v>
      </c>
      <c r="AJ6238" s="43" t="str">
        <f>_xll.BInterpol('Base IPCA'!$C$3:$C$14,'Base IPCA'!$D$3:$D$14,AH6238,"Cubic","Extrapolate=Linear","MultiX=Average","Skip=True","Sort=True")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86"/>
        <v>#REF!</v>
      </c>
      <c r="AI6239" s="43" t="str">
        <f>_xll.BInterpol('Base IPCA'!$C$3:$C$14,'Base IPCA'!$E$3:$E$14,AH6239,"Cubic","Extrapolate=Linear","MultiX=Average","Skip=True","Sort=True")</f>
        <v>#N/A Invalid Parameter: Interpolation value</v>
      </c>
      <c r="AJ6239" s="43" t="str">
        <f>_xll.BInterpol('Base IPCA'!$C$3:$C$14,'Base IPCA'!$D$3:$D$14,AH6239,"Cubic","Extrapolate=Linear","MultiX=Average","Skip=True","Sort=True")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86"/>
        <v>#REF!</v>
      </c>
      <c r="AI6240" s="43" t="str">
        <f>_xll.BInterpol('Base IPCA'!$C$3:$C$14,'Base IPCA'!$E$3:$E$14,AH6240,"Cubic","Extrapolate=Linear","MultiX=Average","Skip=True","Sort=True")</f>
        <v>#N/A Invalid Parameter: Interpolation value</v>
      </c>
      <c r="AJ6240" s="43" t="str">
        <f>_xll.BInterpol('Base IPCA'!$C$3:$C$14,'Base IPCA'!$D$3:$D$14,AH6240,"Cubic","Extrapolate=Linear","MultiX=Average","Skip=True","Sort=True")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86"/>
        <v>#REF!</v>
      </c>
      <c r="AI6241" s="43" t="str">
        <f>_xll.BInterpol('Base IPCA'!$C$3:$C$14,'Base IPCA'!$E$3:$E$14,AH6241,"Cubic","Extrapolate=Linear","MultiX=Average","Skip=True","Sort=True")</f>
        <v>#N/A Invalid Parameter: Interpolation value</v>
      </c>
      <c r="AJ6241" s="43" t="str">
        <f>_xll.BInterpol('Base IPCA'!$C$3:$C$14,'Base IPCA'!$D$3:$D$14,AH6241,"Cubic","Extrapolate=Linear","MultiX=Average","Skip=True","Sort=True")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86"/>
        <v>#REF!</v>
      </c>
      <c r="AI6242" s="43" t="str">
        <f>_xll.BInterpol('Base IPCA'!$C$3:$C$14,'Base IPCA'!$E$3:$E$14,AH6242,"Cubic","Extrapolate=Linear","MultiX=Average","Skip=True","Sort=True")</f>
        <v>#N/A Invalid Parameter: Interpolation value</v>
      </c>
      <c r="AJ6242" s="43" t="str">
        <f>_xll.BInterpol('Base IPCA'!$C$3:$C$14,'Base IPCA'!$D$3:$D$14,AH6242,"Cubic","Extrapolate=Linear","MultiX=Average","Skip=True","Sort=True")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86"/>
        <v>#REF!</v>
      </c>
      <c r="AI6243" s="43" t="str">
        <f>_xll.BInterpol('Base IPCA'!$C$3:$C$14,'Base IPCA'!$E$3:$E$14,AH6243,"Cubic","Extrapolate=Linear","MultiX=Average","Skip=True","Sort=True")</f>
        <v>#N/A Invalid Parameter: Interpolation value</v>
      </c>
      <c r="AJ6243" s="43" t="str">
        <f>_xll.BInterpol('Base IPCA'!$C$3:$C$14,'Base IPCA'!$D$3:$D$14,AH6243,"Cubic","Extrapolate=Linear","MultiX=Average","Skip=True","Sort=True")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86"/>
        <v>#REF!</v>
      </c>
      <c r="AI6244" s="43" t="str">
        <f>_xll.BInterpol('Base IPCA'!$C$3:$C$14,'Base IPCA'!$E$3:$E$14,AH6244,"Cubic","Extrapolate=Linear","MultiX=Average","Skip=True","Sort=True")</f>
        <v>#N/A Invalid Parameter: Interpolation value</v>
      </c>
      <c r="AJ6244" s="43" t="str">
        <f>_xll.BInterpol('Base IPCA'!$C$3:$C$14,'Base IPCA'!$D$3:$D$14,AH6244,"Cubic","Extrapolate=Linear","MultiX=Average","Skip=True","Sort=True")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86"/>
        <v>#REF!</v>
      </c>
      <c r="AI6245" s="43" t="str">
        <f>_xll.BInterpol('Base IPCA'!$C$3:$C$14,'Base IPCA'!$E$3:$E$14,AH6245,"Cubic","Extrapolate=Linear","MultiX=Average","Skip=True","Sort=True")</f>
        <v>#N/A Invalid Parameter: Interpolation value</v>
      </c>
      <c r="AJ6245" s="43" t="str">
        <f>_xll.BInterpol('Base IPCA'!$C$3:$C$14,'Base IPCA'!$D$3:$D$14,AH6245,"Cubic","Extrapolate=Linear","MultiX=Average","Skip=True","Sort=True")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86"/>
        <v>#REF!</v>
      </c>
      <c r="AI6246" s="43" t="str">
        <f>_xll.BInterpol('Base IPCA'!$C$3:$C$14,'Base IPCA'!$E$3:$E$14,AH6246,"Cubic","Extrapolate=Linear","MultiX=Average","Skip=True","Sort=True")</f>
        <v>#N/A Invalid Parameter: Interpolation value</v>
      </c>
      <c r="AJ6246" s="43" t="str">
        <f>_xll.BInterpol('Base IPCA'!$C$3:$C$14,'Base IPCA'!$D$3:$D$14,AH6246,"Cubic","Extrapolate=Linear","MultiX=Average","Skip=True","Sort=True")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86"/>
        <v>#REF!</v>
      </c>
      <c r="AI6247" s="43" t="str">
        <f>_xll.BInterpol('Base IPCA'!$C$3:$C$14,'Base IPCA'!$E$3:$E$14,AH6247,"Cubic","Extrapolate=Linear","MultiX=Average","Skip=True","Sort=True")</f>
        <v>#N/A Invalid Parameter: Interpolation value</v>
      </c>
      <c r="AJ6247" s="43" t="str">
        <f>_xll.BInterpol('Base IPCA'!$C$3:$C$14,'Base IPCA'!$D$3:$D$14,AH6247,"Cubic","Extrapolate=Linear","MultiX=Average","Skip=True","Sort=True")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86"/>
        <v>#REF!</v>
      </c>
      <c r="AI6248" s="43" t="str">
        <f>_xll.BInterpol('Base IPCA'!$C$3:$C$14,'Base IPCA'!$E$3:$E$14,AH6248,"Cubic","Extrapolate=Linear","MultiX=Average","Skip=True","Sort=True")</f>
        <v>#N/A Invalid Parameter: Interpolation value</v>
      </c>
      <c r="AJ6248" s="43" t="str">
        <f>_xll.BInterpol('Base IPCA'!$C$3:$C$14,'Base IPCA'!$D$3:$D$14,AH6248,"Cubic","Extrapolate=Linear","MultiX=Average","Skip=True","Sort=True")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86"/>
        <v>#REF!</v>
      </c>
      <c r="AI6249" s="43" t="str">
        <f>_xll.BInterpol('Base IPCA'!$C$3:$C$14,'Base IPCA'!$E$3:$E$14,AH6249,"Cubic","Extrapolate=Linear","MultiX=Average","Skip=True","Sort=True")</f>
        <v>#N/A Invalid Parameter: Interpolation value</v>
      </c>
      <c r="AJ6249" s="43" t="str">
        <f>_xll.BInterpol('Base IPCA'!$C$3:$C$14,'Base IPCA'!$D$3:$D$14,AH6249,"Cubic","Extrapolate=Linear","MultiX=Average","Skip=True","Sort=True")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86"/>
        <v>#REF!</v>
      </c>
      <c r="AI6250" s="43" t="str">
        <f>_xll.BInterpol('Base IPCA'!$C$3:$C$14,'Base IPCA'!$E$3:$E$14,AH6250,"Cubic","Extrapolate=Linear","MultiX=Average","Skip=True","Sort=True")</f>
        <v>#N/A Invalid Parameter: Interpolation value</v>
      </c>
      <c r="AJ6250" s="43" t="str">
        <f>_xll.BInterpol('Base IPCA'!$C$3:$C$14,'Base IPCA'!$D$3:$D$14,AH6250,"Cubic","Extrapolate=Linear","MultiX=Average","Skip=True","Sort=True")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86"/>
        <v>#REF!</v>
      </c>
      <c r="AI6251" s="43" t="str">
        <f>_xll.BInterpol('Base IPCA'!$C$3:$C$14,'Base IPCA'!$E$3:$E$14,AH6251,"Cubic","Extrapolate=Linear","MultiX=Average","Skip=True","Sort=True")</f>
        <v>#N/A Invalid Parameter: Interpolation value</v>
      </c>
      <c r="AJ6251" s="43" t="str">
        <f>_xll.BInterpol('Base IPCA'!$C$3:$C$14,'Base IPCA'!$D$3:$D$14,AH6251,"Cubic","Extrapolate=Linear","MultiX=Average","Skip=True","Sort=True")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86"/>
        <v>#REF!</v>
      </c>
      <c r="AI6252" s="43" t="str">
        <f>_xll.BInterpol('Base IPCA'!$C$3:$C$14,'Base IPCA'!$E$3:$E$14,AH6252,"Cubic","Extrapolate=Linear","MultiX=Average","Skip=True","Sort=True")</f>
        <v>#N/A Invalid Parameter: Interpolation value</v>
      </c>
      <c r="AJ6252" s="43" t="str">
        <f>_xll.BInterpol('Base IPCA'!$C$3:$C$14,'Base IPCA'!$D$3:$D$14,AH6252,"Cubic","Extrapolate=Linear","MultiX=Average","Skip=True","Sort=True")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86"/>
        <v>#REF!</v>
      </c>
      <c r="AI6253" s="43" t="str">
        <f>_xll.BInterpol('Base IPCA'!$C$3:$C$14,'Base IPCA'!$E$3:$E$14,AH6253,"Cubic","Extrapolate=Linear","MultiX=Average","Skip=True","Sort=True")</f>
        <v>#N/A Invalid Parameter: Interpolation value</v>
      </c>
      <c r="AJ6253" s="43" t="str">
        <f>_xll.BInterpol('Base IPCA'!$C$3:$C$14,'Base IPCA'!$D$3:$D$14,AH6253,"Cubic","Extrapolate=Linear","MultiX=Average","Skip=True","Sort=True")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86"/>
        <v>#REF!</v>
      </c>
      <c r="AI6254" s="43" t="str">
        <f>_xll.BInterpol('Base IPCA'!$C$3:$C$14,'Base IPCA'!$E$3:$E$14,AH6254,"Cubic","Extrapolate=Linear","MultiX=Average","Skip=True","Sort=True")</f>
        <v>#N/A Invalid Parameter: Interpolation value</v>
      </c>
      <c r="AJ6254" s="43" t="str">
        <f>_xll.BInterpol('Base IPCA'!$C$3:$C$14,'Base IPCA'!$D$3:$D$14,AH6254,"Cubic","Extrapolate=Linear","MultiX=Average","Skip=True","Sort=True")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86"/>
        <v>#REF!</v>
      </c>
      <c r="AI6255" s="43" t="str">
        <f>_xll.BInterpol('Base IPCA'!$C$3:$C$14,'Base IPCA'!$E$3:$E$14,AH6255,"Cubic","Extrapolate=Linear","MultiX=Average","Skip=True","Sort=True")</f>
        <v>#N/A Invalid Parameter: Interpolation value</v>
      </c>
      <c r="AJ6255" s="43" t="str">
        <f>_xll.BInterpol('Base IPCA'!$C$3:$C$14,'Base IPCA'!$D$3:$D$14,AH6255,"Cubic","Extrapolate=Linear","MultiX=Average","Skip=True","Sort=True")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86"/>
        <v>#REF!</v>
      </c>
      <c r="AI6256" s="43" t="str">
        <f>_xll.BInterpol('Base IPCA'!$C$3:$C$14,'Base IPCA'!$E$3:$E$14,AH6256,"Cubic","Extrapolate=Linear","MultiX=Average","Skip=True","Sort=True")</f>
        <v>#N/A Invalid Parameter: Interpolation value</v>
      </c>
      <c r="AJ6256" s="43" t="str">
        <f>_xll.BInterpol('Base IPCA'!$C$3:$C$14,'Base IPCA'!$D$3:$D$14,AH6256,"Cubic","Extrapolate=Linear","MultiX=Average","Skip=True","Sort=True")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86"/>
        <v>#REF!</v>
      </c>
      <c r="AI6257" s="43" t="str">
        <f>_xll.BInterpol('Base IPCA'!$C$3:$C$14,'Base IPCA'!$E$3:$E$14,AH6257,"Cubic","Extrapolate=Linear","MultiX=Average","Skip=True","Sort=True")</f>
        <v>#N/A Invalid Parameter: Interpolation value</v>
      </c>
      <c r="AJ6257" s="43" t="str">
        <f>_xll.BInterpol('Base IPCA'!$C$3:$C$14,'Base IPCA'!$D$3:$D$14,AH6257,"Cubic","Extrapolate=Linear","MultiX=Average","Skip=True","Sort=True")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86"/>
        <v>#REF!</v>
      </c>
      <c r="AI6258" s="43" t="str">
        <f>_xll.BInterpol('Base IPCA'!$C$3:$C$14,'Base IPCA'!$E$3:$E$14,AH6258,"Cubic","Extrapolate=Linear","MultiX=Average","Skip=True","Sort=True")</f>
        <v>#N/A Invalid Parameter: Interpolation value</v>
      </c>
      <c r="AJ6258" s="43" t="str">
        <f>_xll.BInterpol('Base IPCA'!$C$3:$C$14,'Base IPCA'!$D$3:$D$14,AH6258,"Cubic","Extrapolate=Linear","MultiX=Average","Skip=True","Sort=True")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86"/>
        <v>#REF!</v>
      </c>
      <c r="AI6259" s="43" t="str">
        <f>_xll.BInterpol('Base IPCA'!$C$3:$C$14,'Base IPCA'!$E$3:$E$14,AH6259,"Cubic","Extrapolate=Linear","MultiX=Average","Skip=True","Sort=True")</f>
        <v>#N/A Invalid Parameter: Interpolation value</v>
      </c>
      <c r="AJ6259" s="43" t="str">
        <f>_xll.BInterpol('Base IPCA'!$C$3:$C$14,'Base IPCA'!$D$3:$D$14,AH6259,"Cubic","Extrapolate=Linear","MultiX=Average","Skip=True","Sort=True")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86"/>
        <v>#REF!</v>
      </c>
      <c r="AI6260" s="43" t="str">
        <f>_xll.BInterpol('Base IPCA'!$C$3:$C$14,'Base IPCA'!$E$3:$E$14,AH6260,"Cubic","Extrapolate=Linear","MultiX=Average","Skip=True","Sort=True")</f>
        <v>#N/A Invalid Parameter: Interpolation value</v>
      </c>
      <c r="AJ6260" s="43" t="str">
        <f>_xll.BInterpol('Base IPCA'!$C$3:$C$14,'Base IPCA'!$D$3:$D$14,AH6260,"Cubic","Extrapolate=Linear","MultiX=Average","Skip=True","Sort=True")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86"/>
        <v>#REF!</v>
      </c>
      <c r="AI6261" s="43" t="str">
        <f>_xll.BInterpol('Base IPCA'!$C$3:$C$14,'Base IPCA'!$E$3:$E$14,AH6261,"Cubic","Extrapolate=Linear","MultiX=Average","Skip=True","Sort=True")</f>
        <v>#N/A Invalid Parameter: Interpolation value</v>
      </c>
      <c r="AJ6261" s="43" t="str">
        <f>_xll.BInterpol('Base IPCA'!$C$3:$C$14,'Base IPCA'!$D$3:$D$14,AH6261,"Cubic","Extrapolate=Linear","MultiX=Average","Skip=True","Sort=True")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86"/>
        <v>#REF!</v>
      </c>
      <c r="AI6262" s="43" t="str">
        <f>_xll.BInterpol('Base IPCA'!$C$3:$C$14,'Base IPCA'!$E$3:$E$14,AH6262,"Cubic","Extrapolate=Linear","MultiX=Average","Skip=True","Sort=True")</f>
        <v>#N/A Invalid Parameter: Interpolation value</v>
      </c>
      <c r="AJ6262" s="43" t="str">
        <f>_xll.BInterpol('Base IPCA'!$C$3:$C$14,'Base IPCA'!$D$3:$D$14,AH6262,"Cubic","Extrapolate=Linear","MultiX=Average","Skip=True","Sort=True")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86"/>
        <v>#REF!</v>
      </c>
      <c r="AI6263" s="43" t="str">
        <f>_xll.BInterpol('Base IPCA'!$C$3:$C$14,'Base IPCA'!$E$3:$E$14,AH6263,"Cubic","Extrapolate=Linear","MultiX=Average","Skip=True","Sort=True")</f>
        <v>#N/A Invalid Parameter: Interpolation value</v>
      </c>
      <c r="AJ6263" s="43" t="str">
        <f>_xll.BInterpol('Base IPCA'!$C$3:$C$14,'Base IPCA'!$D$3:$D$14,AH6263,"Cubic","Extrapolate=Linear","MultiX=Average","Skip=True","Sort=True")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86"/>
        <v>#REF!</v>
      </c>
      <c r="AI6264" s="43" t="str">
        <f>_xll.BInterpol('Base IPCA'!$C$3:$C$14,'Base IPCA'!$E$3:$E$14,AH6264,"Cubic","Extrapolate=Linear","MultiX=Average","Skip=True","Sort=True")</f>
        <v>#N/A Invalid Parameter: Interpolation value</v>
      </c>
      <c r="AJ6264" s="43" t="str">
        <f>_xll.BInterpol('Base IPCA'!$C$3:$C$14,'Base IPCA'!$D$3:$D$14,AH6264,"Cubic","Extrapolate=Linear","MultiX=Average","Skip=True","Sort=True")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86"/>
        <v>#REF!</v>
      </c>
      <c r="AI6265" s="43" t="str">
        <f>_xll.BInterpol('Base IPCA'!$C$3:$C$14,'Base IPCA'!$E$3:$E$14,AH6265,"Cubic","Extrapolate=Linear","MultiX=Average","Skip=True","Sort=True")</f>
        <v>#N/A Invalid Parameter: Interpolation value</v>
      </c>
      <c r="AJ6265" s="43" t="str">
        <f>_xll.BInterpol('Base IPCA'!$C$3:$C$14,'Base IPCA'!$D$3:$D$14,AH6265,"Cubic","Extrapolate=Linear","MultiX=Average","Skip=True","Sort=True")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86"/>
        <v>#REF!</v>
      </c>
      <c r="AI6266" s="43" t="str">
        <f>_xll.BInterpol('Base IPCA'!$C$3:$C$14,'Base IPCA'!$E$3:$E$14,AH6266,"Cubic","Extrapolate=Linear","MultiX=Average","Skip=True","Sort=True")</f>
        <v>#N/A Invalid Parameter: Interpolation value</v>
      </c>
      <c r="AJ6266" s="43" t="str">
        <f>_xll.BInterpol('Base IPCA'!$C$3:$C$14,'Base IPCA'!$D$3:$D$14,AH6266,"Cubic","Extrapolate=Linear","MultiX=Average","Skip=True","Sort=True")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86"/>
        <v>#REF!</v>
      </c>
      <c r="AI6267" s="43" t="str">
        <f>_xll.BInterpol('Base IPCA'!$C$3:$C$14,'Base IPCA'!$E$3:$E$14,AH6267,"Cubic","Extrapolate=Linear","MultiX=Average","Skip=True","Sort=True")</f>
        <v>#N/A Invalid Parameter: Interpolation value</v>
      </c>
      <c r="AJ6267" s="43" t="str">
        <f>_xll.BInterpol('Base IPCA'!$C$3:$C$14,'Base IPCA'!$D$3:$D$14,AH6267,"Cubic","Extrapolate=Linear","MultiX=Average","Skip=True","Sort=True")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86"/>
        <v>#REF!</v>
      </c>
      <c r="AI6268" s="43" t="str">
        <f>_xll.BInterpol('Base IPCA'!$C$3:$C$14,'Base IPCA'!$E$3:$E$14,AH6268,"Cubic","Extrapolate=Linear","MultiX=Average","Skip=True","Sort=True")</f>
        <v>#N/A Invalid Parameter: Interpolation value</v>
      </c>
      <c r="AJ6268" s="43" t="str">
        <f>_xll.BInterpol('Base IPCA'!$C$3:$C$14,'Base IPCA'!$D$3:$D$14,AH6268,"Cubic","Extrapolate=Linear","MultiX=Average","Skip=True","Sort=True")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86"/>
        <v>#REF!</v>
      </c>
      <c r="AI6269" s="43" t="str">
        <f>_xll.BInterpol('Base IPCA'!$C$3:$C$14,'Base IPCA'!$E$3:$E$14,AH6269,"Cubic","Extrapolate=Linear","MultiX=Average","Skip=True","Sort=True")</f>
        <v>#N/A Invalid Parameter: Interpolation value</v>
      </c>
      <c r="AJ6269" s="43" t="str">
        <f>_xll.BInterpol('Base IPCA'!$C$3:$C$14,'Base IPCA'!$D$3:$D$14,AH6269,"Cubic","Extrapolate=Linear","MultiX=Average","Skip=True","Sort=True")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86"/>
        <v>#REF!</v>
      </c>
      <c r="AI6270" s="43" t="str">
        <f>_xll.BInterpol('Base IPCA'!$C$3:$C$14,'Base IPCA'!$E$3:$E$14,AH6270,"Cubic","Extrapolate=Linear","MultiX=Average","Skip=True","Sort=True")</f>
        <v>#N/A Invalid Parameter: Interpolation value</v>
      </c>
      <c r="AJ6270" s="43" t="str">
        <f>_xll.BInterpol('Base IPCA'!$C$3:$C$14,'Base IPCA'!$D$3:$D$14,AH6270,"Cubic","Extrapolate=Linear","MultiX=Average","Skip=True","Sort=True")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86"/>
        <v>#REF!</v>
      </c>
      <c r="AI6271" s="43" t="str">
        <f>_xll.BInterpol('Base IPCA'!$C$3:$C$14,'Base IPCA'!$E$3:$E$14,AH6271,"Cubic","Extrapolate=Linear","MultiX=Average","Skip=True","Sort=True")</f>
        <v>#N/A Invalid Parameter: Interpolation value</v>
      </c>
      <c r="AJ6271" s="43" t="str">
        <f>_xll.BInterpol('Base IPCA'!$C$3:$C$14,'Base IPCA'!$D$3:$D$14,AH6271,"Cubic","Extrapolate=Linear","MultiX=Average","Skip=True","Sort=True")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86"/>
        <v>#REF!</v>
      </c>
      <c r="AI6272" s="43" t="str">
        <f>_xll.BInterpol('Base IPCA'!$C$3:$C$14,'Base IPCA'!$E$3:$E$14,AH6272,"Cubic","Extrapolate=Linear","MultiX=Average","Skip=True","Sort=True")</f>
        <v>#N/A Invalid Parameter: Interpolation value</v>
      </c>
      <c r="AJ6272" s="43" t="str">
        <f>_xll.BInterpol('Base IPCA'!$C$3:$C$14,'Base IPCA'!$D$3:$D$14,AH6272,"Cubic","Extrapolate=Linear","MultiX=Average","Skip=True","Sort=True")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86"/>
        <v>#REF!</v>
      </c>
      <c r="AI6273" s="43" t="str">
        <f>_xll.BInterpol('Base IPCA'!$C$3:$C$14,'Base IPCA'!$E$3:$E$14,AH6273,"Cubic","Extrapolate=Linear","MultiX=Average","Skip=True","Sort=True")</f>
        <v>#N/A Invalid Parameter: Interpolation value</v>
      </c>
      <c r="AJ6273" s="43" t="str">
        <f>_xll.BInterpol('Base IPCA'!$C$3:$C$14,'Base IPCA'!$D$3:$D$14,AH6273,"Cubic","Extrapolate=Linear","MultiX=Average","Skip=True","Sort=True")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86"/>
        <v>#REF!</v>
      </c>
      <c r="AI6274" s="43" t="str">
        <f>_xll.BInterpol('Base IPCA'!$C$3:$C$14,'Base IPCA'!$E$3:$E$14,AH6274,"Cubic","Extrapolate=Linear","MultiX=Average","Skip=True","Sort=True")</f>
        <v>#N/A Invalid Parameter: Interpolation value</v>
      </c>
      <c r="AJ6274" s="43" t="str">
        <f>_xll.BInterpol('Base IPCA'!$C$3:$C$14,'Base IPCA'!$D$3:$D$14,AH6274,"Cubic","Extrapolate=Linear","MultiX=Average","Skip=True","Sort=True")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86"/>
        <v>#REF!</v>
      </c>
      <c r="AI6275" s="43" t="str">
        <f>_xll.BInterpol('Base IPCA'!$C$3:$C$14,'Base IPCA'!$E$3:$E$14,AH6275,"Cubic","Extrapolate=Linear","MultiX=Average","Skip=True","Sort=True")</f>
        <v>#N/A Invalid Parameter: Interpolation value</v>
      </c>
      <c r="AJ6275" s="43" t="str">
        <f>_xll.BInterpol('Base IPCA'!$C$3:$C$14,'Base IPCA'!$D$3:$D$14,AH6275,"Cubic","Extrapolate=Linear","MultiX=Average","Skip=True","Sort=True")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86"/>
        <v>#REF!</v>
      </c>
      <c r="AI6276" s="43" t="str">
        <f>_xll.BInterpol('Base IPCA'!$C$3:$C$14,'Base IPCA'!$E$3:$E$14,AH6276,"Cubic","Extrapolate=Linear","MultiX=Average","Skip=True","Sort=True")</f>
        <v>#N/A Invalid Parameter: Interpolation value</v>
      </c>
      <c r="AJ6276" s="43" t="str">
        <f>_xll.BInterpol('Base IPCA'!$C$3:$C$14,'Base IPCA'!$D$3:$D$14,AH6276,"Cubic","Extrapolate=Linear","MultiX=Average","Skip=True","Sort=True")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86"/>
        <v>#REF!</v>
      </c>
      <c r="AI6277" s="43" t="str">
        <f>_xll.BInterpol('Base IPCA'!$C$3:$C$14,'Base IPCA'!$E$3:$E$14,AH6277,"Cubic","Extrapolate=Linear","MultiX=Average","Skip=True","Sort=True")</f>
        <v>#N/A Invalid Parameter: Interpolation value</v>
      </c>
      <c r="AJ6277" s="43" t="str">
        <f>_xll.BInterpol('Base IPCA'!$C$3:$C$14,'Base IPCA'!$D$3:$D$14,AH6277,"Cubic","Extrapolate=Linear","MultiX=Average","Skip=True","Sort=True")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87">AH6277+1</f>
        <v>#REF!</v>
      </c>
      <c r="AI6278" s="43" t="str">
        <f>_xll.BInterpol('Base IPCA'!$C$3:$C$14,'Base IPCA'!$E$3:$E$14,AH6278,"Cubic","Extrapolate=Linear","MultiX=Average","Skip=True","Sort=True")</f>
        <v>#N/A Invalid Parameter: Interpolation value</v>
      </c>
      <c r="AJ6278" s="43" t="str">
        <f>_xll.BInterpol('Base IPCA'!$C$3:$C$14,'Base IPCA'!$D$3:$D$14,AH6278,"Cubic","Extrapolate=Linear","MultiX=Average","Skip=True","Sort=True")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87"/>
        <v>#REF!</v>
      </c>
      <c r="AI6279" s="43" t="str">
        <f>_xll.BInterpol('Base IPCA'!$C$3:$C$14,'Base IPCA'!$E$3:$E$14,AH6279,"Cubic","Extrapolate=Linear","MultiX=Average","Skip=True","Sort=True")</f>
        <v>#N/A Invalid Parameter: Interpolation value</v>
      </c>
      <c r="AJ6279" s="43" t="str">
        <f>_xll.BInterpol('Base IPCA'!$C$3:$C$14,'Base IPCA'!$D$3:$D$14,AH6279,"Cubic","Extrapolate=Linear","MultiX=Average","Skip=True","Sort=True")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87"/>
        <v>#REF!</v>
      </c>
      <c r="AI6280" s="43" t="str">
        <f>_xll.BInterpol('Base IPCA'!$C$3:$C$14,'Base IPCA'!$E$3:$E$14,AH6280,"Cubic","Extrapolate=Linear","MultiX=Average","Skip=True","Sort=True")</f>
        <v>#N/A Invalid Parameter: Interpolation value</v>
      </c>
      <c r="AJ6280" s="43" t="str">
        <f>_xll.BInterpol('Base IPCA'!$C$3:$C$14,'Base IPCA'!$D$3:$D$14,AH6280,"Cubic","Extrapolate=Linear","MultiX=Average","Skip=True","Sort=True")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87"/>
        <v>#REF!</v>
      </c>
      <c r="AI6281" s="43" t="str">
        <f>_xll.BInterpol('Base IPCA'!$C$3:$C$14,'Base IPCA'!$E$3:$E$14,AH6281,"Cubic","Extrapolate=Linear","MultiX=Average","Skip=True","Sort=True")</f>
        <v>#N/A Invalid Parameter: Interpolation value</v>
      </c>
      <c r="AJ6281" s="43" t="str">
        <f>_xll.BInterpol('Base IPCA'!$C$3:$C$14,'Base IPCA'!$D$3:$D$14,AH6281,"Cubic","Extrapolate=Linear","MultiX=Average","Skip=True","Sort=True")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87"/>
        <v>#REF!</v>
      </c>
      <c r="AI6282" s="43" t="str">
        <f>_xll.BInterpol('Base IPCA'!$C$3:$C$14,'Base IPCA'!$E$3:$E$14,AH6282,"Cubic","Extrapolate=Linear","MultiX=Average","Skip=True","Sort=True")</f>
        <v>#N/A Invalid Parameter: Interpolation value</v>
      </c>
      <c r="AJ6282" s="43" t="str">
        <f>_xll.BInterpol('Base IPCA'!$C$3:$C$14,'Base IPCA'!$D$3:$D$14,AH6282,"Cubic","Extrapolate=Linear","MultiX=Average","Skip=True","Sort=True")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87"/>
        <v>#REF!</v>
      </c>
      <c r="AI6283" s="43" t="str">
        <f>_xll.BInterpol('Base IPCA'!$C$3:$C$14,'Base IPCA'!$E$3:$E$14,AH6283,"Cubic","Extrapolate=Linear","MultiX=Average","Skip=True","Sort=True")</f>
        <v>#N/A Invalid Parameter: Interpolation value</v>
      </c>
      <c r="AJ6283" s="43" t="str">
        <f>_xll.BInterpol('Base IPCA'!$C$3:$C$14,'Base IPCA'!$D$3:$D$14,AH6283,"Cubic","Extrapolate=Linear","MultiX=Average","Skip=True","Sort=True")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87"/>
        <v>#REF!</v>
      </c>
      <c r="AI6284" s="43" t="str">
        <f>_xll.BInterpol('Base IPCA'!$C$3:$C$14,'Base IPCA'!$E$3:$E$14,AH6284,"Cubic","Extrapolate=Linear","MultiX=Average","Skip=True","Sort=True")</f>
        <v>#N/A Invalid Parameter: Interpolation value</v>
      </c>
      <c r="AJ6284" s="43" t="str">
        <f>_xll.BInterpol('Base IPCA'!$C$3:$C$14,'Base IPCA'!$D$3:$D$14,AH6284,"Cubic","Extrapolate=Linear","MultiX=Average","Skip=True","Sort=True")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87"/>
        <v>#REF!</v>
      </c>
      <c r="AI6285" s="43" t="str">
        <f>_xll.BInterpol('Base IPCA'!$C$3:$C$14,'Base IPCA'!$E$3:$E$14,AH6285,"Cubic","Extrapolate=Linear","MultiX=Average","Skip=True","Sort=True")</f>
        <v>#N/A Invalid Parameter: Interpolation value</v>
      </c>
      <c r="AJ6285" s="43" t="str">
        <f>_xll.BInterpol('Base IPCA'!$C$3:$C$14,'Base IPCA'!$D$3:$D$14,AH6285,"Cubic","Extrapolate=Linear","MultiX=Average","Skip=True","Sort=True")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87"/>
        <v>#REF!</v>
      </c>
      <c r="AI6286" s="43" t="str">
        <f>_xll.BInterpol('Base IPCA'!$C$3:$C$14,'Base IPCA'!$E$3:$E$14,AH6286,"Cubic","Extrapolate=Linear","MultiX=Average","Skip=True","Sort=True")</f>
        <v>#N/A Invalid Parameter: Interpolation value</v>
      </c>
      <c r="AJ6286" s="43" t="str">
        <f>_xll.BInterpol('Base IPCA'!$C$3:$C$14,'Base IPCA'!$D$3:$D$14,AH6286,"Cubic","Extrapolate=Linear","MultiX=Average","Skip=True","Sort=True")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87"/>
        <v>#REF!</v>
      </c>
      <c r="AI6287" s="43" t="str">
        <f>_xll.BInterpol('Base IPCA'!$C$3:$C$14,'Base IPCA'!$E$3:$E$14,AH6287,"Cubic","Extrapolate=Linear","MultiX=Average","Skip=True","Sort=True")</f>
        <v>#N/A Invalid Parameter: Interpolation value</v>
      </c>
      <c r="AJ6287" s="43" t="str">
        <f>_xll.BInterpol('Base IPCA'!$C$3:$C$14,'Base IPCA'!$D$3:$D$14,AH6287,"Cubic","Extrapolate=Linear","MultiX=Average","Skip=True","Sort=True")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87"/>
        <v>#REF!</v>
      </c>
      <c r="AI6288" s="43" t="str">
        <f>_xll.BInterpol('Base IPCA'!$C$3:$C$14,'Base IPCA'!$E$3:$E$14,AH6288,"Cubic","Extrapolate=Linear","MultiX=Average","Skip=True","Sort=True")</f>
        <v>#N/A Invalid Parameter: Interpolation value</v>
      </c>
      <c r="AJ6288" s="43" t="str">
        <f>_xll.BInterpol('Base IPCA'!$C$3:$C$14,'Base IPCA'!$D$3:$D$14,AH6288,"Cubic","Extrapolate=Linear","MultiX=Average","Skip=True","Sort=True")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87"/>
        <v>#REF!</v>
      </c>
      <c r="AI6289" s="43" t="str">
        <f>_xll.BInterpol('Base IPCA'!$C$3:$C$14,'Base IPCA'!$E$3:$E$14,AH6289,"Cubic","Extrapolate=Linear","MultiX=Average","Skip=True","Sort=True")</f>
        <v>#N/A Invalid Parameter: Interpolation value</v>
      </c>
      <c r="AJ6289" s="43" t="str">
        <f>_xll.BInterpol('Base IPCA'!$C$3:$C$14,'Base IPCA'!$D$3:$D$14,AH6289,"Cubic","Extrapolate=Linear","MultiX=Average","Skip=True","Sort=True")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87"/>
        <v>#REF!</v>
      </c>
      <c r="AI6290" s="43" t="str">
        <f>_xll.BInterpol('Base IPCA'!$C$3:$C$14,'Base IPCA'!$E$3:$E$14,AH6290,"Cubic","Extrapolate=Linear","MultiX=Average","Skip=True","Sort=True")</f>
        <v>#N/A Invalid Parameter: Interpolation value</v>
      </c>
      <c r="AJ6290" s="43" t="str">
        <f>_xll.BInterpol('Base IPCA'!$C$3:$C$14,'Base IPCA'!$D$3:$D$14,AH6290,"Cubic","Extrapolate=Linear","MultiX=Average","Skip=True","Sort=True")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87"/>
        <v>#REF!</v>
      </c>
      <c r="AI6291" s="43" t="str">
        <f>_xll.BInterpol('Base IPCA'!$C$3:$C$14,'Base IPCA'!$E$3:$E$14,AH6291,"Cubic","Extrapolate=Linear","MultiX=Average","Skip=True","Sort=True")</f>
        <v>#N/A Invalid Parameter: Interpolation value</v>
      </c>
      <c r="AJ6291" s="43" t="str">
        <f>_xll.BInterpol('Base IPCA'!$C$3:$C$14,'Base IPCA'!$D$3:$D$14,AH6291,"Cubic","Extrapolate=Linear","MultiX=Average","Skip=True","Sort=True")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87"/>
        <v>#REF!</v>
      </c>
      <c r="AI6292" s="43" t="str">
        <f>_xll.BInterpol('Base IPCA'!$C$3:$C$14,'Base IPCA'!$E$3:$E$14,AH6292,"Cubic","Extrapolate=Linear","MultiX=Average","Skip=True","Sort=True")</f>
        <v>#N/A Invalid Parameter: Interpolation value</v>
      </c>
      <c r="AJ6292" s="43" t="str">
        <f>_xll.BInterpol('Base IPCA'!$C$3:$C$14,'Base IPCA'!$D$3:$D$14,AH6292,"Cubic","Extrapolate=Linear","MultiX=Average","Skip=True","Sort=True")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87"/>
        <v>#REF!</v>
      </c>
      <c r="AI6293" s="43" t="str">
        <f>_xll.BInterpol('Base IPCA'!$C$3:$C$14,'Base IPCA'!$E$3:$E$14,AH6293,"Cubic","Extrapolate=Linear","MultiX=Average","Skip=True","Sort=True")</f>
        <v>#N/A Invalid Parameter: Interpolation value</v>
      </c>
      <c r="AJ6293" s="43" t="str">
        <f>_xll.BInterpol('Base IPCA'!$C$3:$C$14,'Base IPCA'!$D$3:$D$14,AH6293,"Cubic","Extrapolate=Linear","MultiX=Average","Skip=True","Sort=True")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87"/>
        <v>#REF!</v>
      </c>
      <c r="AI6294" s="43" t="str">
        <f>_xll.BInterpol('Base IPCA'!$C$3:$C$14,'Base IPCA'!$E$3:$E$14,AH6294,"Cubic","Extrapolate=Linear","MultiX=Average","Skip=True","Sort=True")</f>
        <v>#N/A Invalid Parameter: Interpolation value</v>
      </c>
      <c r="AJ6294" s="43" t="str">
        <f>_xll.BInterpol('Base IPCA'!$C$3:$C$14,'Base IPCA'!$D$3:$D$14,AH6294,"Cubic","Extrapolate=Linear","MultiX=Average","Skip=True","Sort=True")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87"/>
        <v>#REF!</v>
      </c>
      <c r="AI6295" s="43" t="str">
        <f>_xll.BInterpol('Base IPCA'!$C$3:$C$14,'Base IPCA'!$E$3:$E$14,AH6295,"Cubic","Extrapolate=Linear","MultiX=Average","Skip=True","Sort=True")</f>
        <v>#N/A Invalid Parameter: Interpolation value</v>
      </c>
      <c r="AJ6295" s="43" t="str">
        <f>_xll.BInterpol('Base IPCA'!$C$3:$C$14,'Base IPCA'!$D$3:$D$14,AH6295,"Cubic","Extrapolate=Linear","MultiX=Average","Skip=True","Sort=True")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87"/>
        <v>#REF!</v>
      </c>
      <c r="AI6296" s="43" t="str">
        <f>_xll.BInterpol('Base IPCA'!$C$3:$C$14,'Base IPCA'!$E$3:$E$14,AH6296,"Cubic","Extrapolate=Linear","MultiX=Average","Skip=True","Sort=True")</f>
        <v>#N/A Invalid Parameter: Interpolation value</v>
      </c>
      <c r="AJ6296" s="43" t="str">
        <f>_xll.BInterpol('Base IPCA'!$C$3:$C$14,'Base IPCA'!$D$3:$D$14,AH6296,"Cubic","Extrapolate=Linear","MultiX=Average","Skip=True","Sort=True")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87"/>
        <v>#REF!</v>
      </c>
      <c r="AI6297" s="43" t="str">
        <f>_xll.BInterpol('Base IPCA'!$C$3:$C$14,'Base IPCA'!$E$3:$E$14,AH6297,"Cubic","Extrapolate=Linear","MultiX=Average","Skip=True","Sort=True")</f>
        <v>#N/A Invalid Parameter: Interpolation value</v>
      </c>
      <c r="AJ6297" s="43" t="str">
        <f>_xll.BInterpol('Base IPCA'!$C$3:$C$14,'Base IPCA'!$D$3:$D$14,AH6297,"Cubic","Extrapolate=Linear","MultiX=Average","Skip=True","Sort=True")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87"/>
        <v>#REF!</v>
      </c>
      <c r="AI6298" s="43" t="str">
        <f>_xll.BInterpol('Base IPCA'!$C$3:$C$14,'Base IPCA'!$E$3:$E$14,AH6298,"Cubic","Extrapolate=Linear","MultiX=Average","Skip=True","Sort=True")</f>
        <v>#N/A Invalid Parameter: Interpolation value</v>
      </c>
      <c r="AJ6298" s="43" t="str">
        <f>_xll.BInterpol('Base IPCA'!$C$3:$C$14,'Base IPCA'!$D$3:$D$14,AH6298,"Cubic","Extrapolate=Linear","MultiX=Average","Skip=True","Sort=True")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87"/>
        <v>#REF!</v>
      </c>
      <c r="AI6299" s="43" t="str">
        <f>_xll.BInterpol('Base IPCA'!$C$3:$C$14,'Base IPCA'!$E$3:$E$14,AH6299,"Cubic","Extrapolate=Linear","MultiX=Average","Skip=True","Sort=True")</f>
        <v>#N/A Invalid Parameter: Interpolation value</v>
      </c>
      <c r="AJ6299" s="43" t="str">
        <f>_xll.BInterpol('Base IPCA'!$C$3:$C$14,'Base IPCA'!$D$3:$D$14,AH6299,"Cubic","Extrapolate=Linear","MultiX=Average","Skip=True","Sort=True")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87"/>
        <v>#REF!</v>
      </c>
      <c r="AI6300" s="43" t="str">
        <f>_xll.BInterpol('Base IPCA'!$C$3:$C$14,'Base IPCA'!$E$3:$E$14,AH6300,"Cubic","Extrapolate=Linear","MultiX=Average","Skip=True","Sort=True")</f>
        <v>#N/A Invalid Parameter: Interpolation value</v>
      </c>
      <c r="AJ6300" s="43" t="str">
        <f>_xll.BInterpol('Base IPCA'!$C$3:$C$14,'Base IPCA'!$D$3:$D$14,AH6300,"Cubic","Extrapolate=Linear","MultiX=Average","Skip=True","Sort=True")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87"/>
        <v>#REF!</v>
      </c>
      <c r="AI6301" s="43" t="str">
        <f>_xll.BInterpol('Base IPCA'!$C$3:$C$14,'Base IPCA'!$E$3:$E$14,AH6301,"Cubic","Extrapolate=Linear","MultiX=Average","Skip=True","Sort=True")</f>
        <v>#N/A Invalid Parameter: Interpolation value</v>
      </c>
      <c r="AJ6301" s="43" t="str">
        <f>_xll.BInterpol('Base IPCA'!$C$3:$C$14,'Base IPCA'!$D$3:$D$14,AH6301,"Cubic","Extrapolate=Linear","MultiX=Average","Skip=True","Sort=True")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87"/>
        <v>#REF!</v>
      </c>
      <c r="AI6302" s="43" t="str">
        <f>_xll.BInterpol('Base IPCA'!$C$3:$C$14,'Base IPCA'!$E$3:$E$14,AH6302,"Cubic","Extrapolate=Linear","MultiX=Average","Skip=True","Sort=True")</f>
        <v>#N/A Invalid Parameter: Interpolation value</v>
      </c>
      <c r="AJ6302" s="43" t="str">
        <f>_xll.BInterpol('Base IPCA'!$C$3:$C$14,'Base IPCA'!$D$3:$D$14,AH6302,"Cubic","Extrapolate=Linear","MultiX=Average","Skip=True","Sort=True")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87"/>
        <v>#REF!</v>
      </c>
      <c r="AI6303" s="43" t="str">
        <f>_xll.BInterpol('Base IPCA'!$C$3:$C$14,'Base IPCA'!$E$3:$E$14,AH6303,"Cubic","Extrapolate=Linear","MultiX=Average","Skip=True","Sort=True")</f>
        <v>#N/A Invalid Parameter: Interpolation value</v>
      </c>
      <c r="AJ6303" s="43" t="str">
        <f>_xll.BInterpol('Base IPCA'!$C$3:$C$14,'Base IPCA'!$D$3:$D$14,AH6303,"Cubic","Extrapolate=Linear","MultiX=Average","Skip=True","Sort=True")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87"/>
        <v>#REF!</v>
      </c>
      <c r="AI6304" s="43" t="str">
        <f>_xll.BInterpol('Base IPCA'!$C$3:$C$14,'Base IPCA'!$E$3:$E$14,AH6304,"Cubic","Extrapolate=Linear","MultiX=Average","Skip=True","Sort=True")</f>
        <v>#N/A Invalid Parameter: Interpolation value</v>
      </c>
      <c r="AJ6304" s="43" t="str">
        <f>_xll.BInterpol('Base IPCA'!$C$3:$C$14,'Base IPCA'!$D$3:$D$14,AH6304,"Cubic","Extrapolate=Linear","MultiX=Average","Skip=True","Sort=True")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87"/>
        <v>#REF!</v>
      </c>
      <c r="AI6305" s="43" t="str">
        <f>_xll.BInterpol('Base IPCA'!$C$3:$C$14,'Base IPCA'!$E$3:$E$14,AH6305,"Cubic","Extrapolate=Linear","MultiX=Average","Skip=True","Sort=True")</f>
        <v>#N/A Invalid Parameter: Interpolation value</v>
      </c>
      <c r="AJ6305" s="43" t="str">
        <f>_xll.BInterpol('Base IPCA'!$C$3:$C$14,'Base IPCA'!$D$3:$D$14,AH6305,"Cubic","Extrapolate=Linear","MultiX=Average","Skip=True","Sort=True")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87"/>
        <v>#REF!</v>
      </c>
      <c r="AI6306" s="43" t="str">
        <f>_xll.BInterpol('Base IPCA'!$C$3:$C$14,'Base IPCA'!$E$3:$E$14,AH6306,"Cubic","Extrapolate=Linear","MultiX=Average","Skip=True","Sort=True")</f>
        <v>#N/A Invalid Parameter: Interpolation value</v>
      </c>
      <c r="AJ6306" s="43" t="str">
        <f>_xll.BInterpol('Base IPCA'!$C$3:$C$14,'Base IPCA'!$D$3:$D$14,AH6306,"Cubic","Extrapolate=Linear","MultiX=Average","Skip=True","Sort=True")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87"/>
        <v>#REF!</v>
      </c>
      <c r="AI6307" s="43" t="str">
        <f>_xll.BInterpol('Base IPCA'!$C$3:$C$14,'Base IPCA'!$E$3:$E$14,AH6307,"Cubic","Extrapolate=Linear","MultiX=Average","Skip=True","Sort=True")</f>
        <v>#N/A Invalid Parameter: Interpolation value</v>
      </c>
      <c r="AJ6307" s="43" t="str">
        <f>_xll.BInterpol('Base IPCA'!$C$3:$C$14,'Base IPCA'!$D$3:$D$14,AH6307,"Cubic","Extrapolate=Linear","MultiX=Average","Skip=True","Sort=True")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87"/>
        <v>#REF!</v>
      </c>
      <c r="AI6308" s="43" t="str">
        <f>_xll.BInterpol('Base IPCA'!$C$3:$C$14,'Base IPCA'!$E$3:$E$14,AH6308,"Cubic","Extrapolate=Linear","MultiX=Average","Skip=True","Sort=True")</f>
        <v>#N/A Invalid Parameter: Interpolation value</v>
      </c>
      <c r="AJ6308" s="43" t="str">
        <f>_xll.BInterpol('Base IPCA'!$C$3:$C$14,'Base IPCA'!$D$3:$D$14,AH6308,"Cubic","Extrapolate=Linear","MultiX=Average","Skip=True","Sort=True")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87"/>
        <v>#REF!</v>
      </c>
      <c r="AI6309" s="43" t="str">
        <f>_xll.BInterpol('Base IPCA'!$C$3:$C$14,'Base IPCA'!$E$3:$E$14,AH6309,"Cubic","Extrapolate=Linear","MultiX=Average","Skip=True","Sort=True")</f>
        <v>#N/A Invalid Parameter: Interpolation value</v>
      </c>
      <c r="AJ6309" s="43" t="str">
        <f>_xll.BInterpol('Base IPCA'!$C$3:$C$14,'Base IPCA'!$D$3:$D$14,AH6309,"Cubic","Extrapolate=Linear","MultiX=Average","Skip=True","Sort=True")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87"/>
        <v>#REF!</v>
      </c>
      <c r="AI6310" s="43" t="str">
        <f>_xll.BInterpol('Base IPCA'!$C$3:$C$14,'Base IPCA'!$E$3:$E$14,AH6310,"Cubic","Extrapolate=Linear","MultiX=Average","Skip=True","Sort=True")</f>
        <v>#N/A Invalid Parameter: Interpolation value</v>
      </c>
      <c r="AJ6310" s="43" t="str">
        <f>_xll.BInterpol('Base IPCA'!$C$3:$C$14,'Base IPCA'!$D$3:$D$14,AH6310,"Cubic","Extrapolate=Linear","MultiX=Average","Skip=True","Sort=True")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87"/>
        <v>#REF!</v>
      </c>
      <c r="AI6311" s="43" t="str">
        <f>_xll.BInterpol('Base IPCA'!$C$3:$C$14,'Base IPCA'!$E$3:$E$14,AH6311,"Cubic","Extrapolate=Linear","MultiX=Average","Skip=True","Sort=True")</f>
        <v>#N/A Invalid Parameter: Interpolation value</v>
      </c>
      <c r="AJ6311" s="43" t="str">
        <f>_xll.BInterpol('Base IPCA'!$C$3:$C$14,'Base IPCA'!$D$3:$D$14,AH6311,"Cubic","Extrapolate=Linear","MultiX=Average","Skip=True","Sort=True")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87"/>
        <v>#REF!</v>
      </c>
      <c r="AI6312" s="43" t="str">
        <f>_xll.BInterpol('Base IPCA'!$C$3:$C$14,'Base IPCA'!$E$3:$E$14,AH6312,"Cubic","Extrapolate=Linear","MultiX=Average","Skip=True","Sort=True")</f>
        <v>#N/A Invalid Parameter: Interpolation value</v>
      </c>
      <c r="AJ6312" s="43" t="str">
        <f>_xll.BInterpol('Base IPCA'!$C$3:$C$14,'Base IPCA'!$D$3:$D$14,AH6312,"Cubic","Extrapolate=Linear","MultiX=Average","Skip=True","Sort=True")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87"/>
        <v>#REF!</v>
      </c>
      <c r="AI6313" s="43" t="str">
        <f>_xll.BInterpol('Base IPCA'!$C$3:$C$14,'Base IPCA'!$E$3:$E$14,AH6313,"Cubic","Extrapolate=Linear","MultiX=Average","Skip=True","Sort=True")</f>
        <v>#N/A Invalid Parameter: Interpolation value</v>
      </c>
      <c r="AJ6313" s="43" t="str">
        <f>_xll.BInterpol('Base IPCA'!$C$3:$C$14,'Base IPCA'!$D$3:$D$14,AH6313,"Cubic","Extrapolate=Linear","MultiX=Average","Skip=True","Sort=True")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87"/>
        <v>#REF!</v>
      </c>
      <c r="AI6314" s="43" t="str">
        <f>_xll.BInterpol('Base IPCA'!$C$3:$C$14,'Base IPCA'!$E$3:$E$14,AH6314,"Cubic","Extrapolate=Linear","MultiX=Average","Skip=True","Sort=True")</f>
        <v>#N/A Invalid Parameter: Interpolation value</v>
      </c>
      <c r="AJ6314" s="43" t="str">
        <f>_xll.BInterpol('Base IPCA'!$C$3:$C$14,'Base IPCA'!$D$3:$D$14,AH6314,"Cubic","Extrapolate=Linear","MultiX=Average","Skip=True","Sort=True")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87"/>
        <v>#REF!</v>
      </c>
      <c r="AI6315" s="43" t="str">
        <f>_xll.BInterpol('Base IPCA'!$C$3:$C$14,'Base IPCA'!$E$3:$E$14,AH6315,"Cubic","Extrapolate=Linear","MultiX=Average","Skip=True","Sort=True")</f>
        <v>#N/A Invalid Parameter: Interpolation value</v>
      </c>
      <c r="AJ6315" s="43" t="str">
        <f>_xll.BInterpol('Base IPCA'!$C$3:$C$14,'Base IPCA'!$D$3:$D$14,AH6315,"Cubic","Extrapolate=Linear","MultiX=Average","Skip=True","Sort=True")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87"/>
        <v>#REF!</v>
      </c>
      <c r="AI6316" s="43" t="str">
        <f>_xll.BInterpol('Base IPCA'!$C$3:$C$14,'Base IPCA'!$E$3:$E$14,AH6316,"Cubic","Extrapolate=Linear","MultiX=Average","Skip=True","Sort=True")</f>
        <v>#N/A Invalid Parameter: Interpolation value</v>
      </c>
      <c r="AJ6316" s="43" t="str">
        <f>_xll.BInterpol('Base IPCA'!$C$3:$C$14,'Base IPCA'!$D$3:$D$14,AH6316,"Cubic","Extrapolate=Linear","MultiX=Average","Skip=True","Sort=True")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87"/>
        <v>#REF!</v>
      </c>
      <c r="AI6317" s="43" t="str">
        <f>_xll.BInterpol('Base IPCA'!$C$3:$C$14,'Base IPCA'!$E$3:$E$14,AH6317,"Cubic","Extrapolate=Linear","MultiX=Average","Skip=True","Sort=True")</f>
        <v>#N/A Invalid Parameter: Interpolation value</v>
      </c>
      <c r="AJ6317" s="43" t="str">
        <f>_xll.BInterpol('Base IPCA'!$C$3:$C$14,'Base IPCA'!$D$3:$D$14,AH6317,"Cubic","Extrapolate=Linear","MultiX=Average","Skip=True","Sort=True")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87"/>
        <v>#REF!</v>
      </c>
      <c r="AI6318" s="43" t="str">
        <f>_xll.BInterpol('Base IPCA'!$C$3:$C$14,'Base IPCA'!$E$3:$E$14,AH6318,"Cubic","Extrapolate=Linear","MultiX=Average","Skip=True","Sort=True")</f>
        <v>#N/A Invalid Parameter: Interpolation value</v>
      </c>
      <c r="AJ6318" s="43" t="str">
        <f>_xll.BInterpol('Base IPCA'!$C$3:$C$14,'Base IPCA'!$D$3:$D$14,AH6318,"Cubic","Extrapolate=Linear","MultiX=Average","Skip=True","Sort=True")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87"/>
        <v>#REF!</v>
      </c>
      <c r="AI6319" s="43" t="str">
        <f>_xll.BInterpol('Base IPCA'!$C$3:$C$14,'Base IPCA'!$E$3:$E$14,AH6319,"Cubic","Extrapolate=Linear","MultiX=Average","Skip=True","Sort=True")</f>
        <v>#N/A Invalid Parameter: Interpolation value</v>
      </c>
      <c r="AJ6319" s="43" t="str">
        <f>_xll.BInterpol('Base IPCA'!$C$3:$C$14,'Base IPCA'!$D$3:$D$14,AH6319,"Cubic","Extrapolate=Linear","MultiX=Average","Skip=True","Sort=True")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87"/>
        <v>#REF!</v>
      </c>
      <c r="AI6320" s="43" t="str">
        <f>_xll.BInterpol('Base IPCA'!$C$3:$C$14,'Base IPCA'!$E$3:$E$14,AH6320,"Cubic","Extrapolate=Linear","MultiX=Average","Skip=True","Sort=True")</f>
        <v>#N/A Invalid Parameter: Interpolation value</v>
      </c>
      <c r="AJ6320" s="43" t="str">
        <f>_xll.BInterpol('Base IPCA'!$C$3:$C$14,'Base IPCA'!$D$3:$D$14,AH6320,"Cubic","Extrapolate=Linear","MultiX=Average","Skip=True","Sort=True")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87"/>
        <v>#REF!</v>
      </c>
      <c r="AI6321" s="43" t="str">
        <f>_xll.BInterpol('Base IPCA'!$C$3:$C$14,'Base IPCA'!$E$3:$E$14,AH6321,"Cubic","Extrapolate=Linear","MultiX=Average","Skip=True","Sort=True")</f>
        <v>#N/A Invalid Parameter: Interpolation value</v>
      </c>
      <c r="AJ6321" s="43" t="str">
        <f>_xll.BInterpol('Base IPCA'!$C$3:$C$14,'Base IPCA'!$D$3:$D$14,AH6321,"Cubic","Extrapolate=Linear","MultiX=Average","Skip=True","Sort=True")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87"/>
        <v>#REF!</v>
      </c>
      <c r="AI6322" s="43" t="str">
        <f>_xll.BInterpol('Base IPCA'!$C$3:$C$14,'Base IPCA'!$E$3:$E$14,AH6322,"Cubic","Extrapolate=Linear","MultiX=Average","Skip=True","Sort=True")</f>
        <v>#N/A Invalid Parameter: Interpolation value</v>
      </c>
      <c r="AJ6322" s="43" t="str">
        <f>_xll.BInterpol('Base IPCA'!$C$3:$C$14,'Base IPCA'!$D$3:$D$14,AH6322,"Cubic","Extrapolate=Linear","MultiX=Average","Skip=True","Sort=True")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87"/>
        <v>#REF!</v>
      </c>
      <c r="AI6323" s="43" t="str">
        <f>_xll.BInterpol('Base IPCA'!$C$3:$C$14,'Base IPCA'!$E$3:$E$14,AH6323,"Cubic","Extrapolate=Linear","MultiX=Average","Skip=True","Sort=True")</f>
        <v>#N/A Invalid Parameter: Interpolation value</v>
      </c>
      <c r="AJ6323" s="43" t="str">
        <f>_xll.BInterpol('Base IPCA'!$C$3:$C$14,'Base IPCA'!$D$3:$D$14,AH6323,"Cubic","Extrapolate=Linear","MultiX=Average","Skip=True","Sort=True")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87"/>
        <v>#REF!</v>
      </c>
      <c r="AI6324" s="43" t="str">
        <f>_xll.BInterpol('Base IPCA'!$C$3:$C$14,'Base IPCA'!$E$3:$E$14,AH6324,"Cubic","Extrapolate=Linear","MultiX=Average","Skip=True","Sort=True")</f>
        <v>#N/A Invalid Parameter: Interpolation value</v>
      </c>
      <c r="AJ6324" s="43" t="str">
        <f>_xll.BInterpol('Base IPCA'!$C$3:$C$14,'Base IPCA'!$D$3:$D$14,AH6324,"Cubic","Extrapolate=Linear","MultiX=Average","Skip=True","Sort=True")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87"/>
        <v>#REF!</v>
      </c>
      <c r="AI6325" s="43" t="str">
        <f>_xll.BInterpol('Base IPCA'!$C$3:$C$14,'Base IPCA'!$E$3:$E$14,AH6325,"Cubic","Extrapolate=Linear","MultiX=Average","Skip=True","Sort=True")</f>
        <v>#N/A Invalid Parameter: Interpolation value</v>
      </c>
      <c r="AJ6325" s="43" t="str">
        <f>_xll.BInterpol('Base IPCA'!$C$3:$C$14,'Base IPCA'!$D$3:$D$14,AH6325,"Cubic","Extrapolate=Linear","MultiX=Average","Skip=True","Sort=True")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87"/>
        <v>#REF!</v>
      </c>
      <c r="AI6326" s="43" t="str">
        <f>_xll.BInterpol('Base IPCA'!$C$3:$C$14,'Base IPCA'!$E$3:$E$14,AH6326,"Cubic","Extrapolate=Linear","MultiX=Average","Skip=True","Sort=True")</f>
        <v>#N/A Invalid Parameter: Interpolation value</v>
      </c>
      <c r="AJ6326" s="43" t="str">
        <f>_xll.BInterpol('Base IPCA'!$C$3:$C$14,'Base IPCA'!$D$3:$D$14,AH6326,"Cubic","Extrapolate=Linear","MultiX=Average","Skip=True","Sort=True")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87"/>
        <v>#REF!</v>
      </c>
      <c r="AI6327" s="43" t="str">
        <f>_xll.BInterpol('Base IPCA'!$C$3:$C$14,'Base IPCA'!$E$3:$E$14,AH6327,"Cubic","Extrapolate=Linear","MultiX=Average","Skip=True","Sort=True")</f>
        <v>#N/A Invalid Parameter: Interpolation value</v>
      </c>
      <c r="AJ6327" s="43" t="str">
        <f>_xll.BInterpol('Base IPCA'!$C$3:$C$14,'Base IPCA'!$D$3:$D$14,AH6327,"Cubic","Extrapolate=Linear","MultiX=Average","Skip=True","Sort=True")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87"/>
        <v>#REF!</v>
      </c>
      <c r="AI6328" s="43" t="str">
        <f>_xll.BInterpol('Base IPCA'!$C$3:$C$14,'Base IPCA'!$E$3:$E$14,AH6328,"Cubic","Extrapolate=Linear","MultiX=Average","Skip=True","Sort=True")</f>
        <v>#N/A Invalid Parameter: Interpolation value</v>
      </c>
      <c r="AJ6328" s="43" t="str">
        <f>_xll.BInterpol('Base IPCA'!$C$3:$C$14,'Base IPCA'!$D$3:$D$14,AH6328,"Cubic","Extrapolate=Linear","MultiX=Average","Skip=True","Sort=True")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87"/>
        <v>#REF!</v>
      </c>
      <c r="AI6329" s="43" t="str">
        <f>_xll.BInterpol('Base IPCA'!$C$3:$C$14,'Base IPCA'!$E$3:$E$14,AH6329,"Cubic","Extrapolate=Linear","MultiX=Average","Skip=True","Sort=True")</f>
        <v>#N/A Invalid Parameter: Interpolation value</v>
      </c>
      <c r="AJ6329" s="43" t="str">
        <f>_xll.BInterpol('Base IPCA'!$C$3:$C$14,'Base IPCA'!$D$3:$D$14,AH6329,"Cubic","Extrapolate=Linear","MultiX=Average","Skip=True","Sort=True")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87"/>
        <v>#REF!</v>
      </c>
      <c r="AI6330" s="43" t="str">
        <f>_xll.BInterpol('Base IPCA'!$C$3:$C$14,'Base IPCA'!$E$3:$E$14,AH6330,"Cubic","Extrapolate=Linear","MultiX=Average","Skip=True","Sort=True")</f>
        <v>#N/A Invalid Parameter: Interpolation value</v>
      </c>
      <c r="AJ6330" s="43" t="str">
        <f>_xll.BInterpol('Base IPCA'!$C$3:$C$14,'Base IPCA'!$D$3:$D$14,AH6330,"Cubic","Extrapolate=Linear","MultiX=Average","Skip=True","Sort=True")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87"/>
        <v>#REF!</v>
      </c>
      <c r="AI6331" s="43" t="str">
        <f>_xll.BInterpol('Base IPCA'!$C$3:$C$14,'Base IPCA'!$E$3:$E$14,AH6331,"Cubic","Extrapolate=Linear","MultiX=Average","Skip=True","Sort=True")</f>
        <v>#N/A Invalid Parameter: Interpolation value</v>
      </c>
      <c r="AJ6331" s="43" t="str">
        <f>_xll.BInterpol('Base IPCA'!$C$3:$C$14,'Base IPCA'!$D$3:$D$14,AH6331,"Cubic","Extrapolate=Linear","MultiX=Average","Skip=True","Sort=True")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87"/>
        <v>#REF!</v>
      </c>
      <c r="AI6332" s="43" t="str">
        <f>_xll.BInterpol('Base IPCA'!$C$3:$C$14,'Base IPCA'!$E$3:$E$14,AH6332,"Cubic","Extrapolate=Linear","MultiX=Average","Skip=True","Sort=True")</f>
        <v>#N/A Invalid Parameter: Interpolation value</v>
      </c>
      <c r="AJ6332" s="43" t="str">
        <f>_xll.BInterpol('Base IPCA'!$C$3:$C$14,'Base IPCA'!$D$3:$D$14,AH6332,"Cubic","Extrapolate=Linear","MultiX=Average","Skip=True","Sort=True")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87"/>
        <v>#REF!</v>
      </c>
      <c r="AI6333" s="43" t="str">
        <f>_xll.BInterpol('Base IPCA'!$C$3:$C$14,'Base IPCA'!$E$3:$E$14,AH6333,"Cubic","Extrapolate=Linear","MultiX=Average","Skip=True","Sort=True")</f>
        <v>#N/A Invalid Parameter: Interpolation value</v>
      </c>
      <c r="AJ6333" s="43" t="str">
        <f>_xll.BInterpol('Base IPCA'!$C$3:$C$14,'Base IPCA'!$D$3:$D$14,AH6333,"Cubic","Extrapolate=Linear","MultiX=Average","Skip=True","Sort=True")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87"/>
        <v>#REF!</v>
      </c>
      <c r="AI6334" s="43" t="str">
        <f>_xll.BInterpol('Base IPCA'!$C$3:$C$14,'Base IPCA'!$E$3:$E$14,AH6334,"Cubic","Extrapolate=Linear","MultiX=Average","Skip=True","Sort=True")</f>
        <v>#N/A Invalid Parameter: Interpolation value</v>
      </c>
      <c r="AJ6334" s="43" t="str">
        <f>_xll.BInterpol('Base IPCA'!$C$3:$C$14,'Base IPCA'!$D$3:$D$14,AH6334,"Cubic","Extrapolate=Linear","MultiX=Average","Skip=True","Sort=True")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87"/>
        <v>#REF!</v>
      </c>
      <c r="AI6335" s="43" t="str">
        <f>_xll.BInterpol('Base IPCA'!$C$3:$C$14,'Base IPCA'!$E$3:$E$14,AH6335,"Cubic","Extrapolate=Linear","MultiX=Average","Skip=True","Sort=True")</f>
        <v>#N/A Invalid Parameter: Interpolation value</v>
      </c>
      <c r="AJ6335" s="43" t="str">
        <f>_xll.BInterpol('Base IPCA'!$C$3:$C$14,'Base IPCA'!$D$3:$D$14,AH6335,"Cubic","Extrapolate=Linear","MultiX=Average","Skip=True","Sort=True")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87"/>
        <v>#REF!</v>
      </c>
      <c r="AI6336" s="43" t="str">
        <f>_xll.BInterpol('Base IPCA'!$C$3:$C$14,'Base IPCA'!$E$3:$E$14,AH6336,"Cubic","Extrapolate=Linear","MultiX=Average","Skip=True","Sort=True")</f>
        <v>#N/A Invalid Parameter: Interpolation value</v>
      </c>
      <c r="AJ6336" s="43" t="str">
        <f>_xll.BInterpol('Base IPCA'!$C$3:$C$14,'Base IPCA'!$D$3:$D$14,AH6336,"Cubic","Extrapolate=Linear","MultiX=Average","Skip=True","Sort=True")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87"/>
        <v>#REF!</v>
      </c>
      <c r="AI6337" s="43" t="str">
        <f>_xll.BInterpol('Base IPCA'!$C$3:$C$14,'Base IPCA'!$E$3:$E$14,AH6337,"Cubic","Extrapolate=Linear","MultiX=Average","Skip=True","Sort=True")</f>
        <v>#N/A Invalid Parameter: Interpolation value</v>
      </c>
      <c r="AJ6337" s="43" t="str">
        <f>_xll.BInterpol('Base IPCA'!$C$3:$C$14,'Base IPCA'!$D$3:$D$14,AH6337,"Cubic","Extrapolate=Linear","MultiX=Average","Skip=True","Sort=True")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87"/>
        <v>#REF!</v>
      </c>
      <c r="AI6338" s="43" t="str">
        <f>_xll.BInterpol('Base IPCA'!$C$3:$C$14,'Base IPCA'!$E$3:$E$14,AH6338,"Cubic","Extrapolate=Linear","MultiX=Average","Skip=True","Sort=True")</f>
        <v>#N/A Invalid Parameter: Interpolation value</v>
      </c>
      <c r="AJ6338" s="43" t="str">
        <f>_xll.BInterpol('Base IPCA'!$C$3:$C$14,'Base IPCA'!$D$3:$D$14,AH6338,"Cubic","Extrapolate=Linear","MultiX=Average","Skip=True","Sort=True")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87"/>
        <v>#REF!</v>
      </c>
      <c r="AI6339" s="43" t="str">
        <f>_xll.BInterpol('Base IPCA'!$C$3:$C$14,'Base IPCA'!$E$3:$E$14,AH6339,"Cubic","Extrapolate=Linear","MultiX=Average","Skip=True","Sort=True")</f>
        <v>#N/A Invalid Parameter: Interpolation value</v>
      </c>
      <c r="AJ6339" s="43" t="str">
        <f>_xll.BInterpol('Base IPCA'!$C$3:$C$14,'Base IPCA'!$D$3:$D$14,AH6339,"Cubic","Extrapolate=Linear","MultiX=Average","Skip=True","Sort=True")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87"/>
        <v>#REF!</v>
      </c>
      <c r="AI6340" s="43" t="str">
        <f>_xll.BInterpol('Base IPCA'!$C$3:$C$14,'Base IPCA'!$E$3:$E$14,AH6340,"Cubic","Extrapolate=Linear","MultiX=Average","Skip=True","Sort=True")</f>
        <v>#N/A Invalid Parameter: Interpolation value</v>
      </c>
      <c r="AJ6340" s="43" t="str">
        <f>_xll.BInterpol('Base IPCA'!$C$3:$C$14,'Base IPCA'!$D$3:$D$14,AH6340,"Cubic","Extrapolate=Linear","MultiX=Average","Skip=True","Sort=True")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87"/>
        <v>#REF!</v>
      </c>
      <c r="AI6341" s="43" t="str">
        <f>_xll.BInterpol('Base IPCA'!$C$3:$C$14,'Base IPCA'!$E$3:$E$14,AH6341,"Cubic","Extrapolate=Linear","MultiX=Average","Skip=True","Sort=True")</f>
        <v>#N/A Invalid Parameter: Interpolation value</v>
      </c>
      <c r="AJ6341" s="43" t="str">
        <f>_xll.BInterpol('Base IPCA'!$C$3:$C$14,'Base IPCA'!$D$3:$D$14,AH6341,"Cubic","Extrapolate=Linear","MultiX=Average","Skip=True","Sort=True")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88">AH6341+1</f>
        <v>#REF!</v>
      </c>
      <c r="AI6342" s="43" t="str">
        <f>_xll.BInterpol('Base IPCA'!$C$3:$C$14,'Base IPCA'!$E$3:$E$14,AH6342,"Cubic","Extrapolate=Linear","MultiX=Average","Skip=True","Sort=True")</f>
        <v>#N/A Invalid Parameter: Interpolation value</v>
      </c>
      <c r="AJ6342" s="43" t="str">
        <f>_xll.BInterpol('Base IPCA'!$C$3:$C$14,'Base IPCA'!$D$3:$D$14,AH6342,"Cubic","Extrapolate=Linear","MultiX=Average","Skip=True","Sort=True")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88"/>
        <v>#REF!</v>
      </c>
      <c r="AI6343" s="43" t="str">
        <f>_xll.BInterpol('Base IPCA'!$C$3:$C$14,'Base IPCA'!$E$3:$E$14,AH6343,"Cubic","Extrapolate=Linear","MultiX=Average","Skip=True","Sort=True")</f>
        <v>#N/A Invalid Parameter: Interpolation value</v>
      </c>
      <c r="AJ6343" s="43" t="str">
        <f>_xll.BInterpol('Base IPCA'!$C$3:$C$14,'Base IPCA'!$D$3:$D$14,AH6343,"Cubic","Extrapolate=Linear","MultiX=Average","Skip=True","Sort=True")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88"/>
        <v>#REF!</v>
      </c>
      <c r="AI6344" s="43" t="str">
        <f>_xll.BInterpol('Base IPCA'!$C$3:$C$14,'Base IPCA'!$E$3:$E$14,AH6344,"Cubic","Extrapolate=Linear","MultiX=Average","Skip=True","Sort=True")</f>
        <v>#N/A Invalid Parameter: Interpolation value</v>
      </c>
      <c r="AJ6344" s="43" t="str">
        <f>_xll.BInterpol('Base IPCA'!$C$3:$C$14,'Base IPCA'!$D$3:$D$14,AH6344,"Cubic","Extrapolate=Linear","MultiX=Average","Skip=True","Sort=True")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88"/>
        <v>#REF!</v>
      </c>
      <c r="AI6345" s="43" t="str">
        <f>_xll.BInterpol('Base IPCA'!$C$3:$C$14,'Base IPCA'!$E$3:$E$14,AH6345,"Cubic","Extrapolate=Linear","MultiX=Average","Skip=True","Sort=True")</f>
        <v>#N/A Invalid Parameter: Interpolation value</v>
      </c>
      <c r="AJ6345" s="43" t="str">
        <f>_xll.BInterpol('Base IPCA'!$C$3:$C$14,'Base IPCA'!$D$3:$D$14,AH6345,"Cubic","Extrapolate=Linear","MultiX=Average","Skip=True","Sort=True")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88"/>
        <v>#REF!</v>
      </c>
      <c r="AI6346" s="43" t="str">
        <f>_xll.BInterpol('Base IPCA'!$C$3:$C$14,'Base IPCA'!$E$3:$E$14,AH6346,"Cubic","Extrapolate=Linear","MultiX=Average","Skip=True","Sort=True")</f>
        <v>#N/A Invalid Parameter: Interpolation value</v>
      </c>
      <c r="AJ6346" s="43" t="str">
        <f>_xll.BInterpol('Base IPCA'!$C$3:$C$14,'Base IPCA'!$D$3:$D$14,AH6346,"Cubic","Extrapolate=Linear","MultiX=Average","Skip=True","Sort=True")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88"/>
        <v>#REF!</v>
      </c>
      <c r="AI6347" s="43" t="str">
        <f>_xll.BInterpol('Base IPCA'!$C$3:$C$14,'Base IPCA'!$E$3:$E$14,AH6347,"Cubic","Extrapolate=Linear","MultiX=Average","Skip=True","Sort=True")</f>
        <v>#N/A Invalid Parameter: Interpolation value</v>
      </c>
      <c r="AJ6347" s="43" t="str">
        <f>_xll.BInterpol('Base IPCA'!$C$3:$C$14,'Base IPCA'!$D$3:$D$14,AH6347,"Cubic","Extrapolate=Linear","MultiX=Average","Skip=True","Sort=True")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88"/>
        <v>#REF!</v>
      </c>
      <c r="AI6348" s="43" t="str">
        <f>_xll.BInterpol('Base IPCA'!$C$3:$C$14,'Base IPCA'!$E$3:$E$14,AH6348,"Cubic","Extrapolate=Linear","MultiX=Average","Skip=True","Sort=True")</f>
        <v>#N/A Invalid Parameter: Interpolation value</v>
      </c>
      <c r="AJ6348" s="43" t="str">
        <f>_xll.BInterpol('Base IPCA'!$C$3:$C$14,'Base IPCA'!$D$3:$D$14,AH6348,"Cubic","Extrapolate=Linear","MultiX=Average","Skip=True","Sort=True")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88"/>
        <v>#REF!</v>
      </c>
      <c r="AI6349" s="43" t="str">
        <f>_xll.BInterpol('Base IPCA'!$C$3:$C$14,'Base IPCA'!$E$3:$E$14,AH6349,"Cubic","Extrapolate=Linear","MultiX=Average","Skip=True","Sort=True")</f>
        <v>#N/A Invalid Parameter: Interpolation value</v>
      </c>
      <c r="AJ6349" s="43" t="str">
        <f>_xll.BInterpol('Base IPCA'!$C$3:$C$14,'Base IPCA'!$D$3:$D$14,AH6349,"Cubic","Extrapolate=Linear","MultiX=Average","Skip=True","Sort=True")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88"/>
        <v>#REF!</v>
      </c>
      <c r="AI6350" s="43" t="str">
        <f>_xll.BInterpol('Base IPCA'!$C$3:$C$14,'Base IPCA'!$E$3:$E$14,AH6350,"Cubic","Extrapolate=Linear","MultiX=Average","Skip=True","Sort=True")</f>
        <v>#N/A Invalid Parameter: Interpolation value</v>
      </c>
      <c r="AJ6350" s="43" t="str">
        <f>_xll.BInterpol('Base IPCA'!$C$3:$C$14,'Base IPCA'!$D$3:$D$14,AH6350,"Cubic","Extrapolate=Linear","MultiX=Average","Skip=True","Sort=True")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88"/>
        <v>#REF!</v>
      </c>
      <c r="AI6351" s="43" t="str">
        <f>_xll.BInterpol('Base IPCA'!$C$3:$C$14,'Base IPCA'!$E$3:$E$14,AH6351,"Cubic","Extrapolate=Linear","MultiX=Average","Skip=True","Sort=True")</f>
        <v>#N/A Invalid Parameter: Interpolation value</v>
      </c>
      <c r="AJ6351" s="43" t="str">
        <f>_xll.BInterpol('Base IPCA'!$C$3:$C$14,'Base IPCA'!$D$3:$D$14,AH6351,"Cubic","Extrapolate=Linear","MultiX=Average","Skip=True","Sort=True")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88"/>
        <v>#REF!</v>
      </c>
      <c r="AI6352" s="43" t="str">
        <f>_xll.BInterpol('Base IPCA'!$C$3:$C$14,'Base IPCA'!$E$3:$E$14,AH6352,"Cubic","Extrapolate=Linear","MultiX=Average","Skip=True","Sort=True")</f>
        <v>#N/A Invalid Parameter: Interpolation value</v>
      </c>
      <c r="AJ6352" s="43" t="str">
        <f>_xll.BInterpol('Base IPCA'!$C$3:$C$14,'Base IPCA'!$D$3:$D$14,AH6352,"Cubic","Extrapolate=Linear","MultiX=Average","Skip=True","Sort=True")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88"/>
        <v>#REF!</v>
      </c>
      <c r="AI6353" s="43" t="str">
        <f>_xll.BInterpol('Base IPCA'!$C$3:$C$14,'Base IPCA'!$E$3:$E$14,AH6353,"Cubic","Extrapolate=Linear","MultiX=Average","Skip=True","Sort=True")</f>
        <v>#N/A Invalid Parameter: Interpolation value</v>
      </c>
      <c r="AJ6353" s="43" t="str">
        <f>_xll.BInterpol('Base IPCA'!$C$3:$C$14,'Base IPCA'!$D$3:$D$14,AH6353,"Cubic","Extrapolate=Linear","MultiX=Average","Skip=True","Sort=True")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88"/>
        <v>#REF!</v>
      </c>
      <c r="AI6354" s="43" t="str">
        <f>_xll.BInterpol('Base IPCA'!$C$3:$C$14,'Base IPCA'!$E$3:$E$14,AH6354,"Cubic","Extrapolate=Linear","MultiX=Average","Skip=True","Sort=True")</f>
        <v>#N/A Invalid Parameter: Interpolation value</v>
      </c>
      <c r="AJ6354" s="43" t="str">
        <f>_xll.BInterpol('Base IPCA'!$C$3:$C$14,'Base IPCA'!$D$3:$D$14,AH6354,"Cubic","Extrapolate=Linear","MultiX=Average","Skip=True","Sort=True")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88"/>
        <v>#REF!</v>
      </c>
      <c r="AI6355" s="43" t="str">
        <f>_xll.BInterpol('Base IPCA'!$C$3:$C$14,'Base IPCA'!$E$3:$E$14,AH6355,"Cubic","Extrapolate=Linear","MultiX=Average","Skip=True","Sort=True")</f>
        <v>#N/A Invalid Parameter: Interpolation value</v>
      </c>
      <c r="AJ6355" s="43" t="str">
        <f>_xll.BInterpol('Base IPCA'!$C$3:$C$14,'Base IPCA'!$D$3:$D$14,AH6355,"Cubic","Extrapolate=Linear","MultiX=Average","Skip=True","Sort=True")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88"/>
        <v>#REF!</v>
      </c>
      <c r="AI6356" s="43" t="str">
        <f>_xll.BInterpol('Base IPCA'!$C$3:$C$14,'Base IPCA'!$E$3:$E$14,AH6356,"Cubic","Extrapolate=Linear","MultiX=Average","Skip=True","Sort=True")</f>
        <v>#N/A Invalid Parameter: Interpolation value</v>
      </c>
      <c r="AJ6356" s="43" t="str">
        <f>_xll.BInterpol('Base IPCA'!$C$3:$C$14,'Base IPCA'!$D$3:$D$14,AH6356,"Cubic","Extrapolate=Linear","MultiX=Average","Skip=True","Sort=True")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88"/>
        <v>#REF!</v>
      </c>
      <c r="AI6357" s="43" t="str">
        <f>_xll.BInterpol('Base IPCA'!$C$3:$C$14,'Base IPCA'!$E$3:$E$14,AH6357,"Cubic","Extrapolate=Linear","MultiX=Average","Skip=True","Sort=True")</f>
        <v>#N/A Invalid Parameter: Interpolation value</v>
      </c>
      <c r="AJ6357" s="43" t="str">
        <f>_xll.BInterpol('Base IPCA'!$C$3:$C$14,'Base IPCA'!$D$3:$D$14,AH6357,"Cubic","Extrapolate=Linear","MultiX=Average","Skip=True","Sort=True")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88"/>
        <v>#REF!</v>
      </c>
      <c r="AI6358" s="43" t="str">
        <f>_xll.BInterpol('Base IPCA'!$C$3:$C$14,'Base IPCA'!$E$3:$E$14,AH6358,"Cubic","Extrapolate=Linear","MultiX=Average","Skip=True","Sort=True")</f>
        <v>#N/A Invalid Parameter: Interpolation value</v>
      </c>
      <c r="AJ6358" s="43" t="str">
        <f>_xll.BInterpol('Base IPCA'!$C$3:$C$14,'Base IPCA'!$D$3:$D$14,AH6358,"Cubic","Extrapolate=Linear","MultiX=Average","Skip=True","Sort=True")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88"/>
        <v>#REF!</v>
      </c>
      <c r="AI6359" s="43" t="str">
        <f>_xll.BInterpol('Base IPCA'!$C$3:$C$14,'Base IPCA'!$E$3:$E$14,AH6359,"Cubic","Extrapolate=Linear","MultiX=Average","Skip=True","Sort=True")</f>
        <v>#N/A Invalid Parameter: Interpolation value</v>
      </c>
      <c r="AJ6359" s="43" t="str">
        <f>_xll.BInterpol('Base IPCA'!$C$3:$C$14,'Base IPCA'!$D$3:$D$14,AH6359,"Cubic","Extrapolate=Linear","MultiX=Average","Skip=True","Sort=True")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88"/>
        <v>#REF!</v>
      </c>
      <c r="AI6360" s="43" t="str">
        <f>_xll.BInterpol('Base IPCA'!$C$3:$C$14,'Base IPCA'!$E$3:$E$14,AH6360,"Cubic","Extrapolate=Linear","MultiX=Average","Skip=True","Sort=True")</f>
        <v>#N/A Invalid Parameter: Interpolation value</v>
      </c>
      <c r="AJ6360" s="43" t="str">
        <f>_xll.BInterpol('Base IPCA'!$C$3:$C$14,'Base IPCA'!$D$3:$D$14,AH6360,"Cubic","Extrapolate=Linear","MultiX=Average","Skip=True","Sort=True")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88"/>
        <v>#REF!</v>
      </c>
      <c r="AI6361" s="43" t="str">
        <f>_xll.BInterpol('Base IPCA'!$C$3:$C$14,'Base IPCA'!$E$3:$E$14,AH6361,"Cubic","Extrapolate=Linear","MultiX=Average","Skip=True","Sort=True")</f>
        <v>#N/A Invalid Parameter: Interpolation value</v>
      </c>
      <c r="AJ6361" s="43" t="str">
        <f>_xll.BInterpol('Base IPCA'!$C$3:$C$14,'Base IPCA'!$D$3:$D$14,AH6361,"Cubic","Extrapolate=Linear","MultiX=Average","Skip=True","Sort=True")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88"/>
        <v>#REF!</v>
      </c>
      <c r="AI6362" s="43" t="str">
        <f>_xll.BInterpol('Base IPCA'!$C$3:$C$14,'Base IPCA'!$E$3:$E$14,AH6362,"Cubic","Extrapolate=Linear","MultiX=Average","Skip=True","Sort=True")</f>
        <v>#N/A Invalid Parameter: Interpolation value</v>
      </c>
      <c r="AJ6362" s="43" t="str">
        <f>_xll.BInterpol('Base IPCA'!$C$3:$C$14,'Base IPCA'!$D$3:$D$14,AH6362,"Cubic","Extrapolate=Linear","MultiX=Average","Skip=True","Sort=True")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88"/>
        <v>#REF!</v>
      </c>
      <c r="AI6363" s="43" t="str">
        <f>_xll.BInterpol('Base IPCA'!$C$3:$C$14,'Base IPCA'!$E$3:$E$14,AH6363,"Cubic","Extrapolate=Linear","MultiX=Average","Skip=True","Sort=True")</f>
        <v>#N/A Invalid Parameter: Interpolation value</v>
      </c>
      <c r="AJ6363" s="43" t="str">
        <f>_xll.BInterpol('Base IPCA'!$C$3:$C$14,'Base IPCA'!$D$3:$D$14,AH6363,"Cubic","Extrapolate=Linear","MultiX=Average","Skip=True","Sort=True")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88"/>
        <v>#REF!</v>
      </c>
      <c r="AI6364" s="43" t="str">
        <f>_xll.BInterpol('Base IPCA'!$C$3:$C$14,'Base IPCA'!$E$3:$E$14,AH6364,"Cubic","Extrapolate=Linear","MultiX=Average","Skip=True","Sort=True")</f>
        <v>#N/A Invalid Parameter: Interpolation value</v>
      </c>
      <c r="AJ6364" s="43" t="str">
        <f>_xll.BInterpol('Base IPCA'!$C$3:$C$14,'Base IPCA'!$D$3:$D$14,AH6364,"Cubic","Extrapolate=Linear","MultiX=Average","Skip=True","Sort=True")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88"/>
        <v>#REF!</v>
      </c>
      <c r="AI6365" s="43" t="str">
        <f>_xll.BInterpol('Base IPCA'!$C$3:$C$14,'Base IPCA'!$E$3:$E$14,AH6365,"Cubic","Extrapolate=Linear","MultiX=Average","Skip=True","Sort=True")</f>
        <v>#N/A Invalid Parameter: Interpolation value</v>
      </c>
      <c r="AJ6365" s="43" t="str">
        <f>_xll.BInterpol('Base IPCA'!$C$3:$C$14,'Base IPCA'!$D$3:$D$14,AH6365,"Cubic","Extrapolate=Linear","MultiX=Average","Skip=True","Sort=True")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88"/>
        <v>#REF!</v>
      </c>
      <c r="AI6366" s="43" t="str">
        <f>_xll.BInterpol('Base IPCA'!$C$3:$C$14,'Base IPCA'!$E$3:$E$14,AH6366,"Cubic","Extrapolate=Linear","MultiX=Average","Skip=True","Sort=True")</f>
        <v>#N/A Invalid Parameter: Interpolation value</v>
      </c>
      <c r="AJ6366" s="43" t="str">
        <f>_xll.BInterpol('Base IPCA'!$C$3:$C$14,'Base IPCA'!$D$3:$D$14,AH6366,"Cubic","Extrapolate=Linear","MultiX=Average","Skip=True","Sort=True")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88"/>
        <v>#REF!</v>
      </c>
      <c r="AI6367" s="43" t="str">
        <f>_xll.BInterpol('Base IPCA'!$C$3:$C$14,'Base IPCA'!$E$3:$E$14,AH6367,"Cubic","Extrapolate=Linear","MultiX=Average","Skip=True","Sort=True")</f>
        <v>#N/A Invalid Parameter: Interpolation value</v>
      </c>
      <c r="AJ6367" s="43" t="str">
        <f>_xll.BInterpol('Base IPCA'!$C$3:$C$14,'Base IPCA'!$D$3:$D$14,AH6367,"Cubic","Extrapolate=Linear","MultiX=Average","Skip=True","Sort=True")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88"/>
        <v>#REF!</v>
      </c>
      <c r="AI6368" s="43" t="str">
        <f>_xll.BInterpol('Base IPCA'!$C$3:$C$14,'Base IPCA'!$E$3:$E$14,AH6368,"Cubic","Extrapolate=Linear","MultiX=Average","Skip=True","Sort=True")</f>
        <v>#N/A Invalid Parameter: Interpolation value</v>
      </c>
      <c r="AJ6368" s="43" t="str">
        <f>_xll.BInterpol('Base IPCA'!$C$3:$C$14,'Base IPCA'!$D$3:$D$14,AH6368,"Cubic","Extrapolate=Linear","MultiX=Average","Skip=True","Sort=True")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88"/>
        <v>#REF!</v>
      </c>
      <c r="AI6369" s="43" t="str">
        <f>_xll.BInterpol('Base IPCA'!$C$3:$C$14,'Base IPCA'!$E$3:$E$14,AH6369,"Cubic","Extrapolate=Linear","MultiX=Average","Skip=True","Sort=True")</f>
        <v>#N/A Invalid Parameter: Interpolation value</v>
      </c>
      <c r="AJ6369" s="43" t="str">
        <f>_xll.BInterpol('Base IPCA'!$C$3:$C$14,'Base IPCA'!$D$3:$D$14,AH6369,"Cubic","Extrapolate=Linear","MultiX=Average","Skip=True","Sort=True")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88"/>
        <v>#REF!</v>
      </c>
      <c r="AI6370" s="43" t="str">
        <f>_xll.BInterpol('Base IPCA'!$C$3:$C$14,'Base IPCA'!$E$3:$E$14,AH6370,"Cubic","Extrapolate=Linear","MultiX=Average","Skip=True","Sort=True")</f>
        <v>#N/A Invalid Parameter: Interpolation value</v>
      </c>
      <c r="AJ6370" s="43" t="str">
        <f>_xll.BInterpol('Base IPCA'!$C$3:$C$14,'Base IPCA'!$D$3:$D$14,AH6370,"Cubic","Extrapolate=Linear","MultiX=Average","Skip=True","Sort=True")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88"/>
        <v>#REF!</v>
      </c>
      <c r="AI6371" s="43" t="str">
        <f>_xll.BInterpol('Base IPCA'!$C$3:$C$14,'Base IPCA'!$E$3:$E$14,AH6371,"Cubic","Extrapolate=Linear","MultiX=Average","Skip=True","Sort=True")</f>
        <v>#N/A Invalid Parameter: Interpolation value</v>
      </c>
      <c r="AJ6371" s="43" t="str">
        <f>_xll.BInterpol('Base IPCA'!$C$3:$C$14,'Base IPCA'!$D$3:$D$14,AH6371,"Cubic","Extrapolate=Linear","MultiX=Average","Skip=True","Sort=True")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88"/>
        <v>#REF!</v>
      </c>
      <c r="AI6372" s="43" t="str">
        <f>_xll.BInterpol('Base IPCA'!$C$3:$C$14,'Base IPCA'!$E$3:$E$14,AH6372,"Cubic","Extrapolate=Linear","MultiX=Average","Skip=True","Sort=True")</f>
        <v>#N/A Invalid Parameter: Interpolation value</v>
      </c>
      <c r="AJ6372" s="43" t="str">
        <f>_xll.BInterpol('Base IPCA'!$C$3:$C$14,'Base IPCA'!$D$3:$D$14,AH6372,"Cubic","Extrapolate=Linear","MultiX=Average","Skip=True","Sort=True")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88"/>
        <v>#REF!</v>
      </c>
      <c r="AI6373" s="43" t="str">
        <f>_xll.BInterpol('Base IPCA'!$C$3:$C$14,'Base IPCA'!$E$3:$E$14,AH6373,"Cubic","Extrapolate=Linear","MultiX=Average","Skip=True","Sort=True")</f>
        <v>#N/A Invalid Parameter: Interpolation value</v>
      </c>
      <c r="AJ6373" s="43" t="str">
        <f>_xll.BInterpol('Base IPCA'!$C$3:$C$14,'Base IPCA'!$D$3:$D$14,AH6373,"Cubic","Extrapolate=Linear","MultiX=Average","Skip=True","Sort=True")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88"/>
        <v>#REF!</v>
      </c>
      <c r="AI6374" s="43" t="str">
        <f>_xll.BInterpol('Base IPCA'!$C$3:$C$14,'Base IPCA'!$E$3:$E$14,AH6374,"Cubic","Extrapolate=Linear","MultiX=Average","Skip=True","Sort=True")</f>
        <v>#N/A Invalid Parameter: Interpolation value</v>
      </c>
      <c r="AJ6374" s="43" t="str">
        <f>_xll.BInterpol('Base IPCA'!$C$3:$C$14,'Base IPCA'!$D$3:$D$14,AH6374,"Cubic","Extrapolate=Linear","MultiX=Average","Skip=True","Sort=True")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88"/>
        <v>#REF!</v>
      </c>
      <c r="AI6375" s="43" t="str">
        <f>_xll.BInterpol('Base IPCA'!$C$3:$C$14,'Base IPCA'!$E$3:$E$14,AH6375,"Cubic","Extrapolate=Linear","MultiX=Average","Skip=True","Sort=True")</f>
        <v>#N/A Invalid Parameter: Interpolation value</v>
      </c>
      <c r="AJ6375" s="43" t="str">
        <f>_xll.BInterpol('Base IPCA'!$C$3:$C$14,'Base IPCA'!$D$3:$D$14,AH6375,"Cubic","Extrapolate=Linear","MultiX=Average","Skip=True","Sort=True")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88"/>
        <v>#REF!</v>
      </c>
      <c r="AI6376" s="43" t="str">
        <f>_xll.BInterpol('Base IPCA'!$C$3:$C$14,'Base IPCA'!$E$3:$E$14,AH6376,"Cubic","Extrapolate=Linear","MultiX=Average","Skip=True","Sort=True")</f>
        <v>#N/A Invalid Parameter: Interpolation value</v>
      </c>
      <c r="AJ6376" s="43" t="str">
        <f>_xll.BInterpol('Base IPCA'!$C$3:$C$14,'Base IPCA'!$D$3:$D$14,AH6376,"Cubic","Extrapolate=Linear","MultiX=Average","Skip=True","Sort=True")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88"/>
        <v>#REF!</v>
      </c>
      <c r="AI6377" s="43" t="str">
        <f>_xll.BInterpol('Base IPCA'!$C$3:$C$14,'Base IPCA'!$E$3:$E$14,AH6377,"Cubic","Extrapolate=Linear","MultiX=Average","Skip=True","Sort=True")</f>
        <v>#N/A Invalid Parameter: Interpolation value</v>
      </c>
      <c r="AJ6377" s="43" t="str">
        <f>_xll.BInterpol('Base IPCA'!$C$3:$C$14,'Base IPCA'!$D$3:$D$14,AH6377,"Cubic","Extrapolate=Linear","MultiX=Average","Skip=True","Sort=True")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88"/>
        <v>#REF!</v>
      </c>
      <c r="AI6378" s="43" t="str">
        <f>_xll.BInterpol('Base IPCA'!$C$3:$C$14,'Base IPCA'!$E$3:$E$14,AH6378,"Cubic","Extrapolate=Linear","MultiX=Average","Skip=True","Sort=True")</f>
        <v>#N/A Invalid Parameter: Interpolation value</v>
      </c>
      <c r="AJ6378" s="43" t="str">
        <f>_xll.BInterpol('Base IPCA'!$C$3:$C$14,'Base IPCA'!$D$3:$D$14,AH6378,"Cubic","Extrapolate=Linear","MultiX=Average","Skip=True","Sort=True")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88"/>
        <v>#REF!</v>
      </c>
      <c r="AI6379" s="43" t="str">
        <f>_xll.BInterpol('Base IPCA'!$C$3:$C$14,'Base IPCA'!$E$3:$E$14,AH6379,"Cubic","Extrapolate=Linear","MultiX=Average","Skip=True","Sort=True")</f>
        <v>#N/A Invalid Parameter: Interpolation value</v>
      </c>
      <c r="AJ6379" s="43" t="str">
        <f>_xll.BInterpol('Base IPCA'!$C$3:$C$14,'Base IPCA'!$D$3:$D$14,AH6379,"Cubic","Extrapolate=Linear","MultiX=Average","Skip=True","Sort=True")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88"/>
        <v>#REF!</v>
      </c>
      <c r="AI6380" s="43" t="str">
        <f>_xll.BInterpol('Base IPCA'!$C$3:$C$14,'Base IPCA'!$E$3:$E$14,AH6380,"Cubic","Extrapolate=Linear","MultiX=Average","Skip=True","Sort=True")</f>
        <v>#N/A Invalid Parameter: Interpolation value</v>
      </c>
      <c r="AJ6380" s="43" t="str">
        <f>_xll.BInterpol('Base IPCA'!$C$3:$C$14,'Base IPCA'!$D$3:$D$14,AH6380,"Cubic","Extrapolate=Linear","MultiX=Average","Skip=True","Sort=True")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88"/>
        <v>#REF!</v>
      </c>
      <c r="AI6381" s="43" t="str">
        <f>_xll.BInterpol('Base IPCA'!$C$3:$C$14,'Base IPCA'!$E$3:$E$14,AH6381,"Cubic","Extrapolate=Linear","MultiX=Average","Skip=True","Sort=True")</f>
        <v>#N/A Invalid Parameter: Interpolation value</v>
      </c>
      <c r="AJ6381" s="43" t="str">
        <f>_xll.BInterpol('Base IPCA'!$C$3:$C$14,'Base IPCA'!$D$3:$D$14,AH6381,"Cubic","Extrapolate=Linear","MultiX=Average","Skip=True","Sort=True")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88"/>
        <v>#REF!</v>
      </c>
      <c r="AI6382" s="43" t="str">
        <f>_xll.BInterpol('Base IPCA'!$C$3:$C$14,'Base IPCA'!$E$3:$E$14,AH6382,"Cubic","Extrapolate=Linear","MultiX=Average","Skip=True","Sort=True")</f>
        <v>#N/A Invalid Parameter: Interpolation value</v>
      </c>
      <c r="AJ6382" s="43" t="str">
        <f>_xll.BInterpol('Base IPCA'!$C$3:$C$14,'Base IPCA'!$D$3:$D$14,AH6382,"Cubic","Extrapolate=Linear","MultiX=Average","Skip=True","Sort=True")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88"/>
        <v>#REF!</v>
      </c>
      <c r="AI6383" s="43" t="str">
        <f>_xll.BInterpol('Base IPCA'!$C$3:$C$14,'Base IPCA'!$E$3:$E$14,AH6383,"Cubic","Extrapolate=Linear","MultiX=Average","Skip=True","Sort=True")</f>
        <v>#N/A Invalid Parameter: Interpolation value</v>
      </c>
      <c r="AJ6383" s="43" t="str">
        <f>_xll.BInterpol('Base IPCA'!$C$3:$C$14,'Base IPCA'!$D$3:$D$14,AH6383,"Cubic","Extrapolate=Linear","MultiX=Average","Skip=True","Sort=True")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88"/>
        <v>#REF!</v>
      </c>
      <c r="AI6384" s="43" t="str">
        <f>_xll.BInterpol('Base IPCA'!$C$3:$C$14,'Base IPCA'!$E$3:$E$14,AH6384,"Cubic","Extrapolate=Linear","MultiX=Average","Skip=True","Sort=True")</f>
        <v>#N/A Invalid Parameter: Interpolation value</v>
      </c>
      <c r="AJ6384" s="43" t="str">
        <f>_xll.BInterpol('Base IPCA'!$C$3:$C$14,'Base IPCA'!$D$3:$D$14,AH6384,"Cubic","Extrapolate=Linear","MultiX=Average","Skip=True","Sort=True")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88"/>
        <v>#REF!</v>
      </c>
      <c r="AI6385" s="43" t="str">
        <f>_xll.BInterpol('Base IPCA'!$C$3:$C$14,'Base IPCA'!$E$3:$E$14,AH6385,"Cubic","Extrapolate=Linear","MultiX=Average","Skip=True","Sort=True")</f>
        <v>#N/A Invalid Parameter: Interpolation value</v>
      </c>
      <c r="AJ6385" s="43" t="str">
        <f>_xll.BInterpol('Base IPCA'!$C$3:$C$14,'Base IPCA'!$D$3:$D$14,AH6385,"Cubic","Extrapolate=Linear","MultiX=Average","Skip=True","Sort=True")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88"/>
        <v>#REF!</v>
      </c>
      <c r="AI6386" s="43" t="str">
        <f>_xll.BInterpol('Base IPCA'!$C$3:$C$14,'Base IPCA'!$E$3:$E$14,AH6386,"Cubic","Extrapolate=Linear","MultiX=Average","Skip=True","Sort=True")</f>
        <v>#N/A Invalid Parameter: Interpolation value</v>
      </c>
      <c r="AJ6386" s="43" t="str">
        <f>_xll.BInterpol('Base IPCA'!$C$3:$C$14,'Base IPCA'!$D$3:$D$14,AH6386,"Cubic","Extrapolate=Linear","MultiX=Average","Skip=True","Sort=True")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88"/>
        <v>#REF!</v>
      </c>
      <c r="AI6387" s="43" t="str">
        <f>_xll.BInterpol('Base IPCA'!$C$3:$C$14,'Base IPCA'!$E$3:$E$14,AH6387,"Cubic","Extrapolate=Linear","MultiX=Average","Skip=True","Sort=True")</f>
        <v>#N/A Invalid Parameter: Interpolation value</v>
      </c>
      <c r="AJ6387" s="43" t="str">
        <f>_xll.BInterpol('Base IPCA'!$C$3:$C$14,'Base IPCA'!$D$3:$D$14,AH6387,"Cubic","Extrapolate=Linear","MultiX=Average","Skip=True","Sort=True")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88"/>
        <v>#REF!</v>
      </c>
      <c r="AI6388" s="43" t="str">
        <f>_xll.BInterpol('Base IPCA'!$C$3:$C$14,'Base IPCA'!$E$3:$E$14,AH6388,"Cubic","Extrapolate=Linear","MultiX=Average","Skip=True","Sort=True")</f>
        <v>#N/A Invalid Parameter: Interpolation value</v>
      </c>
      <c r="AJ6388" s="43" t="str">
        <f>_xll.BInterpol('Base IPCA'!$C$3:$C$14,'Base IPCA'!$D$3:$D$14,AH6388,"Cubic","Extrapolate=Linear","MultiX=Average","Skip=True","Sort=True")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88"/>
        <v>#REF!</v>
      </c>
      <c r="AI6389" s="43" t="str">
        <f>_xll.BInterpol('Base IPCA'!$C$3:$C$14,'Base IPCA'!$E$3:$E$14,AH6389,"Cubic","Extrapolate=Linear","MultiX=Average","Skip=True","Sort=True")</f>
        <v>#N/A Invalid Parameter: Interpolation value</v>
      </c>
      <c r="AJ6389" s="43" t="str">
        <f>_xll.BInterpol('Base IPCA'!$C$3:$C$14,'Base IPCA'!$D$3:$D$14,AH6389,"Cubic","Extrapolate=Linear","MultiX=Average","Skip=True","Sort=True")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88"/>
        <v>#REF!</v>
      </c>
      <c r="AI6390" s="43" t="str">
        <f>_xll.BInterpol('Base IPCA'!$C$3:$C$14,'Base IPCA'!$E$3:$E$14,AH6390,"Cubic","Extrapolate=Linear","MultiX=Average","Skip=True","Sort=True")</f>
        <v>#N/A Invalid Parameter: Interpolation value</v>
      </c>
      <c r="AJ6390" s="43" t="str">
        <f>_xll.BInterpol('Base IPCA'!$C$3:$C$14,'Base IPCA'!$D$3:$D$14,AH6390,"Cubic","Extrapolate=Linear","MultiX=Average","Skip=True","Sort=True")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88"/>
        <v>#REF!</v>
      </c>
      <c r="AI6391" s="43" t="str">
        <f>_xll.BInterpol('Base IPCA'!$C$3:$C$14,'Base IPCA'!$E$3:$E$14,AH6391,"Cubic","Extrapolate=Linear","MultiX=Average","Skip=True","Sort=True")</f>
        <v>#N/A Invalid Parameter: Interpolation value</v>
      </c>
      <c r="AJ6391" s="43" t="str">
        <f>_xll.BInterpol('Base IPCA'!$C$3:$C$14,'Base IPCA'!$D$3:$D$14,AH6391,"Cubic","Extrapolate=Linear","MultiX=Average","Skip=True","Sort=True")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88"/>
        <v>#REF!</v>
      </c>
      <c r="AI6392" s="43" t="str">
        <f>_xll.BInterpol('Base IPCA'!$C$3:$C$14,'Base IPCA'!$E$3:$E$14,AH6392,"Cubic","Extrapolate=Linear","MultiX=Average","Skip=True","Sort=True")</f>
        <v>#N/A Invalid Parameter: Interpolation value</v>
      </c>
      <c r="AJ6392" s="43" t="str">
        <f>_xll.BInterpol('Base IPCA'!$C$3:$C$14,'Base IPCA'!$D$3:$D$14,AH6392,"Cubic","Extrapolate=Linear","MultiX=Average","Skip=True","Sort=True")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88"/>
        <v>#REF!</v>
      </c>
      <c r="AI6393" s="43" t="str">
        <f>_xll.BInterpol('Base IPCA'!$C$3:$C$14,'Base IPCA'!$E$3:$E$14,AH6393,"Cubic","Extrapolate=Linear","MultiX=Average","Skip=True","Sort=True")</f>
        <v>#N/A Invalid Parameter: Interpolation value</v>
      </c>
      <c r="AJ6393" s="43" t="str">
        <f>_xll.BInterpol('Base IPCA'!$C$3:$C$14,'Base IPCA'!$D$3:$D$14,AH6393,"Cubic","Extrapolate=Linear","MultiX=Average","Skip=True","Sort=True")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88"/>
        <v>#REF!</v>
      </c>
      <c r="AI6394" s="43" t="str">
        <f>_xll.BInterpol('Base IPCA'!$C$3:$C$14,'Base IPCA'!$E$3:$E$14,AH6394,"Cubic","Extrapolate=Linear","MultiX=Average","Skip=True","Sort=True")</f>
        <v>#N/A Invalid Parameter: Interpolation value</v>
      </c>
      <c r="AJ6394" s="43" t="str">
        <f>_xll.BInterpol('Base IPCA'!$C$3:$C$14,'Base IPCA'!$D$3:$D$14,AH6394,"Cubic","Extrapolate=Linear","MultiX=Average","Skip=True","Sort=True")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88"/>
        <v>#REF!</v>
      </c>
      <c r="AI6395" s="43" t="str">
        <f>_xll.BInterpol('Base IPCA'!$C$3:$C$14,'Base IPCA'!$E$3:$E$14,AH6395,"Cubic","Extrapolate=Linear","MultiX=Average","Skip=True","Sort=True")</f>
        <v>#N/A Invalid Parameter: Interpolation value</v>
      </c>
      <c r="AJ6395" s="43" t="str">
        <f>_xll.BInterpol('Base IPCA'!$C$3:$C$14,'Base IPCA'!$D$3:$D$14,AH6395,"Cubic","Extrapolate=Linear","MultiX=Average","Skip=True","Sort=True")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88"/>
        <v>#REF!</v>
      </c>
      <c r="AI6396" s="43" t="str">
        <f>_xll.BInterpol('Base IPCA'!$C$3:$C$14,'Base IPCA'!$E$3:$E$14,AH6396,"Cubic","Extrapolate=Linear","MultiX=Average","Skip=True","Sort=True")</f>
        <v>#N/A Invalid Parameter: Interpolation value</v>
      </c>
      <c r="AJ6396" s="43" t="str">
        <f>_xll.BInterpol('Base IPCA'!$C$3:$C$14,'Base IPCA'!$D$3:$D$14,AH6396,"Cubic","Extrapolate=Linear","MultiX=Average","Skip=True","Sort=True")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88"/>
        <v>#REF!</v>
      </c>
      <c r="AI6397" s="43" t="str">
        <f>_xll.BInterpol('Base IPCA'!$C$3:$C$14,'Base IPCA'!$E$3:$E$14,AH6397,"Cubic","Extrapolate=Linear","MultiX=Average","Skip=True","Sort=True")</f>
        <v>#N/A Invalid Parameter: Interpolation value</v>
      </c>
      <c r="AJ6397" s="43" t="str">
        <f>_xll.BInterpol('Base IPCA'!$C$3:$C$14,'Base IPCA'!$D$3:$D$14,AH6397,"Cubic","Extrapolate=Linear","MultiX=Average","Skip=True","Sort=True")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88"/>
        <v>#REF!</v>
      </c>
      <c r="AI6398" s="43" t="str">
        <f>_xll.BInterpol('Base IPCA'!$C$3:$C$14,'Base IPCA'!$E$3:$E$14,AH6398,"Cubic","Extrapolate=Linear","MultiX=Average","Skip=True","Sort=True")</f>
        <v>#N/A Invalid Parameter: Interpolation value</v>
      </c>
      <c r="AJ6398" s="43" t="str">
        <f>_xll.BInterpol('Base IPCA'!$C$3:$C$14,'Base IPCA'!$D$3:$D$14,AH6398,"Cubic","Extrapolate=Linear","MultiX=Average","Skip=True","Sort=True")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88"/>
        <v>#REF!</v>
      </c>
      <c r="AI6399" s="43" t="str">
        <f>_xll.BInterpol('Base IPCA'!$C$3:$C$14,'Base IPCA'!$E$3:$E$14,AH6399,"Cubic","Extrapolate=Linear","MultiX=Average","Skip=True","Sort=True")</f>
        <v>#N/A Invalid Parameter: Interpolation value</v>
      </c>
      <c r="AJ6399" s="43" t="str">
        <f>_xll.BInterpol('Base IPCA'!$C$3:$C$14,'Base IPCA'!$D$3:$D$14,AH6399,"Cubic","Extrapolate=Linear","MultiX=Average","Skip=True","Sort=True")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88"/>
        <v>#REF!</v>
      </c>
      <c r="AI6400" s="43" t="str">
        <f>_xll.BInterpol('Base IPCA'!$C$3:$C$14,'Base IPCA'!$E$3:$E$14,AH6400,"Cubic","Extrapolate=Linear","MultiX=Average","Skip=True","Sort=True")</f>
        <v>#N/A Invalid Parameter: Interpolation value</v>
      </c>
      <c r="AJ6400" s="43" t="str">
        <f>_xll.BInterpol('Base IPCA'!$C$3:$C$14,'Base IPCA'!$D$3:$D$14,AH6400,"Cubic","Extrapolate=Linear","MultiX=Average","Skip=True","Sort=True")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88"/>
        <v>#REF!</v>
      </c>
      <c r="AI6401" s="43" t="str">
        <f>_xll.BInterpol('Base IPCA'!$C$3:$C$14,'Base IPCA'!$E$3:$E$14,AH6401,"Cubic","Extrapolate=Linear","MultiX=Average","Skip=True","Sort=True")</f>
        <v>#N/A Invalid Parameter: Interpolation value</v>
      </c>
      <c r="AJ6401" s="43" t="str">
        <f>_xll.BInterpol('Base IPCA'!$C$3:$C$14,'Base IPCA'!$D$3:$D$14,AH6401,"Cubic","Extrapolate=Linear","MultiX=Average","Skip=True","Sort=True")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88"/>
        <v>#REF!</v>
      </c>
      <c r="AI6402" s="43" t="str">
        <f>_xll.BInterpol('Base IPCA'!$C$3:$C$14,'Base IPCA'!$E$3:$E$14,AH6402,"Cubic","Extrapolate=Linear","MultiX=Average","Skip=True","Sort=True")</f>
        <v>#N/A Invalid Parameter: Interpolation value</v>
      </c>
      <c r="AJ6402" s="43" t="str">
        <f>_xll.BInterpol('Base IPCA'!$C$3:$C$14,'Base IPCA'!$D$3:$D$14,AH6402,"Cubic","Extrapolate=Linear","MultiX=Average","Skip=True","Sort=True")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88"/>
        <v>#REF!</v>
      </c>
      <c r="AI6403" s="43" t="str">
        <f>_xll.BInterpol('Base IPCA'!$C$3:$C$14,'Base IPCA'!$E$3:$E$14,AH6403,"Cubic","Extrapolate=Linear","MultiX=Average","Skip=True","Sort=True")</f>
        <v>#N/A Invalid Parameter: Interpolation value</v>
      </c>
      <c r="AJ6403" s="43" t="str">
        <f>_xll.BInterpol('Base IPCA'!$C$3:$C$14,'Base IPCA'!$D$3:$D$14,AH6403,"Cubic","Extrapolate=Linear","MultiX=Average","Skip=True","Sort=True")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88"/>
        <v>#REF!</v>
      </c>
      <c r="AI6404" s="43" t="str">
        <f>_xll.BInterpol('Base IPCA'!$C$3:$C$14,'Base IPCA'!$E$3:$E$14,AH6404,"Cubic","Extrapolate=Linear","MultiX=Average","Skip=True","Sort=True")</f>
        <v>#N/A Invalid Parameter: Interpolation value</v>
      </c>
      <c r="AJ6404" s="43" t="str">
        <f>_xll.BInterpol('Base IPCA'!$C$3:$C$14,'Base IPCA'!$D$3:$D$14,AH6404,"Cubic","Extrapolate=Linear","MultiX=Average","Skip=True","Sort=True")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88"/>
        <v>#REF!</v>
      </c>
      <c r="AI6405" s="43" t="str">
        <f>_xll.BInterpol('Base IPCA'!$C$3:$C$14,'Base IPCA'!$E$3:$E$14,AH6405,"Cubic","Extrapolate=Linear","MultiX=Average","Skip=True","Sort=True")</f>
        <v>#N/A Invalid Parameter: Interpolation value</v>
      </c>
      <c r="AJ6405" s="43" t="str">
        <f>_xll.BInterpol('Base IPCA'!$C$3:$C$14,'Base IPCA'!$D$3:$D$14,AH6405,"Cubic","Extrapolate=Linear","MultiX=Average","Skip=True","Sort=True")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89">AH6405+1</f>
        <v>#REF!</v>
      </c>
      <c r="AI6406" s="43" t="str">
        <f>_xll.BInterpol('Base IPCA'!$C$3:$C$14,'Base IPCA'!$E$3:$E$14,AH6406,"Cubic","Extrapolate=Linear","MultiX=Average","Skip=True","Sort=True")</f>
        <v>#N/A Invalid Parameter: Interpolation value</v>
      </c>
      <c r="AJ6406" s="43" t="str">
        <f>_xll.BInterpol('Base IPCA'!$C$3:$C$14,'Base IPCA'!$D$3:$D$14,AH6406,"Cubic","Extrapolate=Linear","MultiX=Average","Skip=True","Sort=True")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89"/>
        <v>#REF!</v>
      </c>
      <c r="AI6407" s="43" t="str">
        <f>_xll.BInterpol('Base IPCA'!$C$3:$C$14,'Base IPCA'!$E$3:$E$14,AH6407,"Cubic","Extrapolate=Linear","MultiX=Average","Skip=True","Sort=True")</f>
        <v>#N/A Invalid Parameter: Interpolation value</v>
      </c>
      <c r="AJ6407" s="43" t="str">
        <f>_xll.BInterpol('Base IPCA'!$C$3:$C$14,'Base IPCA'!$D$3:$D$14,AH6407,"Cubic","Extrapolate=Linear","MultiX=Average","Skip=True","Sort=True")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89"/>
        <v>#REF!</v>
      </c>
      <c r="AI6408" s="43" t="str">
        <f>_xll.BInterpol('Base IPCA'!$C$3:$C$14,'Base IPCA'!$E$3:$E$14,AH6408,"Cubic","Extrapolate=Linear","MultiX=Average","Skip=True","Sort=True")</f>
        <v>#N/A Invalid Parameter: Interpolation value</v>
      </c>
      <c r="AJ6408" s="43" t="str">
        <f>_xll.BInterpol('Base IPCA'!$C$3:$C$14,'Base IPCA'!$D$3:$D$14,AH6408,"Cubic","Extrapolate=Linear","MultiX=Average","Skip=True","Sort=True")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89"/>
        <v>#REF!</v>
      </c>
      <c r="AI6409" s="43" t="str">
        <f>_xll.BInterpol('Base IPCA'!$C$3:$C$14,'Base IPCA'!$E$3:$E$14,AH6409,"Cubic","Extrapolate=Linear","MultiX=Average","Skip=True","Sort=True")</f>
        <v>#N/A Invalid Parameter: Interpolation value</v>
      </c>
      <c r="AJ6409" s="43" t="str">
        <f>_xll.BInterpol('Base IPCA'!$C$3:$C$14,'Base IPCA'!$D$3:$D$14,AH6409,"Cubic","Extrapolate=Linear","MultiX=Average","Skip=True","Sort=True")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89"/>
        <v>#REF!</v>
      </c>
      <c r="AI6410" s="43" t="str">
        <f>_xll.BInterpol('Base IPCA'!$C$3:$C$14,'Base IPCA'!$E$3:$E$14,AH6410,"Cubic","Extrapolate=Linear","MultiX=Average","Skip=True","Sort=True")</f>
        <v>#N/A Invalid Parameter: Interpolation value</v>
      </c>
      <c r="AJ6410" s="43" t="str">
        <f>_xll.BInterpol('Base IPCA'!$C$3:$C$14,'Base IPCA'!$D$3:$D$14,AH6410,"Cubic","Extrapolate=Linear","MultiX=Average","Skip=True","Sort=True")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89"/>
        <v>#REF!</v>
      </c>
      <c r="AI6411" s="43" t="str">
        <f>_xll.BInterpol('Base IPCA'!$C$3:$C$14,'Base IPCA'!$E$3:$E$14,AH6411,"Cubic","Extrapolate=Linear","MultiX=Average","Skip=True","Sort=True")</f>
        <v>#N/A Invalid Parameter: Interpolation value</v>
      </c>
      <c r="AJ6411" s="43" t="str">
        <f>_xll.BInterpol('Base IPCA'!$C$3:$C$14,'Base IPCA'!$D$3:$D$14,AH6411,"Cubic","Extrapolate=Linear","MultiX=Average","Skip=True","Sort=True")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89"/>
        <v>#REF!</v>
      </c>
      <c r="AI6412" s="43" t="str">
        <f>_xll.BInterpol('Base IPCA'!$C$3:$C$14,'Base IPCA'!$E$3:$E$14,AH6412,"Cubic","Extrapolate=Linear","MultiX=Average","Skip=True","Sort=True")</f>
        <v>#N/A Invalid Parameter: Interpolation value</v>
      </c>
      <c r="AJ6412" s="43" t="str">
        <f>_xll.BInterpol('Base IPCA'!$C$3:$C$14,'Base IPCA'!$D$3:$D$14,AH6412,"Cubic","Extrapolate=Linear","MultiX=Average","Skip=True","Sort=True")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89"/>
        <v>#REF!</v>
      </c>
      <c r="AI6413" s="43" t="str">
        <f>_xll.BInterpol('Base IPCA'!$C$3:$C$14,'Base IPCA'!$E$3:$E$14,AH6413,"Cubic","Extrapolate=Linear","MultiX=Average","Skip=True","Sort=True")</f>
        <v>#N/A Invalid Parameter: Interpolation value</v>
      </c>
      <c r="AJ6413" s="43" t="str">
        <f>_xll.BInterpol('Base IPCA'!$C$3:$C$14,'Base IPCA'!$D$3:$D$14,AH6413,"Cubic","Extrapolate=Linear","MultiX=Average","Skip=True","Sort=True")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89"/>
        <v>#REF!</v>
      </c>
      <c r="AI6414" s="43" t="str">
        <f>_xll.BInterpol('Base IPCA'!$C$3:$C$14,'Base IPCA'!$E$3:$E$14,AH6414,"Cubic","Extrapolate=Linear","MultiX=Average","Skip=True","Sort=True")</f>
        <v>#N/A Invalid Parameter: Interpolation value</v>
      </c>
      <c r="AJ6414" s="43" t="str">
        <f>_xll.BInterpol('Base IPCA'!$C$3:$C$14,'Base IPCA'!$D$3:$D$14,AH6414,"Cubic","Extrapolate=Linear","MultiX=Average","Skip=True","Sort=True")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89"/>
        <v>#REF!</v>
      </c>
      <c r="AI6415" s="43" t="str">
        <f>_xll.BInterpol('Base IPCA'!$C$3:$C$14,'Base IPCA'!$E$3:$E$14,AH6415,"Cubic","Extrapolate=Linear","MultiX=Average","Skip=True","Sort=True")</f>
        <v>#N/A Invalid Parameter: Interpolation value</v>
      </c>
      <c r="AJ6415" s="43" t="str">
        <f>_xll.BInterpol('Base IPCA'!$C$3:$C$14,'Base IPCA'!$D$3:$D$14,AH6415,"Cubic","Extrapolate=Linear","MultiX=Average","Skip=True","Sort=True")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89"/>
        <v>#REF!</v>
      </c>
      <c r="AI6416" s="43" t="str">
        <f>_xll.BInterpol('Base IPCA'!$C$3:$C$14,'Base IPCA'!$E$3:$E$14,AH6416,"Cubic","Extrapolate=Linear","MultiX=Average","Skip=True","Sort=True")</f>
        <v>#N/A Invalid Parameter: Interpolation value</v>
      </c>
      <c r="AJ6416" s="43" t="str">
        <f>_xll.BInterpol('Base IPCA'!$C$3:$C$14,'Base IPCA'!$D$3:$D$14,AH6416,"Cubic","Extrapolate=Linear","MultiX=Average","Skip=True","Sort=True")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89"/>
        <v>#REF!</v>
      </c>
      <c r="AI6417" s="43" t="str">
        <f>_xll.BInterpol('Base IPCA'!$C$3:$C$14,'Base IPCA'!$E$3:$E$14,AH6417,"Cubic","Extrapolate=Linear","MultiX=Average","Skip=True","Sort=True")</f>
        <v>#N/A Invalid Parameter: Interpolation value</v>
      </c>
      <c r="AJ6417" s="43" t="str">
        <f>_xll.BInterpol('Base IPCA'!$C$3:$C$14,'Base IPCA'!$D$3:$D$14,AH6417,"Cubic","Extrapolate=Linear","MultiX=Average","Skip=True","Sort=True")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89"/>
        <v>#REF!</v>
      </c>
      <c r="AI6418" s="43" t="str">
        <f>_xll.BInterpol('Base IPCA'!$C$3:$C$14,'Base IPCA'!$E$3:$E$14,AH6418,"Cubic","Extrapolate=Linear","MultiX=Average","Skip=True","Sort=True")</f>
        <v>#N/A Invalid Parameter: Interpolation value</v>
      </c>
      <c r="AJ6418" s="43" t="str">
        <f>_xll.BInterpol('Base IPCA'!$C$3:$C$14,'Base IPCA'!$D$3:$D$14,AH6418,"Cubic","Extrapolate=Linear","MultiX=Average","Skip=True","Sort=True")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89"/>
        <v>#REF!</v>
      </c>
      <c r="AI6419" s="43" t="str">
        <f>_xll.BInterpol('Base IPCA'!$C$3:$C$14,'Base IPCA'!$E$3:$E$14,AH6419,"Cubic","Extrapolate=Linear","MultiX=Average","Skip=True","Sort=True")</f>
        <v>#N/A Invalid Parameter: Interpolation value</v>
      </c>
      <c r="AJ6419" s="43" t="str">
        <f>_xll.BInterpol('Base IPCA'!$C$3:$C$14,'Base IPCA'!$D$3:$D$14,AH6419,"Cubic","Extrapolate=Linear","MultiX=Average","Skip=True","Sort=True")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89"/>
        <v>#REF!</v>
      </c>
      <c r="AI6420" s="43" t="str">
        <f>_xll.BInterpol('Base IPCA'!$C$3:$C$14,'Base IPCA'!$E$3:$E$14,AH6420,"Cubic","Extrapolate=Linear","MultiX=Average","Skip=True","Sort=True")</f>
        <v>#N/A Invalid Parameter: Interpolation value</v>
      </c>
      <c r="AJ6420" s="43" t="str">
        <f>_xll.BInterpol('Base IPCA'!$C$3:$C$14,'Base IPCA'!$D$3:$D$14,AH6420,"Cubic","Extrapolate=Linear","MultiX=Average","Skip=True","Sort=True")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89"/>
        <v>#REF!</v>
      </c>
      <c r="AI6421" s="43" t="str">
        <f>_xll.BInterpol('Base IPCA'!$C$3:$C$14,'Base IPCA'!$E$3:$E$14,AH6421,"Cubic","Extrapolate=Linear","MultiX=Average","Skip=True","Sort=True")</f>
        <v>#N/A Invalid Parameter: Interpolation value</v>
      </c>
      <c r="AJ6421" s="43" t="str">
        <f>_xll.BInterpol('Base IPCA'!$C$3:$C$14,'Base IPCA'!$D$3:$D$14,AH6421,"Cubic","Extrapolate=Linear","MultiX=Average","Skip=True","Sort=True")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89"/>
        <v>#REF!</v>
      </c>
      <c r="AI6422" s="43" t="str">
        <f>_xll.BInterpol('Base IPCA'!$C$3:$C$14,'Base IPCA'!$E$3:$E$14,AH6422,"Cubic","Extrapolate=Linear","MultiX=Average","Skip=True","Sort=True")</f>
        <v>#N/A Invalid Parameter: Interpolation value</v>
      </c>
      <c r="AJ6422" s="43" t="str">
        <f>_xll.BInterpol('Base IPCA'!$C$3:$C$14,'Base IPCA'!$D$3:$D$14,AH6422,"Cubic","Extrapolate=Linear","MultiX=Average","Skip=True","Sort=True")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89"/>
        <v>#REF!</v>
      </c>
      <c r="AI6423" s="43" t="str">
        <f>_xll.BInterpol('Base IPCA'!$C$3:$C$14,'Base IPCA'!$E$3:$E$14,AH6423,"Cubic","Extrapolate=Linear","MultiX=Average","Skip=True","Sort=True")</f>
        <v>#N/A Invalid Parameter: Interpolation value</v>
      </c>
      <c r="AJ6423" s="43" t="str">
        <f>_xll.BInterpol('Base IPCA'!$C$3:$C$14,'Base IPCA'!$D$3:$D$14,AH6423,"Cubic","Extrapolate=Linear","MultiX=Average","Skip=True","Sort=True")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89"/>
        <v>#REF!</v>
      </c>
      <c r="AI6424" s="43" t="str">
        <f>_xll.BInterpol('Base IPCA'!$C$3:$C$14,'Base IPCA'!$E$3:$E$14,AH6424,"Cubic","Extrapolate=Linear","MultiX=Average","Skip=True","Sort=True")</f>
        <v>#N/A Invalid Parameter: Interpolation value</v>
      </c>
      <c r="AJ6424" s="43" t="str">
        <f>_xll.BInterpol('Base IPCA'!$C$3:$C$14,'Base IPCA'!$D$3:$D$14,AH6424,"Cubic","Extrapolate=Linear","MultiX=Average","Skip=True","Sort=True")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89"/>
        <v>#REF!</v>
      </c>
      <c r="AI6425" s="43" t="str">
        <f>_xll.BInterpol('Base IPCA'!$C$3:$C$14,'Base IPCA'!$E$3:$E$14,AH6425,"Cubic","Extrapolate=Linear","MultiX=Average","Skip=True","Sort=True")</f>
        <v>#N/A Invalid Parameter: Interpolation value</v>
      </c>
      <c r="AJ6425" s="43" t="str">
        <f>_xll.BInterpol('Base IPCA'!$C$3:$C$14,'Base IPCA'!$D$3:$D$14,AH6425,"Cubic","Extrapolate=Linear","MultiX=Average","Skip=True","Sort=True")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89"/>
        <v>#REF!</v>
      </c>
      <c r="AI6426" s="43" t="str">
        <f>_xll.BInterpol('Base IPCA'!$C$3:$C$14,'Base IPCA'!$E$3:$E$14,AH6426,"Cubic","Extrapolate=Linear","MultiX=Average","Skip=True","Sort=True")</f>
        <v>#N/A Invalid Parameter: Interpolation value</v>
      </c>
      <c r="AJ6426" s="43" t="str">
        <f>_xll.BInterpol('Base IPCA'!$C$3:$C$14,'Base IPCA'!$D$3:$D$14,AH6426,"Cubic","Extrapolate=Linear","MultiX=Average","Skip=True","Sort=True")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89"/>
        <v>#REF!</v>
      </c>
      <c r="AI6427" s="43" t="str">
        <f>_xll.BInterpol('Base IPCA'!$C$3:$C$14,'Base IPCA'!$E$3:$E$14,AH6427,"Cubic","Extrapolate=Linear","MultiX=Average","Skip=True","Sort=True")</f>
        <v>#N/A Invalid Parameter: Interpolation value</v>
      </c>
      <c r="AJ6427" s="43" t="str">
        <f>_xll.BInterpol('Base IPCA'!$C$3:$C$14,'Base IPCA'!$D$3:$D$14,AH6427,"Cubic","Extrapolate=Linear","MultiX=Average","Skip=True","Sort=True")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89"/>
        <v>#REF!</v>
      </c>
      <c r="AI6428" s="43" t="str">
        <f>_xll.BInterpol('Base IPCA'!$C$3:$C$14,'Base IPCA'!$E$3:$E$14,AH6428,"Cubic","Extrapolate=Linear","MultiX=Average","Skip=True","Sort=True")</f>
        <v>#N/A Invalid Parameter: Interpolation value</v>
      </c>
      <c r="AJ6428" s="43" t="str">
        <f>_xll.BInterpol('Base IPCA'!$C$3:$C$14,'Base IPCA'!$D$3:$D$14,AH6428,"Cubic","Extrapolate=Linear","MultiX=Average","Skip=True","Sort=True")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89"/>
        <v>#REF!</v>
      </c>
      <c r="AI6429" s="43" t="str">
        <f>_xll.BInterpol('Base IPCA'!$C$3:$C$14,'Base IPCA'!$E$3:$E$14,AH6429,"Cubic","Extrapolate=Linear","MultiX=Average","Skip=True","Sort=True")</f>
        <v>#N/A Invalid Parameter: Interpolation value</v>
      </c>
      <c r="AJ6429" s="43" t="str">
        <f>_xll.BInterpol('Base IPCA'!$C$3:$C$14,'Base IPCA'!$D$3:$D$14,AH6429,"Cubic","Extrapolate=Linear","MultiX=Average","Skip=True","Sort=True")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89"/>
        <v>#REF!</v>
      </c>
      <c r="AI6430" s="43" t="str">
        <f>_xll.BInterpol('Base IPCA'!$C$3:$C$14,'Base IPCA'!$E$3:$E$14,AH6430,"Cubic","Extrapolate=Linear","MultiX=Average","Skip=True","Sort=True")</f>
        <v>#N/A Invalid Parameter: Interpolation value</v>
      </c>
      <c r="AJ6430" s="43" t="str">
        <f>_xll.BInterpol('Base IPCA'!$C$3:$C$14,'Base IPCA'!$D$3:$D$14,AH6430,"Cubic","Extrapolate=Linear","MultiX=Average","Skip=True","Sort=True")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89"/>
        <v>#REF!</v>
      </c>
      <c r="AI6431" s="43" t="str">
        <f>_xll.BInterpol('Base IPCA'!$C$3:$C$14,'Base IPCA'!$E$3:$E$14,AH6431,"Cubic","Extrapolate=Linear","MultiX=Average","Skip=True","Sort=True")</f>
        <v>#N/A Invalid Parameter: Interpolation value</v>
      </c>
      <c r="AJ6431" s="43" t="str">
        <f>_xll.BInterpol('Base IPCA'!$C$3:$C$14,'Base IPCA'!$D$3:$D$14,AH6431,"Cubic","Extrapolate=Linear","MultiX=Average","Skip=True","Sort=True")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89"/>
        <v>#REF!</v>
      </c>
      <c r="AI6432" s="43" t="str">
        <f>_xll.BInterpol('Base IPCA'!$C$3:$C$14,'Base IPCA'!$E$3:$E$14,AH6432,"Cubic","Extrapolate=Linear","MultiX=Average","Skip=True","Sort=True")</f>
        <v>#N/A Invalid Parameter: Interpolation value</v>
      </c>
      <c r="AJ6432" s="43" t="str">
        <f>_xll.BInterpol('Base IPCA'!$C$3:$C$14,'Base IPCA'!$D$3:$D$14,AH6432,"Cubic","Extrapolate=Linear","MultiX=Average","Skip=True","Sort=True")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89"/>
        <v>#REF!</v>
      </c>
      <c r="AI6433" s="43" t="str">
        <f>_xll.BInterpol('Base IPCA'!$C$3:$C$14,'Base IPCA'!$E$3:$E$14,AH6433,"Cubic","Extrapolate=Linear","MultiX=Average","Skip=True","Sort=True")</f>
        <v>#N/A Invalid Parameter: Interpolation value</v>
      </c>
      <c r="AJ6433" s="43" t="str">
        <f>_xll.BInterpol('Base IPCA'!$C$3:$C$14,'Base IPCA'!$D$3:$D$14,AH6433,"Cubic","Extrapolate=Linear","MultiX=Average","Skip=True","Sort=True")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89"/>
        <v>#REF!</v>
      </c>
      <c r="AI6434" s="43" t="str">
        <f>_xll.BInterpol('Base IPCA'!$C$3:$C$14,'Base IPCA'!$E$3:$E$14,AH6434,"Cubic","Extrapolate=Linear","MultiX=Average","Skip=True","Sort=True")</f>
        <v>#N/A Invalid Parameter: Interpolation value</v>
      </c>
      <c r="AJ6434" s="43" t="str">
        <f>_xll.BInterpol('Base IPCA'!$C$3:$C$14,'Base IPCA'!$D$3:$D$14,AH6434,"Cubic","Extrapolate=Linear","MultiX=Average","Skip=True","Sort=True")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89"/>
        <v>#REF!</v>
      </c>
      <c r="AI6435" s="43" t="str">
        <f>_xll.BInterpol('Base IPCA'!$C$3:$C$14,'Base IPCA'!$E$3:$E$14,AH6435,"Cubic","Extrapolate=Linear","MultiX=Average","Skip=True","Sort=True")</f>
        <v>#N/A Invalid Parameter: Interpolation value</v>
      </c>
      <c r="AJ6435" s="43" t="str">
        <f>_xll.BInterpol('Base IPCA'!$C$3:$C$14,'Base IPCA'!$D$3:$D$14,AH6435,"Cubic","Extrapolate=Linear","MultiX=Average","Skip=True","Sort=True")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89"/>
        <v>#REF!</v>
      </c>
      <c r="AI6436" s="43" t="str">
        <f>_xll.BInterpol('Base IPCA'!$C$3:$C$14,'Base IPCA'!$E$3:$E$14,AH6436,"Cubic","Extrapolate=Linear","MultiX=Average","Skip=True","Sort=True")</f>
        <v>#N/A Invalid Parameter: Interpolation value</v>
      </c>
      <c r="AJ6436" s="43" t="str">
        <f>_xll.BInterpol('Base IPCA'!$C$3:$C$14,'Base IPCA'!$D$3:$D$14,AH6436,"Cubic","Extrapolate=Linear","MultiX=Average","Skip=True","Sort=True")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89"/>
        <v>#REF!</v>
      </c>
      <c r="AI6437" s="43" t="str">
        <f>_xll.BInterpol('Base IPCA'!$C$3:$C$14,'Base IPCA'!$E$3:$E$14,AH6437,"Cubic","Extrapolate=Linear","MultiX=Average","Skip=True","Sort=True")</f>
        <v>#N/A Invalid Parameter: Interpolation value</v>
      </c>
      <c r="AJ6437" s="43" t="str">
        <f>_xll.BInterpol('Base IPCA'!$C$3:$C$14,'Base IPCA'!$D$3:$D$14,AH6437,"Cubic","Extrapolate=Linear","MultiX=Average","Skip=True","Sort=True")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89"/>
        <v>#REF!</v>
      </c>
      <c r="AI6438" s="43" t="str">
        <f>_xll.BInterpol('Base IPCA'!$C$3:$C$14,'Base IPCA'!$E$3:$E$14,AH6438,"Cubic","Extrapolate=Linear","MultiX=Average","Skip=True","Sort=True")</f>
        <v>#N/A Invalid Parameter: Interpolation value</v>
      </c>
      <c r="AJ6438" s="43" t="str">
        <f>_xll.BInterpol('Base IPCA'!$C$3:$C$14,'Base IPCA'!$D$3:$D$14,AH6438,"Cubic","Extrapolate=Linear","MultiX=Average","Skip=True","Sort=True")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89"/>
        <v>#REF!</v>
      </c>
      <c r="AI6439" s="43" t="str">
        <f>_xll.BInterpol('Base IPCA'!$C$3:$C$14,'Base IPCA'!$E$3:$E$14,AH6439,"Cubic","Extrapolate=Linear","MultiX=Average","Skip=True","Sort=True")</f>
        <v>#N/A Invalid Parameter: Interpolation value</v>
      </c>
      <c r="AJ6439" s="43" t="str">
        <f>_xll.BInterpol('Base IPCA'!$C$3:$C$14,'Base IPCA'!$D$3:$D$14,AH6439,"Cubic","Extrapolate=Linear","MultiX=Average","Skip=True","Sort=True")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89"/>
        <v>#REF!</v>
      </c>
      <c r="AI6440" s="43" t="str">
        <f>_xll.BInterpol('Base IPCA'!$C$3:$C$14,'Base IPCA'!$E$3:$E$14,AH6440,"Cubic","Extrapolate=Linear","MultiX=Average","Skip=True","Sort=True")</f>
        <v>#N/A Invalid Parameter: Interpolation value</v>
      </c>
      <c r="AJ6440" s="43" t="str">
        <f>_xll.BInterpol('Base IPCA'!$C$3:$C$14,'Base IPCA'!$D$3:$D$14,AH6440,"Cubic","Extrapolate=Linear","MultiX=Average","Skip=True","Sort=True")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89"/>
        <v>#REF!</v>
      </c>
      <c r="AI6441" s="43" t="str">
        <f>_xll.BInterpol('Base IPCA'!$C$3:$C$14,'Base IPCA'!$E$3:$E$14,AH6441,"Cubic","Extrapolate=Linear","MultiX=Average","Skip=True","Sort=True")</f>
        <v>#N/A Invalid Parameter: Interpolation value</v>
      </c>
      <c r="AJ6441" s="43" t="str">
        <f>_xll.BInterpol('Base IPCA'!$C$3:$C$14,'Base IPCA'!$D$3:$D$14,AH6441,"Cubic","Extrapolate=Linear","MultiX=Average","Skip=True","Sort=True")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89"/>
        <v>#REF!</v>
      </c>
      <c r="AI6442" s="43" t="str">
        <f>_xll.BInterpol('Base IPCA'!$C$3:$C$14,'Base IPCA'!$E$3:$E$14,AH6442,"Cubic","Extrapolate=Linear","MultiX=Average","Skip=True","Sort=True")</f>
        <v>#N/A Invalid Parameter: Interpolation value</v>
      </c>
      <c r="AJ6442" s="43" t="str">
        <f>_xll.BInterpol('Base IPCA'!$C$3:$C$14,'Base IPCA'!$D$3:$D$14,AH6442,"Cubic","Extrapolate=Linear","MultiX=Average","Skip=True","Sort=True")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89"/>
        <v>#REF!</v>
      </c>
      <c r="AI6443" s="43" t="str">
        <f>_xll.BInterpol('Base IPCA'!$C$3:$C$14,'Base IPCA'!$E$3:$E$14,AH6443,"Cubic","Extrapolate=Linear","MultiX=Average","Skip=True","Sort=True")</f>
        <v>#N/A Invalid Parameter: Interpolation value</v>
      </c>
      <c r="AJ6443" s="43" t="str">
        <f>_xll.BInterpol('Base IPCA'!$C$3:$C$14,'Base IPCA'!$D$3:$D$14,AH6443,"Cubic","Extrapolate=Linear","MultiX=Average","Skip=True","Sort=True")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89"/>
        <v>#REF!</v>
      </c>
      <c r="AI6444" s="43" t="str">
        <f>_xll.BInterpol('Base IPCA'!$C$3:$C$14,'Base IPCA'!$E$3:$E$14,AH6444,"Cubic","Extrapolate=Linear","MultiX=Average","Skip=True","Sort=True")</f>
        <v>#N/A Invalid Parameter: Interpolation value</v>
      </c>
      <c r="AJ6444" s="43" t="str">
        <f>_xll.BInterpol('Base IPCA'!$C$3:$C$14,'Base IPCA'!$D$3:$D$14,AH6444,"Cubic","Extrapolate=Linear","MultiX=Average","Skip=True","Sort=True")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89"/>
        <v>#REF!</v>
      </c>
      <c r="AI6445" s="43" t="str">
        <f>_xll.BInterpol('Base IPCA'!$C$3:$C$14,'Base IPCA'!$E$3:$E$14,AH6445,"Cubic","Extrapolate=Linear","MultiX=Average","Skip=True","Sort=True")</f>
        <v>#N/A Invalid Parameter: Interpolation value</v>
      </c>
      <c r="AJ6445" s="43" t="str">
        <f>_xll.BInterpol('Base IPCA'!$C$3:$C$14,'Base IPCA'!$D$3:$D$14,AH6445,"Cubic","Extrapolate=Linear","MultiX=Average","Skip=True","Sort=True")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89"/>
        <v>#REF!</v>
      </c>
      <c r="AI6446" s="43" t="str">
        <f>_xll.BInterpol('Base IPCA'!$C$3:$C$14,'Base IPCA'!$E$3:$E$14,AH6446,"Cubic","Extrapolate=Linear","MultiX=Average","Skip=True","Sort=True")</f>
        <v>#N/A Invalid Parameter: Interpolation value</v>
      </c>
      <c r="AJ6446" s="43" t="str">
        <f>_xll.BInterpol('Base IPCA'!$C$3:$C$14,'Base IPCA'!$D$3:$D$14,AH6446,"Cubic","Extrapolate=Linear","MultiX=Average","Skip=True","Sort=True")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89"/>
        <v>#REF!</v>
      </c>
      <c r="AI6447" s="43" t="str">
        <f>_xll.BInterpol('Base IPCA'!$C$3:$C$14,'Base IPCA'!$E$3:$E$14,AH6447,"Cubic","Extrapolate=Linear","MultiX=Average","Skip=True","Sort=True")</f>
        <v>#N/A Invalid Parameter: Interpolation value</v>
      </c>
      <c r="AJ6447" s="43" t="str">
        <f>_xll.BInterpol('Base IPCA'!$C$3:$C$14,'Base IPCA'!$D$3:$D$14,AH6447,"Cubic","Extrapolate=Linear","MultiX=Average","Skip=True","Sort=True")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89"/>
        <v>#REF!</v>
      </c>
      <c r="AI6448" s="43" t="str">
        <f>_xll.BInterpol('Base IPCA'!$C$3:$C$14,'Base IPCA'!$E$3:$E$14,AH6448,"Cubic","Extrapolate=Linear","MultiX=Average","Skip=True","Sort=True")</f>
        <v>#N/A Invalid Parameter: Interpolation value</v>
      </c>
      <c r="AJ6448" s="43" t="str">
        <f>_xll.BInterpol('Base IPCA'!$C$3:$C$14,'Base IPCA'!$D$3:$D$14,AH6448,"Cubic","Extrapolate=Linear","MultiX=Average","Skip=True","Sort=True")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89"/>
        <v>#REF!</v>
      </c>
      <c r="AI6449" s="43" t="str">
        <f>_xll.BInterpol('Base IPCA'!$C$3:$C$14,'Base IPCA'!$E$3:$E$14,AH6449,"Cubic","Extrapolate=Linear","MultiX=Average","Skip=True","Sort=True")</f>
        <v>#N/A Invalid Parameter: Interpolation value</v>
      </c>
      <c r="AJ6449" s="43" t="str">
        <f>_xll.BInterpol('Base IPCA'!$C$3:$C$14,'Base IPCA'!$D$3:$D$14,AH6449,"Cubic","Extrapolate=Linear","MultiX=Average","Skip=True","Sort=True")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89"/>
        <v>#REF!</v>
      </c>
      <c r="AI6450" s="43" t="str">
        <f>_xll.BInterpol('Base IPCA'!$C$3:$C$14,'Base IPCA'!$E$3:$E$14,AH6450,"Cubic","Extrapolate=Linear","MultiX=Average","Skip=True","Sort=True")</f>
        <v>#N/A Invalid Parameter: Interpolation value</v>
      </c>
      <c r="AJ6450" s="43" t="str">
        <f>_xll.BInterpol('Base IPCA'!$C$3:$C$14,'Base IPCA'!$D$3:$D$14,AH6450,"Cubic","Extrapolate=Linear","MultiX=Average","Skip=True","Sort=True")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89"/>
        <v>#REF!</v>
      </c>
      <c r="AI6451" s="43" t="str">
        <f>_xll.BInterpol('Base IPCA'!$C$3:$C$14,'Base IPCA'!$E$3:$E$14,AH6451,"Cubic","Extrapolate=Linear","MultiX=Average","Skip=True","Sort=True")</f>
        <v>#N/A Invalid Parameter: Interpolation value</v>
      </c>
      <c r="AJ6451" s="43" t="str">
        <f>_xll.BInterpol('Base IPCA'!$C$3:$C$14,'Base IPCA'!$D$3:$D$14,AH6451,"Cubic","Extrapolate=Linear","MultiX=Average","Skip=True","Sort=True")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89"/>
        <v>#REF!</v>
      </c>
      <c r="AI6452" s="43" t="str">
        <f>_xll.BInterpol('Base IPCA'!$C$3:$C$14,'Base IPCA'!$E$3:$E$14,AH6452,"Cubic","Extrapolate=Linear","MultiX=Average","Skip=True","Sort=True")</f>
        <v>#N/A Invalid Parameter: Interpolation value</v>
      </c>
      <c r="AJ6452" s="43" t="str">
        <f>_xll.BInterpol('Base IPCA'!$C$3:$C$14,'Base IPCA'!$D$3:$D$14,AH6452,"Cubic","Extrapolate=Linear","MultiX=Average","Skip=True","Sort=True")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89"/>
        <v>#REF!</v>
      </c>
      <c r="AI6453" s="43" t="str">
        <f>_xll.BInterpol('Base IPCA'!$C$3:$C$14,'Base IPCA'!$E$3:$E$14,AH6453,"Cubic","Extrapolate=Linear","MultiX=Average","Skip=True","Sort=True")</f>
        <v>#N/A Invalid Parameter: Interpolation value</v>
      </c>
      <c r="AJ6453" s="43" t="str">
        <f>_xll.BInterpol('Base IPCA'!$C$3:$C$14,'Base IPCA'!$D$3:$D$14,AH6453,"Cubic","Extrapolate=Linear","MultiX=Average","Skip=True","Sort=True")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89"/>
        <v>#REF!</v>
      </c>
      <c r="AI6454" s="43" t="str">
        <f>_xll.BInterpol('Base IPCA'!$C$3:$C$14,'Base IPCA'!$E$3:$E$14,AH6454,"Cubic","Extrapolate=Linear","MultiX=Average","Skip=True","Sort=True")</f>
        <v>#N/A Invalid Parameter: Interpolation value</v>
      </c>
      <c r="AJ6454" s="43" t="str">
        <f>_xll.BInterpol('Base IPCA'!$C$3:$C$14,'Base IPCA'!$D$3:$D$14,AH6454,"Cubic","Extrapolate=Linear","MultiX=Average","Skip=True","Sort=True")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89"/>
        <v>#REF!</v>
      </c>
      <c r="AI6455" s="43" t="str">
        <f>_xll.BInterpol('Base IPCA'!$C$3:$C$14,'Base IPCA'!$E$3:$E$14,AH6455,"Cubic","Extrapolate=Linear","MultiX=Average","Skip=True","Sort=True")</f>
        <v>#N/A Invalid Parameter: Interpolation value</v>
      </c>
      <c r="AJ6455" s="43" t="str">
        <f>_xll.BInterpol('Base IPCA'!$C$3:$C$14,'Base IPCA'!$D$3:$D$14,AH6455,"Cubic","Extrapolate=Linear","MultiX=Average","Skip=True","Sort=True")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89"/>
        <v>#REF!</v>
      </c>
      <c r="AI6456" s="43" t="str">
        <f>_xll.BInterpol('Base IPCA'!$C$3:$C$14,'Base IPCA'!$E$3:$E$14,AH6456,"Cubic","Extrapolate=Linear","MultiX=Average","Skip=True","Sort=True")</f>
        <v>#N/A Invalid Parameter: Interpolation value</v>
      </c>
      <c r="AJ6456" s="43" t="str">
        <f>_xll.BInterpol('Base IPCA'!$C$3:$C$14,'Base IPCA'!$D$3:$D$14,AH6456,"Cubic","Extrapolate=Linear","MultiX=Average","Skip=True","Sort=True")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89"/>
        <v>#REF!</v>
      </c>
      <c r="AI6457" s="43" t="str">
        <f>_xll.BInterpol('Base IPCA'!$C$3:$C$14,'Base IPCA'!$E$3:$E$14,AH6457,"Cubic","Extrapolate=Linear","MultiX=Average","Skip=True","Sort=True")</f>
        <v>#N/A Invalid Parameter: Interpolation value</v>
      </c>
      <c r="AJ6457" s="43" t="str">
        <f>_xll.BInterpol('Base IPCA'!$C$3:$C$14,'Base IPCA'!$D$3:$D$14,AH6457,"Cubic","Extrapolate=Linear","MultiX=Average","Skip=True","Sort=True")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89"/>
        <v>#REF!</v>
      </c>
      <c r="AI6458" s="43" t="str">
        <f>_xll.BInterpol('Base IPCA'!$C$3:$C$14,'Base IPCA'!$E$3:$E$14,AH6458,"Cubic","Extrapolate=Linear","MultiX=Average","Skip=True","Sort=True")</f>
        <v>#N/A Invalid Parameter: Interpolation value</v>
      </c>
      <c r="AJ6458" s="43" t="str">
        <f>_xll.BInterpol('Base IPCA'!$C$3:$C$14,'Base IPCA'!$D$3:$D$14,AH6458,"Cubic","Extrapolate=Linear","MultiX=Average","Skip=True","Sort=True")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89"/>
        <v>#REF!</v>
      </c>
      <c r="AI6459" s="43" t="str">
        <f>_xll.BInterpol('Base IPCA'!$C$3:$C$14,'Base IPCA'!$E$3:$E$14,AH6459,"Cubic","Extrapolate=Linear","MultiX=Average","Skip=True","Sort=True")</f>
        <v>#N/A Invalid Parameter: Interpolation value</v>
      </c>
      <c r="AJ6459" s="43" t="str">
        <f>_xll.BInterpol('Base IPCA'!$C$3:$C$14,'Base IPCA'!$D$3:$D$14,AH6459,"Cubic","Extrapolate=Linear","MultiX=Average","Skip=True","Sort=True")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89"/>
        <v>#REF!</v>
      </c>
      <c r="AI6460" s="43" t="str">
        <f>_xll.BInterpol('Base IPCA'!$C$3:$C$14,'Base IPCA'!$E$3:$E$14,AH6460,"Cubic","Extrapolate=Linear","MultiX=Average","Skip=True","Sort=True")</f>
        <v>#N/A Invalid Parameter: Interpolation value</v>
      </c>
      <c r="AJ6460" s="43" t="str">
        <f>_xll.BInterpol('Base IPCA'!$C$3:$C$14,'Base IPCA'!$D$3:$D$14,AH6460,"Cubic","Extrapolate=Linear","MultiX=Average","Skip=True","Sort=True")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89"/>
        <v>#REF!</v>
      </c>
      <c r="AI6461" s="43" t="str">
        <f>_xll.BInterpol('Base IPCA'!$C$3:$C$14,'Base IPCA'!$E$3:$E$14,AH6461,"Cubic","Extrapolate=Linear","MultiX=Average","Skip=True","Sort=True")</f>
        <v>#N/A Invalid Parameter: Interpolation value</v>
      </c>
      <c r="AJ6461" s="43" t="str">
        <f>_xll.BInterpol('Base IPCA'!$C$3:$C$14,'Base IPCA'!$D$3:$D$14,AH6461,"Cubic","Extrapolate=Linear","MultiX=Average","Skip=True","Sort=True")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89"/>
        <v>#REF!</v>
      </c>
      <c r="AI6462" s="43" t="str">
        <f>_xll.BInterpol('Base IPCA'!$C$3:$C$14,'Base IPCA'!$E$3:$E$14,AH6462,"Cubic","Extrapolate=Linear","MultiX=Average","Skip=True","Sort=True")</f>
        <v>#N/A Invalid Parameter: Interpolation value</v>
      </c>
      <c r="AJ6462" s="43" t="str">
        <f>_xll.BInterpol('Base IPCA'!$C$3:$C$14,'Base IPCA'!$D$3:$D$14,AH6462,"Cubic","Extrapolate=Linear","MultiX=Average","Skip=True","Sort=True")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89"/>
        <v>#REF!</v>
      </c>
      <c r="AI6463" s="43" t="str">
        <f>_xll.BInterpol('Base IPCA'!$C$3:$C$14,'Base IPCA'!$E$3:$E$14,AH6463,"Cubic","Extrapolate=Linear","MultiX=Average","Skip=True","Sort=True")</f>
        <v>#N/A Invalid Parameter: Interpolation value</v>
      </c>
      <c r="AJ6463" s="43" t="str">
        <f>_xll.BInterpol('Base IPCA'!$C$3:$C$14,'Base IPCA'!$D$3:$D$14,AH6463,"Cubic","Extrapolate=Linear","MultiX=Average","Skip=True","Sort=True")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89"/>
        <v>#REF!</v>
      </c>
      <c r="AI6464" s="43" t="str">
        <f>_xll.BInterpol('Base IPCA'!$C$3:$C$14,'Base IPCA'!$E$3:$E$14,AH6464,"Cubic","Extrapolate=Linear","MultiX=Average","Skip=True","Sort=True")</f>
        <v>#N/A Invalid Parameter: Interpolation value</v>
      </c>
      <c r="AJ6464" s="43" t="str">
        <f>_xll.BInterpol('Base IPCA'!$C$3:$C$14,'Base IPCA'!$D$3:$D$14,AH6464,"Cubic","Extrapolate=Linear","MultiX=Average","Skip=True","Sort=True")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89"/>
        <v>#REF!</v>
      </c>
      <c r="AI6465" s="43" t="str">
        <f>_xll.BInterpol('Base IPCA'!$C$3:$C$14,'Base IPCA'!$E$3:$E$14,AH6465,"Cubic","Extrapolate=Linear","MultiX=Average","Skip=True","Sort=True")</f>
        <v>#N/A Invalid Parameter: Interpolation value</v>
      </c>
      <c r="AJ6465" s="43" t="str">
        <f>_xll.BInterpol('Base IPCA'!$C$3:$C$14,'Base IPCA'!$D$3:$D$14,AH6465,"Cubic","Extrapolate=Linear","MultiX=Average","Skip=True","Sort=True")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89"/>
        <v>#REF!</v>
      </c>
      <c r="AI6466" s="43" t="str">
        <f>_xll.BInterpol('Base IPCA'!$C$3:$C$14,'Base IPCA'!$E$3:$E$14,AH6466,"Cubic","Extrapolate=Linear","MultiX=Average","Skip=True","Sort=True")</f>
        <v>#N/A Invalid Parameter: Interpolation value</v>
      </c>
      <c r="AJ6466" s="43" t="str">
        <f>_xll.BInterpol('Base IPCA'!$C$3:$C$14,'Base IPCA'!$D$3:$D$14,AH6466,"Cubic","Extrapolate=Linear","MultiX=Average","Skip=True","Sort=True")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89"/>
        <v>#REF!</v>
      </c>
      <c r="AI6467" s="43" t="str">
        <f>_xll.BInterpol('Base IPCA'!$C$3:$C$14,'Base IPCA'!$E$3:$E$14,AH6467,"Cubic","Extrapolate=Linear","MultiX=Average","Skip=True","Sort=True")</f>
        <v>#N/A Invalid Parameter: Interpolation value</v>
      </c>
      <c r="AJ6467" s="43" t="str">
        <f>_xll.BInterpol('Base IPCA'!$C$3:$C$14,'Base IPCA'!$D$3:$D$14,AH6467,"Cubic","Extrapolate=Linear","MultiX=Average","Skip=True","Sort=True")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89"/>
        <v>#REF!</v>
      </c>
      <c r="AI6468" s="43" t="str">
        <f>_xll.BInterpol('Base IPCA'!$C$3:$C$14,'Base IPCA'!$E$3:$E$14,AH6468,"Cubic","Extrapolate=Linear","MultiX=Average","Skip=True","Sort=True")</f>
        <v>#N/A Invalid Parameter: Interpolation value</v>
      </c>
      <c r="AJ6468" s="43" t="str">
        <f>_xll.BInterpol('Base IPCA'!$C$3:$C$14,'Base IPCA'!$D$3:$D$14,AH6468,"Cubic","Extrapolate=Linear","MultiX=Average","Skip=True","Sort=True")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89"/>
        <v>#REF!</v>
      </c>
      <c r="AI6469" s="43" t="str">
        <f>_xll.BInterpol('Base IPCA'!$C$3:$C$14,'Base IPCA'!$E$3:$E$14,AH6469,"Cubic","Extrapolate=Linear","MultiX=Average","Skip=True","Sort=True")</f>
        <v>#N/A Invalid Parameter: Interpolation value</v>
      </c>
      <c r="AJ6469" s="43" t="str">
        <f>_xll.BInterpol('Base IPCA'!$C$3:$C$14,'Base IPCA'!$D$3:$D$14,AH6469,"Cubic","Extrapolate=Linear","MultiX=Average","Skip=True","Sort=True")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0">AH6469+1</f>
        <v>#REF!</v>
      </c>
      <c r="AI6470" s="43" t="str">
        <f>_xll.BInterpol('Base IPCA'!$C$3:$C$14,'Base IPCA'!$E$3:$E$14,AH6470,"Cubic","Extrapolate=Linear","MultiX=Average","Skip=True","Sort=True")</f>
        <v>#N/A Invalid Parameter: Interpolation value</v>
      </c>
      <c r="AJ6470" s="43" t="str">
        <f>_xll.BInterpol('Base IPCA'!$C$3:$C$14,'Base IPCA'!$D$3:$D$14,AH6470,"Cubic","Extrapolate=Linear","MultiX=Average","Skip=True","Sort=True")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0"/>
        <v>#REF!</v>
      </c>
      <c r="AI6471" s="43" t="str">
        <f>_xll.BInterpol('Base IPCA'!$C$3:$C$14,'Base IPCA'!$E$3:$E$14,AH6471,"Cubic","Extrapolate=Linear","MultiX=Average","Skip=True","Sort=True")</f>
        <v>#N/A Invalid Parameter: Interpolation value</v>
      </c>
      <c r="AJ6471" s="43" t="str">
        <f>_xll.BInterpol('Base IPCA'!$C$3:$C$14,'Base IPCA'!$D$3:$D$14,AH6471,"Cubic","Extrapolate=Linear","MultiX=Average","Skip=True","Sort=True")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0"/>
        <v>#REF!</v>
      </c>
      <c r="AI6472" s="43" t="str">
        <f>_xll.BInterpol('Base IPCA'!$C$3:$C$14,'Base IPCA'!$E$3:$E$14,AH6472,"Cubic","Extrapolate=Linear","MultiX=Average","Skip=True","Sort=True")</f>
        <v>#N/A Invalid Parameter: Interpolation value</v>
      </c>
      <c r="AJ6472" s="43" t="str">
        <f>_xll.BInterpol('Base IPCA'!$C$3:$C$14,'Base IPCA'!$D$3:$D$14,AH6472,"Cubic","Extrapolate=Linear","MultiX=Average","Skip=True","Sort=True")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0"/>
        <v>#REF!</v>
      </c>
      <c r="AI6473" s="43" t="str">
        <f>_xll.BInterpol('Base IPCA'!$C$3:$C$14,'Base IPCA'!$E$3:$E$14,AH6473,"Cubic","Extrapolate=Linear","MultiX=Average","Skip=True","Sort=True")</f>
        <v>#N/A Invalid Parameter: Interpolation value</v>
      </c>
      <c r="AJ6473" s="43" t="str">
        <f>_xll.BInterpol('Base IPCA'!$C$3:$C$14,'Base IPCA'!$D$3:$D$14,AH6473,"Cubic","Extrapolate=Linear","MultiX=Average","Skip=True","Sort=True")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0"/>
        <v>#REF!</v>
      </c>
      <c r="AI6474" s="43" t="str">
        <f>_xll.BInterpol('Base IPCA'!$C$3:$C$14,'Base IPCA'!$E$3:$E$14,AH6474,"Cubic","Extrapolate=Linear","MultiX=Average","Skip=True","Sort=True")</f>
        <v>#N/A Invalid Parameter: Interpolation value</v>
      </c>
      <c r="AJ6474" s="43" t="str">
        <f>_xll.BInterpol('Base IPCA'!$C$3:$C$14,'Base IPCA'!$D$3:$D$14,AH6474,"Cubic","Extrapolate=Linear","MultiX=Average","Skip=True","Sort=True")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0"/>
        <v>#REF!</v>
      </c>
      <c r="AI6475" s="43" t="str">
        <f>_xll.BInterpol('Base IPCA'!$C$3:$C$14,'Base IPCA'!$E$3:$E$14,AH6475,"Cubic","Extrapolate=Linear","MultiX=Average","Skip=True","Sort=True")</f>
        <v>#N/A Invalid Parameter: Interpolation value</v>
      </c>
      <c r="AJ6475" s="43" t="str">
        <f>_xll.BInterpol('Base IPCA'!$C$3:$C$14,'Base IPCA'!$D$3:$D$14,AH6475,"Cubic","Extrapolate=Linear","MultiX=Average","Skip=True","Sort=True")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0"/>
        <v>#REF!</v>
      </c>
      <c r="AI6476" s="43" t="str">
        <f>_xll.BInterpol('Base IPCA'!$C$3:$C$14,'Base IPCA'!$E$3:$E$14,AH6476,"Cubic","Extrapolate=Linear","MultiX=Average","Skip=True","Sort=True")</f>
        <v>#N/A Invalid Parameter: Interpolation value</v>
      </c>
      <c r="AJ6476" s="43" t="str">
        <f>_xll.BInterpol('Base IPCA'!$C$3:$C$14,'Base IPCA'!$D$3:$D$14,AH6476,"Cubic","Extrapolate=Linear","MultiX=Average","Skip=True","Sort=True")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0"/>
        <v>#REF!</v>
      </c>
      <c r="AI6477" s="43" t="str">
        <f>_xll.BInterpol('Base IPCA'!$C$3:$C$14,'Base IPCA'!$E$3:$E$14,AH6477,"Cubic","Extrapolate=Linear","MultiX=Average","Skip=True","Sort=True")</f>
        <v>#N/A Invalid Parameter: Interpolation value</v>
      </c>
      <c r="AJ6477" s="43" t="str">
        <f>_xll.BInterpol('Base IPCA'!$C$3:$C$14,'Base IPCA'!$D$3:$D$14,AH6477,"Cubic","Extrapolate=Linear","MultiX=Average","Skip=True","Sort=True")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0"/>
        <v>#REF!</v>
      </c>
      <c r="AI6478" s="43" t="str">
        <f>_xll.BInterpol('Base IPCA'!$C$3:$C$14,'Base IPCA'!$E$3:$E$14,AH6478,"Cubic","Extrapolate=Linear","MultiX=Average","Skip=True","Sort=True")</f>
        <v>#N/A Invalid Parameter: Interpolation value</v>
      </c>
      <c r="AJ6478" s="43" t="str">
        <f>_xll.BInterpol('Base IPCA'!$C$3:$C$14,'Base IPCA'!$D$3:$D$14,AH6478,"Cubic","Extrapolate=Linear","MultiX=Average","Skip=True","Sort=True")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0"/>
        <v>#REF!</v>
      </c>
      <c r="AI6479" s="43" t="str">
        <f>_xll.BInterpol('Base IPCA'!$C$3:$C$14,'Base IPCA'!$E$3:$E$14,AH6479,"Cubic","Extrapolate=Linear","MultiX=Average","Skip=True","Sort=True")</f>
        <v>#N/A Invalid Parameter: Interpolation value</v>
      </c>
      <c r="AJ6479" s="43" t="str">
        <f>_xll.BInterpol('Base IPCA'!$C$3:$C$14,'Base IPCA'!$D$3:$D$14,AH6479,"Cubic","Extrapolate=Linear","MultiX=Average","Skip=True","Sort=True")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0"/>
        <v>#REF!</v>
      </c>
      <c r="AI6480" s="43" t="str">
        <f>_xll.BInterpol('Base IPCA'!$C$3:$C$14,'Base IPCA'!$E$3:$E$14,AH6480,"Cubic","Extrapolate=Linear","MultiX=Average","Skip=True","Sort=True")</f>
        <v>#N/A Invalid Parameter: Interpolation value</v>
      </c>
      <c r="AJ6480" s="43" t="str">
        <f>_xll.BInterpol('Base IPCA'!$C$3:$C$14,'Base IPCA'!$D$3:$D$14,AH6480,"Cubic","Extrapolate=Linear","MultiX=Average","Skip=True","Sort=True")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0"/>
        <v>#REF!</v>
      </c>
      <c r="AI6481" s="43" t="str">
        <f>_xll.BInterpol('Base IPCA'!$C$3:$C$14,'Base IPCA'!$E$3:$E$14,AH6481,"Cubic","Extrapolate=Linear","MultiX=Average","Skip=True","Sort=True")</f>
        <v>#N/A Invalid Parameter: Interpolation value</v>
      </c>
      <c r="AJ6481" s="43" t="str">
        <f>_xll.BInterpol('Base IPCA'!$C$3:$C$14,'Base IPCA'!$D$3:$D$14,AH6481,"Cubic","Extrapolate=Linear","MultiX=Average","Skip=True","Sort=True")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0"/>
        <v>#REF!</v>
      </c>
      <c r="AI6482" s="43" t="str">
        <f>_xll.BInterpol('Base IPCA'!$C$3:$C$14,'Base IPCA'!$E$3:$E$14,AH6482,"Cubic","Extrapolate=Linear","MultiX=Average","Skip=True","Sort=True")</f>
        <v>#N/A Invalid Parameter: Interpolation value</v>
      </c>
      <c r="AJ6482" s="43" t="str">
        <f>_xll.BInterpol('Base IPCA'!$C$3:$C$14,'Base IPCA'!$D$3:$D$14,AH6482,"Cubic","Extrapolate=Linear","MultiX=Average","Skip=True","Sort=True")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0"/>
        <v>#REF!</v>
      </c>
      <c r="AI6483" s="43" t="str">
        <f>_xll.BInterpol('Base IPCA'!$C$3:$C$14,'Base IPCA'!$E$3:$E$14,AH6483,"Cubic","Extrapolate=Linear","MultiX=Average","Skip=True","Sort=True")</f>
        <v>#N/A Invalid Parameter: Interpolation value</v>
      </c>
      <c r="AJ6483" s="43" t="str">
        <f>_xll.BInterpol('Base IPCA'!$C$3:$C$14,'Base IPCA'!$D$3:$D$14,AH6483,"Cubic","Extrapolate=Linear","MultiX=Average","Skip=True","Sort=True")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0"/>
        <v>#REF!</v>
      </c>
      <c r="AI6484" s="43" t="str">
        <f>_xll.BInterpol('Base IPCA'!$C$3:$C$14,'Base IPCA'!$E$3:$E$14,AH6484,"Cubic","Extrapolate=Linear","MultiX=Average","Skip=True","Sort=True")</f>
        <v>#N/A Invalid Parameter: Interpolation value</v>
      </c>
      <c r="AJ6484" s="43" t="str">
        <f>_xll.BInterpol('Base IPCA'!$C$3:$C$14,'Base IPCA'!$D$3:$D$14,AH6484,"Cubic","Extrapolate=Linear","MultiX=Average","Skip=True","Sort=True")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0"/>
        <v>#REF!</v>
      </c>
      <c r="AI6485" s="43" t="str">
        <f>_xll.BInterpol('Base IPCA'!$C$3:$C$14,'Base IPCA'!$E$3:$E$14,AH6485,"Cubic","Extrapolate=Linear","MultiX=Average","Skip=True","Sort=True")</f>
        <v>#N/A Invalid Parameter: Interpolation value</v>
      </c>
      <c r="AJ6485" s="43" t="str">
        <f>_xll.BInterpol('Base IPCA'!$C$3:$C$14,'Base IPCA'!$D$3:$D$14,AH6485,"Cubic","Extrapolate=Linear","MultiX=Average","Skip=True","Sort=True")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0"/>
        <v>#REF!</v>
      </c>
      <c r="AI6486" s="43" t="str">
        <f>_xll.BInterpol('Base IPCA'!$C$3:$C$14,'Base IPCA'!$E$3:$E$14,AH6486,"Cubic","Extrapolate=Linear","MultiX=Average","Skip=True","Sort=True")</f>
        <v>#N/A Invalid Parameter: Interpolation value</v>
      </c>
      <c r="AJ6486" s="43" t="str">
        <f>_xll.BInterpol('Base IPCA'!$C$3:$C$14,'Base IPCA'!$D$3:$D$14,AH6486,"Cubic","Extrapolate=Linear","MultiX=Average","Skip=True","Sort=True")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0"/>
        <v>#REF!</v>
      </c>
      <c r="AI6487" s="43" t="str">
        <f>_xll.BInterpol('Base IPCA'!$C$3:$C$14,'Base IPCA'!$E$3:$E$14,AH6487,"Cubic","Extrapolate=Linear","MultiX=Average","Skip=True","Sort=True")</f>
        <v>#N/A Invalid Parameter: Interpolation value</v>
      </c>
      <c r="AJ6487" s="43" t="str">
        <f>_xll.BInterpol('Base IPCA'!$C$3:$C$14,'Base IPCA'!$D$3:$D$14,AH6487,"Cubic","Extrapolate=Linear","MultiX=Average","Skip=True","Sort=True")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0"/>
        <v>#REF!</v>
      </c>
      <c r="AI6488" s="43" t="str">
        <f>_xll.BInterpol('Base IPCA'!$C$3:$C$14,'Base IPCA'!$E$3:$E$14,AH6488,"Cubic","Extrapolate=Linear","MultiX=Average","Skip=True","Sort=True")</f>
        <v>#N/A Invalid Parameter: Interpolation value</v>
      </c>
      <c r="AJ6488" s="43" t="str">
        <f>_xll.BInterpol('Base IPCA'!$C$3:$C$14,'Base IPCA'!$D$3:$D$14,AH6488,"Cubic","Extrapolate=Linear","MultiX=Average","Skip=True","Sort=True")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0"/>
        <v>#REF!</v>
      </c>
      <c r="AI6489" s="43" t="str">
        <f>_xll.BInterpol('Base IPCA'!$C$3:$C$14,'Base IPCA'!$E$3:$E$14,AH6489,"Cubic","Extrapolate=Linear","MultiX=Average","Skip=True","Sort=True")</f>
        <v>#N/A Invalid Parameter: Interpolation value</v>
      </c>
      <c r="AJ6489" s="43" t="str">
        <f>_xll.BInterpol('Base IPCA'!$C$3:$C$14,'Base IPCA'!$D$3:$D$14,AH6489,"Cubic","Extrapolate=Linear","MultiX=Average","Skip=True","Sort=True")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0"/>
        <v>#REF!</v>
      </c>
      <c r="AI6490" s="43" t="str">
        <f>_xll.BInterpol('Base IPCA'!$C$3:$C$14,'Base IPCA'!$E$3:$E$14,AH6490,"Cubic","Extrapolate=Linear","MultiX=Average","Skip=True","Sort=True")</f>
        <v>#N/A Invalid Parameter: Interpolation value</v>
      </c>
      <c r="AJ6490" s="43" t="str">
        <f>_xll.BInterpol('Base IPCA'!$C$3:$C$14,'Base IPCA'!$D$3:$D$14,AH6490,"Cubic","Extrapolate=Linear","MultiX=Average","Skip=True","Sort=True")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0"/>
        <v>#REF!</v>
      </c>
      <c r="AI6491" s="43" t="str">
        <f>_xll.BInterpol('Base IPCA'!$C$3:$C$14,'Base IPCA'!$E$3:$E$14,AH6491,"Cubic","Extrapolate=Linear","MultiX=Average","Skip=True","Sort=True")</f>
        <v>#N/A Invalid Parameter: Interpolation value</v>
      </c>
      <c r="AJ6491" s="43" t="str">
        <f>_xll.BInterpol('Base IPCA'!$C$3:$C$14,'Base IPCA'!$D$3:$D$14,AH6491,"Cubic","Extrapolate=Linear","MultiX=Average","Skip=True","Sort=True")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0"/>
        <v>#REF!</v>
      </c>
      <c r="AI6492" s="43" t="str">
        <f>_xll.BInterpol('Base IPCA'!$C$3:$C$14,'Base IPCA'!$E$3:$E$14,AH6492,"Cubic","Extrapolate=Linear","MultiX=Average","Skip=True","Sort=True")</f>
        <v>#N/A Invalid Parameter: Interpolation value</v>
      </c>
      <c r="AJ6492" s="43" t="str">
        <f>_xll.BInterpol('Base IPCA'!$C$3:$C$14,'Base IPCA'!$D$3:$D$14,AH6492,"Cubic","Extrapolate=Linear","MultiX=Average","Skip=True","Sort=True")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0"/>
        <v>#REF!</v>
      </c>
      <c r="AI6493" s="43" t="str">
        <f>_xll.BInterpol('Base IPCA'!$C$3:$C$14,'Base IPCA'!$E$3:$E$14,AH6493,"Cubic","Extrapolate=Linear","MultiX=Average","Skip=True","Sort=True")</f>
        <v>#N/A Invalid Parameter: Interpolation value</v>
      </c>
      <c r="AJ6493" s="43" t="str">
        <f>_xll.BInterpol('Base IPCA'!$C$3:$C$14,'Base IPCA'!$D$3:$D$14,AH6493,"Cubic","Extrapolate=Linear","MultiX=Average","Skip=True","Sort=True")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0"/>
        <v>#REF!</v>
      </c>
      <c r="AI6494" s="43" t="str">
        <f>_xll.BInterpol('Base IPCA'!$C$3:$C$14,'Base IPCA'!$E$3:$E$14,AH6494,"Cubic","Extrapolate=Linear","MultiX=Average","Skip=True","Sort=True")</f>
        <v>#N/A Invalid Parameter: Interpolation value</v>
      </c>
      <c r="AJ6494" s="43" t="str">
        <f>_xll.BInterpol('Base IPCA'!$C$3:$C$14,'Base IPCA'!$D$3:$D$14,AH6494,"Cubic","Extrapolate=Linear","MultiX=Average","Skip=True","Sort=True")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0"/>
        <v>#REF!</v>
      </c>
      <c r="AI6495" s="43" t="str">
        <f>_xll.BInterpol('Base IPCA'!$C$3:$C$14,'Base IPCA'!$E$3:$E$14,AH6495,"Cubic","Extrapolate=Linear","MultiX=Average","Skip=True","Sort=True")</f>
        <v>#N/A Invalid Parameter: Interpolation value</v>
      </c>
      <c r="AJ6495" s="43" t="str">
        <f>_xll.BInterpol('Base IPCA'!$C$3:$C$14,'Base IPCA'!$D$3:$D$14,AH6495,"Cubic","Extrapolate=Linear","MultiX=Average","Skip=True","Sort=True")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0"/>
        <v>#REF!</v>
      </c>
      <c r="AI6496" s="43" t="str">
        <f>_xll.BInterpol('Base IPCA'!$C$3:$C$14,'Base IPCA'!$E$3:$E$14,AH6496,"Cubic","Extrapolate=Linear","MultiX=Average","Skip=True","Sort=True")</f>
        <v>#N/A Invalid Parameter: Interpolation value</v>
      </c>
      <c r="AJ6496" s="43" t="str">
        <f>_xll.BInterpol('Base IPCA'!$C$3:$C$14,'Base IPCA'!$D$3:$D$14,AH6496,"Cubic","Extrapolate=Linear","MultiX=Average","Skip=True","Sort=True")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0"/>
        <v>#REF!</v>
      </c>
      <c r="AI6497" s="43" t="str">
        <f>_xll.BInterpol('Base IPCA'!$C$3:$C$14,'Base IPCA'!$E$3:$E$14,AH6497,"Cubic","Extrapolate=Linear","MultiX=Average","Skip=True","Sort=True")</f>
        <v>#N/A Invalid Parameter: Interpolation value</v>
      </c>
      <c r="AJ6497" s="43" t="str">
        <f>_xll.BInterpol('Base IPCA'!$C$3:$C$14,'Base IPCA'!$D$3:$D$14,AH6497,"Cubic","Extrapolate=Linear","MultiX=Average","Skip=True","Sort=True")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0"/>
        <v>#REF!</v>
      </c>
      <c r="AI6498" s="43" t="str">
        <f>_xll.BInterpol('Base IPCA'!$C$3:$C$14,'Base IPCA'!$E$3:$E$14,AH6498,"Cubic","Extrapolate=Linear","MultiX=Average","Skip=True","Sort=True")</f>
        <v>#N/A Invalid Parameter: Interpolation value</v>
      </c>
      <c r="AJ6498" s="43" t="str">
        <f>_xll.BInterpol('Base IPCA'!$C$3:$C$14,'Base IPCA'!$D$3:$D$14,AH6498,"Cubic","Extrapolate=Linear","MultiX=Average","Skip=True","Sort=True")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0"/>
        <v>#REF!</v>
      </c>
      <c r="AI6499" s="43" t="str">
        <f>_xll.BInterpol('Base IPCA'!$C$3:$C$14,'Base IPCA'!$E$3:$E$14,AH6499,"Cubic","Extrapolate=Linear","MultiX=Average","Skip=True","Sort=True")</f>
        <v>#N/A Invalid Parameter: Interpolation value</v>
      </c>
      <c r="AJ6499" s="43" t="str">
        <f>_xll.BInterpol('Base IPCA'!$C$3:$C$14,'Base IPCA'!$D$3:$D$14,AH6499,"Cubic","Extrapolate=Linear","MultiX=Average","Skip=True","Sort=True")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0"/>
        <v>#REF!</v>
      </c>
      <c r="AI6500" s="43" t="str">
        <f>_xll.BInterpol('Base IPCA'!$C$3:$C$14,'Base IPCA'!$E$3:$E$14,AH6500,"Cubic","Extrapolate=Linear","MultiX=Average","Skip=True","Sort=True")</f>
        <v>#N/A Invalid Parameter: Interpolation value</v>
      </c>
      <c r="AJ6500" s="43" t="str">
        <f>_xll.BInterpol('Base IPCA'!$C$3:$C$14,'Base IPCA'!$D$3:$D$14,AH6500,"Cubic","Extrapolate=Linear","MultiX=Average","Skip=True","Sort=True")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0"/>
        <v>#REF!</v>
      </c>
      <c r="AI6501" s="43" t="str">
        <f>_xll.BInterpol('Base IPCA'!$C$3:$C$14,'Base IPCA'!$E$3:$E$14,AH6501,"Cubic","Extrapolate=Linear","MultiX=Average","Skip=True","Sort=True")</f>
        <v>#N/A Invalid Parameter: Interpolation value</v>
      </c>
      <c r="AJ6501" s="43" t="str">
        <f>_xll.BInterpol('Base IPCA'!$C$3:$C$14,'Base IPCA'!$D$3:$D$14,AH6501,"Cubic","Extrapolate=Linear","MultiX=Average","Skip=True","Sort=True")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0"/>
        <v>#REF!</v>
      </c>
      <c r="AI6502" s="43" t="str">
        <f>_xll.BInterpol('Base IPCA'!$C$3:$C$14,'Base IPCA'!$E$3:$E$14,AH6502,"Cubic","Extrapolate=Linear","MultiX=Average","Skip=True","Sort=True")</f>
        <v>#N/A Invalid Parameter: Interpolation value</v>
      </c>
      <c r="AJ6502" s="43" t="str">
        <f>_xll.BInterpol('Base IPCA'!$C$3:$C$14,'Base IPCA'!$D$3:$D$14,AH6502,"Cubic","Extrapolate=Linear","MultiX=Average","Skip=True","Sort=True")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0"/>
        <v>#REF!</v>
      </c>
      <c r="AI6503" s="43" t="str">
        <f>_xll.BInterpol('Base IPCA'!$C$3:$C$14,'Base IPCA'!$E$3:$E$14,AH6503,"Cubic","Extrapolate=Linear","MultiX=Average","Skip=True","Sort=True")</f>
        <v>#N/A Invalid Parameter: Interpolation value</v>
      </c>
      <c r="AJ6503" s="43" t="str">
        <f>_xll.BInterpol('Base IPCA'!$C$3:$C$14,'Base IPCA'!$D$3:$D$14,AH6503,"Cubic","Extrapolate=Linear","MultiX=Average","Skip=True","Sort=True")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0"/>
        <v>#REF!</v>
      </c>
      <c r="AI6504" s="43" t="str">
        <f>_xll.BInterpol('Base IPCA'!$C$3:$C$14,'Base IPCA'!$E$3:$E$14,AH6504,"Cubic","Extrapolate=Linear","MultiX=Average","Skip=True","Sort=True")</f>
        <v>#N/A Invalid Parameter: Interpolation value</v>
      </c>
      <c r="AJ6504" s="43" t="str">
        <f>_xll.BInterpol('Base IPCA'!$C$3:$C$14,'Base IPCA'!$D$3:$D$14,AH6504,"Cubic","Extrapolate=Linear","MultiX=Average","Skip=True","Sort=True")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0"/>
        <v>#REF!</v>
      </c>
      <c r="AI6505" s="43" t="str">
        <f>_xll.BInterpol('Base IPCA'!$C$3:$C$14,'Base IPCA'!$E$3:$E$14,AH6505,"Cubic","Extrapolate=Linear","MultiX=Average","Skip=True","Sort=True")</f>
        <v>#N/A Invalid Parameter: Interpolation value</v>
      </c>
      <c r="AJ6505" s="43" t="str">
        <f>_xll.BInterpol('Base IPCA'!$C$3:$C$14,'Base IPCA'!$D$3:$D$14,AH6505,"Cubic","Extrapolate=Linear","MultiX=Average","Skip=True","Sort=True")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0"/>
        <v>#REF!</v>
      </c>
      <c r="AI6506" s="43" t="str">
        <f>_xll.BInterpol('Base IPCA'!$C$3:$C$14,'Base IPCA'!$E$3:$E$14,AH6506,"Cubic","Extrapolate=Linear","MultiX=Average","Skip=True","Sort=True")</f>
        <v>#N/A Invalid Parameter: Interpolation value</v>
      </c>
      <c r="AJ6506" s="43" t="str">
        <f>_xll.BInterpol('Base IPCA'!$C$3:$C$14,'Base IPCA'!$D$3:$D$14,AH6506,"Cubic","Extrapolate=Linear","MultiX=Average","Skip=True","Sort=True")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0"/>
        <v>#REF!</v>
      </c>
      <c r="AI6507" s="43" t="str">
        <f>_xll.BInterpol('Base IPCA'!$C$3:$C$14,'Base IPCA'!$E$3:$E$14,AH6507,"Cubic","Extrapolate=Linear","MultiX=Average","Skip=True","Sort=True")</f>
        <v>#N/A Invalid Parameter: Interpolation value</v>
      </c>
      <c r="AJ6507" s="43" t="str">
        <f>_xll.BInterpol('Base IPCA'!$C$3:$C$14,'Base IPCA'!$D$3:$D$14,AH6507,"Cubic","Extrapolate=Linear","MultiX=Average","Skip=True","Sort=True")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0"/>
        <v>#REF!</v>
      </c>
      <c r="AI6508" s="43" t="str">
        <f>_xll.BInterpol('Base IPCA'!$C$3:$C$14,'Base IPCA'!$E$3:$E$14,AH6508,"Cubic","Extrapolate=Linear","MultiX=Average","Skip=True","Sort=True")</f>
        <v>#N/A Invalid Parameter: Interpolation value</v>
      </c>
      <c r="AJ6508" s="43" t="str">
        <f>_xll.BInterpol('Base IPCA'!$C$3:$C$14,'Base IPCA'!$D$3:$D$14,AH6508,"Cubic","Extrapolate=Linear","MultiX=Average","Skip=True","Sort=True")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0"/>
        <v>#REF!</v>
      </c>
      <c r="AI6509" s="43" t="str">
        <f>_xll.BInterpol('Base IPCA'!$C$3:$C$14,'Base IPCA'!$E$3:$E$14,AH6509,"Cubic","Extrapolate=Linear","MultiX=Average","Skip=True","Sort=True")</f>
        <v>#N/A Invalid Parameter: Interpolation value</v>
      </c>
      <c r="AJ6509" s="43" t="str">
        <f>_xll.BInterpol('Base IPCA'!$C$3:$C$14,'Base IPCA'!$D$3:$D$14,AH6509,"Cubic","Extrapolate=Linear","MultiX=Average","Skip=True","Sort=True")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0"/>
        <v>#REF!</v>
      </c>
      <c r="AI6510" s="43" t="str">
        <f>_xll.BInterpol('Base IPCA'!$C$3:$C$14,'Base IPCA'!$E$3:$E$14,AH6510,"Cubic","Extrapolate=Linear","MultiX=Average","Skip=True","Sort=True")</f>
        <v>#N/A Invalid Parameter: Interpolation value</v>
      </c>
      <c r="AJ6510" s="43" t="str">
        <f>_xll.BInterpol('Base IPCA'!$C$3:$C$14,'Base IPCA'!$D$3:$D$14,AH6510,"Cubic","Extrapolate=Linear","MultiX=Average","Skip=True","Sort=True")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0"/>
        <v>#REF!</v>
      </c>
      <c r="AI6511" s="43" t="str">
        <f>_xll.BInterpol('Base IPCA'!$C$3:$C$14,'Base IPCA'!$E$3:$E$14,AH6511,"Cubic","Extrapolate=Linear","MultiX=Average","Skip=True","Sort=True")</f>
        <v>#N/A Invalid Parameter: Interpolation value</v>
      </c>
      <c r="AJ6511" s="43" t="str">
        <f>_xll.BInterpol('Base IPCA'!$C$3:$C$14,'Base IPCA'!$D$3:$D$14,AH6511,"Cubic","Extrapolate=Linear","MultiX=Average","Skip=True","Sort=True")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0"/>
        <v>#REF!</v>
      </c>
      <c r="AI6512" s="43" t="str">
        <f>_xll.BInterpol('Base IPCA'!$C$3:$C$14,'Base IPCA'!$E$3:$E$14,AH6512,"Cubic","Extrapolate=Linear","MultiX=Average","Skip=True","Sort=True")</f>
        <v>#N/A Invalid Parameter: Interpolation value</v>
      </c>
      <c r="AJ6512" s="43" t="str">
        <f>_xll.BInterpol('Base IPCA'!$C$3:$C$14,'Base IPCA'!$D$3:$D$14,AH6512,"Cubic","Extrapolate=Linear","MultiX=Average","Skip=True","Sort=True")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0"/>
        <v>#REF!</v>
      </c>
      <c r="AI6513" s="43" t="str">
        <f>_xll.BInterpol('Base IPCA'!$C$3:$C$14,'Base IPCA'!$E$3:$E$14,AH6513,"Cubic","Extrapolate=Linear","MultiX=Average","Skip=True","Sort=True")</f>
        <v>#N/A Invalid Parameter: Interpolation value</v>
      </c>
      <c r="AJ6513" s="43" t="str">
        <f>_xll.BInterpol('Base IPCA'!$C$3:$C$14,'Base IPCA'!$D$3:$D$14,AH6513,"Cubic","Extrapolate=Linear","MultiX=Average","Skip=True","Sort=True")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0"/>
        <v>#REF!</v>
      </c>
      <c r="AI6514" s="43" t="str">
        <f>_xll.BInterpol('Base IPCA'!$C$3:$C$14,'Base IPCA'!$E$3:$E$14,AH6514,"Cubic","Extrapolate=Linear","MultiX=Average","Skip=True","Sort=True")</f>
        <v>#N/A Invalid Parameter: Interpolation value</v>
      </c>
      <c r="AJ6514" s="43" t="str">
        <f>_xll.BInterpol('Base IPCA'!$C$3:$C$14,'Base IPCA'!$D$3:$D$14,AH6514,"Cubic","Extrapolate=Linear","MultiX=Average","Skip=True","Sort=True")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0"/>
        <v>#REF!</v>
      </c>
      <c r="AI6515" s="43" t="str">
        <f>_xll.BInterpol('Base IPCA'!$C$3:$C$14,'Base IPCA'!$E$3:$E$14,AH6515,"Cubic","Extrapolate=Linear","MultiX=Average","Skip=True","Sort=True")</f>
        <v>#N/A Invalid Parameter: Interpolation value</v>
      </c>
      <c r="AJ6515" s="43" t="str">
        <f>_xll.BInterpol('Base IPCA'!$C$3:$C$14,'Base IPCA'!$D$3:$D$14,AH6515,"Cubic","Extrapolate=Linear","MultiX=Average","Skip=True","Sort=True")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0"/>
        <v>#REF!</v>
      </c>
      <c r="AI6516" s="43" t="str">
        <f>_xll.BInterpol('Base IPCA'!$C$3:$C$14,'Base IPCA'!$E$3:$E$14,AH6516,"Cubic","Extrapolate=Linear","MultiX=Average","Skip=True","Sort=True")</f>
        <v>#N/A Invalid Parameter: Interpolation value</v>
      </c>
      <c r="AJ6516" s="43" t="str">
        <f>_xll.BInterpol('Base IPCA'!$C$3:$C$14,'Base IPCA'!$D$3:$D$14,AH6516,"Cubic","Extrapolate=Linear","MultiX=Average","Skip=True","Sort=True")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0"/>
        <v>#REF!</v>
      </c>
      <c r="AI6517" s="43" t="str">
        <f>_xll.BInterpol('Base IPCA'!$C$3:$C$14,'Base IPCA'!$E$3:$E$14,AH6517,"Cubic","Extrapolate=Linear","MultiX=Average","Skip=True","Sort=True")</f>
        <v>#N/A Invalid Parameter: Interpolation value</v>
      </c>
      <c r="AJ6517" s="43" t="str">
        <f>_xll.BInterpol('Base IPCA'!$C$3:$C$14,'Base IPCA'!$D$3:$D$14,AH6517,"Cubic","Extrapolate=Linear","MultiX=Average","Skip=True","Sort=True")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0"/>
        <v>#REF!</v>
      </c>
      <c r="AI6518" s="43" t="str">
        <f>_xll.BInterpol('Base IPCA'!$C$3:$C$14,'Base IPCA'!$E$3:$E$14,AH6518,"Cubic","Extrapolate=Linear","MultiX=Average","Skip=True","Sort=True")</f>
        <v>#N/A Invalid Parameter: Interpolation value</v>
      </c>
      <c r="AJ6518" s="43" t="str">
        <f>_xll.BInterpol('Base IPCA'!$C$3:$C$14,'Base IPCA'!$D$3:$D$14,AH6518,"Cubic","Extrapolate=Linear","MultiX=Average","Skip=True","Sort=True")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0"/>
        <v>#REF!</v>
      </c>
      <c r="AI6519" s="43" t="str">
        <f>_xll.BInterpol('Base IPCA'!$C$3:$C$14,'Base IPCA'!$E$3:$E$14,AH6519,"Cubic","Extrapolate=Linear","MultiX=Average","Skip=True","Sort=True")</f>
        <v>#N/A Invalid Parameter: Interpolation value</v>
      </c>
      <c r="AJ6519" s="43" t="str">
        <f>_xll.BInterpol('Base IPCA'!$C$3:$C$14,'Base IPCA'!$D$3:$D$14,AH6519,"Cubic","Extrapolate=Linear","MultiX=Average","Skip=True","Sort=True")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0"/>
        <v>#REF!</v>
      </c>
      <c r="AI6520" s="43" t="str">
        <f>_xll.BInterpol('Base IPCA'!$C$3:$C$14,'Base IPCA'!$E$3:$E$14,AH6520,"Cubic","Extrapolate=Linear","MultiX=Average","Skip=True","Sort=True")</f>
        <v>#N/A Invalid Parameter: Interpolation value</v>
      </c>
      <c r="AJ6520" s="43" t="str">
        <f>_xll.BInterpol('Base IPCA'!$C$3:$C$14,'Base IPCA'!$D$3:$D$14,AH6520,"Cubic","Extrapolate=Linear","MultiX=Average","Skip=True","Sort=True")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0"/>
        <v>#REF!</v>
      </c>
      <c r="AI6521" s="43" t="str">
        <f>_xll.BInterpol('Base IPCA'!$C$3:$C$14,'Base IPCA'!$E$3:$E$14,AH6521,"Cubic","Extrapolate=Linear","MultiX=Average","Skip=True","Sort=True")</f>
        <v>#N/A Invalid Parameter: Interpolation value</v>
      </c>
      <c r="AJ6521" s="43" t="str">
        <f>_xll.BInterpol('Base IPCA'!$C$3:$C$14,'Base IPCA'!$D$3:$D$14,AH6521,"Cubic","Extrapolate=Linear","MultiX=Average","Skip=True","Sort=True")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0"/>
        <v>#REF!</v>
      </c>
      <c r="AI6522" s="43" t="str">
        <f>_xll.BInterpol('Base IPCA'!$C$3:$C$14,'Base IPCA'!$E$3:$E$14,AH6522,"Cubic","Extrapolate=Linear","MultiX=Average","Skip=True","Sort=True")</f>
        <v>#N/A Invalid Parameter: Interpolation value</v>
      </c>
      <c r="AJ6522" s="43" t="str">
        <f>_xll.BInterpol('Base IPCA'!$C$3:$C$14,'Base IPCA'!$D$3:$D$14,AH6522,"Cubic","Extrapolate=Linear","MultiX=Average","Skip=True","Sort=True")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0"/>
        <v>#REF!</v>
      </c>
      <c r="AI6523" s="43" t="str">
        <f>_xll.BInterpol('Base IPCA'!$C$3:$C$14,'Base IPCA'!$E$3:$E$14,AH6523,"Cubic","Extrapolate=Linear","MultiX=Average","Skip=True","Sort=True")</f>
        <v>#N/A Invalid Parameter: Interpolation value</v>
      </c>
      <c r="AJ6523" s="43" t="str">
        <f>_xll.BInterpol('Base IPCA'!$C$3:$C$14,'Base IPCA'!$D$3:$D$14,AH6523,"Cubic","Extrapolate=Linear","MultiX=Average","Skip=True","Sort=True")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0"/>
        <v>#REF!</v>
      </c>
      <c r="AI6524" s="43" t="str">
        <f>_xll.BInterpol('Base IPCA'!$C$3:$C$14,'Base IPCA'!$E$3:$E$14,AH6524,"Cubic","Extrapolate=Linear","MultiX=Average","Skip=True","Sort=True")</f>
        <v>#N/A Invalid Parameter: Interpolation value</v>
      </c>
      <c r="AJ6524" s="43" t="str">
        <f>_xll.BInterpol('Base IPCA'!$C$3:$C$14,'Base IPCA'!$D$3:$D$14,AH6524,"Cubic","Extrapolate=Linear","MultiX=Average","Skip=True","Sort=True")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0"/>
        <v>#REF!</v>
      </c>
      <c r="AI6525" s="43" t="str">
        <f>_xll.BInterpol('Base IPCA'!$C$3:$C$14,'Base IPCA'!$E$3:$E$14,AH6525,"Cubic","Extrapolate=Linear","MultiX=Average","Skip=True","Sort=True")</f>
        <v>#N/A Invalid Parameter: Interpolation value</v>
      </c>
      <c r="AJ6525" s="43" t="str">
        <f>_xll.BInterpol('Base IPCA'!$C$3:$C$14,'Base IPCA'!$D$3:$D$14,AH6525,"Cubic","Extrapolate=Linear","MultiX=Average","Skip=True","Sort=True")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0"/>
        <v>#REF!</v>
      </c>
      <c r="AI6526" s="43" t="str">
        <f>_xll.BInterpol('Base IPCA'!$C$3:$C$14,'Base IPCA'!$E$3:$E$14,AH6526,"Cubic","Extrapolate=Linear","MultiX=Average","Skip=True","Sort=True")</f>
        <v>#N/A Invalid Parameter: Interpolation value</v>
      </c>
      <c r="AJ6526" s="43" t="str">
        <f>_xll.BInterpol('Base IPCA'!$C$3:$C$14,'Base IPCA'!$D$3:$D$14,AH6526,"Cubic","Extrapolate=Linear","MultiX=Average","Skip=True","Sort=True")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0"/>
        <v>#REF!</v>
      </c>
      <c r="AI6527" s="43" t="str">
        <f>_xll.BInterpol('Base IPCA'!$C$3:$C$14,'Base IPCA'!$E$3:$E$14,AH6527,"Cubic","Extrapolate=Linear","MultiX=Average","Skip=True","Sort=True")</f>
        <v>#N/A Invalid Parameter: Interpolation value</v>
      </c>
      <c r="AJ6527" s="43" t="str">
        <f>_xll.BInterpol('Base IPCA'!$C$3:$C$14,'Base IPCA'!$D$3:$D$14,AH6527,"Cubic","Extrapolate=Linear","MultiX=Average","Skip=True","Sort=True")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0"/>
        <v>#REF!</v>
      </c>
      <c r="AI6528" s="43" t="str">
        <f>_xll.BInterpol('Base IPCA'!$C$3:$C$14,'Base IPCA'!$E$3:$E$14,AH6528,"Cubic","Extrapolate=Linear","MultiX=Average","Skip=True","Sort=True")</f>
        <v>#N/A Invalid Parameter: Interpolation value</v>
      </c>
      <c r="AJ6528" s="43" t="str">
        <f>_xll.BInterpol('Base IPCA'!$C$3:$C$14,'Base IPCA'!$D$3:$D$14,AH6528,"Cubic","Extrapolate=Linear","MultiX=Average","Skip=True","Sort=True")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0"/>
        <v>#REF!</v>
      </c>
      <c r="AI6529" s="43" t="str">
        <f>_xll.BInterpol('Base IPCA'!$C$3:$C$14,'Base IPCA'!$E$3:$E$14,AH6529,"Cubic","Extrapolate=Linear","MultiX=Average","Skip=True","Sort=True")</f>
        <v>#N/A Invalid Parameter: Interpolation value</v>
      </c>
      <c r="AJ6529" s="43" t="str">
        <f>_xll.BInterpol('Base IPCA'!$C$3:$C$14,'Base IPCA'!$D$3:$D$14,AH6529,"Cubic","Extrapolate=Linear","MultiX=Average","Skip=True","Sort=True")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0"/>
        <v>#REF!</v>
      </c>
      <c r="AI6530" s="43" t="str">
        <f>_xll.BInterpol('Base IPCA'!$C$3:$C$14,'Base IPCA'!$E$3:$E$14,AH6530,"Cubic","Extrapolate=Linear","MultiX=Average","Skip=True","Sort=True")</f>
        <v>#N/A Invalid Parameter: Interpolation value</v>
      </c>
      <c r="AJ6530" s="43" t="str">
        <f>_xll.BInterpol('Base IPCA'!$C$3:$C$14,'Base IPCA'!$D$3:$D$14,AH6530,"Cubic","Extrapolate=Linear","MultiX=Average","Skip=True","Sort=True")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0"/>
        <v>#REF!</v>
      </c>
      <c r="AI6531" s="43" t="str">
        <f>_xll.BInterpol('Base IPCA'!$C$3:$C$14,'Base IPCA'!$E$3:$E$14,AH6531,"Cubic","Extrapolate=Linear","MultiX=Average","Skip=True","Sort=True")</f>
        <v>#N/A Invalid Parameter: Interpolation value</v>
      </c>
      <c r="AJ6531" s="43" t="str">
        <f>_xll.BInterpol('Base IPCA'!$C$3:$C$14,'Base IPCA'!$D$3:$D$14,AH6531,"Cubic","Extrapolate=Linear","MultiX=Average","Skip=True","Sort=True")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0"/>
        <v>#REF!</v>
      </c>
      <c r="AI6532" s="43" t="str">
        <f>_xll.BInterpol('Base IPCA'!$C$3:$C$14,'Base IPCA'!$E$3:$E$14,AH6532,"Cubic","Extrapolate=Linear","MultiX=Average","Skip=True","Sort=True")</f>
        <v>#N/A Invalid Parameter: Interpolation value</v>
      </c>
      <c r="AJ6532" s="43" t="str">
        <f>_xll.BInterpol('Base IPCA'!$C$3:$C$14,'Base IPCA'!$D$3:$D$14,AH6532,"Cubic","Extrapolate=Linear","MultiX=Average","Skip=True","Sort=True")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0"/>
        <v>#REF!</v>
      </c>
      <c r="AI6533" s="43" t="str">
        <f>_xll.BInterpol('Base IPCA'!$C$3:$C$14,'Base IPCA'!$E$3:$E$14,AH6533,"Cubic","Extrapolate=Linear","MultiX=Average","Skip=True","Sort=True")</f>
        <v>#N/A Invalid Parameter: Interpolation value</v>
      </c>
      <c r="AJ6533" s="43" t="str">
        <f>_xll.BInterpol('Base IPCA'!$C$3:$C$14,'Base IPCA'!$D$3:$D$14,AH6533,"Cubic","Extrapolate=Linear","MultiX=Average","Skip=True","Sort=True")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1">AH6533+1</f>
        <v>#REF!</v>
      </c>
      <c r="AI6534" s="43" t="str">
        <f>_xll.BInterpol('Base IPCA'!$C$3:$C$14,'Base IPCA'!$E$3:$E$14,AH6534,"Cubic","Extrapolate=Linear","MultiX=Average","Skip=True","Sort=True")</f>
        <v>#N/A Invalid Parameter: Interpolation value</v>
      </c>
      <c r="AJ6534" s="43" t="str">
        <f>_xll.BInterpol('Base IPCA'!$C$3:$C$14,'Base IPCA'!$D$3:$D$14,AH6534,"Cubic","Extrapolate=Linear","MultiX=Average","Skip=True","Sort=True")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1"/>
        <v>#REF!</v>
      </c>
      <c r="AI6535" s="43" t="str">
        <f>_xll.BInterpol('Base IPCA'!$C$3:$C$14,'Base IPCA'!$E$3:$E$14,AH6535,"Cubic","Extrapolate=Linear","MultiX=Average","Skip=True","Sort=True")</f>
        <v>#N/A Invalid Parameter: Interpolation value</v>
      </c>
      <c r="AJ6535" s="43" t="str">
        <f>_xll.BInterpol('Base IPCA'!$C$3:$C$14,'Base IPCA'!$D$3:$D$14,AH6535,"Cubic","Extrapolate=Linear","MultiX=Average","Skip=True","Sort=True")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1"/>
        <v>#REF!</v>
      </c>
      <c r="AI6536" s="43" t="str">
        <f>_xll.BInterpol('Base IPCA'!$C$3:$C$14,'Base IPCA'!$E$3:$E$14,AH6536,"Cubic","Extrapolate=Linear","MultiX=Average","Skip=True","Sort=True")</f>
        <v>#N/A Invalid Parameter: Interpolation value</v>
      </c>
      <c r="AJ6536" s="43" t="str">
        <f>_xll.BInterpol('Base IPCA'!$C$3:$C$14,'Base IPCA'!$D$3:$D$14,AH6536,"Cubic","Extrapolate=Linear","MultiX=Average","Skip=True","Sort=True")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1"/>
        <v>#REF!</v>
      </c>
      <c r="AI6537" s="43" t="str">
        <f>_xll.BInterpol('Base IPCA'!$C$3:$C$14,'Base IPCA'!$E$3:$E$14,AH6537,"Cubic","Extrapolate=Linear","MultiX=Average","Skip=True","Sort=True")</f>
        <v>#N/A Invalid Parameter: Interpolation value</v>
      </c>
      <c r="AJ6537" s="43" t="str">
        <f>_xll.BInterpol('Base IPCA'!$C$3:$C$14,'Base IPCA'!$D$3:$D$14,AH6537,"Cubic","Extrapolate=Linear","MultiX=Average","Skip=True","Sort=True")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1"/>
        <v>#REF!</v>
      </c>
      <c r="AI6538" s="43" t="str">
        <f>_xll.BInterpol('Base IPCA'!$C$3:$C$14,'Base IPCA'!$E$3:$E$14,AH6538,"Cubic","Extrapolate=Linear","MultiX=Average","Skip=True","Sort=True")</f>
        <v>#N/A Invalid Parameter: Interpolation value</v>
      </c>
      <c r="AJ6538" s="43" t="str">
        <f>_xll.BInterpol('Base IPCA'!$C$3:$C$14,'Base IPCA'!$D$3:$D$14,AH6538,"Cubic","Extrapolate=Linear","MultiX=Average","Skip=True","Sort=True")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1"/>
        <v>#REF!</v>
      </c>
      <c r="AI6539" s="43" t="str">
        <f>_xll.BInterpol('Base IPCA'!$C$3:$C$14,'Base IPCA'!$E$3:$E$14,AH6539,"Cubic","Extrapolate=Linear","MultiX=Average","Skip=True","Sort=True")</f>
        <v>#N/A Invalid Parameter: Interpolation value</v>
      </c>
      <c r="AJ6539" s="43" t="str">
        <f>_xll.BInterpol('Base IPCA'!$C$3:$C$14,'Base IPCA'!$D$3:$D$14,AH6539,"Cubic","Extrapolate=Linear","MultiX=Average","Skip=True","Sort=True")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1"/>
        <v>#REF!</v>
      </c>
      <c r="AI6540" s="43" t="str">
        <f>_xll.BInterpol('Base IPCA'!$C$3:$C$14,'Base IPCA'!$E$3:$E$14,AH6540,"Cubic","Extrapolate=Linear","MultiX=Average","Skip=True","Sort=True")</f>
        <v>#N/A Invalid Parameter: Interpolation value</v>
      </c>
      <c r="AJ6540" s="43" t="str">
        <f>_xll.BInterpol('Base IPCA'!$C$3:$C$14,'Base IPCA'!$D$3:$D$14,AH6540,"Cubic","Extrapolate=Linear","MultiX=Average","Skip=True","Sort=True")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1"/>
        <v>#REF!</v>
      </c>
      <c r="AI6541" s="43" t="str">
        <f>_xll.BInterpol('Base IPCA'!$C$3:$C$14,'Base IPCA'!$E$3:$E$14,AH6541,"Cubic","Extrapolate=Linear","MultiX=Average","Skip=True","Sort=True")</f>
        <v>#N/A Invalid Parameter: Interpolation value</v>
      </c>
      <c r="AJ6541" s="43" t="str">
        <f>_xll.BInterpol('Base IPCA'!$C$3:$C$14,'Base IPCA'!$D$3:$D$14,AH6541,"Cubic","Extrapolate=Linear","MultiX=Average","Skip=True","Sort=True")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1"/>
        <v>#REF!</v>
      </c>
      <c r="AI6542" s="43" t="str">
        <f>_xll.BInterpol('Base IPCA'!$C$3:$C$14,'Base IPCA'!$E$3:$E$14,AH6542,"Cubic","Extrapolate=Linear","MultiX=Average","Skip=True","Sort=True")</f>
        <v>#N/A Invalid Parameter: Interpolation value</v>
      </c>
      <c r="AJ6542" s="43" t="str">
        <f>_xll.BInterpol('Base IPCA'!$C$3:$C$14,'Base IPCA'!$D$3:$D$14,AH6542,"Cubic","Extrapolate=Linear","MultiX=Average","Skip=True","Sort=True")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1"/>
        <v>#REF!</v>
      </c>
      <c r="AI6543" s="43" t="str">
        <f>_xll.BInterpol('Base IPCA'!$C$3:$C$14,'Base IPCA'!$E$3:$E$14,AH6543,"Cubic","Extrapolate=Linear","MultiX=Average","Skip=True","Sort=True")</f>
        <v>#N/A Invalid Parameter: Interpolation value</v>
      </c>
      <c r="AJ6543" s="43" t="str">
        <f>_xll.BInterpol('Base IPCA'!$C$3:$C$14,'Base IPCA'!$D$3:$D$14,AH6543,"Cubic","Extrapolate=Linear","MultiX=Average","Skip=True","Sort=True")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1"/>
        <v>#REF!</v>
      </c>
      <c r="AI6544" s="43" t="str">
        <f>_xll.BInterpol('Base IPCA'!$C$3:$C$14,'Base IPCA'!$E$3:$E$14,AH6544,"Cubic","Extrapolate=Linear","MultiX=Average","Skip=True","Sort=True")</f>
        <v>#N/A Invalid Parameter: Interpolation value</v>
      </c>
      <c r="AJ6544" s="43" t="str">
        <f>_xll.BInterpol('Base IPCA'!$C$3:$C$14,'Base IPCA'!$D$3:$D$14,AH6544,"Cubic","Extrapolate=Linear","MultiX=Average","Skip=True","Sort=True")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1"/>
        <v>#REF!</v>
      </c>
      <c r="AI6545" s="43" t="str">
        <f>_xll.BInterpol('Base IPCA'!$C$3:$C$14,'Base IPCA'!$E$3:$E$14,AH6545,"Cubic","Extrapolate=Linear","MultiX=Average","Skip=True","Sort=True")</f>
        <v>#N/A Invalid Parameter: Interpolation value</v>
      </c>
      <c r="AJ6545" s="43" t="str">
        <f>_xll.BInterpol('Base IPCA'!$C$3:$C$14,'Base IPCA'!$D$3:$D$14,AH6545,"Cubic","Extrapolate=Linear","MultiX=Average","Skip=True","Sort=True")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1"/>
        <v>#REF!</v>
      </c>
      <c r="AI6546" s="43" t="str">
        <f>_xll.BInterpol('Base IPCA'!$C$3:$C$14,'Base IPCA'!$E$3:$E$14,AH6546,"Cubic","Extrapolate=Linear","MultiX=Average","Skip=True","Sort=True")</f>
        <v>#N/A Invalid Parameter: Interpolation value</v>
      </c>
      <c r="AJ6546" s="43" t="str">
        <f>_xll.BInterpol('Base IPCA'!$C$3:$C$14,'Base IPCA'!$D$3:$D$14,AH6546,"Cubic","Extrapolate=Linear","MultiX=Average","Skip=True","Sort=True")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1"/>
        <v>#REF!</v>
      </c>
      <c r="AI6547" s="43" t="str">
        <f>_xll.BInterpol('Base IPCA'!$C$3:$C$14,'Base IPCA'!$E$3:$E$14,AH6547,"Cubic","Extrapolate=Linear","MultiX=Average","Skip=True","Sort=True")</f>
        <v>#N/A Invalid Parameter: Interpolation value</v>
      </c>
      <c r="AJ6547" s="43" t="str">
        <f>_xll.BInterpol('Base IPCA'!$C$3:$C$14,'Base IPCA'!$D$3:$D$14,AH6547,"Cubic","Extrapolate=Linear","MultiX=Average","Skip=True","Sort=True")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1"/>
        <v>#REF!</v>
      </c>
      <c r="AI6548" s="43" t="str">
        <f>_xll.BInterpol('Base IPCA'!$C$3:$C$14,'Base IPCA'!$E$3:$E$14,AH6548,"Cubic","Extrapolate=Linear","MultiX=Average","Skip=True","Sort=True")</f>
        <v>#N/A Invalid Parameter: Interpolation value</v>
      </c>
      <c r="AJ6548" s="43" t="str">
        <f>_xll.BInterpol('Base IPCA'!$C$3:$C$14,'Base IPCA'!$D$3:$D$14,AH6548,"Cubic","Extrapolate=Linear","MultiX=Average","Skip=True","Sort=True")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1"/>
        <v>#REF!</v>
      </c>
      <c r="AI6549" s="43" t="str">
        <f>_xll.BInterpol('Base IPCA'!$C$3:$C$14,'Base IPCA'!$E$3:$E$14,AH6549,"Cubic","Extrapolate=Linear","MultiX=Average","Skip=True","Sort=True")</f>
        <v>#N/A Invalid Parameter: Interpolation value</v>
      </c>
      <c r="AJ6549" s="43" t="str">
        <f>_xll.BInterpol('Base IPCA'!$C$3:$C$14,'Base IPCA'!$D$3:$D$14,AH6549,"Cubic","Extrapolate=Linear","MultiX=Average","Skip=True","Sort=True")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1"/>
        <v>#REF!</v>
      </c>
      <c r="AI6550" s="43" t="str">
        <f>_xll.BInterpol('Base IPCA'!$C$3:$C$14,'Base IPCA'!$E$3:$E$14,AH6550,"Cubic","Extrapolate=Linear","MultiX=Average","Skip=True","Sort=True")</f>
        <v>#N/A Invalid Parameter: Interpolation value</v>
      </c>
      <c r="AJ6550" s="43" t="str">
        <f>_xll.BInterpol('Base IPCA'!$C$3:$C$14,'Base IPCA'!$D$3:$D$14,AH6550,"Cubic","Extrapolate=Linear","MultiX=Average","Skip=True","Sort=True")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1"/>
        <v>#REF!</v>
      </c>
      <c r="AI6551" s="43" t="str">
        <f>_xll.BInterpol('Base IPCA'!$C$3:$C$14,'Base IPCA'!$E$3:$E$14,AH6551,"Cubic","Extrapolate=Linear","MultiX=Average","Skip=True","Sort=True")</f>
        <v>#N/A Invalid Parameter: Interpolation value</v>
      </c>
      <c r="AJ6551" s="43" t="str">
        <f>_xll.BInterpol('Base IPCA'!$C$3:$C$14,'Base IPCA'!$D$3:$D$14,AH6551,"Cubic","Extrapolate=Linear","MultiX=Average","Skip=True","Sort=True")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1"/>
        <v>#REF!</v>
      </c>
      <c r="AI6552" s="43" t="str">
        <f>_xll.BInterpol('Base IPCA'!$C$3:$C$14,'Base IPCA'!$E$3:$E$14,AH6552,"Cubic","Extrapolate=Linear","MultiX=Average","Skip=True","Sort=True")</f>
        <v>#N/A Invalid Parameter: Interpolation value</v>
      </c>
      <c r="AJ6552" s="43" t="str">
        <f>_xll.BInterpol('Base IPCA'!$C$3:$C$14,'Base IPCA'!$D$3:$D$14,AH6552,"Cubic","Extrapolate=Linear","MultiX=Average","Skip=True","Sort=True")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1"/>
        <v>#REF!</v>
      </c>
      <c r="AI6553" s="43" t="str">
        <f>_xll.BInterpol('Base IPCA'!$C$3:$C$14,'Base IPCA'!$E$3:$E$14,AH6553,"Cubic","Extrapolate=Linear","MultiX=Average","Skip=True","Sort=True")</f>
        <v>#N/A Invalid Parameter: Interpolation value</v>
      </c>
      <c r="AJ6553" s="43" t="str">
        <f>_xll.BInterpol('Base IPCA'!$C$3:$C$14,'Base IPCA'!$D$3:$D$14,AH6553,"Cubic","Extrapolate=Linear","MultiX=Average","Skip=True","Sort=True")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1"/>
        <v>#REF!</v>
      </c>
      <c r="AI6554" s="43" t="str">
        <f>_xll.BInterpol('Base IPCA'!$C$3:$C$14,'Base IPCA'!$E$3:$E$14,AH6554,"Cubic","Extrapolate=Linear","MultiX=Average","Skip=True","Sort=True")</f>
        <v>#N/A Invalid Parameter: Interpolation value</v>
      </c>
      <c r="AJ6554" s="43" t="str">
        <f>_xll.BInterpol('Base IPCA'!$C$3:$C$14,'Base IPCA'!$D$3:$D$14,AH6554,"Cubic","Extrapolate=Linear","MultiX=Average","Skip=True","Sort=True")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1"/>
        <v>#REF!</v>
      </c>
      <c r="AI6555" s="43" t="str">
        <f>_xll.BInterpol('Base IPCA'!$C$3:$C$14,'Base IPCA'!$E$3:$E$14,AH6555,"Cubic","Extrapolate=Linear","MultiX=Average","Skip=True","Sort=True")</f>
        <v>#N/A Invalid Parameter: Interpolation value</v>
      </c>
      <c r="AJ6555" s="43" t="str">
        <f>_xll.BInterpol('Base IPCA'!$C$3:$C$14,'Base IPCA'!$D$3:$D$14,AH6555,"Cubic","Extrapolate=Linear","MultiX=Average","Skip=True","Sort=True")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1"/>
        <v>#REF!</v>
      </c>
      <c r="AI6556" s="43" t="str">
        <f>_xll.BInterpol('Base IPCA'!$C$3:$C$14,'Base IPCA'!$E$3:$E$14,AH6556,"Cubic","Extrapolate=Linear","MultiX=Average","Skip=True","Sort=True")</f>
        <v>#N/A Invalid Parameter: Interpolation value</v>
      </c>
      <c r="AJ6556" s="43" t="str">
        <f>_xll.BInterpol('Base IPCA'!$C$3:$C$14,'Base IPCA'!$D$3:$D$14,AH6556,"Cubic","Extrapolate=Linear","MultiX=Average","Skip=True","Sort=True")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1"/>
        <v>#REF!</v>
      </c>
      <c r="AI6557" s="43" t="str">
        <f>_xll.BInterpol('Base IPCA'!$C$3:$C$14,'Base IPCA'!$E$3:$E$14,AH6557,"Cubic","Extrapolate=Linear","MultiX=Average","Skip=True","Sort=True")</f>
        <v>#N/A Invalid Parameter: Interpolation value</v>
      </c>
      <c r="AJ6557" s="43" t="str">
        <f>_xll.BInterpol('Base IPCA'!$C$3:$C$14,'Base IPCA'!$D$3:$D$14,AH6557,"Cubic","Extrapolate=Linear","MultiX=Average","Skip=True","Sort=True")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1"/>
        <v>#REF!</v>
      </c>
      <c r="AI6558" s="43" t="str">
        <f>_xll.BInterpol('Base IPCA'!$C$3:$C$14,'Base IPCA'!$E$3:$E$14,AH6558,"Cubic","Extrapolate=Linear","MultiX=Average","Skip=True","Sort=True")</f>
        <v>#N/A Invalid Parameter: Interpolation value</v>
      </c>
      <c r="AJ6558" s="43" t="str">
        <f>_xll.BInterpol('Base IPCA'!$C$3:$C$14,'Base IPCA'!$D$3:$D$14,AH6558,"Cubic","Extrapolate=Linear","MultiX=Average","Skip=True","Sort=True")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1"/>
        <v>#REF!</v>
      </c>
      <c r="AI6559" s="43" t="str">
        <f>_xll.BInterpol('Base IPCA'!$C$3:$C$14,'Base IPCA'!$E$3:$E$14,AH6559,"Cubic","Extrapolate=Linear","MultiX=Average","Skip=True","Sort=True")</f>
        <v>#N/A Invalid Parameter: Interpolation value</v>
      </c>
      <c r="AJ6559" s="43" t="str">
        <f>_xll.BInterpol('Base IPCA'!$C$3:$C$14,'Base IPCA'!$D$3:$D$14,AH6559,"Cubic","Extrapolate=Linear","MultiX=Average","Skip=True","Sort=True")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1"/>
        <v>#REF!</v>
      </c>
      <c r="AI6560" s="43" t="str">
        <f>_xll.BInterpol('Base IPCA'!$C$3:$C$14,'Base IPCA'!$E$3:$E$14,AH6560,"Cubic","Extrapolate=Linear","MultiX=Average","Skip=True","Sort=True")</f>
        <v>#N/A Invalid Parameter: Interpolation value</v>
      </c>
      <c r="AJ6560" s="43" t="str">
        <f>_xll.BInterpol('Base IPCA'!$C$3:$C$14,'Base IPCA'!$D$3:$D$14,AH6560,"Cubic","Extrapolate=Linear","MultiX=Average","Skip=True","Sort=True")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1"/>
        <v>#REF!</v>
      </c>
      <c r="AI6561" s="43" t="str">
        <f>_xll.BInterpol('Base IPCA'!$C$3:$C$14,'Base IPCA'!$E$3:$E$14,AH6561,"Cubic","Extrapolate=Linear","MultiX=Average","Skip=True","Sort=True")</f>
        <v>#N/A Invalid Parameter: Interpolation value</v>
      </c>
      <c r="AJ6561" s="43" t="str">
        <f>_xll.BInterpol('Base IPCA'!$C$3:$C$14,'Base IPCA'!$D$3:$D$14,AH6561,"Cubic","Extrapolate=Linear","MultiX=Average","Skip=True","Sort=True")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1"/>
        <v>#REF!</v>
      </c>
      <c r="AI6562" s="43" t="str">
        <f>_xll.BInterpol('Base IPCA'!$C$3:$C$14,'Base IPCA'!$E$3:$E$14,AH6562,"Cubic","Extrapolate=Linear","MultiX=Average","Skip=True","Sort=True")</f>
        <v>#N/A Invalid Parameter: Interpolation value</v>
      </c>
      <c r="AJ6562" s="43" t="str">
        <f>_xll.BInterpol('Base IPCA'!$C$3:$C$14,'Base IPCA'!$D$3:$D$14,AH6562,"Cubic","Extrapolate=Linear","MultiX=Average","Skip=True","Sort=True")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1"/>
        <v>#REF!</v>
      </c>
      <c r="AI6563" s="43" t="str">
        <f>_xll.BInterpol('Base IPCA'!$C$3:$C$14,'Base IPCA'!$E$3:$E$14,AH6563,"Cubic","Extrapolate=Linear","MultiX=Average","Skip=True","Sort=True")</f>
        <v>#N/A Invalid Parameter: Interpolation value</v>
      </c>
      <c r="AJ6563" s="43" t="str">
        <f>_xll.BInterpol('Base IPCA'!$C$3:$C$14,'Base IPCA'!$D$3:$D$14,AH6563,"Cubic","Extrapolate=Linear","MultiX=Average","Skip=True","Sort=True")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1"/>
        <v>#REF!</v>
      </c>
      <c r="AI6564" s="43" t="str">
        <f>_xll.BInterpol('Base IPCA'!$C$3:$C$14,'Base IPCA'!$E$3:$E$14,AH6564,"Cubic","Extrapolate=Linear","MultiX=Average","Skip=True","Sort=True")</f>
        <v>#N/A Invalid Parameter: Interpolation value</v>
      </c>
      <c r="AJ6564" s="43" t="str">
        <f>_xll.BInterpol('Base IPCA'!$C$3:$C$14,'Base IPCA'!$D$3:$D$14,AH6564,"Cubic","Extrapolate=Linear","MultiX=Average","Skip=True","Sort=True")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1"/>
        <v>#REF!</v>
      </c>
      <c r="AI6565" s="43" t="str">
        <f>_xll.BInterpol('Base IPCA'!$C$3:$C$14,'Base IPCA'!$E$3:$E$14,AH6565,"Cubic","Extrapolate=Linear","MultiX=Average","Skip=True","Sort=True")</f>
        <v>#N/A Invalid Parameter: Interpolation value</v>
      </c>
      <c r="AJ6565" s="43" t="str">
        <f>_xll.BInterpol('Base IPCA'!$C$3:$C$14,'Base IPCA'!$D$3:$D$14,AH6565,"Cubic","Extrapolate=Linear","MultiX=Average","Skip=True","Sort=True")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1"/>
        <v>#REF!</v>
      </c>
      <c r="AI6566" s="43" t="str">
        <f>_xll.BInterpol('Base IPCA'!$C$3:$C$14,'Base IPCA'!$E$3:$E$14,AH6566,"Cubic","Extrapolate=Linear","MultiX=Average","Skip=True","Sort=True")</f>
        <v>#N/A Invalid Parameter: Interpolation value</v>
      </c>
      <c r="AJ6566" s="43" t="str">
        <f>_xll.BInterpol('Base IPCA'!$C$3:$C$14,'Base IPCA'!$D$3:$D$14,AH6566,"Cubic","Extrapolate=Linear","MultiX=Average","Skip=True","Sort=True")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1"/>
        <v>#REF!</v>
      </c>
      <c r="AI6567" s="43" t="str">
        <f>_xll.BInterpol('Base IPCA'!$C$3:$C$14,'Base IPCA'!$E$3:$E$14,AH6567,"Cubic","Extrapolate=Linear","MultiX=Average","Skip=True","Sort=True")</f>
        <v>#N/A Invalid Parameter: Interpolation value</v>
      </c>
      <c r="AJ6567" s="43" t="str">
        <f>_xll.BInterpol('Base IPCA'!$C$3:$C$14,'Base IPCA'!$D$3:$D$14,AH6567,"Cubic","Extrapolate=Linear","MultiX=Average","Skip=True","Sort=True")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1"/>
        <v>#REF!</v>
      </c>
      <c r="AI6568" s="43" t="str">
        <f>_xll.BInterpol('Base IPCA'!$C$3:$C$14,'Base IPCA'!$E$3:$E$14,AH6568,"Cubic","Extrapolate=Linear","MultiX=Average","Skip=True","Sort=True")</f>
        <v>#N/A Invalid Parameter: Interpolation value</v>
      </c>
      <c r="AJ6568" s="43" t="str">
        <f>_xll.BInterpol('Base IPCA'!$C$3:$C$14,'Base IPCA'!$D$3:$D$14,AH6568,"Cubic","Extrapolate=Linear","MultiX=Average","Skip=True","Sort=True")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1"/>
        <v>#REF!</v>
      </c>
      <c r="AI6569" s="43" t="str">
        <f>_xll.BInterpol('Base IPCA'!$C$3:$C$14,'Base IPCA'!$E$3:$E$14,AH6569,"Cubic","Extrapolate=Linear","MultiX=Average","Skip=True","Sort=True")</f>
        <v>#N/A Invalid Parameter: Interpolation value</v>
      </c>
      <c r="AJ6569" s="43" t="str">
        <f>_xll.BInterpol('Base IPCA'!$C$3:$C$14,'Base IPCA'!$D$3:$D$14,AH6569,"Cubic","Extrapolate=Linear","MultiX=Average","Skip=True","Sort=True")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1"/>
        <v>#REF!</v>
      </c>
      <c r="AI6570" s="43" t="str">
        <f>_xll.BInterpol('Base IPCA'!$C$3:$C$14,'Base IPCA'!$E$3:$E$14,AH6570,"Cubic","Extrapolate=Linear","MultiX=Average","Skip=True","Sort=True")</f>
        <v>#N/A Invalid Parameter: Interpolation value</v>
      </c>
      <c r="AJ6570" s="43" t="str">
        <f>_xll.BInterpol('Base IPCA'!$C$3:$C$14,'Base IPCA'!$D$3:$D$14,AH6570,"Cubic","Extrapolate=Linear","MultiX=Average","Skip=True","Sort=True")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1"/>
        <v>#REF!</v>
      </c>
      <c r="AI6571" s="43" t="str">
        <f>_xll.BInterpol('Base IPCA'!$C$3:$C$14,'Base IPCA'!$E$3:$E$14,AH6571,"Cubic","Extrapolate=Linear","MultiX=Average","Skip=True","Sort=True")</f>
        <v>#N/A Invalid Parameter: Interpolation value</v>
      </c>
      <c r="AJ6571" s="43" t="str">
        <f>_xll.BInterpol('Base IPCA'!$C$3:$C$14,'Base IPCA'!$D$3:$D$14,AH6571,"Cubic","Extrapolate=Linear","MultiX=Average","Skip=True","Sort=True")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1"/>
        <v>#REF!</v>
      </c>
      <c r="AI6572" s="43" t="str">
        <f>_xll.BInterpol('Base IPCA'!$C$3:$C$14,'Base IPCA'!$E$3:$E$14,AH6572,"Cubic","Extrapolate=Linear","MultiX=Average","Skip=True","Sort=True")</f>
        <v>#N/A Invalid Parameter: Interpolation value</v>
      </c>
      <c r="AJ6572" s="43" t="str">
        <f>_xll.BInterpol('Base IPCA'!$C$3:$C$14,'Base IPCA'!$D$3:$D$14,AH6572,"Cubic","Extrapolate=Linear","MultiX=Average","Skip=True","Sort=True")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1"/>
        <v>#REF!</v>
      </c>
      <c r="AI6573" s="43" t="str">
        <f>_xll.BInterpol('Base IPCA'!$C$3:$C$14,'Base IPCA'!$E$3:$E$14,AH6573,"Cubic","Extrapolate=Linear","MultiX=Average","Skip=True","Sort=True")</f>
        <v>#N/A Invalid Parameter: Interpolation value</v>
      </c>
      <c r="AJ6573" s="43" t="str">
        <f>_xll.BInterpol('Base IPCA'!$C$3:$C$14,'Base IPCA'!$D$3:$D$14,AH6573,"Cubic","Extrapolate=Linear","MultiX=Average","Skip=True","Sort=True")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1"/>
        <v>#REF!</v>
      </c>
      <c r="AI6574" s="43" t="str">
        <f>_xll.BInterpol('Base IPCA'!$C$3:$C$14,'Base IPCA'!$E$3:$E$14,AH6574,"Cubic","Extrapolate=Linear","MultiX=Average","Skip=True","Sort=True")</f>
        <v>#N/A Invalid Parameter: Interpolation value</v>
      </c>
      <c r="AJ6574" s="43" t="str">
        <f>_xll.BInterpol('Base IPCA'!$C$3:$C$14,'Base IPCA'!$D$3:$D$14,AH6574,"Cubic","Extrapolate=Linear","MultiX=Average","Skip=True","Sort=True")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1"/>
        <v>#REF!</v>
      </c>
      <c r="AI6575" s="43" t="str">
        <f>_xll.BInterpol('Base IPCA'!$C$3:$C$14,'Base IPCA'!$E$3:$E$14,AH6575,"Cubic","Extrapolate=Linear","MultiX=Average","Skip=True","Sort=True")</f>
        <v>#N/A Invalid Parameter: Interpolation value</v>
      </c>
      <c r="AJ6575" s="43" t="str">
        <f>_xll.BInterpol('Base IPCA'!$C$3:$C$14,'Base IPCA'!$D$3:$D$14,AH6575,"Cubic","Extrapolate=Linear","MultiX=Average","Skip=True","Sort=True")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1"/>
        <v>#REF!</v>
      </c>
      <c r="AI6576" s="43" t="str">
        <f>_xll.BInterpol('Base IPCA'!$C$3:$C$14,'Base IPCA'!$E$3:$E$14,AH6576,"Cubic","Extrapolate=Linear","MultiX=Average","Skip=True","Sort=True")</f>
        <v>#N/A Invalid Parameter: Interpolation value</v>
      </c>
      <c r="AJ6576" s="43" t="str">
        <f>_xll.BInterpol('Base IPCA'!$C$3:$C$14,'Base IPCA'!$D$3:$D$14,AH6576,"Cubic","Extrapolate=Linear","MultiX=Average","Skip=True","Sort=True")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1"/>
        <v>#REF!</v>
      </c>
      <c r="AI6577" s="43" t="str">
        <f>_xll.BInterpol('Base IPCA'!$C$3:$C$14,'Base IPCA'!$E$3:$E$14,AH6577,"Cubic","Extrapolate=Linear","MultiX=Average","Skip=True","Sort=True")</f>
        <v>#N/A Invalid Parameter: Interpolation value</v>
      </c>
      <c r="AJ6577" s="43" t="str">
        <f>_xll.BInterpol('Base IPCA'!$C$3:$C$14,'Base IPCA'!$D$3:$D$14,AH6577,"Cubic","Extrapolate=Linear","MultiX=Average","Skip=True","Sort=True")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1"/>
        <v>#REF!</v>
      </c>
      <c r="AI6578" s="43" t="str">
        <f>_xll.BInterpol('Base IPCA'!$C$3:$C$14,'Base IPCA'!$E$3:$E$14,AH6578,"Cubic","Extrapolate=Linear","MultiX=Average","Skip=True","Sort=True")</f>
        <v>#N/A Invalid Parameter: Interpolation value</v>
      </c>
      <c r="AJ6578" s="43" t="str">
        <f>_xll.BInterpol('Base IPCA'!$C$3:$C$14,'Base IPCA'!$D$3:$D$14,AH6578,"Cubic","Extrapolate=Linear","MultiX=Average","Skip=True","Sort=True")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1"/>
        <v>#REF!</v>
      </c>
      <c r="AI6579" s="43" t="str">
        <f>_xll.BInterpol('Base IPCA'!$C$3:$C$14,'Base IPCA'!$E$3:$E$14,AH6579,"Cubic","Extrapolate=Linear","MultiX=Average","Skip=True","Sort=True")</f>
        <v>#N/A Invalid Parameter: Interpolation value</v>
      </c>
      <c r="AJ6579" s="43" t="str">
        <f>_xll.BInterpol('Base IPCA'!$C$3:$C$14,'Base IPCA'!$D$3:$D$14,AH6579,"Cubic","Extrapolate=Linear","MultiX=Average","Skip=True","Sort=True")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1"/>
        <v>#REF!</v>
      </c>
      <c r="AI6580" s="43" t="str">
        <f>_xll.BInterpol('Base IPCA'!$C$3:$C$14,'Base IPCA'!$E$3:$E$14,AH6580,"Cubic","Extrapolate=Linear","MultiX=Average","Skip=True","Sort=True")</f>
        <v>#N/A Invalid Parameter: Interpolation value</v>
      </c>
      <c r="AJ6580" s="43" t="str">
        <f>_xll.BInterpol('Base IPCA'!$C$3:$C$14,'Base IPCA'!$D$3:$D$14,AH6580,"Cubic","Extrapolate=Linear","MultiX=Average","Skip=True","Sort=True")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1"/>
        <v>#REF!</v>
      </c>
      <c r="AI6581" s="43" t="str">
        <f>_xll.BInterpol('Base IPCA'!$C$3:$C$14,'Base IPCA'!$E$3:$E$14,AH6581,"Cubic","Extrapolate=Linear","MultiX=Average","Skip=True","Sort=True")</f>
        <v>#N/A Invalid Parameter: Interpolation value</v>
      </c>
      <c r="AJ6581" s="43" t="str">
        <f>_xll.BInterpol('Base IPCA'!$C$3:$C$14,'Base IPCA'!$D$3:$D$14,AH6581,"Cubic","Extrapolate=Linear","MultiX=Average","Skip=True","Sort=True")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1"/>
        <v>#REF!</v>
      </c>
      <c r="AI6582" s="43" t="str">
        <f>_xll.BInterpol('Base IPCA'!$C$3:$C$14,'Base IPCA'!$E$3:$E$14,AH6582,"Cubic","Extrapolate=Linear","MultiX=Average","Skip=True","Sort=True")</f>
        <v>#N/A Invalid Parameter: Interpolation value</v>
      </c>
      <c r="AJ6582" s="43" t="str">
        <f>_xll.BInterpol('Base IPCA'!$C$3:$C$14,'Base IPCA'!$D$3:$D$14,AH6582,"Cubic","Extrapolate=Linear","MultiX=Average","Skip=True","Sort=True")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1"/>
        <v>#REF!</v>
      </c>
      <c r="AI6583" s="43" t="str">
        <f>_xll.BInterpol('Base IPCA'!$C$3:$C$14,'Base IPCA'!$E$3:$E$14,AH6583,"Cubic","Extrapolate=Linear","MultiX=Average","Skip=True","Sort=True")</f>
        <v>#N/A Invalid Parameter: Interpolation value</v>
      </c>
      <c r="AJ6583" s="43" t="str">
        <f>_xll.BInterpol('Base IPCA'!$C$3:$C$14,'Base IPCA'!$D$3:$D$14,AH6583,"Cubic","Extrapolate=Linear","MultiX=Average","Skip=True","Sort=True")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1"/>
        <v>#REF!</v>
      </c>
      <c r="AI6584" s="43" t="str">
        <f>_xll.BInterpol('Base IPCA'!$C$3:$C$14,'Base IPCA'!$E$3:$E$14,AH6584,"Cubic","Extrapolate=Linear","MultiX=Average","Skip=True","Sort=True")</f>
        <v>#N/A Invalid Parameter: Interpolation value</v>
      </c>
      <c r="AJ6584" s="43" t="str">
        <f>_xll.BInterpol('Base IPCA'!$C$3:$C$14,'Base IPCA'!$D$3:$D$14,AH6584,"Cubic","Extrapolate=Linear","MultiX=Average","Skip=True","Sort=True")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1"/>
        <v>#REF!</v>
      </c>
      <c r="AI6585" s="43" t="str">
        <f>_xll.BInterpol('Base IPCA'!$C$3:$C$14,'Base IPCA'!$E$3:$E$14,AH6585,"Cubic","Extrapolate=Linear","MultiX=Average","Skip=True","Sort=True")</f>
        <v>#N/A Invalid Parameter: Interpolation value</v>
      </c>
      <c r="AJ6585" s="43" t="str">
        <f>_xll.BInterpol('Base IPCA'!$C$3:$C$14,'Base IPCA'!$D$3:$D$14,AH6585,"Cubic","Extrapolate=Linear","MultiX=Average","Skip=True","Sort=True")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1"/>
        <v>#REF!</v>
      </c>
      <c r="AI6586" s="43" t="str">
        <f>_xll.BInterpol('Base IPCA'!$C$3:$C$14,'Base IPCA'!$E$3:$E$14,AH6586,"Cubic","Extrapolate=Linear","MultiX=Average","Skip=True","Sort=True")</f>
        <v>#N/A Invalid Parameter: Interpolation value</v>
      </c>
      <c r="AJ6586" s="43" t="str">
        <f>_xll.BInterpol('Base IPCA'!$C$3:$C$14,'Base IPCA'!$D$3:$D$14,AH6586,"Cubic","Extrapolate=Linear","MultiX=Average","Skip=True","Sort=True")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1"/>
        <v>#REF!</v>
      </c>
      <c r="AI6587" s="43" t="str">
        <f>_xll.BInterpol('Base IPCA'!$C$3:$C$14,'Base IPCA'!$E$3:$E$14,AH6587,"Cubic","Extrapolate=Linear","MultiX=Average","Skip=True","Sort=True")</f>
        <v>#N/A Invalid Parameter: Interpolation value</v>
      </c>
      <c r="AJ6587" s="43" t="str">
        <f>_xll.BInterpol('Base IPCA'!$C$3:$C$14,'Base IPCA'!$D$3:$D$14,AH6587,"Cubic","Extrapolate=Linear","MultiX=Average","Skip=True","Sort=True")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1"/>
        <v>#REF!</v>
      </c>
      <c r="AI6588" s="43" t="str">
        <f>_xll.BInterpol('Base IPCA'!$C$3:$C$14,'Base IPCA'!$E$3:$E$14,AH6588,"Cubic","Extrapolate=Linear","MultiX=Average","Skip=True","Sort=True")</f>
        <v>#N/A Invalid Parameter: Interpolation value</v>
      </c>
      <c r="AJ6588" s="43" t="str">
        <f>_xll.BInterpol('Base IPCA'!$C$3:$C$14,'Base IPCA'!$D$3:$D$14,AH6588,"Cubic","Extrapolate=Linear","MultiX=Average","Skip=True","Sort=True")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1"/>
        <v>#REF!</v>
      </c>
      <c r="AI6589" s="43" t="str">
        <f>_xll.BInterpol('Base IPCA'!$C$3:$C$14,'Base IPCA'!$E$3:$E$14,AH6589,"Cubic","Extrapolate=Linear","MultiX=Average","Skip=True","Sort=True")</f>
        <v>#N/A Invalid Parameter: Interpolation value</v>
      </c>
      <c r="AJ6589" s="43" t="str">
        <f>_xll.BInterpol('Base IPCA'!$C$3:$C$14,'Base IPCA'!$D$3:$D$14,AH6589,"Cubic","Extrapolate=Linear","MultiX=Average","Skip=True","Sort=True")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1"/>
        <v>#REF!</v>
      </c>
      <c r="AI6590" s="43" t="str">
        <f>_xll.BInterpol('Base IPCA'!$C$3:$C$14,'Base IPCA'!$E$3:$E$14,AH6590,"Cubic","Extrapolate=Linear","MultiX=Average","Skip=True","Sort=True")</f>
        <v>#N/A Invalid Parameter: Interpolation value</v>
      </c>
      <c r="AJ6590" s="43" t="str">
        <f>_xll.BInterpol('Base IPCA'!$C$3:$C$14,'Base IPCA'!$D$3:$D$14,AH6590,"Cubic","Extrapolate=Linear","MultiX=Average","Skip=True","Sort=True")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1"/>
        <v>#REF!</v>
      </c>
      <c r="AI6591" s="43" t="str">
        <f>_xll.BInterpol('Base IPCA'!$C$3:$C$14,'Base IPCA'!$E$3:$E$14,AH6591,"Cubic","Extrapolate=Linear","MultiX=Average","Skip=True","Sort=True")</f>
        <v>#N/A Invalid Parameter: Interpolation value</v>
      </c>
      <c r="AJ6591" s="43" t="str">
        <f>_xll.BInterpol('Base IPCA'!$C$3:$C$14,'Base IPCA'!$D$3:$D$14,AH6591,"Cubic","Extrapolate=Linear","MultiX=Average","Skip=True","Sort=True")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1"/>
        <v>#REF!</v>
      </c>
      <c r="AI6592" s="43" t="str">
        <f>_xll.BInterpol('Base IPCA'!$C$3:$C$14,'Base IPCA'!$E$3:$E$14,AH6592,"Cubic","Extrapolate=Linear","MultiX=Average","Skip=True","Sort=True")</f>
        <v>#N/A Invalid Parameter: Interpolation value</v>
      </c>
      <c r="AJ6592" s="43" t="str">
        <f>_xll.BInterpol('Base IPCA'!$C$3:$C$14,'Base IPCA'!$D$3:$D$14,AH6592,"Cubic","Extrapolate=Linear","MultiX=Average","Skip=True","Sort=True")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1"/>
        <v>#REF!</v>
      </c>
      <c r="AI6593" s="43" t="str">
        <f>_xll.BInterpol('Base IPCA'!$C$3:$C$14,'Base IPCA'!$E$3:$E$14,AH6593,"Cubic","Extrapolate=Linear","MultiX=Average","Skip=True","Sort=True")</f>
        <v>#N/A Invalid Parameter: Interpolation value</v>
      </c>
      <c r="AJ6593" s="43" t="str">
        <f>_xll.BInterpol('Base IPCA'!$C$3:$C$14,'Base IPCA'!$D$3:$D$14,AH6593,"Cubic","Extrapolate=Linear","MultiX=Average","Skip=True","Sort=True")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1"/>
        <v>#REF!</v>
      </c>
      <c r="AI6594" s="43" t="str">
        <f>_xll.BInterpol('Base IPCA'!$C$3:$C$14,'Base IPCA'!$E$3:$E$14,AH6594,"Cubic","Extrapolate=Linear","MultiX=Average","Skip=True","Sort=True")</f>
        <v>#N/A Invalid Parameter: Interpolation value</v>
      </c>
      <c r="AJ6594" s="43" t="str">
        <f>_xll.BInterpol('Base IPCA'!$C$3:$C$14,'Base IPCA'!$D$3:$D$14,AH6594,"Cubic","Extrapolate=Linear","MultiX=Average","Skip=True","Sort=True")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1"/>
        <v>#REF!</v>
      </c>
      <c r="AI6595" s="43" t="str">
        <f>_xll.BInterpol('Base IPCA'!$C$3:$C$14,'Base IPCA'!$E$3:$E$14,AH6595,"Cubic","Extrapolate=Linear","MultiX=Average","Skip=True","Sort=True")</f>
        <v>#N/A Invalid Parameter: Interpolation value</v>
      </c>
      <c r="AJ6595" s="43" t="str">
        <f>_xll.BInterpol('Base IPCA'!$C$3:$C$14,'Base IPCA'!$D$3:$D$14,AH6595,"Cubic","Extrapolate=Linear","MultiX=Average","Skip=True","Sort=True")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1"/>
        <v>#REF!</v>
      </c>
      <c r="AI6596" s="43" t="str">
        <f>_xll.BInterpol('Base IPCA'!$C$3:$C$14,'Base IPCA'!$E$3:$E$14,AH6596,"Cubic","Extrapolate=Linear","MultiX=Average","Skip=True","Sort=True")</f>
        <v>#N/A Invalid Parameter: Interpolation value</v>
      </c>
      <c r="AJ6596" s="43" t="str">
        <f>_xll.BInterpol('Base IPCA'!$C$3:$C$14,'Base IPCA'!$D$3:$D$14,AH6596,"Cubic","Extrapolate=Linear","MultiX=Average","Skip=True","Sort=True")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1"/>
        <v>#REF!</v>
      </c>
      <c r="AI6597" s="43" t="str">
        <f>_xll.BInterpol('Base IPCA'!$C$3:$C$14,'Base IPCA'!$E$3:$E$14,AH6597,"Cubic","Extrapolate=Linear","MultiX=Average","Skip=True","Sort=True")</f>
        <v>#N/A Invalid Parameter: Interpolation value</v>
      </c>
      <c r="AJ6597" s="43" t="str">
        <f>_xll.BInterpol('Base IPCA'!$C$3:$C$14,'Base IPCA'!$D$3:$D$14,AH6597,"Cubic","Extrapolate=Linear","MultiX=Average","Skip=True","Sort=True")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2">AH6597+1</f>
        <v>#REF!</v>
      </c>
      <c r="AI6598" s="43" t="str">
        <f>_xll.BInterpol('Base IPCA'!$C$3:$C$14,'Base IPCA'!$E$3:$E$14,AH6598,"Cubic","Extrapolate=Linear","MultiX=Average","Skip=True","Sort=True")</f>
        <v>#N/A Invalid Parameter: Interpolation value</v>
      </c>
      <c r="AJ6598" s="43" t="str">
        <f>_xll.BInterpol('Base IPCA'!$C$3:$C$14,'Base IPCA'!$D$3:$D$14,AH6598,"Cubic","Extrapolate=Linear","MultiX=Average","Skip=True","Sort=True")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2"/>
        <v>#REF!</v>
      </c>
      <c r="AI6599" s="43" t="str">
        <f>_xll.BInterpol('Base IPCA'!$C$3:$C$14,'Base IPCA'!$E$3:$E$14,AH6599,"Cubic","Extrapolate=Linear","MultiX=Average","Skip=True","Sort=True")</f>
        <v>#N/A Invalid Parameter: Interpolation value</v>
      </c>
      <c r="AJ6599" s="43" t="str">
        <f>_xll.BInterpol('Base IPCA'!$C$3:$C$14,'Base IPCA'!$D$3:$D$14,AH6599,"Cubic","Extrapolate=Linear","MultiX=Average","Skip=True","Sort=True")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2"/>
        <v>#REF!</v>
      </c>
      <c r="AI6600" s="43" t="str">
        <f>_xll.BInterpol('Base IPCA'!$C$3:$C$14,'Base IPCA'!$E$3:$E$14,AH6600,"Cubic","Extrapolate=Linear","MultiX=Average","Skip=True","Sort=True")</f>
        <v>#N/A Invalid Parameter: Interpolation value</v>
      </c>
      <c r="AJ6600" s="43" t="str">
        <f>_xll.BInterpol('Base IPCA'!$C$3:$C$14,'Base IPCA'!$D$3:$D$14,AH6600,"Cubic","Extrapolate=Linear","MultiX=Average","Skip=True","Sort=True")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2"/>
        <v>#REF!</v>
      </c>
      <c r="AI6601" s="43" t="str">
        <f>_xll.BInterpol('Base IPCA'!$C$3:$C$14,'Base IPCA'!$E$3:$E$14,AH6601,"Cubic","Extrapolate=Linear","MultiX=Average","Skip=True","Sort=True")</f>
        <v>#N/A Invalid Parameter: Interpolation value</v>
      </c>
      <c r="AJ6601" s="43" t="str">
        <f>_xll.BInterpol('Base IPCA'!$C$3:$C$14,'Base IPCA'!$D$3:$D$14,AH6601,"Cubic","Extrapolate=Linear","MultiX=Average","Skip=True","Sort=True")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2"/>
        <v>#REF!</v>
      </c>
      <c r="AI6602" s="43" t="str">
        <f>_xll.BInterpol('Base IPCA'!$C$3:$C$14,'Base IPCA'!$E$3:$E$14,AH6602,"Cubic","Extrapolate=Linear","MultiX=Average","Skip=True","Sort=True")</f>
        <v>#N/A Invalid Parameter: Interpolation value</v>
      </c>
      <c r="AJ6602" s="43" t="str">
        <f>_xll.BInterpol('Base IPCA'!$C$3:$C$14,'Base IPCA'!$D$3:$D$14,AH6602,"Cubic","Extrapolate=Linear","MultiX=Average","Skip=True","Sort=True")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2"/>
        <v>#REF!</v>
      </c>
      <c r="AI6603" s="43" t="str">
        <f>_xll.BInterpol('Base IPCA'!$C$3:$C$14,'Base IPCA'!$E$3:$E$14,AH6603,"Cubic","Extrapolate=Linear","MultiX=Average","Skip=True","Sort=True")</f>
        <v>#N/A Invalid Parameter: Interpolation value</v>
      </c>
      <c r="AJ6603" s="43" t="str">
        <f>_xll.BInterpol('Base IPCA'!$C$3:$C$14,'Base IPCA'!$D$3:$D$14,AH6603,"Cubic","Extrapolate=Linear","MultiX=Average","Skip=True","Sort=True")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2"/>
        <v>#REF!</v>
      </c>
      <c r="AI6604" s="43" t="str">
        <f>_xll.BInterpol('Base IPCA'!$C$3:$C$14,'Base IPCA'!$E$3:$E$14,AH6604,"Cubic","Extrapolate=Linear","MultiX=Average","Skip=True","Sort=True")</f>
        <v>#N/A Invalid Parameter: Interpolation value</v>
      </c>
      <c r="AJ6604" s="43" t="str">
        <f>_xll.BInterpol('Base IPCA'!$C$3:$C$14,'Base IPCA'!$D$3:$D$14,AH6604,"Cubic","Extrapolate=Linear","MultiX=Average","Skip=True","Sort=True")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2"/>
        <v>#REF!</v>
      </c>
      <c r="AI6605" s="43" t="str">
        <f>_xll.BInterpol('Base IPCA'!$C$3:$C$14,'Base IPCA'!$E$3:$E$14,AH6605,"Cubic","Extrapolate=Linear","MultiX=Average","Skip=True","Sort=True")</f>
        <v>#N/A Invalid Parameter: Interpolation value</v>
      </c>
      <c r="AJ6605" s="43" t="str">
        <f>_xll.BInterpol('Base IPCA'!$C$3:$C$14,'Base IPCA'!$D$3:$D$14,AH6605,"Cubic","Extrapolate=Linear","MultiX=Average","Skip=True","Sort=True")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2"/>
        <v>#REF!</v>
      </c>
      <c r="AI6606" s="43" t="str">
        <f>_xll.BInterpol('Base IPCA'!$C$3:$C$14,'Base IPCA'!$E$3:$E$14,AH6606,"Cubic","Extrapolate=Linear","MultiX=Average","Skip=True","Sort=True")</f>
        <v>#N/A Invalid Parameter: Interpolation value</v>
      </c>
      <c r="AJ6606" s="43" t="str">
        <f>_xll.BInterpol('Base IPCA'!$C$3:$C$14,'Base IPCA'!$D$3:$D$14,AH6606,"Cubic","Extrapolate=Linear","MultiX=Average","Skip=True","Sort=True")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2"/>
        <v>#REF!</v>
      </c>
      <c r="AI6607" s="43" t="str">
        <f>_xll.BInterpol('Base IPCA'!$C$3:$C$14,'Base IPCA'!$E$3:$E$14,AH6607,"Cubic","Extrapolate=Linear","MultiX=Average","Skip=True","Sort=True")</f>
        <v>#N/A Invalid Parameter: Interpolation value</v>
      </c>
      <c r="AJ6607" s="43" t="str">
        <f>_xll.BInterpol('Base IPCA'!$C$3:$C$14,'Base IPCA'!$D$3:$D$14,AH6607,"Cubic","Extrapolate=Linear","MultiX=Average","Skip=True","Sort=True")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2"/>
        <v>#REF!</v>
      </c>
      <c r="AI6608" s="43" t="str">
        <f>_xll.BInterpol('Base IPCA'!$C$3:$C$14,'Base IPCA'!$E$3:$E$14,AH6608,"Cubic","Extrapolate=Linear","MultiX=Average","Skip=True","Sort=True")</f>
        <v>#N/A Invalid Parameter: Interpolation value</v>
      </c>
      <c r="AJ6608" s="43" t="str">
        <f>_xll.BInterpol('Base IPCA'!$C$3:$C$14,'Base IPCA'!$D$3:$D$14,AH6608,"Cubic","Extrapolate=Linear","MultiX=Average","Skip=True","Sort=True")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2"/>
        <v>#REF!</v>
      </c>
      <c r="AI6609" s="43" t="str">
        <f>_xll.BInterpol('Base IPCA'!$C$3:$C$14,'Base IPCA'!$E$3:$E$14,AH6609,"Cubic","Extrapolate=Linear","MultiX=Average","Skip=True","Sort=True")</f>
        <v>#N/A Invalid Parameter: Interpolation value</v>
      </c>
      <c r="AJ6609" s="43" t="str">
        <f>_xll.BInterpol('Base IPCA'!$C$3:$C$14,'Base IPCA'!$D$3:$D$14,AH6609,"Cubic","Extrapolate=Linear","MultiX=Average","Skip=True","Sort=True")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2"/>
        <v>#REF!</v>
      </c>
      <c r="AI6610" s="43" t="str">
        <f>_xll.BInterpol('Base IPCA'!$C$3:$C$14,'Base IPCA'!$E$3:$E$14,AH6610,"Cubic","Extrapolate=Linear","MultiX=Average","Skip=True","Sort=True")</f>
        <v>#N/A Invalid Parameter: Interpolation value</v>
      </c>
      <c r="AJ6610" s="43" t="str">
        <f>_xll.BInterpol('Base IPCA'!$C$3:$C$14,'Base IPCA'!$D$3:$D$14,AH6610,"Cubic","Extrapolate=Linear","MultiX=Average","Skip=True","Sort=True")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2"/>
        <v>#REF!</v>
      </c>
      <c r="AI6611" s="43" t="str">
        <f>_xll.BInterpol('Base IPCA'!$C$3:$C$14,'Base IPCA'!$E$3:$E$14,AH6611,"Cubic","Extrapolate=Linear","MultiX=Average","Skip=True","Sort=True")</f>
        <v>#N/A Invalid Parameter: Interpolation value</v>
      </c>
      <c r="AJ6611" s="43" t="str">
        <f>_xll.BInterpol('Base IPCA'!$C$3:$C$14,'Base IPCA'!$D$3:$D$14,AH6611,"Cubic","Extrapolate=Linear","MultiX=Average","Skip=True","Sort=True")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2"/>
        <v>#REF!</v>
      </c>
      <c r="AI6612" s="43" t="str">
        <f>_xll.BInterpol('Base IPCA'!$C$3:$C$14,'Base IPCA'!$E$3:$E$14,AH6612,"Cubic","Extrapolate=Linear","MultiX=Average","Skip=True","Sort=True")</f>
        <v>#N/A Invalid Parameter: Interpolation value</v>
      </c>
      <c r="AJ6612" s="43" t="str">
        <f>_xll.BInterpol('Base IPCA'!$C$3:$C$14,'Base IPCA'!$D$3:$D$14,AH6612,"Cubic","Extrapolate=Linear","MultiX=Average","Skip=True","Sort=True")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2"/>
        <v>#REF!</v>
      </c>
      <c r="AI6613" s="43" t="str">
        <f>_xll.BInterpol('Base IPCA'!$C$3:$C$14,'Base IPCA'!$E$3:$E$14,AH6613,"Cubic","Extrapolate=Linear","MultiX=Average","Skip=True","Sort=True")</f>
        <v>#N/A Invalid Parameter: Interpolation value</v>
      </c>
      <c r="AJ6613" s="43" t="str">
        <f>_xll.BInterpol('Base IPCA'!$C$3:$C$14,'Base IPCA'!$D$3:$D$14,AH6613,"Cubic","Extrapolate=Linear","MultiX=Average","Skip=True","Sort=True")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2"/>
        <v>#REF!</v>
      </c>
      <c r="AI6614" s="43" t="str">
        <f>_xll.BInterpol('Base IPCA'!$C$3:$C$14,'Base IPCA'!$E$3:$E$14,AH6614,"Cubic","Extrapolate=Linear","MultiX=Average","Skip=True","Sort=True")</f>
        <v>#N/A Invalid Parameter: Interpolation value</v>
      </c>
      <c r="AJ6614" s="43" t="str">
        <f>_xll.BInterpol('Base IPCA'!$C$3:$C$14,'Base IPCA'!$D$3:$D$14,AH6614,"Cubic","Extrapolate=Linear","MultiX=Average","Skip=True","Sort=True")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2"/>
        <v>#REF!</v>
      </c>
      <c r="AI6615" s="43" t="str">
        <f>_xll.BInterpol('Base IPCA'!$C$3:$C$14,'Base IPCA'!$E$3:$E$14,AH6615,"Cubic","Extrapolate=Linear","MultiX=Average","Skip=True","Sort=True")</f>
        <v>#N/A Invalid Parameter: Interpolation value</v>
      </c>
      <c r="AJ6615" s="43" t="str">
        <f>_xll.BInterpol('Base IPCA'!$C$3:$C$14,'Base IPCA'!$D$3:$D$14,AH6615,"Cubic","Extrapolate=Linear","MultiX=Average","Skip=True","Sort=True")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2"/>
        <v>#REF!</v>
      </c>
      <c r="AI6616" s="43" t="str">
        <f>_xll.BInterpol('Base IPCA'!$C$3:$C$14,'Base IPCA'!$E$3:$E$14,AH6616,"Cubic","Extrapolate=Linear","MultiX=Average","Skip=True","Sort=True")</f>
        <v>#N/A Invalid Parameter: Interpolation value</v>
      </c>
      <c r="AJ6616" s="43" t="str">
        <f>_xll.BInterpol('Base IPCA'!$C$3:$C$14,'Base IPCA'!$D$3:$D$14,AH6616,"Cubic","Extrapolate=Linear","MultiX=Average","Skip=True","Sort=True")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2"/>
        <v>#REF!</v>
      </c>
      <c r="AI6617" s="43" t="str">
        <f>_xll.BInterpol('Base IPCA'!$C$3:$C$14,'Base IPCA'!$E$3:$E$14,AH6617,"Cubic","Extrapolate=Linear","MultiX=Average","Skip=True","Sort=True")</f>
        <v>#N/A Invalid Parameter: Interpolation value</v>
      </c>
      <c r="AJ6617" s="43" t="str">
        <f>_xll.BInterpol('Base IPCA'!$C$3:$C$14,'Base IPCA'!$D$3:$D$14,AH6617,"Cubic","Extrapolate=Linear","MultiX=Average","Skip=True","Sort=True")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2"/>
        <v>#REF!</v>
      </c>
      <c r="AI6618" s="43" t="str">
        <f>_xll.BInterpol('Base IPCA'!$C$3:$C$14,'Base IPCA'!$E$3:$E$14,AH6618,"Cubic","Extrapolate=Linear","MultiX=Average","Skip=True","Sort=True")</f>
        <v>#N/A Invalid Parameter: Interpolation value</v>
      </c>
      <c r="AJ6618" s="43" t="str">
        <f>_xll.BInterpol('Base IPCA'!$C$3:$C$14,'Base IPCA'!$D$3:$D$14,AH6618,"Cubic","Extrapolate=Linear","MultiX=Average","Skip=True","Sort=True")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2"/>
        <v>#REF!</v>
      </c>
      <c r="AI6619" s="43" t="str">
        <f>_xll.BInterpol('Base IPCA'!$C$3:$C$14,'Base IPCA'!$E$3:$E$14,AH6619,"Cubic","Extrapolate=Linear","MultiX=Average","Skip=True","Sort=True")</f>
        <v>#N/A Invalid Parameter: Interpolation value</v>
      </c>
      <c r="AJ6619" s="43" t="str">
        <f>_xll.BInterpol('Base IPCA'!$C$3:$C$14,'Base IPCA'!$D$3:$D$14,AH6619,"Cubic","Extrapolate=Linear","MultiX=Average","Skip=True","Sort=True")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2"/>
        <v>#REF!</v>
      </c>
      <c r="AI6620" s="43" t="str">
        <f>_xll.BInterpol('Base IPCA'!$C$3:$C$14,'Base IPCA'!$E$3:$E$14,AH6620,"Cubic","Extrapolate=Linear","MultiX=Average","Skip=True","Sort=True")</f>
        <v>#N/A Invalid Parameter: Interpolation value</v>
      </c>
      <c r="AJ6620" s="43" t="str">
        <f>_xll.BInterpol('Base IPCA'!$C$3:$C$14,'Base IPCA'!$D$3:$D$14,AH6620,"Cubic","Extrapolate=Linear","MultiX=Average","Skip=True","Sort=True")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2"/>
        <v>#REF!</v>
      </c>
      <c r="AI6621" s="43" t="str">
        <f>_xll.BInterpol('Base IPCA'!$C$3:$C$14,'Base IPCA'!$E$3:$E$14,AH6621,"Cubic","Extrapolate=Linear","MultiX=Average","Skip=True","Sort=True")</f>
        <v>#N/A Invalid Parameter: Interpolation value</v>
      </c>
      <c r="AJ6621" s="43" t="str">
        <f>_xll.BInterpol('Base IPCA'!$C$3:$C$14,'Base IPCA'!$D$3:$D$14,AH6621,"Cubic","Extrapolate=Linear","MultiX=Average","Skip=True","Sort=True")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2"/>
        <v>#REF!</v>
      </c>
      <c r="AI6622" s="43" t="str">
        <f>_xll.BInterpol('Base IPCA'!$C$3:$C$14,'Base IPCA'!$E$3:$E$14,AH6622,"Cubic","Extrapolate=Linear","MultiX=Average","Skip=True","Sort=True")</f>
        <v>#N/A Invalid Parameter: Interpolation value</v>
      </c>
      <c r="AJ6622" s="43" t="str">
        <f>_xll.BInterpol('Base IPCA'!$C$3:$C$14,'Base IPCA'!$D$3:$D$14,AH6622,"Cubic","Extrapolate=Linear","MultiX=Average","Skip=True","Sort=True")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2"/>
        <v>#REF!</v>
      </c>
      <c r="AI6623" s="43" t="str">
        <f>_xll.BInterpol('Base IPCA'!$C$3:$C$14,'Base IPCA'!$E$3:$E$14,AH6623,"Cubic","Extrapolate=Linear","MultiX=Average","Skip=True","Sort=True")</f>
        <v>#N/A Invalid Parameter: Interpolation value</v>
      </c>
      <c r="AJ6623" s="43" t="str">
        <f>_xll.BInterpol('Base IPCA'!$C$3:$C$14,'Base IPCA'!$D$3:$D$14,AH6623,"Cubic","Extrapolate=Linear","MultiX=Average","Skip=True","Sort=True")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2"/>
        <v>#REF!</v>
      </c>
      <c r="AI6624" s="43" t="str">
        <f>_xll.BInterpol('Base IPCA'!$C$3:$C$14,'Base IPCA'!$E$3:$E$14,AH6624,"Cubic","Extrapolate=Linear","MultiX=Average","Skip=True","Sort=True")</f>
        <v>#N/A Invalid Parameter: Interpolation value</v>
      </c>
      <c r="AJ6624" s="43" t="str">
        <f>_xll.BInterpol('Base IPCA'!$C$3:$C$14,'Base IPCA'!$D$3:$D$14,AH6624,"Cubic","Extrapolate=Linear","MultiX=Average","Skip=True","Sort=True")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2"/>
        <v>#REF!</v>
      </c>
      <c r="AI6625" s="43" t="str">
        <f>_xll.BInterpol('Base IPCA'!$C$3:$C$14,'Base IPCA'!$E$3:$E$14,AH6625,"Cubic","Extrapolate=Linear","MultiX=Average","Skip=True","Sort=True")</f>
        <v>#N/A Invalid Parameter: Interpolation value</v>
      </c>
      <c r="AJ6625" s="43" t="str">
        <f>_xll.BInterpol('Base IPCA'!$C$3:$C$14,'Base IPCA'!$D$3:$D$14,AH6625,"Cubic","Extrapolate=Linear","MultiX=Average","Skip=True","Sort=True")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2"/>
        <v>#REF!</v>
      </c>
      <c r="AI6626" s="43" t="str">
        <f>_xll.BInterpol('Base IPCA'!$C$3:$C$14,'Base IPCA'!$E$3:$E$14,AH6626,"Cubic","Extrapolate=Linear","MultiX=Average","Skip=True","Sort=True")</f>
        <v>#N/A Invalid Parameter: Interpolation value</v>
      </c>
      <c r="AJ6626" s="43" t="str">
        <f>_xll.BInterpol('Base IPCA'!$C$3:$C$14,'Base IPCA'!$D$3:$D$14,AH6626,"Cubic","Extrapolate=Linear","MultiX=Average","Skip=True","Sort=True")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2"/>
        <v>#REF!</v>
      </c>
      <c r="AI6627" s="43" t="str">
        <f>_xll.BInterpol('Base IPCA'!$C$3:$C$14,'Base IPCA'!$E$3:$E$14,AH6627,"Cubic","Extrapolate=Linear","MultiX=Average","Skip=True","Sort=True")</f>
        <v>#N/A Invalid Parameter: Interpolation value</v>
      </c>
      <c r="AJ6627" s="43" t="str">
        <f>_xll.BInterpol('Base IPCA'!$C$3:$C$14,'Base IPCA'!$D$3:$D$14,AH6627,"Cubic","Extrapolate=Linear","MultiX=Average","Skip=True","Sort=True")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2"/>
        <v>#REF!</v>
      </c>
      <c r="AI6628" s="43" t="str">
        <f>_xll.BInterpol('Base IPCA'!$C$3:$C$14,'Base IPCA'!$E$3:$E$14,AH6628,"Cubic","Extrapolate=Linear","MultiX=Average","Skip=True","Sort=True")</f>
        <v>#N/A Invalid Parameter: Interpolation value</v>
      </c>
      <c r="AJ6628" s="43" t="str">
        <f>_xll.BInterpol('Base IPCA'!$C$3:$C$14,'Base IPCA'!$D$3:$D$14,AH6628,"Cubic","Extrapolate=Linear","MultiX=Average","Skip=True","Sort=True")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2"/>
        <v>#REF!</v>
      </c>
      <c r="AI6629" s="43" t="str">
        <f>_xll.BInterpol('Base IPCA'!$C$3:$C$14,'Base IPCA'!$E$3:$E$14,AH6629,"Cubic","Extrapolate=Linear","MultiX=Average","Skip=True","Sort=True")</f>
        <v>#N/A Invalid Parameter: Interpolation value</v>
      </c>
      <c r="AJ6629" s="43" t="str">
        <f>_xll.BInterpol('Base IPCA'!$C$3:$C$14,'Base IPCA'!$D$3:$D$14,AH6629,"Cubic","Extrapolate=Linear","MultiX=Average","Skip=True","Sort=True")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2"/>
        <v>#REF!</v>
      </c>
      <c r="AI6630" s="43" t="str">
        <f>_xll.BInterpol('Base IPCA'!$C$3:$C$14,'Base IPCA'!$E$3:$E$14,AH6630,"Cubic","Extrapolate=Linear","MultiX=Average","Skip=True","Sort=True")</f>
        <v>#N/A Invalid Parameter: Interpolation value</v>
      </c>
      <c r="AJ6630" s="43" t="str">
        <f>_xll.BInterpol('Base IPCA'!$C$3:$C$14,'Base IPCA'!$D$3:$D$14,AH6630,"Cubic","Extrapolate=Linear","MultiX=Average","Skip=True","Sort=True")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2"/>
        <v>#REF!</v>
      </c>
      <c r="AI6631" s="43" t="str">
        <f>_xll.BInterpol('Base IPCA'!$C$3:$C$14,'Base IPCA'!$E$3:$E$14,AH6631,"Cubic","Extrapolate=Linear","MultiX=Average","Skip=True","Sort=True")</f>
        <v>#N/A Invalid Parameter: Interpolation value</v>
      </c>
      <c r="AJ6631" s="43" t="str">
        <f>_xll.BInterpol('Base IPCA'!$C$3:$C$14,'Base IPCA'!$D$3:$D$14,AH6631,"Cubic","Extrapolate=Linear","MultiX=Average","Skip=True","Sort=True")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2"/>
        <v>#REF!</v>
      </c>
      <c r="AI6632" s="43" t="str">
        <f>_xll.BInterpol('Base IPCA'!$C$3:$C$14,'Base IPCA'!$E$3:$E$14,AH6632,"Cubic","Extrapolate=Linear","MultiX=Average","Skip=True","Sort=True")</f>
        <v>#N/A Invalid Parameter: Interpolation value</v>
      </c>
      <c r="AJ6632" s="43" t="str">
        <f>_xll.BInterpol('Base IPCA'!$C$3:$C$14,'Base IPCA'!$D$3:$D$14,AH6632,"Cubic","Extrapolate=Linear","MultiX=Average","Skip=True","Sort=True")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2"/>
        <v>#REF!</v>
      </c>
      <c r="AI6633" s="43" t="str">
        <f>_xll.BInterpol('Base IPCA'!$C$3:$C$14,'Base IPCA'!$E$3:$E$14,AH6633,"Cubic","Extrapolate=Linear","MultiX=Average","Skip=True","Sort=True")</f>
        <v>#N/A Invalid Parameter: Interpolation value</v>
      </c>
      <c r="AJ6633" s="43" t="str">
        <f>_xll.BInterpol('Base IPCA'!$C$3:$C$14,'Base IPCA'!$D$3:$D$14,AH6633,"Cubic","Extrapolate=Linear","MultiX=Average","Skip=True","Sort=True")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2"/>
        <v>#REF!</v>
      </c>
      <c r="AI6634" s="43" t="str">
        <f>_xll.BInterpol('Base IPCA'!$C$3:$C$14,'Base IPCA'!$E$3:$E$14,AH6634,"Cubic","Extrapolate=Linear","MultiX=Average","Skip=True","Sort=True")</f>
        <v>#N/A Invalid Parameter: Interpolation value</v>
      </c>
      <c r="AJ6634" s="43" t="str">
        <f>_xll.BInterpol('Base IPCA'!$C$3:$C$14,'Base IPCA'!$D$3:$D$14,AH6634,"Cubic","Extrapolate=Linear","MultiX=Average","Skip=True","Sort=True")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2"/>
        <v>#REF!</v>
      </c>
      <c r="AI6635" s="43" t="str">
        <f>_xll.BInterpol('Base IPCA'!$C$3:$C$14,'Base IPCA'!$E$3:$E$14,AH6635,"Cubic","Extrapolate=Linear","MultiX=Average","Skip=True","Sort=True")</f>
        <v>#N/A Invalid Parameter: Interpolation value</v>
      </c>
      <c r="AJ6635" s="43" t="str">
        <f>_xll.BInterpol('Base IPCA'!$C$3:$C$14,'Base IPCA'!$D$3:$D$14,AH6635,"Cubic","Extrapolate=Linear","MultiX=Average","Skip=True","Sort=True")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2"/>
        <v>#REF!</v>
      </c>
      <c r="AI6636" s="43" t="str">
        <f>_xll.BInterpol('Base IPCA'!$C$3:$C$14,'Base IPCA'!$E$3:$E$14,AH6636,"Cubic","Extrapolate=Linear","MultiX=Average","Skip=True","Sort=True")</f>
        <v>#N/A Invalid Parameter: Interpolation value</v>
      </c>
      <c r="AJ6636" s="43" t="str">
        <f>_xll.BInterpol('Base IPCA'!$C$3:$C$14,'Base IPCA'!$D$3:$D$14,AH6636,"Cubic","Extrapolate=Linear","MultiX=Average","Skip=True","Sort=True")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2"/>
        <v>#REF!</v>
      </c>
      <c r="AI6637" s="43" t="str">
        <f>_xll.BInterpol('Base IPCA'!$C$3:$C$14,'Base IPCA'!$E$3:$E$14,AH6637,"Cubic","Extrapolate=Linear","MultiX=Average","Skip=True","Sort=True")</f>
        <v>#N/A Invalid Parameter: Interpolation value</v>
      </c>
      <c r="AJ6637" s="43" t="str">
        <f>_xll.BInterpol('Base IPCA'!$C$3:$C$14,'Base IPCA'!$D$3:$D$14,AH6637,"Cubic","Extrapolate=Linear","MultiX=Average","Skip=True","Sort=True")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2"/>
        <v>#REF!</v>
      </c>
      <c r="AI6638" s="43" t="str">
        <f>_xll.BInterpol('Base IPCA'!$C$3:$C$14,'Base IPCA'!$E$3:$E$14,AH6638,"Cubic","Extrapolate=Linear","MultiX=Average","Skip=True","Sort=True")</f>
        <v>#N/A Invalid Parameter: Interpolation value</v>
      </c>
      <c r="AJ6638" s="43" t="str">
        <f>_xll.BInterpol('Base IPCA'!$C$3:$C$14,'Base IPCA'!$D$3:$D$14,AH6638,"Cubic","Extrapolate=Linear","MultiX=Average","Skip=True","Sort=True")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2"/>
        <v>#REF!</v>
      </c>
      <c r="AI6639" s="43" t="str">
        <f>_xll.BInterpol('Base IPCA'!$C$3:$C$14,'Base IPCA'!$E$3:$E$14,AH6639,"Cubic","Extrapolate=Linear","MultiX=Average","Skip=True","Sort=True")</f>
        <v>#N/A Invalid Parameter: Interpolation value</v>
      </c>
      <c r="AJ6639" s="43" t="str">
        <f>_xll.BInterpol('Base IPCA'!$C$3:$C$14,'Base IPCA'!$D$3:$D$14,AH6639,"Cubic","Extrapolate=Linear","MultiX=Average","Skip=True","Sort=True")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2"/>
        <v>#REF!</v>
      </c>
      <c r="AI6640" s="43" t="str">
        <f>_xll.BInterpol('Base IPCA'!$C$3:$C$14,'Base IPCA'!$E$3:$E$14,AH6640,"Cubic","Extrapolate=Linear","MultiX=Average","Skip=True","Sort=True")</f>
        <v>#N/A Invalid Parameter: Interpolation value</v>
      </c>
      <c r="AJ6640" s="43" t="str">
        <f>_xll.BInterpol('Base IPCA'!$C$3:$C$14,'Base IPCA'!$D$3:$D$14,AH6640,"Cubic","Extrapolate=Linear","MultiX=Average","Skip=True","Sort=True")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2"/>
        <v>#REF!</v>
      </c>
      <c r="AI6641" s="43" t="str">
        <f>_xll.BInterpol('Base IPCA'!$C$3:$C$14,'Base IPCA'!$E$3:$E$14,AH6641,"Cubic","Extrapolate=Linear","MultiX=Average","Skip=True","Sort=True")</f>
        <v>#N/A Invalid Parameter: Interpolation value</v>
      </c>
      <c r="AJ6641" s="43" t="str">
        <f>_xll.BInterpol('Base IPCA'!$C$3:$C$14,'Base IPCA'!$D$3:$D$14,AH6641,"Cubic","Extrapolate=Linear","MultiX=Average","Skip=True","Sort=True")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2"/>
        <v>#REF!</v>
      </c>
      <c r="AI6642" s="43" t="str">
        <f>_xll.BInterpol('Base IPCA'!$C$3:$C$14,'Base IPCA'!$E$3:$E$14,AH6642,"Cubic","Extrapolate=Linear","MultiX=Average","Skip=True","Sort=True")</f>
        <v>#N/A Invalid Parameter: Interpolation value</v>
      </c>
      <c r="AJ6642" s="43" t="str">
        <f>_xll.BInterpol('Base IPCA'!$C$3:$C$14,'Base IPCA'!$D$3:$D$14,AH6642,"Cubic","Extrapolate=Linear","MultiX=Average","Skip=True","Sort=True")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2"/>
        <v>#REF!</v>
      </c>
      <c r="AI6643" s="43" t="str">
        <f>_xll.BInterpol('Base IPCA'!$C$3:$C$14,'Base IPCA'!$E$3:$E$14,AH6643,"Cubic","Extrapolate=Linear","MultiX=Average","Skip=True","Sort=True")</f>
        <v>#N/A Invalid Parameter: Interpolation value</v>
      </c>
      <c r="AJ6643" s="43" t="str">
        <f>_xll.BInterpol('Base IPCA'!$C$3:$C$14,'Base IPCA'!$D$3:$D$14,AH6643,"Cubic","Extrapolate=Linear","MultiX=Average","Skip=True","Sort=True")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2"/>
        <v>#REF!</v>
      </c>
      <c r="AI6644" s="43" t="str">
        <f>_xll.BInterpol('Base IPCA'!$C$3:$C$14,'Base IPCA'!$E$3:$E$14,AH6644,"Cubic","Extrapolate=Linear","MultiX=Average","Skip=True","Sort=True")</f>
        <v>#N/A Invalid Parameter: Interpolation value</v>
      </c>
      <c r="AJ6644" s="43" t="str">
        <f>_xll.BInterpol('Base IPCA'!$C$3:$C$14,'Base IPCA'!$D$3:$D$14,AH6644,"Cubic","Extrapolate=Linear","MultiX=Average","Skip=True","Sort=True")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2"/>
        <v>#REF!</v>
      </c>
      <c r="AI6645" s="43" t="str">
        <f>_xll.BInterpol('Base IPCA'!$C$3:$C$14,'Base IPCA'!$E$3:$E$14,AH6645,"Cubic","Extrapolate=Linear","MultiX=Average","Skip=True","Sort=True")</f>
        <v>#N/A Invalid Parameter: Interpolation value</v>
      </c>
      <c r="AJ6645" s="43" t="str">
        <f>_xll.BInterpol('Base IPCA'!$C$3:$C$14,'Base IPCA'!$D$3:$D$14,AH6645,"Cubic","Extrapolate=Linear","MultiX=Average","Skip=True","Sort=True")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2"/>
        <v>#REF!</v>
      </c>
      <c r="AI6646" s="43" t="str">
        <f>_xll.BInterpol('Base IPCA'!$C$3:$C$14,'Base IPCA'!$E$3:$E$14,AH6646,"Cubic","Extrapolate=Linear","MultiX=Average","Skip=True","Sort=True")</f>
        <v>#N/A Invalid Parameter: Interpolation value</v>
      </c>
      <c r="AJ6646" s="43" t="str">
        <f>_xll.BInterpol('Base IPCA'!$C$3:$C$14,'Base IPCA'!$D$3:$D$14,AH6646,"Cubic","Extrapolate=Linear","MultiX=Average","Skip=True","Sort=True")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2"/>
        <v>#REF!</v>
      </c>
      <c r="AI6647" s="43" t="str">
        <f>_xll.BInterpol('Base IPCA'!$C$3:$C$14,'Base IPCA'!$E$3:$E$14,AH6647,"Cubic","Extrapolate=Linear","MultiX=Average","Skip=True","Sort=True")</f>
        <v>#N/A Invalid Parameter: Interpolation value</v>
      </c>
      <c r="AJ6647" s="43" t="str">
        <f>_xll.BInterpol('Base IPCA'!$C$3:$C$14,'Base IPCA'!$D$3:$D$14,AH6647,"Cubic","Extrapolate=Linear","MultiX=Average","Skip=True","Sort=True")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2"/>
        <v>#REF!</v>
      </c>
      <c r="AI6648" s="43" t="str">
        <f>_xll.BInterpol('Base IPCA'!$C$3:$C$14,'Base IPCA'!$E$3:$E$14,AH6648,"Cubic","Extrapolate=Linear","MultiX=Average","Skip=True","Sort=True")</f>
        <v>#N/A Invalid Parameter: Interpolation value</v>
      </c>
      <c r="AJ6648" s="43" t="str">
        <f>_xll.BInterpol('Base IPCA'!$C$3:$C$14,'Base IPCA'!$D$3:$D$14,AH6648,"Cubic","Extrapolate=Linear","MultiX=Average","Skip=True","Sort=True")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2"/>
        <v>#REF!</v>
      </c>
      <c r="AI6649" s="43" t="str">
        <f>_xll.BInterpol('Base IPCA'!$C$3:$C$14,'Base IPCA'!$E$3:$E$14,AH6649,"Cubic","Extrapolate=Linear","MultiX=Average","Skip=True","Sort=True")</f>
        <v>#N/A Invalid Parameter: Interpolation value</v>
      </c>
      <c r="AJ6649" s="43" t="str">
        <f>_xll.BInterpol('Base IPCA'!$C$3:$C$14,'Base IPCA'!$D$3:$D$14,AH6649,"Cubic","Extrapolate=Linear","MultiX=Average","Skip=True","Sort=True")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2"/>
        <v>#REF!</v>
      </c>
      <c r="AI6650" s="43" t="str">
        <f>_xll.BInterpol('Base IPCA'!$C$3:$C$14,'Base IPCA'!$E$3:$E$14,AH6650,"Cubic","Extrapolate=Linear","MultiX=Average","Skip=True","Sort=True")</f>
        <v>#N/A Invalid Parameter: Interpolation value</v>
      </c>
      <c r="AJ6650" s="43" t="str">
        <f>_xll.BInterpol('Base IPCA'!$C$3:$C$14,'Base IPCA'!$D$3:$D$14,AH6650,"Cubic","Extrapolate=Linear","MultiX=Average","Skip=True","Sort=True")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2"/>
        <v>#REF!</v>
      </c>
      <c r="AI6651" s="43" t="str">
        <f>_xll.BInterpol('Base IPCA'!$C$3:$C$14,'Base IPCA'!$E$3:$E$14,AH6651,"Cubic","Extrapolate=Linear","MultiX=Average","Skip=True","Sort=True")</f>
        <v>#N/A Invalid Parameter: Interpolation value</v>
      </c>
      <c r="AJ6651" s="43" t="str">
        <f>_xll.BInterpol('Base IPCA'!$C$3:$C$14,'Base IPCA'!$D$3:$D$14,AH6651,"Cubic","Extrapolate=Linear","MultiX=Average","Skip=True","Sort=True")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2"/>
        <v>#REF!</v>
      </c>
      <c r="AI6652" s="43" t="str">
        <f>_xll.BInterpol('Base IPCA'!$C$3:$C$14,'Base IPCA'!$E$3:$E$14,AH6652,"Cubic","Extrapolate=Linear","MultiX=Average","Skip=True","Sort=True")</f>
        <v>#N/A Invalid Parameter: Interpolation value</v>
      </c>
      <c r="AJ6652" s="43" t="str">
        <f>_xll.BInterpol('Base IPCA'!$C$3:$C$14,'Base IPCA'!$D$3:$D$14,AH6652,"Cubic","Extrapolate=Linear","MultiX=Average","Skip=True","Sort=True")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2"/>
        <v>#REF!</v>
      </c>
      <c r="AI6653" s="43" t="str">
        <f>_xll.BInterpol('Base IPCA'!$C$3:$C$14,'Base IPCA'!$E$3:$E$14,AH6653,"Cubic","Extrapolate=Linear","MultiX=Average","Skip=True","Sort=True")</f>
        <v>#N/A Invalid Parameter: Interpolation value</v>
      </c>
      <c r="AJ6653" s="43" t="str">
        <f>_xll.BInterpol('Base IPCA'!$C$3:$C$14,'Base IPCA'!$D$3:$D$14,AH6653,"Cubic","Extrapolate=Linear","MultiX=Average","Skip=True","Sort=True")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2"/>
        <v>#REF!</v>
      </c>
      <c r="AI6654" s="43" t="str">
        <f>_xll.BInterpol('Base IPCA'!$C$3:$C$14,'Base IPCA'!$E$3:$E$14,AH6654,"Cubic","Extrapolate=Linear","MultiX=Average","Skip=True","Sort=True")</f>
        <v>#N/A Invalid Parameter: Interpolation value</v>
      </c>
      <c r="AJ6654" s="43" t="str">
        <f>_xll.BInterpol('Base IPCA'!$C$3:$C$14,'Base IPCA'!$D$3:$D$14,AH6654,"Cubic","Extrapolate=Linear","MultiX=Average","Skip=True","Sort=True")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2"/>
        <v>#REF!</v>
      </c>
      <c r="AI6655" s="43" t="str">
        <f>_xll.BInterpol('Base IPCA'!$C$3:$C$14,'Base IPCA'!$E$3:$E$14,AH6655,"Cubic","Extrapolate=Linear","MultiX=Average","Skip=True","Sort=True")</f>
        <v>#N/A Invalid Parameter: Interpolation value</v>
      </c>
      <c r="AJ6655" s="43" t="str">
        <f>_xll.BInterpol('Base IPCA'!$C$3:$C$14,'Base IPCA'!$D$3:$D$14,AH6655,"Cubic","Extrapolate=Linear","MultiX=Average","Skip=True","Sort=True")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2"/>
        <v>#REF!</v>
      </c>
      <c r="AI6656" s="43" t="str">
        <f>_xll.BInterpol('Base IPCA'!$C$3:$C$14,'Base IPCA'!$E$3:$E$14,AH6656,"Cubic","Extrapolate=Linear","MultiX=Average","Skip=True","Sort=True")</f>
        <v>#N/A Invalid Parameter: Interpolation value</v>
      </c>
      <c r="AJ6656" s="43" t="str">
        <f>_xll.BInterpol('Base IPCA'!$C$3:$C$14,'Base IPCA'!$D$3:$D$14,AH6656,"Cubic","Extrapolate=Linear","MultiX=Average","Skip=True","Sort=True")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2"/>
        <v>#REF!</v>
      </c>
      <c r="AI6657" s="43" t="str">
        <f>_xll.BInterpol('Base IPCA'!$C$3:$C$14,'Base IPCA'!$E$3:$E$14,AH6657,"Cubic","Extrapolate=Linear","MultiX=Average","Skip=True","Sort=True")</f>
        <v>#N/A Invalid Parameter: Interpolation value</v>
      </c>
      <c r="AJ6657" s="43" t="str">
        <f>_xll.BInterpol('Base IPCA'!$C$3:$C$14,'Base IPCA'!$D$3:$D$14,AH6657,"Cubic","Extrapolate=Linear","MultiX=Average","Skip=True","Sort=True")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2"/>
        <v>#REF!</v>
      </c>
      <c r="AI6658" s="43" t="str">
        <f>_xll.BInterpol('Base IPCA'!$C$3:$C$14,'Base IPCA'!$E$3:$E$14,AH6658,"Cubic","Extrapolate=Linear","MultiX=Average","Skip=True","Sort=True")</f>
        <v>#N/A Invalid Parameter: Interpolation value</v>
      </c>
      <c r="AJ6658" s="43" t="str">
        <f>_xll.BInterpol('Base IPCA'!$C$3:$C$14,'Base IPCA'!$D$3:$D$14,AH6658,"Cubic","Extrapolate=Linear","MultiX=Average","Skip=True","Sort=True")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2"/>
        <v>#REF!</v>
      </c>
      <c r="AI6659" s="43" t="str">
        <f>_xll.BInterpol('Base IPCA'!$C$3:$C$14,'Base IPCA'!$E$3:$E$14,AH6659,"Cubic","Extrapolate=Linear","MultiX=Average","Skip=True","Sort=True")</f>
        <v>#N/A Invalid Parameter: Interpolation value</v>
      </c>
      <c r="AJ6659" s="43" t="str">
        <f>_xll.BInterpol('Base IPCA'!$C$3:$C$14,'Base IPCA'!$D$3:$D$14,AH6659,"Cubic","Extrapolate=Linear","MultiX=Average","Skip=True","Sort=True")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2"/>
        <v>#REF!</v>
      </c>
      <c r="AI6660" s="43" t="str">
        <f>_xll.BInterpol('Base IPCA'!$C$3:$C$14,'Base IPCA'!$E$3:$E$14,AH6660,"Cubic","Extrapolate=Linear","MultiX=Average","Skip=True","Sort=True")</f>
        <v>#N/A Invalid Parameter: Interpolation value</v>
      </c>
      <c r="AJ6660" s="43" t="str">
        <f>_xll.BInterpol('Base IPCA'!$C$3:$C$14,'Base IPCA'!$D$3:$D$14,AH6660,"Cubic","Extrapolate=Linear","MultiX=Average","Skip=True","Sort=True")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2"/>
        <v>#REF!</v>
      </c>
      <c r="AI6661" s="43" t="str">
        <f>_xll.BInterpol('Base IPCA'!$C$3:$C$14,'Base IPCA'!$E$3:$E$14,AH6661,"Cubic","Extrapolate=Linear","MultiX=Average","Skip=True","Sort=True")</f>
        <v>#N/A Invalid Parameter: Interpolation value</v>
      </c>
      <c r="AJ6661" s="43" t="str">
        <f>_xll.BInterpol('Base IPCA'!$C$3:$C$14,'Base IPCA'!$D$3:$D$14,AH6661,"Cubic","Extrapolate=Linear","MultiX=Average","Skip=True","Sort=True")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3">AH6661+1</f>
        <v>#REF!</v>
      </c>
      <c r="AI6662" s="43" t="str">
        <f>_xll.BInterpol('Base IPCA'!$C$3:$C$14,'Base IPCA'!$E$3:$E$14,AH6662,"Cubic","Extrapolate=Linear","MultiX=Average","Skip=True","Sort=True")</f>
        <v>#N/A Invalid Parameter: Interpolation value</v>
      </c>
      <c r="AJ6662" s="43" t="str">
        <f>_xll.BInterpol('Base IPCA'!$C$3:$C$14,'Base IPCA'!$D$3:$D$14,AH6662,"Cubic","Extrapolate=Linear","MultiX=Average","Skip=True","Sort=True")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3"/>
        <v>#REF!</v>
      </c>
      <c r="AI6663" s="43" t="str">
        <f>_xll.BInterpol('Base IPCA'!$C$3:$C$14,'Base IPCA'!$E$3:$E$14,AH6663,"Cubic","Extrapolate=Linear","MultiX=Average","Skip=True","Sort=True")</f>
        <v>#N/A Invalid Parameter: Interpolation value</v>
      </c>
      <c r="AJ6663" s="43" t="str">
        <f>_xll.BInterpol('Base IPCA'!$C$3:$C$14,'Base IPCA'!$D$3:$D$14,AH6663,"Cubic","Extrapolate=Linear","MultiX=Average","Skip=True","Sort=True")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3"/>
        <v>#REF!</v>
      </c>
      <c r="AI6664" s="43" t="str">
        <f>_xll.BInterpol('Base IPCA'!$C$3:$C$14,'Base IPCA'!$E$3:$E$14,AH6664,"Cubic","Extrapolate=Linear","MultiX=Average","Skip=True","Sort=True")</f>
        <v>#N/A Invalid Parameter: Interpolation value</v>
      </c>
      <c r="AJ6664" s="43" t="str">
        <f>_xll.BInterpol('Base IPCA'!$C$3:$C$14,'Base IPCA'!$D$3:$D$14,AH6664,"Cubic","Extrapolate=Linear","MultiX=Average","Skip=True","Sort=True")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3"/>
        <v>#REF!</v>
      </c>
      <c r="AI6665" s="43" t="str">
        <f>_xll.BInterpol('Base IPCA'!$C$3:$C$14,'Base IPCA'!$E$3:$E$14,AH6665,"Cubic","Extrapolate=Linear","MultiX=Average","Skip=True","Sort=True")</f>
        <v>#N/A Invalid Parameter: Interpolation value</v>
      </c>
      <c r="AJ6665" s="43" t="str">
        <f>_xll.BInterpol('Base IPCA'!$C$3:$C$14,'Base IPCA'!$D$3:$D$14,AH6665,"Cubic","Extrapolate=Linear","MultiX=Average","Skip=True","Sort=True")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3"/>
        <v>#REF!</v>
      </c>
      <c r="AI6666" s="43" t="str">
        <f>_xll.BInterpol('Base IPCA'!$C$3:$C$14,'Base IPCA'!$E$3:$E$14,AH6666,"Cubic","Extrapolate=Linear","MultiX=Average","Skip=True","Sort=True")</f>
        <v>#N/A Invalid Parameter: Interpolation value</v>
      </c>
      <c r="AJ6666" s="43" t="str">
        <f>_xll.BInterpol('Base IPCA'!$C$3:$C$14,'Base IPCA'!$D$3:$D$14,AH6666,"Cubic","Extrapolate=Linear","MultiX=Average","Skip=True","Sort=True")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3"/>
        <v>#REF!</v>
      </c>
      <c r="AI6667" s="43" t="str">
        <f>_xll.BInterpol('Base IPCA'!$C$3:$C$14,'Base IPCA'!$E$3:$E$14,AH6667,"Cubic","Extrapolate=Linear","MultiX=Average","Skip=True","Sort=True")</f>
        <v>#N/A Invalid Parameter: Interpolation value</v>
      </c>
      <c r="AJ6667" s="43" t="str">
        <f>_xll.BInterpol('Base IPCA'!$C$3:$C$14,'Base IPCA'!$D$3:$D$14,AH6667,"Cubic","Extrapolate=Linear","MultiX=Average","Skip=True","Sort=True")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3"/>
        <v>#REF!</v>
      </c>
      <c r="AI6668" s="43" t="str">
        <f>_xll.BInterpol('Base IPCA'!$C$3:$C$14,'Base IPCA'!$E$3:$E$14,AH6668,"Cubic","Extrapolate=Linear","MultiX=Average","Skip=True","Sort=True")</f>
        <v>#N/A Invalid Parameter: Interpolation value</v>
      </c>
      <c r="AJ6668" s="43" t="str">
        <f>_xll.BInterpol('Base IPCA'!$C$3:$C$14,'Base IPCA'!$D$3:$D$14,AH6668,"Cubic","Extrapolate=Linear","MultiX=Average","Skip=True","Sort=True")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3"/>
        <v>#REF!</v>
      </c>
      <c r="AI6669" s="43" t="str">
        <f>_xll.BInterpol('Base IPCA'!$C$3:$C$14,'Base IPCA'!$E$3:$E$14,AH6669,"Cubic","Extrapolate=Linear","MultiX=Average","Skip=True","Sort=True")</f>
        <v>#N/A Invalid Parameter: Interpolation value</v>
      </c>
      <c r="AJ6669" s="43" t="str">
        <f>_xll.BInterpol('Base IPCA'!$C$3:$C$14,'Base IPCA'!$D$3:$D$14,AH6669,"Cubic","Extrapolate=Linear","MultiX=Average","Skip=True","Sort=True")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3"/>
        <v>#REF!</v>
      </c>
      <c r="AI6670" s="43" t="str">
        <f>_xll.BInterpol('Base IPCA'!$C$3:$C$14,'Base IPCA'!$E$3:$E$14,AH6670,"Cubic","Extrapolate=Linear","MultiX=Average","Skip=True","Sort=True")</f>
        <v>#N/A Invalid Parameter: Interpolation value</v>
      </c>
      <c r="AJ6670" s="43" t="str">
        <f>_xll.BInterpol('Base IPCA'!$C$3:$C$14,'Base IPCA'!$D$3:$D$14,AH6670,"Cubic","Extrapolate=Linear","MultiX=Average","Skip=True","Sort=True")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3"/>
        <v>#REF!</v>
      </c>
      <c r="AI6671" s="43" t="str">
        <f>_xll.BInterpol('Base IPCA'!$C$3:$C$14,'Base IPCA'!$E$3:$E$14,AH6671,"Cubic","Extrapolate=Linear","MultiX=Average","Skip=True","Sort=True")</f>
        <v>#N/A Invalid Parameter: Interpolation value</v>
      </c>
      <c r="AJ6671" s="43" t="str">
        <f>_xll.BInterpol('Base IPCA'!$C$3:$C$14,'Base IPCA'!$D$3:$D$14,AH6671,"Cubic","Extrapolate=Linear","MultiX=Average","Skip=True","Sort=True")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3"/>
        <v>#REF!</v>
      </c>
      <c r="AI6672" s="43" t="str">
        <f>_xll.BInterpol('Base IPCA'!$C$3:$C$14,'Base IPCA'!$E$3:$E$14,AH6672,"Cubic","Extrapolate=Linear","MultiX=Average","Skip=True","Sort=True")</f>
        <v>#N/A Invalid Parameter: Interpolation value</v>
      </c>
      <c r="AJ6672" s="43" t="str">
        <f>_xll.BInterpol('Base IPCA'!$C$3:$C$14,'Base IPCA'!$D$3:$D$14,AH6672,"Cubic","Extrapolate=Linear","MultiX=Average","Skip=True","Sort=True")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3"/>
        <v>#REF!</v>
      </c>
      <c r="AI6673" s="43" t="str">
        <f>_xll.BInterpol('Base IPCA'!$C$3:$C$14,'Base IPCA'!$E$3:$E$14,AH6673,"Cubic","Extrapolate=Linear","MultiX=Average","Skip=True","Sort=True")</f>
        <v>#N/A Invalid Parameter: Interpolation value</v>
      </c>
      <c r="AJ6673" s="43" t="str">
        <f>_xll.BInterpol('Base IPCA'!$C$3:$C$14,'Base IPCA'!$D$3:$D$14,AH6673,"Cubic","Extrapolate=Linear","MultiX=Average","Skip=True","Sort=True")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3"/>
        <v>#REF!</v>
      </c>
      <c r="AI6674" s="43" t="str">
        <f>_xll.BInterpol('Base IPCA'!$C$3:$C$14,'Base IPCA'!$E$3:$E$14,AH6674,"Cubic","Extrapolate=Linear","MultiX=Average","Skip=True","Sort=True")</f>
        <v>#N/A Invalid Parameter: Interpolation value</v>
      </c>
      <c r="AJ6674" s="43" t="str">
        <f>_xll.BInterpol('Base IPCA'!$C$3:$C$14,'Base IPCA'!$D$3:$D$14,AH6674,"Cubic","Extrapolate=Linear","MultiX=Average","Skip=True","Sort=True")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3"/>
        <v>#REF!</v>
      </c>
      <c r="AI6675" s="43" t="str">
        <f>_xll.BInterpol('Base IPCA'!$C$3:$C$14,'Base IPCA'!$E$3:$E$14,AH6675,"Cubic","Extrapolate=Linear","MultiX=Average","Skip=True","Sort=True")</f>
        <v>#N/A Invalid Parameter: Interpolation value</v>
      </c>
      <c r="AJ6675" s="43" t="str">
        <f>_xll.BInterpol('Base IPCA'!$C$3:$C$14,'Base IPCA'!$D$3:$D$14,AH6675,"Cubic","Extrapolate=Linear","MultiX=Average","Skip=True","Sort=True")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3"/>
        <v>#REF!</v>
      </c>
      <c r="AI6676" s="43" t="str">
        <f>_xll.BInterpol('Base IPCA'!$C$3:$C$14,'Base IPCA'!$E$3:$E$14,AH6676,"Cubic","Extrapolate=Linear","MultiX=Average","Skip=True","Sort=True")</f>
        <v>#N/A Invalid Parameter: Interpolation value</v>
      </c>
      <c r="AJ6676" s="43" t="str">
        <f>_xll.BInterpol('Base IPCA'!$C$3:$C$14,'Base IPCA'!$D$3:$D$14,AH6676,"Cubic","Extrapolate=Linear","MultiX=Average","Skip=True","Sort=True")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3"/>
        <v>#REF!</v>
      </c>
      <c r="AI6677" s="43" t="str">
        <f>_xll.BInterpol('Base IPCA'!$C$3:$C$14,'Base IPCA'!$E$3:$E$14,AH6677,"Cubic","Extrapolate=Linear","MultiX=Average","Skip=True","Sort=True")</f>
        <v>#N/A Invalid Parameter: Interpolation value</v>
      </c>
      <c r="AJ6677" s="43" t="str">
        <f>_xll.BInterpol('Base IPCA'!$C$3:$C$14,'Base IPCA'!$D$3:$D$14,AH6677,"Cubic","Extrapolate=Linear","MultiX=Average","Skip=True","Sort=True")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3"/>
        <v>#REF!</v>
      </c>
      <c r="AI6678" s="43" t="str">
        <f>_xll.BInterpol('Base IPCA'!$C$3:$C$14,'Base IPCA'!$E$3:$E$14,AH6678,"Cubic","Extrapolate=Linear","MultiX=Average","Skip=True","Sort=True")</f>
        <v>#N/A Invalid Parameter: Interpolation value</v>
      </c>
      <c r="AJ6678" s="43" t="str">
        <f>_xll.BInterpol('Base IPCA'!$C$3:$C$14,'Base IPCA'!$D$3:$D$14,AH6678,"Cubic","Extrapolate=Linear","MultiX=Average","Skip=True","Sort=True")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3"/>
        <v>#REF!</v>
      </c>
      <c r="AI6679" s="43" t="str">
        <f>_xll.BInterpol('Base IPCA'!$C$3:$C$14,'Base IPCA'!$E$3:$E$14,AH6679,"Cubic","Extrapolate=Linear","MultiX=Average","Skip=True","Sort=True")</f>
        <v>#N/A Invalid Parameter: Interpolation value</v>
      </c>
      <c r="AJ6679" s="43" t="str">
        <f>_xll.BInterpol('Base IPCA'!$C$3:$C$14,'Base IPCA'!$D$3:$D$14,AH6679,"Cubic","Extrapolate=Linear","MultiX=Average","Skip=True","Sort=True")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3"/>
        <v>#REF!</v>
      </c>
      <c r="AI6680" s="43" t="str">
        <f>_xll.BInterpol('Base IPCA'!$C$3:$C$14,'Base IPCA'!$E$3:$E$14,AH6680,"Cubic","Extrapolate=Linear","MultiX=Average","Skip=True","Sort=True")</f>
        <v>#N/A Invalid Parameter: Interpolation value</v>
      </c>
      <c r="AJ6680" s="43" t="str">
        <f>_xll.BInterpol('Base IPCA'!$C$3:$C$14,'Base IPCA'!$D$3:$D$14,AH6680,"Cubic","Extrapolate=Linear","MultiX=Average","Skip=True","Sort=True")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3"/>
        <v>#REF!</v>
      </c>
      <c r="AI6681" s="43" t="str">
        <f>_xll.BInterpol('Base IPCA'!$C$3:$C$14,'Base IPCA'!$E$3:$E$14,AH6681,"Cubic","Extrapolate=Linear","MultiX=Average","Skip=True","Sort=True")</f>
        <v>#N/A Invalid Parameter: Interpolation value</v>
      </c>
      <c r="AJ6681" s="43" t="str">
        <f>_xll.BInterpol('Base IPCA'!$C$3:$C$14,'Base IPCA'!$D$3:$D$14,AH6681,"Cubic","Extrapolate=Linear","MultiX=Average","Skip=True","Sort=True")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3"/>
        <v>#REF!</v>
      </c>
      <c r="AI6682" s="43" t="str">
        <f>_xll.BInterpol('Base IPCA'!$C$3:$C$14,'Base IPCA'!$E$3:$E$14,AH6682,"Cubic","Extrapolate=Linear","MultiX=Average","Skip=True","Sort=True")</f>
        <v>#N/A Invalid Parameter: Interpolation value</v>
      </c>
      <c r="AJ6682" s="43" t="str">
        <f>_xll.BInterpol('Base IPCA'!$C$3:$C$14,'Base IPCA'!$D$3:$D$14,AH6682,"Cubic","Extrapolate=Linear","MultiX=Average","Skip=True","Sort=True")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3"/>
        <v>#REF!</v>
      </c>
      <c r="AI6683" s="43" t="str">
        <f>_xll.BInterpol('Base IPCA'!$C$3:$C$14,'Base IPCA'!$E$3:$E$14,AH6683,"Cubic","Extrapolate=Linear","MultiX=Average","Skip=True","Sort=True")</f>
        <v>#N/A Invalid Parameter: Interpolation value</v>
      </c>
      <c r="AJ6683" s="43" t="str">
        <f>_xll.BInterpol('Base IPCA'!$C$3:$C$14,'Base IPCA'!$D$3:$D$14,AH6683,"Cubic","Extrapolate=Linear","MultiX=Average","Skip=True","Sort=True")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3"/>
        <v>#REF!</v>
      </c>
      <c r="AI6684" s="43" t="str">
        <f>_xll.BInterpol('Base IPCA'!$C$3:$C$14,'Base IPCA'!$E$3:$E$14,AH6684,"Cubic","Extrapolate=Linear","MultiX=Average","Skip=True","Sort=True")</f>
        <v>#N/A Invalid Parameter: Interpolation value</v>
      </c>
      <c r="AJ6684" s="43" t="str">
        <f>_xll.BInterpol('Base IPCA'!$C$3:$C$14,'Base IPCA'!$D$3:$D$14,AH6684,"Cubic","Extrapolate=Linear","MultiX=Average","Skip=True","Sort=True")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3"/>
        <v>#REF!</v>
      </c>
      <c r="AI6685" s="43" t="str">
        <f>_xll.BInterpol('Base IPCA'!$C$3:$C$14,'Base IPCA'!$E$3:$E$14,AH6685,"Cubic","Extrapolate=Linear","MultiX=Average","Skip=True","Sort=True")</f>
        <v>#N/A Invalid Parameter: Interpolation value</v>
      </c>
      <c r="AJ6685" s="43" t="str">
        <f>_xll.BInterpol('Base IPCA'!$C$3:$C$14,'Base IPCA'!$D$3:$D$14,AH6685,"Cubic","Extrapolate=Linear","MultiX=Average","Skip=True","Sort=True")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3"/>
        <v>#REF!</v>
      </c>
      <c r="AI6686" s="43" t="str">
        <f>_xll.BInterpol('Base IPCA'!$C$3:$C$14,'Base IPCA'!$E$3:$E$14,AH6686,"Cubic","Extrapolate=Linear","MultiX=Average","Skip=True","Sort=True")</f>
        <v>#N/A Invalid Parameter: Interpolation value</v>
      </c>
      <c r="AJ6686" s="43" t="str">
        <f>_xll.BInterpol('Base IPCA'!$C$3:$C$14,'Base IPCA'!$D$3:$D$14,AH6686,"Cubic","Extrapolate=Linear","MultiX=Average","Skip=True","Sort=True")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3"/>
        <v>#REF!</v>
      </c>
      <c r="AI6687" s="43" t="str">
        <f>_xll.BInterpol('Base IPCA'!$C$3:$C$14,'Base IPCA'!$E$3:$E$14,AH6687,"Cubic","Extrapolate=Linear","MultiX=Average","Skip=True","Sort=True")</f>
        <v>#N/A Invalid Parameter: Interpolation value</v>
      </c>
      <c r="AJ6687" s="43" t="str">
        <f>_xll.BInterpol('Base IPCA'!$C$3:$C$14,'Base IPCA'!$D$3:$D$14,AH6687,"Cubic","Extrapolate=Linear","MultiX=Average","Skip=True","Sort=True")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3"/>
        <v>#REF!</v>
      </c>
      <c r="AI6688" s="43" t="str">
        <f>_xll.BInterpol('Base IPCA'!$C$3:$C$14,'Base IPCA'!$E$3:$E$14,AH6688,"Cubic","Extrapolate=Linear","MultiX=Average","Skip=True","Sort=True")</f>
        <v>#N/A Invalid Parameter: Interpolation value</v>
      </c>
      <c r="AJ6688" s="43" t="str">
        <f>_xll.BInterpol('Base IPCA'!$C$3:$C$14,'Base IPCA'!$D$3:$D$14,AH6688,"Cubic","Extrapolate=Linear","MultiX=Average","Skip=True","Sort=True")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3"/>
        <v>#REF!</v>
      </c>
      <c r="AI6689" s="43" t="str">
        <f>_xll.BInterpol('Base IPCA'!$C$3:$C$14,'Base IPCA'!$E$3:$E$14,AH6689,"Cubic","Extrapolate=Linear","MultiX=Average","Skip=True","Sort=True")</f>
        <v>#N/A Invalid Parameter: Interpolation value</v>
      </c>
      <c r="AJ6689" s="43" t="str">
        <f>_xll.BInterpol('Base IPCA'!$C$3:$C$14,'Base IPCA'!$D$3:$D$14,AH6689,"Cubic","Extrapolate=Linear","MultiX=Average","Skip=True","Sort=True")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3"/>
        <v>#REF!</v>
      </c>
      <c r="AI6690" s="43" t="str">
        <f>_xll.BInterpol('Base IPCA'!$C$3:$C$14,'Base IPCA'!$E$3:$E$14,AH6690,"Cubic","Extrapolate=Linear","MultiX=Average","Skip=True","Sort=True")</f>
        <v>#N/A Invalid Parameter: Interpolation value</v>
      </c>
      <c r="AJ6690" s="43" t="str">
        <f>_xll.BInterpol('Base IPCA'!$C$3:$C$14,'Base IPCA'!$D$3:$D$14,AH6690,"Cubic","Extrapolate=Linear","MultiX=Average","Skip=True","Sort=True")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3"/>
        <v>#REF!</v>
      </c>
      <c r="AI6691" s="43" t="str">
        <f>_xll.BInterpol('Base IPCA'!$C$3:$C$14,'Base IPCA'!$E$3:$E$14,AH6691,"Cubic","Extrapolate=Linear","MultiX=Average","Skip=True","Sort=True")</f>
        <v>#N/A Invalid Parameter: Interpolation value</v>
      </c>
      <c r="AJ6691" s="43" t="str">
        <f>_xll.BInterpol('Base IPCA'!$C$3:$C$14,'Base IPCA'!$D$3:$D$14,AH6691,"Cubic","Extrapolate=Linear","MultiX=Average","Skip=True","Sort=True")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3"/>
        <v>#REF!</v>
      </c>
      <c r="AI6692" s="43" t="str">
        <f>_xll.BInterpol('Base IPCA'!$C$3:$C$14,'Base IPCA'!$E$3:$E$14,AH6692,"Cubic","Extrapolate=Linear","MultiX=Average","Skip=True","Sort=True")</f>
        <v>#N/A Invalid Parameter: Interpolation value</v>
      </c>
      <c r="AJ6692" s="43" t="str">
        <f>_xll.BInterpol('Base IPCA'!$C$3:$C$14,'Base IPCA'!$D$3:$D$14,AH6692,"Cubic","Extrapolate=Linear","MultiX=Average","Skip=True","Sort=True")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3"/>
        <v>#REF!</v>
      </c>
      <c r="AI6693" s="43" t="str">
        <f>_xll.BInterpol('Base IPCA'!$C$3:$C$14,'Base IPCA'!$E$3:$E$14,AH6693,"Cubic","Extrapolate=Linear","MultiX=Average","Skip=True","Sort=True")</f>
        <v>#N/A Invalid Parameter: Interpolation value</v>
      </c>
      <c r="AJ6693" s="43" t="str">
        <f>_xll.BInterpol('Base IPCA'!$C$3:$C$14,'Base IPCA'!$D$3:$D$14,AH6693,"Cubic","Extrapolate=Linear","MultiX=Average","Skip=True","Sort=True")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3"/>
        <v>#REF!</v>
      </c>
      <c r="AI6694" s="43" t="str">
        <f>_xll.BInterpol('Base IPCA'!$C$3:$C$14,'Base IPCA'!$E$3:$E$14,AH6694,"Cubic","Extrapolate=Linear","MultiX=Average","Skip=True","Sort=True")</f>
        <v>#N/A Invalid Parameter: Interpolation value</v>
      </c>
      <c r="AJ6694" s="43" t="str">
        <f>_xll.BInterpol('Base IPCA'!$C$3:$C$14,'Base IPCA'!$D$3:$D$14,AH6694,"Cubic","Extrapolate=Linear","MultiX=Average","Skip=True","Sort=True")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3"/>
        <v>#REF!</v>
      </c>
      <c r="AI6695" s="43" t="str">
        <f>_xll.BInterpol('Base IPCA'!$C$3:$C$14,'Base IPCA'!$E$3:$E$14,AH6695,"Cubic","Extrapolate=Linear","MultiX=Average","Skip=True","Sort=True")</f>
        <v>#N/A Invalid Parameter: Interpolation value</v>
      </c>
      <c r="AJ6695" s="43" t="str">
        <f>_xll.BInterpol('Base IPCA'!$C$3:$C$14,'Base IPCA'!$D$3:$D$14,AH6695,"Cubic","Extrapolate=Linear","MultiX=Average","Skip=True","Sort=True")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3"/>
        <v>#REF!</v>
      </c>
      <c r="AI6696" s="43" t="str">
        <f>_xll.BInterpol('Base IPCA'!$C$3:$C$14,'Base IPCA'!$E$3:$E$14,AH6696,"Cubic","Extrapolate=Linear","MultiX=Average","Skip=True","Sort=True")</f>
        <v>#N/A Invalid Parameter: Interpolation value</v>
      </c>
      <c r="AJ6696" s="43" t="str">
        <f>_xll.BInterpol('Base IPCA'!$C$3:$C$14,'Base IPCA'!$D$3:$D$14,AH6696,"Cubic","Extrapolate=Linear","MultiX=Average","Skip=True","Sort=True")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3"/>
        <v>#REF!</v>
      </c>
      <c r="AI6697" s="43" t="str">
        <f>_xll.BInterpol('Base IPCA'!$C$3:$C$14,'Base IPCA'!$E$3:$E$14,AH6697,"Cubic","Extrapolate=Linear","MultiX=Average","Skip=True","Sort=True")</f>
        <v>#N/A Invalid Parameter: Interpolation value</v>
      </c>
      <c r="AJ6697" s="43" t="str">
        <f>_xll.BInterpol('Base IPCA'!$C$3:$C$14,'Base IPCA'!$D$3:$D$14,AH6697,"Cubic","Extrapolate=Linear","MultiX=Average","Skip=True","Sort=True")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3"/>
        <v>#REF!</v>
      </c>
      <c r="AI6698" s="43" t="str">
        <f>_xll.BInterpol('Base IPCA'!$C$3:$C$14,'Base IPCA'!$E$3:$E$14,AH6698,"Cubic","Extrapolate=Linear","MultiX=Average","Skip=True","Sort=True")</f>
        <v>#N/A Invalid Parameter: Interpolation value</v>
      </c>
      <c r="AJ6698" s="43" t="str">
        <f>_xll.BInterpol('Base IPCA'!$C$3:$C$14,'Base IPCA'!$D$3:$D$14,AH6698,"Cubic","Extrapolate=Linear","MultiX=Average","Skip=True","Sort=True")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3"/>
        <v>#REF!</v>
      </c>
      <c r="AI6699" s="43" t="str">
        <f>_xll.BInterpol('Base IPCA'!$C$3:$C$14,'Base IPCA'!$E$3:$E$14,AH6699,"Cubic","Extrapolate=Linear","MultiX=Average","Skip=True","Sort=True")</f>
        <v>#N/A Invalid Parameter: Interpolation value</v>
      </c>
      <c r="AJ6699" s="43" t="str">
        <f>_xll.BInterpol('Base IPCA'!$C$3:$C$14,'Base IPCA'!$D$3:$D$14,AH6699,"Cubic","Extrapolate=Linear","MultiX=Average","Skip=True","Sort=True")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3"/>
        <v>#REF!</v>
      </c>
      <c r="AI6700" s="43" t="str">
        <f>_xll.BInterpol('Base IPCA'!$C$3:$C$14,'Base IPCA'!$E$3:$E$14,AH6700,"Cubic","Extrapolate=Linear","MultiX=Average","Skip=True","Sort=True")</f>
        <v>#N/A Invalid Parameter: Interpolation value</v>
      </c>
      <c r="AJ6700" s="43" t="str">
        <f>_xll.BInterpol('Base IPCA'!$C$3:$C$14,'Base IPCA'!$D$3:$D$14,AH6700,"Cubic","Extrapolate=Linear","MultiX=Average","Skip=True","Sort=True")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3"/>
        <v>#REF!</v>
      </c>
      <c r="AI6701" s="43" t="str">
        <f>_xll.BInterpol('Base IPCA'!$C$3:$C$14,'Base IPCA'!$E$3:$E$14,AH6701,"Cubic","Extrapolate=Linear","MultiX=Average","Skip=True","Sort=True")</f>
        <v>#N/A Invalid Parameter: Interpolation value</v>
      </c>
      <c r="AJ6701" s="43" t="str">
        <f>_xll.BInterpol('Base IPCA'!$C$3:$C$14,'Base IPCA'!$D$3:$D$14,AH6701,"Cubic","Extrapolate=Linear","MultiX=Average","Skip=True","Sort=True")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3"/>
        <v>#REF!</v>
      </c>
      <c r="AI6702" s="43" t="str">
        <f>_xll.BInterpol('Base IPCA'!$C$3:$C$14,'Base IPCA'!$E$3:$E$14,AH6702,"Cubic","Extrapolate=Linear","MultiX=Average","Skip=True","Sort=True")</f>
        <v>#N/A Invalid Parameter: Interpolation value</v>
      </c>
      <c r="AJ6702" s="43" t="str">
        <f>_xll.BInterpol('Base IPCA'!$C$3:$C$14,'Base IPCA'!$D$3:$D$14,AH6702,"Cubic","Extrapolate=Linear","MultiX=Average","Skip=True","Sort=True")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3"/>
        <v>#REF!</v>
      </c>
      <c r="AI6703" s="43" t="str">
        <f>_xll.BInterpol('Base IPCA'!$C$3:$C$14,'Base IPCA'!$E$3:$E$14,AH6703,"Cubic","Extrapolate=Linear","MultiX=Average","Skip=True","Sort=True")</f>
        <v>#N/A Invalid Parameter: Interpolation value</v>
      </c>
      <c r="AJ6703" s="43" t="str">
        <f>_xll.BInterpol('Base IPCA'!$C$3:$C$14,'Base IPCA'!$D$3:$D$14,AH6703,"Cubic","Extrapolate=Linear","MultiX=Average","Skip=True","Sort=True")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3"/>
        <v>#REF!</v>
      </c>
      <c r="AI6704" s="43" t="str">
        <f>_xll.BInterpol('Base IPCA'!$C$3:$C$14,'Base IPCA'!$E$3:$E$14,AH6704,"Cubic","Extrapolate=Linear","MultiX=Average","Skip=True","Sort=True")</f>
        <v>#N/A Invalid Parameter: Interpolation value</v>
      </c>
      <c r="AJ6704" s="43" t="str">
        <f>_xll.BInterpol('Base IPCA'!$C$3:$C$14,'Base IPCA'!$D$3:$D$14,AH6704,"Cubic","Extrapolate=Linear","MultiX=Average","Skip=True","Sort=True")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3"/>
        <v>#REF!</v>
      </c>
      <c r="AI6705" s="43" t="str">
        <f>_xll.BInterpol('Base IPCA'!$C$3:$C$14,'Base IPCA'!$E$3:$E$14,AH6705,"Cubic","Extrapolate=Linear","MultiX=Average","Skip=True","Sort=True")</f>
        <v>#N/A Invalid Parameter: Interpolation value</v>
      </c>
      <c r="AJ6705" s="43" t="str">
        <f>_xll.BInterpol('Base IPCA'!$C$3:$C$14,'Base IPCA'!$D$3:$D$14,AH6705,"Cubic","Extrapolate=Linear","MultiX=Average","Skip=True","Sort=True")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3"/>
        <v>#REF!</v>
      </c>
      <c r="AI6706" s="43" t="str">
        <f>_xll.BInterpol('Base IPCA'!$C$3:$C$14,'Base IPCA'!$E$3:$E$14,AH6706,"Cubic","Extrapolate=Linear","MultiX=Average","Skip=True","Sort=True")</f>
        <v>#N/A Invalid Parameter: Interpolation value</v>
      </c>
      <c r="AJ6706" s="43" t="str">
        <f>_xll.BInterpol('Base IPCA'!$C$3:$C$14,'Base IPCA'!$D$3:$D$14,AH6706,"Cubic","Extrapolate=Linear","MultiX=Average","Skip=True","Sort=True")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3"/>
        <v>#REF!</v>
      </c>
      <c r="AI6707" s="43" t="str">
        <f>_xll.BInterpol('Base IPCA'!$C$3:$C$14,'Base IPCA'!$E$3:$E$14,AH6707,"Cubic","Extrapolate=Linear","MultiX=Average","Skip=True","Sort=True")</f>
        <v>#N/A Invalid Parameter: Interpolation value</v>
      </c>
      <c r="AJ6707" s="43" t="str">
        <f>_xll.BInterpol('Base IPCA'!$C$3:$C$14,'Base IPCA'!$D$3:$D$14,AH6707,"Cubic","Extrapolate=Linear","MultiX=Average","Skip=True","Sort=True")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3"/>
        <v>#REF!</v>
      </c>
      <c r="AI6708" s="43" t="str">
        <f>_xll.BInterpol('Base IPCA'!$C$3:$C$14,'Base IPCA'!$E$3:$E$14,AH6708,"Cubic","Extrapolate=Linear","MultiX=Average","Skip=True","Sort=True")</f>
        <v>#N/A Invalid Parameter: Interpolation value</v>
      </c>
      <c r="AJ6708" s="43" t="str">
        <f>_xll.BInterpol('Base IPCA'!$C$3:$C$14,'Base IPCA'!$D$3:$D$14,AH6708,"Cubic","Extrapolate=Linear","MultiX=Average","Skip=True","Sort=True")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3"/>
        <v>#REF!</v>
      </c>
      <c r="AI6709" s="43" t="str">
        <f>_xll.BInterpol('Base IPCA'!$C$3:$C$14,'Base IPCA'!$E$3:$E$14,AH6709,"Cubic","Extrapolate=Linear","MultiX=Average","Skip=True","Sort=True")</f>
        <v>#N/A Invalid Parameter: Interpolation value</v>
      </c>
      <c r="AJ6709" s="43" t="str">
        <f>_xll.BInterpol('Base IPCA'!$C$3:$C$14,'Base IPCA'!$D$3:$D$14,AH6709,"Cubic","Extrapolate=Linear","MultiX=Average","Skip=True","Sort=True")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3"/>
        <v>#REF!</v>
      </c>
      <c r="AI6710" s="43" t="str">
        <f>_xll.BInterpol('Base IPCA'!$C$3:$C$14,'Base IPCA'!$E$3:$E$14,AH6710,"Cubic","Extrapolate=Linear","MultiX=Average","Skip=True","Sort=True")</f>
        <v>#N/A Invalid Parameter: Interpolation value</v>
      </c>
      <c r="AJ6710" s="43" t="str">
        <f>_xll.BInterpol('Base IPCA'!$C$3:$C$14,'Base IPCA'!$D$3:$D$14,AH6710,"Cubic","Extrapolate=Linear","MultiX=Average","Skip=True","Sort=True")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3"/>
        <v>#REF!</v>
      </c>
      <c r="AI6711" s="43" t="str">
        <f>_xll.BInterpol('Base IPCA'!$C$3:$C$14,'Base IPCA'!$E$3:$E$14,AH6711,"Cubic","Extrapolate=Linear","MultiX=Average","Skip=True","Sort=True")</f>
        <v>#N/A Invalid Parameter: Interpolation value</v>
      </c>
      <c r="AJ6711" s="43" t="str">
        <f>_xll.BInterpol('Base IPCA'!$C$3:$C$14,'Base IPCA'!$D$3:$D$14,AH6711,"Cubic","Extrapolate=Linear","MultiX=Average","Skip=True","Sort=True")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3"/>
        <v>#REF!</v>
      </c>
      <c r="AI6712" s="43" t="str">
        <f>_xll.BInterpol('Base IPCA'!$C$3:$C$14,'Base IPCA'!$E$3:$E$14,AH6712,"Cubic","Extrapolate=Linear","MultiX=Average","Skip=True","Sort=True")</f>
        <v>#N/A Invalid Parameter: Interpolation value</v>
      </c>
      <c r="AJ6712" s="43" t="str">
        <f>_xll.BInterpol('Base IPCA'!$C$3:$C$14,'Base IPCA'!$D$3:$D$14,AH6712,"Cubic","Extrapolate=Linear","MultiX=Average","Skip=True","Sort=True")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3"/>
        <v>#REF!</v>
      </c>
      <c r="AI6713" s="43" t="str">
        <f>_xll.BInterpol('Base IPCA'!$C$3:$C$14,'Base IPCA'!$E$3:$E$14,AH6713,"Cubic","Extrapolate=Linear","MultiX=Average","Skip=True","Sort=True")</f>
        <v>#N/A Invalid Parameter: Interpolation value</v>
      </c>
      <c r="AJ6713" s="43" t="str">
        <f>_xll.BInterpol('Base IPCA'!$C$3:$C$14,'Base IPCA'!$D$3:$D$14,AH6713,"Cubic","Extrapolate=Linear","MultiX=Average","Skip=True","Sort=True")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3"/>
        <v>#REF!</v>
      </c>
      <c r="AI6714" s="43" t="str">
        <f>_xll.BInterpol('Base IPCA'!$C$3:$C$14,'Base IPCA'!$E$3:$E$14,AH6714,"Cubic","Extrapolate=Linear","MultiX=Average","Skip=True","Sort=True")</f>
        <v>#N/A Invalid Parameter: Interpolation value</v>
      </c>
      <c r="AJ6714" s="43" t="str">
        <f>_xll.BInterpol('Base IPCA'!$C$3:$C$14,'Base IPCA'!$D$3:$D$14,AH6714,"Cubic","Extrapolate=Linear","MultiX=Average","Skip=True","Sort=True")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3"/>
        <v>#REF!</v>
      </c>
      <c r="AI6715" s="43" t="str">
        <f>_xll.BInterpol('Base IPCA'!$C$3:$C$14,'Base IPCA'!$E$3:$E$14,AH6715,"Cubic","Extrapolate=Linear","MultiX=Average","Skip=True","Sort=True")</f>
        <v>#N/A Invalid Parameter: Interpolation value</v>
      </c>
      <c r="AJ6715" s="43" t="str">
        <f>_xll.BInterpol('Base IPCA'!$C$3:$C$14,'Base IPCA'!$D$3:$D$14,AH6715,"Cubic","Extrapolate=Linear","MultiX=Average","Skip=True","Sort=True")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3"/>
        <v>#REF!</v>
      </c>
      <c r="AI6716" s="43" t="str">
        <f>_xll.BInterpol('Base IPCA'!$C$3:$C$14,'Base IPCA'!$E$3:$E$14,AH6716,"Cubic","Extrapolate=Linear","MultiX=Average","Skip=True","Sort=True")</f>
        <v>#N/A Invalid Parameter: Interpolation value</v>
      </c>
      <c r="AJ6716" s="43" t="str">
        <f>_xll.BInterpol('Base IPCA'!$C$3:$C$14,'Base IPCA'!$D$3:$D$14,AH6716,"Cubic","Extrapolate=Linear","MultiX=Average","Skip=True","Sort=True")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3"/>
        <v>#REF!</v>
      </c>
      <c r="AI6717" s="43" t="str">
        <f>_xll.BInterpol('Base IPCA'!$C$3:$C$14,'Base IPCA'!$E$3:$E$14,AH6717,"Cubic","Extrapolate=Linear","MultiX=Average","Skip=True","Sort=True")</f>
        <v>#N/A Invalid Parameter: Interpolation value</v>
      </c>
      <c r="AJ6717" s="43" t="str">
        <f>_xll.BInterpol('Base IPCA'!$C$3:$C$14,'Base IPCA'!$D$3:$D$14,AH6717,"Cubic","Extrapolate=Linear","MultiX=Average","Skip=True","Sort=True")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3"/>
        <v>#REF!</v>
      </c>
      <c r="AI6718" s="43" t="str">
        <f>_xll.BInterpol('Base IPCA'!$C$3:$C$14,'Base IPCA'!$E$3:$E$14,AH6718,"Cubic","Extrapolate=Linear","MultiX=Average","Skip=True","Sort=True")</f>
        <v>#N/A Invalid Parameter: Interpolation value</v>
      </c>
      <c r="AJ6718" s="43" t="str">
        <f>_xll.BInterpol('Base IPCA'!$C$3:$C$14,'Base IPCA'!$D$3:$D$14,AH6718,"Cubic","Extrapolate=Linear","MultiX=Average","Skip=True","Sort=True")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3"/>
        <v>#REF!</v>
      </c>
      <c r="AI6719" s="43" t="str">
        <f>_xll.BInterpol('Base IPCA'!$C$3:$C$14,'Base IPCA'!$E$3:$E$14,AH6719,"Cubic","Extrapolate=Linear","MultiX=Average","Skip=True","Sort=True")</f>
        <v>#N/A Invalid Parameter: Interpolation value</v>
      </c>
      <c r="AJ6719" s="43" t="str">
        <f>_xll.BInterpol('Base IPCA'!$C$3:$C$14,'Base IPCA'!$D$3:$D$14,AH6719,"Cubic","Extrapolate=Linear","MultiX=Average","Skip=True","Sort=True")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3"/>
        <v>#REF!</v>
      </c>
      <c r="AI6720" s="43" t="str">
        <f>_xll.BInterpol('Base IPCA'!$C$3:$C$14,'Base IPCA'!$E$3:$E$14,AH6720,"Cubic","Extrapolate=Linear","MultiX=Average","Skip=True","Sort=True")</f>
        <v>#N/A Invalid Parameter: Interpolation value</v>
      </c>
      <c r="AJ6720" s="43" t="str">
        <f>_xll.BInterpol('Base IPCA'!$C$3:$C$14,'Base IPCA'!$D$3:$D$14,AH6720,"Cubic","Extrapolate=Linear","MultiX=Average","Skip=True","Sort=True")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3"/>
        <v>#REF!</v>
      </c>
      <c r="AI6721" s="43" t="str">
        <f>_xll.BInterpol('Base IPCA'!$C$3:$C$14,'Base IPCA'!$E$3:$E$14,AH6721,"Cubic","Extrapolate=Linear","MultiX=Average","Skip=True","Sort=True")</f>
        <v>#N/A Invalid Parameter: Interpolation value</v>
      </c>
      <c r="AJ6721" s="43" t="str">
        <f>_xll.BInterpol('Base IPCA'!$C$3:$C$14,'Base IPCA'!$D$3:$D$14,AH6721,"Cubic","Extrapolate=Linear","MultiX=Average","Skip=True","Sort=True")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3"/>
        <v>#REF!</v>
      </c>
      <c r="AI6722" s="43" t="str">
        <f>_xll.BInterpol('Base IPCA'!$C$3:$C$14,'Base IPCA'!$E$3:$E$14,AH6722,"Cubic","Extrapolate=Linear","MultiX=Average","Skip=True","Sort=True")</f>
        <v>#N/A Invalid Parameter: Interpolation value</v>
      </c>
      <c r="AJ6722" s="43" t="str">
        <f>_xll.BInterpol('Base IPCA'!$C$3:$C$14,'Base IPCA'!$D$3:$D$14,AH6722,"Cubic","Extrapolate=Linear","MultiX=Average","Skip=True","Sort=True")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3"/>
        <v>#REF!</v>
      </c>
      <c r="AI6723" s="43" t="str">
        <f>_xll.BInterpol('Base IPCA'!$C$3:$C$14,'Base IPCA'!$E$3:$E$14,AH6723,"Cubic","Extrapolate=Linear","MultiX=Average","Skip=True","Sort=True")</f>
        <v>#N/A Invalid Parameter: Interpolation value</v>
      </c>
      <c r="AJ6723" s="43" t="str">
        <f>_xll.BInterpol('Base IPCA'!$C$3:$C$14,'Base IPCA'!$D$3:$D$14,AH6723,"Cubic","Extrapolate=Linear","MultiX=Average","Skip=True","Sort=True")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3"/>
        <v>#REF!</v>
      </c>
      <c r="AI6724" s="43" t="str">
        <f>_xll.BInterpol('Base IPCA'!$C$3:$C$14,'Base IPCA'!$E$3:$E$14,AH6724,"Cubic","Extrapolate=Linear","MultiX=Average","Skip=True","Sort=True")</f>
        <v>#N/A Invalid Parameter: Interpolation value</v>
      </c>
      <c r="AJ6724" s="43" t="str">
        <f>_xll.BInterpol('Base IPCA'!$C$3:$C$14,'Base IPCA'!$D$3:$D$14,AH6724,"Cubic","Extrapolate=Linear","MultiX=Average","Skip=True","Sort=True")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3"/>
        <v>#REF!</v>
      </c>
      <c r="AI6725" s="43" t="str">
        <f>_xll.BInterpol('Base IPCA'!$C$3:$C$14,'Base IPCA'!$E$3:$E$14,AH6725,"Cubic","Extrapolate=Linear","MultiX=Average","Skip=True","Sort=True")</f>
        <v>#N/A Invalid Parameter: Interpolation value</v>
      </c>
      <c r="AJ6725" s="43" t="str">
        <f>_xll.BInterpol('Base IPCA'!$C$3:$C$14,'Base IPCA'!$D$3:$D$14,AH6725,"Cubic","Extrapolate=Linear","MultiX=Average","Skip=True","Sort=True")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4">AH6725+1</f>
        <v>#REF!</v>
      </c>
      <c r="AI6726" s="43" t="str">
        <f>_xll.BInterpol('Base IPCA'!$C$3:$C$14,'Base IPCA'!$E$3:$E$14,AH6726,"Cubic","Extrapolate=Linear","MultiX=Average","Skip=True","Sort=True")</f>
        <v>#N/A Invalid Parameter: Interpolation value</v>
      </c>
      <c r="AJ6726" s="43" t="str">
        <f>_xll.BInterpol('Base IPCA'!$C$3:$C$14,'Base IPCA'!$D$3:$D$14,AH6726,"Cubic","Extrapolate=Linear","MultiX=Average","Skip=True","Sort=True")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4"/>
        <v>#REF!</v>
      </c>
      <c r="AI6727" s="43" t="str">
        <f>_xll.BInterpol('Base IPCA'!$C$3:$C$14,'Base IPCA'!$E$3:$E$14,AH6727,"Cubic","Extrapolate=Linear","MultiX=Average","Skip=True","Sort=True")</f>
        <v>#N/A Invalid Parameter: Interpolation value</v>
      </c>
      <c r="AJ6727" s="43" t="str">
        <f>_xll.BInterpol('Base IPCA'!$C$3:$C$14,'Base IPCA'!$D$3:$D$14,AH6727,"Cubic","Extrapolate=Linear","MultiX=Average","Skip=True","Sort=True")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4"/>
        <v>#REF!</v>
      </c>
      <c r="AI6728" s="43" t="str">
        <f>_xll.BInterpol('Base IPCA'!$C$3:$C$14,'Base IPCA'!$E$3:$E$14,AH6728,"Cubic","Extrapolate=Linear","MultiX=Average","Skip=True","Sort=True")</f>
        <v>#N/A Invalid Parameter: Interpolation value</v>
      </c>
      <c r="AJ6728" s="43" t="str">
        <f>_xll.BInterpol('Base IPCA'!$C$3:$C$14,'Base IPCA'!$D$3:$D$14,AH6728,"Cubic","Extrapolate=Linear","MultiX=Average","Skip=True","Sort=True")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4"/>
        <v>#REF!</v>
      </c>
      <c r="AI6729" s="43" t="str">
        <f>_xll.BInterpol('Base IPCA'!$C$3:$C$14,'Base IPCA'!$E$3:$E$14,AH6729,"Cubic","Extrapolate=Linear","MultiX=Average","Skip=True","Sort=True")</f>
        <v>#N/A Invalid Parameter: Interpolation value</v>
      </c>
      <c r="AJ6729" s="43" t="str">
        <f>_xll.BInterpol('Base IPCA'!$C$3:$C$14,'Base IPCA'!$D$3:$D$14,AH6729,"Cubic","Extrapolate=Linear","MultiX=Average","Skip=True","Sort=True")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4"/>
        <v>#REF!</v>
      </c>
      <c r="AI6730" s="43" t="str">
        <f>_xll.BInterpol('Base IPCA'!$C$3:$C$14,'Base IPCA'!$E$3:$E$14,AH6730,"Cubic","Extrapolate=Linear","MultiX=Average","Skip=True","Sort=True")</f>
        <v>#N/A Invalid Parameter: Interpolation value</v>
      </c>
      <c r="AJ6730" s="43" t="str">
        <f>_xll.BInterpol('Base IPCA'!$C$3:$C$14,'Base IPCA'!$D$3:$D$14,AH6730,"Cubic","Extrapolate=Linear","MultiX=Average","Skip=True","Sort=True")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4"/>
        <v>#REF!</v>
      </c>
      <c r="AI6731" s="43" t="str">
        <f>_xll.BInterpol('Base IPCA'!$C$3:$C$14,'Base IPCA'!$E$3:$E$14,AH6731,"Cubic","Extrapolate=Linear","MultiX=Average","Skip=True","Sort=True")</f>
        <v>#N/A Invalid Parameter: Interpolation value</v>
      </c>
      <c r="AJ6731" s="43" t="str">
        <f>_xll.BInterpol('Base IPCA'!$C$3:$C$14,'Base IPCA'!$D$3:$D$14,AH6731,"Cubic","Extrapolate=Linear","MultiX=Average","Skip=True","Sort=True")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4"/>
        <v>#REF!</v>
      </c>
      <c r="AI6732" s="43" t="str">
        <f>_xll.BInterpol('Base IPCA'!$C$3:$C$14,'Base IPCA'!$E$3:$E$14,AH6732,"Cubic","Extrapolate=Linear","MultiX=Average","Skip=True","Sort=True")</f>
        <v>#N/A Invalid Parameter: Interpolation value</v>
      </c>
      <c r="AJ6732" s="43" t="str">
        <f>_xll.BInterpol('Base IPCA'!$C$3:$C$14,'Base IPCA'!$D$3:$D$14,AH6732,"Cubic","Extrapolate=Linear","MultiX=Average","Skip=True","Sort=True")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4"/>
        <v>#REF!</v>
      </c>
      <c r="AI6733" s="43" t="str">
        <f>_xll.BInterpol('Base IPCA'!$C$3:$C$14,'Base IPCA'!$E$3:$E$14,AH6733,"Cubic","Extrapolate=Linear","MultiX=Average","Skip=True","Sort=True")</f>
        <v>#N/A Invalid Parameter: Interpolation value</v>
      </c>
      <c r="AJ6733" s="43" t="str">
        <f>_xll.BInterpol('Base IPCA'!$C$3:$C$14,'Base IPCA'!$D$3:$D$14,AH6733,"Cubic","Extrapolate=Linear","MultiX=Average","Skip=True","Sort=True")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4"/>
        <v>#REF!</v>
      </c>
      <c r="AI6734" s="43" t="str">
        <f>_xll.BInterpol('Base IPCA'!$C$3:$C$14,'Base IPCA'!$E$3:$E$14,AH6734,"Cubic","Extrapolate=Linear","MultiX=Average","Skip=True","Sort=True")</f>
        <v>#N/A Invalid Parameter: Interpolation value</v>
      </c>
      <c r="AJ6734" s="43" t="str">
        <f>_xll.BInterpol('Base IPCA'!$C$3:$C$14,'Base IPCA'!$D$3:$D$14,AH6734,"Cubic","Extrapolate=Linear","MultiX=Average","Skip=True","Sort=True")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4"/>
        <v>#REF!</v>
      </c>
      <c r="AI6735" s="43" t="str">
        <f>_xll.BInterpol('Base IPCA'!$C$3:$C$14,'Base IPCA'!$E$3:$E$14,AH6735,"Cubic","Extrapolate=Linear","MultiX=Average","Skip=True","Sort=True")</f>
        <v>#N/A Invalid Parameter: Interpolation value</v>
      </c>
      <c r="AJ6735" s="43" t="str">
        <f>_xll.BInterpol('Base IPCA'!$C$3:$C$14,'Base IPCA'!$D$3:$D$14,AH6735,"Cubic","Extrapolate=Linear","MultiX=Average","Skip=True","Sort=True")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4"/>
        <v>#REF!</v>
      </c>
      <c r="AI6736" s="43" t="str">
        <f>_xll.BInterpol('Base IPCA'!$C$3:$C$14,'Base IPCA'!$E$3:$E$14,AH6736,"Cubic","Extrapolate=Linear","MultiX=Average","Skip=True","Sort=True")</f>
        <v>#N/A Invalid Parameter: Interpolation value</v>
      </c>
      <c r="AJ6736" s="43" t="str">
        <f>_xll.BInterpol('Base IPCA'!$C$3:$C$14,'Base IPCA'!$D$3:$D$14,AH6736,"Cubic","Extrapolate=Linear","MultiX=Average","Skip=True","Sort=True")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4"/>
        <v>#REF!</v>
      </c>
      <c r="AI6737" s="43" t="str">
        <f>_xll.BInterpol('Base IPCA'!$C$3:$C$14,'Base IPCA'!$E$3:$E$14,AH6737,"Cubic","Extrapolate=Linear","MultiX=Average","Skip=True","Sort=True")</f>
        <v>#N/A Invalid Parameter: Interpolation value</v>
      </c>
      <c r="AJ6737" s="43" t="str">
        <f>_xll.BInterpol('Base IPCA'!$C$3:$C$14,'Base IPCA'!$D$3:$D$14,AH6737,"Cubic","Extrapolate=Linear","MultiX=Average","Skip=True","Sort=True")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4"/>
        <v>#REF!</v>
      </c>
      <c r="AI6738" s="43" t="str">
        <f>_xll.BInterpol('Base IPCA'!$C$3:$C$14,'Base IPCA'!$E$3:$E$14,AH6738,"Cubic","Extrapolate=Linear","MultiX=Average","Skip=True","Sort=True")</f>
        <v>#N/A Invalid Parameter: Interpolation value</v>
      </c>
      <c r="AJ6738" s="43" t="str">
        <f>_xll.BInterpol('Base IPCA'!$C$3:$C$14,'Base IPCA'!$D$3:$D$14,AH6738,"Cubic","Extrapolate=Linear","MultiX=Average","Skip=True","Sort=True")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4"/>
        <v>#REF!</v>
      </c>
      <c r="AI6739" s="43" t="str">
        <f>_xll.BInterpol('Base IPCA'!$C$3:$C$14,'Base IPCA'!$E$3:$E$14,AH6739,"Cubic","Extrapolate=Linear","MultiX=Average","Skip=True","Sort=True")</f>
        <v>#N/A Invalid Parameter: Interpolation value</v>
      </c>
      <c r="AJ6739" s="43" t="str">
        <f>_xll.BInterpol('Base IPCA'!$C$3:$C$14,'Base IPCA'!$D$3:$D$14,AH6739,"Cubic","Extrapolate=Linear","MultiX=Average","Skip=True","Sort=True")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4"/>
        <v>#REF!</v>
      </c>
      <c r="AI6740" s="43" t="str">
        <f>_xll.BInterpol('Base IPCA'!$C$3:$C$14,'Base IPCA'!$E$3:$E$14,AH6740,"Cubic","Extrapolate=Linear","MultiX=Average","Skip=True","Sort=True")</f>
        <v>#N/A Invalid Parameter: Interpolation value</v>
      </c>
      <c r="AJ6740" s="43" t="str">
        <f>_xll.BInterpol('Base IPCA'!$C$3:$C$14,'Base IPCA'!$D$3:$D$14,AH6740,"Cubic","Extrapolate=Linear","MultiX=Average","Skip=True","Sort=True")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4"/>
        <v>#REF!</v>
      </c>
      <c r="AI6741" s="43" t="str">
        <f>_xll.BInterpol('Base IPCA'!$C$3:$C$14,'Base IPCA'!$E$3:$E$14,AH6741,"Cubic","Extrapolate=Linear","MultiX=Average","Skip=True","Sort=True")</f>
        <v>#N/A Invalid Parameter: Interpolation value</v>
      </c>
      <c r="AJ6741" s="43" t="str">
        <f>_xll.BInterpol('Base IPCA'!$C$3:$C$14,'Base IPCA'!$D$3:$D$14,AH6741,"Cubic","Extrapolate=Linear","MultiX=Average","Skip=True","Sort=True")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4"/>
        <v>#REF!</v>
      </c>
      <c r="AI6742" s="43" t="str">
        <f>_xll.BInterpol('Base IPCA'!$C$3:$C$14,'Base IPCA'!$E$3:$E$14,AH6742,"Cubic","Extrapolate=Linear","MultiX=Average","Skip=True","Sort=True")</f>
        <v>#N/A Invalid Parameter: Interpolation value</v>
      </c>
      <c r="AJ6742" s="43" t="str">
        <f>_xll.BInterpol('Base IPCA'!$C$3:$C$14,'Base IPCA'!$D$3:$D$14,AH6742,"Cubic","Extrapolate=Linear","MultiX=Average","Skip=True","Sort=True")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4"/>
        <v>#REF!</v>
      </c>
      <c r="AI6743" s="43" t="str">
        <f>_xll.BInterpol('Base IPCA'!$C$3:$C$14,'Base IPCA'!$E$3:$E$14,AH6743,"Cubic","Extrapolate=Linear","MultiX=Average","Skip=True","Sort=True")</f>
        <v>#N/A Invalid Parameter: Interpolation value</v>
      </c>
      <c r="AJ6743" s="43" t="str">
        <f>_xll.BInterpol('Base IPCA'!$C$3:$C$14,'Base IPCA'!$D$3:$D$14,AH6743,"Cubic","Extrapolate=Linear","MultiX=Average","Skip=True","Sort=True")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4"/>
        <v>#REF!</v>
      </c>
      <c r="AI6744" s="43" t="str">
        <f>_xll.BInterpol('Base IPCA'!$C$3:$C$14,'Base IPCA'!$E$3:$E$14,AH6744,"Cubic","Extrapolate=Linear","MultiX=Average","Skip=True","Sort=True")</f>
        <v>#N/A Invalid Parameter: Interpolation value</v>
      </c>
      <c r="AJ6744" s="43" t="str">
        <f>_xll.BInterpol('Base IPCA'!$C$3:$C$14,'Base IPCA'!$D$3:$D$14,AH6744,"Cubic","Extrapolate=Linear","MultiX=Average","Skip=True","Sort=True")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4"/>
        <v>#REF!</v>
      </c>
      <c r="AI6745" s="43" t="str">
        <f>_xll.BInterpol('Base IPCA'!$C$3:$C$14,'Base IPCA'!$E$3:$E$14,AH6745,"Cubic","Extrapolate=Linear","MultiX=Average","Skip=True","Sort=True")</f>
        <v>#N/A Invalid Parameter: Interpolation value</v>
      </c>
      <c r="AJ6745" s="43" t="str">
        <f>_xll.BInterpol('Base IPCA'!$C$3:$C$14,'Base IPCA'!$D$3:$D$14,AH6745,"Cubic","Extrapolate=Linear","MultiX=Average","Skip=True","Sort=True")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4"/>
        <v>#REF!</v>
      </c>
      <c r="AI6746" s="43" t="str">
        <f>_xll.BInterpol('Base IPCA'!$C$3:$C$14,'Base IPCA'!$E$3:$E$14,AH6746,"Cubic","Extrapolate=Linear","MultiX=Average","Skip=True","Sort=True")</f>
        <v>#N/A Invalid Parameter: Interpolation value</v>
      </c>
      <c r="AJ6746" s="43" t="str">
        <f>_xll.BInterpol('Base IPCA'!$C$3:$C$14,'Base IPCA'!$D$3:$D$14,AH6746,"Cubic","Extrapolate=Linear","MultiX=Average","Skip=True","Sort=True")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4"/>
        <v>#REF!</v>
      </c>
      <c r="AI6747" s="43" t="str">
        <f>_xll.BInterpol('Base IPCA'!$C$3:$C$14,'Base IPCA'!$E$3:$E$14,AH6747,"Cubic","Extrapolate=Linear","MultiX=Average","Skip=True","Sort=True")</f>
        <v>#N/A Invalid Parameter: Interpolation value</v>
      </c>
      <c r="AJ6747" s="43" t="str">
        <f>_xll.BInterpol('Base IPCA'!$C$3:$C$14,'Base IPCA'!$D$3:$D$14,AH6747,"Cubic","Extrapolate=Linear","MultiX=Average","Skip=True","Sort=True")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4"/>
        <v>#REF!</v>
      </c>
      <c r="AI6748" s="43" t="str">
        <f>_xll.BInterpol('Base IPCA'!$C$3:$C$14,'Base IPCA'!$E$3:$E$14,AH6748,"Cubic","Extrapolate=Linear","MultiX=Average","Skip=True","Sort=True")</f>
        <v>#N/A Invalid Parameter: Interpolation value</v>
      </c>
      <c r="AJ6748" s="43" t="str">
        <f>_xll.BInterpol('Base IPCA'!$C$3:$C$14,'Base IPCA'!$D$3:$D$14,AH6748,"Cubic","Extrapolate=Linear","MultiX=Average","Skip=True","Sort=True")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4"/>
        <v>#REF!</v>
      </c>
      <c r="AI6749" s="43" t="str">
        <f>_xll.BInterpol('Base IPCA'!$C$3:$C$14,'Base IPCA'!$E$3:$E$14,AH6749,"Cubic","Extrapolate=Linear","MultiX=Average","Skip=True","Sort=True")</f>
        <v>#N/A Invalid Parameter: Interpolation value</v>
      </c>
      <c r="AJ6749" s="43" t="str">
        <f>_xll.BInterpol('Base IPCA'!$C$3:$C$14,'Base IPCA'!$D$3:$D$14,AH6749,"Cubic","Extrapolate=Linear","MultiX=Average","Skip=True","Sort=True")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4"/>
        <v>#REF!</v>
      </c>
      <c r="AI6750" s="43" t="str">
        <f>_xll.BInterpol('Base IPCA'!$C$3:$C$14,'Base IPCA'!$E$3:$E$14,AH6750,"Cubic","Extrapolate=Linear","MultiX=Average","Skip=True","Sort=True")</f>
        <v>#N/A Invalid Parameter: Interpolation value</v>
      </c>
      <c r="AJ6750" s="43" t="str">
        <f>_xll.BInterpol('Base IPCA'!$C$3:$C$14,'Base IPCA'!$D$3:$D$14,AH6750,"Cubic","Extrapolate=Linear","MultiX=Average","Skip=True","Sort=True")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4"/>
        <v>#REF!</v>
      </c>
      <c r="AI6751" s="43" t="str">
        <f>_xll.BInterpol('Base IPCA'!$C$3:$C$14,'Base IPCA'!$E$3:$E$14,AH6751,"Cubic","Extrapolate=Linear","MultiX=Average","Skip=True","Sort=True")</f>
        <v>#N/A Invalid Parameter: Interpolation value</v>
      </c>
      <c r="AJ6751" s="43" t="str">
        <f>_xll.BInterpol('Base IPCA'!$C$3:$C$14,'Base IPCA'!$D$3:$D$14,AH6751,"Cubic","Extrapolate=Linear","MultiX=Average","Skip=True","Sort=True")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4"/>
        <v>#REF!</v>
      </c>
      <c r="AI6752" s="43" t="str">
        <f>_xll.BInterpol('Base IPCA'!$C$3:$C$14,'Base IPCA'!$E$3:$E$14,AH6752,"Cubic","Extrapolate=Linear","MultiX=Average","Skip=True","Sort=True")</f>
        <v>#N/A Invalid Parameter: Interpolation value</v>
      </c>
      <c r="AJ6752" s="43" t="str">
        <f>_xll.BInterpol('Base IPCA'!$C$3:$C$14,'Base IPCA'!$D$3:$D$14,AH6752,"Cubic","Extrapolate=Linear","MultiX=Average","Skip=True","Sort=True")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4"/>
        <v>#REF!</v>
      </c>
      <c r="AI6753" s="43" t="str">
        <f>_xll.BInterpol('Base IPCA'!$C$3:$C$14,'Base IPCA'!$E$3:$E$14,AH6753,"Cubic","Extrapolate=Linear","MultiX=Average","Skip=True","Sort=True")</f>
        <v>#N/A Invalid Parameter: Interpolation value</v>
      </c>
      <c r="AJ6753" s="43" t="str">
        <f>_xll.BInterpol('Base IPCA'!$C$3:$C$14,'Base IPCA'!$D$3:$D$14,AH6753,"Cubic","Extrapolate=Linear","MultiX=Average","Skip=True","Sort=True")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4"/>
        <v>#REF!</v>
      </c>
      <c r="AI6754" s="43" t="str">
        <f>_xll.BInterpol('Base IPCA'!$C$3:$C$14,'Base IPCA'!$E$3:$E$14,AH6754,"Cubic","Extrapolate=Linear","MultiX=Average","Skip=True","Sort=True")</f>
        <v>#N/A Invalid Parameter: Interpolation value</v>
      </c>
      <c r="AJ6754" s="43" t="str">
        <f>_xll.BInterpol('Base IPCA'!$C$3:$C$14,'Base IPCA'!$D$3:$D$14,AH6754,"Cubic","Extrapolate=Linear","MultiX=Average","Skip=True","Sort=True")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4"/>
        <v>#REF!</v>
      </c>
      <c r="AI6755" s="43" t="str">
        <f>_xll.BInterpol('Base IPCA'!$C$3:$C$14,'Base IPCA'!$E$3:$E$14,AH6755,"Cubic","Extrapolate=Linear","MultiX=Average","Skip=True","Sort=True")</f>
        <v>#N/A Invalid Parameter: Interpolation value</v>
      </c>
      <c r="AJ6755" s="43" t="str">
        <f>_xll.BInterpol('Base IPCA'!$C$3:$C$14,'Base IPCA'!$D$3:$D$14,AH6755,"Cubic","Extrapolate=Linear","MultiX=Average","Skip=True","Sort=True")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4"/>
        <v>#REF!</v>
      </c>
      <c r="AI6756" s="43" t="str">
        <f>_xll.BInterpol('Base IPCA'!$C$3:$C$14,'Base IPCA'!$E$3:$E$14,AH6756,"Cubic","Extrapolate=Linear","MultiX=Average","Skip=True","Sort=True")</f>
        <v>#N/A Invalid Parameter: Interpolation value</v>
      </c>
      <c r="AJ6756" s="43" t="str">
        <f>_xll.BInterpol('Base IPCA'!$C$3:$C$14,'Base IPCA'!$D$3:$D$14,AH6756,"Cubic","Extrapolate=Linear","MultiX=Average","Skip=True","Sort=True")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4"/>
        <v>#REF!</v>
      </c>
      <c r="AI6757" s="43" t="str">
        <f>_xll.BInterpol('Base IPCA'!$C$3:$C$14,'Base IPCA'!$E$3:$E$14,AH6757,"Cubic","Extrapolate=Linear","MultiX=Average","Skip=True","Sort=True")</f>
        <v>#N/A Invalid Parameter: Interpolation value</v>
      </c>
      <c r="AJ6757" s="43" t="str">
        <f>_xll.BInterpol('Base IPCA'!$C$3:$C$14,'Base IPCA'!$D$3:$D$14,AH6757,"Cubic","Extrapolate=Linear","MultiX=Average","Skip=True","Sort=True")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4"/>
        <v>#REF!</v>
      </c>
      <c r="AI6758" s="43" t="str">
        <f>_xll.BInterpol('Base IPCA'!$C$3:$C$14,'Base IPCA'!$E$3:$E$14,AH6758,"Cubic","Extrapolate=Linear","MultiX=Average","Skip=True","Sort=True")</f>
        <v>#N/A Invalid Parameter: Interpolation value</v>
      </c>
      <c r="AJ6758" s="43" t="str">
        <f>_xll.BInterpol('Base IPCA'!$C$3:$C$14,'Base IPCA'!$D$3:$D$14,AH6758,"Cubic","Extrapolate=Linear","MultiX=Average","Skip=True","Sort=True")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4"/>
        <v>#REF!</v>
      </c>
      <c r="AI6759" s="43" t="str">
        <f>_xll.BInterpol('Base IPCA'!$C$3:$C$14,'Base IPCA'!$E$3:$E$14,AH6759,"Cubic","Extrapolate=Linear","MultiX=Average","Skip=True","Sort=True")</f>
        <v>#N/A Invalid Parameter: Interpolation value</v>
      </c>
      <c r="AJ6759" s="43" t="str">
        <f>_xll.BInterpol('Base IPCA'!$C$3:$C$14,'Base IPCA'!$D$3:$D$14,AH6759,"Cubic","Extrapolate=Linear","MultiX=Average","Skip=True","Sort=True")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4"/>
        <v>#REF!</v>
      </c>
      <c r="AI6760" s="43" t="str">
        <f>_xll.BInterpol('Base IPCA'!$C$3:$C$14,'Base IPCA'!$E$3:$E$14,AH6760,"Cubic","Extrapolate=Linear","MultiX=Average","Skip=True","Sort=True")</f>
        <v>#N/A Invalid Parameter: Interpolation value</v>
      </c>
      <c r="AJ6760" s="43" t="str">
        <f>_xll.BInterpol('Base IPCA'!$C$3:$C$14,'Base IPCA'!$D$3:$D$14,AH6760,"Cubic","Extrapolate=Linear","MultiX=Average","Skip=True","Sort=True")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4"/>
        <v>#REF!</v>
      </c>
      <c r="AI6761" s="43" t="str">
        <f>_xll.BInterpol('Base IPCA'!$C$3:$C$14,'Base IPCA'!$E$3:$E$14,AH6761,"Cubic","Extrapolate=Linear","MultiX=Average","Skip=True","Sort=True")</f>
        <v>#N/A Invalid Parameter: Interpolation value</v>
      </c>
      <c r="AJ6761" s="43" t="str">
        <f>_xll.BInterpol('Base IPCA'!$C$3:$C$14,'Base IPCA'!$D$3:$D$14,AH6761,"Cubic","Extrapolate=Linear","MultiX=Average","Skip=True","Sort=True")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4"/>
        <v>#REF!</v>
      </c>
      <c r="AI6762" s="43" t="str">
        <f>_xll.BInterpol('Base IPCA'!$C$3:$C$14,'Base IPCA'!$E$3:$E$14,AH6762,"Cubic","Extrapolate=Linear","MultiX=Average","Skip=True","Sort=True")</f>
        <v>#N/A Invalid Parameter: Interpolation value</v>
      </c>
      <c r="AJ6762" s="43" t="str">
        <f>_xll.BInterpol('Base IPCA'!$C$3:$C$14,'Base IPCA'!$D$3:$D$14,AH6762,"Cubic","Extrapolate=Linear","MultiX=Average","Skip=True","Sort=True")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4"/>
        <v>#REF!</v>
      </c>
      <c r="AI6763" s="43" t="str">
        <f>_xll.BInterpol('Base IPCA'!$C$3:$C$14,'Base IPCA'!$E$3:$E$14,AH6763,"Cubic","Extrapolate=Linear","MultiX=Average","Skip=True","Sort=True")</f>
        <v>#N/A Invalid Parameter: Interpolation value</v>
      </c>
      <c r="AJ6763" s="43" t="str">
        <f>_xll.BInterpol('Base IPCA'!$C$3:$C$14,'Base IPCA'!$D$3:$D$14,AH6763,"Cubic","Extrapolate=Linear","MultiX=Average","Skip=True","Sort=True")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4"/>
        <v>#REF!</v>
      </c>
      <c r="AI6764" s="43" t="str">
        <f>_xll.BInterpol('Base IPCA'!$C$3:$C$14,'Base IPCA'!$E$3:$E$14,AH6764,"Cubic","Extrapolate=Linear","MultiX=Average","Skip=True","Sort=True")</f>
        <v>#N/A Invalid Parameter: Interpolation value</v>
      </c>
      <c r="AJ6764" s="43" t="str">
        <f>_xll.BInterpol('Base IPCA'!$C$3:$C$14,'Base IPCA'!$D$3:$D$14,AH6764,"Cubic","Extrapolate=Linear","MultiX=Average","Skip=True","Sort=True")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4"/>
        <v>#REF!</v>
      </c>
      <c r="AI6765" s="43" t="str">
        <f>_xll.BInterpol('Base IPCA'!$C$3:$C$14,'Base IPCA'!$E$3:$E$14,AH6765,"Cubic","Extrapolate=Linear","MultiX=Average","Skip=True","Sort=True")</f>
        <v>#N/A Invalid Parameter: Interpolation value</v>
      </c>
      <c r="AJ6765" s="43" t="str">
        <f>_xll.BInterpol('Base IPCA'!$C$3:$C$14,'Base IPCA'!$D$3:$D$14,AH6765,"Cubic","Extrapolate=Linear","MultiX=Average","Skip=True","Sort=True")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4"/>
        <v>#REF!</v>
      </c>
      <c r="AI6766" s="43" t="str">
        <f>_xll.BInterpol('Base IPCA'!$C$3:$C$14,'Base IPCA'!$E$3:$E$14,AH6766,"Cubic","Extrapolate=Linear","MultiX=Average","Skip=True","Sort=True")</f>
        <v>#N/A Invalid Parameter: Interpolation value</v>
      </c>
      <c r="AJ6766" s="43" t="str">
        <f>_xll.BInterpol('Base IPCA'!$C$3:$C$14,'Base IPCA'!$D$3:$D$14,AH6766,"Cubic","Extrapolate=Linear","MultiX=Average","Skip=True","Sort=True")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4"/>
        <v>#REF!</v>
      </c>
      <c r="AI6767" s="43" t="str">
        <f>_xll.BInterpol('Base IPCA'!$C$3:$C$14,'Base IPCA'!$E$3:$E$14,AH6767,"Cubic","Extrapolate=Linear","MultiX=Average","Skip=True","Sort=True")</f>
        <v>#N/A Invalid Parameter: Interpolation value</v>
      </c>
      <c r="AJ6767" s="43" t="str">
        <f>_xll.BInterpol('Base IPCA'!$C$3:$C$14,'Base IPCA'!$D$3:$D$14,AH6767,"Cubic","Extrapolate=Linear","MultiX=Average","Skip=True","Sort=True")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4"/>
        <v>#REF!</v>
      </c>
      <c r="AI6768" s="43" t="str">
        <f>_xll.BInterpol('Base IPCA'!$C$3:$C$14,'Base IPCA'!$E$3:$E$14,AH6768,"Cubic","Extrapolate=Linear","MultiX=Average","Skip=True","Sort=True")</f>
        <v>#N/A Invalid Parameter: Interpolation value</v>
      </c>
      <c r="AJ6768" s="43" t="str">
        <f>_xll.BInterpol('Base IPCA'!$C$3:$C$14,'Base IPCA'!$D$3:$D$14,AH6768,"Cubic","Extrapolate=Linear","MultiX=Average","Skip=True","Sort=True")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4"/>
        <v>#REF!</v>
      </c>
      <c r="AI6769" s="43" t="str">
        <f>_xll.BInterpol('Base IPCA'!$C$3:$C$14,'Base IPCA'!$E$3:$E$14,AH6769,"Cubic","Extrapolate=Linear","MultiX=Average","Skip=True","Sort=True")</f>
        <v>#N/A Invalid Parameter: Interpolation value</v>
      </c>
      <c r="AJ6769" s="43" t="str">
        <f>_xll.BInterpol('Base IPCA'!$C$3:$C$14,'Base IPCA'!$D$3:$D$14,AH6769,"Cubic","Extrapolate=Linear","MultiX=Average","Skip=True","Sort=True")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4"/>
        <v>#REF!</v>
      </c>
      <c r="AI6770" s="43" t="str">
        <f>_xll.BInterpol('Base IPCA'!$C$3:$C$14,'Base IPCA'!$E$3:$E$14,AH6770,"Cubic","Extrapolate=Linear","MultiX=Average","Skip=True","Sort=True")</f>
        <v>#N/A Invalid Parameter: Interpolation value</v>
      </c>
      <c r="AJ6770" s="43" t="str">
        <f>_xll.BInterpol('Base IPCA'!$C$3:$C$14,'Base IPCA'!$D$3:$D$14,AH6770,"Cubic","Extrapolate=Linear","MultiX=Average","Skip=True","Sort=True")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4"/>
        <v>#REF!</v>
      </c>
      <c r="AI6771" s="43" t="str">
        <f>_xll.BInterpol('Base IPCA'!$C$3:$C$14,'Base IPCA'!$E$3:$E$14,AH6771,"Cubic","Extrapolate=Linear","MultiX=Average","Skip=True","Sort=True")</f>
        <v>#N/A Invalid Parameter: Interpolation value</v>
      </c>
      <c r="AJ6771" s="43" t="str">
        <f>_xll.BInterpol('Base IPCA'!$C$3:$C$14,'Base IPCA'!$D$3:$D$14,AH6771,"Cubic","Extrapolate=Linear","MultiX=Average","Skip=True","Sort=True")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4"/>
        <v>#REF!</v>
      </c>
      <c r="AI6772" s="43" t="str">
        <f>_xll.BInterpol('Base IPCA'!$C$3:$C$14,'Base IPCA'!$E$3:$E$14,AH6772,"Cubic","Extrapolate=Linear","MultiX=Average","Skip=True","Sort=True")</f>
        <v>#N/A Invalid Parameter: Interpolation value</v>
      </c>
      <c r="AJ6772" s="43" t="str">
        <f>_xll.BInterpol('Base IPCA'!$C$3:$C$14,'Base IPCA'!$D$3:$D$14,AH6772,"Cubic","Extrapolate=Linear","MultiX=Average","Skip=True","Sort=True")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4"/>
        <v>#REF!</v>
      </c>
      <c r="AI6773" s="43" t="str">
        <f>_xll.BInterpol('Base IPCA'!$C$3:$C$14,'Base IPCA'!$E$3:$E$14,AH6773,"Cubic","Extrapolate=Linear","MultiX=Average","Skip=True","Sort=True")</f>
        <v>#N/A Invalid Parameter: Interpolation value</v>
      </c>
      <c r="AJ6773" s="43" t="str">
        <f>_xll.BInterpol('Base IPCA'!$C$3:$C$14,'Base IPCA'!$D$3:$D$14,AH6773,"Cubic","Extrapolate=Linear","MultiX=Average","Skip=True","Sort=True")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4"/>
        <v>#REF!</v>
      </c>
      <c r="AI6774" s="43" t="str">
        <f>_xll.BInterpol('Base IPCA'!$C$3:$C$14,'Base IPCA'!$E$3:$E$14,AH6774,"Cubic","Extrapolate=Linear","MultiX=Average","Skip=True","Sort=True")</f>
        <v>#N/A Invalid Parameter: Interpolation value</v>
      </c>
      <c r="AJ6774" s="43" t="str">
        <f>_xll.BInterpol('Base IPCA'!$C$3:$C$14,'Base IPCA'!$D$3:$D$14,AH6774,"Cubic","Extrapolate=Linear","MultiX=Average","Skip=True","Sort=True")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4"/>
        <v>#REF!</v>
      </c>
      <c r="AI6775" s="43" t="str">
        <f>_xll.BInterpol('Base IPCA'!$C$3:$C$14,'Base IPCA'!$E$3:$E$14,AH6775,"Cubic","Extrapolate=Linear","MultiX=Average","Skip=True","Sort=True")</f>
        <v>#N/A Invalid Parameter: Interpolation value</v>
      </c>
      <c r="AJ6775" s="43" t="str">
        <f>_xll.BInterpol('Base IPCA'!$C$3:$C$14,'Base IPCA'!$D$3:$D$14,AH6775,"Cubic","Extrapolate=Linear","MultiX=Average","Skip=True","Sort=True")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4"/>
        <v>#REF!</v>
      </c>
      <c r="AI6776" s="43" t="str">
        <f>_xll.BInterpol('Base IPCA'!$C$3:$C$14,'Base IPCA'!$E$3:$E$14,AH6776,"Cubic","Extrapolate=Linear","MultiX=Average","Skip=True","Sort=True")</f>
        <v>#N/A Invalid Parameter: Interpolation value</v>
      </c>
      <c r="AJ6776" s="43" t="str">
        <f>_xll.BInterpol('Base IPCA'!$C$3:$C$14,'Base IPCA'!$D$3:$D$14,AH6776,"Cubic","Extrapolate=Linear","MultiX=Average","Skip=True","Sort=True")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4"/>
        <v>#REF!</v>
      </c>
      <c r="AI6777" s="43" t="str">
        <f>_xll.BInterpol('Base IPCA'!$C$3:$C$14,'Base IPCA'!$E$3:$E$14,AH6777,"Cubic","Extrapolate=Linear","MultiX=Average","Skip=True","Sort=True")</f>
        <v>#N/A Invalid Parameter: Interpolation value</v>
      </c>
      <c r="AJ6777" s="43" t="str">
        <f>_xll.BInterpol('Base IPCA'!$C$3:$C$14,'Base IPCA'!$D$3:$D$14,AH6777,"Cubic","Extrapolate=Linear","MultiX=Average","Skip=True","Sort=True")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4"/>
        <v>#REF!</v>
      </c>
      <c r="AI6778" s="43" t="str">
        <f>_xll.BInterpol('Base IPCA'!$C$3:$C$14,'Base IPCA'!$E$3:$E$14,AH6778,"Cubic","Extrapolate=Linear","MultiX=Average","Skip=True","Sort=True")</f>
        <v>#N/A Invalid Parameter: Interpolation value</v>
      </c>
      <c r="AJ6778" s="43" t="str">
        <f>_xll.BInterpol('Base IPCA'!$C$3:$C$14,'Base IPCA'!$D$3:$D$14,AH6778,"Cubic","Extrapolate=Linear","MultiX=Average","Skip=True","Sort=True")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4"/>
        <v>#REF!</v>
      </c>
      <c r="AI6779" s="43" t="str">
        <f>_xll.BInterpol('Base IPCA'!$C$3:$C$14,'Base IPCA'!$E$3:$E$14,AH6779,"Cubic","Extrapolate=Linear","MultiX=Average","Skip=True","Sort=True")</f>
        <v>#N/A Invalid Parameter: Interpolation value</v>
      </c>
      <c r="AJ6779" s="43" t="str">
        <f>_xll.BInterpol('Base IPCA'!$C$3:$C$14,'Base IPCA'!$D$3:$D$14,AH6779,"Cubic","Extrapolate=Linear","MultiX=Average","Skip=True","Sort=True")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4"/>
        <v>#REF!</v>
      </c>
      <c r="AI6780" s="43" t="str">
        <f>_xll.BInterpol('Base IPCA'!$C$3:$C$14,'Base IPCA'!$E$3:$E$14,AH6780,"Cubic","Extrapolate=Linear","MultiX=Average","Skip=True","Sort=True")</f>
        <v>#N/A Invalid Parameter: Interpolation value</v>
      </c>
      <c r="AJ6780" s="43" t="str">
        <f>_xll.BInterpol('Base IPCA'!$C$3:$C$14,'Base IPCA'!$D$3:$D$14,AH6780,"Cubic","Extrapolate=Linear","MultiX=Average","Skip=True","Sort=True")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4"/>
        <v>#REF!</v>
      </c>
      <c r="AI6781" s="43" t="str">
        <f>_xll.BInterpol('Base IPCA'!$C$3:$C$14,'Base IPCA'!$E$3:$E$14,AH6781,"Cubic","Extrapolate=Linear","MultiX=Average","Skip=True","Sort=True")</f>
        <v>#N/A Invalid Parameter: Interpolation value</v>
      </c>
      <c r="AJ6781" s="43" t="str">
        <f>_xll.BInterpol('Base IPCA'!$C$3:$C$14,'Base IPCA'!$D$3:$D$14,AH6781,"Cubic","Extrapolate=Linear","MultiX=Average","Skip=True","Sort=True")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4"/>
        <v>#REF!</v>
      </c>
      <c r="AI6782" s="43" t="str">
        <f>_xll.BInterpol('Base IPCA'!$C$3:$C$14,'Base IPCA'!$E$3:$E$14,AH6782,"Cubic","Extrapolate=Linear","MultiX=Average","Skip=True","Sort=True")</f>
        <v>#N/A Invalid Parameter: Interpolation value</v>
      </c>
      <c r="AJ6782" s="43" t="str">
        <f>_xll.BInterpol('Base IPCA'!$C$3:$C$14,'Base IPCA'!$D$3:$D$14,AH6782,"Cubic","Extrapolate=Linear","MultiX=Average","Skip=True","Sort=True")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4"/>
        <v>#REF!</v>
      </c>
      <c r="AI6783" s="43" t="str">
        <f>_xll.BInterpol('Base IPCA'!$C$3:$C$14,'Base IPCA'!$E$3:$E$14,AH6783,"Cubic","Extrapolate=Linear","MultiX=Average","Skip=True","Sort=True")</f>
        <v>#N/A Invalid Parameter: Interpolation value</v>
      </c>
      <c r="AJ6783" s="43" t="str">
        <f>_xll.BInterpol('Base IPCA'!$C$3:$C$14,'Base IPCA'!$D$3:$D$14,AH6783,"Cubic","Extrapolate=Linear","MultiX=Average","Skip=True","Sort=True")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4"/>
        <v>#REF!</v>
      </c>
      <c r="AI6784" s="43" t="str">
        <f>_xll.BInterpol('Base IPCA'!$C$3:$C$14,'Base IPCA'!$E$3:$E$14,AH6784,"Cubic","Extrapolate=Linear","MultiX=Average","Skip=True","Sort=True")</f>
        <v>#N/A Invalid Parameter: Interpolation value</v>
      </c>
      <c r="AJ6784" s="43" t="str">
        <f>_xll.BInterpol('Base IPCA'!$C$3:$C$14,'Base IPCA'!$D$3:$D$14,AH6784,"Cubic","Extrapolate=Linear","MultiX=Average","Skip=True","Sort=True")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4"/>
        <v>#REF!</v>
      </c>
      <c r="AI6785" s="43" t="str">
        <f>_xll.BInterpol('Base IPCA'!$C$3:$C$14,'Base IPCA'!$E$3:$E$14,AH6785,"Cubic","Extrapolate=Linear","MultiX=Average","Skip=True","Sort=True")</f>
        <v>#N/A Invalid Parameter: Interpolation value</v>
      </c>
      <c r="AJ6785" s="43" t="str">
        <f>_xll.BInterpol('Base IPCA'!$C$3:$C$14,'Base IPCA'!$D$3:$D$14,AH6785,"Cubic","Extrapolate=Linear","MultiX=Average","Skip=True","Sort=True")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4"/>
        <v>#REF!</v>
      </c>
      <c r="AI6786" s="43" t="str">
        <f>_xll.BInterpol('Base IPCA'!$C$3:$C$14,'Base IPCA'!$E$3:$E$14,AH6786,"Cubic","Extrapolate=Linear","MultiX=Average","Skip=True","Sort=True")</f>
        <v>#N/A Invalid Parameter: Interpolation value</v>
      </c>
      <c r="AJ6786" s="43" t="str">
        <f>_xll.BInterpol('Base IPCA'!$C$3:$C$14,'Base IPCA'!$D$3:$D$14,AH6786,"Cubic","Extrapolate=Linear","MultiX=Average","Skip=True","Sort=True")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4"/>
        <v>#REF!</v>
      </c>
      <c r="AI6787" s="43" t="str">
        <f>_xll.BInterpol('Base IPCA'!$C$3:$C$14,'Base IPCA'!$E$3:$E$14,AH6787,"Cubic","Extrapolate=Linear","MultiX=Average","Skip=True","Sort=True")</f>
        <v>#N/A Invalid Parameter: Interpolation value</v>
      </c>
      <c r="AJ6787" s="43" t="str">
        <f>_xll.BInterpol('Base IPCA'!$C$3:$C$14,'Base IPCA'!$D$3:$D$14,AH6787,"Cubic","Extrapolate=Linear","MultiX=Average","Skip=True","Sort=True")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4"/>
        <v>#REF!</v>
      </c>
      <c r="AI6788" s="43" t="str">
        <f>_xll.BInterpol('Base IPCA'!$C$3:$C$14,'Base IPCA'!$E$3:$E$14,AH6788,"Cubic","Extrapolate=Linear","MultiX=Average","Skip=True","Sort=True")</f>
        <v>#N/A Invalid Parameter: Interpolation value</v>
      </c>
      <c r="AJ6788" s="43" t="str">
        <f>_xll.BInterpol('Base IPCA'!$C$3:$C$14,'Base IPCA'!$D$3:$D$14,AH6788,"Cubic","Extrapolate=Linear","MultiX=Average","Skip=True","Sort=True")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4"/>
        <v>#REF!</v>
      </c>
      <c r="AI6789" s="43" t="str">
        <f>_xll.BInterpol('Base IPCA'!$C$3:$C$14,'Base IPCA'!$E$3:$E$14,AH6789,"Cubic","Extrapolate=Linear","MultiX=Average","Skip=True","Sort=True")</f>
        <v>#N/A Invalid Parameter: Interpolation value</v>
      </c>
      <c r="AJ6789" s="43" t="str">
        <f>_xll.BInterpol('Base IPCA'!$C$3:$C$14,'Base IPCA'!$D$3:$D$14,AH6789,"Cubic","Extrapolate=Linear","MultiX=Average","Skip=True","Sort=True")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5">AH6789+1</f>
        <v>#REF!</v>
      </c>
      <c r="AI6790" s="43" t="str">
        <f>_xll.BInterpol('Base IPCA'!$C$3:$C$14,'Base IPCA'!$E$3:$E$14,AH6790,"Cubic","Extrapolate=Linear","MultiX=Average","Skip=True","Sort=True")</f>
        <v>#N/A Invalid Parameter: Interpolation value</v>
      </c>
      <c r="AJ6790" s="43" t="str">
        <f>_xll.BInterpol('Base IPCA'!$C$3:$C$14,'Base IPCA'!$D$3:$D$14,AH6790,"Cubic","Extrapolate=Linear","MultiX=Average","Skip=True","Sort=True")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5"/>
        <v>#REF!</v>
      </c>
      <c r="AI6791" s="43" t="str">
        <f>_xll.BInterpol('Base IPCA'!$C$3:$C$14,'Base IPCA'!$E$3:$E$14,AH6791,"Cubic","Extrapolate=Linear","MultiX=Average","Skip=True","Sort=True")</f>
        <v>#N/A Invalid Parameter: Interpolation value</v>
      </c>
      <c r="AJ6791" s="43" t="str">
        <f>_xll.BInterpol('Base IPCA'!$C$3:$C$14,'Base IPCA'!$D$3:$D$14,AH6791,"Cubic","Extrapolate=Linear","MultiX=Average","Skip=True","Sort=True")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5"/>
        <v>#REF!</v>
      </c>
      <c r="AI6792" s="43" t="str">
        <f>_xll.BInterpol('Base IPCA'!$C$3:$C$14,'Base IPCA'!$E$3:$E$14,AH6792,"Cubic","Extrapolate=Linear","MultiX=Average","Skip=True","Sort=True")</f>
        <v>#N/A Invalid Parameter: Interpolation value</v>
      </c>
      <c r="AJ6792" s="43" t="str">
        <f>_xll.BInterpol('Base IPCA'!$C$3:$C$14,'Base IPCA'!$D$3:$D$14,AH6792,"Cubic","Extrapolate=Linear","MultiX=Average","Skip=True","Sort=True")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5"/>
        <v>#REF!</v>
      </c>
      <c r="AI6793" s="43" t="str">
        <f>_xll.BInterpol('Base IPCA'!$C$3:$C$14,'Base IPCA'!$E$3:$E$14,AH6793,"Cubic","Extrapolate=Linear","MultiX=Average","Skip=True","Sort=True")</f>
        <v>#N/A Invalid Parameter: Interpolation value</v>
      </c>
      <c r="AJ6793" s="43" t="str">
        <f>_xll.BInterpol('Base IPCA'!$C$3:$C$14,'Base IPCA'!$D$3:$D$14,AH6793,"Cubic","Extrapolate=Linear","MultiX=Average","Skip=True","Sort=True")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5"/>
        <v>#REF!</v>
      </c>
      <c r="AI6794" s="43" t="str">
        <f>_xll.BInterpol('Base IPCA'!$C$3:$C$14,'Base IPCA'!$E$3:$E$14,AH6794,"Cubic","Extrapolate=Linear","MultiX=Average","Skip=True","Sort=True")</f>
        <v>#N/A Invalid Parameter: Interpolation value</v>
      </c>
      <c r="AJ6794" s="43" t="str">
        <f>_xll.BInterpol('Base IPCA'!$C$3:$C$14,'Base IPCA'!$D$3:$D$14,AH6794,"Cubic","Extrapolate=Linear","MultiX=Average","Skip=True","Sort=True")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5"/>
        <v>#REF!</v>
      </c>
      <c r="AI6795" s="43" t="str">
        <f>_xll.BInterpol('Base IPCA'!$C$3:$C$14,'Base IPCA'!$E$3:$E$14,AH6795,"Cubic","Extrapolate=Linear","MultiX=Average","Skip=True","Sort=True")</f>
        <v>#N/A Invalid Parameter: Interpolation value</v>
      </c>
      <c r="AJ6795" s="43" t="str">
        <f>_xll.BInterpol('Base IPCA'!$C$3:$C$14,'Base IPCA'!$D$3:$D$14,AH6795,"Cubic","Extrapolate=Linear","MultiX=Average","Skip=True","Sort=True")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5"/>
        <v>#REF!</v>
      </c>
      <c r="AI6796" s="43" t="str">
        <f>_xll.BInterpol('Base IPCA'!$C$3:$C$14,'Base IPCA'!$E$3:$E$14,AH6796,"Cubic","Extrapolate=Linear","MultiX=Average","Skip=True","Sort=True")</f>
        <v>#N/A Invalid Parameter: Interpolation value</v>
      </c>
      <c r="AJ6796" s="43" t="str">
        <f>_xll.BInterpol('Base IPCA'!$C$3:$C$14,'Base IPCA'!$D$3:$D$14,AH6796,"Cubic","Extrapolate=Linear","MultiX=Average","Skip=True","Sort=True")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5"/>
        <v>#REF!</v>
      </c>
      <c r="AI6797" s="43" t="str">
        <f>_xll.BInterpol('Base IPCA'!$C$3:$C$14,'Base IPCA'!$E$3:$E$14,AH6797,"Cubic","Extrapolate=Linear","MultiX=Average","Skip=True","Sort=True")</f>
        <v>#N/A Invalid Parameter: Interpolation value</v>
      </c>
      <c r="AJ6797" s="43" t="str">
        <f>_xll.BInterpol('Base IPCA'!$C$3:$C$14,'Base IPCA'!$D$3:$D$14,AH6797,"Cubic","Extrapolate=Linear","MultiX=Average","Skip=True","Sort=True")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5"/>
        <v>#REF!</v>
      </c>
      <c r="AI6798" s="43" t="str">
        <f>_xll.BInterpol('Base IPCA'!$C$3:$C$14,'Base IPCA'!$E$3:$E$14,AH6798,"Cubic","Extrapolate=Linear","MultiX=Average","Skip=True","Sort=True")</f>
        <v>#N/A Invalid Parameter: Interpolation value</v>
      </c>
      <c r="AJ6798" s="43" t="str">
        <f>_xll.BInterpol('Base IPCA'!$C$3:$C$14,'Base IPCA'!$D$3:$D$14,AH6798,"Cubic","Extrapolate=Linear","MultiX=Average","Skip=True","Sort=True")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5"/>
        <v>#REF!</v>
      </c>
      <c r="AI6799" s="43" t="str">
        <f>_xll.BInterpol('Base IPCA'!$C$3:$C$14,'Base IPCA'!$E$3:$E$14,AH6799,"Cubic","Extrapolate=Linear","MultiX=Average","Skip=True","Sort=True")</f>
        <v>#N/A Invalid Parameter: Interpolation value</v>
      </c>
      <c r="AJ6799" s="43" t="str">
        <f>_xll.BInterpol('Base IPCA'!$C$3:$C$14,'Base IPCA'!$D$3:$D$14,AH6799,"Cubic","Extrapolate=Linear","MultiX=Average","Skip=True","Sort=True")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5"/>
        <v>#REF!</v>
      </c>
      <c r="AI6800" s="43" t="str">
        <f>_xll.BInterpol('Base IPCA'!$C$3:$C$14,'Base IPCA'!$E$3:$E$14,AH6800,"Cubic","Extrapolate=Linear","MultiX=Average","Skip=True","Sort=True")</f>
        <v>#N/A Invalid Parameter: Interpolation value</v>
      </c>
      <c r="AJ6800" s="43" t="str">
        <f>_xll.BInterpol('Base IPCA'!$C$3:$C$14,'Base IPCA'!$D$3:$D$14,AH6800,"Cubic","Extrapolate=Linear","MultiX=Average","Skip=True","Sort=True")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5"/>
        <v>#REF!</v>
      </c>
      <c r="AI6801" s="43" t="str">
        <f>_xll.BInterpol('Base IPCA'!$C$3:$C$14,'Base IPCA'!$E$3:$E$14,AH6801,"Cubic","Extrapolate=Linear","MultiX=Average","Skip=True","Sort=True")</f>
        <v>#N/A Invalid Parameter: Interpolation value</v>
      </c>
      <c r="AJ6801" s="43" t="str">
        <f>_xll.BInterpol('Base IPCA'!$C$3:$C$14,'Base IPCA'!$D$3:$D$14,AH6801,"Cubic","Extrapolate=Linear","MultiX=Average","Skip=True","Sort=True")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5"/>
        <v>#REF!</v>
      </c>
      <c r="AI6802" s="43" t="str">
        <f>_xll.BInterpol('Base IPCA'!$C$3:$C$14,'Base IPCA'!$E$3:$E$14,AH6802,"Cubic","Extrapolate=Linear","MultiX=Average","Skip=True","Sort=True")</f>
        <v>#N/A Invalid Parameter: Interpolation value</v>
      </c>
      <c r="AJ6802" s="43" t="str">
        <f>_xll.BInterpol('Base IPCA'!$C$3:$C$14,'Base IPCA'!$D$3:$D$14,AH6802,"Cubic","Extrapolate=Linear","MultiX=Average","Skip=True","Sort=True")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5"/>
        <v>#REF!</v>
      </c>
      <c r="AI6803" s="43" t="str">
        <f>_xll.BInterpol('Base IPCA'!$C$3:$C$14,'Base IPCA'!$E$3:$E$14,AH6803,"Cubic","Extrapolate=Linear","MultiX=Average","Skip=True","Sort=True")</f>
        <v>#N/A Invalid Parameter: Interpolation value</v>
      </c>
      <c r="AJ6803" s="43" t="str">
        <f>_xll.BInterpol('Base IPCA'!$C$3:$C$14,'Base IPCA'!$D$3:$D$14,AH6803,"Cubic","Extrapolate=Linear","MultiX=Average","Skip=True","Sort=True")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5"/>
        <v>#REF!</v>
      </c>
      <c r="AI6804" s="43" t="str">
        <f>_xll.BInterpol('Base IPCA'!$C$3:$C$14,'Base IPCA'!$E$3:$E$14,AH6804,"Cubic","Extrapolate=Linear","MultiX=Average","Skip=True","Sort=True")</f>
        <v>#N/A Invalid Parameter: Interpolation value</v>
      </c>
      <c r="AJ6804" s="43" t="str">
        <f>_xll.BInterpol('Base IPCA'!$C$3:$C$14,'Base IPCA'!$D$3:$D$14,AH6804,"Cubic","Extrapolate=Linear","MultiX=Average","Skip=True","Sort=True")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5"/>
        <v>#REF!</v>
      </c>
      <c r="AI6805" s="43" t="str">
        <f>_xll.BInterpol('Base IPCA'!$C$3:$C$14,'Base IPCA'!$E$3:$E$14,AH6805,"Cubic","Extrapolate=Linear","MultiX=Average","Skip=True","Sort=True")</f>
        <v>#N/A Invalid Parameter: Interpolation value</v>
      </c>
      <c r="AJ6805" s="43" t="str">
        <f>_xll.BInterpol('Base IPCA'!$C$3:$C$14,'Base IPCA'!$D$3:$D$14,AH6805,"Cubic","Extrapolate=Linear","MultiX=Average","Skip=True","Sort=True")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5"/>
        <v>#REF!</v>
      </c>
      <c r="AI6806" s="43" t="str">
        <f>_xll.BInterpol('Base IPCA'!$C$3:$C$14,'Base IPCA'!$E$3:$E$14,AH6806,"Cubic","Extrapolate=Linear","MultiX=Average","Skip=True","Sort=True")</f>
        <v>#N/A Invalid Parameter: Interpolation value</v>
      </c>
      <c r="AJ6806" s="43" t="str">
        <f>_xll.BInterpol('Base IPCA'!$C$3:$C$14,'Base IPCA'!$D$3:$D$14,AH6806,"Cubic","Extrapolate=Linear","MultiX=Average","Skip=True","Sort=True")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5"/>
        <v>#REF!</v>
      </c>
      <c r="AI6807" s="43" t="str">
        <f>_xll.BInterpol('Base IPCA'!$C$3:$C$14,'Base IPCA'!$E$3:$E$14,AH6807,"Cubic","Extrapolate=Linear","MultiX=Average","Skip=True","Sort=True")</f>
        <v>#N/A Invalid Parameter: Interpolation value</v>
      </c>
      <c r="AJ6807" s="43" t="str">
        <f>_xll.BInterpol('Base IPCA'!$C$3:$C$14,'Base IPCA'!$D$3:$D$14,AH6807,"Cubic","Extrapolate=Linear","MultiX=Average","Skip=True","Sort=True")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5"/>
        <v>#REF!</v>
      </c>
      <c r="AI6808" s="43" t="str">
        <f>_xll.BInterpol('Base IPCA'!$C$3:$C$14,'Base IPCA'!$E$3:$E$14,AH6808,"Cubic","Extrapolate=Linear","MultiX=Average","Skip=True","Sort=True")</f>
        <v>#N/A Invalid Parameter: Interpolation value</v>
      </c>
      <c r="AJ6808" s="43" t="str">
        <f>_xll.BInterpol('Base IPCA'!$C$3:$C$14,'Base IPCA'!$D$3:$D$14,AH6808,"Cubic","Extrapolate=Linear","MultiX=Average","Skip=True","Sort=True")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5"/>
        <v>#REF!</v>
      </c>
      <c r="AI6809" s="43" t="str">
        <f>_xll.BInterpol('Base IPCA'!$C$3:$C$14,'Base IPCA'!$E$3:$E$14,AH6809,"Cubic","Extrapolate=Linear","MultiX=Average","Skip=True","Sort=True")</f>
        <v>#N/A Invalid Parameter: Interpolation value</v>
      </c>
      <c r="AJ6809" s="43" t="str">
        <f>_xll.BInterpol('Base IPCA'!$C$3:$C$14,'Base IPCA'!$D$3:$D$14,AH6809,"Cubic","Extrapolate=Linear","MultiX=Average","Skip=True","Sort=True")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5"/>
        <v>#REF!</v>
      </c>
      <c r="AI6810" s="43" t="str">
        <f>_xll.BInterpol('Base IPCA'!$C$3:$C$14,'Base IPCA'!$E$3:$E$14,AH6810,"Cubic","Extrapolate=Linear","MultiX=Average","Skip=True","Sort=True")</f>
        <v>#N/A Invalid Parameter: Interpolation value</v>
      </c>
      <c r="AJ6810" s="43" t="str">
        <f>_xll.BInterpol('Base IPCA'!$C$3:$C$14,'Base IPCA'!$D$3:$D$14,AH6810,"Cubic","Extrapolate=Linear","MultiX=Average","Skip=True","Sort=True")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5"/>
        <v>#REF!</v>
      </c>
      <c r="AI6811" s="43" t="str">
        <f>_xll.BInterpol('Base IPCA'!$C$3:$C$14,'Base IPCA'!$E$3:$E$14,AH6811,"Cubic","Extrapolate=Linear","MultiX=Average","Skip=True","Sort=True")</f>
        <v>#N/A Invalid Parameter: Interpolation value</v>
      </c>
      <c r="AJ6811" s="43" t="str">
        <f>_xll.BInterpol('Base IPCA'!$C$3:$C$14,'Base IPCA'!$D$3:$D$14,AH6811,"Cubic","Extrapolate=Linear","MultiX=Average","Skip=True","Sort=True")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5"/>
        <v>#REF!</v>
      </c>
      <c r="AI6812" s="43" t="str">
        <f>_xll.BInterpol('Base IPCA'!$C$3:$C$14,'Base IPCA'!$E$3:$E$14,AH6812,"Cubic","Extrapolate=Linear","MultiX=Average","Skip=True","Sort=True")</f>
        <v>#N/A Invalid Parameter: Interpolation value</v>
      </c>
      <c r="AJ6812" s="43" t="str">
        <f>_xll.BInterpol('Base IPCA'!$C$3:$C$14,'Base IPCA'!$D$3:$D$14,AH6812,"Cubic","Extrapolate=Linear","MultiX=Average","Skip=True","Sort=True")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5"/>
        <v>#REF!</v>
      </c>
      <c r="AI6813" s="43" t="str">
        <f>_xll.BInterpol('Base IPCA'!$C$3:$C$14,'Base IPCA'!$E$3:$E$14,AH6813,"Cubic","Extrapolate=Linear","MultiX=Average","Skip=True","Sort=True")</f>
        <v>#N/A Invalid Parameter: Interpolation value</v>
      </c>
      <c r="AJ6813" s="43" t="str">
        <f>_xll.BInterpol('Base IPCA'!$C$3:$C$14,'Base IPCA'!$D$3:$D$14,AH6813,"Cubic","Extrapolate=Linear","MultiX=Average","Skip=True","Sort=True")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5"/>
        <v>#REF!</v>
      </c>
      <c r="AI6814" s="43" t="str">
        <f>_xll.BInterpol('Base IPCA'!$C$3:$C$14,'Base IPCA'!$E$3:$E$14,AH6814,"Cubic","Extrapolate=Linear","MultiX=Average","Skip=True","Sort=True")</f>
        <v>#N/A Invalid Parameter: Interpolation value</v>
      </c>
      <c r="AJ6814" s="43" t="str">
        <f>_xll.BInterpol('Base IPCA'!$C$3:$C$14,'Base IPCA'!$D$3:$D$14,AH6814,"Cubic","Extrapolate=Linear","MultiX=Average","Skip=True","Sort=True")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5"/>
        <v>#REF!</v>
      </c>
      <c r="AI6815" s="43" t="str">
        <f>_xll.BInterpol('Base IPCA'!$C$3:$C$14,'Base IPCA'!$E$3:$E$14,AH6815,"Cubic","Extrapolate=Linear","MultiX=Average","Skip=True","Sort=True")</f>
        <v>#N/A Invalid Parameter: Interpolation value</v>
      </c>
      <c r="AJ6815" s="43" t="str">
        <f>_xll.BInterpol('Base IPCA'!$C$3:$C$14,'Base IPCA'!$D$3:$D$14,AH6815,"Cubic","Extrapolate=Linear","MultiX=Average","Skip=True","Sort=True")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5"/>
        <v>#REF!</v>
      </c>
      <c r="AI6816" s="43" t="str">
        <f>_xll.BInterpol('Base IPCA'!$C$3:$C$14,'Base IPCA'!$E$3:$E$14,AH6816,"Cubic","Extrapolate=Linear","MultiX=Average","Skip=True","Sort=True")</f>
        <v>#N/A Invalid Parameter: Interpolation value</v>
      </c>
      <c r="AJ6816" s="43" t="str">
        <f>_xll.BInterpol('Base IPCA'!$C$3:$C$14,'Base IPCA'!$D$3:$D$14,AH6816,"Cubic","Extrapolate=Linear","MultiX=Average","Skip=True","Sort=True")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5"/>
        <v>#REF!</v>
      </c>
      <c r="AI6817" s="43" t="str">
        <f>_xll.BInterpol('Base IPCA'!$C$3:$C$14,'Base IPCA'!$E$3:$E$14,AH6817,"Cubic","Extrapolate=Linear","MultiX=Average","Skip=True","Sort=True")</f>
        <v>#N/A Invalid Parameter: Interpolation value</v>
      </c>
      <c r="AJ6817" s="43" t="str">
        <f>_xll.BInterpol('Base IPCA'!$C$3:$C$14,'Base IPCA'!$D$3:$D$14,AH6817,"Cubic","Extrapolate=Linear","MultiX=Average","Skip=True","Sort=True")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5"/>
        <v>#REF!</v>
      </c>
      <c r="AI6818" s="43" t="str">
        <f>_xll.BInterpol('Base IPCA'!$C$3:$C$14,'Base IPCA'!$E$3:$E$14,AH6818,"Cubic","Extrapolate=Linear","MultiX=Average","Skip=True","Sort=True")</f>
        <v>#N/A Invalid Parameter: Interpolation value</v>
      </c>
      <c r="AJ6818" s="43" t="str">
        <f>_xll.BInterpol('Base IPCA'!$C$3:$C$14,'Base IPCA'!$D$3:$D$14,AH6818,"Cubic","Extrapolate=Linear","MultiX=Average","Skip=True","Sort=True")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5"/>
        <v>#REF!</v>
      </c>
      <c r="AI6819" s="43" t="str">
        <f>_xll.BInterpol('Base IPCA'!$C$3:$C$14,'Base IPCA'!$E$3:$E$14,AH6819,"Cubic","Extrapolate=Linear","MultiX=Average","Skip=True","Sort=True")</f>
        <v>#N/A Invalid Parameter: Interpolation value</v>
      </c>
      <c r="AJ6819" s="43" t="str">
        <f>_xll.BInterpol('Base IPCA'!$C$3:$C$14,'Base IPCA'!$D$3:$D$14,AH6819,"Cubic","Extrapolate=Linear","MultiX=Average","Skip=True","Sort=True")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5"/>
        <v>#REF!</v>
      </c>
      <c r="AI6820" s="43" t="str">
        <f>_xll.BInterpol('Base IPCA'!$C$3:$C$14,'Base IPCA'!$E$3:$E$14,AH6820,"Cubic","Extrapolate=Linear","MultiX=Average","Skip=True","Sort=True")</f>
        <v>#N/A Invalid Parameter: Interpolation value</v>
      </c>
      <c r="AJ6820" s="43" t="str">
        <f>_xll.BInterpol('Base IPCA'!$C$3:$C$14,'Base IPCA'!$D$3:$D$14,AH6820,"Cubic","Extrapolate=Linear","MultiX=Average","Skip=True","Sort=True")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5"/>
        <v>#REF!</v>
      </c>
      <c r="AI6821" s="43" t="str">
        <f>_xll.BInterpol('Base IPCA'!$C$3:$C$14,'Base IPCA'!$E$3:$E$14,AH6821,"Cubic","Extrapolate=Linear","MultiX=Average","Skip=True","Sort=True")</f>
        <v>#N/A Invalid Parameter: Interpolation value</v>
      </c>
      <c r="AJ6821" s="43" t="str">
        <f>_xll.BInterpol('Base IPCA'!$C$3:$C$14,'Base IPCA'!$D$3:$D$14,AH6821,"Cubic","Extrapolate=Linear","MultiX=Average","Skip=True","Sort=True")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5"/>
        <v>#REF!</v>
      </c>
      <c r="AI6822" s="43" t="str">
        <f>_xll.BInterpol('Base IPCA'!$C$3:$C$14,'Base IPCA'!$E$3:$E$14,AH6822,"Cubic","Extrapolate=Linear","MultiX=Average","Skip=True","Sort=True")</f>
        <v>#N/A Invalid Parameter: Interpolation value</v>
      </c>
      <c r="AJ6822" s="43" t="str">
        <f>_xll.BInterpol('Base IPCA'!$C$3:$C$14,'Base IPCA'!$D$3:$D$14,AH6822,"Cubic","Extrapolate=Linear","MultiX=Average","Skip=True","Sort=True")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5"/>
        <v>#REF!</v>
      </c>
      <c r="AI6823" s="43" t="str">
        <f>_xll.BInterpol('Base IPCA'!$C$3:$C$14,'Base IPCA'!$E$3:$E$14,AH6823,"Cubic","Extrapolate=Linear","MultiX=Average","Skip=True","Sort=True")</f>
        <v>#N/A Invalid Parameter: Interpolation value</v>
      </c>
      <c r="AJ6823" s="43" t="str">
        <f>_xll.BInterpol('Base IPCA'!$C$3:$C$14,'Base IPCA'!$D$3:$D$14,AH6823,"Cubic","Extrapolate=Linear","MultiX=Average","Skip=True","Sort=True")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5"/>
        <v>#REF!</v>
      </c>
      <c r="AI6824" s="43" t="str">
        <f>_xll.BInterpol('Base IPCA'!$C$3:$C$14,'Base IPCA'!$E$3:$E$14,AH6824,"Cubic","Extrapolate=Linear","MultiX=Average","Skip=True","Sort=True")</f>
        <v>#N/A Invalid Parameter: Interpolation value</v>
      </c>
      <c r="AJ6824" s="43" t="str">
        <f>_xll.BInterpol('Base IPCA'!$C$3:$C$14,'Base IPCA'!$D$3:$D$14,AH6824,"Cubic","Extrapolate=Linear","MultiX=Average","Skip=True","Sort=True")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5"/>
        <v>#REF!</v>
      </c>
      <c r="AI6825" s="43" t="str">
        <f>_xll.BInterpol('Base IPCA'!$C$3:$C$14,'Base IPCA'!$E$3:$E$14,AH6825,"Cubic","Extrapolate=Linear","MultiX=Average","Skip=True","Sort=True")</f>
        <v>#N/A Invalid Parameter: Interpolation value</v>
      </c>
      <c r="AJ6825" s="43" t="str">
        <f>_xll.BInterpol('Base IPCA'!$C$3:$C$14,'Base IPCA'!$D$3:$D$14,AH6825,"Cubic","Extrapolate=Linear","MultiX=Average","Skip=True","Sort=True")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5"/>
        <v>#REF!</v>
      </c>
      <c r="AI6826" s="43" t="str">
        <f>_xll.BInterpol('Base IPCA'!$C$3:$C$14,'Base IPCA'!$E$3:$E$14,AH6826,"Cubic","Extrapolate=Linear","MultiX=Average","Skip=True","Sort=True")</f>
        <v>#N/A Invalid Parameter: Interpolation value</v>
      </c>
      <c r="AJ6826" s="43" t="str">
        <f>_xll.BInterpol('Base IPCA'!$C$3:$C$14,'Base IPCA'!$D$3:$D$14,AH6826,"Cubic","Extrapolate=Linear","MultiX=Average","Skip=True","Sort=True")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5"/>
        <v>#REF!</v>
      </c>
      <c r="AI6827" s="43" t="str">
        <f>_xll.BInterpol('Base IPCA'!$C$3:$C$14,'Base IPCA'!$E$3:$E$14,AH6827,"Cubic","Extrapolate=Linear","MultiX=Average","Skip=True","Sort=True")</f>
        <v>#N/A Invalid Parameter: Interpolation value</v>
      </c>
      <c r="AJ6827" s="43" t="str">
        <f>_xll.BInterpol('Base IPCA'!$C$3:$C$14,'Base IPCA'!$D$3:$D$14,AH6827,"Cubic","Extrapolate=Linear","MultiX=Average","Skip=True","Sort=True")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5"/>
        <v>#REF!</v>
      </c>
      <c r="AI6828" s="43" t="str">
        <f>_xll.BInterpol('Base IPCA'!$C$3:$C$14,'Base IPCA'!$E$3:$E$14,AH6828,"Cubic","Extrapolate=Linear","MultiX=Average","Skip=True","Sort=True")</f>
        <v>#N/A Invalid Parameter: Interpolation value</v>
      </c>
      <c r="AJ6828" s="43" t="str">
        <f>_xll.BInterpol('Base IPCA'!$C$3:$C$14,'Base IPCA'!$D$3:$D$14,AH6828,"Cubic","Extrapolate=Linear","MultiX=Average","Skip=True","Sort=True")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5"/>
        <v>#REF!</v>
      </c>
      <c r="AI6829" s="43" t="str">
        <f>_xll.BInterpol('Base IPCA'!$C$3:$C$14,'Base IPCA'!$E$3:$E$14,AH6829,"Cubic","Extrapolate=Linear","MultiX=Average","Skip=True","Sort=True")</f>
        <v>#N/A Invalid Parameter: Interpolation value</v>
      </c>
      <c r="AJ6829" s="43" t="str">
        <f>_xll.BInterpol('Base IPCA'!$C$3:$C$14,'Base IPCA'!$D$3:$D$14,AH6829,"Cubic","Extrapolate=Linear","MultiX=Average","Skip=True","Sort=True")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5"/>
        <v>#REF!</v>
      </c>
      <c r="AI6830" s="43" t="str">
        <f>_xll.BInterpol('Base IPCA'!$C$3:$C$14,'Base IPCA'!$E$3:$E$14,AH6830,"Cubic","Extrapolate=Linear","MultiX=Average","Skip=True","Sort=True")</f>
        <v>#N/A Invalid Parameter: Interpolation value</v>
      </c>
      <c r="AJ6830" s="43" t="str">
        <f>_xll.BInterpol('Base IPCA'!$C$3:$C$14,'Base IPCA'!$D$3:$D$14,AH6830,"Cubic","Extrapolate=Linear","MultiX=Average","Skip=True","Sort=True")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5"/>
        <v>#REF!</v>
      </c>
      <c r="AI6831" s="43" t="str">
        <f>_xll.BInterpol('Base IPCA'!$C$3:$C$14,'Base IPCA'!$E$3:$E$14,AH6831,"Cubic","Extrapolate=Linear","MultiX=Average","Skip=True","Sort=True")</f>
        <v>#N/A Invalid Parameter: Interpolation value</v>
      </c>
      <c r="AJ6831" s="43" t="str">
        <f>_xll.BInterpol('Base IPCA'!$C$3:$C$14,'Base IPCA'!$D$3:$D$14,AH6831,"Cubic","Extrapolate=Linear","MultiX=Average","Skip=True","Sort=True")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5"/>
        <v>#REF!</v>
      </c>
      <c r="AI6832" s="43" t="str">
        <f>_xll.BInterpol('Base IPCA'!$C$3:$C$14,'Base IPCA'!$E$3:$E$14,AH6832,"Cubic","Extrapolate=Linear","MultiX=Average","Skip=True","Sort=True")</f>
        <v>#N/A Invalid Parameter: Interpolation value</v>
      </c>
      <c r="AJ6832" s="43" t="str">
        <f>_xll.BInterpol('Base IPCA'!$C$3:$C$14,'Base IPCA'!$D$3:$D$14,AH6832,"Cubic","Extrapolate=Linear","MultiX=Average","Skip=True","Sort=True")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5"/>
        <v>#REF!</v>
      </c>
      <c r="AI6833" s="43" t="str">
        <f>_xll.BInterpol('Base IPCA'!$C$3:$C$14,'Base IPCA'!$E$3:$E$14,AH6833,"Cubic","Extrapolate=Linear","MultiX=Average","Skip=True","Sort=True")</f>
        <v>#N/A Invalid Parameter: Interpolation value</v>
      </c>
      <c r="AJ6833" s="43" t="str">
        <f>_xll.BInterpol('Base IPCA'!$C$3:$C$14,'Base IPCA'!$D$3:$D$14,AH6833,"Cubic","Extrapolate=Linear","MultiX=Average","Skip=True","Sort=True")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5"/>
        <v>#REF!</v>
      </c>
      <c r="AI6834" s="43" t="str">
        <f>_xll.BInterpol('Base IPCA'!$C$3:$C$14,'Base IPCA'!$E$3:$E$14,AH6834,"Cubic","Extrapolate=Linear","MultiX=Average","Skip=True","Sort=True")</f>
        <v>#N/A Invalid Parameter: Interpolation value</v>
      </c>
      <c r="AJ6834" s="43" t="str">
        <f>_xll.BInterpol('Base IPCA'!$C$3:$C$14,'Base IPCA'!$D$3:$D$14,AH6834,"Cubic","Extrapolate=Linear","MultiX=Average","Skip=True","Sort=True")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5"/>
        <v>#REF!</v>
      </c>
      <c r="AI6835" s="43" t="str">
        <f>_xll.BInterpol('Base IPCA'!$C$3:$C$14,'Base IPCA'!$E$3:$E$14,AH6835,"Cubic","Extrapolate=Linear","MultiX=Average","Skip=True","Sort=True")</f>
        <v>#N/A Invalid Parameter: Interpolation value</v>
      </c>
      <c r="AJ6835" s="43" t="str">
        <f>_xll.BInterpol('Base IPCA'!$C$3:$C$14,'Base IPCA'!$D$3:$D$14,AH6835,"Cubic","Extrapolate=Linear","MultiX=Average","Skip=True","Sort=True")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5"/>
        <v>#REF!</v>
      </c>
      <c r="AI6836" s="43" t="str">
        <f>_xll.BInterpol('Base IPCA'!$C$3:$C$14,'Base IPCA'!$E$3:$E$14,AH6836,"Cubic","Extrapolate=Linear","MultiX=Average","Skip=True","Sort=True")</f>
        <v>#N/A Invalid Parameter: Interpolation value</v>
      </c>
      <c r="AJ6836" s="43" t="str">
        <f>_xll.BInterpol('Base IPCA'!$C$3:$C$14,'Base IPCA'!$D$3:$D$14,AH6836,"Cubic","Extrapolate=Linear","MultiX=Average","Skip=True","Sort=True")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5"/>
        <v>#REF!</v>
      </c>
      <c r="AI6837" s="43" t="str">
        <f>_xll.BInterpol('Base IPCA'!$C$3:$C$14,'Base IPCA'!$E$3:$E$14,AH6837,"Cubic","Extrapolate=Linear","MultiX=Average","Skip=True","Sort=True")</f>
        <v>#N/A Invalid Parameter: Interpolation value</v>
      </c>
      <c r="AJ6837" s="43" t="str">
        <f>_xll.BInterpol('Base IPCA'!$C$3:$C$14,'Base IPCA'!$D$3:$D$14,AH6837,"Cubic","Extrapolate=Linear","MultiX=Average","Skip=True","Sort=True")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5"/>
        <v>#REF!</v>
      </c>
      <c r="AI6838" s="43" t="str">
        <f>_xll.BInterpol('Base IPCA'!$C$3:$C$14,'Base IPCA'!$E$3:$E$14,AH6838,"Cubic","Extrapolate=Linear","MultiX=Average","Skip=True","Sort=True")</f>
        <v>#N/A Invalid Parameter: Interpolation value</v>
      </c>
      <c r="AJ6838" s="43" t="str">
        <f>_xll.BInterpol('Base IPCA'!$C$3:$C$14,'Base IPCA'!$D$3:$D$14,AH6838,"Cubic","Extrapolate=Linear","MultiX=Average","Skip=True","Sort=True")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5"/>
        <v>#REF!</v>
      </c>
      <c r="AI6839" s="43" t="str">
        <f>_xll.BInterpol('Base IPCA'!$C$3:$C$14,'Base IPCA'!$E$3:$E$14,AH6839,"Cubic","Extrapolate=Linear","MultiX=Average","Skip=True","Sort=True")</f>
        <v>#N/A Invalid Parameter: Interpolation value</v>
      </c>
      <c r="AJ6839" s="43" t="str">
        <f>_xll.BInterpol('Base IPCA'!$C$3:$C$14,'Base IPCA'!$D$3:$D$14,AH6839,"Cubic","Extrapolate=Linear","MultiX=Average","Skip=True","Sort=True")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5"/>
        <v>#REF!</v>
      </c>
      <c r="AI6840" s="43" t="str">
        <f>_xll.BInterpol('Base IPCA'!$C$3:$C$14,'Base IPCA'!$E$3:$E$14,AH6840,"Cubic","Extrapolate=Linear","MultiX=Average","Skip=True","Sort=True")</f>
        <v>#N/A Invalid Parameter: Interpolation value</v>
      </c>
      <c r="AJ6840" s="43" t="str">
        <f>_xll.BInterpol('Base IPCA'!$C$3:$C$14,'Base IPCA'!$D$3:$D$14,AH6840,"Cubic","Extrapolate=Linear","MultiX=Average","Skip=True","Sort=True")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5"/>
        <v>#REF!</v>
      </c>
      <c r="AI6841" s="43" t="str">
        <f>_xll.BInterpol('Base IPCA'!$C$3:$C$14,'Base IPCA'!$E$3:$E$14,AH6841,"Cubic","Extrapolate=Linear","MultiX=Average","Skip=True","Sort=True")</f>
        <v>#N/A Invalid Parameter: Interpolation value</v>
      </c>
      <c r="AJ6841" s="43" t="str">
        <f>_xll.BInterpol('Base IPCA'!$C$3:$C$14,'Base IPCA'!$D$3:$D$14,AH6841,"Cubic","Extrapolate=Linear","MultiX=Average","Skip=True","Sort=True")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5"/>
        <v>#REF!</v>
      </c>
      <c r="AI6842" s="43" t="str">
        <f>_xll.BInterpol('Base IPCA'!$C$3:$C$14,'Base IPCA'!$E$3:$E$14,AH6842,"Cubic","Extrapolate=Linear","MultiX=Average","Skip=True","Sort=True")</f>
        <v>#N/A Invalid Parameter: Interpolation value</v>
      </c>
      <c r="AJ6842" s="43" t="str">
        <f>_xll.BInterpol('Base IPCA'!$C$3:$C$14,'Base IPCA'!$D$3:$D$14,AH6842,"Cubic","Extrapolate=Linear","MultiX=Average","Skip=True","Sort=True")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5"/>
        <v>#REF!</v>
      </c>
      <c r="AI6843" s="43" t="str">
        <f>_xll.BInterpol('Base IPCA'!$C$3:$C$14,'Base IPCA'!$E$3:$E$14,AH6843,"Cubic","Extrapolate=Linear","MultiX=Average","Skip=True","Sort=True")</f>
        <v>#N/A Invalid Parameter: Interpolation value</v>
      </c>
      <c r="AJ6843" s="43" t="str">
        <f>_xll.BInterpol('Base IPCA'!$C$3:$C$14,'Base IPCA'!$D$3:$D$14,AH6843,"Cubic","Extrapolate=Linear","MultiX=Average","Skip=True","Sort=True")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5"/>
        <v>#REF!</v>
      </c>
      <c r="AI6844" s="43" t="str">
        <f>_xll.BInterpol('Base IPCA'!$C$3:$C$14,'Base IPCA'!$E$3:$E$14,AH6844,"Cubic","Extrapolate=Linear","MultiX=Average","Skip=True","Sort=True")</f>
        <v>#N/A Invalid Parameter: Interpolation value</v>
      </c>
      <c r="AJ6844" s="43" t="str">
        <f>_xll.BInterpol('Base IPCA'!$C$3:$C$14,'Base IPCA'!$D$3:$D$14,AH6844,"Cubic","Extrapolate=Linear","MultiX=Average","Skip=True","Sort=True")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5"/>
        <v>#REF!</v>
      </c>
      <c r="AI6845" s="43" t="str">
        <f>_xll.BInterpol('Base IPCA'!$C$3:$C$14,'Base IPCA'!$E$3:$E$14,AH6845,"Cubic","Extrapolate=Linear","MultiX=Average","Skip=True","Sort=True")</f>
        <v>#N/A Invalid Parameter: Interpolation value</v>
      </c>
      <c r="AJ6845" s="43" t="str">
        <f>_xll.BInterpol('Base IPCA'!$C$3:$C$14,'Base IPCA'!$D$3:$D$14,AH6845,"Cubic","Extrapolate=Linear","MultiX=Average","Skip=True","Sort=True")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5"/>
        <v>#REF!</v>
      </c>
      <c r="AI6846" s="43" t="str">
        <f>_xll.BInterpol('Base IPCA'!$C$3:$C$14,'Base IPCA'!$E$3:$E$14,AH6846,"Cubic","Extrapolate=Linear","MultiX=Average","Skip=True","Sort=True")</f>
        <v>#N/A Invalid Parameter: Interpolation value</v>
      </c>
      <c r="AJ6846" s="43" t="str">
        <f>_xll.BInterpol('Base IPCA'!$C$3:$C$14,'Base IPCA'!$D$3:$D$14,AH6846,"Cubic","Extrapolate=Linear","MultiX=Average","Skip=True","Sort=True")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5"/>
        <v>#REF!</v>
      </c>
      <c r="AI6847" s="43" t="str">
        <f>_xll.BInterpol('Base IPCA'!$C$3:$C$14,'Base IPCA'!$E$3:$E$14,AH6847,"Cubic","Extrapolate=Linear","MultiX=Average","Skip=True","Sort=True")</f>
        <v>#N/A Invalid Parameter: Interpolation value</v>
      </c>
      <c r="AJ6847" s="43" t="str">
        <f>_xll.BInterpol('Base IPCA'!$C$3:$C$14,'Base IPCA'!$D$3:$D$14,AH6847,"Cubic","Extrapolate=Linear","MultiX=Average","Skip=True","Sort=True")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5"/>
        <v>#REF!</v>
      </c>
      <c r="AI6848" s="43" t="str">
        <f>_xll.BInterpol('Base IPCA'!$C$3:$C$14,'Base IPCA'!$E$3:$E$14,AH6848,"Cubic","Extrapolate=Linear","MultiX=Average","Skip=True","Sort=True")</f>
        <v>#N/A Invalid Parameter: Interpolation value</v>
      </c>
      <c r="AJ6848" s="43" t="str">
        <f>_xll.BInterpol('Base IPCA'!$C$3:$C$14,'Base IPCA'!$D$3:$D$14,AH6848,"Cubic","Extrapolate=Linear","MultiX=Average","Skip=True","Sort=True")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5"/>
        <v>#REF!</v>
      </c>
      <c r="AI6849" s="43" t="str">
        <f>_xll.BInterpol('Base IPCA'!$C$3:$C$14,'Base IPCA'!$E$3:$E$14,AH6849,"Cubic","Extrapolate=Linear","MultiX=Average","Skip=True","Sort=True")</f>
        <v>#N/A Invalid Parameter: Interpolation value</v>
      </c>
      <c r="AJ6849" s="43" t="str">
        <f>_xll.BInterpol('Base IPCA'!$C$3:$C$14,'Base IPCA'!$D$3:$D$14,AH6849,"Cubic","Extrapolate=Linear","MultiX=Average","Skip=True","Sort=True")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5"/>
        <v>#REF!</v>
      </c>
      <c r="AI6850" s="43" t="str">
        <f>_xll.BInterpol('Base IPCA'!$C$3:$C$14,'Base IPCA'!$E$3:$E$14,AH6850,"Cubic","Extrapolate=Linear","MultiX=Average","Skip=True","Sort=True")</f>
        <v>#N/A Invalid Parameter: Interpolation value</v>
      </c>
      <c r="AJ6850" s="43" t="str">
        <f>_xll.BInterpol('Base IPCA'!$C$3:$C$14,'Base IPCA'!$D$3:$D$14,AH6850,"Cubic","Extrapolate=Linear","MultiX=Average","Skip=True","Sort=True")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5"/>
        <v>#REF!</v>
      </c>
      <c r="AI6851" s="43" t="str">
        <f>_xll.BInterpol('Base IPCA'!$C$3:$C$14,'Base IPCA'!$E$3:$E$14,AH6851,"Cubic","Extrapolate=Linear","MultiX=Average","Skip=True","Sort=True")</f>
        <v>#N/A Invalid Parameter: Interpolation value</v>
      </c>
      <c r="AJ6851" s="43" t="str">
        <f>_xll.BInterpol('Base IPCA'!$C$3:$C$14,'Base IPCA'!$D$3:$D$14,AH6851,"Cubic","Extrapolate=Linear","MultiX=Average","Skip=True","Sort=True")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5"/>
        <v>#REF!</v>
      </c>
      <c r="AI6852" s="43" t="str">
        <f>_xll.BInterpol('Base IPCA'!$C$3:$C$14,'Base IPCA'!$E$3:$E$14,AH6852,"Cubic","Extrapolate=Linear","MultiX=Average","Skip=True","Sort=True")</f>
        <v>#N/A Invalid Parameter: Interpolation value</v>
      </c>
      <c r="AJ6852" s="43" t="str">
        <f>_xll.BInterpol('Base IPCA'!$C$3:$C$14,'Base IPCA'!$D$3:$D$14,AH6852,"Cubic","Extrapolate=Linear","MultiX=Average","Skip=True","Sort=True")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5"/>
        <v>#REF!</v>
      </c>
      <c r="AI6853" s="43" t="str">
        <f>_xll.BInterpol('Base IPCA'!$C$3:$C$14,'Base IPCA'!$E$3:$E$14,AH6853,"Cubic","Extrapolate=Linear","MultiX=Average","Skip=True","Sort=True")</f>
        <v>#N/A Invalid Parameter: Interpolation value</v>
      </c>
      <c r="AJ6853" s="43" t="str">
        <f>_xll.BInterpol('Base IPCA'!$C$3:$C$14,'Base IPCA'!$D$3:$D$14,AH6853,"Cubic","Extrapolate=Linear","MultiX=Average","Skip=True","Sort=True")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196">AH6853+1</f>
        <v>#REF!</v>
      </c>
      <c r="AI6854" s="43" t="str">
        <f>_xll.BInterpol('Base IPCA'!$C$3:$C$14,'Base IPCA'!$E$3:$E$14,AH6854,"Cubic","Extrapolate=Linear","MultiX=Average","Skip=True","Sort=True")</f>
        <v>#N/A Invalid Parameter: Interpolation value</v>
      </c>
      <c r="AJ6854" s="43" t="str">
        <f>_xll.BInterpol('Base IPCA'!$C$3:$C$14,'Base IPCA'!$D$3:$D$14,AH6854,"Cubic","Extrapolate=Linear","MultiX=Average","Skip=True","Sort=True")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196"/>
        <v>#REF!</v>
      </c>
      <c r="AI6855" s="43" t="str">
        <f>_xll.BInterpol('Base IPCA'!$C$3:$C$14,'Base IPCA'!$E$3:$E$14,AH6855,"Cubic","Extrapolate=Linear","MultiX=Average","Skip=True","Sort=True")</f>
        <v>#N/A Invalid Parameter: Interpolation value</v>
      </c>
      <c r="AJ6855" s="43" t="str">
        <f>_xll.BInterpol('Base IPCA'!$C$3:$C$14,'Base IPCA'!$D$3:$D$14,AH6855,"Cubic","Extrapolate=Linear","MultiX=Average","Skip=True","Sort=True")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196"/>
        <v>#REF!</v>
      </c>
      <c r="AI6856" s="43" t="str">
        <f>_xll.BInterpol('Base IPCA'!$C$3:$C$14,'Base IPCA'!$E$3:$E$14,AH6856,"Cubic","Extrapolate=Linear","MultiX=Average","Skip=True","Sort=True")</f>
        <v>#N/A Invalid Parameter: Interpolation value</v>
      </c>
      <c r="AJ6856" s="43" t="str">
        <f>_xll.BInterpol('Base IPCA'!$C$3:$C$14,'Base IPCA'!$D$3:$D$14,AH6856,"Cubic","Extrapolate=Linear","MultiX=Average","Skip=True","Sort=True")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196"/>
        <v>#REF!</v>
      </c>
      <c r="AI6857" s="43" t="str">
        <f>_xll.BInterpol('Base IPCA'!$C$3:$C$14,'Base IPCA'!$E$3:$E$14,AH6857,"Cubic","Extrapolate=Linear","MultiX=Average","Skip=True","Sort=True")</f>
        <v>#N/A Invalid Parameter: Interpolation value</v>
      </c>
      <c r="AJ6857" s="43" t="str">
        <f>_xll.BInterpol('Base IPCA'!$C$3:$C$14,'Base IPCA'!$D$3:$D$14,AH6857,"Cubic","Extrapolate=Linear","MultiX=Average","Skip=True","Sort=True")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196"/>
        <v>#REF!</v>
      </c>
      <c r="AI6858" s="43" t="str">
        <f>_xll.BInterpol('Base IPCA'!$C$3:$C$14,'Base IPCA'!$E$3:$E$14,AH6858,"Cubic","Extrapolate=Linear","MultiX=Average","Skip=True","Sort=True")</f>
        <v>#N/A Invalid Parameter: Interpolation value</v>
      </c>
      <c r="AJ6858" s="43" t="str">
        <f>_xll.BInterpol('Base IPCA'!$C$3:$C$14,'Base IPCA'!$D$3:$D$14,AH6858,"Cubic","Extrapolate=Linear","MultiX=Average","Skip=True","Sort=True")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196"/>
        <v>#REF!</v>
      </c>
      <c r="AI6859" s="43" t="str">
        <f>_xll.BInterpol('Base IPCA'!$C$3:$C$14,'Base IPCA'!$E$3:$E$14,AH6859,"Cubic","Extrapolate=Linear","MultiX=Average","Skip=True","Sort=True")</f>
        <v>#N/A Invalid Parameter: Interpolation value</v>
      </c>
      <c r="AJ6859" s="43" t="str">
        <f>_xll.BInterpol('Base IPCA'!$C$3:$C$14,'Base IPCA'!$D$3:$D$14,AH6859,"Cubic","Extrapolate=Linear","MultiX=Average","Skip=True","Sort=True")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196"/>
        <v>#REF!</v>
      </c>
      <c r="AI6860" s="43" t="str">
        <f>_xll.BInterpol('Base IPCA'!$C$3:$C$14,'Base IPCA'!$E$3:$E$14,AH6860,"Cubic","Extrapolate=Linear","MultiX=Average","Skip=True","Sort=True")</f>
        <v>#N/A Invalid Parameter: Interpolation value</v>
      </c>
      <c r="AJ6860" s="43" t="str">
        <f>_xll.BInterpol('Base IPCA'!$C$3:$C$14,'Base IPCA'!$D$3:$D$14,AH6860,"Cubic","Extrapolate=Linear","MultiX=Average","Skip=True","Sort=True")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196"/>
        <v>#REF!</v>
      </c>
      <c r="AI6861" s="43" t="str">
        <f>_xll.BInterpol('Base IPCA'!$C$3:$C$14,'Base IPCA'!$E$3:$E$14,AH6861,"Cubic","Extrapolate=Linear","MultiX=Average","Skip=True","Sort=True")</f>
        <v>#N/A Invalid Parameter: Interpolation value</v>
      </c>
      <c r="AJ6861" s="43" t="str">
        <f>_xll.BInterpol('Base IPCA'!$C$3:$C$14,'Base IPCA'!$D$3:$D$14,AH6861,"Cubic","Extrapolate=Linear","MultiX=Average","Skip=True","Sort=True")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196"/>
        <v>#REF!</v>
      </c>
      <c r="AI6862" s="43" t="str">
        <f>_xll.BInterpol('Base IPCA'!$C$3:$C$14,'Base IPCA'!$E$3:$E$14,AH6862,"Cubic","Extrapolate=Linear","MultiX=Average","Skip=True","Sort=True")</f>
        <v>#N/A Invalid Parameter: Interpolation value</v>
      </c>
      <c r="AJ6862" s="43" t="str">
        <f>_xll.BInterpol('Base IPCA'!$C$3:$C$14,'Base IPCA'!$D$3:$D$14,AH6862,"Cubic","Extrapolate=Linear","MultiX=Average","Skip=True","Sort=True")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196"/>
        <v>#REF!</v>
      </c>
      <c r="AI6863" s="43" t="str">
        <f>_xll.BInterpol('Base IPCA'!$C$3:$C$14,'Base IPCA'!$E$3:$E$14,AH6863,"Cubic","Extrapolate=Linear","MultiX=Average","Skip=True","Sort=True")</f>
        <v>#N/A Invalid Parameter: Interpolation value</v>
      </c>
      <c r="AJ6863" s="43" t="str">
        <f>_xll.BInterpol('Base IPCA'!$C$3:$C$14,'Base IPCA'!$D$3:$D$14,AH6863,"Cubic","Extrapolate=Linear","MultiX=Average","Skip=True","Sort=True")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196"/>
        <v>#REF!</v>
      </c>
      <c r="AI6864" s="43" t="str">
        <f>_xll.BInterpol('Base IPCA'!$C$3:$C$14,'Base IPCA'!$E$3:$E$14,AH6864,"Cubic","Extrapolate=Linear","MultiX=Average","Skip=True","Sort=True")</f>
        <v>#N/A Invalid Parameter: Interpolation value</v>
      </c>
      <c r="AJ6864" s="43" t="str">
        <f>_xll.BInterpol('Base IPCA'!$C$3:$C$14,'Base IPCA'!$D$3:$D$14,AH6864,"Cubic","Extrapolate=Linear","MultiX=Average","Skip=True","Sort=True")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196"/>
        <v>#REF!</v>
      </c>
      <c r="AI6865" s="43" t="str">
        <f>_xll.BInterpol('Base IPCA'!$C$3:$C$14,'Base IPCA'!$E$3:$E$14,AH6865,"Cubic","Extrapolate=Linear","MultiX=Average","Skip=True","Sort=True")</f>
        <v>#N/A Invalid Parameter: Interpolation value</v>
      </c>
      <c r="AJ6865" s="43" t="str">
        <f>_xll.BInterpol('Base IPCA'!$C$3:$C$14,'Base IPCA'!$D$3:$D$14,AH6865,"Cubic","Extrapolate=Linear","MultiX=Average","Skip=True","Sort=True")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196"/>
        <v>#REF!</v>
      </c>
      <c r="AI6866" s="43" t="str">
        <f>_xll.BInterpol('Base IPCA'!$C$3:$C$14,'Base IPCA'!$E$3:$E$14,AH6866,"Cubic","Extrapolate=Linear","MultiX=Average","Skip=True","Sort=True")</f>
        <v>#N/A Invalid Parameter: Interpolation value</v>
      </c>
      <c r="AJ6866" s="43" t="str">
        <f>_xll.BInterpol('Base IPCA'!$C$3:$C$14,'Base IPCA'!$D$3:$D$14,AH6866,"Cubic","Extrapolate=Linear","MultiX=Average","Skip=True","Sort=True")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196"/>
        <v>#REF!</v>
      </c>
      <c r="AI6867" s="43" t="str">
        <f>_xll.BInterpol('Base IPCA'!$C$3:$C$14,'Base IPCA'!$E$3:$E$14,AH6867,"Cubic","Extrapolate=Linear","MultiX=Average","Skip=True","Sort=True")</f>
        <v>#N/A Invalid Parameter: Interpolation value</v>
      </c>
      <c r="AJ6867" s="43" t="str">
        <f>_xll.BInterpol('Base IPCA'!$C$3:$C$14,'Base IPCA'!$D$3:$D$14,AH6867,"Cubic","Extrapolate=Linear","MultiX=Average","Skip=True","Sort=True")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196"/>
        <v>#REF!</v>
      </c>
      <c r="AI6868" s="43" t="str">
        <f>_xll.BInterpol('Base IPCA'!$C$3:$C$14,'Base IPCA'!$E$3:$E$14,AH6868,"Cubic","Extrapolate=Linear","MultiX=Average","Skip=True","Sort=True")</f>
        <v>#N/A Invalid Parameter: Interpolation value</v>
      </c>
      <c r="AJ6868" s="43" t="str">
        <f>_xll.BInterpol('Base IPCA'!$C$3:$C$14,'Base IPCA'!$D$3:$D$14,AH6868,"Cubic","Extrapolate=Linear","MultiX=Average","Skip=True","Sort=True")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196"/>
        <v>#REF!</v>
      </c>
      <c r="AI6869" s="43" t="str">
        <f>_xll.BInterpol('Base IPCA'!$C$3:$C$14,'Base IPCA'!$E$3:$E$14,AH6869,"Cubic","Extrapolate=Linear","MultiX=Average","Skip=True","Sort=True")</f>
        <v>#N/A Invalid Parameter: Interpolation value</v>
      </c>
      <c r="AJ6869" s="43" t="str">
        <f>_xll.BInterpol('Base IPCA'!$C$3:$C$14,'Base IPCA'!$D$3:$D$14,AH6869,"Cubic","Extrapolate=Linear","MultiX=Average","Skip=True","Sort=True")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196"/>
        <v>#REF!</v>
      </c>
      <c r="AI6870" s="43" t="str">
        <f>_xll.BInterpol('Base IPCA'!$C$3:$C$14,'Base IPCA'!$E$3:$E$14,AH6870,"Cubic","Extrapolate=Linear","MultiX=Average","Skip=True","Sort=True")</f>
        <v>#N/A Invalid Parameter: Interpolation value</v>
      </c>
      <c r="AJ6870" s="43" t="str">
        <f>_xll.BInterpol('Base IPCA'!$C$3:$C$14,'Base IPCA'!$D$3:$D$14,AH6870,"Cubic","Extrapolate=Linear","MultiX=Average","Skip=True","Sort=True")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196"/>
        <v>#REF!</v>
      </c>
      <c r="AI6871" s="43" t="str">
        <f>_xll.BInterpol('Base IPCA'!$C$3:$C$14,'Base IPCA'!$E$3:$E$14,AH6871,"Cubic","Extrapolate=Linear","MultiX=Average","Skip=True","Sort=True")</f>
        <v>#N/A Invalid Parameter: Interpolation value</v>
      </c>
      <c r="AJ6871" s="43" t="str">
        <f>_xll.BInterpol('Base IPCA'!$C$3:$C$14,'Base IPCA'!$D$3:$D$14,AH6871,"Cubic","Extrapolate=Linear","MultiX=Average","Skip=True","Sort=True")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196"/>
        <v>#REF!</v>
      </c>
      <c r="AI6872" s="43" t="str">
        <f>_xll.BInterpol('Base IPCA'!$C$3:$C$14,'Base IPCA'!$E$3:$E$14,AH6872,"Cubic","Extrapolate=Linear","MultiX=Average","Skip=True","Sort=True")</f>
        <v>#N/A Invalid Parameter: Interpolation value</v>
      </c>
      <c r="AJ6872" s="43" t="str">
        <f>_xll.BInterpol('Base IPCA'!$C$3:$C$14,'Base IPCA'!$D$3:$D$14,AH6872,"Cubic","Extrapolate=Linear","MultiX=Average","Skip=True","Sort=True")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196"/>
        <v>#REF!</v>
      </c>
      <c r="AI6873" s="43" t="str">
        <f>_xll.BInterpol('Base IPCA'!$C$3:$C$14,'Base IPCA'!$E$3:$E$14,AH6873,"Cubic","Extrapolate=Linear","MultiX=Average","Skip=True","Sort=True")</f>
        <v>#N/A Invalid Parameter: Interpolation value</v>
      </c>
      <c r="AJ6873" s="43" t="str">
        <f>_xll.BInterpol('Base IPCA'!$C$3:$C$14,'Base IPCA'!$D$3:$D$14,AH6873,"Cubic","Extrapolate=Linear","MultiX=Average","Skip=True","Sort=True")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196"/>
        <v>#REF!</v>
      </c>
      <c r="AI6874" s="43" t="str">
        <f>_xll.BInterpol('Base IPCA'!$C$3:$C$14,'Base IPCA'!$E$3:$E$14,AH6874,"Cubic","Extrapolate=Linear","MultiX=Average","Skip=True","Sort=True")</f>
        <v>#N/A Invalid Parameter: Interpolation value</v>
      </c>
      <c r="AJ6874" s="43" t="str">
        <f>_xll.BInterpol('Base IPCA'!$C$3:$C$14,'Base IPCA'!$D$3:$D$14,AH6874,"Cubic","Extrapolate=Linear","MultiX=Average","Skip=True","Sort=True")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196"/>
        <v>#REF!</v>
      </c>
      <c r="AI6875" s="43" t="str">
        <f>_xll.BInterpol('Base IPCA'!$C$3:$C$14,'Base IPCA'!$E$3:$E$14,AH6875,"Cubic","Extrapolate=Linear","MultiX=Average","Skip=True","Sort=True")</f>
        <v>#N/A Invalid Parameter: Interpolation value</v>
      </c>
      <c r="AJ6875" s="43" t="str">
        <f>_xll.BInterpol('Base IPCA'!$C$3:$C$14,'Base IPCA'!$D$3:$D$14,AH6875,"Cubic","Extrapolate=Linear","MultiX=Average","Skip=True","Sort=True")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196"/>
        <v>#REF!</v>
      </c>
      <c r="AI6876" s="43" t="str">
        <f>_xll.BInterpol('Base IPCA'!$C$3:$C$14,'Base IPCA'!$E$3:$E$14,AH6876,"Cubic","Extrapolate=Linear","MultiX=Average","Skip=True","Sort=True")</f>
        <v>#N/A Invalid Parameter: Interpolation value</v>
      </c>
      <c r="AJ6876" s="43" t="str">
        <f>_xll.BInterpol('Base IPCA'!$C$3:$C$14,'Base IPCA'!$D$3:$D$14,AH6876,"Cubic","Extrapolate=Linear","MultiX=Average","Skip=True","Sort=True")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196"/>
        <v>#REF!</v>
      </c>
      <c r="AI6877" s="43" t="str">
        <f>_xll.BInterpol('Base IPCA'!$C$3:$C$14,'Base IPCA'!$E$3:$E$14,AH6877,"Cubic","Extrapolate=Linear","MultiX=Average","Skip=True","Sort=True")</f>
        <v>#N/A Invalid Parameter: Interpolation value</v>
      </c>
      <c r="AJ6877" s="43" t="str">
        <f>_xll.BInterpol('Base IPCA'!$C$3:$C$14,'Base IPCA'!$D$3:$D$14,AH6877,"Cubic","Extrapolate=Linear","MultiX=Average","Skip=True","Sort=True")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196"/>
        <v>#REF!</v>
      </c>
      <c r="AI6878" s="43" t="str">
        <f>_xll.BInterpol('Base IPCA'!$C$3:$C$14,'Base IPCA'!$E$3:$E$14,AH6878,"Cubic","Extrapolate=Linear","MultiX=Average","Skip=True","Sort=True")</f>
        <v>#N/A Invalid Parameter: Interpolation value</v>
      </c>
      <c r="AJ6878" s="43" t="str">
        <f>_xll.BInterpol('Base IPCA'!$C$3:$C$14,'Base IPCA'!$D$3:$D$14,AH6878,"Cubic","Extrapolate=Linear","MultiX=Average","Skip=True","Sort=True")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196"/>
        <v>#REF!</v>
      </c>
      <c r="AI6879" s="43" t="str">
        <f>_xll.BInterpol('Base IPCA'!$C$3:$C$14,'Base IPCA'!$E$3:$E$14,AH6879,"Cubic","Extrapolate=Linear","MultiX=Average","Skip=True","Sort=True")</f>
        <v>#N/A Invalid Parameter: Interpolation value</v>
      </c>
      <c r="AJ6879" s="43" t="str">
        <f>_xll.BInterpol('Base IPCA'!$C$3:$C$14,'Base IPCA'!$D$3:$D$14,AH6879,"Cubic","Extrapolate=Linear","MultiX=Average","Skip=True","Sort=True")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196"/>
        <v>#REF!</v>
      </c>
      <c r="AI6880" s="43" t="str">
        <f>_xll.BInterpol('Base IPCA'!$C$3:$C$14,'Base IPCA'!$E$3:$E$14,AH6880,"Cubic","Extrapolate=Linear","MultiX=Average","Skip=True","Sort=True")</f>
        <v>#N/A Invalid Parameter: Interpolation value</v>
      </c>
      <c r="AJ6880" s="43" t="str">
        <f>_xll.BInterpol('Base IPCA'!$C$3:$C$14,'Base IPCA'!$D$3:$D$14,AH6880,"Cubic","Extrapolate=Linear","MultiX=Average","Skip=True","Sort=True")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196"/>
        <v>#REF!</v>
      </c>
      <c r="AI6881" s="43" t="str">
        <f>_xll.BInterpol('Base IPCA'!$C$3:$C$14,'Base IPCA'!$E$3:$E$14,AH6881,"Cubic","Extrapolate=Linear","MultiX=Average","Skip=True","Sort=True")</f>
        <v>#N/A Invalid Parameter: Interpolation value</v>
      </c>
      <c r="AJ6881" s="43" t="str">
        <f>_xll.BInterpol('Base IPCA'!$C$3:$C$14,'Base IPCA'!$D$3:$D$14,AH6881,"Cubic","Extrapolate=Linear","MultiX=Average","Skip=True","Sort=True")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196"/>
        <v>#REF!</v>
      </c>
      <c r="AI6882" s="43" t="str">
        <f>_xll.BInterpol('Base IPCA'!$C$3:$C$14,'Base IPCA'!$E$3:$E$14,AH6882,"Cubic","Extrapolate=Linear","MultiX=Average","Skip=True","Sort=True")</f>
        <v>#N/A Invalid Parameter: Interpolation value</v>
      </c>
      <c r="AJ6882" s="43" t="str">
        <f>_xll.BInterpol('Base IPCA'!$C$3:$C$14,'Base IPCA'!$D$3:$D$14,AH6882,"Cubic","Extrapolate=Linear","MultiX=Average","Skip=True","Sort=True")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196"/>
        <v>#REF!</v>
      </c>
      <c r="AI6883" s="43" t="str">
        <f>_xll.BInterpol('Base IPCA'!$C$3:$C$14,'Base IPCA'!$E$3:$E$14,AH6883,"Cubic","Extrapolate=Linear","MultiX=Average","Skip=True","Sort=True")</f>
        <v>#N/A Invalid Parameter: Interpolation value</v>
      </c>
      <c r="AJ6883" s="43" t="str">
        <f>_xll.BInterpol('Base IPCA'!$C$3:$C$14,'Base IPCA'!$D$3:$D$14,AH6883,"Cubic","Extrapolate=Linear","MultiX=Average","Skip=True","Sort=True")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196"/>
        <v>#REF!</v>
      </c>
      <c r="AI6884" s="43" t="str">
        <f>_xll.BInterpol('Base IPCA'!$C$3:$C$14,'Base IPCA'!$E$3:$E$14,AH6884,"Cubic","Extrapolate=Linear","MultiX=Average","Skip=True","Sort=True")</f>
        <v>#N/A Invalid Parameter: Interpolation value</v>
      </c>
      <c r="AJ6884" s="43" t="str">
        <f>_xll.BInterpol('Base IPCA'!$C$3:$C$14,'Base IPCA'!$D$3:$D$14,AH6884,"Cubic","Extrapolate=Linear","MultiX=Average","Skip=True","Sort=True")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196"/>
        <v>#REF!</v>
      </c>
      <c r="AI6885" s="43" t="str">
        <f>_xll.BInterpol('Base IPCA'!$C$3:$C$14,'Base IPCA'!$E$3:$E$14,AH6885,"Cubic","Extrapolate=Linear","MultiX=Average","Skip=True","Sort=True")</f>
        <v>#N/A Invalid Parameter: Interpolation value</v>
      </c>
      <c r="AJ6885" s="43" t="str">
        <f>_xll.BInterpol('Base IPCA'!$C$3:$C$14,'Base IPCA'!$D$3:$D$14,AH6885,"Cubic","Extrapolate=Linear","MultiX=Average","Skip=True","Sort=True")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196"/>
        <v>#REF!</v>
      </c>
      <c r="AI6886" s="43" t="str">
        <f>_xll.BInterpol('Base IPCA'!$C$3:$C$14,'Base IPCA'!$E$3:$E$14,AH6886,"Cubic","Extrapolate=Linear","MultiX=Average","Skip=True","Sort=True")</f>
        <v>#N/A Invalid Parameter: Interpolation value</v>
      </c>
      <c r="AJ6886" s="43" t="str">
        <f>_xll.BInterpol('Base IPCA'!$C$3:$C$14,'Base IPCA'!$D$3:$D$14,AH6886,"Cubic","Extrapolate=Linear","MultiX=Average","Skip=True","Sort=True")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196"/>
        <v>#REF!</v>
      </c>
      <c r="AI6887" s="43" t="str">
        <f>_xll.BInterpol('Base IPCA'!$C$3:$C$14,'Base IPCA'!$E$3:$E$14,AH6887,"Cubic","Extrapolate=Linear","MultiX=Average","Skip=True","Sort=True")</f>
        <v>#N/A Invalid Parameter: Interpolation value</v>
      </c>
      <c r="AJ6887" s="43" t="str">
        <f>_xll.BInterpol('Base IPCA'!$C$3:$C$14,'Base IPCA'!$D$3:$D$14,AH6887,"Cubic","Extrapolate=Linear","MultiX=Average","Skip=True","Sort=True")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196"/>
        <v>#REF!</v>
      </c>
      <c r="AI6888" s="43" t="str">
        <f>_xll.BInterpol('Base IPCA'!$C$3:$C$14,'Base IPCA'!$E$3:$E$14,AH6888,"Cubic","Extrapolate=Linear","MultiX=Average","Skip=True","Sort=True")</f>
        <v>#N/A Invalid Parameter: Interpolation value</v>
      </c>
      <c r="AJ6888" s="43" t="str">
        <f>_xll.BInterpol('Base IPCA'!$C$3:$C$14,'Base IPCA'!$D$3:$D$14,AH6888,"Cubic","Extrapolate=Linear","MultiX=Average","Skip=True","Sort=True")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196"/>
        <v>#REF!</v>
      </c>
      <c r="AI6889" s="43" t="str">
        <f>_xll.BInterpol('Base IPCA'!$C$3:$C$14,'Base IPCA'!$E$3:$E$14,AH6889,"Cubic","Extrapolate=Linear","MultiX=Average","Skip=True","Sort=True")</f>
        <v>#N/A Invalid Parameter: Interpolation value</v>
      </c>
      <c r="AJ6889" s="43" t="str">
        <f>_xll.BInterpol('Base IPCA'!$C$3:$C$14,'Base IPCA'!$D$3:$D$14,AH6889,"Cubic","Extrapolate=Linear","MultiX=Average","Skip=True","Sort=True")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196"/>
        <v>#REF!</v>
      </c>
      <c r="AI6890" s="43" t="str">
        <f>_xll.BInterpol('Base IPCA'!$C$3:$C$14,'Base IPCA'!$E$3:$E$14,AH6890,"Cubic","Extrapolate=Linear","MultiX=Average","Skip=True","Sort=True")</f>
        <v>#N/A Invalid Parameter: Interpolation value</v>
      </c>
      <c r="AJ6890" s="43" t="str">
        <f>_xll.BInterpol('Base IPCA'!$C$3:$C$14,'Base IPCA'!$D$3:$D$14,AH6890,"Cubic","Extrapolate=Linear","MultiX=Average","Skip=True","Sort=True")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196"/>
        <v>#REF!</v>
      </c>
      <c r="AI6891" s="43" t="str">
        <f>_xll.BInterpol('Base IPCA'!$C$3:$C$14,'Base IPCA'!$E$3:$E$14,AH6891,"Cubic","Extrapolate=Linear","MultiX=Average","Skip=True","Sort=True")</f>
        <v>#N/A Invalid Parameter: Interpolation value</v>
      </c>
      <c r="AJ6891" s="43" t="str">
        <f>_xll.BInterpol('Base IPCA'!$C$3:$C$14,'Base IPCA'!$D$3:$D$14,AH6891,"Cubic","Extrapolate=Linear","MultiX=Average","Skip=True","Sort=True")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196"/>
        <v>#REF!</v>
      </c>
      <c r="AI6892" s="43" t="str">
        <f>_xll.BInterpol('Base IPCA'!$C$3:$C$14,'Base IPCA'!$E$3:$E$14,AH6892,"Cubic","Extrapolate=Linear","MultiX=Average","Skip=True","Sort=True")</f>
        <v>#N/A Invalid Parameter: Interpolation value</v>
      </c>
      <c r="AJ6892" s="43" t="str">
        <f>_xll.BInterpol('Base IPCA'!$C$3:$C$14,'Base IPCA'!$D$3:$D$14,AH6892,"Cubic","Extrapolate=Linear","MultiX=Average","Skip=True","Sort=True")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196"/>
        <v>#REF!</v>
      </c>
      <c r="AI6893" s="43" t="str">
        <f>_xll.BInterpol('Base IPCA'!$C$3:$C$14,'Base IPCA'!$E$3:$E$14,AH6893,"Cubic","Extrapolate=Linear","MultiX=Average","Skip=True","Sort=True")</f>
        <v>#N/A Invalid Parameter: Interpolation value</v>
      </c>
      <c r="AJ6893" s="43" t="str">
        <f>_xll.BInterpol('Base IPCA'!$C$3:$C$14,'Base IPCA'!$D$3:$D$14,AH6893,"Cubic","Extrapolate=Linear","MultiX=Average","Skip=True","Sort=True")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196"/>
        <v>#REF!</v>
      </c>
      <c r="AI6894" s="43" t="str">
        <f>_xll.BInterpol('Base IPCA'!$C$3:$C$14,'Base IPCA'!$E$3:$E$14,AH6894,"Cubic","Extrapolate=Linear","MultiX=Average","Skip=True","Sort=True")</f>
        <v>#N/A Invalid Parameter: Interpolation value</v>
      </c>
      <c r="AJ6894" s="43" t="str">
        <f>_xll.BInterpol('Base IPCA'!$C$3:$C$14,'Base IPCA'!$D$3:$D$14,AH6894,"Cubic","Extrapolate=Linear","MultiX=Average","Skip=True","Sort=True")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196"/>
        <v>#REF!</v>
      </c>
      <c r="AI6895" s="43" t="str">
        <f>_xll.BInterpol('Base IPCA'!$C$3:$C$14,'Base IPCA'!$E$3:$E$14,AH6895,"Cubic","Extrapolate=Linear","MultiX=Average","Skip=True","Sort=True")</f>
        <v>#N/A Invalid Parameter: Interpolation value</v>
      </c>
      <c r="AJ6895" s="43" t="str">
        <f>_xll.BInterpol('Base IPCA'!$C$3:$C$14,'Base IPCA'!$D$3:$D$14,AH6895,"Cubic","Extrapolate=Linear","MultiX=Average","Skip=True","Sort=True")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196"/>
        <v>#REF!</v>
      </c>
      <c r="AI6896" s="43" t="str">
        <f>_xll.BInterpol('Base IPCA'!$C$3:$C$14,'Base IPCA'!$E$3:$E$14,AH6896,"Cubic","Extrapolate=Linear","MultiX=Average","Skip=True","Sort=True")</f>
        <v>#N/A Invalid Parameter: Interpolation value</v>
      </c>
      <c r="AJ6896" s="43" t="str">
        <f>_xll.BInterpol('Base IPCA'!$C$3:$C$14,'Base IPCA'!$D$3:$D$14,AH6896,"Cubic","Extrapolate=Linear","MultiX=Average","Skip=True","Sort=True")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196"/>
        <v>#REF!</v>
      </c>
      <c r="AI6897" s="43" t="str">
        <f>_xll.BInterpol('Base IPCA'!$C$3:$C$14,'Base IPCA'!$E$3:$E$14,AH6897,"Cubic","Extrapolate=Linear","MultiX=Average","Skip=True","Sort=True")</f>
        <v>#N/A Invalid Parameter: Interpolation value</v>
      </c>
      <c r="AJ6897" s="43" t="str">
        <f>_xll.BInterpol('Base IPCA'!$C$3:$C$14,'Base IPCA'!$D$3:$D$14,AH6897,"Cubic","Extrapolate=Linear","MultiX=Average","Skip=True","Sort=True")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196"/>
        <v>#REF!</v>
      </c>
      <c r="AI6898" s="43" t="str">
        <f>_xll.BInterpol('Base IPCA'!$C$3:$C$14,'Base IPCA'!$E$3:$E$14,AH6898,"Cubic","Extrapolate=Linear","MultiX=Average","Skip=True","Sort=True")</f>
        <v>#N/A Invalid Parameter: Interpolation value</v>
      </c>
      <c r="AJ6898" s="43" t="str">
        <f>_xll.BInterpol('Base IPCA'!$C$3:$C$14,'Base IPCA'!$D$3:$D$14,AH6898,"Cubic","Extrapolate=Linear","MultiX=Average","Skip=True","Sort=True")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196"/>
        <v>#REF!</v>
      </c>
      <c r="AI6899" s="43" t="str">
        <f>_xll.BInterpol('Base IPCA'!$C$3:$C$14,'Base IPCA'!$E$3:$E$14,AH6899,"Cubic","Extrapolate=Linear","MultiX=Average","Skip=True","Sort=True")</f>
        <v>#N/A Invalid Parameter: Interpolation value</v>
      </c>
      <c r="AJ6899" s="43" t="str">
        <f>_xll.BInterpol('Base IPCA'!$C$3:$C$14,'Base IPCA'!$D$3:$D$14,AH6899,"Cubic","Extrapolate=Linear","MultiX=Average","Skip=True","Sort=True")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196"/>
        <v>#REF!</v>
      </c>
      <c r="AI6900" s="43" t="str">
        <f>_xll.BInterpol('Base IPCA'!$C$3:$C$14,'Base IPCA'!$E$3:$E$14,AH6900,"Cubic","Extrapolate=Linear","MultiX=Average","Skip=True","Sort=True")</f>
        <v>#N/A Invalid Parameter: Interpolation value</v>
      </c>
      <c r="AJ6900" s="43" t="str">
        <f>_xll.BInterpol('Base IPCA'!$C$3:$C$14,'Base IPCA'!$D$3:$D$14,AH6900,"Cubic","Extrapolate=Linear","MultiX=Average","Skip=True","Sort=True")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196"/>
        <v>#REF!</v>
      </c>
      <c r="AI6901" s="43" t="str">
        <f>_xll.BInterpol('Base IPCA'!$C$3:$C$14,'Base IPCA'!$E$3:$E$14,AH6901,"Cubic","Extrapolate=Linear","MultiX=Average","Skip=True","Sort=True")</f>
        <v>#N/A Invalid Parameter: Interpolation value</v>
      </c>
      <c r="AJ6901" s="43" t="str">
        <f>_xll.BInterpol('Base IPCA'!$C$3:$C$14,'Base IPCA'!$D$3:$D$14,AH6901,"Cubic","Extrapolate=Linear","MultiX=Average","Skip=True","Sort=True")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196"/>
        <v>#REF!</v>
      </c>
      <c r="AI6902" s="43" t="str">
        <f>_xll.BInterpol('Base IPCA'!$C$3:$C$14,'Base IPCA'!$E$3:$E$14,AH6902,"Cubic","Extrapolate=Linear","MultiX=Average","Skip=True","Sort=True")</f>
        <v>#N/A Invalid Parameter: Interpolation value</v>
      </c>
      <c r="AJ6902" s="43" t="str">
        <f>_xll.BInterpol('Base IPCA'!$C$3:$C$14,'Base IPCA'!$D$3:$D$14,AH6902,"Cubic","Extrapolate=Linear","MultiX=Average","Skip=True","Sort=True")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196"/>
        <v>#REF!</v>
      </c>
      <c r="AI6903" s="43" t="str">
        <f>_xll.BInterpol('Base IPCA'!$C$3:$C$14,'Base IPCA'!$E$3:$E$14,AH6903,"Cubic","Extrapolate=Linear","MultiX=Average","Skip=True","Sort=True")</f>
        <v>#N/A Invalid Parameter: Interpolation value</v>
      </c>
      <c r="AJ6903" s="43" t="str">
        <f>_xll.BInterpol('Base IPCA'!$C$3:$C$14,'Base IPCA'!$D$3:$D$14,AH6903,"Cubic","Extrapolate=Linear","MultiX=Average","Skip=True","Sort=True")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196"/>
        <v>#REF!</v>
      </c>
      <c r="AI6904" s="43" t="str">
        <f>_xll.BInterpol('Base IPCA'!$C$3:$C$14,'Base IPCA'!$E$3:$E$14,AH6904,"Cubic","Extrapolate=Linear","MultiX=Average","Skip=True","Sort=True")</f>
        <v>#N/A Invalid Parameter: Interpolation value</v>
      </c>
      <c r="AJ6904" s="43" t="str">
        <f>_xll.BInterpol('Base IPCA'!$C$3:$C$14,'Base IPCA'!$D$3:$D$14,AH6904,"Cubic","Extrapolate=Linear","MultiX=Average","Skip=True","Sort=True")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196"/>
        <v>#REF!</v>
      </c>
      <c r="AI6905" s="43" t="str">
        <f>_xll.BInterpol('Base IPCA'!$C$3:$C$14,'Base IPCA'!$E$3:$E$14,AH6905,"Cubic","Extrapolate=Linear","MultiX=Average","Skip=True","Sort=True")</f>
        <v>#N/A Invalid Parameter: Interpolation value</v>
      </c>
      <c r="AJ6905" s="43" t="str">
        <f>_xll.BInterpol('Base IPCA'!$C$3:$C$14,'Base IPCA'!$D$3:$D$14,AH6905,"Cubic","Extrapolate=Linear","MultiX=Average","Skip=True","Sort=True")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196"/>
        <v>#REF!</v>
      </c>
      <c r="AI6906" s="43" t="str">
        <f>_xll.BInterpol('Base IPCA'!$C$3:$C$14,'Base IPCA'!$E$3:$E$14,AH6906,"Cubic","Extrapolate=Linear","MultiX=Average","Skip=True","Sort=True")</f>
        <v>#N/A Invalid Parameter: Interpolation value</v>
      </c>
      <c r="AJ6906" s="43" t="str">
        <f>_xll.BInterpol('Base IPCA'!$C$3:$C$14,'Base IPCA'!$D$3:$D$14,AH6906,"Cubic","Extrapolate=Linear","MultiX=Average","Skip=True","Sort=True")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196"/>
        <v>#REF!</v>
      </c>
      <c r="AI6907" s="43" t="str">
        <f>_xll.BInterpol('Base IPCA'!$C$3:$C$14,'Base IPCA'!$E$3:$E$14,AH6907,"Cubic","Extrapolate=Linear","MultiX=Average","Skip=True","Sort=True")</f>
        <v>#N/A Invalid Parameter: Interpolation value</v>
      </c>
      <c r="AJ6907" s="43" t="str">
        <f>_xll.BInterpol('Base IPCA'!$C$3:$C$14,'Base IPCA'!$D$3:$D$14,AH6907,"Cubic","Extrapolate=Linear","MultiX=Average","Skip=True","Sort=True")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196"/>
        <v>#REF!</v>
      </c>
      <c r="AI6908" s="43" t="str">
        <f>_xll.BInterpol('Base IPCA'!$C$3:$C$14,'Base IPCA'!$E$3:$E$14,AH6908,"Cubic","Extrapolate=Linear","MultiX=Average","Skip=True","Sort=True")</f>
        <v>#N/A Invalid Parameter: Interpolation value</v>
      </c>
      <c r="AJ6908" s="43" t="str">
        <f>_xll.BInterpol('Base IPCA'!$C$3:$C$14,'Base IPCA'!$D$3:$D$14,AH6908,"Cubic","Extrapolate=Linear","MultiX=Average","Skip=True","Sort=True")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196"/>
        <v>#REF!</v>
      </c>
      <c r="AI6909" s="43" t="str">
        <f>_xll.BInterpol('Base IPCA'!$C$3:$C$14,'Base IPCA'!$E$3:$E$14,AH6909,"Cubic","Extrapolate=Linear","MultiX=Average","Skip=True","Sort=True")</f>
        <v>#N/A Invalid Parameter: Interpolation value</v>
      </c>
      <c r="AJ6909" s="43" t="str">
        <f>_xll.BInterpol('Base IPCA'!$C$3:$C$14,'Base IPCA'!$D$3:$D$14,AH6909,"Cubic","Extrapolate=Linear","MultiX=Average","Skip=True","Sort=True")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196"/>
        <v>#REF!</v>
      </c>
      <c r="AI6910" s="43" t="str">
        <f>_xll.BInterpol('Base IPCA'!$C$3:$C$14,'Base IPCA'!$E$3:$E$14,AH6910,"Cubic","Extrapolate=Linear","MultiX=Average","Skip=True","Sort=True")</f>
        <v>#N/A Invalid Parameter: Interpolation value</v>
      </c>
      <c r="AJ6910" s="43" t="str">
        <f>_xll.BInterpol('Base IPCA'!$C$3:$C$14,'Base IPCA'!$D$3:$D$14,AH6910,"Cubic","Extrapolate=Linear","MultiX=Average","Skip=True","Sort=True")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196"/>
        <v>#REF!</v>
      </c>
      <c r="AI6911" s="43" t="str">
        <f>_xll.BInterpol('Base IPCA'!$C$3:$C$14,'Base IPCA'!$E$3:$E$14,AH6911,"Cubic","Extrapolate=Linear","MultiX=Average","Skip=True","Sort=True")</f>
        <v>#N/A Invalid Parameter: Interpolation value</v>
      </c>
      <c r="AJ6911" s="43" t="str">
        <f>_xll.BInterpol('Base IPCA'!$C$3:$C$14,'Base IPCA'!$D$3:$D$14,AH6911,"Cubic","Extrapolate=Linear","MultiX=Average","Skip=True","Sort=True")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196"/>
        <v>#REF!</v>
      </c>
      <c r="AI6912" s="43" t="str">
        <f>_xll.BInterpol('Base IPCA'!$C$3:$C$14,'Base IPCA'!$E$3:$E$14,AH6912,"Cubic","Extrapolate=Linear","MultiX=Average","Skip=True","Sort=True")</f>
        <v>#N/A Invalid Parameter: Interpolation value</v>
      </c>
      <c r="AJ6912" s="43" t="str">
        <f>_xll.BInterpol('Base IPCA'!$C$3:$C$14,'Base IPCA'!$D$3:$D$14,AH6912,"Cubic","Extrapolate=Linear","MultiX=Average","Skip=True","Sort=True")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196"/>
        <v>#REF!</v>
      </c>
      <c r="AI6913" s="43" t="str">
        <f>_xll.BInterpol('Base IPCA'!$C$3:$C$14,'Base IPCA'!$E$3:$E$14,AH6913,"Cubic","Extrapolate=Linear","MultiX=Average","Skip=True","Sort=True")</f>
        <v>#N/A Invalid Parameter: Interpolation value</v>
      </c>
      <c r="AJ6913" s="43" t="str">
        <f>_xll.BInterpol('Base IPCA'!$C$3:$C$14,'Base IPCA'!$D$3:$D$14,AH6913,"Cubic","Extrapolate=Linear","MultiX=Average","Skip=True","Sort=True")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196"/>
        <v>#REF!</v>
      </c>
      <c r="AI6914" s="43" t="str">
        <f>_xll.BInterpol('Base IPCA'!$C$3:$C$14,'Base IPCA'!$E$3:$E$14,AH6914,"Cubic","Extrapolate=Linear","MultiX=Average","Skip=True","Sort=True")</f>
        <v>#N/A Invalid Parameter: Interpolation value</v>
      </c>
      <c r="AJ6914" s="43" t="str">
        <f>_xll.BInterpol('Base IPCA'!$C$3:$C$14,'Base IPCA'!$D$3:$D$14,AH6914,"Cubic","Extrapolate=Linear","MultiX=Average","Skip=True","Sort=True")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196"/>
        <v>#REF!</v>
      </c>
      <c r="AI6915" s="43" t="str">
        <f>_xll.BInterpol('Base IPCA'!$C$3:$C$14,'Base IPCA'!$E$3:$E$14,AH6915,"Cubic","Extrapolate=Linear","MultiX=Average","Skip=True","Sort=True")</f>
        <v>#N/A Invalid Parameter: Interpolation value</v>
      </c>
      <c r="AJ6915" s="43" t="str">
        <f>_xll.BInterpol('Base IPCA'!$C$3:$C$14,'Base IPCA'!$D$3:$D$14,AH6915,"Cubic","Extrapolate=Linear","MultiX=Average","Skip=True","Sort=True")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196"/>
        <v>#REF!</v>
      </c>
      <c r="AI6916" s="43" t="str">
        <f>_xll.BInterpol('Base IPCA'!$C$3:$C$14,'Base IPCA'!$E$3:$E$14,AH6916,"Cubic","Extrapolate=Linear","MultiX=Average","Skip=True","Sort=True")</f>
        <v>#N/A Invalid Parameter: Interpolation value</v>
      </c>
      <c r="AJ6916" s="43" t="str">
        <f>_xll.BInterpol('Base IPCA'!$C$3:$C$14,'Base IPCA'!$D$3:$D$14,AH6916,"Cubic","Extrapolate=Linear","MultiX=Average","Skip=True","Sort=True")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196"/>
        <v>#REF!</v>
      </c>
      <c r="AI6917" s="43" t="str">
        <f>_xll.BInterpol('Base IPCA'!$C$3:$C$14,'Base IPCA'!$E$3:$E$14,AH6917,"Cubic","Extrapolate=Linear","MultiX=Average","Skip=True","Sort=True")</f>
        <v>#N/A Invalid Parameter: Interpolation value</v>
      </c>
      <c r="AJ6917" s="43" t="str">
        <f>_xll.BInterpol('Base IPCA'!$C$3:$C$14,'Base IPCA'!$D$3:$D$14,AH6917,"Cubic","Extrapolate=Linear","MultiX=Average","Skip=True","Sort=True")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197">AH6917+1</f>
        <v>#REF!</v>
      </c>
      <c r="AI6918" s="43" t="str">
        <f>_xll.BInterpol('Base IPCA'!$C$3:$C$14,'Base IPCA'!$E$3:$E$14,AH6918,"Cubic","Extrapolate=Linear","MultiX=Average","Skip=True","Sort=True")</f>
        <v>#N/A Invalid Parameter: Interpolation value</v>
      </c>
      <c r="AJ6918" s="43" t="str">
        <f>_xll.BInterpol('Base IPCA'!$C$3:$C$14,'Base IPCA'!$D$3:$D$14,AH6918,"Cubic","Extrapolate=Linear","MultiX=Average","Skip=True","Sort=True")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197"/>
        <v>#REF!</v>
      </c>
      <c r="AI6919" s="43" t="str">
        <f>_xll.BInterpol('Base IPCA'!$C$3:$C$14,'Base IPCA'!$E$3:$E$14,AH6919,"Cubic","Extrapolate=Linear","MultiX=Average","Skip=True","Sort=True")</f>
        <v>#N/A Invalid Parameter: Interpolation value</v>
      </c>
      <c r="AJ6919" s="43" t="str">
        <f>_xll.BInterpol('Base IPCA'!$C$3:$C$14,'Base IPCA'!$D$3:$D$14,AH6919,"Cubic","Extrapolate=Linear","MultiX=Average","Skip=True","Sort=True")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197"/>
        <v>#REF!</v>
      </c>
      <c r="AI6920" s="43" t="str">
        <f>_xll.BInterpol('Base IPCA'!$C$3:$C$14,'Base IPCA'!$E$3:$E$14,AH6920,"Cubic","Extrapolate=Linear","MultiX=Average","Skip=True","Sort=True")</f>
        <v>#N/A Invalid Parameter: Interpolation value</v>
      </c>
      <c r="AJ6920" s="43" t="str">
        <f>_xll.BInterpol('Base IPCA'!$C$3:$C$14,'Base IPCA'!$D$3:$D$14,AH6920,"Cubic","Extrapolate=Linear","MultiX=Average","Skip=True","Sort=True")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197"/>
        <v>#REF!</v>
      </c>
      <c r="AI6921" s="43" t="str">
        <f>_xll.BInterpol('Base IPCA'!$C$3:$C$14,'Base IPCA'!$E$3:$E$14,AH6921,"Cubic","Extrapolate=Linear","MultiX=Average","Skip=True","Sort=True")</f>
        <v>#N/A Invalid Parameter: Interpolation value</v>
      </c>
      <c r="AJ6921" s="43" t="str">
        <f>_xll.BInterpol('Base IPCA'!$C$3:$C$14,'Base IPCA'!$D$3:$D$14,AH6921,"Cubic","Extrapolate=Linear","MultiX=Average","Skip=True","Sort=True")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197"/>
        <v>#REF!</v>
      </c>
      <c r="AI6922" s="43" t="str">
        <f>_xll.BInterpol('Base IPCA'!$C$3:$C$14,'Base IPCA'!$E$3:$E$14,AH6922,"Cubic","Extrapolate=Linear","MultiX=Average","Skip=True","Sort=True")</f>
        <v>#N/A Invalid Parameter: Interpolation value</v>
      </c>
      <c r="AJ6922" s="43" t="str">
        <f>_xll.BInterpol('Base IPCA'!$C$3:$C$14,'Base IPCA'!$D$3:$D$14,AH6922,"Cubic","Extrapolate=Linear","MultiX=Average","Skip=True","Sort=True")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197"/>
        <v>#REF!</v>
      </c>
      <c r="AI6923" s="43" t="str">
        <f>_xll.BInterpol('Base IPCA'!$C$3:$C$14,'Base IPCA'!$E$3:$E$14,AH6923,"Cubic","Extrapolate=Linear","MultiX=Average","Skip=True","Sort=True")</f>
        <v>#N/A Invalid Parameter: Interpolation value</v>
      </c>
      <c r="AJ6923" s="43" t="str">
        <f>_xll.BInterpol('Base IPCA'!$C$3:$C$14,'Base IPCA'!$D$3:$D$14,AH6923,"Cubic","Extrapolate=Linear","MultiX=Average","Skip=True","Sort=True")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197"/>
        <v>#REF!</v>
      </c>
      <c r="AI6924" s="43" t="str">
        <f>_xll.BInterpol('Base IPCA'!$C$3:$C$14,'Base IPCA'!$E$3:$E$14,AH6924,"Cubic","Extrapolate=Linear","MultiX=Average","Skip=True","Sort=True")</f>
        <v>#N/A Invalid Parameter: Interpolation value</v>
      </c>
      <c r="AJ6924" s="43" t="str">
        <f>_xll.BInterpol('Base IPCA'!$C$3:$C$14,'Base IPCA'!$D$3:$D$14,AH6924,"Cubic","Extrapolate=Linear","MultiX=Average","Skip=True","Sort=True")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197"/>
        <v>#REF!</v>
      </c>
      <c r="AI6925" s="43" t="str">
        <f>_xll.BInterpol('Base IPCA'!$C$3:$C$14,'Base IPCA'!$E$3:$E$14,AH6925,"Cubic","Extrapolate=Linear","MultiX=Average","Skip=True","Sort=True")</f>
        <v>#N/A Invalid Parameter: Interpolation value</v>
      </c>
      <c r="AJ6925" s="43" t="str">
        <f>_xll.BInterpol('Base IPCA'!$C$3:$C$14,'Base IPCA'!$D$3:$D$14,AH6925,"Cubic","Extrapolate=Linear","MultiX=Average","Skip=True","Sort=True")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197"/>
        <v>#REF!</v>
      </c>
      <c r="AI6926" s="43" t="str">
        <f>_xll.BInterpol('Base IPCA'!$C$3:$C$14,'Base IPCA'!$E$3:$E$14,AH6926,"Cubic","Extrapolate=Linear","MultiX=Average","Skip=True","Sort=True")</f>
        <v>#N/A Invalid Parameter: Interpolation value</v>
      </c>
      <c r="AJ6926" s="43" t="str">
        <f>_xll.BInterpol('Base IPCA'!$C$3:$C$14,'Base IPCA'!$D$3:$D$14,AH6926,"Cubic","Extrapolate=Linear","MultiX=Average","Skip=True","Sort=True")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197"/>
        <v>#REF!</v>
      </c>
      <c r="AI6927" s="43" t="str">
        <f>_xll.BInterpol('Base IPCA'!$C$3:$C$14,'Base IPCA'!$E$3:$E$14,AH6927,"Cubic","Extrapolate=Linear","MultiX=Average","Skip=True","Sort=True")</f>
        <v>#N/A Invalid Parameter: Interpolation value</v>
      </c>
      <c r="AJ6927" s="43" t="str">
        <f>_xll.BInterpol('Base IPCA'!$C$3:$C$14,'Base IPCA'!$D$3:$D$14,AH6927,"Cubic","Extrapolate=Linear","MultiX=Average","Skip=True","Sort=True")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197"/>
        <v>#REF!</v>
      </c>
      <c r="AI6928" s="43" t="str">
        <f>_xll.BInterpol('Base IPCA'!$C$3:$C$14,'Base IPCA'!$E$3:$E$14,AH6928,"Cubic","Extrapolate=Linear","MultiX=Average","Skip=True","Sort=True")</f>
        <v>#N/A Invalid Parameter: Interpolation value</v>
      </c>
      <c r="AJ6928" s="43" t="str">
        <f>_xll.BInterpol('Base IPCA'!$C$3:$C$14,'Base IPCA'!$D$3:$D$14,AH6928,"Cubic","Extrapolate=Linear","MultiX=Average","Skip=True","Sort=True")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197"/>
        <v>#REF!</v>
      </c>
      <c r="AI6929" s="43" t="str">
        <f>_xll.BInterpol('Base IPCA'!$C$3:$C$14,'Base IPCA'!$E$3:$E$14,AH6929,"Cubic","Extrapolate=Linear","MultiX=Average","Skip=True","Sort=True")</f>
        <v>#N/A Invalid Parameter: Interpolation value</v>
      </c>
      <c r="AJ6929" s="43" t="str">
        <f>_xll.BInterpol('Base IPCA'!$C$3:$C$14,'Base IPCA'!$D$3:$D$14,AH6929,"Cubic","Extrapolate=Linear","MultiX=Average","Skip=True","Sort=True")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197"/>
        <v>#REF!</v>
      </c>
      <c r="AI6930" s="43" t="str">
        <f>_xll.BInterpol('Base IPCA'!$C$3:$C$14,'Base IPCA'!$E$3:$E$14,AH6930,"Cubic","Extrapolate=Linear","MultiX=Average","Skip=True","Sort=True")</f>
        <v>#N/A Invalid Parameter: Interpolation value</v>
      </c>
      <c r="AJ6930" s="43" t="str">
        <f>_xll.BInterpol('Base IPCA'!$C$3:$C$14,'Base IPCA'!$D$3:$D$14,AH6930,"Cubic","Extrapolate=Linear","MultiX=Average","Skip=True","Sort=True")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197"/>
        <v>#REF!</v>
      </c>
      <c r="AI6931" s="43" t="str">
        <f>_xll.BInterpol('Base IPCA'!$C$3:$C$14,'Base IPCA'!$E$3:$E$14,AH6931,"Cubic","Extrapolate=Linear","MultiX=Average","Skip=True","Sort=True")</f>
        <v>#N/A Invalid Parameter: Interpolation value</v>
      </c>
      <c r="AJ6931" s="43" t="str">
        <f>_xll.BInterpol('Base IPCA'!$C$3:$C$14,'Base IPCA'!$D$3:$D$14,AH6931,"Cubic","Extrapolate=Linear","MultiX=Average","Skip=True","Sort=True")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197"/>
        <v>#REF!</v>
      </c>
      <c r="AI6932" s="43" t="str">
        <f>_xll.BInterpol('Base IPCA'!$C$3:$C$14,'Base IPCA'!$E$3:$E$14,AH6932,"Cubic","Extrapolate=Linear","MultiX=Average","Skip=True","Sort=True")</f>
        <v>#N/A Invalid Parameter: Interpolation value</v>
      </c>
      <c r="AJ6932" s="43" t="str">
        <f>_xll.BInterpol('Base IPCA'!$C$3:$C$14,'Base IPCA'!$D$3:$D$14,AH6932,"Cubic","Extrapolate=Linear","MultiX=Average","Skip=True","Sort=True")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197"/>
        <v>#REF!</v>
      </c>
      <c r="AI6933" s="43" t="str">
        <f>_xll.BInterpol('Base IPCA'!$C$3:$C$14,'Base IPCA'!$E$3:$E$14,AH6933,"Cubic","Extrapolate=Linear","MultiX=Average","Skip=True","Sort=True")</f>
        <v>#N/A Invalid Parameter: Interpolation value</v>
      </c>
      <c r="AJ6933" s="43" t="str">
        <f>_xll.BInterpol('Base IPCA'!$C$3:$C$14,'Base IPCA'!$D$3:$D$14,AH6933,"Cubic","Extrapolate=Linear","MultiX=Average","Skip=True","Sort=True")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197"/>
        <v>#REF!</v>
      </c>
      <c r="AI6934" s="43" t="str">
        <f>_xll.BInterpol('Base IPCA'!$C$3:$C$14,'Base IPCA'!$E$3:$E$14,AH6934,"Cubic","Extrapolate=Linear","MultiX=Average","Skip=True","Sort=True")</f>
        <v>#N/A Invalid Parameter: Interpolation value</v>
      </c>
      <c r="AJ6934" s="43" t="str">
        <f>_xll.BInterpol('Base IPCA'!$C$3:$C$14,'Base IPCA'!$D$3:$D$14,AH6934,"Cubic","Extrapolate=Linear","MultiX=Average","Skip=True","Sort=True")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197"/>
        <v>#REF!</v>
      </c>
      <c r="AI6935" s="43" t="str">
        <f>_xll.BInterpol('Base IPCA'!$C$3:$C$14,'Base IPCA'!$E$3:$E$14,AH6935,"Cubic","Extrapolate=Linear","MultiX=Average","Skip=True","Sort=True")</f>
        <v>#N/A Invalid Parameter: Interpolation value</v>
      </c>
      <c r="AJ6935" s="43" t="str">
        <f>_xll.BInterpol('Base IPCA'!$C$3:$C$14,'Base IPCA'!$D$3:$D$14,AH6935,"Cubic","Extrapolate=Linear","MultiX=Average","Skip=True","Sort=True")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197"/>
        <v>#REF!</v>
      </c>
      <c r="AI6936" s="43" t="str">
        <f>_xll.BInterpol('Base IPCA'!$C$3:$C$14,'Base IPCA'!$E$3:$E$14,AH6936,"Cubic","Extrapolate=Linear","MultiX=Average","Skip=True","Sort=True")</f>
        <v>#N/A Invalid Parameter: Interpolation value</v>
      </c>
      <c r="AJ6936" s="43" t="str">
        <f>_xll.BInterpol('Base IPCA'!$C$3:$C$14,'Base IPCA'!$D$3:$D$14,AH6936,"Cubic","Extrapolate=Linear","MultiX=Average","Skip=True","Sort=True")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197"/>
        <v>#REF!</v>
      </c>
      <c r="AI6937" s="43" t="str">
        <f>_xll.BInterpol('Base IPCA'!$C$3:$C$14,'Base IPCA'!$E$3:$E$14,AH6937,"Cubic","Extrapolate=Linear","MultiX=Average","Skip=True","Sort=True")</f>
        <v>#N/A Invalid Parameter: Interpolation value</v>
      </c>
      <c r="AJ6937" s="43" t="str">
        <f>_xll.BInterpol('Base IPCA'!$C$3:$C$14,'Base IPCA'!$D$3:$D$14,AH6937,"Cubic","Extrapolate=Linear","MultiX=Average","Skip=True","Sort=True")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197"/>
        <v>#REF!</v>
      </c>
      <c r="AI6938" s="43" t="str">
        <f>_xll.BInterpol('Base IPCA'!$C$3:$C$14,'Base IPCA'!$E$3:$E$14,AH6938,"Cubic","Extrapolate=Linear","MultiX=Average","Skip=True","Sort=True")</f>
        <v>#N/A Invalid Parameter: Interpolation value</v>
      </c>
      <c r="AJ6938" s="43" t="str">
        <f>_xll.BInterpol('Base IPCA'!$C$3:$C$14,'Base IPCA'!$D$3:$D$14,AH6938,"Cubic","Extrapolate=Linear","MultiX=Average","Skip=True","Sort=True")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197"/>
        <v>#REF!</v>
      </c>
      <c r="AI6939" s="43" t="str">
        <f>_xll.BInterpol('Base IPCA'!$C$3:$C$14,'Base IPCA'!$E$3:$E$14,AH6939,"Cubic","Extrapolate=Linear","MultiX=Average","Skip=True","Sort=True")</f>
        <v>#N/A Invalid Parameter: Interpolation value</v>
      </c>
      <c r="AJ6939" s="43" t="str">
        <f>_xll.BInterpol('Base IPCA'!$C$3:$C$14,'Base IPCA'!$D$3:$D$14,AH6939,"Cubic","Extrapolate=Linear","MultiX=Average","Skip=True","Sort=True")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197"/>
        <v>#REF!</v>
      </c>
      <c r="AI6940" s="43" t="str">
        <f>_xll.BInterpol('Base IPCA'!$C$3:$C$14,'Base IPCA'!$E$3:$E$14,AH6940,"Cubic","Extrapolate=Linear","MultiX=Average","Skip=True","Sort=True")</f>
        <v>#N/A Invalid Parameter: Interpolation value</v>
      </c>
      <c r="AJ6940" s="43" t="str">
        <f>_xll.BInterpol('Base IPCA'!$C$3:$C$14,'Base IPCA'!$D$3:$D$14,AH6940,"Cubic","Extrapolate=Linear","MultiX=Average","Skip=True","Sort=True")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197"/>
        <v>#REF!</v>
      </c>
      <c r="AI6941" s="43" t="str">
        <f>_xll.BInterpol('Base IPCA'!$C$3:$C$14,'Base IPCA'!$E$3:$E$14,AH6941,"Cubic","Extrapolate=Linear","MultiX=Average","Skip=True","Sort=True")</f>
        <v>#N/A Invalid Parameter: Interpolation value</v>
      </c>
      <c r="AJ6941" s="43" t="str">
        <f>_xll.BInterpol('Base IPCA'!$C$3:$C$14,'Base IPCA'!$D$3:$D$14,AH6941,"Cubic","Extrapolate=Linear","MultiX=Average","Skip=True","Sort=True")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197"/>
        <v>#REF!</v>
      </c>
      <c r="AI6942" s="43" t="str">
        <f>_xll.BInterpol('Base IPCA'!$C$3:$C$14,'Base IPCA'!$E$3:$E$14,AH6942,"Cubic","Extrapolate=Linear","MultiX=Average","Skip=True","Sort=True")</f>
        <v>#N/A Invalid Parameter: Interpolation value</v>
      </c>
      <c r="AJ6942" s="43" t="str">
        <f>_xll.BInterpol('Base IPCA'!$C$3:$C$14,'Base IPCA'!$D$3:$D$14,AH6942,"Cubic","Extrapolate=Linear","MultiX=Average","Skip=True","Sort=True")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197"/>
        <v>#REF!</v>
      </c>
      <c r="AI6943" s="43" t="str">
        <f>_xll.BInterpol('Base IPCA'!$C$3:$C$14,'Base IPCA'!$E$3:$E$14,AH6943,"Cubic","Extrapolate=Linear","MultiX=Average","Skip=True","Sort=True")</f>
        <v>#N/A Invalid Parameter: Interpolation value</v>
      </c>
      <c r="AJ6943" s="43" t="str">
        <f>_xll.BInterpol('Base IPCA'!$C$3:$C$14,'Base IPCA'!$D$3:$D$14,AH6943,"Cubic","Extrapolate=Linear","MultiX=Average","Skip=True","Sort=True")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197"/>
        <v>#REF!</v>
      </c>
      <c r="AI6944" s="43" t="str">
        <f>_xll.BInterpol('Base IPCA'!$C$3:$C$14,'Base IPCA'!$E$3:$E$14,AH6944,"Cubic","Extrapolate=Linear","MultiX=Average","Skip=True","Sort=True")</f>
        <v>#N/A Invalid Parameter: Interpolation value</v>
      </c>
      <c r="AJ6944" s="43" t="str">
        <f>_xll.BInterpol('Base IPCA'!$C$3:$C$14,'Base IPCA'!$D$3:$D$14,AH6944,"Cubic","Extrapolate=Linear","MultiX=Average","Skip=True","Sort=True")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197"/>
        <v>#REF!</v>
      </c>
      <c r="AI6945" s="43" t="str">
        <f>_xll.BInterpol('Base IPCA'!$C$3:$C$14,'Base IPCA'!$E$3:$E$14,AH6945,"Cubic","Extrapolate=Linear","MultiX=Average","Skip=True","Sort=True")</f>
        <v>#N/A Invalid Parameter: Interpolation value</v>
      </c>
      <c r="AJ6945" s="43" t="str">
        <f>_xll.BInterpol('Base IPCA'!$C$3:$C$14,'Base IPCA'!$D$3:$D$14,AH6945,"Cubic","Extrapolate=Linear","MultiX=Average","Skip=True","Sort=True")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197"/>
        <v>#REF!</v>
      </c>
      <c r="AI6946" s="43" t="str">
        <f>_xll.BInterpol('Base IPCA'!$C$3:$C$14,'Base IPCA'!$E$3:$E$14,AH6946,"Cubic","Extrapolate=Linear","MultiX=Average","Skip=True","Sort=True")</f>
        <v>#N/A Invalid Parameter: Interpolation value</v>
      </c>
      <c r="AJ6946" s="43" t="str">
        <f>_xll.BInterpol('Base IPCA'!$C$3:$C$14,'Base IPCA'!$D$3:$D$14,AH6946,"Cubic","Extrapolate=Linear","MultiX=Average","Skip=True","Sort=True")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197"/>
        <v>#REF!</v>
      </c>
      <c r="AI6947" s="43" t="str">
        <f>_xll.BInterpol('Base IPCA'!$C$3:$C$14,'Base IPCA'!$E$3:$E$14,AH6947,"Cubic","Extrapolate=Linear","MultiX=Average","Skip=True","Sort=True")</f>
        <v>#N/A Invalid Parameter: Interpolation value</v>
      </c>
      <c r="AJ6947" s="43" t="str">
        <f>_xll.BInterpol('Base IPCA'!$C$3:$C$14,'Base IPCA'!$D$3:$D$14,AH6947,"Cubic","Extrapolate=Linear","MultiX=Average","Skip=True","Sort=True")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197"/>
        <v>#REF!</v>
      </c>
      <c r="AI6948" s="43" t="str">
        <f>_xll.BInterpol('Base IPCA'!$C$3:$C$14,'Base IPCA'!$E$3:$E$14,AH6948,"Cubic","Extrapolate=Linear","MultiX=Average","Skip=True","Sort=True")</f>
        <v>#N/A Invalid Parameter: Interpolation value</v>
      </c>
      <c r="AJ6948" s="43" t="str">
        <f>_xll.BInterpol('Base IPCA'!$C$3:$C$14,'Base IPCA'!$D$3:$D$14,AH6948,"Cubic","Extrapolate=Linear","MultiX=Average","Skip=True","Sort=True")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197"/>
        <v>#REF!</v>
      </c>
      <c r="AI6949" s="43" t="str">
        <f>_xll.BInterpol('Base IPCA'!$C$3:$C$14,'Base IPCA'!$E$3:$E$14,AH6949,"Cubic","Extrapolate=Linear","MultiX=Average","Skip=True","Sort=True")</f>
        <v>#N/A Invalid Parameter: Interpolation value</v>
      </c>
      <c r="AJ6949" s="43" t="str">
        <f>_xll.BInterpol('Base IPCA'!$C$3:$C$14,'Base IPCA'!$D$3:$D$14,AH6949,"Cubic","Extrapolate=Linear","MultiX=Average","Skip=True","Sort=True")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197"/>
        <v>#REF!</v>
      </c>
      <c r="AI6950" s="43" t="str">
        <f>_xll.BInterpol('Base IPCA'!$C$3:$C$14,'Base IPCA'!$E$3:$E$14,AH6950,"Cubic","Extrapolate=Linear","MultiX=Average","Skip=True","Sort=True")</f>
        <v>#N/A Invalid Parameter: Interpolation value</v>
      </c>
      <c r="AJ6950" s="43" t="str">
        <f>_xll.BInterpol('Base IPCA'!$C$3:$C$14,'Base IPCA'!$D$3:$D$14,AH6950,"Cubic","Extrapolate=Linear","MultiX=Average","Skip=True","Sort=True")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197"/>
        <v>#REF!</v>
      </c>
      <c r="AI6951" s="43" t="str">
        <f>_xll.BInterpol('Base IPCA'!$C$3:$C$14,'Base IPCA'!$E$3:$E$14,AH6951,"Cubic","Extrapolate=Linear","MultiX=Average","Skip=True","Sort=True")</f>
        <v>#N/A Invalid Parameter: Interpolation value</v>
      </c>
      <c r="AJ6951" s="43" t="str">
        <f>_xll.BInterpol('Base IPCA'!$C$3:$C$14,'Base IPCA'!$D$3:$D$14,AH6951,"Cubic","Extrapolate=Linear","MultiX=Average","Skip=True","Sort=True")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197"/>
        <v>#REF!</v>
      </c>
      <c r="AI6952" s="43" t="str">
        <f>_xll.BInterpol('Base IPCA'!$C$3:$C$14,'Base IPCA'!$E$3:$E$14,AH6952,"Cubic","Extrapolate=Linear","MultiX=Average","Skip=True","Sort=True")</f>
        <v>#N/A Invalid Parameter: Interpolation value</v>
      </c>
      <c r="AJ6952" s="43" t="str">
        <f>_xll.BInterpol('Base IPCA'!$C$3:$C$14,'Base IPCA'!$D$3:$D$14,AH6952,"Cubic","Extrapolate=Linear","MultiX=Average","Skip=True","Sort=True")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197"/>
        <v>#REF!</v>
      </c>
      <c r="AI6953" s="43" t="str">
        <f>_xll.BInterpol('Base IPCA'!$C$3:$C$14,'Base IPCA'!$E$3:$E$14,AH6953,"Cubic","Extrapolate=Linear","MultiX=Average","Skip=True","Sort=True")</f>
        <v>#N/A Invalid Parameter: Interpolation value</v>
      </c>
      <c r="AJ6953" s="43" t="str">
        <f>_xll.BInterpol('Base IPCA'!$C$3:$C$14,'Base IPCA'!$D$3:$D$14,AH6953,"Cubic","Extrapolate=Linear","MultiX=Average","Skip=True","Sort=True")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197"/>
        <v>#REF!</v>
      </c>
      <c r="AI6954" s="43" t="str">
        <f>_xll.BInterpol('Base IPCA'!$C$3:$C$14,'Base IPCA'!$E$3:$E$14,AH6954,"Cubic","Extrapolate=Linear","MultiX=Average","Skip=True","Sort=True")</f>
        <v>#N/A Invalid Parameter: Interpolation value</v>
      </c>
      <c r="AJ6954" s="43" t="str">
        <f>_xll.BInterpol('Base IPCA'!$C$3:$C$14,'Base IPCA'!$D$3:$D$14,AH6954,"Cubic","Extrapolate=Linear","MultiX=Average","Skip=True","Sort=True")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197"/>
        <v>#REF!</v>
      </c>
      <c r="AI6955" s="43" t="str">
        <f>_xll.BInterpol('Base IPCA'!$C$3:$C$14,'Base IPCA'!$E$3:$E$14,AH6955,"Cubic","Extrapolate=Linear","MultiX=Average","Skip=True","Sort=True")</f>
        <v>#N/A Invalid Parameter: Interpolation value</v>
      </c>
      <c r="AJ6955" s="43" t="str">
        <f>_xll.BInterpol('Base IPCA'!$C$3:$C$14,'Base IPCA'!$D$3:$D$14,AH6955,"Cubic","Extrapolate=Linear","MultiX=Average","Skip=True","Sort=True")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197"/>
        <v>#REF!</v>
      </c>
      <c r="AI6956" s="43" t="str">
        <f>_xll.BInterpol('Base IPCA'!$C$3:$C$14,'Base IPCA'!$E$3:$E$14,AH6956,"Cubic","Extrapolate=Linear","MultiX=Average","Skip=True","Sort=True")</f>
        <v>#N/A Invalid Parameter: Interpolation value</v>
      </c>
      <c r="AJ6956" s="43" t="str">
        <f>_xll.BInterpol('Base IPCA'!$C$3:$C$14,'Base IPCA'!$D$3:$D$14,AH6956,"Cubic","Extrapolate=Linear","MultiX=Average","Skip=True","Sort=True")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197"/>
        <v>#REF!</v>
      </c>
      <c r="AI6957" s="43" t="str">
        <f>_xll.BInterpol('Base IPCA'!$C$3:$C$14,'Base IPCA'!$E$3:$E$14,AH6957,"Cubic","Extrapolate=Linear","MultiX=Average","Skip=True","Sort=True")</f>
        <v>#N/A Invalid Parameter: Interpolation value</v>
      </c>
      <c r="AJ6957" s="43" t="str">
        <f>_xll.BInterpol('Base IPCA'!$C$3:$C$14,'Base IPCA'!$D$3:$D$14,AH6957,"Cubic","Extrapolate=Linear","MultiX=Average","Skip=True","Sort=True")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197"/>
        <v>#REF!</v>
      </c>
      <c r="AI6958" s="43" t="str">
        <f>_xll.BInterpol('Base IPCA'!$C$3:$C$14,'Base IPCA'!$E$3:$E$14,AH6958,"Cubic","Extrapolate=Linear","MultiX=Average","Skip=True","Sort=True")</f>
        <v>#N/A Invalid Parameter: Interpolation value</v>
      </c>
      <c r="AJ6958" s="43" t="str">
        <f>_xll.BInterpol('Base IPCA'!$C$3:$C$14,'Base IPCA'!$D$3:$D$14,AH6958,"Cubic","Extrapolate=Linear","MultiX=Average","Skip=True","Sort=True")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197"/>
        <v>#REF!</v>
      </c>
      <c r="AI6959" s="43" t="str">
        <f>_xll.BInterpol('Base IPCA'!$C$3:$C$14,'Base IPCA'!$E$3:$E$14,AH6959,"Cubic","Extrapolate=Linear","MultiX=Average","Skip=True","Sort=True")</f>
        <v>#N/A Invalid Parameter: Interpolation value</v>
      </c>
      <c r="AJ6959" s="43" t="str">
        <f>_xll.BInterpol('Base IPCA'!$C$3:$C$14,'Base IPCA'!$D$3:$D$14,AH6959,"Cubic","Extrapolate=Linear","MultiX=Average","Skip=True","Sort=True")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197"/>
        <v>#REF!</v>
      </c>
      <c r="AI6960" s="43" t="str">
        <f>_xll.BInterpol('Base IPCA'!$C$3:$C$14,'Base IPCA'!$E$3:$E$14,AH6960,"Cubic","Extrapolate=Linear","MultiX=Average","Skip=True","Sort=True")</f>
        <v>#N/A Invalid Parameter: Interpolation value</v>
      </c>
      <c r="AJ6960" s="43" t="str">
        <f>_xll.BInterpol('Base IPCA'!$C$3:$C$14,'Base IPCA'!$D$3:$D$14,AH6960,"Cubic","Extrapolate=Linear","MultiX=Average","Skip=True","Sort=True")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197"/>
        <v>#REF!</v>
      </c>
      <c r="AI6961" s="43" t="str">
        <f>_xll.BInterpol('Base IPCA'!$C$3:$C$14,'Base IPCA'!$E$3:$E$14,AH6961,"Cubic","Extrapolate=Linear","MultiX=Average","Skip=True","Sort=True")</f>
        <v>#N/A Invalid Parameter: Interpolation value</v>
      </c>
      <c r="AJ6961" s="43" t="str">
        <f>_xll.BInterpol('Base IPCA'!$C$3:$C$14,'Base IPCA'!$D$3:$D$14,AH6961,"Cubic","Extrapolate=Linear","MultiX=Average","Skip=True","Sort=True")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197"/>
        <v>#REF!</v>
      </c>
      <c r="AI6962" s="43" t="str">
        <f>_xll.BInterpol('Base IPCA'!$C$3:$C$14,'Base IPCA'!$E$3:$E$14,AH6962,"Cubic","Extrapolate=Linear","MultiX=Average","Skip=True","Sort=True")</f>
        <v>#N/A Invalid Parameter: Interpolation value</v>
      </c>
      <c r="AJ6962" s="43" t="str">
        <f>_xll.BInterpol('Base IPCA'!$C$3:$C$14,'Base IPCA'!$D$3:$D$14,AH6962,"Cubic","Extrapolate=Linear","MultiX=Average","Skip=True","Sort=True")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197"/>
        <v>#REF!</v>
      </c>
      <c r="AI6963" s="43" t="str">
        <f>_xll.BInterpol('Base IPCA'!$C$3:$C$14,'Base IPCA'!$E$3:$E$14,AH6963,"Cubic","Extrapolate=Linear","MultiX=Average","Skip=True","Sort=True")</f>
        <v>#N/A Invalid Parameter: Interpolation value</v>
      </c>
      <c r="AJ6963" s="43" t="str">
        <f>_xll.BInterpol('Base IPCA'!$C$3:$C$14,'Base IPCA'!$D$3:$D$14,AH6963,"Cubic","Extrapolate=Linear","MultiX=Average","Skip=True","Sort=True")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197"/>
        <v>#REF!</v>
      </c>
      <c r="AI6964" s="43" t="str">
        <f>_xll.BInterpol('Base IPCA'!$C$3:$C$14,'Base IPCA'!$E$3:$E$14,AH6964,"Cubic","Extrapolate=Linear","MultiX=Average","Skip=True","Sort=True")</f>
        <v>#N/A Invalid Parameter: Interpolation value</v>
      </c>
      <c r="AJ6964" s="43" t="str">
        <f>_xll.BInterpol('Base IPCA'!$C$3:$C$14,'Base IPCA'!$D$3:$D$14,AH6964,"Cubic","Extrapolate=Linear","MultiX=Average","Skip=True","Sort=True")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197"/>
        <v>#REF!</v>
      </c>
      <c r="AI6965" s="43" t="str">
        <f>_xll.BInterpol('Base IPCA'!$C$3:$C$14,'Base IPCA'!$E$3:$E$14,AH6965,"Cubic","Extrapolate=Linear","MultiX=Average","Skip=True","Sort=True")</f>
        <v>#N/A Invalid Parameter: Interpolation value</v>
      </c>
      <c r="AJ6965" s="43" t="str">
        <f>_xll.BInterpol('Base IPCA'!$C$3:$C$14,'Base IPCA'!$D$3:$D$14,AH6965,"Cubic","Extrapolate=Linear","MultiX=Average","Skip=True","Sort=True")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197"/>
        <v>#REF!</v>
      </c>
      <c r="AI6966" s="43" t="str">
        <f>_xll.BInterpol('Base IPCA'!$C$3:$C$14,'Base IPCA'!$E$3:$E$14,AH6966,"Cubic","Extrapolate=Linear","MultiX=Average","Skip=True","Sort=True")</f>
        <v>#N/A Invalid Parameter: Interpolation value</v>
      </c>
      <c r="AJ6966" s="43" t="str">
        <f>_xll.BInterpol('Base IPCA'!$C$3:$C$14,'Base IPCA'!$D$3:$D$14,AH6966,"Cubic","Extrapolate=Linear","MultiX=Average","Skip=True","Sort=True")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197"/>
        <v>#REF!</v>
      </c>
      <c r="AI6967" s="43" t="str">
        <f>_xll.BInterpol('Base IPCA'!$C$3:$C$14,'Base IPCA'!$E$3:$E$14,AH6967,"Cubic","Extrapolate=Linear","MultiX=Average","Skip=True","Sort=True")</f>
        <v>#N/A Invalid Parameter: Interpolation value</v>
      </c>
      <c r="AJ6967" s="43" t="str">
        <f>_xll.BInterpol('Base IPCA'!$C$3:$C$14,'Base IPCA'!$D$3:$D$14,AH6967,"Cubic","Extrapolate=Linear","MultiX=Average","Skip=True","Sort=True")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197"/>
        <v>#REF!</v>
      </c>
      <c r="AI6968" s="43" t="str">
        <f>_xll.BInterpol('Base IPCA'!$C$3:$C$14,'Base IPCA'!$E$3:$E$14,AH6968,"Cubic","Extrapolate=Linear","MultiX=Average","Skip=True","Sort=True")</f>
        <v>#N/A Invalid Parameter: Interpolation value</v>
      </c>
      <c r="AJ6968" s="43" t="str">
        <f>_xll.BInterpol('Base IPCA'!$C$3:$C$14,'Base IPCA'!$D$3:$D$14,AH6968,"Cubic","Extrapolate=Linear","MultiX=Average","Skip=True","Sort=True")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197"/>
        <v>#REF!</v>
      </c>
      <c r="AI6969" s="43" t="str">
        <f>_xll.BInterpol('Base IPCA'!$C$3:$C$14,'Base IPCA'!$E$3:$E$14,AH6969,"Cubic","Extrapolate=Linear","MultiX=Average","Skip=True","Sort=True")</f>
        <v>#N/A Invalid Parameter: Interpolation value</v>
      </c>
      <c r="AJ6969" s="43" t="str">
        <f>_xll.BInterpol('Base IPCA'!$C$3:$C$14,'Base IPCA'!$D$3:$D$14,AH6969,"Cubic","Extrapolate=Linear","MultiX=Average","Skip=True","Sort=True")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197"/>
        <v>#REF!</v>
      </c>
      <c r="AI6970" s="43" t="str">
        <f>_xll.BInterpol('Base IPCA'!$C$3:$C$14,'Base IPCA'!$E$3:$E$14,AH6970,"Cubic","Extrapolate=Linear","MultiX=Average","Skip=True","Sort=True")</f>
        <v>#N/A Invalid Parameter: Interpolation value</v>
      </c>
      <c r="AJ6970" s="43" t="str">
        <f>_xll.BInterpol('Base IPCA'!$C$3:$C$14,'Base IPCA'!$D$3:$D$14,AH6970,"Cubic","Extrapolate=Linear","MultiX=Average","Skip=True","Sort=True")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197"/>
        <v>#REF!</v>
      </c>
      <c r="AI6971" s="43" t="str">
        <f>_xll.BInterpol('Base IPCA'!$C$3:$C$14,'Base IPCA'!$E$3:$E$14,AH6971,"Cubic","Extrapolate=Linear","MultiX=Average","Skip=True","Sort=True")</f>
        <v>#N/A Invalid Parameter: Interpolation value</v>
      </c>
      <c r="AJ6971" s="43" t="str">
        <f>_xll.BInterpol('Base IPCA'!$C$3:$C$14,'Base IPCA'!$D$3:$D$14,AH6971,"Cubic","Extrapolate=Linear","MultiX=Average","Skip=True","Sort=True")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197"/>
        <v>#REF!</v>
      </c>
      <c r="AI6972" s="43" t="str">
        <f>_xll.BInterpol('Base IPCA'!$C$3:$C$14,'Base IPCA'!$E$3:$E$14,AH6972,"Cubic","Extrapolate=Linear","MultiX=Average","Skip=True","Sort=True")</f>
        <v>#N/A Invalid Parameter: Interpolation value</v>
      </c>
      <c r="AJ6972" s="43" t="str">
        <f>_xll.BInterpol('Base IPCA'!$C$3:$C$14,'Base IPCA'!$D$3:$D$14,AH6972,"Cubic","Extrapolate=Linear","MultiX=Average","Skip=True","Sort=True")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197"/>
        <v>#REF!</v>
      </c>
      <c r="AI6973" s="43" t="str">
        <f>_xll.BInterpol('Base IPCA'!$C$3:$C$14,'Base IPCA'!$E$3:$E$14,AH6973,"Cubic","Extrapolate=Linear","MultiX=Average","Skip=True","Sort=True")</f>
        <v>#N/A Invalid Parameter: Interpolation value</v>
      </c>
      <c r="AJ6973" s="43" t="str">
        <f>_xll.BInterpol('Base IPCA'!$C$3:$C$14,'Base IPCA'!$D$3:$D$14,AH6973,"Cubic","Extrapolate=Linear","MultiX=Average","Skip=True","Sort=True")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197"/>
        <v>#REF!</v>
      </c>
      <c r="AI6974" s="43" t="str">
        <f>_xll.BInterpol('Base IPCA'!$C$3:$C$14,'Base IPCA'!$E$3:$E$14,AH6974,"Cubic","Extrapolate=Linear","MultiX=Average","Skip=True","Sort=True")</f>
        <v>#N/A Invalid Parameter: Interpolation value</v>
      </c>
      <c r="AJ6974" s="43" t="str">
        <f>_xll.BInterpol('Base IPCA'!$C$3:$C$14,'Base IPCA'!$D$3:$D$14,AH6974,"Cubic","Extrapolate=Linear","MultiX=Average","Skip=True","Sort=True")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197"/>
        <v>#REF!</v>
      </c>
      <c r="AI6975" s="43" t="str">
        <f>_xll.BInterpol('Base IPCA'!$C$3:$C$14,'Base IPCA'!$E$3:$E$14,AH6975,"Cubic","Extrapolate=Linear","MultiX=Average","Skip=True","Sort=True")</f>
        <v>#N/A Invalid Parameter: Interpolation value</v>
      </c>
      <c r="AJ6975" s="43" t="str">
        <f>_xll.BInterpol('Base IPCA'!$C$3:$C$14,'Base IPCA'!$D$3:$D$14,AH6975,"Cubic","Extrapolate=Linear","MultiX=Average","Skip=True","Sort=True")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197"/>
        <v>#REF!</v>
      </c>
      <c r="AI6976" s="43" t="str">
        <f>_xll.BInterpol('Base IPCA'!$C$3:$C$14,'Base IPCA'!$E$3:$E$14,AH6976,"Cubic","Extrapolate=Linear","MultiX=Average","Skip=True","Sort=True")</f>
        <v>#N/A Invalid Parameter: Interpolation value</v>
      </c>
      <c r="AJ6976" s="43" t="str">
        <f>_xll.BInterpol('Base IPCA'!$C$3:$C$14,'Base IPCA'!$D$3:$D$14,AH6976,"Cubic","Extrapolate=Linear","MultiX=Average","Skip=True","Sort=True")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197"/>
        <v>#REF!</v>
      </c>
      <c r="AI6977" s="43" t="str">
        <f>_xll.BInterpol('Base IPCA'!$C$3:$C$14,'Base IPCA'!$E$3:$E$14,AH6977,"Cubic","Extrapolate=Linear","MultiX=Average","Skip=True","Sort=True")</f>
        <v>#N/A Invalid Parameter: Interpolation value</v>
      </c>
      <c r="AJ6977" s="43" t="str">
        <f>_xll.BInterpol('Base IPCA'!$C$3:$C$14,'Base IPCA'!$D$3:$D$14,AH6977,"Cubic","Extrapolate=Linear","MultiX=Average","Skip=True","Sort=True")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197"/>
        <v>#REF!</v>
      </c>
      <c r="AI6978" s="43" t="str">
        <f>_xll.BInterpol('Base IPCA'!$C$3:$C$14,'Base IPCA'!$E$3:$E$14,AH6978,"Cubic","Extrapolate=Linear","MultiX=Average","Skip=True","Sort=True")</f>
        <v>#N/A Invalid Parameter: Interpolation value</v>
      </c>
      <c r="AJ6978" s="43" t="str">
        <f>_xll.BInterpol('Base IPCA'!$C$3:$C$14,'Base IPCA'!$D$3:$D$14,AH6978,"Cubic","Extrapolate=Linear","MultiX=Average","Skip=True","Sort=True")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197"/>
        <v>#REF!</v>
      </c>
      <c r="AI6979" s="43" t="str">
        <f>_xll.BInterpol('Base IPCA'!$C$3:$C$14,'Base IPCA'!$E$3:$E$14,AH6979,"Cubic","Extrapolate=Linear","MultiX=Average","Skip=True","Sort=True")</f>
        <v>#N/A Invalid Parameter: Interpolation value</v>
      </c>
      <c r="AJ6979" s="43" t="str">
        <f>_xll.BInterpol('Base IPCA'!$C$3:$C$14,'Base IPCA'!$D$3:$D$14,AH6979,"Cubic","Extrapolate=Linear","MultiX=Average","Skip=True","Sort=True")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197"/>
        <v>#REF!</v>
      </c>
      <c r="AI6980" s="43" t="str">
        <f>_xll.BInterpol('Base IPCA'!$C$3:$C$14,'Base IPCA'!$E$3:$E$14,AH6980,"Cubic","Extrapolate=Linear","MultiX=Average","Skip=True","Sort=True")</f>
        <v>#N/A Invalid Parameter: Interpolation value</v>
      </c>
      <c r="AJ6980" s="43" t="str">
        <f>_xll.BInterpol('Base IPCA'!$C$3:$C$14,'Base IPCA'!$D$3:$D$14,AH6980,"Cubic","Extrapolate=Linear","MultiX=Average","Skip=True","Sort=True")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197"/>
        <v>#REF!</v>
      </c>
      <c r="AI6981" s="43" t="str">
        <f>_xll.BInterpol('Base IPCA'!$C$3:$C$14,'Base IPCA'!$E$3:$E$14,AH6981,"Cubic","Extrapolate=Linear","MultiX=Average","Skip=True","Sort=True")</f>
        <v>#N/A Invalid Parameter: Interpolation value</v>
      </c>
      <c r="AJ6981" s="43" t="str">
        <f>_xll.BInterpol('Base IPCA'!$C$3:$C$14,'Base IPCA'!$D$3:$D$14,AH6981,"Cubic","Extrapolate=Linear","MultiX=Average","Skip=True","Sort=True")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198">AH6981+1</f>
        <v>#REF!</v>
      </c>
      <c r="AI6982" s="43" t="str">
        <f>_xll.BInterpol('Base IPCA'!$C$3:$C$14,'Base IPCA'!$E$3:$E$14,AH6982,"Cubic","Extrapolate=Linear","MultiX=Average","Skip=True","Sort=True")</f>
        <v>#N/A Invalid Parameter: Interpolation value</v>
      </c>
      <c r="AJ6982" s="43" t="str">
        <f>_xll.BInterpol('Base IPCA'!$C$3:$C$14,'Base IPCA'!$D$3:$D$14,AH6982,"Cubic","Extrapolate=Linear","MultiX=Average","Skip=True","Sort=True")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198"/>
        <v>#REF!</v>
      </c>
      <c r="AI6983" s="43" t="str">
        <f>_xll.BInterpol('Base IPCA'!$C$3:$C$14,'Base IPCA'!$E$3:$E$14,AH6983,"Cubic","Extrapolate=Linear","MultiX=Average","Skip=True","Sort=True")</f>
        <v>#N/A Invalid Parameter: Interpolation value</v>
      </c>
      <c r="AJ6983" s="43" t="str">
        <f>_xll.BInterpol('Base IPCA'!$C$3:$C$14,'Base IPCA'!$D$3:$D$14,AH6983,"Cubic","Extrapolate=Linear","MultiX=Average","Skip=True","Sort=True")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198"/>
        <v>#REF!</v>
      </c>
      <c r="AI6984" s="43" t="str">
        <f>_xll.BInterpol('Base IPCA'!$C$3:$C$14,'Base IPCA'!$E$3:$E$14,AH6984,"Cubic","Extrapolate=Linear","MultiX=Average","Skip=True","Sort=True")</f>
        <v>#N/A Invalid Parameter: Interpolation value</v>
      </c>
      <c r="AJ6984" s="43" t="str">
        <f>_xll.BInterpol('Base IPCA'!$C$3:$C$14,'Base IPCA'!$D$3:$D$14,AH6984,"Cubic","Extrapolate=Linear","MultiX=Average","Skip=True","Sort=True")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198"/>
        <v>#REF!</v>
      </c>
      <c r="AI6985" s="43" t="str">
        <f>_xll.BInterpol('Base IPCA'!$C$3:$C$14,'Base IPCA'!$E$3:$E$14,AH6985,"Cubic","Extrapolate=Linear","MultiX=Average","Skip=True","Sort=True")</f>
        <v>#N/A Invalid Parameter: Interpolation value</v>
      </c>
      <c r="AJ6985" s="43" t="str">
        <f>_xll.BInterpol('Base IPCA'!$C$3:$C$14,'Base IPCA'!$D$3:$D$14,AH6985,"Cubic","Extrapolate=Linear","MultiX=Average","Skip=True","Sort=True")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198"/>
        <v>#REF!</v>
      </c>
      <c r="AI6986" s="43" t="str">
        <f>_xll.BInterpol('Base IPCA'!$C$3:$C$14,'Base IPCA'!$E$3:$E$14,AH6986,"Cubic","Extrapolate=Linear","MultiX=Average","Skip=True","Sort=True")</f>
        <v>#N/A Invalid Parameter: Interpolation value</v>
      </c>
      <c r="AJ6986" s="43" t="str">
        <f>_xll.BInterpol('Base IPCA'!$C$3:$C$14,'Base IPCA'!$D$3:$D$14,AH6986,"Cubic","Extrapolate=Linear","MultiX=Average","Skip=True","Sort=True")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198"/>
        <v>#REF!</v>
      </c>
      <c r="AI6987" s="43" t="str">
        <f>_xll.BInterpol('Base IPCA'!$C$3:$C$14,'Base IPCA'!$E$3:$E$14,AH6987,"Cubic","Extrapolate=Linear","MultiX=Average","Skip=True","Sort=True")</f>
        <v>#N/A Invalid Parameter: Interpolation value</v>
      </c>
      <c r="AJ6987" s="43" t="str">
        <f>_xll.BInterpol('Base IPCA'!$C$3:$C$14,'Base IPCA'!$D$3:$D$14,AH6987,"Cubic","Extrapolate=Linear","MultiX=Average","Skip=True","Sort=True")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198"/>
        <v>#REF!</v>
      </c>
      <c r="AI6988" s="43" t="str">
        <f>_xll.BInterpol('Base IPCA'!$C$3:$C$14,'Base IPCA'!$E$3:$E$14,AH6988,"Cubic","Extrapolate=Linear","MultiX=Average","Skip=True","Sort=True")</f>
        <v>#N/A Invalid Parameter: Interpolation value</v>
      </c>
      <c r="AJ6988" s="43" t="str">
        <f>_xll.BInterpol('Base IPCA'!$C$3:$C$14,'Base IPCA'!$D$3:$D$14,AH6988,"Cubic","Extrapolate=Linear","MultiX=Average","Skip=True","Sort=True")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198"/>
        <v>#REF!</v>
      </c>
      <c r="AI6989" s="43" t="str">
        <f>_xll.BInterpol('Base IPCA'!$C$3:$C$14,'Base IPCA'!$E$3:$E$14,AH6989,"Cubic","Extrapolate=Linear","MultiX=Average","Skip=True","Sort=True")</f>
        <v>#N/A Invalid Parameter: Interpolation value</v>
      </c>
      <c r="AJ6989" s="43" t="str">
        <f>_xll.BInterpol('Base IPCA'!$C$3:$C$14,'Base IPCA'!$D$3:$D$14,AH6989,"Cubic","Extrapolate=Linear","MultiX=Average","Skip=True","Sort=True")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198"/>
        <v>#REF!</v>
      </c>
      <c r="AI6990" s="43" t="str">
        <f>_xll.BInterpol('Base IPCA'!$C$3:$C$14,'Base IPCA'!$E$3:$E$14,AH6990,"Cubic","Extrapolate=Linear","MultiX=Average","Skip=True","Sort=True")</f>
        <v>#N/A Invalid Parameter: Interpolation value</v>
      </c>
      <c r="AJ6990" s="43" t="str">
        <f>_xll.BInterpol('Base IPCA'!$C$3:$C$14,'Base IPCA'!$D$3:$D$14,AH6990,"Cubic","Extrapolate=Linear","MultiX=Average","Skip=True","Sort=True")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198"/>
        <v>#REF!</v>
      </c>
      <c r="AI6991" s="43" t="str">
        <f>_xll.BInterpol('Base IPCA'!$C$3:$C$14,'Base IPCA'!$E$3:$E$14,AH6991,"Cubic","Extrapolate=Linear","MultiX=Average","Skip=True","Sort=True")</f>
        <v>#N/A Invalid Parameter: Interpolation value</v>
      </c>
      <c r="AJ6991" s="43" t="str">
        <f>_xll.BInterpol('Base IPCA'!$C$3:$C$14,'Base IPCA'!$D$3:$D$14,AH6991,"Cubic","Extrapolate=Linear","MultiX=Average","Skip=True","Sort=True")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198"/>
        <v>#REF!</v>
      </c>
      <c r="AI6992" s="43" t="str">
        <f>_xll.BInterpol('Base IPCA'!$C$3:$C$14,'Base IPCA'!$E$3:$E$14,AH6992,"Cubic","Extrapolate=Linear","MultiX=Average","Skip=True","Sort=True")</f>
        <v>#N/A Invalid Parameter: Interpolation value</v>
      </c>
      <c r="AJ6992" s="43" t="str">
        <f>_xll.BInterpol('Base IPCA'!$C$3:$C$14,'Base IPCA'!$D$3:$D$14,AH6992,"Cubic","Extrapolate=Linear","MultiX=Average","Skip=True","Sort=True")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198"/>
        <v>#REF!</v>
      </c>
      <c r="AI6993" s="43" t="str">
        <f>_xll.BInterpol('Base IPCA'!$C$3:$C$14,'Base IPCA'!$E$3:$E$14,AH6993,"Cubic","Extrapolate=Linear","MultiX=Average","Skip=True","Sort=True")</f>
        <v>#N/A Invalid Parameter: Interpolation value</v>
      </c>
      <c r="AJ6993" s="43" t="str">
        <f>_xll.BInterpol('Base IPCA'!$C$3:$C$14,'Base IPCA'!$D$3:$D$14,AH6993,"Cubic","Extrapolate=Linear","MultiX=Average","Skip=True","Sort=True")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198"/>
        <v>#REF!</v>
      </c>
      <c r="AI6994" s="43" t="str">
        <f>_xll.BInterpol('Base IPCA'!$C$3:$C$14,'Base IPCA'!$E$3:$E$14,AH6994,"Cubic","Extrapolate=Linear","MultiX=Average","Skip=True","Sort=True")</f>
        <v>#N/A Invalid Parameter: Interpolation value</v>
      </c>
      <c r="AJ6994" s="43" t="str">
        <f>_xll.BInterpol('Base IPCA'!$C$3:$C$14,'Base IPCA'!$D$3:$D$14,AH6994,"Cubic","Extrapolate=Linear","MultiX=Average","Skip=True","Sort=True")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198"/>
        <v>#REF!</v>
      </c>
      <c r="AI6995" s="43" t="str">
        <f>_xll.BInterpol('Base IPCA'!$C$3:$C$14,'Base IPCA'!$E$3:$E$14,AH6995,"Cubic","Extrapolate=Linear","MultiX=Average","Skip=True","Sort=True")</f>
        <v>#N/A Invalid Parameter: Interpolation value</v>
      </c>
      <c r="AJ6995" s="43" t="str">
        <f>_xll.BInterpol('Base IPCA'!$C$3:$C$14,'Base IPCA'!$D$3:$D$14,AH6995,"Cubic","Extrapolate=Linear","MultiX=Average","Skip=True","Sort=True")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198"/>
        <v>#REF!</v>
      </c>
      <c r="AI6996" s="43" t="str">
        <f>_xll.BInterpol('Base IPCA'!$C$3:$C$14,'Base IPCA'!$E$3:$E$14,AH6996,"Cubic","Extrapolate=Linear","MultiX=Average","Skip=True","Sort=True")</f>
        <v>#N/A Invalid Parameter: Interpolation value</v>
      </c>
      <c r="AJ6996" s="43" t="str">
        <f>_xll.BInterpol('Base IPCA'!$C$3:$C$14,'Base IPCA'!$D$3:$D$14,AH6996,"Cubic","Extrapolate=Linear","MultiX=Average","Skip=True","Sort=True")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198"/>
        <v>#REF!</v>
      </c>
      <c r="AI6997" s="43" t="str">
        <f>_xll.BInterpol('Base IPCA'!$C$3:$C$14,'Base IPCA'!$E$3:$E$14,AH6997,"Cubic","Extrapolate=Linear","MultiX=Average","Skip=True","Sort=True")</f>
        <v>#N/A Invalid Parameter: Interpolation value</v>
      </c>
      <c r="AJ6997" s="43" t="str">
        <f>_xll.BInterpol('Base IPCA'!$C$3:$C$14,'Base IPCA'!$D$3:$D$14,AH6997,"Cubic","Extrapolate=Linear","MultiX=Average","Skip=True","Sort=True")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198"/>
        <v>#REF!</v>
      </c>
      <c r="AI6998" s="43" t="str">
        <f>_xll.BInterpol('Base IPCA'!$C$3:$C$14,'Base IPCA'!$E$3:$E$14,AH6998,"Cubic","Extrapolate=Linear","MultiX=Average","Skip=True","Sort=True")</f>
        <v>#N/A Invalid Parameter: Interpolation value</v>
      </c>
      <c r="AJ6998" s="43" t="str">
        <f>_xll.BInterpol('Base IPCA'!$C$3:$C$14,'Base IPCA'!$D$3:$D$14,AH6998,"Cubic","Extrapolate=Linear","MultiX=Average","Skip=True","Sort=True")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198"/>
        <v>#REF!</v>
      </c>
      <c r="AI6999" s="43" t="str">
        <f>_xll.BInterpol('Base IPCA'!$C$3:$C$14,'Base IPCA'!$E$3:$E$14,AH6999,"Cubic","Extrapolate=Linear","MultiX=Average","Skip=True","Sort=True")</f>
        <v>#N/A Invalid Parameter: Interpolation value</v>
      </c>
      <c r="AJ6999" s="43" t="str">
        <f>_xll.BInterpol('Base IPCA'!$C$3:$C$14,'Base IPCA'!$D$3:$D$14,AH6999,"Cubic","Extrapolate=Linear","MultiX=Average","Skip=True","Sort=True")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198"/>
        <v>#REF!</v>
      </c>
      <c r="AI7000" s="43" t="str">
        <f>_xll.BInterpol('Base IPCA'!$C$3:$C$14,'Base IPCA'!$E$3:$E$14,AH7000,"Cubic","Extrapolate=Linear","MultiX=Average","Skip=True","Sort=True")</f>
        <v>#N/A Invalid Parameter: Interpolation value</v>
      </c>
      <c r="AJ7000" s="43" t="str">
        <f>_xll.BInterpol('Base IPCA'!$C$3:$C$14,'Base IPCA'!$D$3:$D$14,AH7000,"Cubic","Extrapolate=Linear","MultiX=Average","Skip=True","Sort=True")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198"/>
        <v>#REF!</v>
      </c>
      <c r="AI7001" s="43" t="str">
        <f>_xll.BInterpol('Base IPCA'!$C$3:$C$14,'Base IPCA'!$E$3:$E$14,AH7001,"Cubic","Extrapolate=Linear","MultiX=Average","Skip=True","Sort=True")</f>
        <v>#N/A Invalid Parameter: Interpolation value</v>
      </c>
      <c r="AJ7001" s="43" t="str">
        <f>_xll.BInterpol('Base IPCA'!$C$3:$C$14,'Base IPCA'!$D$3:$D$14,AH7001,"Cubic","Extrapolate=Linear","MultiX=Average","Skip=True","Sort=True")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198"/>
        <v>#REF!</v>
      </c>
      <c r="AI7002" s="43" t="str">
        <f>_xll.BInterpol('Base IPCA'!$C$3:$C$14,'Base IPCA'!$E$3:$E$14,AH7002,"Cubic","Extrapolate=Linear","MultiX=Average","Skip=True","Sort=True")</f>
        <v>#N/A Invalid Parameter: Interpolation value</v>
      </c>
      <c r="AJ7002" s="43" t="str">
        <f>_xll.BInterpol('Base IPCA'!$C$3:$C$14,'Base IPCA'!$D$3:$D$14,AH7002,"Cubic","Extrapolate=Linear","MultiX=Average","Skip=True","Sort=True")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198"/>
        <v>#REF!</v>
      </c>
      <c r="AI7003" s="43" t="str">
        <f>_xll.BInterpol('Base IPCA'!$C$3:$C$14,'Base IPCA'!$E$3:$E$14,AH7003,"Cubic","Extrapolate=Linear","MultiX=Average","Skip=True","Sort=True")</f>
        <v>#N/A Invalid Parameter: Interpolation value</v>
      </c>
      <c r="AJ7003" s="43" t="str">
        <f>_xll.BInterpol('Base IPCA'!$C$3:$C$14,'Base IPCA'!$D$3:$D$14,AH7003,"Cubic","Extrapolate=Linear","MultiX=Average","Skip=True","Sort=True")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198"/>
        <v>#REF!</v>
      </c>
      <c r="AI7004" s="43" t="str">
        <f>_xll.BInterpol('Base IPCA'!$C$3:$C$14,'Base IPCA'!$E$3:$E$14,AH7004,"Cubic","Extrapolate=Linear","MultiX=Average","Skip=True","Sort=True")</f>
        <v>#N/A Invalid Parameter: Interpolation value</v>
      </c>
      <c r="AJ7004" s="43" t="str">
        <f>_xll.BInterpol('Base IPCA'!$C$3:$C$14,'Base IPCA'!$D$3:$D$14,AH7004,"Cubic","Extrapolate=Linear","MultiX=Average","Skip=True","Sort=True")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198"/>
        <v>#REF!</v>
      </c>
      <c r="AI7005" s="43" t="str">
        <f>_xll.BInterpol('Base IPCA'!$C$3:$C$14,'Base IPCA'!$E$3:$E$14,AH7005,"Cubic","Extrapolate=Linear","MultiX=Average","Skip=True","Sort=True")</f>
        <v>#N/A Invalid Parameter: Interpolation value</v>
      </c>
      <c r="AJ7005" s="43" t="str">
        <f>_xll.BInterpol('Base IPCA'!$C$3:$C$14,'Base IPCA'!$D$3:$D$14,AH7005,"Cubic","Extrapolate=Linear","MultiX=Average","Skip=True","Sort=True")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198"/>
        <v>#REF!</v>
      </c>
      <c r="AI7006" s="43" t="str">
        <f>_xll.BInterpol('Base IPCA'!$C$3:$C$14,'Base IPCA'!$E$3:$E$14,AH7006,"Cubic","Extrapolate=Linear","MultiX=Average","Skip=True","Sort=True")</f>
        <v>#N/A Invalid Parameter: Interpolation value</v>
      </c>
      <c r="AJ7006" s="43" t="str">
        <f>_xll.BInterpol('Base IPCA'!$C$3:$C$14,'Base IPCA'!$D$3:$D$14,AH7006,"Cubic","Extrapolate=Linear","MultiX=Average","Skip=True","Sort=True")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198"/>
        <v>#REF!</v>
      </c>
      <c r="AI7007" s="43" t="str">
        <f>_xll.BInterpol('Base IPCA'!$C$3:$C$14,'Base IPCA'!$E$3:$E$14,AH7007,"Cubic","Extrapolate=Linear","MultiX=Average","Skip=True","Sort=True")</f>
        <v>#N/A Invalid Parameter: Interpolation value</v>
      </c>
      <c r="AJ7007" s="43" t="str">
        <f>_xll.BInterpol('Base IPCA'!$C$3:$C$14,'Base IPCA'!$D$3:$D$14,AH7007,"Cubic","Extrapolate=Linear","MultiX=Average","Skip=True","Sort=True")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198"/>
        <v>#REF!</v>
      </c>
      <c r="AI7008" s="43" t="str">
        <f>_xll.BInterpol('Base IPCA'!$C$3:$C$14,'Base IPCA'!$E$3:$E$14,AH7008,"Cubic","Extrapolate=Linear","MultiX=Average","Skip=True","Sort=True")</f>
        <v>#N/A Invalid Parameter: Interpolation value</v>
      </c>
      <c r="AJ7008" s="43" t="str">
        <f>_xll.BInterpol('Base IPCA'!$C$3:$C$14,'Base IPCA'!$D$3:$D$14,AH7008,"Cubic","Extrapolate=Linear","MultiX=Average","Skip=True","Sort=True")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198"/>
        <v>#REF!</v>
      </c>
      <c r="AI7009" s="43" t="str">
        <f>_xll.BInterpol('Base IPCA'!$C$3:$C$14,'Base IPCA'!$E$3:$E$14,AH7009,"Cubic","Extrapolate=Linear","MultiX=Average","Skip=True","Sort=True")</f>
        <v>#N/A Invalid Parameter: Interpolation value</v>
      </c>
      <c r="AJ7009" s="43" t="str">
        <f>_xll.BInterpol('Base IPCA'!$C$3:$C$14,'Base IPCA'!$D$3:$D$14,AH7009,"Cubic","Extrapolate=Linear","MultiX=Average","Skip=True","Sort=True")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198"/>
        <v>#REF!</v>
      </c>
      <c r="AI7010" s="43" t="str">
        <f>_xll.BInterpol('Base IPCA'!$C$3:$C$14,'Base IPCA'!$E$3:$E$14,AH7010,"Cubic","Extrapolate=Linear","MultiX=Average","Skip=True","Sort=True")</f>
        <v>#N/A Invalid Parameter: Interpolation value</v>
      </c>
      <c r="AJ7010" s="43" t="str">
        <f>_xll.BInterpol('Base IPCA'!$C$3:$C$14,'Base IPCA'!$D$3:$D$14,AH7010,"Cubic","Extrapolate=Linear","MultiX=Average","Skip=True","Sort=True")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198"/>
        <v>#REF!</v>
      </c>
      <c r="AI7011" s="43" t="str">
        <f>_xll.BInterpol('Base IPCA'!$C$3:$C$14,'Base IPCA'!$E$3:$E$14,AH7011,"Cubic","Extrapolate=Linear","MultiX=Average","Skip=True","Sort=True")</f>
        <v>#N/A Invalid Parameter: Interpolation value</v>
      </c>
      <c r="AJ7011" s="43" t="str">
        <f>_xll.BInterpol('Base IPCA'!$C$3:$C$14,'Base IPCA'!$D$3:$D$14,AH7011,"Cubic","Extrapolate=Linear","MultiX=Average","Skip=True","Sort=True")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198"/>
        <v>#REF!</v>
      </c>
      <c r="AI7012" s="43" t="str">
        <f>_xll.BInterpol('Base IPCA'!$C$3:$C$14,'Base IPCA'!$E$3:$E$14,AH7012,"Cubic","Extrapolate=Linear","MultiX=Average","Skip=True","Sort=True")</f>
        <v>#N/A Invalid Parameter: Interpolation value</v>
      </c>
      <c r="AJ7012" s="43" t="str">
        <f>_xll.BInterpol('Base IPCA'!$C$3:$C$14,'Base IPCA'!$D$3:$D$14,AH7012,"Cubic","Extrapolate=Linear","MultiX=Average","Skip=True","Sort=True")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198"/>
        <v>#REF!</v>
      </c>
      <c r="AI7013" s="43" t="str">
        <f>_xll.BInterpol('Base IPCA'!$C$3:$C$14,'Base IPCA'!$E$3:$E$14,AH7013,"Cubic","Extrapolate=Linear","MultiX=Average","Skip=True","Sort=True")</f>
        <v>#N/A Invalid Parameter: Interpolation value</v>
      </c>
      <c r="AJ7013" s="43" t="str">
        <f>_xll.BInterpol('Base IPCA'!$C$3:$C$14,'Base IPCA'!$D$3:$D$14,AH7013,"Cubic","Extrapolate=Linear","MultiX=Average","Skip=True","Sort=True")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198"/>
        <v>#REF!</v>
      </c>
      <c r="AI7014" s="43" t="str">
        <f>_xll.BInterpol('Base IPCA'!$C$3:$C$14,'Base IPCA'!$E$3:$E$14,AH7014,"Cubic","Extrapolate=Linear","MultiX=Average","Skip=True","Sort=True")</f>
        <v>#N/A Invalid Parameter: Interpolation value</v>
      </c>
      <c r="AJ7014" s="43" t="str">
        <f>_xll.BInterpol('Base IPCA'!$C$3:$C$14,'Base IPCA'!$D$3:$D$14,AH7014,"Cubic","Extrapolate=Linear","MultiX=Average","Skip=True","Sort=True")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198"/>
        <v>#REF!</v>
      </c>
      <c r="AI7015" s="43" t="str">
        <f>_xll.BInterpol('Base IPCA'!$C$3:$C$14,'Base IPCA'!$E$3:$E$14,AH7015,"Cubic","Extrapolate=Linear","MultiX=Average","Skip=True","Sort=True")</f>
        <v>#N/A Invalid Parameter: Interpolation value</v>
      </c>
      <c r="AJ7015" s="43" t="str">
        <f>_xll.BInterpol('Base IPCA'!$C$3:$C$14,'Base IPCA'!$D$3:$D$14,AH7015,"Cubic","Extrapolate=Linear","MultiX=Average","Skip=True","Sort=True")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198"/>
        <v>#REF!</v>
      </c>
      <c r="AI7016" s="43" t="str">
        <f>_xll.BInterpol('Base IPCA'!$C$3:$C$14,'Base IPCA'!$E$3:$E$14,AH7016,"Cubic","Extrapolate=Linear","MultiX=Average","Skip=True","Sort=True")</f>
        <v>#N/A Invalid Parameter: Interpolation value</v>
      </c>
      <c r="AJ7016" s="43" t="str">
        <f>_xll.BInterpol('Base IPCA'!$C$3:$C$14,'Base IPCA'!$D$3:$D$14,AH7016,"Cubic","Extrapolate=Linear","MultiX=Average","Skip=True","Sort=True")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198"/>
        <v>#REF!</v>
      </c>
      <c r="AI7017" s="43" t="str">
        <f>_xll.BInterpol('Base IPCA'!$C$3:$C$14,'Base IPCA'!$E$3:$E$14,AH7017,"Cubic","Extrapolate=Linear","MultiX=Average","Skip=True","Sort=True")</f>
        <v>#N/A Invalid Parameter: Interpolation value</v>
      </c>
      <c r="AJ7017" s="43" t="str">
        <f>_xll.BInterpol('Base IPCA'!$C$3:$C$14,'Base IPCA'!$D$3:$D$14,AH7017,"Cubic","Extrapolate=Linear","MultiX=Average","Skip=True","Sort=True")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198"/>
        <v>#REF!</v>
      </c>
      <c r="AI7018" s="43" t="str">
        <f>_xll.BInterpol('Base IPCA'!$C$3:$C$14,'Base IPCA'!$E$3:$E$14,AH7018,"Cubic","Extrapolate=Linear","MultiX=Average","Skip=True","Sort=True")</f>
        <v>#N/A Invalid Parameter: Interpolation value</v>
      </c>
      <c r="AJ7018" s="43" t="str">
        <f>_xll.BInterpol('Base IPCA'!$C$3:$C$14,'Base IPCA'!$D$3:$D$14,AH7018,"Cubic","Extrapolate=Linear","MultiX=Average","Skip=True","Sort=True")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198"/>
        <v>#REF!</v>
      </c>
      <c r="AI7019" s="43" t="str">
        <f>_xll.BInterpol('Base IPCA'!$C$3:$C$14,'Base IPCA'!$E$3:$E$14,AH7019,"Cubic","Extrapolate=Linear","MultiX=Average","Skip=True","Sort=True")</f>
        <v>#N/A Invalid Parameter: Interpolation value</v>
      </c>
      <c r="AJ7019" s="43" t="str">
        <f>_xll.BInterpol('Base IPCA'!$C$3:$C$14,'Base IPCA'!$D$3:$D$14,AH7019,"Cubic","Extrapolate=Linear","MultiX=Average","Skip=True","Sort=True")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198"/>
        <v>#REF!</v>
      </c>
      <c r="AI7020" s="43" t="str">
        <f>_xll.BInterpol('Base IPCA'!$C$3:$C$14,'Base IPCA'!$E$3:$E$14,AH7020,"Cubic","Extrapolate=Linear","MultiX=Average","Skip=True","Sort=True")</f>
        <v>#N/A Invalid Parameter: Interpolation value</v>
      </c>
      <c r="AJ7020" s="43" t="str">
        <f>_xll.BInterpol('Base IPCA'!$C$3:$C$14,'Base IPCA'!$D$3:$D$14,AH7020,"Cubic","Extrapolate=Linear","MultiX=Average","Skip=True","Sort=True")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198"/>
        <v>#REF!</v>
      </c>
      <c r="AI7021" s="43" t="str">
        <f>_xll.BInterpol('Base IPCA'!$C$3:$C$14,'Base IPCA'!$E$3:$E$14,AH7021,"Cubic","Extrapolate=Linear","MultiX=Average","Skip=True","Sort=True")</f>
        <v>#N/A Invalid Parameter: Interpolation value</v>
      </c>
      <c r="AJ7021" s="43" t="str">
        <f>_xll.BInterpol('Base IPCA'!$C$3:$C$14,'Base IPCA'!$D$3:$D$14,AH7021,"Cubic","Extrapolate=Linear","MultiX=Average","Skip=True","Sort=True")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198"/>
        <v>#REF!</v>
      </c>
      <c r="AI7022" s="43" t="str">
        <f>_xll.BInterpol('Base IPCA'!$C$3:$C$14,'Base IPCA'!$E$3:$E$14,AH7022,"Cubic","Extrapolate=Linear","MultiX=Average","Skip=True","Sort=True")</f>
        <v>#N/A Invalid Parameter: Interpolation value</v>
      </c>
      <c r="AJ7022" s="43" t="str">
        <f>_xll.BInterpol('Base IPCA'!$C$3:$C$14,'Base IPCA'!$D$3:$D$14,AH7022,"Cubic","Extrapolate=Linear","MultiX=Average","Skip=True","Sort=True")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198"/>
        <v>#REF!</v>
      </c>
      <c r="AI7023" s="43" t="str">
        <f>_xll.BInterpol('Base IPCA'!$C$3:$C$14,'Base IPCA'!$E$3:$E$14,AH7023,"Cubic","Extrapolate=Linear","MultiX=Average","Skip=True","Sort=True")</f>
        <v>#N/A Invalid Parameter: Interpolation value</v>
      </c>
      <c r="AJ7023" s="43" t="str">
        <f>_xll.BInterpol('Base IPCA'!$C$3:$C$14,'Base IPCA'!$D$3:$D$14,AH7023,"Cubic","Extrapolate=Linear","MultiX=Average","Skip=True","Sort=True")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198"/>
        <v>#REF!</v>
      </c>
      <c r="AI7024" s="43" t="str">
        <f>_xll.BInterpol('Base IPCA'!$C$3:$C$14,'Base IPCA'!$E$3:$E$14,AH7024,"Cubic","Extrapolate=Linear","MultiX=Average","Skip=True","Sort=True")</f>
        <v>#N/A Invalid Parameter: Interpolation value</v>
      </c>
      <c r="AJ7024" s="43" t="str">
        <f>_xll.BInterpol('Base IPCA'!$C$3:$C$14,'Base IPCA'!$D$3:$D$14,AH7024,"Cubic","Extrapolate=Linear","MultiX=Average","Skip=True","Sort=True")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198"/>
        <v>#REF!</v>
      </c>
      <c r="AI7025" s="43" t="str">
        <f>_xll.BInterpol('Base IPCA'!$C$3:$C$14,'Base IPCA'!$E$3:$E$14,AH7025,"Cubic","Extrapolate=Linear","MultiX=Average","Skip=True","Sort=True")</f>
        <v>#N/A Invalid Parameter: Interpolation value</v>
      </c>
      <c r="AJ7025" s="43" t="str">
        <f>_xll.BInterpol('Base IPCA'!$C$3:$C$14,'Base IPCA'!$D$3:$D$14,AH7025,"Cubic","Extrapolate=Linear","MultiX=Average","Skip=True","Sort=True")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198"/>
        <v>#REF!</v>
      </c>
      <c r="AI7026" s="43" t="str">
        <f>_xll.BInterpol('Base IPCA'!$C$3:$C$14,'Base IPCA'!$E$3:$E$14,AH7026,"Cubic","Extrapolate=Linear","MultiX=Average","Skip=True","Sort=True")</f>
        <v>#N/A Invalid Parameter: Interpolation value</v>
      </c>
      <c r="AJ7026" s="43" t="str">
        <f>_xll.BInterpol('Base IPCA'!$C$3:$C$14,'Base IPCA'!$D$3:$D$14,AH7026,"Cubic","Extrapolate=Linear","MultiX=Average","Skip=True","Sort=True")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198"/>
        <v>#REF!</v>
      </c>
      <c r="AI7027" s="43" t="str">
        <f>_xll.BInterpol('Base IPCA'!$C$3:$C$14,'Base IPCA'!$E$3:$E$14,AH7027,"Cubic","Extrapolate=Linear","MultiX=Average","Skip=True","Sort=True")</f>
        <v>#N/A Invalid Parameter: Interpolation value</v>
      </c>
      <c r="AJ7027" s="43" t="str">
        <f>_xll.BInterpol('Base IPCA'!$C$3:$C$14,'Base IPCA'!$D$3:$D$14,AH7027,"Cubic","Extrapolate=Linear","MultiX=Average","Skip=True","Sort=True")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198"/>
        <v>#REF!</v>
      </c>
      <c r="AI7028" s="43" t="str">
        <f>_xll.BInterpol('Base IPCA'!$C$3:$C$14,'Base IPCA'!$E$3:$E$14,AH7028,"Cubic","Extrapolate=Linear","MultiX=Average","Skip=True","Sort=True")</f>
        <v>#N/A Invalid Parameter: Interpolation value</v>
      </c>
      <c r="AJ7028" s="43" t="str">
        <f>_xll.BInterpol('Base IPCA'!$C$3:$C$14,'Base IPCA'!$D$3:$D$14,AH7028,"Cubic","Extrapolate=Linear","MultiX=Average","Skip=True","Sort=True")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198"/>
        <v>#REF!</v>
      </c>
      <c r="AI7029" s="43" t="str">
        <f>_xll.BInterpol('Base IPCA'!$C$3:$C$14,'Base IPCA'!$E$3:$E$14,AH7029,"Cubic","Extrapolate=Linear","MultiX=Average","Skip=True","Sort=True")</f>
        <v>#N/A Invalid Parameter: Interpolation value</v>
      </c>
      <c r="AJ7029" s="43" t="str">
        <f>_xll.BInterpol('Base IPCA'!$C$3:$C$14,'Base IPCA'!$D$3:$D$14,AH7029,"Cubic","Extrapolate=Linear","MultiX=Average","Skip=True","Sort=True")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198"/>
        <v>#REF!</v>
      </c>
      <c r="AI7030" s="43" t="str">
        <f>_xll.BInterpol('Base IPCA'!$C$3:$C$14,'Base IPCA'!$E$3:$E$14,AH7030,"Cubic","Extrapolate=Linear","MultiX=Average","Skip=True","Sort=True")</f>
        <v>#N/A Invalid Parameter: Interpolation value</v>
      </c>
      <c r="AJ7030" s="43" t="str">
        <f>_xll.BInterpol('Base IPCA'!$C$3:$C$14,'Base IPCA'!$D$3:$D$14,AH7030,"Cubic","Extrapolate=Linear","MultiX=Average","Skip=True","Sort=True")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198"/>
        <v>#REF!</v>
      </c>
      <c r="AI7031" s="43" t="str">
        <f>_xll.BInterpol('Base IPCA'!$C$3:$C$14,'Base IPCA'!$E$3:$E$14,AH7031,"Cubic","Extrapolate=Linear","MultiX=Average","Skip=True","Sort=True")</f>
        <v>#N/A Invalid Parameter: Interpolation value</v>
      </c>
      <c r="AJ7031" s="43" t="str">
        <f>_xll.BInterpol('Base IPCA'!$C$3:$C$14,'Base IPCA'!$D$3:$D$14,AH7031,"Cubic","Extrapolate=Linear","MultiX=Average","Skip=True","Sort=True")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198"/>
        <v>#REF!</v>
      </c>
      <c r="AI7032" s="43" t="str">
        <f>_xll.BInterpol('Base IPCA'!$C$3:$C$14,'Base IPCA'!$E$3:$E$14,AH7032,"Cubic","Extrapolate=Linear","MultiX=Average","Skip=True","Sort=True")</f>
        <v>#N/A Invalid Parameter: Interpolation value</v>
      </c>
      <c r="AJ7032" s="43" t="str">
        <f>_xll.BInterpol('Base IPCA'!$C$3:$C$14,'Base IPCA'!$D$3:$D$14,AH7032,"Cubic","Extrapolate=Linear","MultiX=Average","Skip=True","Sort=True")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198"/>
        <v>#REF!</v>
      </c>
      <c r="AI7033" s="43" t="str">
        <f>_xll.BInterpol('Base IPCA'!$C$3:$C$14,'Base IPCA'!$E$3:$E$14,AH7033,"Cubic","Extrapolate=Linear","MultiX=Average","Skip=True","Sort=True")</f>
        <v>#N/A Invalid Parameter: Interpolation value</v>
      </c>
      <c r="AJ7033" s="43" t="str">
        <f>_xll.BInterpol('Base IPCA'!$C$3:$C$14,'Base IPCA'!$D$3:$D$14,AH7033,"Cubic","Extrapolate=Linear","MultiX=Average","Skip=True","Sort=True")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198"/>
        <v>#REF!</v>
      </c>
      <c r="AI7034" s="43" t="str">
        <f>_xll.BInterpol('Base IPCA'!$C$3:$C$14,'Base IPCA'!$E$3:$E$14,AH7034,"Cubic","Extrapolate=Linear","MultiX=Average","Skip=True","Sort=True")</f>
        <v>#N/A Invalid Parameter: Interpolation value</v>
      </c>
      <c r="AJ7034" s="43" t="str">
        <f>_xll.BInterpol('Base IPCA'!$C$3:$C$14,'Base IPCA'!$D$3:$D$14,AH7034,"Cubic","Extrapolate=Linear","MultiX=Average","Skip=True","Sort=True")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198"/>
        <v>#REF!</v>
      </c>
      <c r="AI7035" s="43" t="str">
        <f>_xll.BInterpol('Base IPCA'!$C$3:$C$14,'Base IPCA'!$E$3:$E$14,AH7035,"Cubic","Extrapolate=Linear","MultiX=Average","Skip=True","Sort=True")</f>
        <v>#N/A Invalid Parameter: Interpolation value</v>
      </c>
      <c r="AJ7035" s="43" t="str">
        <f>_xll.BInterpol('Base IPCA'!$C$3:$C$14,'Base IPCA'!$D$3:$D$14,AH7035,"Cubic","Extrapolate=Linear","MultiX=Average","Skip=True","Sort=True")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198"/>
        <v>#REF!</v>
      </c>
      <c r="AI7036" s="43" t="str">
        <f>_xll.BInterpol('Base IPCA'!$C$3:$C$14,'Base IPCA'!$E$3:$E$14,AH7036,"Cubic","Extrapolate=Linear","MultiX=Average","Skip=True","Sort=True")</f>
        <v>#N/A Invalid Parameter: Interpolation value</v>
      </c>
      <c r="AJ7036" s="43" t="str">
        <f>_xll.BInterpol('Base IPCA'!$C$3:$C$14,'Base IPCA'!$D$3:$D$14,AH7036,"Cubic","Extrapolate=Linear","MultiX=Average","Skip=True","Sort=True")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198"/>
        <v>#REF!</v>
      </c>
      <c r="AI7037" s="43" t="str">
        <f>_xll.BInterpol('Base IPCA'!$C$3:$C$14,'Base IPCA'!$E$3:$E$14,AH7037,"Cubic","Extrapolate=Linear","MultiX=Average","Skip=True","Sort=True")</f>
        <v>#N/A Invalid Parameter: Interpolation value</v>
      </c>
      <c r="AJ7037" s="43" t="str">
        <f>_xll.BInterpol('Base IPCA'!$C$3:$C$14,'Base IPCA'!$D$3:$D$14,AH7037,"Cubic","Extrapolate=Linear","MultiX=Average","Skip=True","Sort=True")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198"/>
        <v>#REF!</v>
      </c>
      <c r="AI7038" s="43" t="str">
        <f>_xll.BInterpol('Base IPCA'!$C$3:$C$14,'Base IPCA'!$E$3:$E$14,AH7038,"Cubic","Extrapolate=Linear","MultiX=Average","Skip=True","Sort=True")</f>
        <v>#N/A Invalid Parameter: Interpolation value</v>
      </c>
      <c r="AJ7038" s="43" t="str">
        <f>_xll.BInterpol('Base IPCA'!$C$3:$C$14,'Base IPCA'!$D$3:$D$14,AH7038,"Cubic","Extrapolate=Linear","MultiX=Average","Skip=True","Sort=True")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198"/>
        <v>#REF!</v>
      </c>
      <c r="AI7039" s="43" t="str">
        <f>_xll.BInterpol('Base IPCA'!$C$3:$C$14,'Base IPCA'!$E$3:$E$14,AH7039,"Cubic","Extrapolate=Linear","MultiX=Average","Skip=True","Sort=True")</f>
        <v>#N/A Invalid Parameter: Interpolation value</v>
      </c>
      <c r="AJ7039" s="43" t="str">
        <f>_xll.BInterpol('Base IPCA'!$C$3:$C$14,'Base IPCA'!$D$3:$D$14,AH7039,"Cubic","Extrapolate=Linear","MultiX=Average","Skip=True","Sort=True")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198"/>
        <v>#REF!</v>
      </c>
      <c r="AI7040" s="43" t="str">
        <f>_xll.BInterpol('Base IPCA'!$C$3:$C$14,'Base IPCA'!$E$3:$E$14,AH7040,"Cubic","Extrapolate=Linear","MultiX=Average","Skip=True","Sort=True")</f>
        <v>#N/A Invalid Parameter: Interpolation value</v>
      </c>
      <c r="AJ7040" s="43" t="str">
        <f>_xll.BInterpol('Base IPCA'!$C$3:$C$14,'Base IPCA'!$D$3:$D$14,AH7040,"Cubic","Extrapolate=Linear","MultiX=Average","Skip=True","Sort=True")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198"/>
        <v>#REF!</v>
      </c>
      <c r="AI7041" s="43" t="str">
        <f>_xll.BInterpol('Base IPCA'!$C$3:$C$14,'Base IPCA'!$E$3:$E$14,AH7041,"Cubic","Extrapolate=Linear","MultiX=Average","Skip=True","Sort=True")</f>
        <v>#N/A Invalid Parameter: Interpolation value</v>
      </c>
      <c r="AJ7041" s="43" t="str">
        <f>_xll.BInterpol('Base IPCA'!$C$3:$C$14,'Base IPCA'!$D$3:$D$14,AH7041,"Cubic","Extrapolate=Linear","MultiX=Average","Skip=True","Sort=True")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198"/>
        <v>#REF!</v>
      </c>
      <c r="AI7042" s="43" t="str">
        <f>_xll.BInterpol('Base IPCA'!$C$3:$C$14,'Base IPCA'!$E$3:$E$14,AH7042,"Cubic","Extrapolate=Linear","MultiX=Average","Skip=True","Sort=True")</f>
        <v>#N/A Invalid Parameter: Interpolation value</v>
      </c>
      <c r="AJ7042" s="43" t="str">
        <f>_xll.BInterpol('Base IPCA'!$C$3:$C$14,'Base IPCA'!$D$3:$D$14,AH7042,"Cubic","Extrapolate=Linear","MultiX=Average","Skip=True","Sort=True")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198"/>
        <v>#REF!</v>
      </c>
      <c r="AI7043" s="43" t="str">
        <f>_xll.BInterpol('Base IPCA'!$C$3:$C$14,'Base IPCA'!$E$3:$E$14,AH7043,"Cubic","Extrapolate=Linear","MultiX=Average","Skip=True","Sort=True")</f>
        <v>#N/A Invalid Parameter: Interpolation value</v>
      </c>
      <c r="AJ7043" s="43" t="str">
        <f>_xll.BInterpol('Base IPCA'!$C$3:$C$14,'Base IPCA'!$D$3:$D$14,AH7043,"Cubic","Extrapolate=Linear","MultiX=Average","Skip=True","Sort=True")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198"/>
        <v>#REF!</v>
      </c>
      <c r="AI7044" s="43" t="str">
        <f>_xll.BInterpol('Base IPCA'!$C$3:$C$14,'Base IPCA'!$E$3:$E$14,AH7044,"Cubic","Extrapolate=Linear","MultiX=Average","Skip=True","Sort=True")</f>
        <v>#N/A Invalid Parameter: Interpolation value</v>
      </c>
      <c r="AJ7044" s="43" t="str">
        <f>_xll.BInterpol('Base IPCA'!$C$3:$C$14,'Base IPCA'!$D$3:$D$14,AH7044,"Cubic","Extrapolate=Linear","MultiX=Average","Skip=True","Sort=True")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198"/>
        <v>#REF!</v>
      </c>
      <c r="AI7045" s="43" t="str">
        <f>_xll.BInterpol('Base IPCA'!$C$3:$C$14,'Base IPCA'!$E$3:$E$14,AH7045,"Cubic","Extrapolate=Linear","MultiX=Average","Skip=True","Sort=True")</f>
        <v>#N/A Invalid Parameter: Interpolation value</v>
      </c>
      <c r="AJ7045" s="43" t="str">
        <f>_xll.BInterpol('Base IPCA'!$C$3:$C$14,'Base IPCA'!$D$3:$D$14,AH7045,"Cubic","Extrapolate=Linear","MultiX=Average","Skip=True","Sort=True")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199">AH7045+1</f>
        <v>#REF!</v>
      </c>
      <c r="AI7046" s="43" t="str">
        <f>_xll.BInterpol('Base IPCA'!$C$3:$C$14,'Base IPCA'!$E$3:$E$14,AH7046,"Cubic","Extrapolate=Linear","MultiX=Average","Skip=True","Sort=True")</f>
        <v>#N/A Invalid Parameter: Interpolation value</v>
      </c>
      <c r="AJ7046" s="43" t="str">
        <f>_xll.BInterpol('Base IPCA'!$C$3:$C$14,'Base IPCA'!$D$3:$D$14,AH7046,"Cubic","Extrapolate=Linear","MultiX=Average","Skip=True","Sort=True")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199"/>
        <v>#REF!</v>
      </c>
      <c r="AI7047" s="43" t="str">
        <f>_xll.BInterpol('Base IPCA'!$C$3:$C$14,'Base IPCA'!$E$3:$E$14,AH7047,"Cubic","Extrapolate=Linear","MultiX=Average","Skip=True","Sort=True")</f>
        <v>#N/A Invalid Parameter: Interpolation value</v>
      </c>
      <c r="AJ7047" s="43" t="str">
        <f>_xll.BInterpol('Base IPCA'!$C$3:$C$14,'Base IPCA'!$D$3:$D$14,AH7047,"Cubic","Extrapolate=Linear","MultiX=Average","Skip=True","Sort=True")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199"/>
        <v>#REF!</v>
      </c>
      <c r="AI7048" s="43" t="str">
        <f>_xll.BInterpol('Base IPCA'!$C$3:$C$14,'Base IPCA'!$E$3:$E$14,AH7048,"Cubic","Extrapolate=Linear","MultiX=Average","Skip=True","Sort=True")</f>
        <v>#N/A Invalid Parameter: Interpolation value</v>
      </c>
      <c r="AJ7048" s="43" t="str">
        <f>_xll.BInterpol('Base IPCA'!$C$3:$C$14,'Base IPCA'!$D$3:$D$14,AH7048,"Cubic","Extrapolate=Linear","MultiX=Average","Skip=True","Sort=True")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199"/>
        <v>#REF!</v>
      </c>
      <c r="AI7049" s="43" t="str">
        <f>_xll.BInterpol('Base IPCA'!$C$3:$C$14,'Base IPCA'!$E$3:$E$14,AH7049,"Cubic","Extrapolate=Linear","MultiX=Average","Skip=True","Sort=True")</f>
        <v>#N/A Invalid Parameter: Interpolation value</v>
      </c>
      <c r="AJ7049" s="43" t="str">
        <f>_xll.BInterpol('Base IPCA'!$C$3:$C$14,'Base IPCA'!$D$3:$D$14,AH7049,"Cubic","Extrapolate=Linear","MultiX=Average","Skip=True","Sort=True")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199"/>
        <v>#REF!</v>
      </c>
      <c r="AI7050" s="43" t="str">
        <f>_xll.BInterpol('Base IPCA'!$C$3:$C$14,'Base IPCA'!$E$3:$E$14,AH7050,"Cubic","Extrapolate=Linear","MultiX=Average","Skip=True","Sort=True")</f>
        <v>#N/A Invalid Parameter: Interpolation value</v>
      </c>
      <c r="AJ7050" s="43" t="str">
        <f>_xll.BInterpol('Base IPCA'!$C$3:$C$14,'Base IPCA'!$D$3:$D$14,AH7050,"Cubic","Extrapolate=Linear","MultiX=Average","Skip=True","Sort=True")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199"/>
        <v>#REF!</v>
      </c>
      <c r="AI7051" s="43" t="str">
        <f>_xll.BInterpol('Base IPCA'!$C$3:$C$14,'Base IPCA'!$E$3:$E$14,AH7051,"Cubic","Extrapolate=Linear","MultiX=Average","Skip=True","Sort=True")</f>
        <v>#N/A Invalid Parameter: Interpolation value</v>
      </c>
      <c r="AJ7051" s="43" t="str">
        <f>_xll.BInterpol('Base IPCA'!$C$3:$C$14,'Base IPCA'!$D$3:$D$14,AH7051,"Cubic","Extrapolate=Linear","MultiX=Average","Skip=True","Sort=True")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199"/>
        <v>#REF!</v>
      </c>
      <c r="AI7052" s="43" t="str">
        <f>_xll.BInterpol('Base IPCA'!$C$3:$C$14,'Base IPCA'!$E$3:$E$14,AH7052,"Cubic","Extrapolate=Linear","MultiX=Average","Skip=True","Sort=True")</f>
        <v>#N/A Invalid Parameter: Interpolation value</v>
      </c>
      <c r="AJ7052" s="43" t="str">
        <f>_xll.BInterpol('Base IPCA'!$C$3:$C$14,'Base IPCA'!$D$3:$D$14,AH7052,"Cubic","Extrapolate=Linear","MultiX=Average","Skip=True","Sort=True")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199"/>
        <v>#REF!</v>
      </c>
      <c r="AI7053" s="43" t="str">
        <f>_xll.BInterpol('Base IPCA'!$C$3:$C$14,'Base IPCA'!$E$3:$E$14,AH7053,"Cubic","Extrapolate=Linear","MultiX=Average","Skip=True","Sort=True")</f>
        <v>#N/A Invalid Parameter: Interpolation value</v>
      </c>
      <c r="AJ7053" s="43" t="str">
        <f>_xll.BInterpol('Base IPCA'!$C$3:$C$14,'Base IPCA'!$D$3:$D$14,AH7053,"Cubic","Extrapolate=Linear","MultiX=Average","Skip=True","Sort=True")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199"/>
        <v>#REF!</v>
      </c>
      <c r="AI7054" s="43" t="str">
        <f>_xll.BInterpol('Base IPCA'!$C$3:$C$14,'Base IPCA'!$E$3:$E$14,AH7054,"Cubic","Extrapolate=Linear","MultiX=Average","Skip=True","Sort=True")</f>
        <v>#N/A Invalid Parameter: Interpolation value</v>
      </c>
      <c r="AJ7054" s="43" t="str">
        <f>_xll.BInterpol('Base IPCA'!$C$3:$C$14,'Base IPCA'!$D$3:$D$14,AH7054,"Cubic","Extrapolate=Linear","MultiX=Average","Skip=True","Sort=True")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199"/>
        <v>#REF!</v>
      </c>
      <c r="AI7055" s="43" t="str">
        <f>_xll.BInterpol('Base IPCA'!$C$3:$C$14,'Base IPCA'!$E$3:$E$14,AH7055,"Cubic","Extrapolate=Linear","MultiX=Average","Skip=True","Sort=True")</f>
        <v>#N/A Invalid Parameter: Interpolation value</v>
      </c>
      <c r="AJ7055" s="43" t="str">
        <f>_xll.BInterpol('Base IPCA'!$C$3:$C$14,'Base IPCA'!$D$3:$D$14,AH7055,"Cubic","Extrapolate=Linear","MultiX=Average","Skip=True","Sort=True")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199"/>
        <v>#REF!</v>
      </c>
      <c r="AI7056" s="43" t="str">
        <f>_xll.BInterpol('Base IPCA'!$C$3:$C$14,'Base IPCA'!$E$3:$E$14,AH7056,"Cubic","Extrapolate=Linear","MultiX=Average","Skip=True","Sort=True")</f>
        <v>#N/A Invalid Parameter: Interpolation value</v>
      </c>
      <c r="AJ7056" s="43" t="str">
        <f>_xll.BInterpol('Base IPCA'!$C$3:$C$14,'Base IPCA'!$D$3:$D$14,AH7056,"Cubic","Extrapolate=Linear","MultiX=Average","Skip=True","Sort=True")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199"/>
        <v>#REF!</v>
      </c>
      <c r="AI7057" s="43" t="str">
        <f>_xll.BInterpol('Base IPCA'!$C$3:$C$14,'Base IPCA'!$E$3:$E$14,AH7057,"Cubic","Extrapolate=Linear","MultiX=Average","Skip=True","Sort=True")</f>
        <v>#N/A Invalid Parameter: Interpolation value</v>
      </c>
      <c r="AJ7057" s="43" t="str">
        <f>_xll.BInterpol('Base IPCA'!$C$3:$C$14,'Base IPCA'!$D$3:$D$14,AH7057,"Cubic","Extrapolate=Linear","MultiX=Average","Skip=True","Sort=True")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199"/>
        <v>#REF!</v>
      </c>
      <c r="AI7058" s="43" t="str">
        <f>_xll.BInterpol('Base IPCA'!$C$3:$C$14,'Base IPCA'!$E$3:$E$14,AH7058,"Cubic","Extrapolate=Linear","MultiX=Average","Skip=True","Sort=True")</f>
        <v>#N/A Invalid Parameter: Interpolation value</v>
      </c>
      <c r="AJ7058" s="43" t="str">
        <f>_xll.BInterpol('Base IPCA'!$C$3:$C$14,'Base IPCA'!$D$3:$D$14,AH7058,"Cubic","Extrapolate=Linear","MultiX=Average","Skip=True","Sort=True")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199"/>
        <v>#REF!</v>
      </c>
      <c r="AI7059" s="43" t="str">
        <f>_xll.BInterpol('Base IPCA'!$C$3:$C$14,'Base IPCA'!$E$3:$E$14,AH7059,"Cubic","Extrapolate=Linear","MultiX=Average","Skip=True","Sort=True")</f>
        <v>#N/A Invalid Parameter: Interpolation value</v>
      </c>
      <c r="AJ7059" s="43" t="str">
        <f>_xll.BInterpol('Base IPCA'!$C$3:$C$14,'Base IPCA'!$D$3:$D$14,AH7059,"Cubic","Extrapolate=Linear","MultiX=Average","Skip=True","Sort=True")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199"/>
        <v>#REF!</v>
      </c>
      <c r="AI7060" s="43" t="str">
        <f>_xll.BInterpol('Base IPCA'!$C$3:$C$14,'Base IPCA'!$E$3:$E$14,AH7060,"Cubic","Extrapolate=Linear","MultiX=Average","Skip=True","Sort=True")</f>
        <v>#N/A Invalid Parameter: Interpolation value</v>
      </c>
      <c r="AJ7060" s="43" t="str">
        <f>_xll.BInterpol('Base IPCA'!$C$3:$C$14,'Base IPCA'!$D$3:$D$14,AH7060,"Cubic","Extrapolate=Linear","MultiX=Average","Skip=True","Sort=True")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199"/>
        <v>#REF!</v>
      </c>
      <c r="AI7061" s="43" t="str">
        <f>_xll.BInterpol('Base IPCA'!$C$3:$C$14,'Base IPCA'!$E$3:$E$14,AH7061,"Cubic","Extrapolate=Linear","MultiX=Average","Skip=True","Sort=True")</f>
        <v>#N/A Invalid Parameter: Interpolation value</v>
      </c>
      <c r="AJ7061" s="43" t="str">
        <f>_xll.BInterpol('Base IPCA'!$C$3:$C$14,'Base IPCA'!$D$3:$D$14,AH7061,"Cubic","Extrapolate=Linear","MultiX=Average","Skip=True","Sort=True")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199"/>
        <v>#REF!</v>
      </c>
      <c r="AI7062" s="43" t="str">
        <f>_xll.BInterpol('Base IPCA'!$C$3:$C$14,'Base IPCA'!$E$3:$E$14,AH7062,"Cubic","Extrapolate=Linear","MultiX=Average","Skip=True","Sort=True")</f>
        <v>#N/A Invalid Parameter: Interpolation value</v>
      </c>
      <c r="AJ7062" s="43" t="str">
        <f>_xll.BInterpol('Base IPCA'!$C$3:$C$14,'Base IPCA'!$D$3:$D$14,AH7062,"Cubic","Extrapolate=Linear","MultiX=Average","Skip=True","Sort=True")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199"/>
        <v>#REF!</v>
      </c>
      <c r="AI7063" s="43" t="str">
        <f>_xll.BInterpol('Base IPCA'!$C$3:$C$14,'Base IPCA'!$E$3:$E$14,AH7063,"Cubic","Extrapolate=Linear","MultiX=Average","Skip=True","Sort=True")</f>
        <v>#N/A Invalid Parameter: Interpolation value</v>
      </c>
      <c r="AJ7063" s="43" t="str">
        <f>_xll.BInterpol('Base IPCA'!$C$3:$C$14,'Base IPCA'!$D$3:$D$14,AH7063,"Cubic","Extrapolate=Linear","MultiX=Average","Skip=True","Sort=True")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199"/>
        <v>#REF!</v>
      </c>
      <c r="AI7064" s="43" t="str">
        <f>_xll.BInterpol('Base IPCA'!$C$3:$C$14,'Base IPCA'!$E$3:$E$14,AH7064,"Cubic","Extrapolate=Linear","MultiX=Average","Skip=True","Sort=True")</f>
        <v>#N/A Invalid Parameter: Interpolation value</v>
      </c>
      <c r="AJ7064" s="43" t="str">
        <f>_xll.BInterpol('Base IPCA'!$C$3:$C$14,'Base IPCA'!$D$3:$D$14,AH7064,"Cubic","Extrapolate=Linear","MultiX=Average","Skip=True","Sort=True")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199"/>
        <v>#REF!</v>
      </c>
      <c r="AI7065" s="43" t="str">
        <f>_xll.BInterpol('Base IPCA'!$C$3:$C$14,'Base IPCA'!$E$3:$E$14,AH7065,"Cubic","Extrapolate=Linear","MultiX=Average","Skip=True","Sort=True")</f>
        <v>#N/A Invalid Parameter: Interpolation value</v>
      </c>
      <c r="AJ7065" s="43" t="str">
        <f>_xll.BInterpol('Base IPCA'!$C$3:$C$14,'Base IPCA'!$D$3:$D$14,AH7065,"Cubic","Extrapolate=Linear","MultiX=Average","Skip=True","Sort=True")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199"/>
        <v>#REF!</v>
      </c>
      <c r="AI7066" s="43" t="str">
        <f>_xll.BInterpol('Base IPCA'!$C$3:$C$14,'Base IPCA'!$E$3:$E$14,AH7066,"Cubic","Extrapolate=Linear","MultiX=Average","Skip=True","Sort=True")</f>
        <v>#N/A Invalid Parameter: Interpolation value</v>
      </c>
      <c r="AJ7066" s="43" t="str">
        <f>_xll.BInterpol('Base IPCA'!$C$3:$C$14,'Base IPCA'!$D$3:$D$14,AH7066,"Cubic","Extrapolate=Linear","MultiX=Average","Skip=True","Sort=True")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199"/>
        <v>#REF!</v>
      </c>
      <c r="AI7067" s="43" t="str">
        <f>_xll.BInterpol('Base IPCA'!$C$3:$C$14,'Base IPCA'!$E$3:$E$14,AH7067,"Cubic","Extrapolate=Linear","MultiX=Average","Skip=True","Sort=True")</f>
        <v>#N/A Invalid Parameter: Interpolation value</v>
      </c>
      <c r="AJ7067" s="43" t="str">
        <f>_xll.BInterpol('Base IPCA'!$C$3:$C$14,'Base IPCA'!$D$3:$D$14,AH7067,"Cubic","Extrapolate=Linear","MultiX=Average","Skip=True","Sort=True")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199"/>
        <v>#REF!</v>
      </c>
      <c r="AI7068" s="43" t="str">
        <f>_xll.BInterpol('Base IPCA'!$C$3:$C$14,'Base IPCA'!$E$3:$E$14,AH7068,"Cubic","Extrapolate=Linear","MultiX=Average","Skip=True","Sort=True")</f>
        <v>#N/A Invalid Parameter: Interpolation value</v>
      </c>
      <c r="AJ7068" s="43" t="str">
        <f>_xll.BInterpol('Base IPCA'!$C$3:$C$14,'Base IPCA'!$D$3:$D$14,AH7068,"Cubic","Extrapolate=Linear","MultiX=Average","Skip=True","Sort=True")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199"/>
        <v>#REF!</v>
      </c>
      <c r="AI7069" s="43" t="str">
        <f>_xll.BInterpol('Base IPCA'!$C$3:$C$14,'Base IPCA'!$E$3:$E$14,AH7069,"Cubic","Extrapolate=Linear","MultiX=Average","Skip=True","Sort=True")</f>
        <v>#N/A Invalid Parameter: Interpolation value</v>
      </c>
      <c r="AJ7069" s="43" t="str">
        <f>_xll.BInterpol('Base IPCA'!$C$3:$C$14,'Base IPCA'!$D$3:$D$14,AH7069,"Cubic","Extrapolate=Linear","MultiX=Average","Skip=True","Sort=True")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199"/>
        <v>#REF!</v>
      </c>
      <c r="AI7070" s="43" t="str">
        <f>_xll.BInterpol('Base IPCA'!$C$3:$C$14,'Base IPCA'!$E$3:$E$14,AH7070,"Cubic","Extrapolate=Linear","MultiX=Average","Skip=True","Sort=True")</f>
        <v>#N/A Invalid Parameter: Interpolation value</v>
      </c>
      <c r="AJ7070" s="43" t="str">
        <f>_xll.BInterpol('Base IPCA'!$C$3:$C$14,'Base IPCA'!$D$3:$D$14,AH7070,"Cubic","Extrapolate=Linear","MultiX=Average","Skip=True","Sort=True")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199"/>
        <v>#REF!</v>
      </c>
      <c r="AI7071" s="43" t="str">
        <f>_xll.BInterpol('Base IPCA'!$C$3:$C$14,'Base IPCA'!$E$3:$E$14,AH7071,"Cubic","Extrapolate=Linear","MultiX=Average","Skip=True","Sort=True")</f>
        <v>#N/A Invalid Parameter: Interpolation value</v>
      </c>
      <c r="AJ7071" s="43" t="str">
        <f>_xll.BInterpol('Base IPCA'!$C$3:$C$14,'Base IPCA'!$D$3:$D$14,AH7071,"Cubic","Extrapolate=Linear","MultiX=Average","Skip=True","Sort=True")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199"/>
        <v>#REF!</v>
      </c>
      <c r="AI7072" s="43" t="str">
        <f>_xll.BInterpol('Base IPCA'!$C$3:$C$14,'Base IPCA'!$E$3:$E$14,AH7072,"Cubic","Extrapolate=Linear","MultiX=Average","Skip=True","Sort=True")</f>
        <v>#N/A Invalid Parameter: Interpolation value</v>
      </c>
      <c r="AJ7072" s="43" t="str">
        <f>_xll.BInterpol('Base IPCA'!$C$3:$C$14,'Base IPCA'!$D$3:$D$14,AH7072,"Cubic","Extrapolate=Linear","MultiX=Average","Skip=True","Sort=True")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199"/>
        <v>#REF!</v>
      </c>
      <c r="AI7073" s="43" t="str">
        <f>_xll.BInterpol('Base IPCA'!$C$3:$C$14,'Base IPCA'!$E$3:$E$14,AH7073,"Cubic","Extrapolate=Linear","MultiX=Average","Skip=True","Sort=True")</f>
        <v>#N/A Invalid Parameter: Interpolation value</v>
      </c>
      <c r="AJ7073" s="43" t="str">
        <f>_xll.BInterpol('Base IPCA'!$C$3:$C$14,'Base IPCA'!$D$3:$D$14,AH7073,"Cubic","Extrapolate=Linear","MultiX=Average","Skip=True","Sort=True")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199"/>
        <v>#REF!</v>
      </c>
      <c r="AI7074" s="43" t="str">
        <f>_xll.BInterpol('Base IPCA'!$C$3:$C$14,'Base IPCA'!$E$3:$E$14,AH7074,"Cubic","Extrapolate=Linear","MultiX=Average","Skip=True","Sort=True")</f>
        <v>#N/A Invalid Parameter: Interpolation value</v>
      </c>
      <c r="AJ7074" s="43" t="str">
        <f>_xll.BInterpol('Base IPCA'!$C$3:$C$14,'Base IPCA'!$D$3:$D$14,AH7074,"Cubic","Extrapolate=Linear","MultiX=Average","Skip=True","Sort=True")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199"/>
        <v>#REF!</v>
      </c>
      <c r="AI7075" s="43" t="str">
        <f>_xll.BInterpol('Base IPCA'!$C$3:$C$14,'Base IPCA'!$E$3:$E$14,AH7075,"Cubic","Extrapolate=Linear","MultiX=Average","Skip=True","Sort=True")</f>
        <v>#N/A Invalid Parameter: Interpolation value</v>
      </c>
      <c r="AJ7075" s="43" t="str">
        <f>_xll.BInterpol('Base IPCA'!$C$3:$C$14,'Base IPCA'!$D$3:$D$14,AH7075,"Cubic","Extrapolate=Linear","MultiX=Average","Skip=True","Sort=True")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199"/>
        <v>#REF!</v>
      </c>
      <c r="AI7076" s="43" t="str">
        <f>_xll.BInterpol('Base IPCA'!$C$3:$C$14,'Base IPCA'!$E$3:$E$14,AH7076,"Cubic","Extrapolate=Linear","MultiX=Average","Skip=True","Sort=True")</f>
        <v>#N/A Invalid Parameter: Interpolation value</v>
      </c>
      <c r="AJ7076" s="43" t="str">
        <f>_xll.BInterpol('Base IPCA'!$C$3:$C$14,'Base IPCA'!$D$3:$D$14,AH7076,"Cubic","Extrapolate=Linear","MultiX=Average","Skip=True","Sort=True")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199"/>
        <v>#REF!</v>
      </c>
      <c r="AI7077" s="43" t="str">
        <f>_xll.BInterpol('Base IPCA'!$C$3:$C$14,'Base IPCA'!$E$3:$E$14,AH7077,"Cubic","Extrapolate=Linear","MultiX=Average","Skip=True","Sort=True")</f>
        <v>#N/A Invalid Parameter: Interpolation value</v>
      </c>
      <c r="AJ7077" s="43" t="str">
        <f>_xll.BInterpol('Base IPCA'!$C$3:$C$14,'Base IPCA'!$D$3:$D$14,AH7077,"Cubic","Extrapolate=Linear","MultiX=Average","Skip=True","Sort=True")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199"/>
        <v>#REF!</v>
      </c>
      <c r="AI7078" s="43" t="str">
        <f>_xll.BInterpol('Base IPCA'!$C$3:$C$14,'Base IPCA'!$E$3:$E$14,AH7078,"Cubic","Extrapolate=Linear","MultiX=Average","Skip=True","Sort=True")</f>
        <v>#N/A Invalid Parameter: Interpolation value</v>
      </c>
      <c r="AJ7078" s="43" t="str">
        <f>_xll.BInterpol('Base IPCA'!$C$3:$C$14,'Base IPCA'!$D$3:$D$14,AH7078,"Cubic","Extrapolate=Linear","MultiX=Average","Skip=True","Sort=True")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199"/>
        <v>#REF!</v>
      </c>
      <c r="AI7079" s="43" t="str">
        <f>_xll.BInterpol('Base IPCA'!$C$3:$C$14,'Base IPCA'!$E$3:$E$14,AH7079,"Cubic","Extrapolate=Linear","MultiX=Average","Skip=True","Sort=True")</f>
        <v>#N/A Invalid Parameter: Interpolation value</v>
      </c>
      <c r="AJ7079" s="43" t="str">
        <f>_xll.BInterpol('Base IPCA'!$C$3:$C$14,'Base IPCA'!$D$3:$D$14,AH7079,"Cubic","Extrapolate=Linear","MultiX=Average","Skip=True","Sort=True")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199"/>
        <v>#REF!</v>
      </c>
      <c r="AI7080" s="43" t="str">
        <f>_xll.BInterpol('Base IPCA'!$C$3:$C$14,'Base IPCA'!$E$3:$E$14,AH7080,"Cubic","Extrapolate=Linear","MultiX=Average","Skip=True","Sort=True")</f>
        <v>#N/A Invalid Parameter: Interpolation value</v>
      </c>
      <c r="AJ7080" s="43" t="str">
        <f>_xll.BInterpol('Base IPCA'!$C$3:$C$14,'Base IPCA'!$D$3:$D$14,AH7080,"Cubic","Extrapolate=Linear","MultiX=Average","Skip=True","Sort=True")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199"/>
        <v>#REF!</v>
      </c>
      <c r="AI7081" s="43" t="str">
        <f>_xll.BInterpol('Base IPCA'!$C$3:$C$14,'Base IPCA'!$E$3:$E$14,AH7081,"Cubic","Extrapolate=Linear","MultiX=Average","Skip=True","Sort=True")</f>
        <v>#N/A Invalid Parameter: Interpolation value</v>
      </c>
      <c r="AJ7081" s="43" t="str">
        <f>_xll.BInterpol('Base IPCA'!$C$3:$C$14,'Base IPCA'!$D$3:$D$14,AH7081,"Cubic","Extrapolate=Linear","MultiX=Average","Skip=True","Sort=True")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199"/>
        <v>#REF!</v>
      </c>
      <c r="AI7082" s="43" t="str">
        <f>_xll.BInterpol('Base IPCA'!$C$3:$C$14,'Base IPCA'!$E$3:$E$14,AH7082,"Cubic","Extrapolate=Linear","MultiX=Average","Skip=True","Sort=True")</f>
        <v>#N/A Invalid Parameter: Interpolation value</v>
      </c>
      <c r="AJ7082" s="43" t="str">
        <f>_xll.BInterpol('Base IPCA'!$C$3:$C$14,'Base IPCA'!$D$3:$D$14,AH7082,"Cubic","Extrapolate=Linear","MultiX=Average","Skip=True","Sort=True")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199"/>
        <v>#REF!</v>
      </c>
      <c r="AI7083" s="43" t="str">
        <f>_xll.BInterpol('Base IPCA'!$C$3:$C$14,'Base IPCA'!$E$3:$E$14,AH7083,"Cubic","Extrapolate=Linear","MultiX=Average","Skip=True","Sort=True")</f>
        <v>#N/A Invalid Parameter: Interpolation value</v>
      </c>
      <c r="AJ7083" s="43" t="str">
        <f>_xll.BInterpol('Base IPCA'!$C$3:$C$14,'Base IPCA'!$D$3:$D$14,AH7083,"Cubic","Extrapolate=Linear","MultiX=Average","Skip=True","Sort=True")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199"/>
        <v>#REF!</v>
      </c>
      <c r="AI7084" s="43" t="str">
        <f>_xll.BInterpol('Base IPCA'!$C$3:$C$14,'Base IPCA'!$E$3:$E$14,AH7084,"Cubic","Extrapolate=Linear","MultiX=Average","Skip=True","Sort=True")</f>
        <v>#N/A Invalid Parameter: Interpolation value</v>
      </c>
      <c r="AJ7084" s="43" t="str">
        <f>_xll.BInterpol('Base IPCA'!$C$3:$C$14,'Base IPCA'!$D$3:$D$14,AH7084,"Cubic","Extrapolate=Linear","MultiX=Average","Skip=True","Sort=True")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199"/>
        <v>#REF!</v>
      </c>
      <c r="AI7085" s="43" t="str">
        <f>_xll.BInterpol('Base IPCA'!$C$3:$C$14,'Base IPCA'!$E$3:$E$14,AH7085,"Cubic","Extrapolate=Linear","MultiX=Average","Skip=True","Sort=True")</f>
        <v>#N/A Invalid Parameter: Interpolation value</v>
      </c>
      <c r="AJ7085" s="43" t="str">
        <f>_xll.BInterpol('Base IPCA'!$C$3:$C$14,'Base IPCA'!$D$3:$D$14,AH7085,"Cubic","Extrapolate=Linear","MultiX=Average","Skip=True","Sort=True")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199"/>
        <v>#REF!</v>
      </c>
      <c r="AI7086" s="43" t="str">
        <f>_xll.BInterpol('Base IPCA'!$C$3:$C$14,'Base IPCA'!$E$3:$E$14,AH7086,"Cubic","Extrapolate=Linear","MultiX=Average","Skip=True","Sort=True")</f>
        <v>#N/A Invalid Parameter: Interpolation value</v>
      </c>
      <c r="AJ7086" s="43" t="str">
        <f>_xll.BInterpol('Base IPCA'!$C$3:$C$14,'Base IPCA'!$D$3:$D$14,AH7086,"Cubic","Extrapolate=Linear","MultiX=Average","Skip=True","Sort=True")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199"/>
        <v>#REF!</v>
      </c>
      <c r="AI7087" s="43" t="str">
        <f>_xll.BInterpol('Base IPCA'!$C$3:$C$14,'Base IPCA'!$E$3:$E$14,AH7087,"Cubic","Extrapolate=Linear","MultiX=Average","Skip=True","Sort=True")</f>
        <v>#N/A Invalid Parameter: Interpolation value</v>
      </c>
      <c r="AJ7087" s="43" t="str">
        <f>_xll.BInterpol('Base IPCA'!$C$3:$C$14,'Base IPCA'!$D$3:$D$14,AH7087,"Cubic","Extrapolate=Linear","MultiX=Average","Skip=True","Sort=True")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199"/>
        <v>#REF!</v>
      </c>
      <c r="AI7088" s="43" t="str">
        <f>_xll.BInterpol('Base IPCA'!$C$3:$C$14,'Base IPCA'!$E$3:$E$14,AH7088,"Cubic","Extrapolate=Linear","MultiX=Average","Skip=True","Sort=True")</f>
        <v>#N/A Invalid Parameter: Interpolation value</v>
      </c>
      <c r="AJ7088" s="43" t="str">
        <f>_xll.BInterpol('Base IPCA'!$C$3:$C$14,'Base IPCA'!$D$3:$D$14,AH7088,"Cubic","Extrapolate=Linear","MultiX=Average","Skip=True","Sort=True")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199"/>
        <v>#REF!</v>
      </c>
      <c r="AI7089" s="43" t="str">
        <f>_xll.BInterpol('Base IPCA'!$C$3:$C$14,'Base IPCA'!$E$3:$E$14,AH7089,"Cubic","Extrapolate=Linear","MultiX=Average","Skip=True","Sort=True")</f>
        <v>#N/A Invalid Parameter: Interpolation value</v>
      </c>
      <c r="AJ7089" s="43" t="str">
        <f>_xll.BInterpol('Base IPCA'!$C$3:$C$14,'Base IPCA'!$D$3:$D$14,AH7089,"Cubic","Extrapolate=Linear","MultiX=Average","Skip=True","Sort=True")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199"/>
        <v>#REF!</v>
      </c>
      <c r="AI7090" s="43" t="str">
        <f>_xll.BInterpol('Base IPCA'!$C$3:$C$14,'Base IPCA'!$E$3:$E$14,AH7090,"Cubic","Extrapolate=Linear","MultiX=Average","Skip=True","Sort=True")</f>
        <v>#N/A Invalid Parameter: Interpolation value</v>
      </c>
      <c r="AJ7090" s="43" t="str">
        <f>_xll.BInterpol('Base IPCA'!$C$3:$C$14,'Base IPCA'!$D$3:$D$14,AH7090,"Cubic","Extrapolate=Linear","MultiX=Average","Skip=True","Sort=True")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199"/>
        <v>#REF!</v>
      </c>
      <c r="AI7091" s="43" t="str">
        <f>_xll.BInterpol('Base IPCA'!$C$3:$C$14,'Base IPCA'!$E$3:$E$14,AH7091,"Cubic","Extrapolate=Linear","MultiX=Average","Skip=True","Sort=True")</f>
        <v>#N/A Invalid Parameter: Interpolation value</v>
      </c>
      <c r="AJ7091" s="43" t="str">
        <f>_xll.BInterpol('Base IPCA'!$C$3:$C$14,'Base IPCA'!$D$3:$D$14,AH7091,"Cubic","Extrapolate=Linear","MultiX=Average","Skip=True","Sort=True")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199"/>
        <v>#REF!</v>
      </c>
      <c r="AI7092" s="43" t="str">
        <f>_xll.BInterpol('Base IPCA'!$C$3:$C$14,'Base IPCA'!$E$3:$E$14,AH7092,"Cubic","Extrapolate=Linear","MultiX=Average","Skip=True","Sort=True")</f>
        <v>#N/A Invalid Parameter: Interpolation value</v>
      </c>
      <c r="AJ7092" s="43" t="str">
        <f>_xll.BInterpol('Base IPCA'!$C$3:$C$14,'Base IPCA'!$D$3:$D$14,AH7092,"Cubic","Extrapolate=Linear","MultiX=Average","Skip=True","Sort=True")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199"/>
        <v>#REF!</v>
      </c>
      <c r="AI7093" s="43" t="str">
        <f>_xll.BInterpol('Base IPCA'!$C$3:$C$14,'Base IPCA'!$E$3:$E$14,AH7093,"Cubic","Extrapolate=Linear","MultiX=Average","Skip=True","Sort=True")</f>
        <v>#N/A Invalid Parameter: Interpolation value</v>
      </c>
      <c r="AJ7093" s="43" t="str">
        <f>_xll.BInterpol('Base IPCA'!$C$3:$C$14,'Base IPCA'!$D$3:$D$14,AH7093,"Cubic","Extrapolate=Linear","MultiX=Average","Skip=True","Sort=True")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199"/>
        <v>#REF!</v>
      </c>
      <c r="AI7094" s="43" t="str">
        <f>_xll.BInterpol('Base IPCA'!$C$3:$C$14,'Base IPCA'!$E$3:$E$14,AH7094,"Cubic","Extrapolate=Linear","MultiX=Average","Skip=True","Sort=True")</f>
        <v>#N/A Invalid Parameter: Interpolation value</v>
      </c>
      <c r="AJ7094" s="43" t="str">
        <f>_xll.BInterpol('Base IPCA'!$C$3:$C$14,'Base IPCA'!$D$3:$D$14,AH7094,"Cubic","Extrapolate=Linear","MultiX=Average","Skip=True","Sort=True")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199"/>
        <v>#REF!</v>
      </c>
      <c r="AI7095" s="43" t="str">
        <f>_xll.BInterpol('Base IPCA'!$C$3:$C$14,'Base IPCA'!$E$3:$E$14,AH7095,"Cubic","Extrapolate=Linear","MultiX=Average","Skip=True","Sort=True")</f>
        <v>#N/A Invalid Parameter: Interpolation value</v>
      </c>
      <c r="AJ7095" s="43" t="str">
        <f>_xll.BInterpol('Base IPCA'!$C$3:$C$14,'Base IPCA'!$D$3:$D$14,AH7095,"Cubic","Extrapolate=Linear","MultiX=Average","Skip=True","Sort=True")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199"/>
        <v>#REF!</v>
      </c>
      <c r="AI7096" s="43" t="str">
        <f>_xll.BInterpol('Base IPCA'!$C$3:$C$14,'Base IPCA'!$E$3:$E$14,AH7096,"Cubic","Extrapolate=Linear","MultiX=Average","Skip=True","Sort=True")</f>
        <v>#N/A Invalid Parameter: Interpolation value</v>
      </c>
      <c r="AJ7096" s="43" t="str">
        <f>_xll.BInterpol('Base IPCA'!$C$3:$C$14,'Base IPCA'!$D$3:$D$14,AH7096,"Cubic","Extrapolate=Linear","MultiX=Average","Skip=True","Sort=True")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199"/>
        <v>#REF!</v>
      </c>
      <c r="AI7097" s="43" t="str">
        <f>_xll.BInterpol('Base IPCA'!$C$3:$C$14,'Base IPCA'!$E$3:$E$14,AH7097,"Cubic","Extrapolate=Linear","MultiX=Average","Skip=True","Sort=True")</f>
        <v>#N/A Invalid Parameter: Interpolation value</v>
      </c>
      <c r="AJ7097" s="43" t="str">
        <f>_xll.BInterpol('Base IPCA'!$C$3:$C$14,'Base IPCA'!$D$3:$D$14,AH7097,"Cubic","Extrapolate=Linear","MultiX=Average","Skip=True","Sort=True")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199"/>
        <v>#REF!</v>
      </c>
      <c r="AI7098" s="43" t="str">
        <f>_xll.BInterpol('Base IPCA'!$C$3:$C$14,'Base IPCA'!$E$3:$E$14,AH7098,"Cubic","Extrapolate=Linear","MultiX=Average","Skip=True","Sort=True")</f>
        <v>#N/A Invalid Parameter: Interpolation value</v>
      </c>
      <c r="AJ7098" s="43" t="str">
        <f>_xll.BInterpol('Base IPCA'!$C$3:$C$14,'Base IPCA'!$D$3:$D$14,AH7098,"Cubic","Extrapolate=Linear","MultiX=Average","Skip=True","Sort=True")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199"/>
        <v>#REF!</v>
      </c>
      <c r="AI7099" s="43" t="str">
        <f>_xll.BInterpol('Base IPCA'!$C$3:$C$14,'Base IPCA'!$E$3:$E$14,AH7099,"Cubic","Extrapolate=Linear","MultiX=Average","Skip=True","Sort=True")</f>
        <v>#N/A Invalid Parameter: Interpolation value</v>
      </c>
      <c r="AJ7099" s="43" t="str">
        <f>_xll.BInterpol('Base IPCA'!$C$3:$C$14,'Base IPCA'!$D$3:$D$14,AH7099,"Cubic","Extrapolate=Linear","MultiX=Average","Skip=True","Sort=True")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199"/>
        <v>#REF!</v>
      </c>
      <c r="AI7100" s="43" t="str">
        <f>_xll.BInterpol('Base IPCA'!$C$3:$C$14,'Base IPCA'!$E$3:$E$14,AH7100,"Cubic","Extrapolate=Linear","MultiX=Average","Skip=True","Sort=True")</f>
        <v>#N/A Invalid Parameter: Interpolation value</v>
      </c>
      <c r="AJ7100" s="43" t="str">
        <f>_xll.BInterpol('Base IPCA'!$C$3:$C$14,'Base IPCA'!$D$3:$D$14,AH7100,"Cubic","Extrapolate=Linear","MultiX=Average","Skip=True","Sort=True")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199"/>
        <v>#REF!</v>
      </c>
      <c r="AI7101" s="43" t="str">
        <f>_xll.BInterpol('Base IPCA'!$C$3:$C$14,'Base IPCA'!$E$3:$E$14,AH7101,"Cubic","Extrapolate=Linear","MultiX=Average","Skip=True","Sort=True")</f>
        <v>#N/A Invalid Parameter: Interpolation value</v>
      </c>
      <c r="AJ7101" s="43" t="str">
        <f>_xll.BInterpol('Base IPCA'!$C$3:$C$14,'Base IPCA'!$D$3:$D$14,AH7101,"Cubic","Extrapolate=Linear","MultiX=Average","Skip=True","Sort=True")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199"/>
        <v>#REF!</v>
      </c>
      <c r="AI7102" s="43" t="str">
        <f>_xll.BInterpol('Base IPCA'!$C$3:$C$14,'Base IPCA'!$E$3:$E$14,AH7102,"Cubic","Extrapolate=Linear","MultiX=Average","Skip=True","Sort=True")</f>
        <v>#N/A Invalid Parameter: Interpolation value</v>
      </c>
      <c r="AJ7102" s="43" t="str">
        <f>_xll.BInterpol('Base IPCA'!$C$3:$C$14,'Base IPCA'!$D$3:$D$14,AH7102,"Cubic","Extrapolate=Linear","MultiX=Average","Skip=True","Sort=True")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199"/>
        <v>#REF!</v>
      </c>
      <c r="AI7103" s="43" t="str">
        <f>_xll.BInterpol('Base IPCA'!$C$3:$C$14,'Base IPCA'!$E$3:$E$14,AH7103,"Cubic","Extrapolate=Linear","MultiX=Average","Skip=True","Sort=True")</f>
        <v>#N/A Invalid Parameter: Interpolation value</v>
      </c>
      <c r="AJ7103" s="43" t="str">
        <f>_xll.BInterpol('Base IPCA'!$C$3:$C$14,'Base IPCA'!$D$3:$D$14,AH7103,"Cubic","Extrapolate=Linear","MultiX=Average","Skip=True","Sort=True")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199"/>
        <v>#REF!</v>
      </c>
      <c r="AI7104" s="43" t="str">
        <f>_xll.BInterpol('Base IPCA'!$C$3:$C$14,'Base IPCA'!$E$3:$E$14,AH7104,"Cubic","Extrapolate=Linear","MultiX=Average","Skip=True","Sort=True")</f>
        <v>#N/A Invalid Parameter: Interpolation value</v>
      </c>
      <c r="AJ7104" s="43" t="str">
        <f>_xll.BInterpol('Base IPCA'!$C$3:$C$14,'Base IPCA'!$D$3:$D$14,AH7104,"Cubic","Extrapolate=Linear","MultiX=Average","Skip=True","Sort=True")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199"/>
        <v>#REF!</v>
      </c>
      <c r="AI7105" s="43" t="str">
        <f>_xll.BInterpol('Base IPCA'!$C$3:$C$14,'Base IPCA'!$E$3:$E$14,AH7105,"Cubic","Extrapolate=Linear","MultiX=Average","Skip=True","Sort=True")</f>
        <v>#N/A Invalid Parameter: Interpolation value</v>
      </c>
      <c r="AJ7105" s="43" t="str">
        <f>_xll.BInterpol('Base IPCA'!$C$3:$C$14,'Base IPCA'!$D$3:$D$14,AH7105,"Cubic","Extrapolate=Linear","MultiX=Average","Skip=True","Sort=True")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199"/>
        <v>#REF!</v>
      </c>
      <c r="AI7106" s="43" t="str">
        <f>_xll.BInterpol('Base IPCA'!$C$3:$C$14,'Base IPCA'!$E$3:$E$14,AH7106,"Cubic","Extrapolate=Linear","MultiX=Average","Skip=True","Sort=True")</f>
        <v>#N/A Invalid Parameter: Interpolation value</v>
      </c>
      <c r="AJ7106" s="43" t="str">
        <f>_xll.BInterpol('Base IPCA'!$C$3:$C$14,'Base IPCA'!$D$3:$D$14,AH7106,"Cubic","Extrapolate=Linear","MultiX=Average","Skip=True","Sort=True")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199"/>
        <v>#REF!</v>
      </c>
      <c r="AI7107" s="43" t="str">
        <f>_xll.BInterpol('Base IPCA'!$C$3:$C$14,'Base IPCA'!$E$3:$E$14,AH7107,"Cubic","Extrapolate=Linear","MultiX=Average","Skip=True","Sort=True")</f>
        <v>#N/A Invalid Parameter: Interpolation value</v>
      </c>
      <c r="AJ7107" s="43" t="str">
        <f>_xll.BInterpol('Base IPCA'!$C$3:$C$14,'Base IPCA'!$D$3:$D$14,AH7107,"Cubic","Extrapolate=Linear","MultiX=Average","Skip=True","Sort=True")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199"/>
        <v>#REF!</v>
      </c>
      <c r="AI7108" s="43" t="str">
        <f>_xll.BInterpol('Base IPCA'!$C$3:$C$14,'Base IPCA'!$E$3:$E$14,AH7108,"Cubic","Extrapolate=Linear","MultiX=Average","Skip=True","Sort=True")</f>
        <v>#N/A Invalid Parameter: Interpolation value</v>
      </c>
      <c r="AJ7108" s="43" t="str">
        <f>_xll.BInterpol('Base IPCA'!$C$3:$C$14,'Base IPCA'!$D$3:$D$14,AH7108,"Cubic","Extrapolate=Linear","MultiX=Average","Skip=True","Sort=True")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199"/>
        <v>#REF!</v>
      </c>
      <c r="AI7109" s="43" t="str">
        <f>_xll.BInterpol('Base IPCA'!$C$3:$C$14,'Base IPCA'!$E$3:$E$14,AH7109,"Cubic","Extrapolate=Linear","MultiX=Average","Skip=True","Sort=True")</f>
        <v>#N/A Invalid Parameter: Interpolation value</v>
      </c>
      <c r="AJ7109" s="43" t="str">
        <f>_xll.BInterpol('Base IPCA'!$C$3:$C$14,'Base IPCA'!$D$3:$D$14,AH7109,"Cubic","Extrapolate=Linear","MultiX=Average","Skip=True","Sort=True")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0">AH7109+1</f>
        <v>#REF!</v>
      </c>
      <c r="AI7110" s="43" t="str">
        <f>_xll.BInterpol('Base IPCA'!$C$3:$C$14,'Base IPCA'!$E$3:$E$14,AH7110,"Cubic","Extrapolate=Linear","MultiX=Average","Skip=True","Sort=True")</f>
        <v>#N/A Invalid Parameter: Interpolation value</v>
      </c>
      <c r="AJ7110" s="43" t="str">
        <f>_xll.BInterpol('Base IPCA'!$C$3:$C$14,'Base IPCA'!$D$3:$D$14,AH7110,"Cubic","Extrapolate=Linear","MultiX=Average","Skip=True","Sort=True")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0"/>
        <v>#REF!</v>
      </c>
      <c r="AI7111" s="43" t="str">
        <f>_xll.BInterpol('Base IPCA'!$C$3:$C$14,'Base IPCA'!$E$3:$E$14,AH7111,"Cubic","Extrapolate=Linear","MultiX=Average","Skip=True","Sort=True")</f>
        <v>#N/A Invalid Parameter: Interpolation value</v>
      </c>
      <c r="AJ7111" s="43" t="str">
        <f>_xll.BInterpol('Base IPCA'!$C$3:$C$14,'Base IPCA'!$D$3:$D$14,AH7111,"Cubic","Extrapolate=Linear","MultiX=Average","Skip=True","Sort=True")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0"/>
        <v>#REF!</v>
      </c>
      <c r="AI7112" s="43" t="str">
        <f>_xll.BInterpol('Base IPCA'!$C$3:$C$14,'Base IPCA'!$E$3:$E$14,AH7112,"Cubic","Extrapolate=Linear","MultiX=Average","Skip=True","Sort=True")</f>
        <v>#N/A Invalid Parameter: Interpolation value</v>
      </c>
      <c r="AJ7112" s="43" t="str">
        <f>_xll.BInterpol('Base IPCA'!$C$3:$C$14,'Base IPCA'!$D$3:$D$14,AH7112,"Cubic","Extrapolate=Linear","MultiX=Average","Skip=True","Sort=True")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0"/>
        <v>#REF!</v>
      </c>
      <c r="AI7113" s="43" t="str">
        <f>_xll.BInterpol('Base IPCA'!$C$3:$C$14,'Base IPCA'!$E$3:$E$14,AH7113,"Cubic","Extrapolate=Linear","MultiX=Average","Skip=True","Sort=True")</f>
        <v>#N/A Invalid Parameter: Interpolation value</v>
      </c>
      <c r="AJ7113" s="43" t="str">
        <f>_xll.BInterpol('Base IPCA'!$C$3:$C$14,'Base IPCA'!$D$3:$D$14,AH7113,"Cubic","Extrapolate=Linear","MultiX=Average","Skip=True","Sort=True")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0"/>
        <v>#REF!</v>
      </c>
      <c r="AI7114" s="43" t="str">
        <f>_xll.BInterpol('Base IPCA'!$C$3:$C$14,'Base IPCA'!$E$3:$E$14,AH7114,"Cubic","Extrapolate=Linear","MultiX=Average","Skip=True","Sort=True")</f>
        <v>#N/A Invalid Parameter: Interpolation value</v>
      </c>
      <c r="AJ7114" s="43" t="str">
        <f>_xll.BInterpol('Base IPCA'!$C$3:$C$14,'Base IPCA'!$D$3:$D$14,AH7114,"Cubic","Extrapolate=Linear","MultiX=Average","Skip=True","Sort=True")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0"/>
        <v>#REF!</v>
      </c>
      <c r="AI7115" s="43" t="str">
        <f>_xll.BInterpol('Base IPCA'!$C$3:$C$14,'Base IPCA'!$E$3:$E$14,AH7115,"Cubic","Extrapolate=Linear","MultiX=Average","Skip=True","Sort=True")</f>
        <v>#N/A Invalid Parameter: Interpolation value</v>
      </c>
      <c r="AJ7115" s="43" t="str">
        <f>_xll.BInterpol('Base IPCA'!$C$3:$C$14,'Base IPCA'!$D$3:$D$14,AH7115,"Cubic","Extrapolate=Linear","MultiX=Average","Skip=True","Sort=True")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0"/>
        <v>#REF!</v>
      </c>
      <c r="AI7116" s="43" t="str">
        <f>_xll.BInterpol('Base IPCA'!$C$3:$C$14,'Base IPCA'!$E$3:$E$14,AH7116,"Cubic","Extrapolate=Linear","MultiX=Average","Skip=True","Sort=True")</f>
        <v>#N/A Invalid Parameter: Interpolation value</v>
      </c>
      <c r="AJ7116" s="43" t="str">
        <f>_xll.BInterpol('Base IPCA'!$C$3:$C$14,'Base IPCA'!$D$3:$D$14,AH7116,"Cubic","Extrapolate=Linear","MultiX=Average","Skip=True","Sort=True")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0"/>
        <v>#REF!</v>
      </c>
      <c r="AI7117" s="43" t="str">
        <f>_xll.BInterpol('Base IPCA'!$C$3:$C$14,'Base IPCA'!$E$3:$E$14,AH7117,"Cubic","Extrapolate=Linear","MultiX=Average","Skip=True","Sort=True")</f>
        <v>#N/A Invalid Parameter: Interpolation value</v>
      </c>
      <c r="AJ7117" s="43" t="str">
        <f>_xll.BInterpol('Base IPCA'!$C$3:$C$14,'Base IPCA'!$D$3:$D$14,AH7117,"Cubic","Extrapolate=Linear","MultiX=Average","Skip=True","Sort=True")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0"/>
        <v>#REF!</v>
      </c>
      <c r="AI7118" s="43" t="str">
        <f>_xll.BInterpol('Base IPCA'!$C$3:$C$14,'Base IPCA'!$E$3:$E$14,AH7118,"Cubic","Extrapolate=Linear","MultiX=Average","Skip=True","Sort=True")</f>
        <v>#N/A Invalid Parameter: Interpolation value</v>
      </c>
      <c r="AJ7118" s="43" t="str">
        <f>_xll.BInterpol('Base IPCA'!$C$3:$C$14,'Base IPCA'!$D$3:$D$14,AH7118,"Cubic","Extrapolate=Linear","MultiX=Average","Skip=True","Sort=True")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0"/>
        <v>#REF!</v>
      </c>
      <c r="AI7119" s="43" t="str">
        <f>_xll.BInterpol('Base IPCA'!$C$3:$C$14,'Base IPCA'!$E$3:$E$14,AH7119,"Cubic","Extrapolate=Linear","MultiX=Average","Skip=True","Sort=True")</f>
        <v>#N/A Invalid Parameter: Interpolation value</v>
      </c>
      <c r="AJ7119" s="43" t="str">
        <f>_xll.BInterpol('Base IPCA'!$C$3:$C$14,'Base IPCA'!$D$3:$D$14,AH7119,"Cubic","Extrapolate=Linear","MultiX=Average","Skip=True","Sort=True")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0"/>
        <v>#REF!</v>
      </c>
      <c r="AI7120" s="43" t="str">
        <f>_xll.BInterpol('Base IPCA'!$C$3:$C$14,'Base IPCA'!$E$3:$E$14,AH7120,"Cubic","Extrapolate=Linear","MultiX=Average","Skip=True","Sort=True")</f>
        <v>#N/A Invalid Parameter: Interpolation value</v>
      </c>
      <c r="AJ7120" s="43" t="str">
        <f>_xll.BInterpol('Base IPCA'!$C$3:$C$14,'Base IPCA'!$D$3:$D$14,AH7120,"Cubic","Extrapolate=Linear","MultiX=Average","Skip=True","Sort=True")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0"/>
        <v>#REF!</v>
      </c>
      <c r="AI7121" s="43" t="str">
        <f>_xll.BInterpol('Base IPCA'!$C$3:$C$14,'Base IPCA'!$E$3:$E$14,AH7121,"Cubic","Extrapolate=Linear","MultiX=Average","Skip=True","Sort=True")</f>
        <v>#N/A Invalid Parameter: Interpolation value</v>
      </c>
      <c r="AJ7121" s="43" t="str">
        <f>_xll.BInterpol('Base IPCA'!$C$3:$C$14,'Base IPCA'!$D$3:$D$14,AH7121,"Cubic","Extrapolate=Linear","MultiX=Average","Skip=True","Sort=True")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0"/>
        <v>#REF!</v>
      </c>
      <c r="AI7122" s="43" t="str">
        <f>_xll.BInterpol('Base IPCA'!$C$3:$C$14,'Base IPCA'!$E$3:$E$14,AH7122,"Cubic","Extrapolate=Linear","MultiX=Average","Skip=True","Sort=True")</f>
        <v>#N/A Invalid Parameter: Interpolation value</v>
      </c>
      <c r="AJ7122" s="43" t="str">
        <f>_xll.BInterpol('Base IPCA'!$C$3:$C$14,'Base IPCA'!$D$3:$D$14,AH7122,"Cubic","Extrapolate=Linear","MultiX=Average","Skip=True","Sort=True")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0"/>
        <v>#REF!</v>
      </c>
      <c r="AI7123" s="43" t="str">
        <f>_xll.BInterpol('Base IPCA'!$C$3:$C$14,'Base IPCA'!$E$3:$E$14,AH7123,"Cubic","Extrapolate=Linear","MultiX=Average","Skip=True","Sort=True")</f>
        <v>#N/A Invalid Parameter: Interpolation value</v>
      </c>
      <c r="AJ7123" s="43" t="str">
        <f>_xll.BInterpol('Base IPCA'!$C$3:$C$14,'Base IPCA'!$D$3:$D$14,AH7123,"Cubic","Extrapolate=Linear","MultiX=Average","Skip=True","Sort=True")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0"/>
        <v>#REF!</v>
      </c>
      <c r="AI7124" s="43" t="str">
        <f>_xll.BInterpol('Base IPCA'!$C$3:$C$14,'Base IPCA'!$E$3:$E$14,AH7124,"Cubic","Extrapolate=Linear","MultiX=Average","Skip=True","Sort=True")</f>
        <v>#N/A Invalid Parameter: Interpolation value</v>
      </c>
      <c r="AJ7124" s="43" t="str">
        <f>_xll.BInterpol('Base IPCA'!$C$3:$C$14,'Base IPCA'!$D$3:$D$14,AH7124,"Cubic","Extrapolate=Linear","MultiX=Average","Skip=True","Sort=True")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0"/>
        <v>#REF!</v>
      </c>
      <c r="AI7125" s="43" t="str">
        <f>_xll.BInterpol('Base IPCA'!$C$3:$C$14,'Base IPCA'!$E$3:$E$14,AH7125,"Cubic","Extrapolate=Linear","MultiX=Average","Skip=True","Sort=True")</f>
        <v>#N/A Invalid Parameter: Interpolation value</v>
      </c>
      <c r="AJ7125" s="43" t="str">
        <f>_xll.BInterpol('Base IPCA'!$C$3:$C$14,'Base IPCA'!$D$3:$D$14,AH7125,"Cubic","Extrapolate=Linear","MultiX=Average","Skip=True","Sort=True")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0"/>
        <v>#REF!</v>
      </c>
      <c r="AI7126" s="43" t="str">
        <f>_xll.BInterpol('Base IPCA'!$C$3:$C$14,'Base IPCA'!$E$3:$E$14,AH7126,"Cubic","Extrapolate=Linear","MultiX=Average","Skip=True","Sort=True")</f>
        <v>#N/A Invalid Parameter: Interpolation value</v>
      </c>
      <c r="AJ7126" s="43" t="str">
        <f>_xll.BInterpol('Base IPCA'!$C$3:$C$14,'Base IPCA'!$D$3:$D$14,AH7126,"Cubic","Extrapolate=Linear","MultiX=Average","Skip=True","Sort=True")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0"/>
        <v>#REF!</v>
      </c>
      <c r="AI7127" s="43" t="str">
        <f>_xll.BInterpol('Base IPCA'!$C$3:$C$14,'Base IPCA'!$E$3:$E$14,AH7127,"Cubic","Extrapolate=Linear","MultiX=Average","Skip=True","Sort=True")</f>
        <v>#N/A Invalid Parameter: Interpolation value</v>
      </c>
      <c r="AJ7127" s="43" t="str">
        <f>_xll.BInterpol('Base IPCA'!$C$3:$C$14,'Base IPCA'!$D$3:$D$14,AH7127,"Cubic","Extrapolate=Linear","MultiX=Average","Skip=True","Sort=True")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0"/>
        <v>#REF!</v>
      </c>
      <c r="AI7128" s="43" t="str">
        <f>_xll.BInterpol('Base IPCA'!$C$3:$C$14,'Base IPCA'!$E$3:$E$14,AH7128,"Cubic","Extrapolate=Linear","MultiX=Average","Skip=True","Sort=True")</f>
        <v>#N/A Invalid Parameter: Interpolation value</v>
      </c>
      <c r="AJ7128" s="43" t="str">
        <f>_xll.BInterpol('Base IPCA'!$C$3:$C$14,'Base IPCA'!$D$3:$D$14,AH7128,"Cubic","Extrapolate=Linear","MultiX=Average","Skip=True","Sort=True")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0"/>
        <v>#REF!</v>
      </c>
      <c r="AI7129" s="43" t="str">
        <f>_xll.BInterpol('Base IPCA'!$C$3:$C$14,'Base IPCA'!$E$3:$E$14,AH7129,"Cubic","Extrapolate=Linear","MultiX=Average","Skip=True","Sort=True")</f>
        <v>#N/A Invalid Parameter: Interpolation value</v>
      </c>
      <c r="AJ7129" s="43" t="str">
        <f>_xll.BInterpol('Base IPCA'!$C$3:$C$14,'Base IPCA'!$D$3:$D$14,AH7129,"Cubic","Extrapolate=Linear","MultiX=Average","Skip=True","Sort=True")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0"/>
        <v>#REF!</v>
      </c>
      <c r="AI7130" s="43" t="str">
        <f>_xll.BInterpol('Base IPCA'!$C$3:$C$14,'Base IPCA'!$E$3:$E$14,AH7130,"Cubic","Extrapolate=Linear","MultiX=Average","Skip=True","Sort=True")</f>
        <v>#N/A Invalid Parameter: Interpolation value</v>
      </c>
      <c r="AJ7130" s="43" t="str">
        <f>_xll.BInterpol('Base IPCA'!$C$3:$C$14,'Base IPCA'!$D$3:$D$14,AH7130,"Cubic","Extrapolate=Linear","MultiX=Average","Skip=True","Sort=True")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0"/>
        <v>#REF!</v>
      </c>
      <c r="AI7131" s="43" t="str">
        <f>_xll.BInterpol('Base IPCA'!$C$3:$C$14,'Base IPCA'!$E$3:$E$14,AH7131,"Cubic","Extrapolate=Linear","MultiX=Average","Skip=True","Sort=True")</f>
        <v>#N/A Invalid Parameter: Interpolation value</v>
      </c>
      <c r="AJ7131" s="43" t="str">
        <f>_xll.BInterpol('Base IPCA'!$C$3:$C$14,'Base IPCA'!$D$3:$D$14,AH7131,"Cubic","Extrapolate=Linear","MultiX=Average","Skip=True","Sort=True")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0"/>
        <v>#REF!</v>
      </c>
      <c r="AI7132" s="43" t="str">
        <f>_xll.BInterpol('Base IPCA'!$C$3:$C$14,'Base IPCA'!$E$3:$E$14,AH7132,"Cubic","Extrapolate=Linear","MultiX=Average","Skip=True","Sort=True")</f>
        <v>#N/A Invalid Parameter: Interpolation value</v>
      </c>
      <c r="AJ7132" s="43" t="str">
        <f>_xll.BInterpol('Base IPCA'!$C$3:$C$14,'Base IPCA'!$D$3:$D$14,AH7132,"Cubic","Extrapolate=Linear","MultiX=Average","Skip=True","Sort=True")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0"/>
        <v>#REF!</v>
      </c>
      <c r="AI7133" s="43" t="str">
        <f>_xll.BInterpol('Base IPCA'!$C$3:$C$14,'Base IPCA'!$E$3:$E$14,AH7133,"Cubic","Extrapolate=Linear","MultiX=Average","Skip=True","Sort=True")</f>
        <v>#N/A Invalid Parameter: Interpolation value</v>
      </c>
      <c r="AJ7133" s="43" t="str">
        <f>_xll.BInterpol('Base IPCA'!$C$3:$C$14,'Base IPCA'!$D$3:$D$14,AH7133,"Cubic","Extrapolate=Linear","MultiX=Average","Skip=True","Sort=True")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0"/>
        <v>#REF!</v>
      </c>
      <c r="AI7134" s="43" t="str">
        <f>_xll.BInterpol('Base IPCA'!$C$3:$C$14,'Base IPCA'!$E$3:$E$14,AH7134,"Cubic","Extrapolate=Linear","MultiX=Average","Skip=True","Sort=True")</f>
        <v>#N/A Invalid Parameter: Interpolation value</v>
      </c>
      <c r="AJ7134" s="43" t="str">
        <f>_xll.BInterpol('Base IPCA'!$C$3:$C$14,'Base IPCA'!$D$3:$D$14,AH7134,"Cubic","Extrapolate=Linear","MultiX=Average","Skip=True","Sort=True")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0"/>
        <v>#REF!</v>
      </c>
      <c r="AI7135" s="43" t="str">
        <f>_xll.BInterpol('Base IPCA'!$C$3:$C$14,'Base IPCA'!$E$3:$E$14,AH7135,"Cubic","Extrapolate=Linear","MultiX=Average","Skip=True","Sort=True")</f>
        <v>#N/A Invalid Parameter: Interpolation value</v>
      </c>
      <c r="AJ7135" s="43" t="str">
        <f>_xll.BInterpol('Base IPCA'!$C$3:$C$14,'Base IPCA'!$D$3:$D$14,AH7135,"Cubic","Extrapolate=Linear","MultiX=Average","Skip=True","Sort=True")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0"/>
        <v>#REF!</v>
      </c>
      <c r="AI7136" s="43" t="str">
        <f>_xll.BInterpol('Base IPCA'!$C$3:$C$14,'Base IPCA'!$E$3:$E$14,AH7136,"Cubic","Extrapolate=Linear","MultiX=Average","Skip=True","Sort=True")</f>
        <v>#N/A Invalid Parameter: Interpolation value</v>
      </c>
      <c r="AJ7136" s="43" t="str">
        <f>_xll.BInterpol('Base IPCA'!$C$3:$C$14,'Base IPCA'!$D$3:$D$14,AH7136,"Cubic","Extrapolate=Linear","MultiX=Average","Skip=True","Sort=True")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0"/>
        <v>#REF!</v>
      </c>
      <c r="AI7137" s="43" t="str">
        <f>_xll.BInterpol('Base IPCA'!$C$3:$C$14,'Base IPCA'!$E$3:$E$14,AH7137,"Cubic","Extrapolate=Linear","MultiX=Average","Skip=True","Sort=True")</f>
        <v>#N/A Invalid Parameter: Interpolation value</v>
      </c>
      <c r="AJ7137" s="43" t="str">
        <f>_xll.BInterpol('Base IPCA'!$C$3:$C$14,'Base IPCA'!$D$3:$D$14,AH7137,"Cubic","Extrapolate=Linear","MultiX=Average","Skip=True","Sort=True")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0"/>
        <v>#REF!</v>
      </c>
      <c r="AI7138" s="43" t="str">
        <f>_xll.BInterpol('Base IPCA'!$C$3:$C$14,'Base IPCA'!$E$3:$E$14,AH7138,"Cubic","Extrapolate=Linear","MultiX=Average","Skip=True","Sort=True")</f>
        <v>#N/A Invalid Parameter: Interpolation value</v>
      </c>
      <c r="AJ7138" s="43" t="str">
        <f>_xll.BInterpol('Base IPCA'!$C$3:$C$14,'Base IPCA'!$D$3:$D$14,AH7138,"Cubic","Extrapolate=Linear","MultiX=Average","Skip=True","Sort=True")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0"/>
        <v>#REF!</v>
      </c>
      <c r="AI7139" s="43" t="str">
        <f>_xll.BInterpol('Base IPCA'!$C$3:$C$14,'Base IPCA'!$E$3:$E$14,AH7139,"Cubic","Extrapolate=Linear","MultiX=Average","Skip=True","Sort=True")</f>
        <v>#N/A Invalid Parameter: Interpolation value</v>
      </c>
      <c r="AJ7139" s="43" t="str">
        <f>_xll.BInterpol('Base IPCA'!$C$3:$C$14,'Base IPCA'!$D$3:$D$14,AH7139,"Cubic","Extrapolate=Linear","MultiX=Average","Skip=True","Sort=True")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0"/>
        <v>#REF!</v>
      </c>
      <c r="AI7140" s="43" t="str">
        <f>_xll.BInterpol('Base IPCA'!$C$3:$C$14,'Base IPCA'!$E$3:$E$14,AH7140,"Cubic","Extrapolate=Linear","MultiX=Average","Skip=True","Sort=True")</f>
        <v>#N/A Invalid Parameter: Interpolation value</v>
      </c>
      <c r="AJ7140" s="43" t="str">
        <f>_xll.BInterpol('Base IPCA'!$C$3:$C$14,'Base IPCA'!$D$3:$D$14,AH7140,"Cubic","Extrapolate=Linear","MultiX=Average","Skip=True","Sort=True")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0"/>
        <v>#REF!</v>
      </c>
      <c r="AI7141" s="43" t="str">
        <f>_xll.BInterpol('Base IPCA'!$C$3:$C$14,'Base IPCA'!$E$3:$E$14,AH7141,"Cubic","Extrapolate=Linear","MultiX=Average","Skip=True","Sort=True")</f>
        <v>#N/A Invalid Parameter: Interpolation value</v>
      </c>
      <c r="AJ7141" s="43" t="str">
        <f>_xll.BInterpol('Base IPCA'!$C$3:$C$14,'Base IPCA'!$D$3:$D$14,AH7141,"Cubic","Extrapolate=Linear","MultiX=Average","Skip=True","Sort=True")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0"/>
        <v>#REF!</v>
      </c>
      <c r="AI7142" s="43" t="str">
        <f>_xll.BInterpol('Base IPCA'!$C$3:$C$14,'Base IPCA'!$E$3:$E$14,AH7142,"Cubic","Extrapolate=Linear","MultiX=Average","Skip=True","Sort=True")</f>
        <v>#N/A Invalid Parameter: Interpolation value</v>
      </c>
      <c r="AJ7142" s="43" t="str">
        <f>_xll.BInterpol('Base IPCA'!$C$3:$C$14,'Base IPCA'!$D$3:$D$14,AH7142,"Cubic","Extrapolate=Linear","MultiX=Average","Skip=True","Sort=True")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0"/>
        <v>#REF!</v>
      </c>
      <c r="AI7143" s="43" t="str">
        <f>_xll.BInterpol('Base IPCA'!$C$3:$C$14,'Base IPCA'!$E$3:$E$14,AH7143,"Cubic","Extrapolate=Linear","MultiX=Average","Skip=True","Sort=True")</f>
        <v>#N/A Invalid Parameter: Interpolation value</v>
      </c>
      <c r="AJ7143" s="43" t="str">
        <f>_xll.BInterpol('Base IPCA'!$C$3:$C$14,'Base IPCA'!$D$3:$D$14,AH7143,"Cubic","Extrapolate=Linear","MultiX=Average","Skip=True","Sort=True")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0"/>
        <v>#REF!</v>
      </c>
      <c r="AI7144" s="43" t="str">
        <f>_xll.BInterpol('Base IPCA'!$C$3:$C$14,'Base IPCA'!$E$3:$E$14,AH7144,"Cubic","Extrapolate=Linear","MultiX=Average","Skip=True","Sort=True")</f>
        <v>#N/A Invalid Parameter: Interpolation value</v>
      </c>
      <c r="AJ7144" s="43" t="str">
        <f>_xll.BInterpol('Base IPCA'!$C$3:$C$14,'Base IPCA'!$D$3:$D$14,AH7144,"Cubic","Extrapolate=Linear","MultiX=Average","Skip=True","Sort=True")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0"/>
        <v>#REF!</v>
      </c>
      <c r="AI7145" s="43" t="str">
        <f>_xll.BInterpol('Base IPCA'!$C$3:$C$14,'Base IPCA'!$E$3:$E$14,AH7145,"Cubic","Extrapolate=Linear","MultiX=Average","Skip=True","Sort=True")</f>
        <v>#N/A Invalid Parameter: Interpolation value</v>
      </c>
      <c r="AJ7145" s="43" t="str">
        <f>_xll.BInterpol('Base IPCA'!$C$3:$C$14,'Base IPCA'!$D$3:$D$14,AH7145,"Cubic","Extrapolate=Linear","MultiX=Average","Skip=True","Sort=True")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0"/>
        <v>#REF!</v>
      </c>
      <c r="AI7146" s="43" t="str">
        <f>_xll.BInterpol('Base IPCA'!$C$3:$C$14,'Base IPCA'!$E$3:$E$14,AH7146,"Cubic","Extrapolate=Linear","MultiX=Average","Skip=True","Sort=True")</f>
        <v>#N/A Invalid Parameter: Interpolation value</v>
      </c>
      <c r="AJ7146" s="43" t="str">
        <f>_xll.BInterpol('Base IPCA'!$C$3:$C$14,'Base IPCA'!$D$3:$D$14,AH7146,"Cubic","Extrapolate=Linear","MultiX=Average","Skip=True","Sort=True")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0"/>
        <v>#REF!</v>
      </c>
      <c r="AI7147" s="43" t="str">
        <f>_xll.BInterpol('Base IPCA'!$C$3:$C$14,'Base IPCA'!$E$3:$E$14,AH7147,"Cubic","Extrapolate=Linear","MultiX=Average","Skip=True","Sort=True")</f>
        <v>#N/A Invalid Parameter: Interpolation value</v>
      </c>
      <c r="AJ7147" s="43" t="str">
        <f>_xll.BInterpol('Base IPCA'!$C$3:$C$14,'Base IPCA'!$D$3:$D$14,AH7147,"Cubic","Extrapolate=Linear","MultiX=Average","Skip=True","Sort=True")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0"/>
        <v>#REF!</v>
      </c>
      <c r="AI7148" s="43" t="str">
        <f>_xll.BInterpol('Base IPCA'!$C$3:$C$14,'Base IPCA'!$E$3:$E$14,AH7148,"Cubic","Extrapolate=Linear","MultiX=Average","Skip=True","Sort=True")</f>
        <v>#N/A Invalid Parameter: Interpolation value</v>
      </c>
      <c r="AJ7148" s="43" t="str">
        <f>_xll.BInterpol('Base IPCA'!$C$3:$C$14,'Base IPCA'!$D$3:$D$14,AH7148,"Cubic","Extrapolate=Linear","MultiX=Average","Skip=True","Sort=True")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0"/>
        <v>#REF!</v>
      </c>
      <c r="AI7149" s="43" t="str">
        <f>_xll.BInterpol('Base IPCA'!$C$3:$C$14,'Base IPCA'!$E$3:$E$14,AH7149,"Cubic","Extrapolate=Linear","MultiX=Average","Skip=True","Sort=True")</f>
        <v>#N/A Invalid Parameter: Interpolation value</v>
      </c>
      <c r="AJ7149" s="43" t="str">
        <f>_xll.BInterpol('Base IPCA'!$C$3:$C$14,'Base IPCA'!$D$3:$D$14,AH7149,"Cubic","Extrapolate=Linear","MultiX=Average","Skip=True","Sort=True")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0"/>
        <v>#REF!</v>
      </c>
      <c r="AI7150" s="43" t="str">
        <f>_xll.BInterpol('Base IPCA'!$C$3:$C$14,'Base IPCA'!$E$3:$E$14,AH7150,"Cubic","Extrapolate=Linear","MultiX=Average","Skip=True","Sort=True")</f>
        <v>#N/A Invalid Parameter: Interpolation value</v>
      </c>
      <c r="AJ7150" s="43" t="str">
        <f>_xll.BInterpol('Base IPCA'!$C$3:$C$14,'Base IPCA'!$D$3:$D$14,AH7150,"Cubic","Extrapolate=Linear","MultiX=Average","Skip=True","Sort=True")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0"/>
        <v>#REF!</v>
      </c>
      <c r="AI7151" s="43" t="str">
        <f>_xll.BInterpol('Base IPCA'!$C$3:$C$14,'Base IPCA'!$E$3:$E$14,AH7151,"Cubic","Extrapolate=Linear","MultiX=Average","Skip=True","Sort=True")</f>
        <v>#N/A Invalid Parameter: Interpolation value</v>
      </c>
      <c r="AJ7151" s="43" t="str">
        <f>_xll.BInterpol('Base IPCA'!$C$3:$C$14,'Base IPCA'!$D$3:$D$14,AH7151,"Cubic","Extrapolate=Linear","MultiX=Average","Skip=True","Sort=True")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0"/>
        <v>#REF!</v>
      </c>
      <c r="AI7152" s="43" t="str">
        <f>_xll.BInterpol('Base IPCA'!$C$3:$C$14,'Base IPCA'!$E$3:$E$14,AH7152,"Cubic","Extrapolate=Linear","MultiX=Average","Skip=True","Sort=True")</f>
        <v>#N/A Invalid Parameter: Interpolation value</v>
      </c>
      <c r="AJ7152" s="43" t="str">
        <f>_xll.BInterpol('Base IPCA'!$C$3:$C$14,'Base IPCA'!$D$3:$D$14,AH7152,"Cubic","Extrapolate=Linear","MultiX=Average","Skip=True","Sort=True")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0"/>
        <v>#REF!</v>
      </c>
      <c r="AI7153" s="43" t="str">
        <f>_xll.BInterpol('Base IPCA'!$C$3:$C$14,'Base IPCA'!$E$3:$E$14,AH7153,"Cubic","Extrapolate=Linear","MultiX=Average","Skip=True","Sort=True")</f>
        <v>#N/A Invalid Parameter: Interpolation value</v>
      </c>
      <c r="AJ7153" s="43" t="str">
        <f>_xll.BInterpol('Base IPCA'!$C$3:$C$14,'Base IPCA'!$D$3:$D$14,AH7153,"Cubic","Extrapolate=Linear","MultiX=Average","Skip=True","Sort=True")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0"/>
        <v>#REF!</v>
      </c>
      <c r="AI7154" s="43" t="str">
        <f>_xll.BInterpol('Base IPCA'!$C$3:$C$14,'Base IPCA'!$E$3:$E$14,AH7154,"Cubic","Extrapolate=Linear","MultiX=Average","Skip=True","Sort=True")</f>
        <v>#N/A Invalid Parameter: Interpolation value</v>
      </c>
      <c r="AJ7154" s="43" t="str">
        <f>_xll.BInterpol('Base IPCA'!$C$3:$C$14,'Base IPCA'!$D$3:$D$14,AH7154,"Cubic","Extrapolate=Linear","MultiX=Average","Skip=True","Sort=True")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0"/>
        <v>#REF!</v>
      </c>
      <c r="AI7155" s="43" t="str">
        <f>_xll.BInterpol('Base IPCA'!$C$3:$C$14,'Base IPCA'!$E$3:$E$14,AH7155,"Cubic","Extrapolate=Linear","MultiX=Average","Skip=True","Sort=True")</f>
        <v>#N/A Invalid Parameter: Interpolation value</v>
      </c>
      <c r="AJ7155" s="43" t="str">
        <f>_xll.BInterpol('Base IPCA'!$C$3:$C$14,'Base IPCA'!$D$3:$D$14,AH7155,"Cubic","Extrapolate=Linear","MultiX=Average","Skip=True","Sort=True")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0"/>
        <v>#REF!</v>
      </c>
      <c r="AI7156" s="43" t="str">
        <f>_xll.BInterpol('Base IPCA'!$C$3:$C$14,'Base IPCA'!$E$3:$E$14,AH7156,"Cubic","Extrapolate=Linear","MultiX=Average","Skip=True","Sort=True")</f>
        <v>#N/A Invalid Parameter: Interpolation value</v>
      </c>
      <c r="AJ7156" s="43" t="str">
        <f>_xll.BInterpol('Base IPCA'!$C$3:$C$14,'Base IPCA'!$D$3:$D$14,AH7156,"Cubic","Extrapolate=Linear","MultiX=Average","Skip=True","Sort=True")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0"/>
        <v>#REF!</v>
      </c>
      <c r="AI7157" s="43" t="str">
        <f>_xll.BInterpol('Base IPCA'!$C$3:$C$14,'Base IPCA'!$E$3:$E$14,AH7157,"Cubic","Extrapolate=Linear","MultiX=Average","Skip=True","Sort=True")</f>
        <v>#N/A Invalid Parameter: Interpolation value</v>
      </c>
      <c r="AJ7157" s="43" t="str">
        <f>_xll.BInterpol('Base IPCA'!$C$3:$C$14,'Base IPCA'!$D$3:$D$14,AH7157,"Cubic","Extrapolate=Linear","MultiX=Average","Skip=True","Sort=True")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0"/>
        <v>#REF!</v>
      </c>
      <c r="AI7158" s="43" t="str">
        <f>_xll.BInterpol('Base IPCA'!$C$3:$C$14,'Base IPCA'!$E$3:$E$14,AH7158,"Cubic","Extrapolate=Linear","MultiX=Average","Skip=True","Sort=True")</f>
        <v>#N/A Invalid Parameter: Interpolation value</v>
      </c>
      <c r="AJ7158" s="43" t="str">
        <f>_xll.BInterpol('Base IPCA'!$C$3:$C$14,'Base IPCA'!$D$3:$D$14,AH7158,"Cubic","Extrapolate=Linear","MultiX=Average","Skip=True","Sort=True")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0"/>
        <v>#REF!</v>
      </c>
      <c r="AI7159" s="43" t="str">
        <f>_xll.BInterpol('Base IPCA'!$C$3:$C$14,'Base IPCA'!$E$3:$E$14,AH7159,"Cubic","Extrapolate=Linear","MultiX=Average","Skip=True","Sort=True")</f>
        <v>#N/A Invalid Parameter: Interpolation value</v>
      </c>
      <c r="AJ7159" s="43" t="str">
        <f>_xll.BInterpol('Base IPCA'!$C$3:$C$14,'Base IPCA'!$D$3:$D$14,AH7159,"Cubic","Extrapolate=Linear","MultiX=Average","Skip=True","Sort=True")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0"/>
        <v>#REF!</v>
      </c>
      <c r="AI7160" s="43" t="str">
        <f>_xll.BInterpol('Base IPCA'!$C$3:$C$14,'Base IPCA'!$E$3:$E$14,AH7160,"Cubic","Extrapolate=Linear","MultiX=Average","Skip=True","Sort=True")</f>
        <v>#N/A Invalid Parameter: Interpolation value</v>
      </c>
      <c r="AJ7160" s="43" t="str">
        <f>_xll.BInterpol('Base IPCA'!$C$3:$C$14,'Base IPCA'!$D$3:$D$14,AH7160,"Cubic","Extrapolate=Linear","MultiX=Average","Skip=True","Sort=True")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0"/>
        <v>#REF!</v>
      </c>
      <c r="AI7161" s="43" t="str">
        <f>_xll.BInterpol('Base IPCA'!$C$3:$C$14,'Base IPCA'!$E$3:$E$14,AH7161,"Cubic","Extrapolate=Linear","MultiX=Average","Skip=True","Sort=True")</f>
        <v>#N/A Invalid Parameter: Interpolation value</v>
      </c>
      <c r="AJ7161" s="43" t="str">
        <f>_xll.BInterpol('Base IPCA'!$C$3:$C$14,'Base IPCA'!$D$3:$D$14,AH7161,"Cubic","Extrapolate=Linear","MultiX=Average","Skip=True","Sort=True")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0"/>
        <v>#REF!</v>
      </c>
      <c r="AI7162" s="43" t="str">
        <f>_xll.BInterpol('Base IPCA'!$C$3:$C$14,'Base IPCA'!$E$3:$E$14,AH7162,"Cubic","Extrapolate=Linear","MultiX=Average","Skip=True","Sort=True")</f>
        <v>#N/A Invalid Parameter: Interpolation value</v>
      </c>
      <c r="AJ7162" s="43" t="str">
        <f>_xll.BInterpol('Base IPCA'!$C$3:$C$14,'Base IPCA'!$D$3:$D$14,AH7162,"Cubic","Extrapolate=Linear","MultiX=Average","Skip=True","Sort=True")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0"/>
        <v>#REF!</v>
      </c>
      <c r="AI7163" s="43" t="str">
        <f>_xll.BInterpol('Base IPCA'!$C$3:$C$14,'Base IPCA'!$E$3:$E$14,AH7163,"Cubic","Extrapolate=Linear","MultiX=Average","Skip=True","Sort=True")</f>
        <v>#N/A Invalid Parameter: Interpolation value</v>
      </c>
      <c r="AJ7163" s="43" t="str">
        <f>_xll.BInterpol('Base IPCA'!$C$3:$C$14,'Base IPCA'!$D$3:$D$14,AH7163,"Cubic","Extrapolate=Linear","MultiX=Average","Skip=True","Sort=True")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0"/>
        <v>#REF!</v>
      </c>
      <c r="AI7164" s="43" t="str">
        <f>_xll.BInterpol('Base IPCA'!$C$3:$C$14,'Base IPCA'!$E$3:$E$14,AH7164,"Cubic","Extrapolate=Linear","MultiX=Average","Skip=True","Sort=True")</f>
        <v>#N/A Invalid Parameter: Interpolation value</v>
      </c>
      <c r="AJ7164" s="43" t="str">
        <f>_xll.BInterpol('Base IPCA'!$C$3:$C$14,'Base IPCA'!$D$3:$D$14,AH7164,"Cubic","Extrapolate=Linear","MultiX=Average","Skip=True","Sort=True")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0"/>
        <v>#REF!</v>
      </c>
      <c r="AI7165" s="43" t="str">
        <f>_xll.BInterpol('Base IPCA'!$C$3:$C$14,'Base IPCA'!$E$3:$E$14,AH7165,"Cubic","Extrapolate=Linear","MultiX=Average","Skip=True","Sort=True")</f>
        <v>#N/A Invalid Parameter: Interpolation value</v>
      </c>
      <c r="AJ7165" s="43" t="str">
        <f>_xll.BInterpol('Base IPCA'!$C$3:$C$14,'Base IPCA'!$D$3:$D$14,AH7165,"Cubic","Extrapolate=Linear","MultiX=Average","Skip=True","Sort=True")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0"/>
        <v>#REF!</v>
      </c>
      <c r="AI7166" s="43" t="str">
        <f>_xll.BInterpol('Base IPCA'!$C$3:$C$14,'Base IPCA'!$E$3:$E$14,AH7166,"Cubic","Extrapolate=Linear","MultiX=Average","Skip=True","Sort=True")</f>
        <v>#N/A Invalid Parameter: Interpolation value</v>
      </c>
      <c r="AJ7166" s="43" t="str">
        <f>_xll.BInterpol('Base IPCA'!$C$3:$C$14,'Base IPCA'!$D$3:$D$14,AH7166,"Cubic","Extrapolate=Linear","MultiX=Average","Skip=True","Sort=True")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0"/>
        <v>#REF!</v>
      </c>
      <c r="AI7167" s="43" t="str">
        <f>_xll.BInterpol('Base IPCA'!$C$3:$C$14,'Base IPCA'!$E$3:$E$14,AH7167,"Cubic","Extrapolate=Linear","MultiX=Average","Skip=True","Sort=True")</f>
        <v>#N/A Invalid Parameter: Interpolation value</v>
      </c>
      <c r="AJ7167" s="43" t="str">
        <f>_xll.BInterpol('Base IPCA'!$C$3:$C$14,'Base IPCA'!$D$3:$D$14,AH7167,"Cubic","Extrapolate=Linear","MultiX=Average","Skip=True","Sort=True")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0"/>
        <v>#REF!</v>
      </c>
      <c r="AI7168" s="43" t="str">
        <f>_xll.BInterpol('Base IPCA'!$C$3:$C$14,'Base IPCA'!$E$3:$E$14,AH7168,"Cubic","Extrapolate=Linear","MultiX=Average","Skip=True","Sort=True")</f>
        <v>#N/A Invalid Parameter: Interpolation value</v>
      </c>
      <c r="AJ7168" s="43" t="str">
        <f>_xll.BInterpol('Base IPCA'!$C$3:$C$14,'Base IPCA'!$D$3:$D$14,AH7168,"Cubic","Extrapolate=Linear","MultiX=Average","Skip=True","Sort=True")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0"/>
        <v>#REF!</v>
      </c>
      <c r="AI7169" s="43" t="str">
        <f>_xll.BInterpol('Base IPCA'!$C$3:$C$14,'Base IPCA'!$E$3:$E$14,AH7169,"Cubic","Extrapolate=Linear","MultiX=Average","Skip=True","Sort=True")</f>
        <v>#N/A Invalid Parameter: Interpolation value</v>
      </c>
      <c r="AJ7169" s="43" t="str">
        <f>_xll.BInterpol('Base IPCA'!$C$3:$C$14,'Base IPCA'!$D$3:$D$14,AH7169,"Cubic","Extrapolate=Linear","MultiX=Average","Skip=True","Sort=True")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0"/>
        <v>#REF!</v>
      </c>
      <c r="AI7170" s="43" t="str">
        <f>_xll.BInterpol('Base IPCA'!$C$3:$C$14,'Base IPCA'!$E$3:$E$14,AH7170,"Cubic","Extrapolate=Linear","MultiX=Average","Skip=True","Sort=True")</f>
        <v>#N/A Invalid Parameter: Interpolation value</v>
      </c>
      <c r="AJ7170" s="43" t="str">
        <f>_xll.BInterpol('Base IPCA'!$C$3:$C$14,'Base IPCA'!$D$3:$D$14,AH7170,"Cubic","Extrapolate=Linear","MultiX=Average","Skip=True","Sort=True")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0"/>
        <v>#REF!</v>
      </c>
      <c r="AI7171" s="43" t="str">
        <f>_xll.BInterpol('Base IPCA'!$C$3:$C$14,'Base IPCA'!$E$3:$E$14,AH7171,"Cubic","Extrapolate=Linear","MultiX=Average","Skip=True","Sort=True")</f>
        <v>#N/A Invalid Parameter: Interpolation value</v>
      </c>
      <c r="AJ7171" s="43" t="str">
        <f>_xll.BInterpol('Base IPCA'!$C$3:$C$14,'Base IPCA'!$D$3:$D$14,AH7171,"Cubic","Extrapolate=Linear","MultiX=Average","Skip=True","Sort=True")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0"/>
        <v>#REF!</v>
      </c>
      <c r="AI7172" s="43" t="str">
        <f>_xll.BInterpol('Base IPCA'!$C$3:$C$14,'Base IPCA'!$E$3:$E$14,AH7172,"Cubic","Extrapolate=Linear","MultiX=Average","Skip=True","Sort=True")</f>
        <v>#N/A Invalid Parameter: Interpolation value</v>
      </c>
      <c r="AJ7172" s="43" t="str">
        <f>_xll.BInterpol('Base IPCA'!$C$3:$C$14,'Base IPCA'!$D$3:$D$14,AH7172,"Cubic","Extrapolate=Linear","MultiX=Average","Skip=True","Sort=True")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0"/>
        <v>#REF!</v>
      </c>
      <c r="AI7173" s="43" t="str">
        <f>_xll.BInterpol('Base IPCA'!$C$3:$C$14,'Base IPCA'!$E$3:$E$14,AH7173,"Cubic","Extrapolate=Linear","MultiX=Average","Skip=True","Sort=True")</f>
        <v>#N/A Invalid Parameter: Interpolation value</v>
      </c>
      <c r="AJ7173" s="43" t="str">
        <f>_xll.BInterpol('Base IPCA'!$C$3:$C$14,'Base IPCA'!$D$3:$D$14,AH7173,"Cubic","Extrapolate=Linear","MultiX=Average","Skip=True","Sort=True")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1">AH7173+1</f>
        <v>#REF!</v>
      </c>
      <c r="AI7174" s="43" t="str">
        <f>_xll.BInterpol('Base IPCA'!$C$3:$C$14,'Base IPCA'!$E$3:$E$14,AH7174,"Cubic","Extrapolate=Linear","MultiX=Average","Skip=True","Sort=True")</f>
        <v>#N/A Invalid Parameter: Interpolation value</v>
      </c>
      <c r="AJ7174" s="43" t="str">
        <f>_xll.BInterpol('Base IPCA'!$C$3:$C$14,'Base IPCA'!$D$3:$D$14,AH7174,"Cubic","Extrapolate=Linear","MultiX=Average","Skip=True","Sort=True")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1"/>
        <v>#REF!</v>
      </c>
      <c r="AI7175" s="43" t="str">
        <f>_xll.BInterpol('Base IPCA'!$C$3:$C$14,'Base IPCA'!$E$3:$E$14,AH7175,"Cubic","Extrapolate=Linear","MultiX=Average","Skip=True","Sort=True")</f>
        <v>#N/A Invalid Parameter: Interpolation value</v>
      </c>
      <c r="AJ7175" s="43" t="str">
        <f>_xll.BInterpol('Base IPCA'!$C$3:$C$14,'Base IPCA'!$D$3:$D$14,AH7175,"Cubic","Extrapolate=Linear","MultiX=Average","Skip=True","Sort=True")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1"/>
        <v>#REF!</v>
      </c>
      <c r="AI7176" s="43" t="str">
        <f>_xll.BInterpol('Base IPCA'!$C$3:$C$14,'Base IPCA'!$E$3:$E$14,AH7176,"Cubic","Extrapolate=Linear","MultiX=Average","Skip=True","Sort=True")</f>
        <v>#N/A Invalid Parameter: Interpolation value</v>
      </c>
      <c r="AJ7176" s="43" t="str">
        <f>_xll.BInterpol('Base IPCA'!$C$3:$C$14,'Base IPCA'!$D$3:$D$14,AH7176,"Cubic","Extrapolate=Linear","MultiX=Average","Skip=True","Sort=True")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1"/>
        <v>#REF!</v>
      </c>
      <c r="AI7177" s="43" t="str">
        <f>_xll.BInterpol('Base IPCA'!$C$3:$C$14,'Base IPCA'!$E$3:$E$14,AH7177,"Cubic","Extrapolate=Linear","MultiX=Average","Skip=True","Sort=True")</f>
        <v>#N/A Invalid Parameter: Interpolation value</v>
      </c>
      <c r="AJ7177" s="43" t="str">
        <f>_xll.BInterpol('Base IPCA'!$C$3:$C$14,'Base IPCA'!$D$3:$D$14,AH7177,"Cubic","Extrapolate=Linear","MultiX=Average","Skip=True","Sort=True")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1"/>
        <v>#REF!</v>
      </c>
      <c r="AI7178" s="43" t="str">
        <f>_xll.BInterpol('Base IPCA'!$C$3:$C$14,'Base IPCA'!$E$3:$E$14,AH7178,"Cubic","Extrapolate=Linear","MultiX=Average","Skip=True","Sort=True")</f>
        <v>#N/A Invalid Parameter: Interpolation value</v>
      </c>
      <c r="AJ7178" s="43" t="str">
        <f>_xll.BInterpol('Base IPCA'!$C$3:$C$14,'Base IPCA'!$D$3:$D$14,AH7178,"Cubic","Extrapolate=Linear","MultiX=Average","Skip=True","Sort=True")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1"/>
        <v>#REF!</v>
      </c>
      <c r="AI7179" s="43" t="str">
        <f>_xll.BInterpol('Base IPCA'!$C$3:$C$14,'Base IPCA'!$E$3:$E$14,AH7179,"Cubic","Extrapolate=Linear","MultiX=Average","Skip=True","Sort=True")</f>
        <v>#N/A Invalid Parameter: Interpolation value</v>
      </c>
      <c r="AJ7179" s="43" t="str">
        <f>_xll.BInterpol('Base IPCA'!$C$3:$C$14,'Base IPCA'!$D$3:$D$14,AH7179,"Cubic","Extrapolate=Linear","MultiX=Average","Skip=True","Sort=True")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1"/>
        <v>#REF!</v>
      </c>
      <c r="AI7180" s="43" t="str">
        <f>_xll.BInterpol('Base IPCA'!$C$3:$C$14,'Base IPCA'!$E$3:$E$14,AH7180,"Cubic","Extrapolate=Linear","MultiX=Average","Skip=True","Sort=True")</f>
        <v>#N/A Invalid Parameter: Interpolation value</v>
      </c>
      <c r="AJ7180" s="43" t="str">
        <f>_xll.BInterpol('Base IPCA'!$C$3:$C$14,'Base IPCA'!$D$3:$D$14,AH7180,"Cubic","Extrapolate=Linear","MultiX=Average","Skip=True","Sort=True")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1"/>
        <v>#REF!</v>
      </c>
      <c r="AI7181" s="43" t="str">
        <f>_xll.BInterpol('Base IPCA'!$C$3:$C$14,'Base IPCA'!$E$3:$E$14,AH7181,"Cubic","Extrapolate=Linear","MultiX=Average","Skip=True","Sort=True")</f>
        <v>#N/A Invalid Parameter: Interpolation value</v>
      </c>
      <c r="AJ7181" s="43" t="str">
        <f>_xll.BInterpol('Base IPCA'!$C$3:$C$14,'Base IPCA'!$D$3:$D$14,AH7181,"Cubic","Extrapolate=Linear","MultiX=Average","Skip=True","Sort=True")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1"/>
        <v>#REF!</v>
      </c>
      <c r="AI7182" s="43" t="str">
        <f>_xll.BInterpol('Base IPCA'!$C$3:$C$14,'Base IPCA'!$E$3:$E$14,AH7182,"Cubic","Extrapolate=Linear","MultiX=Average","Skip=True","Sort=True")</f>
        <v>#N/A Invalid Parameter: Interpolation value</v>
      </c>
      <c r="AJ7182" s="43" t="str">
        <f>_xll.BInterpol('Base IPCA'!$C$3:$C$14,'Base IPCA'!$D$3:$D$14,AH7182,"Cubic","Extrapolate=Linear","MultiX=Average","Skip=True","Sort=True")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1"/>
        <v>#REF!</v>
      </c>
      <c r="AI7183" s="43" t="str">
        <f>_xll.BInterpol('Base IPCA'!$C$3:$C$14,'Base IPCA'!$E$3:$E$14,AH7183,"Cubic","Extrapolate=Linear","MultiX=Average","Skip=True","Sort=True")</f>
        <v>#N/A Invalid Parameter: Interpolation value</v>
      </c>
      <c r="AJ7183" s="43" t="str">
        <f>_xll.BInterpol('Base IPCA'!$C$3:$C$14,'Base IPCA'!$D$3:$D$14,AH7183,"Cubic","Extrapolate=Linear","MultiX=Average","Skip=True","Sort=True")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1"/>
        <v>#REF!</v>
      </c>
      <c r="AI7184" s="43" t="str">
        <f>_xll.BInterpol('Base IPCA'!$C$3:$C$14,'Base IPCA'!$E$3:$E$14,AH7184,"Cubic","Extrapolate=Linear","MultiX=Average","Skip=True","Sort=True")</f>
        <v>#N/A Invalid Parameter: Interpolation value</v>
      </c>
      <c r="AJ7184" s="43" t="str">
        <f>_xll.BInterpol('Base IPCA'!$C$3:$C$14,'Base IPCA'!$D$3:$D$14,AH7184,"Cubic","Extrapolate=Linear","MultiX=Average","Skip=True","Sort=True")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1"/>
        <v>#REF!</v>
      </c>
      <c r="AI7185" s="43" t="str">
        <f>_xll.BInterpol('Base IPCA'!$C$3:$C$14,'Base IPCA'!$E$3:$E$14,AH7185,"Cubic","Extrapolate=Linear","MultiX=Average","Skip=True","Sort=True")</f>
        <v>#N/A Invalid Parameter: Interpolation value</v>
      </c>
      <c r="AJ7185" s="43" t="str">
        <f>_xll.BInterpol('Base IPCA'!$C$3:$C$14,'Base IPCA'!$D$3:$D$14,AH7185,"Cubic","Extrapolate=Linear","MultiX=Average","Skip=True","Sort=True")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1"/>
        <v>#REF!</v>
      </c>
      <c r="AI7186" s="43" t="str">
        <f>_xll.BInterpol('Base IPCA'!$C$3:$C$14,'Base IPCA'!$E$3:$E$14,AH7186,"Cubic","Extrapolate=Linear","MultiX=Average","Skip=True","Sort=True")</f>
        <v>#N/A Invalid Parameter: Interpolation value</v>
      </c>
      <c r="AJ7186" s="43" t="str">
        <f>_xll.BInterpol('Base IPCA'!$C$3:$C$14,'Base IPCA'!$D$3:$D$14,AH7186,"Cubic","Extrapolate=Linear","MultiX=Average","Skip=True","Sort=True")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1"/>
        <v>#REF!</v>
      </c>
      <c r="AI7187" s="43" t="str">
        <f>_xll.BInterpol('Base IPCA'!$C$3:$C$14,'Base IPCA'!$E$3:$E$14,AH7187,"Cubic","Extrapolate=Linear","MultiX=Average","Skip=True","Sort=True")</f>
        <v>#N/A Invalid Parameter: Interpolation value</v>
      </c>
      <c r="AJ7187" s="43" t="str">
        <f>_xll.BInterpol('Base IPCA'!$C$3:$C$14,'Base IPCA'!$D$3:$D$14,AH7187,"Cubic","Extrapolate=Linear","MultiX=Average","Skip=True","Sort=True")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1"/>
        <v>#REF!</v>
      </c>
      <c r="AI7188" s="43" t="str">
        <f>_xll.BInterpol('Base IPCA'!$C$3:$C$14,'Base IPCA'!$E$3:$E$14,AH7188,"Cubic","Extrapolate=Linear","MultiX=Average","Skip=True","Sort=True")</f>
        <v>#N/A Invalid Parameter: Interpolation value</v>
      </c>
      <c r="AJ7188" s="43" t="str">
        <f>_xll.BInterpol('Base IPCA'!$C$3:$C$14,'Base IPCA'!$D$3:$D$14,AH7188,"Cubic","Extrapolate=Linear","MultiX=Average","Skip=True","Sort=True")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1"/>
        <v>#REF!</v>
      </c>
      <c r="AI7189" s="43" t="str">
        <f>_xll.BInterpol('Base IPCA'!$C$3:$C$14,'Base IPCA'!$E$3:$E$14,AH7189,"Cubic","Extrapolate=Linear","MultiX=Average","Skip=True","Sort=True")</f>
        <v>#N/A Invalid Parameter: Interpolation value</v>
      </c>
      <c r="AJ7189" s="43" t="str">
        <f>_xll.BInterpol('Base IPCA'!$C$3:$C$14,'Base IPCA'!$D$3:$D$14,AH7189,"Cubic","Extrapolate=Linear","MultiX=Average","Skip=True","Sort=True")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1"/>
        <v>#REF!</v>
      </c>
      <c r="AI7190" s="43" t="str">
        <f>_xll.BInterpol('Base IPCA'!$C$3:$C$14,'Base IPCA'!$E$3:$E$14,AH7190,"Cubic","Extrapolate=Linear","MultiX=Average","Skip=True","Sort=True")</f>
        <v>#N/A Invalid Parameter: Interpolation value</v>
      </c>
      <c r="AJ7190" s="43" t="str">
        <f>_xll.BInterpol('Base IPCA'!$C$3:$C$14,'Base IPCA'!$D$3:$D$14,AH7190,"Cubic","Extrapolate=Linear","MultiX=Average","Skip=True","Sort=True")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1"/>
        <v>#REF!</v>
      </c>
      <c r="AI7191" s="43" t="str">
        <f>_xll.BInterpol('Base IPCA'!$C$3:$C$14,'Base IPCA'!$E$3:$E$14,AH7191,"Cubic","Extrapolate=Linear","MultiX=Average","Skip=True","Sort=True")</f>
        <v>#N/A Invalid Parameter: Interpolation value</v>
      </c>
      <c r="AJ7191" s="43" t="str">
        <f>_xll.BInterpol('Base IPCA'!$C$3:$C$14,'Base IPCA'!$D$3:$D$14,AH7191,"Cubic","Extrapolate=Linear","MultiX=Average","Skip=True","Sort=True")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1"/>
        <v>#REF!</v>
      </c>
      <c r="AI7192" s="43" t="str">
        <f>_xll.BInterpol('Base IPCA'!$C$3:$C$14,'Base IPCA'!$E$3:$E$14,AH7192,"Cubic","Extrapolate=Linear","MultiX=Average","Skip=True","Sort=True")</f>
        <v>#N/A Invalid Parameter: Interpolation value</v>
      </c>
      <c r="AJ7192" s="43" t="str">
        <f>_xll.BInterpol('Base IPCA'!$C$3:$C$14,'Base IPCA'!$D$3:$D$14,AH7192,"Cubic","Extrapolate=Linear","MultiX=Average","Skip=True","Sort=True")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1"/>
        <v>#REF!</v>
      </c>
      <c r="AI7193" s="43" t="str">
        <f>_xll.BInterpol('Base IPCA'!$C$3:$C$14,'Base IPCA'!$E$3:$E$14,AH7193,"Cubic","Extrapolate=Linear","MultiX=Average","Skip=True","Sort=True")</f>
        <v>#N/A Invalid Parameter: Interpolation value</v>
      </c>
      <c r="AJ7193" s="43" t="str">
        <f>_xll.BInterpol('Base IPCA'!$C$3:$C$14,'Base IPCA'!$D$3:$D$14,AH7193,"Cubic","Extrapolate=Linear","MultiX=Average","Skip=True","Sort=True")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1"/>
        <v>#REF!</v>
      </c>
      <c r="AI7194" s="43" t="str">
        <f>_xll.BInterpol('Base IPCA'!$C$3:$C$14,'Base IPCA'!$E$3:$E$14,AH7194,"Cubic","Extrapolate=Linear","MultiX=Average","Skip=True","Sort=True")</f>
        <v>#N/A Invalid Parameter: Interpolation value</v>
      </c>
      <c r="AJ7194" s="43" t="str">
        <f>_xll.BInterpol('Base IPCA'!$C$3:$C$14,'Base IPCA'!$D$3:$D$14,AH7194,"Cubic","Extrapolate=Linear","MultiX=Average","Skip=True","Sort=True")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1"/>
        <v>#REF!</v>
      </c>
      <c r="AI7195" s="43" t="str">
        <f>_xll.BInterpol('Base IPCA'!$C$3:$C$14,'Base IPCA'!$E$3:$E$14,AH7195,"Cubic","Extrapolate=Linear","MultiX=Average","Skip=True","Sort=True")</f>
        <v>#N/A Invalid Parameter: Interpolation value</v>
      </c>
      <c r="AJ7195" s="43" t="str">
        <f>_xll.BInterpol('Base IPCA'!$C$3:$C$14,'Base IPCA'!$D$3:$D$14,AH7195,"Cubic","Extrapolate=Linear","MultiX=Average","Skip=True","Sort=True")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1"/>
        <v>#REF!</v>
      </c>
      <c r="AI7196" s="43" t="str">
        <f>_xll.BInterpol('Base IPCA'!$C$3:$C$14,'Base IPCA'!$E$3:$E$14,AH7196,"Cubic","Extrapolate=Linear","MultiX=Average","Skip=True","Sort=True")</f>
        <v>#N/A Invalid Parameter: Interpolation value</v>
      </c>
      <c r="AJ7196" s="43" t="str">
        <f>_xll.BInterpol('Base IPCA'!$C$3:$C$14,'Base IPCA'!$D$3:$D$14,AH7196,"Cubic","Extrapolate=Linear","MultiX=Average","Skip=True","Sort=True")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1"/>
        <v>#REF!</v>
      </c>
      <c r="AI7197" s="43" t="str">
        <f>_xll.BInterpol('Base IPCA'!$C$3:$C$14,'Base IPCA'!$E$3:$E$14,AH7197,"Cubic","Extrapolate=Linear","MultiX=Average","Skip=True","Sort=True")</f>
        <v>#N/A Invalid Parameter: Interpolation value</v>
      </c>
      <c r="AJ7197" s="43" t="str">
        <f>_xll.BInterpol('Base IPCA'!$C$3:$C$14,'Base IPCA'!$D$3:$D$14,AH7197,"Cubic","Extrapolate=Linear","MultiX=Average","Skip=True","Sort=True")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1"/>
        <v>#REF!</v>
      </c>
      <c r="AI7198" s="43" t="str">
        <f>_xll.BInterpol('Base IPCA'!$C$3:$C$14,'Base IPCA'!$E$3:$E$14,AH7198,"Cubic","Extrapolate=Linear","MultiX=Average","Skip=True","Sort=True")</f>
        <v>#N/A Invalid Parameter: Interpolation value</v>
      </c>
      <c r="AJ7198" s="43" t="str">
        <f>_xll.BInterpol('Base IPCA'!$C$3:$C$14,'Base IPCA'!$D$3:$D$14,AH7198,"Cubic","Extrapolate=Linear","MultiX=Average","Skip=True","Sort=True")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1"/>
        <v>#REF!</v>
      </c>
      <c r="AI7199" s="43" t="str">
        <f>_xll.BInterpol('Base IPCA'!$C$3:$C$14,'Base IPCA'!$E$3:$E$14,AH7199,"Cubic","Extrapolate=Linear","MultiX=Average","Skip=True","Sort=True")</f>
        <v>#N/A Invalid Parameter: Interpolation value</v>
      </c>
      <c r="AJ7199" s="43" t="str">
        <f>_xll.BInterpol('Base IPCA'!$C$3:$C$14,'Base IPCA'!$D$3:$D$14,AH7199,"Cubic","Extrapolate=Linear","MultiX=Average","Skip=True","Sort=True")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1"/>
        <v>#REF!</v>
      </c>
      <c r="AI7200" s="43" t="str">
        <f>_xll.BInterpol('Base IPCA'!$C$3:$C$14,'Base IPCA'!$E$3:$E$14,AH7200,"Cubic","Extrapolate=Linear","MultiX=Average","Skip=True","Sort=True")</f>
        <v>#N/A Invalid Parameter: Interpolation value</v>
      </c>
      <c r="AJ7200" s="43" t="str">
        <f>_xll.BInterpol('Base IPCA'!$C$3:$C$14,'Base IPCA'!$D$3:$D$14,AH7200,"Cubic","Extrapolate=Linear","MultiX=Average","Skip=True","Sort=True")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1"/>
        <v>#REF!</v>
      </c>
      <c r="AI7201" s="43" t="str">
        <f>_xll.BInterpol('Base IPCA'!$C$3:$C$14,'Base IPCA'!$E$3:$E$14,AH7201,"Cubic","Extrapolate=Linear","MultiX=Average","Skip=True","Sort=True")</f>
        <v>#N/A Invalid Parameter: Interpolation value</v>
      </c>
      <c r="AJ7201" s="43" t="str">
        <f>_xll.BInterpol('Base IPCA'!$C$3:$C$14,'Base IPCA'!$D$3:$D$14,AH7201,"Cubic","Extrapolate=Linear","MultiX=Average","Skip=True","Sort=True")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1"/>
        <v>#REF!</v>
      </c>
      <c r="AI7202" s="43" t="str">
        <f>_xll.BInterpol('Base IPCA'!$C$3:$C$14,'Base IPCA'!$E$3:$E$14,AH7202,"Cubic","Extrapolate=Linear","MultiX=Average","Skip=True","Sort=True")</f>
        <v>#N/A Invalid Parameter: Interpolation value</v>
      </c>
      <c r="AJ7202" s="43" t="str">
        <f>_xll.BInterpol('Base IPCA'!$C$3:$C$14,'Base IPCA'!$D$3:$D$14,AH7202,"Cubic","Extrapolate=Linear","MultiX=Average","Skip=True","Sort=True")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1"/>
        <v>#REF!</v>
      </c>
      <c r="AI7203" s="43" t="str">
        <f>_xll.BInterpol('Base IPCA'!$C$3:$C$14,'Base IPCA'!$E$3:$E$14,AH7203,"Cubic","Extrapolate=Linear","MultiX=Average","Skip=True","Sort=True")</f>
        <v>#N/A Invalid Parameter: Interpolation value</v>
      </c>
      <c r="AJ7203" s="43" t="str">
        <f>_xll.BInterpol('Base IPCA'!$C$3:$C$14,'Base IPCA'!$D$3:$D$14,AH7203,"Cubic","Extrapolate=Linear","MultiX=Average","Skip=True","Sort=True")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1"/>
        <v>#REF!</v>
      </c>
      <c r="AI7204" s="43" t="str">
        <f>_xll.BInterpol('Base IPCA'!$C$3:$C$14,'Base IPCA'!$E$3:$E$14,AH7204,"Cubic","Extrapolate=Linear","MultiX=Average","Skip=True","Sort=True")</f>
        <v>#N/A Invalid Parameter: Interpolation value</v>
      </c>
      <c r="AJ7204" s="43" t="str">
        <f>_xll.BInterpol('Base IPCA'!$C$3:$C$14,'Base IPCA'!$D$3:$D$14,AH7204,"Cubic","Extrapolate=Linear","MultiX=Average","Skip=True","Sort=True")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1"/>
        <v>#REF!</v>
      </c>
      <c r="AI7205" s="43" t="str">
        <f>_xll.BInterpol('Base IPCA'!$C$3:$C$14,'Base IPCA'!$E$3:$E$14,AH7205,"Cubic","Extrapolate=Linear","MultiX=Average","Skip=True","Sort=True")</f>
        <v>#N/A Invalid Parameter: Interpolation value</v>
      </c>
      <c r="AJ7205" s="43" t="str">
        <f>_xll.BInterpol('Base IPCA'!$C$3:$C$14,'Base IPCA'!$D$3:$D$14,AH7205,"Cubic","Extrapolate=Linear","MultiX=Average","Skip=True","Sort=True")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1"/>
        <v>#REF!</v>
      </c>
      <c r="AI7206" s="43" t="str">
        <f>_xll.BInterpol('Base IPCA'!$C$3:$C$14,'Base IPCA'!$E$3:$E$14,AH7206,"Cubic","Extrapolate=Linear","MultiX=Average","Skip=True","Sort=True")</f>
        <v>#N/A Invalid Parameter: Interpolation value</v>
      </c>
      <c r="AJ7206" s="43" t="str">
        <f>_xll.BInterpol('Base IPCA'!$C$3:$C$14,'Base IPCA'!$D$3:$D$14,AH7206,"Cubic","Extrapolate=Linear","MultiX=Average","Skip=True","Sort=True")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1"/>
        <v>#REF!</v>
      </c>
      <c r="AI7207" s="43" t="str">
        <f>_xll.BInterpol('Base IPCA'!$C$3:$C$14,'Base IPCA'!$E$3:$E$14,AH7207,"Cubic","Extrapolate=Linear","MultiX=Average","Skip=True","Sort=True")</f>
        <v>#N/A Invalid Parameter: Interpolation value</v>
      </c>
      <c r="AJ7207" s="43" t="str">
        <f>_xll.BInterpol('Base IPCA'!$C$3:$C$14,'Base IPCA'!$D$3:$D$14,AH7207,"Cubic","Extrapolate=Linear","MultiX=Average","Skip=True","Sort=True")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1"/>
        <v>#REF!</v>
      </c>
      <c r="AI7208" s="43" t="str">
        <f>_xll.BInterpol('Base IPCA'!$C$3:$C$14,'Base IPCA'!$E$3:$E$14,AH7208,"Cubic","Extrapolate=Linear","MultiX=Average","Skip=True","Sort=True")</f>
        <v>#N/A Invalid Parameter: Interpolation value</v>
      </c>
      <c r="AJ7208" s="43" t="str">
        <f>_xll.BInterpol('Base IPCA'!$C$3:$C$14,'Base IPCA'!$D$3:$D$14,AH7208,"Cubic","Extrapolate=Linear","MultiX=Average","Skip=True","Sort=True")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1"/>
        <v>#REF!</v>
      </c>
      <c r="AI7209" s="43" t="str">
        <f>_xll.BInterpol('Base IPCA'!$C$3:$C$14,'Base IPCA'!$E$3:$E$14,AH7209,"Cubic","Extrapolate=Linear","MultiX=Average","Skip=True","Sort=True")</f>
        <v>#N/A Invalid Parameter: Interpolation value</v>
      </c>
      <c r="AJ7209" s="43" t="str">
        <f>_xll.BInterpol('Base IPCA'!$C$3:$C$14,'Base IPCA'!$D$3:$D$14,AH7209,"Cubic","Extrapolate=Linear","MultiX=Average","Skip=True","Sort=True")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1"/>
        <v>#REF!</v>
      </c>
      <c r="AI7210" s="43" t="str">
        <f>_xll.BInterpol('Base IPCA'!$C$3:$C$14,'Base IPCA'!$E$3:$E$14,AH7210,"Cubic","Extrapolate=Linear","MultiX=Average","Skip=True","Sort=True")</f>
        <v>#N/A Invalid Parameter: Interpolation value</v>
      </c>
      <c r="AJ7210" s="43" t="str">
        <f>_xll.BInterpol('Base IPCA'!$C$3:$C$14,'Base IPCA'!$D$3:$D$14,AH7210,"Cubic","Extrapolate=Linear","MultiX=Average","Skip=True","Sort=True")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1"/>
        <v>#REF!</v>
      </c>
      <c r="AI7211" s="43" t="str">
        <f>_xll.BInterpol('Base IPCA'!$C$3:$C$14,'Base IPCA'!$E$3:$E$14,AH7211,"Cubic","Extrapolate=Linear","MultiX=Average","Skip=True","Sort=True")</f>
        <v>#N/A Invalid Parameter: Interpolation value</v>
      </c>
      <c r="AJ7211" s="43" t="str">
        <f>_xll.BInterpol('Base IPCA'!$C$3:$C$14,'Base IPCA'!$D$3:$D$14,AH7211,"Cubic","Extrapolate=Linear","MultiX=Average","Skip=True","Sort=True")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1"/>
        <v>#REF!</v>
      </c>
      <c r="AI7212" s="43" t="str">
        <f>_xll.BInterpol('Base IPCA'!$C$3:$C$14,'Base IPCA'!$E$3:$E$14,AH7212,"Cubic","Extrapolate=Linear","MultiX=Average","Skip=True","Sort=True")</f>
        <v>#N/A Invalid Parameter: Interpolation value</v>
      </c>
      <c r="AJ7212" s="43" t="str">
        <f>_xll.BInterpol('Base IPCA'!$C$3:$C$14,'Base IPCA'!$D$3:$D$14,AH7212,"Cubic","Extrapolate=Linear","MultiX=Average","Skip=True","Sort=True")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1"/>
        <v>#REF!</v>
      </c>
      <c r="AI7213" s="43" t="str">
        <f>_xll.BInterpol('Base IPCA'!$C$3:$C$14,'Base IPCA'!$E$3:$E$14,AH7213,"Cubic","Extrapolate=Linear","MultiX=Average","Skip=True","Sort=True")</f>
        <v>#N/A Invalid Parameter: Interpolation value</v>
      </c>
      <c r="AJ7213" s="43" t="str">
        <f>_xll.BInterpol('Base IPCA'!$C$3:$C$14,'Base IPCA'!$D$3:$D$14,AH7213,"Cubic","Extrapolate=Linear","MultiX=Average","Skip=True","Sort=True")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1"/>
        <v>#REF!</v>
      </c>
      <c r="AI7214" s="43" t="str">
        <f>_xll.BInterpol('Base IPCA'!$C$3:$C$14,'Base IPCA'!$E$3:$E$14,AH7214,"Cubic","Extrapolate=Linear","MultiX=Average","Skip=True","Sort=True")</f>
        <v>#N/A Invalid Parameter: Interpolation value</v>
      </c>
      <c r="AJ7214" s="43" t="str">
        <f>_xll.BInterpol('Base IPCA'!$C$3:$C$14,'Base IPCA'!$D$3:$D$14,AH7214,"Cubic","Extrapolate=Linear","MultiX=Average","Skip=True","Sort=True")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1"/>
        <v>#REF!</v>
      </c>
      <c r="AI7215" s="43" t="str">
        <f>_xll.BInterpol('Base IPCA'!$C$3:$C$14,'Base IPCA'!$E$3:$E$14,AH7215,"Cubic","Extrapolate=Linear","MultiX=Average","Skip=True","Sort=True")</f>
        <v>#N/A Invalid Parameter: Interpolation value</v>
      </c>
      <c r="AJ7215" s="43" t="str">
        <f>_xll.BInterpol('Base IPCA'!$C$3:$C$14,'Base IPCA'!$D$3:$D$14,AH7215,"Cubic","Extrapolate=Linear","MultiX=Average","Skip=True","Sort=True")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1"/>
        <v>#REF!</v>
      </c>
      <c r="AI7216" s="43" t="str">
        <f>_xll.BInterpol('Base IPCA'!$C$3:$C$14,'Base IPCA'!$E$3:$E$14,AH7216,"Cubic","Extrapolate=Linear","MultiX=Average","Skip=True","Sort=True")</f>
        <v>#N/A Invalid Parameter: Interpolation value</v>
      </c>
      <c r="AJ7216" s="43" t="str">
        <f>_xll.BInterpol('Base IPCA'!$C$3:$C$14,'Base IPCA'!$D$3:$D$14,AH7216,"Cubic","Extrapolate=Linear","MultiX=Average","Skip=True","Sort=True")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1"/>
        <v>#REF!</v>
      </c>
      <c r="AI7217" s="43" t="str">
        <f>_xll.BInterpol('Base IPCA'!$C$3:$C$14,'Base IPCA'!$E$3:$E$14,AH7217,"Cubic","Extrapolate=Linear","MultiX=Average","Skip=True","Sort=True")</f>
        <v>#N/A Invalid Parameter: Interpolation value</v>
      </c>
      <c r="AJ7217" s="43" t="str">
        <f>_xll.BInterpol('Base IPCA'!$C$3:$C$14,'Base IPCA'!$D$3:$D$14,AH7217,"Cubic","Extrapolate=Linear","MultiX=Average","Skip=True","Sort=True")</f>
        <v>#N/A Invalid Parameter: Interpolation value</v>
      </c>
    </row>
  </sheetData>
  <mergeCells count="5">
    <mergeCell ref="P164:AC164"/>
    <mergeCell ref="P149:AC149"/>
    <mergeCell ref="AH2:AJ2"/>
    <mergeCell ref="P136:AC136"/>
    <mergeCell ref="P123:AC123"/>
  </mergeCells>
  <conditionalFormatting sqref="F3:F14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1:AB159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7" t="s">
        <v>410</v>
      </c>
      <c r="B1" s="329" t="s">
        <v>346</v>
      </c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</row>
    <row r="2" spans="1:13" ht="15.75" thickBot="1" x14ac:dyDescent="0.3">
      <c r="A2" s="327"/>
      <c r="B2" s="48" t="s">
        <v>100</v>
      </c>
      <c r="C2" s="49" t="s">
        <v>108</v>
      </c>
      <c r="D2" s="49" t="s">
        <v>352</v>
      </c>
      <c r="E2" s="49" t="s">
        <v>356</v>
      </c>
      <c r="F2" s="49" t="s">
        <v>106</v>
      </c>
      <c r="G2" s="49" t="s">
        <v>102</v>
      </c>
      <c r="H2" s="49" t="s">
        <v>353</v>
      </c>
      <c r="I2" s="49" t="s">
        <v>357</v>
      </c>
      <c r="J2" s="49" t="s">
        <v>281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9"/>
      <c r="B3" s="67">
        <f ca="1">HLOOKUP(RISCO!B2,'Base IPCA'!$P$115:$AC$118,2,0)</f>
        <v>266.6130308026834</v>
      </c>
      <c r="C3" s="67">
        <f ca="1">HLOOKUP(RISCO!C2,'Base IPCA'!$P$115:$AC$118,2,0)</f>
        <v>306.73221476109302</v>
      </c>
      <c r="D3" s="67">
        <f ca="1">HLOOKUP(RISCO!D2,'Base IPCA'!$P$115:$AC$118,2,0)</f>
        <v>793.60588336630099</v>
      </c>
      <c r="E3" s="67" t="e">
        <f ca="1">HLOOKUP(RISCO!E2,'Base IPCA'!$P$115:$AC$118,2,0)</f>
        <v>#N/A</v>
      </c>
      <c r="F3" s="67" t="e">
        <f ca="1">HLOOKUP(RISCO!F2,'Base IPCA'!$P$115:$AC$118,2,0)</f>
        <v>#N/A</v>
      </c>
      <c r="G3" s="67" t="e">
        <f ca="1">HLOOKUP(RISCO!G2,'Base IPCA'!$P$115:$AC$118,2,0)</f>
        <v>#N/A</v>
      </c>
      <c r="H3" s="67">
        <f ca="1">HLOOKUP(RISCO!H2,'Base IPCA'!$P$115:$AC$118,2,0)</f>
        <v>56.844905879679004</v>
      </c>
      <c r="I3" s="67" t="e">
        <f ca="1">HLOOKUP(RISCO!I2,'Base IPCA'!$P$115:$AC$118,2,0)</f>
        <v>#N/A</v>
      </c>
      <c r="J3" s="67">
        <f ca="1">HLOOKUP(RISCO!J2,'Base IPCA'!$P$115:$AC$118,2,0)</f>
        <v>153.09242591877683</v>
      </c>
      <c r="K3" s="67">
        <f ca="1">HLOOKUP(RISCO!K2,'Base IPCA'!$P$115:$AC$118,2,0)</f>
        <v>0</v>
      </c>
      <c r="L3" s="67" t="e">
        <f ca="1">HLOOKUP(RISCO!L2,'Base IPCA'!$P$115:$AC$118,2,0)</f>
        <v>#N/A</v>
      </c>
      <c r="M3" s="67" t="e">
        <f ca="1">HLOOKUP(RISCO!M2,'Base IPCA'!$P$115:$AC$118,2,0)</f>
        <v>#N/A</v>
      </c>
    </row>
    <row r="4" spans="1:13" ht="15.75" thickBot="1" x14ac:dyDescent="0.3">
      <c r="A4" s="74" t="s">
        <v>78</v>
      </c>
      <c r="B4" s="157">
        <f ca="1">HLOOKUP(RISCO!B2,'Base IPCA'!$P$115:$AC$118,3,0)</f>
        <v>9.7654650337405675E-4</v>
      </c>
      <c r="C4" s="157">
        <f ca="1">HLOOKUP(RISCO!C2,'Base IPCA'!$P$115:$AC$118,3,0)</f>
        <v>2.1058685366115598E-3</v>
      </c>
      <c r="D4" s="157">
        <f ca="1">HLOOKUP(RISCO!D2,'Base IPCA'!$P$115:$AC$118,3,0)</f>
        <v>6.1253789893637479E-3</v>
      </c>
      <c r="E4" s="157" t="e">
        <f ca="1">HLOOKUP(RISCO!E2,'Base IPCA'!$P$115:$AC$118,3,0)</f>
        <v>#N/A</v>
      </c>
      <c r="F4" s="157" t="e">
        <f ca="1">HLOOKUP(RISCO!F2,'Base IPCA'!$P$115:$AC$118,3,0)</f>
        <v>#N/A</v>
      </c>
      <c r="G4" s="157" t="e">
        <f ca="1">HLOOKUP(RISCO!G2,'Base IPCA'!$P$115:$AC$118,3,0)</f>
        <v>#N/A</v>
      </c>
      <c r="H4" s="157">
        <f ca="1">HLOOKUP(RISCO!H2,'Base IPCA'!$P$115:$AC$118,3,0)</f>
        <v>2.8894275209726534E-3</v>
      </c>
      <c r="I4" s="157" t="e">
        <f ca="1">HLOOKUP(RISCO!I2,'Base IPCA'!$P$115:$AC$118,3,0)</f>
        <v>#N/A</v>
      </c>
      <c r="J4" s="157">
        <f ca="1">HLOOKUP(RISCO!J2,'Base IPCA'!$P$115:$AC$118,3,0)</f>
        <v>1.4842028815911471E-3</v>
      </c>
      <c r="K4" s="157">
        <f ca="1">HLOOKUP(RISCO!K2,'Base IPCA'!$P$115:$AC$118,3,0)</f>
        <v>0</v>
      </c>
      <c r="L4" s="157" t="e">
        <f ca="1">HLOOKUP(RISCO!L2,'Base IPCA'!$P$115:$AC$118,3,0)</f>
        <v>#N/A</v>
      </c>
      <c r="M4" s="157" t="e">
        <f ca="1">HLOOKUP(RISCO!M2,'Base IPCA'!$P$115:$AC$118,3,0)</f>
        <v>#N/A</v>
      </c>
    </row>
    <row r="5" spans="1:13" ht="15.75" thickBot="1" x14ac:dyDescent="0.3">
      <c r="A5" s="74" t="s">
        <v>217</v>
      </c>
      <c r="B5" s="153">
        <f ca="1">HLOOKUP(RISCO!B2,'Base IPCA'!$P$115:$AC$118,4,0)</f>
        <v>5.1298896358808554E-7</v>
      </c>
      <c r="C5" s="153">
        <f ca="1">HLOOKUP(RISCO!C2,'Base IPCA'!$P$115:$AC$118,4,0)</f>
        <v>1.1062323343707972E-6</v>
      </c>
      <c r="D5" s="153">
        <f ca="1">HLOOKUP(RISCO!D2,'Base IPCA'!$P$115:$AC$118,4,0)</f>
        <v>3.2177185709857938E-6</v>
      </c>
      <c r="E5" s="153" t="e">
        <f ca="1">HLOOKUP(RISCO!E2,'Base IPCA'!$P$115:$AC$118,4,0)</f>
        <v>#N/A</v>
      </c>
      <c r="F5" s="153" t="e">
        <f ca="1">HLOOKUP(RISCO!F2,'Base IPCA'!$P$115:$AC$118,4,0)</f>
        <v>#N/A</v>
      </c>
      <c r="G5" s="153" t="e">
        <f ca="1">HLOOKUP(RISCO!G2,'Base IPCA'!$P$115:$AC$118,4,0)</f>
        <v>#N/A</v>
      </c>
      <c r="H5" s="153">
        <f ca="1">HLOOKUP(RISCO!H2,'Base IPCA'!$P$115:$AC$118,4,0)</f>
        <v>1.5178431587490856E-6</v>
      </c>
      <c r="I5" s="153" t="e">
        <f ca="1">HLOOKUP(RISCO!I2,'Base IPCA'!$P$115:$AC$118,4,0)</f>
        <v>#N/A</v>
      </c>
      <c r="J5" s="153">
        <f ca="1">HLOOKUP(RISCO!J2,'Base IPCA'!$P$115:$AC$118,4,0)</f>
        <v>7.7966558208058355E-7</v>
      </c>
      <c r="K5" s="153">
        <f ca="1">HLOOKUP(RISCO!K2,'Base IPCA'!$P$115:$AC$118,4,0)</f>
        <v>0</v>
      </c>
      <c r="L5" s="153" t="e">
        <f ca="1">HLOOKUP(RISCO!L2,'Base IPCA'!$P$115:$AC$118,4,0)</f>
        <v>#N/A</v>
      </c>
      <c r="M5" s="153" t="e">
        <f ca="1">HLOOKUP(RISCO!M2,'Base IPCA'!$P$115:$AC$118,4,0)</f>
        <v>#N/A</v>
      </c>
    </row>
    <row r="6" spans="1:13" x14ac:dyDescent="0.25">
      <c r="A6" s="69"/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</row>
    <row r="7" spans="1:13" ht="15.75" thickBot="1" x14ac:dyDescent="0.3">
      <c r="A7" s="327" t="s">
        <v>411</v>
      </c>
      <c r="B7" s="329" t="s">
        <v>409</v>
      </c>
      <c r="C7" s="329"/>
      <c r="D7" s="329"/>
      <c r="E7" s="329"/>
      <c r="F7" s="329"/>
      <c r="G7" s="329"/>
      <c r="H7" s="329"/>
      <c r="I7" s="329"/>
      <c r="J7" s="329"/>
      <c r="K7" s="329"/>
      <c r="L7" s="329"/>
      <c r="M7" s="329"/>
    </row>
    <row r="8" spans="1:13" ht="15.75" thickBot="1" x14ac:dyDescent="0.3">
      <c r="A8" s="327"/>
      <c r="B8" s="48" t="s">
        <v>100</v>
      </c>
      <c r="C8" s="49" t="s">
        <v>108</v>
      </c>
      <c r="D8" s="49" t="s">
        <v>352</v>
      </c>
      <c r="E8" s="49" t="s">
        <v>356</v>
      </c>
      <c r="F8" s="49" t="s">
        <v>106</v>
      </c>
      <c r="G8" s="49" t="s">
        <v>102</v>
      </c>
      <c r="H8" s="49" t="s">
        <v>353</v>
      </c>
      <c r="I8" s="49" t="s">
        <v>357</v>
      </c>
      <c r="J8" s="49" t="s">
        <v>281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9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52">
        <f ca="1">IFERROR(HLOOKUP(RISCO!B8,Bolsa!$B$10:$H$22,12,0),0)</f>
        <v>0</v>
      </c>
      <c r="C10" s="152">
        <f ca="1">IFERROR(HLOOKUP(RISCO!C8,Bolsa!$B$10:$H$22,12,0),0)</f>
        <v>0</v>
      </c>
      <c r="D10" s="152">
        <f ca="1">IFERROR(HLOOKUP(RISCO!D8,Bolsa!$B$10:$H$22,12,0),0)</f>
        <v>0</v>
      </c>
      <c r="E10" s="152">
        <f ca="1">IFERROR(HLOOKUP(RISCO!E8,Bolsa!$B$10:$H$22,12,0),0)</f>
        <v>0</v>
      </c>
      <c r="F10" s="152">
        <f ca="1">IFERROR(HLOOKUP(RISCO!F8,Bolsa!$B$10:$H$22,12,0),0)</f>
        <v>0</v>
      </c>
      <c r="G10" s="152">
        <f ca="1">IFERROR(HLOOKUP(RISCO!G8,Bolsa!$B$10:$H$22,12,0),0)</f>
        <v>0</v>
      </c>
      <c r="H10" s="152">
        <f ca="1">IFERROR(HLOOKUP(RISCO!H8,Bolsa!$B$10:$H$22,12,0),0)</f>
        <v>1.3442737644972806E-2</v>
      </c>
      <c r="I10" s="152">
        <f ca="1">IFERROR(HLOOKUP(RISCO!I8,Bolsa!$B$10:$H$22,12,0),0)</f>
        <v>0</v>
      </c>
      <c r="J10" s="152">
        <f ca="1">IFERROR(HLOOKUP(RISCO!J8,Bolsa!$B$10:$H$22,12,0),0)</f>
        <v>1.2502960342133166E-2</v>
      </c>
      <c r="K10" s="152">
        <f ca="1">IFERROR(HLOOKUP(RISCO!K8,Bolsa!$B$10:$H$22,12,0),0)</f>
        <v>0</v>
      </c>
      <c r="L10" s="152">
        <f ca="1">IFERROR(HLOOKUP(RISCO!L8,Bolsa!$B$10:$H$22,12,0),0)</f>
        <v>0</v>
      </c>
      <c r="M10" s="152" t="str">
        <f ca="1">IFERROR(HLOOKUP(RISCO!M8,Bolsa!$B$10:$H$22,12,0),0)</f>
        <v/>
      </c>
    </row>
    <row r="11" spans="1:13" ht="15.75" thickBot="1" x14ac:dyDescent="0.3">
      <c r="A11" s="74" t="s">
        <v>222</v>
      </c>
      <c r="B11" s="152">
        <f ca="1">IFERROR(HLOOKUP(RISCO!B8,Bolsa!$B$10:$H$22,13,0),0)</f>
        <v>0</v>
      </c>
      <c r="C11" s="152">
        <f ca="1">IFERROR(HLOOKUP(RISCO!C8,Bolsa!$B$10:$H$22,13,0),0)</f>
        <v>0</v>
      </c>
      <c r="D11" s="152">
        <f ca="1">IFERROR(HLOOKUP(RISCO!D8,Bolsa!$B$10:$H$22,13,0),0)</f>
        <v>0</v>
      </c>
      <c r="E11" s="152">
        <f ca="1">IFERROR(HLOOKUP(RISCO!E8,Bolsa!$B$10:$H$22,13,0),0)</f>
        <v>0</v>
      </c>
      <c r="F11" s="152">
        <f ca="1">IFERROR(HLOOKUP(RISCO!F8,Bolsa!$B$10:$H$22,13,0),0)</f>
        <v>0</v>
      </c>
      <c r="G11" s="152">
        <f ca="1">IFERROR(HLOOKUP(RISCO!G8,Bolsa!$B$10:$H$22,13,0),0)</f>
        <v>0</v>
      </c>
      <c r="H11" s="152">
        <f ca="1">IFERROR(HLOOKUP(RISCO!H8,Bolsa!$B$10:$H$22,13,0),0)</f>
        <v>0</v>
      </c>
      <c r="I11" s="152">
        <f ca="1">IFERROR(HLOOKUP(RISCO!I8,Bolsa!$B$10:$H$22,13,0),0)</f>
        <v>0</v>
      </c>
      <c r="J11" s="152">
        <f ca="1">IFERROR(HLOOKUP(RISCO!J8,Bolsa!$B$10:$H$22,13,0),0)</f>
        <v>0</v>
      </c>
      <c r="K11" s="152">
        <f ca="1">IFERROR(HLOOKUP(RISCO!K8,Bolsa!$B$10:$H$22,13,0),0)</f>
        <v>0</v>
      </c>
      <c r="L11" s="152">
        <f ca="1">IFERROR(HLOOKUP(RISCO!L8,Bolsa!$B$10:$H$22,13,0),0)</f>
        <v>0</v>
      </c>
      <c r="M11" s="152">
        <f ca="1">IFERROR(HLOOKUP(RISCO!M8,Bolsa!$B$10:$H$22,13,0),0)</f>
        <v>0</v>
      </c>
    </row>
    <row r="12" spans="1:13" ht="15.75" thickBot="1" x14ac:dyDescent="0.3">
      <c r="A12" s="74" t="s">
        <v>223</v>
      </c>
      <c r="B12" s="157">
        <f ca="1">SUM(B10:B11)</f>
        <v>0</v>
      </c>
      <c r="C12" s="157">
        <f ca="1">SUM(C10:C11)</f>
        <v>0</v>
      </c>
      <c r="D12" s="157">
        <f ca="1">SUM(D10:D11)</f>
        <v>0</v>
      </c>
      <c r="E12" s="157">
        <f t="shared" ref="E12:M12" ca="1" si="0">SUM(E10:E11)</f>
        <v>0</v>
      </c>
      <c r="F12" s="157">
        <f t="shared" ca="1" si="0"/>
        <v>0</v>
      </c>
      <c r="G12" s="157">
        <f t="shared" ca="1" si="0"/>
        <v>0</v>
      </c>
      <c r="H12" s="157">
        <f t="shared" ca="1" si="0"/>
        <v>1.3442737644972806E-2</v>
      </c>
      <c r="I12" s="157">
        <f t="shared" ca="1" si="0"/>
        <v>0</v>
      </c>
      <c r="J12" s="157">
        <f t="shared" ca="1" si="0"/>
        <v>1.2502960342133166E-2</v>
      </c>
      <c r="K12" s="157">
        <f t="shared" ca="1" si="0"/>
        <v>0</v>
      </c>
      <c r="L12" s="157">
        <f t="shared" ca="1" si="0"/>
        <v>0</v>
      </c>
      <c r="M12" s="157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52" t="e">
        <f ca="1">HLOOKUP(RISCO!E8,Bolsa!$B$10:$H$22,14,0)</f>
        <v>#REF!</v>
      </c>
      <c r="F13" s="75">
        <v>0</v>
      </c>
      <c r="G13" s="152" t="e">
        <f ca="1">HLOOKUP(RISCO!G8,Bolsa!$B$10:$H$22,14,0)</f>
        <v>#N/A</v>
      </c>
      <c r="H13" s="152" t="e">
        <f ca="1">HLOOKUP(RISCO!H8,Bolsa!$B$10:$H$22,14,0)</f>
        <v>#REF!</v>
      </c>
      <c r="I13" s="152" t="e">
        <f ca="1">HLOOKUP(RISCO!I8,Bolsa!$B$10:$H$22,14,0)</f>
        <v>#REF!</v>
      </c>
      <c r="J13" s="152" t="e">
        <f ca="1">HLOOKUP(RISCO!J8,Bolsa!$B$10:$H$22,14,0)</f>
        <v>#REF!</v>
      </c>
      <c r="K13" s="75">
        <v>0</v>
      </c>
      <c r="L13" s="75">
        <v>0</v>
      </c>
      <c r="M13" s="152" t="e">
        <f ca="1">HLOOKUP(RISCO!M8,Bolsa!$B$10:$H$22,14,0)</f>
        <v>#REF!</v>
      </c>
    </row>
    <row r="15" spans="1:13" ht="15.75" thickBot="1" x14ac:dyDescent="0.3">
      <c r="A15" s="327" t="s">
        <v>433</v>
      </c>
      <c r="B15" s="329" t="s">
        <v>425</v>
      </c>
      <c r="C15" s="329"/>
      <c r="D15" s="329"/>
      <c r="E15" s="329"/>
      <c r="F15" s="329"/>
      <c r="G15" s="329"/>
      <c r="H15" s="329"/>
      <c r="I15" s="329"/>
      <c r="J15" s="329"/>
      <c r="K15" s="329"/>
      <c r="L15" s="329"/>
      <c r="M15" s="329"/>
    </row>
    <row r="16" spans="1:13" ht="15.75" thickBot="1" x14ac:dyDescent="0.3">
      <c r="A16" s="327"/>
      <c r="B16" s="48" t="s">
        <v>100</v>
      </c>
      <c r="C16" s="49" t="s">
        <v>108</v>
      </c>
      <c r="D16" s="49" t="s">
        <v>352</v>
      </c>
      <c r="E16" s="49" t="s">
        <v>356</v>
      </c>
      <c r="F16" s="49" t="s">
        <v>106</v>
      </c>
      <c r="G16" s="49" t="s">
        <v>102</v>
      </c>
      <c r="H16" s="49" t="s">
        <v>353</v>
      </c>
      <c r="I16" s="49" t="s">
        <v>357</v>
      </c>
      <c r="J16" s="49" t="s">
        <v>281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64" t="s">
        <v>431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64" t="s">
        <v>430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64" t="s">
        <v>432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434</v>
      </c>
      <c r="B20" s="155">
        <f ca="1">IFERROR(VLOOKUP(B$16,FRC!$L$31:$T$42,6,0),0)</f>
        <v>0</v>
      </c>
      <c r="C20" s="155">
        <f ca="1">IFERROR(VLOOKUP(C$16,FRC!$L$31:$T$42,6,0),0)</f>
        <v>0</v>
      </c>
      <c r="D20" s="155">
        <f ca="1">IFERROR(VLOOKUP(D$16,FRC!$L$31:$T$42,6,0),0)</f>
        <v>0</v>
      </c>
      <c r="E20" s="155">
        <f ca="1">IFERROR(VLOOKUP(E$16,FRC!$L$31:$T$42,6,0),0)</f>
        <v>0</v>
      </c>
      <c r="F20" s="155">
        <f ca="1">IFERROR(VLOOKUP(F$16,FRC!$L$31:$T$42,6,0),0)</f>
        <v>0</v>
      </c>
      <c r="G20" s="155">
        <f ca="1">IFERROR(VLOOKUP(G$16,FRC!$L$31:$T$42,6,0),0)</f>
        <v>0</v>
      </c>
      <c r="H20" s="155">
        <f ca="1">IFERROR(VLOOKUP(H$16,FRC!$L$31:$T$42,6,0),0)</f>
        <v>0</v>
      </c>
      <c r="I20" s="155">
        <f ca="1">IFERROR(VLOOKUP(I$16,FRC!$L$31:$T$42,6,0),0)</f>
        <v>0</v>
      </c>
      <c r="J20" s="155">
        <f ca="1">IFERROR(VLOOKUP(J$16,FRC!$L$31:$T$42,6,0),0)</f>
        <v>0</v>
      </c>
      <c r="K20" s="155">
        <f ca="1">IFERROR(VLOOKUP(K$16,FRC!$L$31:$T$42,6,0),0)</f>
        <v>0</v>
      </c>
      <c r="L20" s="155">
        <f ca="1">IFERROR(VLOOKUP(L$16,FRC!$L$31:$T$42,6,0),0)</f>
        <v>0</v>
      </c>
      <c r="M20" s="155">
        <f ca="1">IFERROR(VLOOKUP(M$16,FRC!$L$31:$T$42,6,0),0)</f>
        <v>0</v>
      </c>
    </row>
    <row r="21" spans="1:13" ht="15.75" thickBot="1" x14ac:dyDescent="0.3">
      <c r="A21" s="74" t="s">
        <v>435</v>
      </c>
      <c r="B21" s="156">
        <f ca="1">IFERROR(VLOOKUP(B$16,FRC!$L$31:$T$42,7,0),0)</f>
        <v>0</v>
      </c>
      <c r="C21" s="156">
        <f ca="1">IFERROR(VLOOKUP(C$16,FRC!$L$31:$T$42,7,0),0)</f>
        <v>0</v>
      </c>
      <c r="D21" s="156">
        <f ca="1">IFERROR(VLOOKUP(D$16,FRC!$L$31:$T$42,7,0),0)</f>
        <v>0</v>
      </c>
      <c r="E21" s="156">
        <f ca="1">IFERROR(VLOOKUP(E$16,FRC!$L$31:$T$42,7,0),0)</f>
        <v>0</v>
      </c>
      <c r="F21" s="156">
        <f ca="1">IFERROR(VLOOKUP(F$16,FRC!$L$31:$T$42,7,0),0)</f>
        <v>0</v>
      </c>
      <c r="G21" s="156">
        <f ca="1">IFERROR(VLOOKUP(G$16,FRC!$L$31:$T$42,7,0),0)</f>
        <v>0</v>
      </c>
      <c r="H21" s="156">
        <f ca="1">IFERROR(VLOOKUP(H$16,FRC!$L$31:$T$42,7,0),0)</f>
        <v>0</v>
      </c>
      <c r="I21" s="156">
        <f ca="1">IFERROR(VLOOKUP(I$16,FRC!$L$31:$T$42,7,0),0)</f>
        <v>0</v>
      </c>
      <c r="J21" s="156">
        <f ca="1">IFERROR(VLOOKUP(J$16,FRC!$L$31:$T$42,7,0),0)</f>
        <v>0</v>
      </c>
      <c r="K21" s="156">
        <f ca="1">IFERROR(VLOOKUP(K$16,FRC!$L$31:$T$42,7,0),0)</f>
        <v>0</v>
      </c>
      <c r="L21" s="156">
        <f ca="1">IFERROR(VLOOKUP(L$16,FRC!$L$31:$T$42,7,0),0)</f>
        <v>0</v>
      </c>
      <c r="M21" s="156">
        <f ca="1">IFERROR(VLOOKUP(M$16,FRC!$L$31:$T$42,7,0),0)</f>
        <v>0</v>
      </c>
    </row>
    <row r="22" spans="1:13" ht="15.75" thickBot="1" x14ac:dyDescent="0.3">
      <c r="A22" s="74" t="s">
        <v>439</v>
      </c>
      <c r="B22" s="155">
        <f ca="1">IFERROR(VLOOKUP(B$16,FRC!$L$31:$T$42,8,0),0)</f>
        <v>0</v>
      </c>
      <c r="C22" s="155">
        <f ca="1">IFERROR(VLOOKUP(C$16,FRC!$L$31:$T$42,8,0),0)</f>
        <v>0</v>
      </c>
      <c r="D22" s="155">
        <f ca="1">IFERROR(VLOOKUP(D$16,FRC!$L$31:$T$42,8,0),0)</f>
        <v>0</v>
      </c>
      <c r="E22" s="155">
        <f ca="1">IFERROR(VLOOKUP(E$16,FRC!$L$31:$T$42,8,0),0)</f>
        <v>0</v>
      </c>
      <c r="F22" s="155">
        <f ca="1">IFERROR(VLOOKUP(F$16,FRC!$L$31:$T$42,8,0),0)</f>
        <v>0</v>
      </c>
      <c r="G22" s="155">
        <f ca="1">IFERROR(VLOOKUP(G$16,FRC!$L$31:$T$42,8,0),0)</f>
        <v>0</v>
      </c>
      <c r="H22" s="155">
        <f ca="1">IFERROR(VLOOKUP(H$16,FRC!$L$31:$T$42,8,0),0)</f>
        <v>0</v>
      </c>
      <c r="I22" s="155">
        <f ca="1">IFERROR(VLOOKUP(I$16,FRC!$L$31:$T$42,8,0),0)</f>
        <v>0</v>
      </c>
      <c r="J22" s="155">
        <f ca="1">IFERROR(VLOOKUP(J$16,FRC!$L$31:$T$42,8,0),0)</f>
        <v>0</v>
      </c>
      <c r="K22" s="155">
        <f ca="1">IFERROR(VLOOKUP(K$16,FRC!$L$31:$T$42,8,0),0)</f>
        <v>0</v>
      </c>
      <c r="L22" s="155">
        <f ca="1">IFERROR(VLOOKUP(L$16,FRC!$L$31:$T$42,8,0),0)</f>
        <v>0</v>
      </c>
      <c r="M22" s="155">
        <f ca="1">IFERROR(VLOOKUP(M$16,FRC!$L$31:$T$42,8,0),0)</f>
        <v>0</v>
      </c>
    </row>
    <row r="23" spans="1:13" ht="15.75" thickBot="1" x14ac:dyDescent="0.3">
      <c r="A23" s="74" t="s">
        <v>437</v>
      </c>
      <c r="B23" s="156">
        <f ca="1">IFERROR(VLOOKUP(B$16,FRC!$L$31:$T$42,9,0),0)</f>
        <v>0</v>
      </c>
      <c r="C23" s="156">
        <f ca="1">IFERROR(VLOOKUP(C$16,FRC!$L$31:$T$42,9,0),0)</f>
        <v>0</v>
      </c>
      <c r="D23" s="156">
        <f ca="1">IFERROR(VLOOKUP(D$16,FRC!$L$31:$T$42,9,0),0)</f>
        <v>0</v>
      </c>
      <c r="E23" s="156">
        <f ca="1">IFERROR(VLOOKUP(E$16,FRC!$L$31:$T$42,9,0),0)</f>
        <v>0</v>
      </c>
      <c r="F23" s="156">
        <f ca="1">IFERROR(VLOOKUP(F$16,FRC!$L$31:$T$42,9,0),0)</f>
        <v>0</v>
      </c>
      <c r="G23" s="156">
        <f ca="1">IFERROR(VLOOKUP(G$16,FRC!$L$31:$T$42,9,0),0)</f>
        <v>0</v>
      </c>
      <c r="H23" s="156">
        <f ca="1">IFERROR(VLOOKUP(H$16,FRC!$L$31:$T$42,9,0),0)</f>
        <v>0</v>
      </c>
      <c r="I23" s="156">
        <f ca="1">IFERROR(VLOOKUP(I$16,FRC!$L$31:$T$42,9,0),0)</f>
        <v>0</v>
      </c>
      <c r="J23" s="156">
        <f ca="1">IFERROR(VLOOKUP(J$16,FRC!$L$31:$T$42,9,0),0)</f>
        <v>0</v>
      </c>
      <c r="K23" s="156">
        <f ca="1">IFERROR(VLOOKUP(K$16,FRC!$L$31:$T$42,9,0),0)</f>
        <v>0</v>
      </c>
      <c r="L23" s="156">
        <f ca="1">IFERROR(VLOOKUP(L$16,FRC!$L$31:$T$42,9,0),0)</f>
        <v>0</v>
      </c>
      <c r="M23" s="156">
        <f ca="1">IFERROR(VLOOKUP(M$16,FRC!$L$31:$T$42,9,0),0)</f>
        <v>0</v>
      </c>
    </row>
    <row r="25" spans="1:13" ht="15.75" thickBot="1" x14ac:dyDescent="0.3">
      <c r="A25" s="327" t="s">
        <v>412</v>
      </c>
      <c r="B25" s="329" t="s">
        <v>159</v>
      </c>
      <c r="C25" s="329"/>
      <c r="D25" s="329"/>
      <c r="E25" s="329"/>
      <c r="F25" s="329"/>
      <c r="G25" s="329"/>
      <c r="H25" s="329"/>
      <c r="I25" s="329"/>
      <c r="J25" s="329"/>
      <c r="K25" s="329"/>
      <c r="L25" s="329"/>
      <c r="M25" s="329"/>
    </row>
    <row r="26" spans="1:13" ht="15.75" thickBot="1" x14ac:dyDescent="0.3">
      <c r="A26" s="327"/>
      <c r="B26" s="49" t="s">
        <v>100</v>
      </c>
      <c r="C26" s="49" t="s">
        <v>108</v>
      </c>
      <c r="D26" s="49" t="s">
        <v>352</v>
      </c>
      <c r="E26" s="49" t="s">
        <v>356</v>
      </c>
      <c r="F26" s="49" t="s">
        <v>106</v>
      </c>
      <c r="G26" s="49" t="s">
        <v>102</v>
      </c>
      <c r="H26" s="49" t="s">
        <v>353</v>
      </c>
      <c r="I26" s="49" t="s">
        <v>357</v>
      </c>
      <c r="J26" s="49" t="s">
        <v>281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6" t="s">
        <v>463</v>
      </c>
      <c r="B27" s="158">
        <f t="shared" ref="B27:M27" ca="1" si="1">SUM(B12+B4+B21)</f>
        <v>9.7654650337405675E-4</v>
      </c>
      <c r="C27" s="158">
        <f t="shared" ca="1" si="1"/>
        <v>2.1058685366115598E-3</v>
      </c>
      <c r="D27" s="158">
        <f t="shared" ca="1" si="1"/>
        <v>6.1253789893637479E-3</v>
      </c>
      <c r="E27" s="158" t="e">
        <f t="shared" ca="1" si="1"/>
        <v>#N/A</v>
      </c>
      <c r="F27" s="158" t="e">
        <f t="shared" ca="1" si="1"/>
        <v>#N/A</v>
      </c>
      <c r="G27" s="158" t="e">
        <f t="shared" ca="1" si="1"/>
        <v>#N/A</v>
      </c>
      <c r="H27" s="158">
        <f t="shared" ca="1" si="1"/>
        <v>1.6332165165945458E-2</v>
      </c>
      <c r="I27" s="158" t="e">
        <f t="shared" ca="1" si="1"/>
        <v>#N/A</v>
      </c>
      <c r="J27" s="158">
        <f t="shared" ca="1" si="1"/>
        <v>1.3987163223724314E-2</v>
      </c>
      <c r="K27" s="158">
        <f t="shared" ca="1" si="1"/>
        <v>0</v>
      </c>
      <c r="L27" s="158" t="e">
        <f t="shared" ca="1" si="1"/>
        <v>#N/A</v>
      </c>
      <c r="M27" s="158" t="e">
        <f t="shared" ca="1" si="1"/>
        <v>#N/A</v>
      </c>
    </row>
    <row r="28" spans="1:13" ht="15.75" thickBot="1" x14ac:dyDescent="0.3">
      <c r="A28" s="166" t="s">
        <v>414</v>
      </c>
      <c r="B28" s="158">
        <f t="shared" ref="B28:M28" ca="1" si="2">B23</f>
        <v>0</v>
      </c>
      <c r="C28" s="158">
        <f t="shared" ca="1" si="2"/>
        <v>0</v>
      </c>
      <c r="D28" s="158">
        <f t="shared" ca="1" si="2"/>
        <v>0</v>
      </c>
      <c r="E28" s="158">
        <f t="shared" ca="1" si="2"/>
        <v>0</v>
      </c>
      <c r="F28" s="158">
        <f t="shared" ca="1" si="2"/>
        <v>0</v>
      </c>
      <c r="G28" s="158">
        <f t="shared" ca="1" si="2"/>
        <v>0</v>
      </c>
      <c r="H28" s="158">
        <f t="shared" ca="1" si="2"/>
        <v>0</v>
      </c>
      <c r="I28" s="158">
        <f t="shared" ca="1" si="2"/>
        <v>0</v>
      </c>
      <c r="J28" s="158">
        <f t="shared" ca="1" si="2"/>
        <v>0</v>
      </c>
      <c r="K28" s="158">
        <f t="shared" ca="1" si="2"/>
        <v>0</v>
      </c>
      <c r="L28" s="158">
        <f t="shared" ca="1" si="2"/>
        <v>0</v>
      </c>
      <c r="M28" s="158">
        <f t="shared" ca="1" si="2"/>
        <v>0</v>
      </c>
    </row>
    <row r="29" spans="1:13" ht="15.75" thickBot="1" x14ac:dyDescent="0.3">
      <c r="A29" s="166" t="s">
        <v>413</v>
      </c>
      <c r="B29" s="158">
        <f t="shared" ref="B29:M29" ca="1" si="3">SUM(B27:B28)</f>
        <v>9.7654650337405675E-4</v>
      </c>
      <c r="C29" s="158">
        <f t="shared" ca="1" si="3"/>
        <v>2.1058685366115598E-3</v>
      </c>
      <c r="D29" s="158">
        <f t="shared" ca="1" si="3"/>
        <v>6.1253789893637479E-3</v>
      </c>
      <c r="E29" s="158" t="e">
        <f t="shared" ca="1" si="3"/>
        <v>#N/A</v>
      </c>
      <c r="F29" s="158" t="e">
        <f t="shared" ca="1" si="3"/>
        <v>#N/A</v>
      </c>
      <c r="G29" s="158" t="e">
        <f t="shared" ca="1" si="3"/>
        <v>#N/A</v>
      </c>
      <c r="H29" s="158">
        <f t="shared" ca="1" si="3"/>
        <v>1.6332165165945458E-2</v>
      </c>
      <c r="I29" s="158" t="e">
        <f t="shared" ca="1" si="3"/>
        <v>#N/A</v>
      </c>
      <c r="J29" s="158">
        <f t="shared" ca="1" si="3"/>
        <v>1.3987163223724314E-2</v>
      </c>
      <c r="K29" s="158">
        <f t="shared" ca="1" si="3"/>
        <v>0</v>
      </c>
      <c r="L29" s="158" t="e">
        <f t="shared" ca="1" si="3"/>
        <v>#N/A</v>
      </c>
      <c r="M29" s="158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353</v>
      </c>
      <c r="D2" s="49" t="s">
        <v>357</v>
      </c>
      <c r="E2" s="49" t="s">
        <v>356</v>
      </c>
      <c r="F2" s="49" t="s">
        <v>281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334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806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887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888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109920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392249.52</v>
      </c>
      <c r="G11" s="59">
        <f>SUMIFS(Extranet!$J:$J,Extranet!$C:$C,G$2,Extranet!$D:$D,$B11)</f>
        <v>0</v>
      </c>
      <c r="H11" s="54">
        <f t="shared" ref="H11:H16" si="1">SUM(C11:G11)</f>
        <v>502169.52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2.9350267614629325E-3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1.9976393247167182E-3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369325.19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1342271.71</v>
      </c>
      <c r="G12" s="31">
        <f>SUMIFS(Extranet!$J:$J,Extranet!$C:$C,G$2,Extranet!$D:$D,$B12)</f>
        <v>0</v>
      </c>
      <c r="H12" s="55">
        <f t="shared" si="1"/>
        <v>1711596.9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9.8615294426162865E-3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6.8358904616397089E-3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503445.4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2455037.87</v>
      </c>
      <c r="G13" s="16">
        <f>SUMIFS(Extranet!$J:$J,Extranet!$C:$C,G$2,Extranet!$D:$D,$B13)</f>
        <v>0</v>
      </c>
      <c r="H13" s="55">
        <f t="shared" si="1"/>
        <v>2958483.27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1.3442737644972806E-2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1.2502960342133166E-2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404</v>
      </c>
      <c r="C16" s="64">
        <f>SUM(C13:C15)</f>
        <v>503445.4</v>
      </c>
      <c r="D16" s="64">
        <f>SUM(D13:D15)</f>
        <v>0</v>
      </c>
      <c r="E16" s="64">
        <f>SUM(E13:E15)</f>
        <v>0</v>
      </c>
      <c r="F16" s="64">
        <f>SUM(F13:F15)</f>
        <v>2455037.87</v>
      </c>
      <c r="G16" s="57">
        <f>SUM(G13:G15)</f>
        <v>0</v>
      </c>
      <c r="H16" s="72">
        <f t="shared" si="1"/>
        <v>2958483.27</v>
      </c>
    </row>
    <row r="17" spans="1:11" ht="15.75" thickBot="1" x14ac:dyDescent="0.3">
      <c r="B17" s="74" t="s">
        <v>509</v>
      </c>
      <c r="C17" s="73">
        <f ca="1">IF(SUM(C14:C15)&gt;0,SUM(C14:C15,C13:C13),SUM(C13:C13))/VLOOKUP(C$10,'Base CDI'!$A:$D,3,0)</f>
        <v>1.3442737644972806E-2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1.2502960342133166E-2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508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506</v>
      </c>
      <c r="C19" s="75">
        <f ca="1">+C17+C18</f>
        <v>1.3442737644972806E-2</v>
      </c>
      <c r="D19" s="75">
        <f ca="1">+D17+D18</f>
        <v>0</v>
      </c>
      <c r="E19" s="75">
        <f ca="1">+E17+E18</f>
        <v>0</v>
      </c>
      <c r="F19" s="75">
        <f ca="1">+F17+F18</f>
        <v>1.2502960342133166E-2</v>
      </c>
      <c r="G19" s="76" t="e">
        <f ca="1">+G17+G18</f>
        <v>#N/A</v>
      </c>
    </row>
    <row r="20" spans="1:11" ht="15.75" thickBot="1" x14ac:dyDescent="0.3">
      <c r="B20" s="74" t="s">
        <v>510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4"/>
    </row>
    <row r="21" spans="1:11" ht="15.75" thickBot="1" x14ac:dyDescent="0.3">
      <c r="B21" s="74" t="s">
        <v>507</v>
      </c>
      <c r="C21" s="75">
        <f ca="1">+IFERROR(SUM(C16)/VLOOKUP(C$10,'Base CDI'!$A:$D,3,0),"")</f>
        <v>1.3442737644972806E-2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1.2502960342133166E-2</v>
      </c>
      <c r="G21" s="76" t="str">
        <f ca="1">+IFERROR(SUM(G16)/VLOOKUP(G$10,'Base CDI'!$A:$D,3,0),"")</f>
        <v/>
      </c>
      <c r="K21" s="204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4"/>
      <c r="D24" s="144"/>
      <c r="E24" s="144"/>
      <c r="F24" s="144"/>
      <c r="G24" s="144"/>
      <c r="H24" s="215"/>
    </row>
    <row r="25" spans="1:11" x14ac:dyDescent="0.25">
      <c r="A25" s="221"/>
      <c r="B25" s="69"/>
      <c r="C25" s="214"/>
      <c r="D25" s="214"/>
      <c r="E25" s="214"/>
      <c r="F25" s="214"/>
      <c r="G25" s="214"/>
    </row>
    <row r="26" spans="1:11" x14ac:dyDescent="0.25">
      <c r="A26" s="88"/>
      <c r="B26" s="216"/>
      <c r="C26" s="204"/>
      <c r="D26" s="204"/>
      <c r="E26" s="204"/>
      <c r="F26" s="204"/>
      <c r="G26" s="204"/>
      <c r="H26" s="211"/>
    </row>
    <row r="27" spans="1:11" x14ac:dyDescent="0.25">
      <c r="A27" s="221"/>
      <c r="B27" s="216"/>
      <c r="C27" s="214"/>
      <c r="D27" s="214"/>
      <c r="E27" s="214"/>
      <c r="F27" s="214"/>
      <c r="G27" s="214"/>
      <c r="H27" s="220"/>
    </row>
    <row r="28" spans="1:11" x14ac:dyDescent="0.25">
      <c r="A28" s="144"/>
      <c r="B28" s="217"/>
      <c r="C28" s="214"/>
      <c r="D28" s="214"/>
      <c r="E28" s="214"/>
      <c r="F28" s="214"/>
      <c r="G28" s="214"/>
      <c r="H28" s="220"/>
    </row>
    <row r="29" spans="1:11" x14ac:dyDescent="0.25">
      <c r="B29" s="69"/>
      <c r="C29" s="214"/>
      <c r="D29" s="214"/>
      <c r="E29" s="214"/>
      <c r="F29" s="214"/>
      <c r="G29" s="214"/>
      <c r="H29" s="189"/>
    </row>
    <row r="30" spans="1:11" x14ac:dyDescent="0.25">
      <c r="B30" s="69"/>
      <c r="C30" s="214"/>
      <c r="D30" s="214"/>
      <c r="E30" s="214"/>
      <c r="F30" s="214"/>
      <c r="G30" s="214"/>
    </row>
    <row r="31" spans="1:11" x14ac:dyDescent="0.25">
      <c r="B31" s="69"/>
      <c r="C31" s="88"/>
    </row>
    <row r="32" spans="1:11" x14ac:dyDescent="0.25">
      <c r="B32" s="69"/>
      <c r="G32" s="204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274</v>
      </c>
      <c r="J1" s="45" t="s">
        <v>275</v>
      </c>
      <c r="K1"/>
      <c r="M1" s="45" t="s">
        <v>160</v>
      </c>
      <c r="N1" s="192" t="s">
        <v>245</v>
      </c>
      <c r="Q1" s="45" t="s">
        <v>66</v>
      </c>
      <c r="R1" s="192" t="str">
        <f>N1</f>
        <v>AF DEB INCENTIVADAS</v>
      </c>
      <c r="T1" s="45" t="s">
        <v>127</v>
      </c>
      <c r="U1" s="237">
        <v>12431</v>
      </c>
      <c r="V1" s="237" t="s">
        <v>74</v>
      </c>
      <c r="W1" s="237" t="s">
        <v>49</v>
      </c>
      <c r="AD1" t="s">
        <v>65</v>
      </c>
      <c r="AE1" t="s">
        <v>869</v>
      </c>
    </row>
    <row r="2" spans="1:31" x14ac:dyDescent="0.25">
      <c r="A2" t="s">
        <v>168</v>
      </c>
      <c r="B2" t="s">
        <v>448</v>
      </c>
      <c r="C2" s="10">
        <v>45792</v>
      </c>
      <c r="D2" s="47">
        <f ca="1">_xll.BDP(A2,"YLD_CNV_MID",,)</f>
        <v>8.5808</v>
      </c>
      <c r="E2" s="47">
        <f ca="1">_xll.BDP(A2,"YLD_YTM_MID", "PRICING_SOURCE=ANDE")</f>
        <v>8.5747</v>
      </c>
      <c r="F2" s="4">
        <f t="shared" ref="F2:F15" ca="1" si="0">+D2-E2</f>
        <v>6.0999999999999943E-3</v>
      </c>
      <c r="G2" s="71">
        <f ca="1">_xll.BDP(A2,"RISK_MID",,)/100</f>
        <v>3.8108878648017708E-2</v>
      </c>
      <c r="H2" s="12">
        <f ca="1">_xll.BDP(A2,"DUR_MID",,)</f>
        <v>9.0290251599267832E-2</v>
      </c>
      <c r="I2" s="12">
        <f ca="1">_xll.BDP(A2,"px_LAST",,)</f>
        <v>4582.8837890000004</v>
      </c>
      <c r="J2" s="3">
        <f ca="1">_xll.BDP(A2,"PX_LAST",,)/_xll.BDP(A2,"PX_YEST_CLOSE",,)-1</f>
        <v>5.7787162542033421E-4</v>
      </c>
      <c r="K2" s="12"/>
      <c r="M2" s="174" t="s">
        <v>276</v>
      </c>
      <c r="N2" s="170">
        <f>SUMIFS(Extranet!$H:$H,Extranet!$C:$C,N$1,Extranet!$D:$D,$M2)</f>
        <v>500</v>
      </c>
      <c r="P2" t="s">
        <v>179</v>
      </c>
      <c r="Q2" s="173" t="str">
        <f>$M2</f>
        <v>ALGAB1</v>
      </c>
      <c r="R2" s="171">
        <f ca="1">N2*_xll.BDP(Q2&amp;" Corp","RISK_MTY_MID")/100</f>
        <v>266.62650000002941</v>
      </c>
      <c r="T2" s="51" t="s">
        <v>276</v>
      </c>
      <c r="U2" s="23" t="str">
        <f t="shared" ref="U2:U30" si="1">IFERROR(VLOOKUP(T2,$AD$1:$AE$122,2,0),"Não")</f>
        <v>Sim</v>
      </c>
      <c r="V2" s="243">
        <f>IF(U2="Sim",SUMIFS(Extranet!J:J,Extranet!C:C,'AF INFRA'!$N$1,Extranet!D:D,'AF INFRA'!T2),0)</f>
        <v>543982.46</v>
      </c>
      <c r="W2" s="240">
        <f ca="1">V2/(VLOOKUP($N$1,'Base CDI'!$A$9:$D$23,3,0))</f>
        <v>4.617360752804954E-2</v>
      </c>
      <c r="Y2" s="245"/>
      <c r="Z2" t="s">
        <v>873</v>
      </c>
      <c r="AB2" s="144"/>
      <c r="AD2" t="s">
        <v>387</v>
      </c>
      <c r="AE2" s="238" t="s">
        <v>870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9.3865999999999996</v>
      </c>
      <c r="E3" s="47">
        <f ca="1">_xll.BDP(A3,"YLD_YTM_MID", "PRICING_SOURCE=ANDE")</f>
        <v>9.2899999999999991</v>
      </c>
      <c r="F3" s="4">
        <f t="shared" ca="1" si="0"/>
        <v>9.6600000000000463E-2</v>
      </c>
      <c r="G3" s="71">
        <f ca="1">_xll.BDP(A3,"RISK_MID",,)/100</f>
        <v>0.51783240986424062</v>
      </c>
      <c r="H3" s="12">
        <f ca="1">_xll.BDP(A3,"DUR_MID",,)</f>
        <v>1.3044347446043081</v>
      </c>
      <c r="I3" s="12">
        <f ca="1">_xll.BDP(A3,"px_LAST",,)</f>
        <v>4342.4130859999996</v>
      </c>
      <c r="J3" s="3">
        <f ca="1">_xll.BDP(A3,"PX_LAST",,)/_xll.BDP(A3,"PX_YEST_CLOSE",,)-1</f>
        <v>-5.4500192299689054E-4</v>
      </c>
      <c r="K3" s="12"/>
      <c r="M3" s="174" t="s">
        <v>161</v>
      </c>
      <c r="N3" s="171">
        <f>SUMIFS(Extranet!$H:$H,Extranet!$C:$C,N$1,Extranet!$D:$D,$M3)</f>
        <v>390</v>
      </c>
      <c r="P3" t="s">
        <v>116</v>
      </c>
      <c r="Q3" s="174" t="str">
        <f>$M3</f>
        <v>ARTR19</v>
      </c>
      <c r="R3" s="171">
        <f ca="1">N3*_xll.BDP(Q3&amp;" Corp","RISK_MTY_MID")/100</f>
        <v>104.41411499999049</v>
      </c>
      <c r="S3" s="36"/>
      <c r="T3" s="52" t="s">
        <v>161</v>
      </c>
      <c r="U3" s="32" t="str">
        <f t="shared" si="1"/>
        <v>Sim</v>
      </c>
      <c r="V3" s="179">
        <f>IF(U3="Sim",SUMIFS(Extranet!J:J,Extranet!C:C,'AF INFRA'!$N$1,Extranet!D:D,'AF INFRA'!T3),0)</f>
        <v>484872.14</v>
      </c>
      <c r="W3" s="241">
        <f ca="1">V3/(VLOOKUP($N$1,'Base CDI'!$A$9:$D$23,3,0))</f>
        <v>4.1156282674344853E-2</v>
      </c>
      <c r="AB3" s="144"/>
      <c r="AD3" t="s">
        <v>279</v>
      </c>
      <c r="AE3" s="238" t="s">
        <v>870</v>
      </c>
    </row>
    <row r="4" spans="1:31" x14ac:dyDescent="0.25">
      <c r="A4" t="s">
        <v>310</v>
      </c>
      <c r="B4" t="s">
        <v>311</v>
      </c>
      <c r="C4" s="10">
        <v>46522</v>
      </c>
      <c r="D4" s="47">
        <f ca="1">_xll.BDP(A4,"YLD_CNV_MID",,)</f>
        <v>8.3800000000000008</v>
      </c>
      <c r="E4" s="47">
        <f ca="1">_xll.BDP(A4,"YLD_YTM_MID", "PRICING_SOURCE=ANDE")</f>
        <v>8.2735000000000003</v>
      </c>
      <c r="F4" s="4">
        <f t="shared" ca="1" si="0"/>
        <v>0.10650000000000048</v>
      </c>
      <c r="G4" s="71">
        <f ca="1">_xll.BDP(A4,"RISK_MID",,)/100</f>
        <v>0.78459456040036457</v>
      </c>
      <c r="H4" s="12">
        <f ca="1">_xll.BDP(A4,"DUR_MID",,)</f>
        <v>1.932340441363728</v>
      </c>
      <c r="I4" s="12">
        <f ca="1">_xll.BDP(A4,"px_LAST",,)</f>
        <v>4400.5908200000003</v>
      </c>
      <c r="J4" s="3">
        <f ca="1">_xll.BDP(A4,"PX_LAST",,)/_xll.BDP(A4,"PX_YEST_CLOSE",,)-1</f>
        <v>-1.1843863408512734E-3</v>
      </c>
      <c r="K4" s="12"/>
      <c r="M4" s="174" t="s">
        <v>277</v>
      </c>
      <c r="N4" s="171">
        <f>SUMIFS(Extranet!$H:$H,Extranet!$C:$C,N$1,Extranet!$D:$D,$M4)</f>
        <v>500</v>
      </c>
      <c r="P4" t="s">
        <v>179</v>
      </c>
      <c r="Q4" s="174" t="str">
        <f t="shared" ref="Q4:Q26" si="2">$M4</f>
        <v>CEEBC3</v>
      </c>
      <c r="R4" s="171">
        <f ca="1">N4*_xll.BDP(Q4&amp;" Corp","RISK_MTY_MID")/100</f>
        <v>278.2100000000014</v>
      </c>
      <c r="T4" s="52" t="s">
        <v>277</v>
      </c>
      <c r="U4" s="32" t="str">
        <f t="shared" si="1"/>
        <v>Sim</v>
      </c>
      <c r="V4" s="179">
        <f>IF(U4="Sim",SUMIFS(Extranet!J:J,Extranet!C:C,'AF INFRA'!$N$1,Extranet!D:D,'AF INFRA'!T4),0)</f>
        <v>570401.65</v>
      </c>
      <c r="W4" s="241">
        <f ca="1">V4/(VLOOKUP($N$1,'Base CDI'!$A$9:$D$23,3,0))</f>
        <v>4.8416086651859841E-2</v>
      </c>
      <c r="AB4" s="144"/>
      <c r="AD4" t="s">
        <v>400</v>
      </c>
      <c r="AE4" s="238" t="s">
        <v>870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8.0699000000000005</v>
      </c>
      <c r="E5" s="47">
        <f ca="1">_xll.BDP(A5,"YLD_YTM_MID", "PRICING_SOURCE=ANDE")</f>
        <v>7.944</v>
      </c>
      <c r="F5" s="4">
        <f t="shared" ca="1" si="0"/>
        <v>0.12590000000000057</v>
      </c>
      <c r="G5" s="71">
        <f ca="1">_xll.BDP(A5,"RISK_MID",,)/100</f>
        <v>1.1993088280401025</v>
      </c>
      <c r="H5" s="12">
        <f ca="1">_xll.BDP(A5,"DUR_MID",,)</f>
        <v>3.0358372037605594</v>
      </c>
      <c r="I5" s="12">
        <f ca="1">_xll.BDP(A5,"px_LAST",,)</f>
        <v>4269.3071289999998</v>
      </c>
      <c r="J5" s="3">
        <f ca="1">_xll.BDP(A5,"PX_LAST",,)/_xll.BDP(A5,"PX_YEST_CLOSE",,)-1</f>
        <v>-2.9388583221758857E-3</v>
      </c>
      <c r="K5" s="12"/>
      <c r="M5" s="174" t="s">
        <v>804</v>
      </c>
      <c r="N5" s="171">
        <f>SUMIFS(Extranet!$H:$H,Extranet!$C:$C,N$1,Extranet!$D:$D,$M5)</f>
        <v>538</v>
      </c>
      <c r="P5" t="s">
        <v>180</v>
      </c>
      <c r="Q5" s="174" t="str">
        <f>$M5</f>
        <v>COCE18</v>
      </c>
      <c r="R5" s="171">
        <f ca="1">N5*_xll.BDP(Q5&amp;" Corp","RISK_MTY_MID")/100</f>
        <v>300.72182500000372</v>
      </c>
      <c r="T5" s="52" t="s">
        <v>804</v>
      </c>
      <c r="U5" s="32" t="str">
        <f t="shared" si="1"/>
        <v>Sim</v>
      </c>
      <c r="V5" s="179">
        <f>IF(U5="Sim",SUMIFS(Extranet!J:J,Extranet!C:C,'AF INFRA'!$N$1,Extranet!D:D,'AF INFRA'!T5),0)</f>
        <v>574294.25</v>
      </c>
      <c r="W5" s="241">
        <f ca="1">V5/(VLOOKUP($N$1,'Base CDI'!$A$9:$D$23,3,0))</f>
        <v>4.8746493232733216E-2</v>
      </c>
      <c r="AB5" s="144"/>
      <c r="AD5" t="s">
        <v>44</v>
      </c>
      <c r="AE5" s="238" t="s">
        <v>870</v>
      </c>
    </row>
    <row r="6" spans="1:31" x14ac:dyDescent="0.25">
      <c r="A6" t="s">
        <v>1010</v>
      </c>
      <c r="B6" t="s">
        <v>1009</v>
      </c>
      <c r="C6" s="10">
        <v>47253</v>
      </c>
      <c r="D6" s="47">
        <f ca="1">_xll.BDP(A6,"YLD_CNV_MID",,)</f>
        <v>7.8822000000000001</v>
      </c>
      <c r="E6" s="47">
        <f ca="1">_xll.BDP(A6,"YLD_YTM_MID", "PRICING_SOURCE=ANDE")</f>
        <v>7.7869000000000002</v>
      </c>
      <c r="F6" s="4">
        <f t="shared" ref="F6" ca="1" si="3">+D6-E6</f>
        <v>9.529999999999994E-2</v>
      </c>
      <c r="G6" s="71">
        <f ca="1">_xll.BDP(A6,"RISK_MID",,)/100</f>
        <v>1.425720401183753</v>
      </c>
      <c r="H6" s="12">
        <f ca="1">_xll.BDP(A6,"DUR_MID",,)</f>
        <v>3.5618230767597376</v>
      </c>
      <c r="I6" s="12">
        <f ca="1">_xll.BDP(A6,"px_LAST",,)</f>
        <v>4318.2939450000003</v>
      </c>
      <c r="J6" s="3">
        <f ca="1">_xll.BDP(A6,"PX_LAST",,)/_xll.BDP(A6,"PX_YEST_CLOSE",,)-1</f>
        <v>-2.7451635393530571E-3</v>
      </c>
      <c r="K6" s="12"/>
      <c r="M6" s="174" t="s">
        <v>341</v>
      </c>
      <c r="N6" s="171">
        <f>SUMIFS(Extranet!$H:$H,Extranet!$C:$C,N$1,Extranet!$D:$D,$M6)</f>
        <v>357</v>
      </c>
      <c r="P6" t="s">
        <v>180</v>
      </c>
      <c r="Q6" s="174" t="str">
        <f t="shared" si="2"/>
        <v>CPLD37</v>
      </c>
      <c r="R6" s="171">
        <f ca="1">N6*_xll.BDP(Q6&amp;" Corp","RISK_MTY_MID")/100</f>
        <v>201.61200149999047</v>
      </c>
      <c r="T6" s="52" t="s">
        <v>341</v>
      </c>
      <c r="U6" s="32" t="str">
        <f t="shared" si="1"/>
        <v>Sim</v>
      </c>
      <c r="V6" s="179">
        <f>IF(U6="Sim",SUMIFS(Extranet!J:J,Extranet!C:C,'AF INFRA'!$N$1,Extranet!D:D,'AF INFRA'!T6),0)</f>
        <v>384371.17</v>
      </c>
      <c r="W6" s="241">
        <f ca="1">V6/(VLOOKUP($N$1,'Base CDI'!$A$9:$D$23,3,0))</f>
        <v>3.2625690814878865E-2</v>
      </c>
      <c r="AB6" s="144"/>
      <c r="AD6" t="s">
        <v>259</v>
      </c>
      <c r="AE6" s="238" t="s">
        <v>870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7.8690999999999995</v>
      </c>
      <c r="E7" s="47">
        <f ca="1">_xll.BDP(A7,"YLD_YTM_MID", "PRICING_SOURCE=ANDE")</f>
        <v>7.7341999999999995</v>
      </c>
      <c r="F7" s="4">
        <f t="shared" ca="1" si="0"/>
        <v>0.13490000000000002</v>
      </c>
      <c r="G7" s="71">
        <f ca="1">_xll.BDP(A7,"RISK_MID",,)/100</f>
        <v>1.764216911528365</v>
      </c>
      <c r="H7" s="12">
        <f ca="1">_xll.BDP(A7,"DUR_MID",,)</f>
        <v>4.5476999153582254</v>
      </c>
      <c r="I7" s="12">
        <f ca="1">_xll.BDP(A7,"px_LAST",,)</f>
        <v>4184.6372069999998</v>
      </c>
      <c r="J7" s="3">
        <f ca="1">_xll.BDP(A7,"PX_LAST",,)/_xll.BDP(A7,"PX_YEST_CLOSE",,)-1</f>
        <v>-5.1997482473595813E-3</v>
      </c>
      <c r="K7" s="12"/>
      <c r="M7" s="174" t="s">
        <v>163</v>
      </c>
      <c r="N7" s="171">
        <f>SUMIFS(Extranet!$H:$H,Extranet!$C:$C,N$1,Extranet!$D:$D,$M7)</f>
        <v>300</v>
      </c>
      <c r="P7" t="s">
        <v>440</v>
      </c>
      <c r="Q7" s="174" t="str">
        <f t="shared" si="2"/>
        <v>CTEE29</v>
      </c>
      <c r="R7" s="171">
        <f ca="1">N7*_xll.BDP(Q7&amp;" Corp","RISK_MTY_MID")/100</f>
        <v>323.59035000000631</v>
      </c>
      <c r="T7" s="52" t="s">
        <v>163</v>
      </c>
      <c r="U7" s="32" t="str">
        <f t="shared" si="1"/>
        <v>Sim</v>
      </c>
      <c r="V7" s="179">
        <f>IF(U7="Sim",SUMIFS(Extranet!J:J,Extranet!C:C,'AF INFRA'!$N$1,Extranet!D:D,'AF INFRA'!T7),0)</f>
        <v>302254.99</v>
      </c>
      <c r="W7" s="241">
        <f ca="1">V7/(VLOOKUP($N$1,'Base CDI'!$A$9:$D$23,3,0))</f>
        <v>2.5655612649081623E-2</v>
      </c>
      <c r="AB7" s="144"/>
      <c r="AD7" t="s">
        <v>128</v>
      </c>
      <c r="AE7" s="238" t="s">
        <v>870</v>
      </c>
    </row>
    <row r="8" spans="1:31" x14ac:dyDescent="0.25">
      <c r="A8" t="s">
        <v>312</v>
      </c>
      <c r="B8" t="s">
        <v>313</v>
      </c>
      <c r="C8" s="10">
        <v>48441</v>
      </c>
      <c r="D8" s="47">
        <f ca="1">_xll.BDP(A8,"YLD_CNV_MID",,)</f>
        <v>7.8246000000000002</v>
      </c>
      <c r="E8" s="47">
        <f ca="1">_xll.BDP(A8,"YLD_YTM_MID", "PRICING_SOURCE=ANDE")</f>
        <v>7.6997999999999998</v>
      </c>
      <c r="F8" s="4">
        <f t="shared" ca="1" si="0"/>
        <v>0.12480000000000047</v>
      </c>
      <c r="G8" s="71">
        <f ca="1">_xll.BDP(A8,"RISK_MID",,)/100</f>
        <v>2.2394570452561311</v>
      </c>
      <c r="H8" s="12">
        <f ca="1">_xll.BDP(A8,"DUR_MID",,)</f>
        <v>5.8954713071397604</v>
      </c>
      <c r="I8" s="12">
        <f ca="1">_xll.BDP(A8,"px_LAST",,)</f>
        <v>4095.8391109999998</v>
      </c>
      <c r="J8" s="3">
        <f ca="1">_xll.BDP(A8,"PX_LAST",,)/_xll.BDP(A8,"PX_YEST_CLOSE",,)-1</f>
        <v>-5.9757592716546126E-3</v>
      </c>
      <c r="K8" s="246"/>
      <c r="M8" s="174" t="s">
        <v>164</v>
      </c>
      <c r="N8" s="171">
        <f>SUMIFS(Extranet!$H:$H,Extranet!$C:$C,N$1,Extranet!$D:$D,$M8)</f>
        <v>390</v>
      </c>
      <c r="P8" t="s">
        <v>315</v>
      </c>
      <c r="Q8" s="174" t="str">
        <f>$M8</f>
        <v>ECHP11</v>
      </c>
      <c r="R8" s="171">
        <f ca="1">N8*_xll.BDP(Q8&amp;" Corp","RISK_MTY_MID")/100</f>
        <v>199.04430000003117</v>
      </c>
      <c r="T8" s="52" t="s">
        <v>164</v>
      </c>
      <c r="U8" s="32" t="str">
        <f t="shared" si="1"/>
        <v>Sim</v>
      </c>
      <c r="V8" s="179">
        <f>IF(U8="Sim",SUMIFS(Extranet!J:J,Extranet!C:C,'AF INFRA'!$N$1,Extranet!D:D,'AF INFRA'!T8),0)</f>
        <v>493649.03</v>
      </c>
      <c r="W8" s="241">
        <f ca="1">V8/(VLOOKUP($N$1,'Base CDI'!$A$9:$D$23,3,0))</f>
        <v>4.1901271169335785E-2</v>
      </c>
      <c r="AB8" s="144"/>
      <c r="AD8" t="s">
        <v>41</v>
      </c>
      <c r="AE8" s="238" t="s">
        <v>870</v>
      </c>
    </row>
    <row r="9" spans="1:31" x14ac:dyDescent="0.25">
      <c r="A9" t="s">
        <v>746</v>
      </c>
      <c r="B9" t="s">
        <v>449</v>
      </c>
      <c r="C9" s="10">
        <v>48714</v>
      </c>
      <c r="D9" s="47">
        <f ca="1">_xll.BDP(A9,"YLD_CNV_MID",,)</f>
        <v>7.7694000000000001</v>
      </c>
      <c r="E9" s="47">
        <f ca="1">_xll.BDP(A9,"YLD_YTM_MID", "PRICING_SOURCE=ANDE")</f>
        <v>7.6612999999999998</v>
      </c>
      <c r="F9" s="4">
        <f t="shared" ca="1" si="0"/>
        <v>0.10810000000000031</v>
      </c>
      <c r="G9" s="71">
        <f ca="1">_xll.BDP(A9,"RISK_MID",,)/100</f>
        <v>2.4031010535682071</v>
      </c>
      <c r="H9" s="12">
        <f ca="1">_xll.BDP(A9,"DUR_MID",,)</f>
        <v>6.2485313272485774</v>
      </c>
      <c r="I9" s="12">
        <f ca="1">_xll.BDP(A9,"px_LAST",,)</f>
        <v>4144.6689450000003</v>
      </c>
      <c r="J9" s="3">
        <f ca="1">_xll.BDP(A9,"PX_LAST",,)/_xll.BDP(A9,"PX_YEST_CLOSE",,)-1</f>
        <v>-6.9254940550937949E-3</v>
      </c>
      <c r="K9" s="12"/>
      <c r="M9" s="174" t="s">
        <v>762</v>
      </c>
      <c r="N9" s="171">
        <f>SUMIFS(Extranet!$H:$H,Extranet!$C:$C,N$1,Extranet!$D:$D,$M9)</f>
        <v>191</v>
      </c>
      <c r="P9" t="s">
        <v>179</v>
      </c>
      <c r="Q9" s="174" t="str">
        <f>$M9</f>
        <v>ELET14</v>
      </c>
      <c r="R9" s="171">
        <f ca="1">N9*_xll.BDP(Q9&amp;" Corp","RISK_MTY_MID")/100</f>
        <v>98.613013500011789</v>
      </c>
      <c r="T9" s="52" t="s">
        <v>762</v>
      </c>
      <c r="U9" s="32" t="str">
        <f t="shared" si="1"/>
        <v>Sim</v>
      </c>
      <c r="V9" s="179">
        <f>IF(U9="Sim",SUMIFS(Extranet!J:J,Extranet!C:C,'AF INFRA'!$N$1,Extranet!D:D,'AF INFRA'!T9),0)</f>
        <v>196429.39</v>
      </c>
      <c r="W9" s="241">
        <f ca="1">V9/(VLOOKUP($N$1,'Base CDI'!$A$9:$D$23,3,0))</f>
        <v>1.6673062511673963E-2</v>
      </c>
      <c r="AB9" s="144"/>
      <c r="AD9" t="s">
        <v>40</v>
      </c>
      <c r="AE9" s="238" t="s">
        <v>870</v>
      </c>
    </row>
    <row r="10" spans="1:31" x14ac:dyDescent="0.25">
      <c r="A10" t="s">
        <v>172</v>
      </c>
      <c r="B10" t="s">
        <v>449</v>
      </c>
      <c r="C10" s="10">
        <v>49444</v>
      </c>
      <c r="D10" s="47">
        <f ca="1">_xll.BDP(A10,"YLD_CNV_MID",,)</f>
        <v>7.6893000000000002</v>
      </c>
      <c r="E10" s="47">
        <f ca="1">_xll.BDP(A10,"YLD_YTM_MID", "PRICING_SOURCE=ANDE")</f>
        <v>7.6060999999999996</v>
      </c>
      <c r="F10" s="4">
        <f t="shared" ca="1" si="0"/>
        <v>8.3200000000000607E-2</v>
      </c>
      <c r="G10" s="71">
        <f ca="1">_xll.BDP(A10,"RISK_MID",,)/100</f>
        <v>2.7864315387914758</v>
      </c>
      <c r="H10" s="12">
        <f ca="1">_xll.BDP(A10,"DUR_MID",,)</f>
        <v>7.3303016368718339</v>
      </c>
      <c r="I10" s="12">
        <f ca="1">_xll.BDP(A10,"px_LAST",,)</f>
        <v>4093.5471189999998</v>
      </c>
      <c r="J10" s="3">
        <f ca="1">_xll.BDP(A10,"PX_LAST",,)/_xll.BDP(A10,"PX_YEST_CLOSE",,)-1</f>
        <v>-5.3552217460111073E-3</v>
      </c>
      <c r="K10" s="12"/>
      <c r="M10" s="174" t="s">
        <v>40</v>
      </c>
      <c r="N10" s="171">
        <f>SUMIFS(Extranet!$H:$H,Extranet!$C:$C,N$1,Extranet!$D:$D,$M10)</f>
        <v>430</v>
      </c>
      <c r="P10" t="s">
        <v>315</v>
      </c>
      <c r="Q10" s="174" t="str">
        <f t="shared" si="2"/>
        <v>ENEV32</v>
      </c>
      <c r="R10" s="171">
        <f ca="1">N10*_xll.BDP(Q10&amp;" Corp","RISK_MTY_MID")/100</f>
        <v>191.23239500000068</v>
      </c>
      <c r="T10" s="52" t="s">
        <v>40</v>
      </c>
      <c r="U10" s="32" t="str">
        <f t="shared" si="1"/>
        <v>Sim</v>
      </c>
      <c r="V10" s="179">
        <f>IF(U10="Sim",SUMIFS(Extranet!J:J,Extranet!C:C,'AF INFRA'!$N$1,Extranet!D:D,'AF INFRA'!T10),0)</f>
        <v>563542.29</v>
      </c>
      <c r="W10" s="241">
        <f ca="1">V10/(VLOOKUP($N$1,'Base CDI'!$A$9:$D$23,3,0))</f>
        <v>4.7833859429802721E-2</v>
      </c>
      <c r="AB10" s="144"/>
      <c r="AD10" t="s">
        <v>242</v>
      </c>
      <c r="AE10" s="238" t="s">
        <v>870</v>
      </c>
    </row>
    <row r="11" spans="1:31" x14ac:dyDescent="0.25">
      <c r="A11" t="s">
        <v>173</v>
      </c>
      <c r="B11" t="s">
        <v>450</v>
      </c>
      <c r="C11" s="10">
        <v>51363</v>
      </c>
      <c r="D11" s="47">
        <f ca="1">_xll.BDP(A11,"YLD_CNV_MID",,)</f>
        <v>7.5524000000000004</v>
      </c>
      <c r="E11" s="47">
        <f ca="1">_xll.BDP(A11,"YLD_YTM_MID", "PRICING_SOURCE=ANDE")</f>
        <v>7.48</v>
      </c>
      <c r="F11" s="4">
        <f t="shared" ca="1" si="0"/>
        <v>7.240000000000002E-2</v>
      </c>
      <c r="G11" s="71">
        <f ca="1">_xll.BDP(A11,"RISK_MID",,)/100</f>
        <v>3.550850810495831</v>
      </c>
      <c r="H11" s="12">
        <f ca="1">_xll.BDP(A11,"DUR_MID",,)</f>
        <v>9.7224544109113378</v>
      </c>
      <c r="I11" s="12">
        <f ca="1">_xll.BDP(A11,"px_LAST",,)</f>
        <v>3928.0500489999999</v>
      </c>
      <c r="J11" s="3">
        <f ca="1">_xll.BDP(A11,"PX_LAST",,)/_xll.BDP(A11,"PX_YEST_CLOSE",,)-1</f>
        <v>-7.5759672221273888E-3</v>
      </c>
      <c r="K11" s="12"/>
      <c r="M11" s="174" t="s">
        <v>41</v>
      </c>
      <c r="N11" s="171">
        <f>SUMIFS(Extranet!$H:$H,Extranet!$C:$C,N$1,Extranet!$D:$D,$M11)</f>
        <v>300</v>
      </c>
      <c r="P11" t="s">
        <v>180</v>
      </c>
      <c r="Q11" s="174" t="str">
        <f t="shared" si="2"/>
        <v>EQTR11</v>
      </c>
      <c r="R11" s="171">
        <f ca="1">N11*_xll.BDP(Q11&amp;" Corp","RISK_MTY_MID")/100</f>
        <v>300.56579999996984</v>
      </c>
      <c r="T11" s="52" t="s">
        <v>41</v>
      </c>
      <c r="U11" s="32" t="str">
        <f t="shared" si="1"/>
        <v>Sim</v>
      </c>
      <c r="V11" s="179">
        <f>IF(U11="Sim",SUMIFS(Extranet!J:J,Extranet!C:C,'AF INFRA'!$N$1,Extranet!D:D,'AF INFRA'!T11),0)</f>
        <v>343283.19</v>
      </c>
      <c r="W11" s="241">
        <f ca="1">V11/(VLOOKUP($N$1,'Base CDI'!$A$9:$D$23,3,0))</f>
        <v>2.9138114648102554E-2</v>
      </c>
      <c r="AB11" s="144"/>
      <c r="AD11" t="s">
        <v>278</v>
      </c>
      <c r="AE11" s="238" t="s">
        <v>870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7.5797999999999996</v>
      </c>
      <c r="E12" s="47">
        <f ca="1">_xll.BDP(A12,"YLD_YTM_MID", "PRICING_SOURCE=ANDE")</f>
        <v>7.51</v>
      </c>
      <c r="F12" s="4">
        <f t="shared" ca="1" si="0"/>
        <v>6.9799999999999862E-2</v>
      </c>
      <c r="G12" s="71">
        <f ca="1">_xll.BDP(A12,"RISK_MID",,)/100</f>
        <v>3.9543565844160184</v>
      </c>
      <c r="H12" s="12">
        <f ca="1">_xll.BDP(A12,"DUR_MID",,)</f>
        <v>10.907137154426234</v>
      </c>
      <c r="I12" s="12">
        <f ca="1">_xll.BDP(A12,"px_LAST",,)</f>
        <v>3900.2858890000002</v>
      </c>
      <c r="J12" s="3">
        <f ca="1">_xll.BDP(A12,"PX_LAST",,)/_xll.BDP(A12,"PX_YEST_CLOSE",,)-1</f>
        <v>-9.0591047835562044E-3</v>
      </c>
      <c r="K12" s="12"/>
      <c r="M12" s="244" t="s">
        <v>805</v>
      </c>
      <c r="N12" s="248">
        <f>SUMIFS(Extranet!$H:$H,Extranet!$C:$C,N$1,Extranet!$D:$D,$M12)</f>
        <v>560</v>
      </c>
      <c r="P12" t="s">
        <v>180</v>
      </c>
      <c r="Q12" s="174" t="str">
        <f>$M12</f>
        <v>ERDVC3</v>
      </c>
      <c r="R12" s="171">
        <f ca="1">IFERROR(N12*_xll.BDP(Q12&amp;" Corp","RISK_MTY_MID")/100,(N12*62.814/100))</f>
        <v>339.72344000003432</v>
      </c>
      <c r="T12" s="52" t="s">
        <v>805</v>
      </c>
      <c r="U12" s="32" t="str">
        <f t="shared" si="1"/>
        <v>Sim</v>
      </c>
      <c r="V12" s="179">
        <f>IF(U12="Sim",SUMIFS(Extranet!J:J,Extranet!C:C,'AF INFRA'!$N$1,Extranet!D:D,'AF INFRA'!T12),0)</f>
        <v>581141.68000000005</v>
      </c>
      <c r="W12" s="241">
        <f ca="1">V12/(VLOOKUP($N$1,'Base CDI'!$A$9:$D$23,3,0))</f>
        <v>4.9327707828137252E-2</v>
      </c>
      <c r="AB12" s="144"/>
      <c r="AD12" t="s">
        <v>805</v>
      </c>
      <c r="AE12" s="238" t="s">
        <v>870</v>
      </c>
    </row>
    <row r="13" spans="1:31" x14ac:dyDescent="0.25">
      <c r="A13" t="s">
        <v>175</v>
      </c>
      <c r="B13" t="s">
        <v>290</v>
      </c>
      <c r="C13" s="10">
        <v>55015</v>
      </c>
      <c r="D13" s="47">
        <f ca="1">_xll.BDP(A13,"YLD_CNV_MID",,)</f>
        <v>7.4597999999999995</v>
      </c>
      <c r="E13" s="47">
        <f ca="1">_xll.BDP(A13,"YLD_YTM_MID", "PRICING_SOURCE=ANDE")</f>
        <v>7.4</v>
      </c>
      <c r="F13" s="4">
        <f t="shared" ca="1" si="0"/>
        <v>5.9799999999999187E-2</v>
      </c>
      <c r="G13" s="71">
        <f ca="1">_xll.BDP(A13,"RISK_MID",,)/100</f>
        <v>4.3332036721517397</v>
      </c>
      <c r="H13" s="12">
        <f ca="1">_xll.BDP(A13,"DUR_MID",,)</f>
        <v>12.194944854285993</v>
      </c>
      <c r="I13" s="12">
        <f ca="1">_xll.BDP(A13,"px_LAST",,)</f>
        <v>3818.3491210000002</v>
      </c>
      <c r="J13" s="3">
        <f ca="1">_xll.BDP(A13,"PX_LAST",,)/_xll.BDP(A13,"PX_YEST_CLOSE",,)-1</f>
        <v>-8.5269477885784317E-3</v>
      </c>
      <c r="K13" s="12"/>
      <c r="M13" s="174" t="s">
        <v>278</v>
      </c>
      <c r="N13" s="171">
        <f>SUMIFS(Extranet!$H:$H,Extranet!$C:$C,N$1,Extranet!$D:$D,$M13)</f>
        <v>250</v>
      </c>
      <c r="P13" t="s">
        <v>179</v>
      </c>
      <c r="Q13" s="174" t="str">
        <f t="shared" si="2"/>
        <v>ESULA6</v>
      </c>
      <c r="R13" s="171">
        <f ca="1">N13*_xll.BDP(Q13&amp;" Corp","RISK_MTY_MID")/100</f>
        <v>142.96600000000126</v>
      </c>
      <c r="T13" s="52" t="s">
        <v>278</v>
      </c>
      <c r="U13" s="32" t="str">
        <f t="shared" si="1"/>
        <v>Sim</v>
      </c>
      <c r="V13" s="179">
        <f>IF(U13="Sim",SUMIFS(Extranet!J:J,Extranet!C:C,'AF INFRA'!$N$1,Extranet!D:D,'AF INFRA'!T13),0)</f>
        <v>289344.88</v>
      </c>
      <c r="W13" s="241">
        <f ca="1">V13/(VLOOKUP($N$1,'Base CDI'!$A$9:$D$23,3,0))</f>
        <v>2.4559793581158097E-2</v>
      </c>
      <c r="AB13" s="144"/>
      <c r="AD13" t="s">
        <v>164</v>
      </c>
      <c r="AE13" s="238" t="s">
        <v>870</v>
      </c>
    </row>
    <row r="14" spans="1:31" x14ac:dyDescent="0.25">
      <c r="A14" t="s">
        <v>176</v>
      </c>
      <c r="B14" t="s">
        <v>451</v>
      </c>
      <c r="C14" s="10">
        <v>56749</v>
      </c>
      <c r="D14" s="47">
        <f ca="1">_xll.BDP(A14,"YLD_CNV_MID",,)</f>
        <v>7.4398</v>
      </c>
      <c r="E14" s="47">
        <f ca="1">_xll.BDP(A14,"YLD_YTM_MID", "PRICING_SOURCE=ANDE")</f>
        <v>7.38</v>
      </c>
      <c r="F14" s="4">
        <f t="shared" ca="1" si="0"/>
        <v>5.9800000000000075E-2</v>
      </c>
      <c r="G14" s="71">
        <f ca="1">_xll.BDP(A14,"RISK_MID",,)/100</f>
        <v>4.5282314628798304</v>
      </c>
      <c r="H14" s="12">
        <f ca="1">_xll.BDP(A14,"DUR_MID",,)</f>
        <v>12.62015158753681</v>
      </c>
      <c r="I14" s="12">
        <f ca="1">_xll.BDP(A14,"px_LAST",,)</f>
        <v>3855.0490719999998</v>
      </c>
      <c r="J14" s="3">
        <f ca="1">_xll.BDP(A14,"PX_LAST",,)/_xll.BDP(A14,"PX_YEST_CLOSE",,)-1</f>
        <v>-7.6559917895198115E-3</v>
      </c>
      <c r="K14" s="12"/>
      <c r="M14" s="174" t="s">
        <v>279</v>
      </c>
      <c r="N14" s="171">
        <f>SUMIFS(Extranet!$H:$H,Extranet!$C:$C,N$1,Extranet!$D:$D,$M14)</f>
        <v>720</v>
      </c>
      <c r="P14" t="s">
        <v>440</v>
      </c>
      <c r="Q14" s="174" t="str">
        <f t="shared" si="2"/>
        <v>GASC23</v>
      </c>
      <c r="R14" s="171">
        <f ca="1">N14*_xll.BDP(Q14&amp;" Corp","RISK_MTY_MID")/100</f>
        <v>483.69959999996354</v>
      </c>
      <c r="S14" s="1"/>
      <c r="T14" s="52" t="s">
        <v>279</v>
      </c>
      <c r="U14" s="32" t="str">
        <f t="shared" si="1"/>
        <v>Sim</v>
      </c>
      <c r="V14" s="179">
        <f>IF(U14="Sim",SUMIFS(Extranet!J:J,Extranet!C:C,'AF INFRA'!$N$1,Extranet!D:D,'AF INFRA'!T14),0)</f>
        <v>798281.3</v>
      </c>
      <c r="W14" s="241">
        <f ca="1">V14/(VLOOKUP($N$1,'Base CDI'!$A$9:$D$23,3,0))</f>
        <v>6.775866898940304E-2</v>
      </c>
      <c r="AB14" s="144"/>
      <c r="AD14" t="s">
        <v>341</v>
      </c>
      <c r="AE14" s="238" t="s">
        <v>870</v>
      </c>
    </row>
    <row r="15" spans="1:31" x14ac:dyDescent="0.25">
      <c r="A15" t="s">
        <v>309</v>
      </c>
      <c r="B15" t="s">
        <v>452</v>
      </c>
      <c r="C15" s="10">
        <v>58668</v>
      </c>
      <c r="D15" s="47">
        <f ca="1">_xll.BDP(A15,"YLD_CNV_MID",,)</f>
        <v>7.4497</v>
      </c>
      <c r="E15" s="47">
        <f ca="1">_xll.BDP(A15,"YLD_YTM_MID", "PRICING_SOURCE=ANDE")</f>
        <v>7.3746</v>
      </c>
      <c r="F15" s="4">
        <f t="shared" ca="1" si="0"/>
        <v>7.5099999999999945E-2</v>
      </c>
      <c r="G15" s="71">
        <f ca="1">_xll.BDP(A15,"RISK_MID",,)/100</f>
        <v>4.6425580988238835</v>
      </c>
      <c r="H15" s="12">
        <f ca="1">_xll.BDP(A15,"DUR_MID",,)</f>
        <v>13.293229388517457</v>
      </c>
      <c r="I15" s="12">
        <f ca="1">_xll.BDP(A15,"px_LAST",,)</f>
        <v>3752.6010740000002</v>
      </c>
      <c r="J15" s="3">
        <f ca="1">_xll.BDP(A15,"PX_LAST",,)/_xll.BDP(A15,"PX_YEST_CLOSE",,)-1</f>
        <v>-8.7038676018016403E-3</v>
      </c>
      <c r="K15" s="12"/>
      <c r="M15" s="174" t="s">
        <v>483</v>
      </c>
      <c r="N15" s="171">
        <f>SUMIFS(Extranet!$H:$H,Extranet!$C:$C,N$1,Extranet!$D:$D,$M15)</f>
        <v>500</v>
      </c>
      <c r="P15" t="s">
        <v>180</v>
      </c>
      <c r="Q15" s="174" t="str">
        <f>$M15</f>
        <v>GSTS14</v>
      </c>
      <c r="R15" s="171">
        <f ca="1">N15*_xll.BDP(Q15&amp;" Corp","RISK_MTY_MID")/100</f>
        <v>276.33074999999963</v>
      </c>
      <c r="S15" s="1"/>
      <c r="T15" s="52" t="s">
        <v>483</v>
      </c>
      <c r="U15" s="32" t="str">
        <f t="shared" si="1"/>
        <v>Sim</v>
      </c>
      <c r="V15" s="179">
        <f>IF(U15="Sim",SUMIFS(Extranet!J:J,Extranet!C:C,'AF INFRA'!$N$1,Extranet!D:D,'AF INFRA'!T15),0)</f>
        <v>534547.37</v>
      </c>
      <c r="W15" s="241">
        <f ca="1">V15/(VLOOKUP($N$1,'Base CDI'!$A$9:$D$23,3,0))</f>
        <v>4.5372750561720472E-2</v>
      </c>
      <c r="AB15" s="144"/>
      <c r="AD15" t="s">
        <v>804</v>
      </c>
      <c r="AE15" s="238" t="s">
        <v>870</v>
      </c>
    </row>
    <row r="16" spans="1:31" x14ac:dyDescent="0.25">
      <c r="I16" s="146"/>
      <c r="K16"/>
      <c r="M16" s="174" t="s">
        <v>128</v>
      </c>
      <c r="N16" s="171">
        <f>SUMIFS(Extranet!$H:$H,Extranet!$C:$C,N$1,Extranet!$D:$D,$M16)</f>
        <v>536</v>
      </c>
      <c r="P16" t="s">
        <v>179</v>
      </c>
      <c r="Q16" s="174" t="str">
        <f t="shared" si="2"/>
        <v>IGSN15</v>
      </c>
      <c r="R16" s="171">
        <f ca="1">IFERROR(N16*_xll.BDP(Q16&amp;" Corp","RISK_MTY_MID")/100,(N16*44.84/100))</f>
        <v>379.72839599995581</v>
      </c>
      <c r="S16" s="1"/>
      <c r="T16" s="52" t="s">
        <v>128</v>
      </c>
      <c r="U16" s="32" t="str">
        <f t="shared" si="1"/>
        <v>Sim</v>
      </c>
      <c r="V16" s="179">
        <f>IF(U16="Sim",SUMIFS(Extranet!J:J,Extranet!C:C,'AF INFRA'!$N$1,Extranet!D:D,'AF INFRA'!T16),0)</f>
        <v>585120.38</v>
      </c>
      <c r="W16" s="241">
        <f ca="1">V16/(VLOOKUP($N$1,'Base CDI'!$A$9:$D$23,3,0))</f>
        <v>4.9665422636573996E-2</v>
      </c>
      <c r="AB16" s="144"/>
      <c r="AD16" t="s">
        <v>163</v>
      </c>
      <c r="AE16" s="238" t="s">
        <v>870</v>
      </c>
    </row>
    <row r="17" spans="1:31" x14ac:dyDescent="0.25">
      <c r="C17" s="10"/>
      <c r="F17" s="4"/>
      <c r="G17" s="12"/>
      <c r="H17" s="12"/>
      <c r="I17" s="146"/>
      <c r="J17" s="12"/>
      <c r="K17"/>
      <c r="M17" s="244" t="s">
        <v>261</v>
      </c>
      <c r="N17" s="248">
        <f>SUMIFS(Extranet!$H:$H,Extranet!$C:$C,N$1,Extranet!$D:$D,$M17,Extranet!A:A,"Debêntures")</f>
        <v>174</v>
      </c>
      <c r="P17" t="s">
        <v>179</v>
      </c>
      <c r="Q17" s="174" t="str">
        <f>$M17</f>
        <v>JSMLB5</v>
      </c>
      <c r="R17" s="171">
        <f ca="1">IFERROR(N17*_xll.BDP(Q17&amp;" Corp","RISK_MTY_MID")/100,(N17*0.536771))</f>
        <v>93.398154000000005</v>
      </c>
      <c r="T17" s="52" t="s">
        <v>261</v>
      </c>
      <c r="U17" s="32" t="str">
        <f t="shared" si="1"/>
        <v>Não</v>
      </c>
      <c r="V17" s="179">
        <f>IF(U17="Sim",SUMIFS(Extranet!J:J,Extranet!C:C,'AF INFRA'!$N$1,Extranet!D:D,'AF INFRA'!T17),0)</f>
        <v>0</v>
      </c>
      <c r="W17" s="241">
        <f ca="1">V17/(VLOOKUP($N$1,'Base CDI'!$A$9:$D$23,3,0))</f>
        <v>0</v>
      </c>
      <c r="AB17" s="144"/>
      <c r="AD17" t="s">
        <v>277</v>
      </c>
      <c r="AE17" s="238" t="s">
        <v>870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44" t="s">
        <v>227</v>
      </c>
      <c r="N18" s="248">
        <f>SUMIFS(Extranet!$H:$H,Extranet!$C:$C,N$1,Extranet!$D:$D,$M18,Extranet!A:A,"Debêntures")</f>
        <v>237</v>
      </c>
      <c r="P18" t="s">
        <v>179</v>
      </c>
      <c r="Q18" s="174" t="str">
        <f>$M18</f>
        <v>MOVI37</v>
      </c>
      <c r="R18" s="171">
        <f ca="1">N18*_xll.BDP(Q18&amp;" Corp","RISK_MTY_MID")/100</f>
        <v>110.19267599998477</v>
      </c>
      <c r="S18" s="1"/>
      <c r="T18" s="52" t="s">
        <v>227</v>
      </c>
      <c r="U18" s="32" t="str">
        <f t="shared" si="1"/>
        <v>Não</v>
      </c>
      <c r="V18" s="179">
        <f>IF(U18="Sim",SUMIFS(Extranet!J:J,Extranet!C:C,'AF INFRA'!$N$1,Extranet!D:D,'AF INFRA'!T18),0)</f>
        <v>0</v>
      </c>
      <c r="W18" s="241">
        <f ca="1">V18/(VLOOKUP($N$1,'Base CDI'!$A$9:$D$23,3,0))</f>
        <v>0</v>
      </c>
      <c r="AB18" s="144"/>
      <c r="AD18" t="s">
        <v>762</v>
      </c>
      <c r="AE18" s="238" t="s">
        <v>870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397</v>
      </c>
      <c r="J19"/>
      <c r="K19" s="12"/>
      <c r="L19" s="88"/>
      <c r="M19" s="174" t="s">
        <v>260</v>
      </c>
      <c r="N19" s="171">
        <f>SUMIFS(Extranet!$H:$H,Extranet!$C:$C,N$1,Extranet!$D:$D,$M19)</f>
        <v>6</v>
      </c>
      <c r="P19" t="s">
        <v>179</v>
      </c>
      <c r="Q19" s="174" t="str">
        <f>$M19</f>
        <v>MSGT13</v>
      </c>
      <c r="R19" s="171">
        <f ca="1">N19*_xll.BDP(Q19&amp;" Corp","RISK_MTY_MID")/100</f>
        <v>3.0015540000001693</v>
      </c>
      <c r="S19" s="261"/>
      <c r="T19" s="52" t="s">
        <v>260</v>
      </c>
      <c r="U19" s="32" t="str">
        <f t="shared" si="1"/>
        <v>Não</v>
      </c>
      <c r="V19" s="179">
        <f>IF(U19="Sim",SUMIFS(Extranet!J:J,Extranet!C:C,'AF INFRA'!$N$1,Extranet!D:D,'AF INFRA'!T19),0)</f>
        <v>0</v>
      </c>
      <c r="W19" s="241">
        <f ca="1">V19/(VLOOKUP($N$1,'Base CDI'!$A$9:$D$23,3,0))</f>
        <v>0</v>
      </c>
      <c r="AB19" s="144"/>
      <c r="AD19" t="s">
        <v>481</v>
      </c>
      <c r="AE19" s="238" t="s">
        <v>870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8.3000000000000007</v>
      </c>
      <c r="E20" s="46">
        <f ca="1">_xll.BDP(A20,"PX_CLOSE_1D")</f>
        <v>8.56</v>
      </c>
      <c r="F20" s="4">
        <f t="shared" ref="F20:F27" ca="1" si="4">+D20-E20</f>
        <v>-0.25999999999999979</v>
      </c>
      <c r="G20" s="12">
        <f ca="1">VLOOKUP(B20,'Base IPCA'!$B$18:$M$26,12,0)</f>
        <v>1.5085593826079275</v>
      </c>
      <c r="H20" s="12">
        <f ca="1">_xll.BDP(A20,"FUT_BUS_DAYS_VAL")/252</f>
        <v>9.1269841269841265E-2</v>
      </c>
      <c r="I20" s="4">
        <f ca="1">_xll.BDP(A20,"CONTRACT_VALUE")</f>
        <v>179615.34981508137</v>
      </c>
      <c r="J20" s="12"/>
      <c r="K20" s="12"/>
      <c r="M20" s="174" t="s">
        <v>259</v>
      </c>
      <c r="N20" s="171">
        <f>SUMIFS(Extranet!$H:$H,Extranet!$C:$C,N$1,Extranet!$D:$D,$M20)</f>
        <v>100</v>
      </c>
      <c r="P20" t="s">
        <v>183</v>
      </c>
      <c r="Q20" s="174" t="str">
        <f t="shared" si="2"/>
        <v>MSGT33</v>
      </c>
      <c r="R20" s="171">
        <f ca="1">N20*_xll.BDP(Q20&amp;" Corp","RISK_MTY_MID")/100</f>
        <v>94.933950000000763</v>
      </c>
      <c r="T20" s="52" t="s">
        <v>259</v>
      </c>
      <c r="U20" s="32" t="str">
        <f t="shared" si="1"/>
        <v>Sim</v>
      </c>
      <c r="V20" s="179">
        <f>IF(U20="Sim",SUMIFS(Extranet!J:J,Extranet!C:C,'AF INFRA'!$N$1,Extranet!D:D,'AF INFRA'!T20),0)</f>
        <v>102801.05</v>
      </c>
      <c r="W20" s="241">
        <f ca="1">V20/(VLOOKUP($N$1,'Base CDI'!$A$9:$D$23,3,0))</f>
        <v>8.7258242410451943E-3</v>
      </c>
      <c r="AB20" s="144"/>
      <c r="AD20" t="s">
        <v>161</v>
      </c>
      <c r="AE20" s="238" t="s">
        <v>870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9.35</v>
      </c>
      <c r="E21" s="46">
        <f ca="1">_xll.BDP(A21,"PX_CLOSE_1D")</f>
        <v>9.23</v>
      </c>
      <c r="F21" s="4">
        <f t="shared" ca="1" si="4"/>
        <v>0.11999999999999922</v>
      </c>
      <c r="G21" s="12">
        <f ca="1">VLOOKUP(B21,'Base IPCA'!$B$18:$M$26,12,0)</f>
        <v>19.884769462543773</v>
      </c>
      <c r="H21" s="12">
        <f ca="1">_xll.BDP(A21,"FUT_BUS_DAYS_VAL")/252</f>
        <v>1.3492063492063493</v>
      </c>
      <c r="I21" s="4">
        <f ca="1">_xll.BDP(A21,"CONTRACT_VALUE")</f>
        <v>160372.3258708115</v>
      </c>
      <c r="J21" s="12"/>
      <c r="K21" s="12"/>
      <c r="M21" s="174" t="s">
        <v>44</v>
      </c>
      <c r="N21" s="171">
        <f>SUMIFS(Extranet!$H:$H,Extranet!$C:$C,N$1,Extranet!$D:$D,$M21)</f>
        <v>210</v>
      </c>
      <c r="P21" t="s">
        <v>315</v>
      </c>
      <c r="Q21" s="174" t="str">
        <f t="shared" si="2"/>
        <v>NEOE26</v>
      </c>
      <c r="R21" s="171">
        <f ca="1">N21*_xll.BDP(Q21&amp;" Corp","RISK_MTY_MID")/100</f>
        <v>139.68160499999613</v>
      </c>
      <c r="T21" s="52" t="s">
        <v>44</v>
      </c>
      <c r="U21" s="32" t="str">
        <f t="shared" si="1"/>
        <v>Sim</v>
      </c>
      <c r="V21" s="179">
        <f>IF(U21="Sim",SUMIFS(Extranet!J:J,Extranet!C:C,'AF INFRA'!$N$1,Extranet!D:D,'AF INFRA'!T21),0)</f>
        <v>218820.29</v>
      </c>
      <c r="W21" s="241">
        <f ca="1">V21/(VLOOKUP($N$1,'Base CDI'!$A$9:$D$23,3,0))</f>
        <v>1.8573617593541498E-2</v>
      </c>
      <c r="AB21" s="144"/>
      <c r="AD21" t="s">
        <v>878</v>
      </c>
      <c r="AE21" s="238" t="s">
        <v>870</v>
      </c>
    </row>
    <row r="22" spans="1:31" x14ac:dyDescent="0.25">
      <c r="A22" t="s">
        <v>314</v>
      </c>
      <c r="B22" t="s">
        <v>315</v>
      </c>
      <c r="C22" s="10">
        <v>46249</v>
      </c>
      <c r="D22" s="43">
        <f ca="1">_xll.BDP(A22,"LAST_PRICE")</f>
        <v>8.2850000000000001</v>
      </c>
      <c r="E22" s="46">
        <f ca="1">_xll.BDP(A22,"PX_CLOSE_1D")</f>
        <v>8.2349999999999994</v>
      </c>
      <c r="F22" s="4">
        <f t="shared" ca="1" si="4"/>
        <v>5.0000000000000711E-2</v>
      </c>
      <c r="G22" s="12">
        <f ca="1">VLOOKUP(B22,'Base IPCA'!$B$18:$M$26,12,0)</f>
        <v>29.619656350696459</v>
      </c>
      <c r="H22" s="12">
        <f ca="1">_xll.BDP(A22,"FUT_BUS_DAYS_VAL")/252</f>
        <v>2.0833333333333335</v>
      </c>
      <c r="I22" s="4">
        <f ca="1">_xll.BDP(A22,"CONTRACT_VALUE")</f>
        <v>153280.42246270285</v>
      </c>
      <c r="J22" s="12"/>
      <c r="K22" s="12"/>
      <c r="M22" s="174" t="s">
        <v>290</v>
      </c>
      <c r="N22" s="171">
        <f>SUMIFS(Extranet!$H:$H,Extranet!$C:$C,N$1,Extranet!$D:$D,$M22)</f>
        <v>235</v>
      </c>
      <c r="P22" t="s">
        <v>184</v>
      </c>
      <c r="Q22" s="174" t="str">
        <f t="shared" si="2"/>
        <v>NTN-B50</v>
      </c>
      <c r="R22" s="171">
        <f ca="1">N22*_xll.BDP(A13,"RISK_MID",,)/100</f>
        <v>1018.3028629556588</v>
      </c>
      <c r="T22" s="52" t="s">
        <v>290</v>
      </c>
      <c r="U22" s="32" t="str">
        <f t="shared" si="1"/>
        <v>Não</v>
      </c>
      <c r="V22" s="179">
        <f>IF(U22="Sim",SUMIFS(Extranet!J:J,Extranet!C:C,'AF INFRA'!$N$1,Extranet!D:D,'AF INFRA'!T22),0)</f>
        <v>0</v>
      </c>
      <c r="W22" s="241">
        <f ca="1">V22/(VLOOKUP($N$1,'Base CDI'!$A$9:$D$23,3,0))</f>
        <v>0</v>
      </c>
      <c r="AB22" s="144"/>
      <c r="AD22" t="s">
        <v>129</v>
      </c>
      <c r="AE22" s="238" t="s">
        <v>870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8.0500000000000007</v>
      </c>
      <c r="E23" s="46">
        <f ca="1">_xll.BDP(A23,"PX_CLOSE_1D")</f>
        <v>7.91</v>
      </c>
      <c r="F23" s="4">
        <f t="shared" ca="1" si="4"/>
        <v>0.14000000000000057</v>
      </c>
      <c r="G23" s="12">
        <f ca="1">VLOOKUP(B23,'Base IPCA'!$B$18:$M$26,12,0)</f>
        <v>43.428711760207079</v>
      </c>
      <c r="H23" s="12">
        <f ca="1">_xll.BDP(A23,"FUT_BUS_DAYS_VAL")/252</f>
        <v>3.3333333333333335</v>
      </c>
      <c r="I23" s="4">
        <f ca="1">_xll.BDP(A23,"CONTRACT_VALUE")</f>
        <v>139772.39647796971</v>
      </c>
      <c r="J23" s="12"/>
      <c r="K23" s="12"/>
      <c r="M23" s="174" t="s">
        <v>400</v>
      </c>
      <c r="N23" s="171">
        <f>SUMIFS(Extranet!$H:$H,Extranet!$C:$C,N$1,Extranet!$D:$D,$M23)</f>
        <v>510</v>
      </c>
      <c r="P23" t="s">
        <v>179</v>
      </c>
      <c r="Q23" s="174" t="str">
        <f t="shared" si="2"/>
        <v>PEJA11</v>
      </c>
      <c r="R23" s="171">
        <f ca="1">N23*_xll.BDP(Q23&amp;" Corp","RISK_MTY_MID")/100</f>
        <v>301.77898500002925</v>
      </c>
      <c r="T23" s="52" t="s">
        <v>400</v>
      </c>
      <c r="U23" s="32" t="str">
        <f t="shared" si="1"/>
        <v>Sim</v>
      </c>
      <c r="V23" s="179">
        <f>IF(U23="Sim",SUMIFS(Extranet!J:J,Extranet!C:C,'AF INFRA'!$N$1,Extranet!D:D,'AF INFRA'!T23),0)</f>
        <v>569021.72</v>
      </c>
      <c r="W23" s="241">
        <f ca="1">V23/(VLOOKUP($N$1,'Base CDI'!$A$9:$D$23,3,0))</f>
        <v>4.8298957238833949E-2</v>
      </c>
      <c r="AD23" t="s">
        <v>276</v>
      </c>
      <c r="AE23" s="238" t="s">
        <v>870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7.85</v>
      </c>
      <c r="E24" s="46">
        <f ca="1">_xll.BDP(A24,"PX_CLOSE_1D")</f>
        <v>7.7</v>
      </c>
      <c r="F24" s="4">
        <f t="shared" ca="1" si="4"/>
        <v>0.14999999999999947</v>
      </c>
      <c r="G24" s="12">
        <f ca="1">VLOOKUP(B24,'Base IPCA'!$B$18:$M$26,12,0)</f>
        <v>60.409539072585176</v>
      </c>
      <c r="H24" s="12">
        <f ca="1">_xll.BDP(A24,"FUT_BUS_DAYS_VAL")/252</f>
        <v>5.3095238095238093</v>
      </c>
      <c r="I24" s="4">
        <f ca="1">_xll.BDP(A24,"CONTRACT_VALUE")</f>
        <v>121128.01976598169</v>
      </c>
      <c r="J24" s="12"/>
      <c r="K24" s="12"/>
      <c r="M24" s="174" t="s">
        <v>481</v>
      </c>
      <c r="N24" s="171">
        <f>SUMIFS(Extranet!$H:$H,Extranet!$C:$C,N$1,Extranet!$D:$D,$M24)</f>
        <v>550</v>
      </c>
      <c r="P24" t="s">
        <v>183</v>
      </c>
      <c r="Q24" s="174" t="str">
        <f>$M24</f>
        <v>RMSA12</v>
      </c>
      <c r="R24" s="171">
        <f ca="1">IFERROR(N24*_xll.BDP(Q24&amp;" Corp","RISK_MTY_MID")/100,(N24*0.894042))</f>
        <v>491.72309999999999</v>
      </c>
      <c r="T24" s="52" t="s">
        <v>481</v>
      </c>
      <c r="U24" s="32" t="str">
        <f t="shared" si="1"/>
        <v>Sim</v>
      </c>
      <c r="V24" s="179">
        <f>IF(U24="Sim",SUMIFS(Extranet!J:J,Extranet!C:C,'AF INFRA'!$N$1,Extranet!D:D,'AF INFRA'!T24),0)</f>
        <v>662676.73</v>
      </c>
      <c r="W24" s="241">
        <f ca="1">V24/(VLOOKUP($N$1,'Base CDI'!$A$9:$D$23,3,0))</f>
        <v>5.6248459277512833E-2</v>
      </c>
      <c r="AD24" t="s">
        <v>483</v>
      </c>
      <c r="AE24" s="238" t="s">
        <v>870</v>
      </c>
    </row>
    <row r="25" spans="1:31" x14ac:dyDescent="0.25">
      <c r="A25" t="s">
        <v>447</v>
      </c>
      <c r="B25" t="s">
        <v>440</v>
      </c>
      <c r="C25" s="10">
        <v>48441</v>
      </c>
      <c r="D25" s="43">
        <f ca="1">_xll.BDP(A25,"LAST_PRICE")</f>
        <v>7.8049999999999997</v>
      </c>
      <c r="E25" s="46">
        <f ca="1">_xll.BDP(A25,"PX_CLOSE_1D")</f>
        <v>7.6749999999999998</v>
      </c>
      <c r="F25" s="12">
        <f ca="1">+D25-E25</f>
        <v>0.12999999999999989</v>
      </c>
      <c r="G25" s="12">
        <f ca="1">VLOOKUP(B25,'Base IPCA'!$B$18:$M$26,12,0)</f>
        <v>72.0000909709197</v>
      </c>
      <c r="H25" s="12">
        <f ca="1">_xll.BDP(A25,"FUT_BUS_DAYS_VAL")/252</f>
        <v>7.3095238095238093</v>
      </c>
      <c r="I25" s="4">
        <f ca="1">_xll.BDP(A25,"CONTRACT_VALUE")</f>
        <v>104454.97679494695</v>
      </c>
      <c r="J25" s="12"/>
      <c r="K25" s="12"/>
      <c r="M25" s="174" t="s">
        <v>387</v>
      </c>
      <c r="N25" s="171">
        <f>SUMIFS(Extranet!$H:$H,Extranet!$C:$C,N$1,Extranet!$D:$D,$M25)</f>
        <v>370</v>
      </c>
      <c r="P25" t="s">
        <v>179</v>
      </c>
      <c r="Q25" s="174" t="str">
        <f>$M25</f>
        <v>TBCR18</v>
      </c>
      <c r="R25" s="171">
        <f ca="1">IFERROR(N25*_xll.BDP(Q25&amp;" Corp","RISK_MTY_MID")/100,(N25*0.498514))</f>
        <v>184.45018000000002</v>
      </c>
      <c r="T25" s="52" t="s">
        <v>387</v>
      </c>
      <c r="U25" s="32" t="str">
        <f t="shared" si="1"/>
        <v>Sim</v>
      </c>
      <c r="V25" s="179">
        <f>IF(U25="Sim",SUMIFS(Extranet!J:J,Extranet!C:C,'AF INFRA'!$N$1,Extranet!D:D,'AF INFRA'!T25),0)</f>
        <v>456007.66</v>
      </c>
      <c r="W25" s="241">
        <f ca="1">V25/(VLOOKUP($N$1,'Base CDI'!$A$9:$D$23,3,0))</f>
        <v>3.8706245643700087E-2</v>
      </c>
      <c r="AD25" t="s">
        <v>47</v>
      </c>
      <c r="AE25" s="238" t="s">
        <v>870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7.65</v>
      </c>
      <c r="E26" s="46">
        <f ca="1">_xll.BDP(A26,"PX_CLOSE_1D")</f>
        <v>7.56</v>
      </c>
      <c r="F26" s="4">
        <f t="shared" ca="1" si="4"/>
        <v>9.0000000000000746E-2</v>
      </c>
      <c r="G26" s="12">
        <f ca="1">VLOOKUP(B26,'Base IPCA'!$B$18:$M$26,12,0)</f>
        <v>81.666583357495256</v>
      </c>
      <c r="H26" s="12">
        <f ca="1">_xll.BDP(A26,"FUT_BUS_DAYS_VAL")/252</f>
        <v>10.031746031746032</v>
      </c>
      <c r="I26" s="4">
        <f ca="1">_xll.BDP(A26,"CONTRACT_VALUE")</f>
        <v>86366.898104902808</v>
      </c>
      <c r="J26" s="12"/>
      <c r="K26" s="12"/>
      <c r="M26" s="174" t="s">
        <v>47</v>
      </c>
      <c r="N26" s="171">
        <f>SUMIFS(Extranet!$H:$H,Extranet!$C:$C,N$1,Extranet!$D:$D,$M26)</f>
        <v>425</v>
      </c>
      <c r="P26" t="s">
        <v>315</v>
      </c>
      <c r="Q26" s="174" t="str">
        <f t="shared" si="2"/>
        <v>TIET29</v>
      </c>
      <c r="R26" s="171">
        <f ca="1">N26*_xll.BDP(Q26&amp;" Corp","RISK_MTY_MID")/100</f>
        <v>183.09297500003083</v>
      </c>
      <c r="T26" s="52" t="s">
        <v>47</v>
      </c>
      <c r="U26" s="32" t="str">
        <f t="shared" si="1"/>
        <v>Sim</v>
      </c>
      <c r="V26" s="179">
        <f>IF(U26="Sim",SUMIFS(Extranet!J:J,Extranet!C:C,'AF INFRA'!$N$1,Extranet!D:D,'AF INFRA'!T26),0)</f>
        <v>546167.38</v>
      </c>
      <c r="W26" s="241">
        <f ca="1">V26/(VLOOKUP($N$1,'Base CDI'!$A$9:$D$23,3,0))</f>
        <v>4.6359065049161874E-2</v>
      </c>
      <c r="AD26" t="s">
        <v>868</v>
      </c>
      <c r="AE26" s="238" t="s">
        <v>870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7.44</v>
      </c>
      <c r="E27" s="46">
        <f ca="1">_xll.BDP(A27,"PX_CLOSE_1D")</f>
        <v>7.44</v>
      </c>
      <c r="F27" s="4">
        <f t="shared" ca="1" si="4"/>
        <v>0</v>
      </c>
      <c r="G27" s="12">
        <f ca="1">VLOOKUP(B27,'Base IPCA'!$B$18:$M$26,12,0)</f>
        <v>85.620147488749353</v>
      </c>
      <c r="H27" s="12">
        <f ca="1">_xll.BDP(A27,"FUT_BUS_DAYS_VAL")/252</f>
        <v>15.265873015873016</v>
      </c>
      <c r="I27" s="4">
        <f ca="1">_xll.BDP(A27,"CONTRACT_VALUE")</f>
        <v>60496.157258364692</v>
      </c>
      <c r="J27" s="12"/>
      <c r="K27" s="12"/>
      <c r="M27" s="244" t="s">
        <v>204</v>
      </c>
      <c r="N27" s="248">
        <f>SUMIFS(Extranet!$H:$H,Extranet!$C:$C,N$1,Extranet!$D:$D,$M27,Extranet!A:A,"Debêntures")</f>
        <v>215</v>
      </c>
      <c r="P27" t="s">
        <v>179</v>
      </c>
      <c r="Q27" s="174" t="str">
        <f>$M27</f>
        <v>VAMO33</v>
      </c>
      <c r="R27" s="171">
        <f ca="1">IFERROR(N27*_xll.BDP(Q27&amp;" Corp","RISK_MTY_MID")/100,(N27*0.498514))</f>
        <v>89.777012500003934</v>
      </c>
      <c r="T27" s="52" t="s">
        <v>204</v>
      </c>
      <c r="U27" s="32" t="str">
        <f t="shared" si="1"/>
        <v>Não</v>
      </c>
      <c r="V27" s="179">
        <f>IF(U27="Sim",SUMIFS(Extranet!J:J,Extranet!C:C,'AF INFRA'!$N$1,Extranet!D:D,'AF INFRA'!T27),0)</f>
        <v>0</v>
      </c>
      <c r="W27" s="241">
        <f ca="1">V27/(VLOOKUP($N$1,'Base CDI'!$A$9:$D$23,3,0))</f>
        <v>0</v>
      </c>
      <c r="AD27" t="s">
        <v>963</v>
      </c>
      <c r="AE27" s="238" t="s">
        <v>870</v>
      </c>
    </row>
    <row r="28" spans="1:31" x14ac:dyDescent="0.25">
      <c r="I28" s="12"/>
      <c r="J28" s="12"/>
      <c r="K28" s="12"/>
      <c r="M28" s="174" t="s">
        <v>868</v>
      </c>
      <c r="N28" s="171">
        <f>SUMIFS(Extranet!$H:$H,Extranet!$C:$C,N$1,Extranet!$D:$D,$M28)</f>
        <v>230</v>
      </c>
      <c r="P28" t="s">
        <v>180</v>
      </c>
      <c r="Q28" s="174" t="str">
        <f t="shared" ref="Q28:Q37" si="5">$M28</f>
        <v>VERO13</v>
      </c>
      <c r="R28" s="171">
        <f ca="1">IFERROR(N28*_xll.BDP(Q28&amp;" Corp","RISK_MTY_MID")/100,(N28*0.449935162097789))</f>
        <v>103.48508728249146</v>
      </c>
      <c r="T28" s="52" t="s">
        <v>868</v>
      </c>
      <c r="U28" s="32" t="str">
        <f t="shared" si="1"/>
        <v>Sim</v>
      </c>
      <c r="V28" s="179">
        <f>IF(U28="Sim",SUMIFS(Extranet!J:J,Extranet!C:C,'AF INFRA'!$N$1,Extranet!D:D,'AF INFRA'!T28),0)</f>
        <v>233157.49</v>
      </c>
      <c r="W28" s="241">
        <f ca="1">V28/(VLOOKUP($N$1,'Base CDI'!$A$9:$D$23,3,0))</f>
        <v>1.9790569047915874E-2</v>
      </c>
      <c r="AD28" t="s">
        <v>328</v>
      </c>
      <c r="AE28" t="s">
        <v>870</v>
      </c>
    </row>
    <row r="29" spans="1:31" x14ac:dyDescent="0.25">
      <c r="C29" s="45" t="s">
        <v>402</v>
      </c>
      <c r="D29" s="44" t="s">
        <v>444</v>
      </c>
      <c r="E29" s="44" t="s">
        <v>441</v>
      </c>
      <c r="F29" s="44" t="s">
        <v>445</v>
      </c>
      <c r="K29" s="12"/>
      <c r="M29" s="174" t="s">
        <v>963</v>
      </c>
      <c r="N29" s="171">
        <f>SUMIFS(Extranet!$H:$H,Extranet!$C:$C,N$1,Extranet!$D:$D,$M29)</f>
        <v>105</v>
      </c>
      <c r="P29" t="s">
        <v>183</v>
      </c>
      <c r="Q29" s="174" t="str">
        <f>$M29</f>
        <v>CAEC12</v>
      </c>
      <c r="R29" s="171">
        <f ca="1">IFERROR(N29*_xll.BDP(Q29&amp;" Corp","RISK_MTY_MID")/100,(N29*0.68605))</f>
        <v>74.31999750000557</v>
      </c>
      <c r="T29" s="52" t="s">
        <v>963</v>
      </c>
      <c r="U29" s="32" t="str">
        <f t="shared" si="1"/>
        <v>Sim</v>
      </c>
      <c r="V29" s="179">
        <f>IF(U29="Sim",SUMIFS(Extranet!J:J,Extranet!C:C,'AF INFRA'!$N$1,Extranet!D:D,'AF INFRA'!T29),0)</f>
        <v>110334.03</v>
      </c>
      <c r="W29" s="241">
        <f ca="1">V29/(VLOOKUP($N$1,'Base CDI'!$A$9:$D$23,3,0))</f>
        <v>9.3652287947079103E-3</v>
      </c>
      <c r="AD29" t="s">
        <v>388</v>
      </c>
      <c r="AE29" t="s">
        <v>871</v>
      </c>
    </row>
    <row r="30" spans="1:31" ht="15.75" thickBot="1" x14ac:dyDescent="0.3">
      <c r="C30" s="52" t="s">
        <v>177</v>
      </c>
      <c r="D30" s="179">
        <f t="shared" ref="D30:D37" ca="1" si="6">SUMIF($B$41:$F$54,C30,$F$41:$F$54)</f>
        <v>0.79918948753648877</v>
      </c>
      <c r="E30" s="180">
        <f t="shared" ref="E30:E37" ca="1" si="7">D30/$D$38</f>
        <v>1.4743703454734387E-3</v>
      </c>
      <c r="F30" s="181">
        <f t="shared" ref="F30:F36" ca="1" si="8">V42-E30</f>
        <v>-1.3460558754543558E-4</v>
      </c>
      <c r="M30" s="174" t="s">
        <v>878</v>
      </c>
      <c r="N30" s="171">
        <f>SUMIFS(Extranet!$H:$H,Extranet!$C:$C,N$1,Extranet!$D:$D,$M30)</f>
        <v>230</v>
      </c>
      <c r="P30" t="s">
        <v>440</v>
      </c>
      <c r="Q30" s="174" t="str">
        <f>$M30</f>
        <v>BHSA11</v>
      </c>
      <c r="R30" s="171">
        <f ca="1">IFERROR(N30*_xll.BDP($M30&amp;" Corp","RISK_MTY_MID")/100,(N30*0.77053))</f>
        <v>177.22190000000001</v>
      </c>
      <c r="T30" s="53" t="s">
        <v>878</v>
      </c>
      <c r="U30" s="242" t="str">
        <f t="shared" si="1"/>
        <v>Sim</v>
      </c>
      <c r="V30" s="232">
        <f>N30*1000</f>
        <v>230000</v>
      </c>
      <c r="W30" s="247">
        <f ca="1">V30/(VLOOKUP($N$1,'Base CDI'!$A$9:$D$23,3,0))</f>
        <v>1.9522559112386446E-2</v>
      </c>
      <c r="AD30" t="s">
        <v>476</v>
      </c>
      <c r="AE30" t="s">
        <v>871</v>
      </c>
    </row>
    <row r="31" spans="1:31" x14ac:dyDescent="0.25">
      <c r="C31" s="52" t="s">
        <v>116</v>
      </c>
      <c r="D31" s="179">
        <f t="shared" ca="1" si="6"/>
        <v>16.273645729291079</v>
      </c>
      <c r="E31" s="180">
        <f t="shared" ca="1" si="7"/>
        <v>3.0022142495851795E-2</v>
      </c>
      <c r="F31" s="181">
        <f t="shared" ca="1" si="8"/>
        <v>3.0928760482745211E-3</v>
      </c>
      <c r="M31" s="174" t="s">
        <v>177</v>
      </c>
      <c r="N31" s="177">
        <f>SUMIFS(Estratégia!$F:$F,Estratégia!$C:$C,N$1,Estratégia!$D:$D,$M31,Estratégia!$E:$E,"Juros Reais")</f>
        <v>6</v>
      </c>
      <c r="P31" t="s">
        <v>177</v>
      </c>
      <c r="Q31" s="174" t="str">
        <f t="shared" si="5"/>
        <v>DAPMAI25</v>
      </c>
      <c r="R31" s="177">
        <f t="shared" ref="R31:R37" ca="1" si="9">N31*VLOOKUP($Q31,$B:$G,6,0)</f>
        <v>9.0513562956475653</v>
      </c>
      <c r="V31" s="45" t="s">
        <v>159</v>
      </c>
      <c r="W31" s="5">
        <f ca="1">SUM(W2:W30)</f>
        <v>0.88059495090566153</v>
      </c>
      <c r="AD31" t="s">
        <v>840</v>
      </c>
      <c r="AE31" t="s">
        <v>871</v>
      </c>
    </row>
    <row r="32" spans="1:31" x14ac:dyDescent="0.25">
      <c r="C32" s="52" t="s">
        <v>315</v>
      </c>
      <c r="D32" s="179">
        <f t="shared" ca="1" si="6"/>
        <v>11.367636733494143</v>
      </c>
      <c r="E32" s="180">
        <f t="shared" ca="1" si="7"/>
        <v>2.0971380078636345E-2</v>
      </c>
      <c r="F32" s="181">
        <f t="shared" ca="1" si="8"/>
        <v>8.4573130339109945E-2</v>
      </c>
      <c r="M32" s="174" t="s">
        <v>116</v>
      </c>
      <c r="N32" s="177">
        <f>SUMIFS(Estratégia!$F:$F,Estratégia!$C:$C,N$1,Estratégia!$D:$D,$M32,Estratégia!$E:$E,"Juros Reais")</f>
        <v>6</v>
      </c>
      <c r="P32" t="s">
        <v>116</v>
      </c>
      <c r="Q32" s="174" t="str">
        <f t="shared" si="5"/>
        <v>DAPAGO26</v>
      </c>
      <c r="R32" s="177">
        <f t="shared" ca="1" si="9"/>
        <v>119.30861677526264</v>
      </c>
      <c r="W32" s="249"/>
      <c r="AD32" t="s">
        <v>237</v>
      </c>
      <c r="AE32" t="s">
        <v>871</v>
      </c>
    </row>
    <row r="33" spans="2:31" x14ac:dyDescent="0.25">
      <c r="C33" s="52" t="s">
        <v>179</v>
      </c>
      <c r="D33" s="179">
        <f t="shared" ca="1" si="6"/>
        <v>36.286011723894795</v>
      </c>
      <c r="E33" s="180">
        <f t="shared" ca="1" si="7"/>
        <v>6.6941595798667708E-2</v>
      </c>
      <c r="F33" s="181">
        <f t="shared" ca="1" si="8"/>
        <v>0.13151229567034575</v>
      </c>
      <c r="M33" s="174" t="s">
        <v>315</v>
      </c>
      <c r="N33" s="177">
        <f>SUMIFS(Estratégia!$F:$F,Estratégia!$C:$C,N$1,Estratégia!$D:$D,$M33,Estratégia!$E:$E,"Juros Reais")</f>
        <v>0</v>
      </c>
      <c r="P33" t="s">
        <v>315</v>
      </c>
      <c r="Q33" s="174" t="str">
        <f>$M33</f>
        <v>DAPMAI27</v>
      </c>
      <c r="R33" s="177">
        <f t="shared" ca="1" si="9"/>
        <v>0</v>
      </c>
      <c r="W33" s="5"/>
      <c r="AD33" t="s">
        <v>256</v>
      </c>
      <c r="AE33" t="s">
        <v>871</v>
      </c>
    </row>
    <row r="34" spans="2:31" x14ac:dyDescent="0.25">
      <c r="C34" s="52" t="s">
        <v>180</v>
      </c>
      <c r="D34" s="179">
        <f t="shared" ca="1" si="6"/>
        <v>30.657891086113544</v>
      </c>
      <c r="E34" s="180">
        <f t="shared" ca="1" si="7"/>
        <v>5.6558658712407707E-2</v>
      </c>
      <c r="F34" s="181">
        <f t="shared" ca="1" si="8"/>
        <v>0.10619794270983868</v>
      </c>
      <c r="M34" s="174" t="s">
        <v>179</v>
      </c>
      <c r="N34" s="177">
        <f>SUMIFS(Estratégia!$F:$F,Estratégia!$C:$C,N$1,Estratégia!$D:$D,$M34,Estratégia!$E:$E,"Juros Reais")</f>
        <v>0</v>
      </c>
      <c r="P34" t="s">
        <v>179</v>
      </c>
      <c r="Q34" s="174" t="str">
        <f t="shared" si="5"/>
        <v>DAPAGO28</v>
      </c>
      <c r="R34" s="177">
        <f t="shared" ca="1" si="9"/>
        <v>0</v>
      </c>
      <c r="AD34" t="s">
        <v>392</v>
      </c>
      <c r="AE34" t="s">
        <v>871</v>
      </c>
    </row>
    <row r="35" spans="2:31" x14ac:dyDescent="0.25">
      <c r="C35" s="52" t="s">
        <v>440</v>
      </c>
      <c r="D35" s="179">
        <f t="shared" ca="1" si="6"/>
        <v>33.12402268491433</v>
      </c>
      <c r="E35" s="180">
        <f t="shared" ca="1" si="7"/>
        <v>6.1108257216906138E-2</v>
      </c>
      <c r="F35" s="181">
        <f t="shared" ca="1" si="8"/>
        <v>0.11658929232240683</v>
      </c>
      <c r="M35" s="174" t="s">
        <v>180</v>
      </c>
      <c r="N35" s="177">
        <f>SUMIFS(Estratégia!$F:$F,Estratégia!$C:$C,N$1,Estratégia!$D:$D,$M35,Estratégia!$E:$E,"Juros Reais")</f>
        <v>0</v>
      </c>
      <c r="P35" t="s">
        <v>180</v>
      </c>
      <c r="Q35" s="174" t="str">
        <f t="shared" si="5"/>
        <v>DAPAGO30</v>
      </c>
      <c r="R35" s="177">
        <f t="shared" ca="1" si="9"/>
        <v>0</v>
      </c>
      <c r="W35" s="144"/>
      <c r="AD35" t="s">
        <v>204</v>
      </c>
      <c r="AE35" t="s">
        <v>871</v>
      </c>
    </row>
    <row r="36" spans="2:31" x14ac:dyDescent="0.25">
      <c r="C36" s="52" t="s">
        <v>183</v>
      </c>
      <c r="D36" s="179">
        <f t="shared" ca="1" si="6"/>
        <v>63.486368260157334</v>
      </c>
      <c r="E36" s="180">
        <f t="shared" ca="1" si="7"/>
        <v>0.11712168411162753</v>
      </c>
      <c r="F36" s="181">
        <f t="shared" ca="1" si="8"/>
        <v>5.3243702618081354E-2</v>
      </c>
      <c r="M36" s="174" t="s">
        <v>440</v>
      </c>
      <c r="N36" s="177">
        <f>SUMIFS(Estratégia!$F:$F,Estratégia!$C:$C,N$1,Estratégia!$D:$D,$M36,Estratégia!$E:$E,"Juros Reais")</f>
        <v>3</v>
      </c>
      <c r="P36" t="s">
        <v>440</v>
      </c>
      <c r="Q36" s="174" t="str">
        <f>$M36</f>
        <v>DAPAGO32</v>
      </c>
      <c r="R36" s="177">
        <f t="shared" ca="1" si="9"/>
        <v>216.0002729127591</v>
      </c>
      <c r="AD36" t="s">
        <v>205</v>
      </c>
      <c r="AE36" t="s">
        <v>871</v>
      </c>
    </row>
    <row r="37" spans="2:31" ht="15.75" thickBot="1" x14ac:dyDescent="0.3">
      <c r="C37" s="52" t="s">
        <v>184</v>
      </c>
      <c r="D37" s="179">
        <f t="shared" ca="1" si="6"/>
        <v>350.06001041657674</v>
      </c>
      <c r="E37" s="180">
        <f t="shared" ca="1" si="7"/>
        <v>0.6458019112404294</v>
      </c>
      <c r="F37" s="181">
        <f ca="1">-E37</f>
        <v>-0.6458019112404294</v>
      </c>
      <c r="M37" s="175" t="s">
        <v>183</v>
      </c>
      <c r="N37" s="234">
        <f>SUMIFS(Estratégia!$F:$F,Estratégia!$C:$C,N$1,Estratégia!$D:$D,$M37,Estratégia!$E:$E,"Juros Reais")</f>
        <v>6</v>
      </c>
      <c r="P37" t="s">
        <v>183</v>
      </c>
      <c r="Q37" s="175" t="str">
        <f t="shared" si="5"/>
        <v>DAPMAI35</v>
      </c>
      <c r="R37" s="177">
        <f t="shared" ca="1" si="9"/>
        <v>489.99950014497153</v>
      </c>
      <c r="AD37" t="s">
        <v>206</v>
      </c>
      <c r="AE37" t="s">
        <v>871</v>
      </c>
    </row>
    <row r="38" spans="2:31" ht="15.75" thickBot="1" x14ac:dyDescent="0.3">
      <c r="C38" s="74" t="s">
        <v>159</v>
      </c>
      <c r="D38" s="182">
        <f ca="1">SUM(D30:D37)</f>
        <v>542.05477612197842</v>
      </c>
      <c r="E38" s="183">
        <f ca="1">SUM(E30:E37)</f>
        <v>1</v>
      </c>
      <c r="F38" s="183">
        <f ca="1">SUM(F30:F37)</f>
        <v>-0.15072727711991774</v>
      </c>
      <c r="R38" s="178">
        <f ca="1">SUM(R2:R37)</f>
        <v>7786.7982713668316</v>
      </c>
      <c r="AD38" t="s">
        <v>399</v>
      </c>
      <c r="AE38" t="s">
        <v>871</v>
      </c>
    </row>
    <row r="39" spans="2:31" ht="15.75" thickBot="1" x14ac:dyDescent="0.3">
      <c r="M39" s="327" t="s">
        <v>403</v>
      </c>
      <c r="N39" s="327"/>
      <c r="P39" s="327" t="s">
        <v>401</v>
      </c>
      <c r="Q39" s="327"/>
      <c r="S39" s="188"/>
      <c r="AD39" t="s">
        <v>347</v>
      </c>
      <c r="AE39" t="s">
        <v>871</v>
      </c>
    </row>
    <row r="40" spans="2:31" ht="15.75" thickBot="1" x14ac:dyDescent="0.3">
      <c r="C40" s="45" t="s">
        <v>146</v>
      </c>
      <c r="D40" s="45" t="s">
        <v>777</v>
      </c>
      <c r="E40" s="45" t="s">
        <v>441</v>
      </c>
      <c r="F40" s="45" t="s">
        <v>443</v>
      </c>
      <c r="G40" s="45" t="s">
        <v>442</v>
      </c>
      <c r="M40" s="45" t="s">
        <v>364</v>
      </c>
      <c r="N40" s="192" t="str">
        <f>N1</f>
        <v>AF DEB INCENTIVADAS</v>
      </c>
      <c r="O40" s="192" t="s">
        <v>748</v>
      </c>
      <c r="P40" s="45" t="s">
        <v>402</v>
      </c>
      <c r="Q40" s="192" t="s">
        <v>245</v>
      </c>
      <c r="R40" s="192" t="s">
        <v>747</v>
      </c>
      <c r="T40" s="327" t="s">
        <v>750</v>
      </c>
      <c r="U40" s="327"/>
      <c r="V40" s="327" t="s">
        <v>446</v>
      </c>
      <c r="W40" s="327" t="s">
        <v>751</v>
      </c>
      <c r="AD40" t="s">
        <v>304</v>
      </c>
      <c r="AE40" t="s">
        <v>871</v>
      </c>
    </row>
    <row r="41" spans="2:31" ht="15.75" thickBot="1" x14ac:dyDescent="0.3">
      <c r="B41" s="186" t="s">
        <v>177</v>
      </c>
      <c r="C41" s="52" t="s">
        <v>168</v>
      </c>
      <c r="D41" s="179">
        <v>0.20971215000000001</v>
      </c>
      <c r="E41" s="180">
        <f t="shared" ref="E41:E54" si="10">D41/$D$55</f>
        <v>8.9396886810378481E-2</v>
      </c>
      <c r="F41" s="168">
        <f t="shared" ref="F41:F54" ca="1" si="11">D41*VLOOKUP(C41,A:H,7,0)*100</f>
        <v>0.79918948753648877</v>
      </c>
      <c r="G41" s="180">
        <f t="shared" ref="G41:G54" ca="1" si="12">F41/$F$55</f>
        <v>1.4743703454734387E-3</v>
      </c>
      <c r="J41"/>
      <c r="M41" s="174" t="s">
        <v>177</v>
      </c>
      <c r="N41" s="171">
        <f ca="1">SUMIFS(Estratégia!$F:$F,Estratégia!$C:$C,N$40,Estratégia!$D:$D,$M41,Estratégia!$E:$E,"Hedge IPCA")*VLOOKUP($M41,$B$19:$H$27,6,0)</f>
        <v>0</v>
      </c>
      <c r="O41" s="227">
        <f t="shared" ref="O41:O48" ca="1" si="13">N41/$N$49</f>
        <v>0</v>
      </c>
      <c r="P41" s="174" t="str">
        <f t="shared" ref="P41:P48" si="14">M41</f>
        <v>DAPMAI25</v>
      </c>
      <c r="Q41" s="171">
        <f t="shared" ref="Q41:Q48" ca="1" si="15">SUMIF($P$2:$R$37,$P41,R$2:R$37)</f>
        <v>9.0513562956475653</v>
      </c>
      <c r="R41" s="227">
        <f t="shared" ref="R41:R48" ca="1" si="16">Q41/$Q$49</f>
        <v>1.1623976864702777E-3</v>
      </c>
      <c r="T41" s="45" t="s">
        <v>402</v>
      </c>
      <c r="U41" s="192" t="s">
        <v>245</v>
      </c>
      <c r="V41" s="329"/>
      <c r="W41" s="329"/>
      <c r="AD41" t="s">
        <v>727</v>
      </c>
      <c r="AE41" t="s">
        <v>871</v>
      </c>
    </row>
    <row r="42" spans="2:31" x14ac:dyDescent="0.25">
      <c r="B42" s="186" t="s">
        <v>116</v>
      </c>
      <c r="C42" s="52" t="s">
        <v>169</v>
      </c>
      <c r="D42" s="179">
        <v>0.31426472</v>
      </c>
      <c r="E42" s="180">
        <f t="shared" si="10"/>
        <v>0.13396595095866065</v>
      </c>
      <c r="F42" s="168">
        <f t="shared" ca="1" si="11"/>
        <v>16.273645729291079</v>
      </c>
      <c r="G42" s="180">
        <f t="shared" ca="1" si="12"/>
        <v>3.0022142495851795E-2</v>
      </c>
      <c r="J42"/>
      <c r="M42" s="174" t="s">
        <v>116</v>
      </c>
      <c r="N42" s="171">
        <f ca="1">SUMIFS(Estratégia!$F:$F,Estratégia!$C:$C,N$40,Estratégia!$D:$D,$M42,Estratégia!$E:$E,"Hedge IPCA")*VLOOKUP($M42,$B$19:$H$27,6,0)</f>
        <v>0</v>
      </c>
      <c r="O42" s="227">
        <f t="shared" ca="1" si="13"/>
        <v>0</v>
      </c>
      <c r="P42" s="174" t="str">
        <f t="shared" si="14"/>
        <v>DAPAGO26</v>
      </c>
      <c r="Q42" s="171">
        <f t="shared" ca="1" si="15"/>
        <v>223.72273177525312</v>
      </c>
      <c r="R42" s="227">
        <f t="shared" ca="1" si="16"/>
        <v>2.8731029619441083E-2</v>
      </c>
      <c r="T42" s="52" t="str">
        <f t="shared" ref="T42:T49" si="17">P41</f>
        <v>DAPMAI25</v>
      </c>
      <c r="U42" s="171">
        <f t="shared" ref="U42:U49" ca="1" si="18">N41+Q41</f>
        <v>9.0513562956475653</v>
      </c>
      <c r="V42" s="227">
        <f t="shared" ref="V42:V49" ca="1" si="19">U42/$U$50</f>
        <v>1.3397647579280031E-3</v>
      </c>
      <c r="W42" s="227">
        <f t="shared" ref="W42:W49" ca="1" si="20">V42-E30</f>
        <v>-1.3460558754543558E-4</v>
      </c>
      <c r="AD42" t="s">
        <v>257</v>
      </c>
      <c r="AE42" t="s">
        <v>871</v>
      </c>
    </row>
    <row r="43" spans="2:31" x14ac:dyDescent="0.25">
      <c r="B43" s="186" t="s">
        <v>315</v>
      </c>
      <c r="C43" s="52" t="s">
        <v>310</v>
      </c>
      <c r="D43" s="179">
        <v>0.14488549000000001</v>
      </c>
      <c r="E43" s="180">
        <f t="shared" si="10"/>
        <v>6.1762333512847128E-2</v>
      </c>
      <c r="F43" s="168">
        <f t="shared" ca="1" si="11"/>
        <v>11.367636733494143</v>
      </c>
      <c r="G43" s="180">
        <f t="shared" ca="1" si="12"/>
        <v>2.0971380078636345E-2</v>
      </c>
      <c r="J43"/>
      <c r="M43" s="174" t="s">
        <v>315</v>
      </c>
      <c r="N43" s="171">
        <f ca="1">SUMIFS(Estratégia!$F:$F,Estratégia!$C:$C,N$40,Estratégia!$D:$D,$M43,Estratégia!$E:$E,"Hedge IPCA")*VLOOKUP($M43,$B$19:$H$27,6,0)</f>
        <v>0</v>
      </c>
      <c r="O43" s="227">
        <f t="shared" ca="1" si="13"/>
        <v>0</v>
      </c>
      <c r="P43" s="174" t="str">
        <f t="shared" si="14"/>
        <v>DAPMAI27</v>
      </c>
      <c r="Q43" s="171">
        <f t="shared" ca="1" si="15"/>
        <v>713.05127500005881</v>
      </c>
      <c r="R43" s="227">
        <f t="shared" ca="1" si="16"/>
        <v>9.1571818114519532E-2</v>
      </c>
      <c r="T43" s="52" t="str">
        <f t="shared" si="17"/>
        <v>DAPAGO26</v>
      </c>
      <c r="U43" s="171">
        <f t="shared" ca="1" si="18"/>
        <v>223.72273177525312</v>
      </c>
      <c r="V43" s="227">
        <f t="shared" ca="1" si="19"/>
        <v>3.3115018544126316E-2</v>
      </c>
      <c r="W43" s="227">
        <f t="shared" ca="1" si="20"/>
        <v>3.0928760482745211E-3</v>
      </c>
      <c r="AD43" t="s">
        <v>464</v>
      </c>
      <c r="AE43" t="s">
        <v>871</v>
      </c>
    </row>
    <row r="44" spans="2:31" x14ac:dyDescent="0.25">
      <c r="B44" s="186" t="s">
        <v>179</v>
      </c>
      <c r="C44" s="52" t="s">
        <v>170</v>
      </c>
      <c r="D44" s="179">
        <v>0.26114744000000001</v>
      </c>
      <c r="E44" s="180">
        <f t="shared" si="10"/>
        <v>0.11132291636178498</v>
      </c>
      <c r="F44" s="168">
        <f t="shared" ca="1" si="11"/>
        <v>31.319643021207298</v>
      </c>
      <c r="G44" s="180">
        <f t="shared" ca="1" si="12"/>
        <v>5.7779479862307213E-2</v>
      </c>
      <c r="J44"/>
      <c r="M44" s="174" t="s">
        <v>179</v>
      </c>
      <c r="N44" s="171">
        <f ca="1">SUMIFS(Estratégia!$F:$F,Estratégia!$C:$C,N$40,Estratégia!$D:$D,$M44,Estratégia!$E:$E,"Hedge IPCA")*VLOOKUP($M44,$B$19:$H$27,6,0)</f>
        <v>-608.00196464289911</v>
      </c>
      <c r="O44" s="227">
        <f t="shared" ca="1" si="13"/>
        <v>0.58979571514937401</v>
      </c>
      <c r="P44" s="174" t="str">
        <f t="shared" si="14"/>
        <v>DAPAGO28</v>
      </c>
      <c r="Q44" s="171">
        <f t="shared" ca="1" si="15"/>
        <v>1948.7424710000178</v>
      </c>
      <c r="R44" s="227">
        <f t="shared" ca="1" si="16"/>
        <v>0.25026235470434893</v>
      </c>
      <c r="T44" s="52" t="str">
        <f t="shared" si="17"/>
        <v>DAPMAI27</v>
      </c>
      <c r="U44" s="171">
        <f t="shared" ca="1" si="18"/>
        <v>713.05127500005881</v>
      </c>
      <c r="V44" s="227">
        <f t="shared" ca="1" si="19"/>
        <v>0.10554451041774629</v>
      </c>
      <c r="W44" s="227">
        <f t="shared" ca="1" si="20"/>
        <v>8.4573130339109945E-2</v>
      </c>
      <c r="AD44" t="s">
        <v>261</v>
      </c>
      <c r="AE44" t="s">
        <v>871</v>
      </c>
    </row>
    <row r="45" spans="2:31" x14ac:dyDescent="0.25">
      <c r="B45" s="186" t="s">
        <v>179</v>
      </c>
      <c r="C45" s="52" t="s">
        <v>1010</v>
      </c>
      <c r="D45" s="179">
        <v>3.48341E-2</v>
      </c>
      <c r="E45" s="180">
        <f t="shared" si="10"/>
        <v>1.4849211620983358E-2</v>
      </c>
      <c r="F45" s="168">
        <f t="shared" ca="1" si="11"/>
        <v>4.9663687026874976</v>
      </c>
      <c r="G45" s="180">
        <f t="shared" ca="1" si="12"/>
        <v>9.1621159363604928E-3</v>
      </c>
      <c r="J45"/>
      <c r="M45" s="174" t="s">
        <v>180</v>
      </c>
      <c r="N45" s="171">
        <f ca="1">SUMIFS(Estratégia!$F:$F,Estratégia!$C:$C,N$40,Estratégia!$D:$D,$M45,Estratégia!$E:$E,"Hedge IPCA")*VLOOKUP($M45,$B$19:$H$27,6,0)</f>
        <v>-422.86677350809623</v>
      </c>
      <c r="O45" s="227">
        <f t="shared" ca="1" si="13"/>
        <v>0.41020428485062593</v>
      </c>
      <c r="P45" s="174" t="str">
        <f t="shared" si="14"/>
        <v>DAPAGO30</v>
      </c>
      <c r="Q45" s="171">
        <f t="shared" ca="1" si="15"/>
        <v>1522.4389037824894</v>
      </c>
      <c r="R45" s="227">
        <f t="shared" ca="1" si="16"/>
        <v>0.19551539037305155</v>
      </c>
      <c r="T45" s="52" t="str">
        <f t="shared" si="17"/>
        <v>DAPAGO28</v>
      </c>
      <c r="U45" s="171">
        <f t="shared" ca="1" si="18"/>
        <v>1340.7405063571186</v>
      </c>
      <c r="V45" s="227">
        <f t="shared" ca="1" si="19"/>
        <v>0.19845389146901346</v>
      </c>
      <c r="W45" s="227">
        <f t="shared" ca="1" si="20"/>
        <v>0.13151229567034575</v>
      </c>
      <c r="AD45" t="s">
        <v>296</v>
      </c>
      <c r="AE45" t="s">
        <v>871</v>
      </c>
    </row>
    <row r="46" spans="2:31" x14ac:dyDescent="0.25">
      <c r="B46" s="186" t="s">
        <v>180</v>
      </c>
      <c r="C46" s="52" t="s">
        <v>171</v>
      </c>
      <c r="D46" s="179">
        <v>0.17377619999999999</v>
      </c>
      <c r="E46" s="180">
        <f t="shared" si="10"/>
        <v>7.4077974412725692E-2</v>
      </c>
      <c r="F46" s="168">
        <f t="shared" ca="1" si="11"/>
        <v>30.657891086113544</v>
      </c>
      <c r="G46" s="180">
        <f t="shared" ca="1" si="12"/>
        <v>5.6558658712407707E-2</v>
      </c>
      <c r="J46"/>
      <c r="M46" s="174" t="s">
        <v>440</v>
      </c>
      <c r="N46" s="171">
        <f ca="1">SUMIFS(Estratégia!$F:$F,Estratégia!$C:$C,N$40,Estratégia!$D:$D,$M46,Estratégia!$E:$E,"Hedge IPCA")*VLOOKUP($M46,$B$19:$H$27,6,0)</f>
        <v>0</v>
      </c>
      <c r="O46" s="227">
        <f t="shared" ca="1" si="13"/>
        <v>0</v>
      </c>
      <c r="P46" s="174" t="str">
        <f t="shared" si="14"/>
        <v>DAPAGO32</v>
      </c>
      <c r="Q46" s="171">
        <f t="shared" ca="1" si="15"/>
        <v>1200.512122912729</v>
      </c>
      <c r="R46" s="227">
        <f t="shared" ca="1" si="16"/>
        <v>0.15417275253260163</v>
      </c>
      <c r="T46" s="52" t="str">
        <f t="shared" si="17"/>
        <v>DAPAGO30</v>
      </c>
      <c r="U46" s="171">
        <f t="shared" ca="1" si="18"/>
        <v>1099.5721302743932</v>
      </c>
      <c r="V46" s="227">
        <f t="shared" ca="1" si="19"/>
        <v>0.16275660142224638</v>
      </c>
      <c r="W46" s="227">
        <f t="shared" ca="1" si="20"/>
        <v>0.10619794270983868</v>
      </c>
      <c r="AD46" t="s">
        <v>496</v>
      </c>
      <c r="AE46" t="s">
        <v>871</v>
      </c>
    </row>
    <row r="47" spans="2:31" x14ac:dyDescent="0.25">
      <c r="B47" s="186" t="s">
        <v>440</v>
      </c>
      <c r="C47" s="52" t="s">
        <v>312</v>
      </c>
      <c r="D47" s="179">
        <v>7.7690350000000005E-2</v>
      </c>
      <c r="E47" s="180">
        <f t="shared" si="10"/>
        <v>3.31181356216542E-2</v>
      </c>
      <c r="F47" s="168">
        <f t="shared" ca="1" si="11"/>
        <v>17.398420165591467</v>
      </c>
      <c r="G47" s="180">
        <f t="shared" ca="1" si="12"/>
        <v>3.2097162375479757E-2</v>
      </c>
      <c r="J47"/>
      <c r="M47" s="174" t="s">
        <v>183</v>
      </c>
      <c r="N47" s="171">
        <f ca="1">SUMIFS(Estratégia!$F:$F,Estratégia!$C:$C,N$40,Estratégia!$D:$D,$M47,Estratégia!$E:$E,"Hedge IPCA")*VLOOKUP($M47,$B$19:$H$27,6,0)</f>
        <v>0</v>
      </c>
      <c r="O47" s="227">
        <f t="shared" ca="1" si="13"/>
        <v>0</v>
      </c>
      <c r="P47" s="174" t="str">
        <f t="shared" si="14"/>
        <v>DAPMAI35</v>
      </c>
      <c r="Q47" s="171">
        <f t="shared" ca="1" si="15"/>
        <v>1150.9765476449779</v>
      </c>
      <c r="R47" s="227">
        <f t="shared" ca="1" si="16"/>
        <v>0.14781127076031783</v>
      </c>
      <c r="T47" s="52" t="str">
        <f t="shared" si="17"/>
        <v>DAPAGO32</v>
      </c>
      <c r="U47" s="171">
        <f t="shared" ca="1" si="18"/>
        <v>1200.512122912729</v>
      </c>
      <c r="V47" s="227">
        <f t="shared" ca="1" si="19"/>
        <v>0.17769754953931297</v>
      </c>
      <c r="W47" s="227">
        <f t="shared" ca="1" si="20"/>
        <v>0.11658929232240683</v>
      </c>
      <c r="AD47" t="s">
        <v>185</v>
      </c>
      <c r="AE47" t="s">
        <v>871</v>
      </c>
    </row>
    <row r="48" spans="2:31" ht="15.75" thickBot="1" x14ac:dyDescent="0.3">
      <c r="B48" s="186" t="s">
        <v>440</v>
      </c>
      <c r="C48" s="52" t="s">
        <v>746</v>
      </c>
      <c r="D48" s="179">
        <v>6.5438789999999997E-2</v>
      </c>
      <c r="E48" s="180">
        <f t="shared" si="10"/>
        <v>2.789549438426971E-2</v>
      </c>
      <c r="F48" s="168">
        <f t="shared" ca="1" si="11"/>
        <v>15.725602519322864</v>
      </c>
      <c r="G48" s="180">
        <f t="shared" ca="1" si="12"/>
        <v>2.9011094841426388E-2</v>
      </c>
      <c r="J48"/>
      <c r="M48" s="175" t="s">
        <v>184</v>
      </c>
      <c r="N48" s="176">
        <f ca="1">SUMIFS(Estratégia!$F:$F,Estratégia!$C:$C,N$40,Estratégia!$D:$D,$M48,Estratégia!$E:$E,"Hedge IPCA")*VLOOKUP($M48,$B$19:$H$27,6,0)</f>
        <v>0</v>
      </c>
      <c r="O48" s="228">
        <f t="shared" ca="1" si="13"/>
        <v>0</v>
      </c>
      <c r="P48" s="174" t="str">
        <f t="shared" si="14"/>
        <v>DAPAGO40</v>
      </c>
      <c r="Q48" s="171">
        <f t="shared" ca="1" si="15"/>
        <v>1018.3028629556588</v>
      </c>
      <c r="R48" s="228">
        <f t="shared" ca="1" si="16"/>
        <v>0.13077298620924899</v>
      </c>
      <c r="T48" s="52" t="str">
        <f t="shared" si="17"/>
        <v>DAPMAI35</v>
      </c>
      <c r="U48" s="171">
        <f t="shared" ca="1" si="18"/>
        <v>1150.9765476449779</v>
      </c>
      <c r="V48" s="227">
        <f t="shared" ca="1" si="19"/>
        <v>0.17036538672970888</v>
      </c>
      <c r="W48" s="227">
        <f t="shared" ca="1" si="20"/>
        <v>5.3243702618081354E-2</v>
      </c>
      <c r="AD48" t="s">
        <v>322</v>
      </c>
      <c r="AE48" t="s">
        <v>871</v>
      </c>
    </row>
    <row r="49" spans="2:31" ht="15.75" thickBot="1" x14ac:dyDescent="0.3">
      <c r="B49" s="186" t="s">
        <v>183</v>
      </c>
      <c r="C49" s="52" t="s">
        <v>172</v>
      </c>
      <c r="D49" s="179">
        <v>0.22784112000000001</v>
      </c>
      <c r="E49" s="180">
        <f t="shared" si="10"/>
        <v>9.7124972565442017E-2</v>
      </c>
      <c r="F49" s="168">
        <f t="shared" ca="1" si="11"/>
        <v>63.486368260157334</v>
      </c>
      <c r="G49" s="180">
        <f t="shared" ca="1" si="12"/>
        <v>0.11712168411162753</v>
      </c>
      <c r="J49"/>
      <c r="M49" s="193" t="s">
        <v>159</v>
      </c>
      <c r="N49" s="229">
        <f ca="1">SUM(N41:N48)</f>
        <v>-1030.8687381509953</v>
      </c>
      <c r="P49" s="193" t="s">
        <v>159</v>
      </c>
      <c r="Q49" s="229">
        <f ca="1">SUM(Q41:Q48)</f>
        <v>7786.7982713668334</v>
      </c>
      <c r="T49" s="52" t="str">
        <f t="shared" si="17"/>
        <v>DAPAGO40</v>
      </c>
      <c r="U49" s="171">
        <f t="shared" ca="1" si="18"/>
        <v>1018.3028629556588</v>
      </c>
      <c r="V49" s="228">
        <f t="shared" ca="1" si="19"/>
        <v>0.15072727711991754</v>
      </c>
      <c r="W49" s="228">
        <f t="shared" ca="1" si="20"/>
        <v>-0.49507463412051189</v>
      </c>
      <c r="AD49" t="s">
        <v>210</v>
      </c>
      <c r="AE49" t="s">
        <v>871</v>
      </c>
    </row>
    <row r="50" spans="2:31" ht="15.75" thickBot="1" x14ac:dyDescent="0.3">
      <c r="B50" s="186" t="s">
        <v>184</v>
      </c>
      <c r="C50" s="52" t="s">
        <v>173</v>
      </c>
      <c r="D50" s="179">
        <v>0.14433093</v>
      </c>
      <c r="E50" s="180">
        <f t="shared" si="10"/>
        <v>6.1525933582992971E-2</v>
      </c>
      <c r="F50" s="168">
        <f t="shared" ca="1" si="11"/>
        <v>51.249759977011699</v>
      </c>
      <c r="G50" s="180">
        <f t="shared" ca="1" si="12"/>
        <v>9.4547197505882655E-2</v>
      </c>
      <c r="J50"/>
      <c r="T50" s="74" t="s">
        <v>159</v>
      </c>
      <c r="U50" s="172">
        <f ca="1">SUM(U42:U49)</f>
        <v>6755.9295332158381</v>
      </c>
      <c r="V50" s="231">
        <f ca="1">SUM(V42:V49)</f>
        <v>0.99999999999999978</v>
      </c>
      <c r="W50" s="231">
        <f ca="1">SUM(W42:W49)</f>
        <v>0</v>
      </c>
      <c r="AD50" t="s">
        <v>378</v>
      </c>
      <c r="AE50" t="s">
        <v>871</v>
      </c>
    </row>
    <row r="51" spans="2:31" x14ac:dyDescent="0.25">
      <c r="B51" s="186" t="s">
        <v>184</v>
      </c>
      <c r="C51" s="52" t="s">
        <v>174</v>
      </c>
      <c r="D51" s="179">
        <v>0.17439845000000001</v>
      </c>
      <c r="E51" s="180">
        <f t="shared" si="10"/>
        <v>7.4343229491259571E-2</v>
      </c>
      <c r="F51" s="168">
        <f t="shared" ca="1" si="11"/>
        <v>68.963365906944787</v>
      </c>
      <c r="G51" s="180">
        <f t="shared" ca="1" si="12"/>
        <v>0.12722582466725832</v>
      </c>
      <c r="J51"/>
      <c r="T51" s="2" t="s">
        <v>78</v>
      </c>
      <c r="U51" s="3">
        <f ca="1">U50/VLOOKUP(U41,'Base CDI'!$A:$D,4,0)</f>
        <v>1.0916387137830696</v>
      </c>
      <c r="V51" s="45" t="s">
        <v>221</v>
      </c>
      <c r="W51" s="230">
        <f ca="1">ABS(+N49/R38)</f>
        <v>0.13238672715352687</v>
      </c>
      <c r="AD51" t="s">
        <v>137</v>
      </c>
      <c r="AE51" t="s">
        <v>871</v>
      </c>
    </row>
    <row r="52" spans="2:31" x14ac:dyDescent="0.25">
      <c r="B52" s="186" t="s">
        <v>184</v>
      </c>
      <c r="C52" s="52" t="s">
        <v>175</v>
      </c>
      <c r="D52" s="179">
        <v>0.27439910000000001</v>
      </c>
      <c r="E52" s="180">
        <f t="shared" si="10"/>
        <v>0.11697188400180784</v>
      </c>
      <c r="F52" s="168">
        <f t="shared" ca="1" si="11"/>
        <v>118.90271877551324</v>
      </c>
      <c r="G52" s="180">
        <f t="shared" ca="1" si="12"/>
        <v>0.21935554119858283</v>
      </c>
      <c r="J52"/>
      <c r="T52" s="34" t="s">
        <v>217</v>
      </c>
      <c r="U52" s="70">
        <f ca="1">+(U50/VLOOKUP(U41,'Base CDI'!$A:$D,3,0))</f>
        <v>5.7344797248401545E-4</v>
      </c>
      <c r="AD52" t="s">
        <v>220</v>
      </c>
      <c r="AE52" t="s">
        <v>871</v>
      </c>
    </row>
    <row r="53" spans="2:31" ht="15.75" thickBot="1" x14ac:dyDescent="0.3">
      <c r="B53" s="186" t="s">
        <v>184</v>
      </c>
      <c r="C53" s="52" t="s">
        <v>176</v>
      </c>
      <c r="D53" s="179">
        <v>0.16910256000000001</v>
      </c>
      <c r="E53" s="180">
        <f t="shared" si="10"/>
        <v>7.2085677513988755E-2</v>
      </c>
      <c r="F53" s="168">
        <f t="shared" ca="1" si="11"/>
        <v>76.57355326455243</v>
      </c>
      <c r="G53" s="180">
        <f t="shared" ca="1" si="12"/>
        <v>0.1412653418762998</v>
      </c>
      <c r="J53"/>
      <c r="M53" s="327" t="s">
        <v>453</v>
      </c>
      <c r="N53" s="327"/>
      <c r="P53" s="327" t="s">
        <v>401</v>
      </c>
      <c r="Q53" s="327"/>
      <c r="T53" s="327" t="s">
        <v>752</v>
      </c>
      <c r="U53" s="327"/>
      <c r="V53" s="327" t="s">
        <v>446</v>
      </c>
      <c r="W53" s="327" t="s">
        <v>751</v>
      </c>
      <c r="AC53" s="188"/>
      <c r="AD53" t="s">
        <v>258</v>
      </c>
      <c r="AE53" t="s">
        <v>871</v>
      </c>
    </row>
    <row r="54" spans="2:31" ht="15.75" thickBot="1" x14ac:dyDescent="0.3">
      <c r="B54" s="186" t="s">
        <v>184</v>
      </c>
      <c r="C54" s="52" t="s">
        <v>309</v>
      </c>
      <c r="D54" s="232">
        <v>7.4033779999999993E-2</v>
      </c>
      <c r="E54" s="184">
        <f t="shared" si="10"/>
        <v>3.1559399161204829E-2</v>
      </c>
      <c r="F54" s="168">
        <f t="shared" ca="1" si="11"/>
        <v>34.370612492554564</v>
      </c>
      <c r="G54" s="184">
        <f t="shared" ca="1" si="12"/>
        <v>6.3408005992405744E-2</v>
      </c>
      <c r="J54"/>
      <c r="L54" s="192" t="s">
        <v>749</v>
      </c>
      <c r="M54" s="45" t="s">
        <v>364</v>
      </c>
      <c r="N54" s="192" t="s">
        <v>245</v>
      </c>
      <c r="O54" s="192" t="s">
        <v>745</v>
      </c>
      <c r="P54" s="45" t="s">
        <v>402</v>
      </c>
      <c r="Q54" s="192" t="s">
        <v>245</v>
      </c>
      <c r="R54" s="192" t="s">
        <v>747</v>
      </c>
      <c r="T54" s="45" t="s">
        <v>402</v>
      </c>
      <c r="U54" s="192" t="s">
        <v>245</v>
      </c>
      <c r="V54" s="329"/>
      <c r="W54" s="329"/>
      <c r="AC54" s="167"/>
      <c r="AD54" t="s">
        <v>344</v>
      </c>
      <c r="AE54" t="s">
        <v>871</v>
      </c>
    </row>
    <row r="55" spans="2:31" ht="15.75" thickBot="1" x14ac:dyDescent="0.3">
      <c r="C55" s="74" t="s">
        <v>159</v>
      </c>
      <c r="D55" s="233">
        <f>SUM(D41:D54)</f>
        <v>2.3458551799999996</v>
      </c>
      <c r="E55" s="169"/>
      <c r="F55" s="185">
        <f ca="1">SUM(F41:F54)</f>
        <v>542.05477612197842</v>
      </c>
      <c r="G55" s="169">
        <f ca="1">SUM(G41:G54)</f>
        <v>0.99999999999999989</v>
      </c>
      <c r="J55"/>
      <c r="L55" s="171">
        <f>SUMIFS(Estratégia!$F:$F,Estratégia!$C:$C,N$54,Estratégia!$D:$D,#REF!,Estratégia!$E:$E,"Hedge IPCA")</f>
        <v>0</v>
      </c>
      <c r="M55" s="174" t="s">
        <v>177</v>
      </c>
      <c r="N55" s="171">
        <f t="shared" ref="N55:N62" ca="1" si="21">L55*VLOOKUP($M41,$B$19:$H$27,6,0)+N41</f>
        <v>0</v>
      </c>
      <c r="O55" s="227">
        <f t="shared" ref="O55:O62" ca="1" si="22">N55/$N$63</f>
        <v>0</v>
      </c>
      <c r="P55" s="174" t="str">
        <f t="shared" ref="P55:P62" si="23">M55</f>
        <v>DAPMAI25</v>
      </c>
      <c r="Q55" s="171">
        <f t="shared" ref="Q55:Q62" ca="1" si="24">SUMIF($P$2:$R$37,$P55,R$2:R$37)</f>
        <v>9.0513562956475653</v>
      </c>
      <c r="R55" s="227">
        <f t="shared" ref="R55:R62" ca="1" si="25">Q55/$Q$63</f>
        <v>1.1623976864702777E-3</v>
      </c>
      <c r="T55" s="52" t="str">
        <f t="shared" ref="T55:T62" si="26">P55</f>
        <v>DAPMAI25</v>
      </c>
      <c r="U55" s="171">
        <f t="shared" ref="U55:U62" ca="1" si="27">N55+Q55</f>
        <v>9.0513562956475653</v>
      </c>
      <c r="V55" s="227">
        <f t="shared" ref="V55:V61" ca="1" si="28">U55/$U$63</f>
        <v>1.3397647579280031E-3</v>
      </c>
      <c r="W55" s="227">
        <f t="shared" ref="W55:W62" ca="1" si="29">V55-E30</f>
        <v>-1.3460558754543558E-4</v>
      </c>
      <c r="AC55" s="187"/>
      <c r="AD55" t="s">
        <v>272</v>
      </c>
      <c r="AE55" t="s">
        <v>871</v>
      </c>
    </row>
    <row r="56" spans="2:31" x14ac:dyDescent="0.25">
      <c r="L56" s="171">
        <v>0</v>
      </c>
      <c r="M56" s="174" t="s">
        <v>116</v>
      </c>
      <c r="N56" s="171">
        <f t="shared" ca="1" si="21"/>
        <v>0</v>
      </c>
      <c r="O56" s="227">
        <f t="shared" ca="1" si="22"/>
        <v>0</v>
      </c>
      <c r="P56" s="174" t="str">
        <f t="shared" si="23"/>
        <v>DAPAGO26</v>
      </c>
      <c r="Q56" s="171">
        <f t="shared" ca="1" si="24"/>
        <v>223.72273177525312</v>
      </c>
      <c r="R56" s="227">
        <f t="shared" ca="1" si="25"/>
        <v>2.8731029619441083E-2</v>
      </c>
      <c r="S56" s="5"/>
      <c r="T56" s="52" t="str">
        <f t="shared" si="26"/>
        <v>DAPAGO26</v>
      </c>
      <c r="U56" s="171">
        <f t="shared" ca="1" si="27"/>
        <v>223.72273177525312</v>
      </c>
      <c r="V56" s="227">
        <f t="shared" ca="1" si="28"/>
        <v>3.3115018544126316E-2</v>
      </c>
      <c r="W56" s="227">
        <f t="shared" ca="1" si="29"/>
        <v>3.0928760482745211E-3</v>
      </c>
      <c r="AD56" t="s">
        <v>730</v>
      </c>
      <c r="AE56" t="s">
        <v>871</v>
      </c>
    </row>
    <row r="57" spans="2:31" x14ac:dyDescent="0.25">
      <c r="D57" s="2"/>
      <c r="E57" s="2"/>
      <c r="L57" s="171">
        <v>0</v>
      </c>
      <c r="M57" s="174" t="s">
        <v>315</v>
      </c>
      <c r="N57" s="171">
        <f t="shared" ca="1" si="21"/>
        <v>0</v>
      </c>
      <c r="O57" s="227">
        <f t="shared" ca="1" si="22"/>
        <v>0</v>
      </c>
      <c r="P57" s="174" t="str">
        <f t="shared" si="23"/>
        <v>DAPMAI27</v>
      </c>
      <c r="Q57" s="171">
        <f t="shared" ca="1" si="24"/>
        <v>713.05127500005881</v>
      </c>
      <c r="R57" s="227">
        <f t="shared" ca="1" si="25"/>
        <v>9.1571818114519532E-2</v>
      </c>
      <c r="S57" s="5"/>
      <c r="T57" s="52" t="str">
        <f t="shared" si="26"/>
        <v>DAPMAI27</v>
      </c>
      <c r="U57" s="171">
        <f t="shared" ca="1" si="27"/>
        <v>713.05127500005881</v>
      </c>
      <c r="V57" s="227">
        <f t="shared" ca="1" si="28"/>
        <v>0.10554451041774629</v>
      </c>
      <c r="W57" s="227">
        <f t="shared" ca="1" si="29"/>
        <v>8.4573130339109945E-2</v>
      </c>
      <c r="AD57" t="s">
        <v>486</v>
      </c>
      <c r="AE57" t="s">
        <v>871</v>
      </c>
    </row>
    <row r="58" spans="2:31" x14ac:dyDescent="0.25">
      <c r="D58" s="2"/>
      <c r="E58" s="2"/>
      <c r="L58" s="171">
        <v>0</v>
      </c>
      <c r="M58" s="174" t="s">
        <v>179</v>
      </c>
      <c r="N58" s="171">
        <f t="shared" ca="1" si="21"/>
        <v>-608.00196464289911</v>
      </c>
      <c r="O58" s="227">
        <f t="shared" ca="1" si="22"/>
        <v>0.58979571514937401</v>
      </c>
      <c r="P58" s="174" t="str">
        <f t="shared" si="23"/>
        <v>DAPAGO28</v>
      </c>
      <c r="Q58" s="171">
        <f t="shared" ca="1" si="24"/>
        <v>1948.7424710000178</v>
      </c>
      <c r="R58" s="227">
        <f t="shared" ca="1" si="25"/>
        <v>0.25026235470434893</v>
      </c>
      <c r="S58" s="5"/>
      <c r="T58" s="52" t="str">
        <f t="shared" si="26"/>
        <v>DAPAGO28</v>
      </c>
      <c r="U58" s="171">
        <f t="shared" ca="1" si="27"/>
        <v>1340.7405063571186</v>
      </c>
      <c r="V58" s="227">
        <f t="shared" ca="1" si="28"/>
        <v>0.19845389146901346</v>
      </c>
      <c r="W58" s="227">
        <f t="shared" ca="1" si="29"/>
        <v>0.13151229567034575</v>
      </c>
      <c r="AD58" t="s">
        <v>426</v>
      </c>
      <c r="AE58" t="s">
        <v>871</v>
      </c>
    </row>
    <row r="59" spans="2:31" x14ac:dyDescent="0.25">
      <c r="D59" s="2"/>
      <c r="E59" s="2"/>
      <c r="L59" s="171">
        <v>0</v>
      </c>
      <c r="M59" s="174" t="s">
        <v>180</v>
      </c>
      <c r="N59" s="171">
        <f t="shared" ca="1" si="21"/>
        <v>-422.86677350809623</v>
      </c>
      <c r="O59" s="227">
        <f t="shared" ca="1" si="22"/>
        <v>0.41020428485062593</v>
      </c>
      <c r="P59" s="174" t="str">
        <f t="shared" si="23"/>
        <v>DAPAGO30</v>
      </c>
      <c r="Q59" s="171">
        <f t="shared" ca="1" si="24"/>
        <v>1522.4389037824894</v>
      </c>
      <c r="R59" s="227">
        <f t="shared" ca="1" si="25"/>
        <v>0.19551539037305155</v>
      </c>
      <c r="S59" s="5"/>
      <c r="T59" s="52" t="str">
        <f t="shared" si="26"/>
        <v>DAPAGO30</v>
      </c>
      <c r="U59" s="171">
        <f t="shared" ca="1" si="27"/>
        <v>1099.5721302743932</v>
      </c>
      <c r="V59" s="227">
        <f t="shared" ca="1" si="28"/>
        <v>0.16275660142224638</v>
      </c>
      <c r="W59" s="227">
        <f t="shared" ca="1" si="29"/>
        <v>0.10619794270983868</v>
      </c>
      <c r="AD59" t="s">
        <v>5</v>
      </c>
      <c r="AE59" t="s">
        <v>871</v>
      </c>
    </row>
    <row r="60" spans="2:31" x14ac:dyDescent="0.25">
      <c r="D60" s="2"/>
      <c r="E60" s="2"/>
      <c r="L60" s="171">
        <v>0</v>
      </c>
      <c r="M60" s="174" t="s">
        <v>440</v>
      </c>
      <c r="N60" s="171">
        <f t="shared" ca="1" si="21"/>
        <v>0</v>
      </c>
      <c r="O60" s="227">
        <f t="shared" ca="1" si="22"/>
        <v>0</v>
      </c>
      <c r="P60" s="174" t="str">
        <f t="shared" si="23"/>
        <v>DAPAGO32</v>
      </c>
      <c r="Q60" s="171">
        <f t="shared" ca="1" si="24"/>
        <v>1200.512122912729</v>
      </c>
      <c r="R60" s="227">
        <f t="shared" ca="1" si="25"/>
        <v>0.15417275253260163</v>
      </c>
      <c r="S60" s="5"/>
      <c r="T60" s="52" t="str">
        <f t="shared" si="26"/>
        <v>DAPAGO32</v>
      </c>
      <c r="U60" s="171">
        <f t="shared" ca="1" si="27"/>
        <v>1200.512122912729</v>
      </c>
      <c r="V60" s="227">
        <f t="shared" ca="1" si="28"/>
        <v>0.17769754953931297</v>
      </c>
      <c r="W60" s="227">
        <f t="shared" ca="1" si="29"/>
        <v>0.11658929232240683</v>
      </c>
      <c r="AD60" t="s">
        <v>367</v>
      </c>
      <c r="AE60" t="s">
        <v>871</v>
      </c>
    </row>
    <row r="61" spans="2:31" x14ac:dyDescent="0.25">
      <c r="D61" s="2"/>
      <c r="E61" s="2"/>
      <c r="L61" s="171">
        <v>0</v>
      </c>
      <c r="M61" s="174" t="s">
        <v>183</v>
      </c>
      <c r="N61" s="171">
        <f t="shared" ca="1" si="21"/>
        <v>0</v>
      </c>
      <c r="O61" s="227">
        <f t="shared" ca="1" si="22"/>
        <v>0</v>
      </c>
      <c r="P61" s="174" t="str">
        <f t="shared" si="23"/>
        <v>DAPMAI35</v>
      </c>
      <c r="Q61" s="171">
        <f t="shared" ca="1" si="24"/>
        <v>1150.9765476449779</v>
      </c>
      <c r="R61" s="227">
        <f t="shared" ca="1" si="25"/>
        <v>0.14781127076031783</v>
      </c>
      <c r="S61" s="5"/>
      <c r="T61" s="52" t="str">
        <f t="shared" si="26"/>
        <v>DAPMAI35</v>
      </c>
      <c r="U61" s="171">
        <f t="shared" ca="1" si="27"/>
        <v>1150.9765476449779</v>
      </c>
      <c r="V61" s="227">
        <f t="shared" ca="1" si="28"/>
        <v>0.17036538672970888</v>
      </c>
      <c r="W61" s="227">
        <f t="shared" ca="1" si="29"/>
        <v>5.3243702618081354E-2</v>
      </c>
      <c r="AD61" t="s">
        <v>429</v>
      </c>
      <c r="AE61" t="s">
        <v>871</v>
      </c>
    </row>
    <row r="62" spans="2:31" ht="15.75" thickBot="1" x14ac:dyDescent="0.3">
      <c r="D62" s="2"/>
      <c r="E62" s="2"/>
      <c r="L62" s="176">
        <v>0</v>
      </c>
      <c r="M62" s="175" t="s">
        <v>184</v>
      </c>
      <c r="N62" s="171">
        <f t="shared" ca="1" si="21"/>
        <v>0</v>
      </c>
      <c r="O62" s="228">
        <f t="shared" ca="1" si="22"/>
        <v>0</v>
      </c>
      <c r="P62" s="174" t="str">
        <f t="shared" si="23"/>
        <v>DAPAGO40</v>
      </c>
      <c r="Q62" s="171">
        <f t="shared" ca="1" si="24"/>
        <v>1018.3028629556588</v>
      </c>
      <c r="R62" s="228">
        <f t="shared" ca="1" si="25"/>
        <v>0.13077298620924899</v>
      </c>
      <c r="S62" s="5"/>
      <c r="T62" s="52" t="str">
        <f t="shared" si="26"/>
        <v>DAPAGO40</v>
      </c>
      <c r="U62" s="171">
        <f t="shared" ca="1" si="27"/>
        <v>1018.3028629556588</v>
      </c>
      <c r="V62" s="227">
        <f ca="1">U62/$U$63</f>
        <v>0.15072727711991754</v>
      </c>
      <c r="W62" s="227">
        <f t="shared" ca="1" si="29"/>
        <v>-0.49507463412051189</v>
      </c>
      <c r="AD62" t="s">
        <v>227</v>
      </c>
      <c r="AE62" t="s">
        <v>871</v>
      </c>
    </row>
    <row r="63" spans="2:31" ht="15.75" thickBot="1" x14ac:dyDescent="0.3">
      <c r="D63" s="2"/>
      <c r="E63" s="2"/>
      <c r="M63" s="193" t="s">
        <v>159</v>
      </c>
      <c r="N63" s="229">
        <f ca="1">SUM(N55:N62)</f>
        <v>-1030.8687381509953</v>
      </c>
      <c r="P63" s="193" t="s">
        <v>159</v>
      </c>
      <c r="Q63" s="229">
        <f ca="1">SUM(Q55:Q62)</f>
        <v>7786.7982713668334</v>
      </c>
      <c r="R63" s="5"/>
      <c r="S63" s="5"/>
      <c r="T63" s="74" t="s">
        <v>159</v>
      </c>
      <c r="U63" s="172">
        <f ca="1">SUM(U55:U62)</f>
        <v>6755.9295332158381</v>
      </c>
      <c r="V63" s="231">
        <f ca="1">SUM(V55:V62)</f>
        <v>0.99999999999999978</v>
      </c>
      <c r="W63" s="231">
        <f ca="1">SUM(W55:W62)</f>
        <v>0</v>
      </c>
      <c r="AD63" t="s">
        <v>208</v>
      </c>
      <c r="AE63" t="s">
        <v>871</v>
      </c>
    </row>
    <row r="64" spans="2:31" x14ac:dyDescent="0.25">
      <c r="D64" s="2"/>
      <c r="E64" s="2"/>
      <c r="M64" s="188">
        <v>-1653.5116477424999</v>
      </c>
      <c r="N64" s="188">
        <f ca="1">N63-M64</f>
        <v>622.64290959150458</v>
      </c>
      <c r="S64" s="5"/>
      <c r="T64" s="2" t="s">
        <v>78</v>
      </c>
      <c r="U64" s="3">
        <f ca="1">U63/VLOOKUP(U54,'Base CDI'!$A:$D,4,0)</f>
        <v>1.0916387137830696</v>
      </c>
      <c r="V64" s="45" t="s">
        <v>221</v>
      </c>
      <c r="W64" s="230">
        <f ca="1">ABS(+N63/R38)</f>
        <v>0.13238672715352687</v>
      </c>
      <c r="AD64" t="s">
        <v>7</v>
      </c>
      <c r="AE64" t="s">
        <v>871</v>
      </c>
    </row>
    <row r="65" spans="4:31" x14ac:dyDescent="0.25">
      <c r="D65" s="2"/>
      <c r="E65" s="2"/>
      <c r="M65" s="69"/>
      <c r="N65" s="236"/>
      <c r="T65" s="34" t="s">
        <v>217</v>
      </c>
      <c r="U65" s="70">
        <f ca="1">+(U63/VLOOKUP(U54,'Base CDI'!$A:$D,3,0))</f>
        <v>5.7344797248401545E-4</v>
      </c>
      <c r="AD65" t="s">
        <v>501</v>
      </c>
      <c r="AE65" t="s">
        <v>871</v>
      </c>
    </row>
    <row r="66" spans="4:31" x14ac:dyDescent="0.25">
      <c r="D66" s="2"/>
      <c r="E66" s="2"/>
      <c r="AD66" t="s">
        <v>260</v>
      </c>
      <c r="AE66" t="s">
        <v>871</v>
      </c>
    </row>
    <row r="67" spans="4:31" x14ac:dyDescent="0.25">
      <c r="D67" s="2"/>
      <c r="E67" s="2"/>
      <c r="T67" s="45" t="s">
        <v>295</v>
      </c>
      <c r="U67" s="45" t="s">
        <v>331</v>
      </c>
      <c r="V67" s="45" t="s">
        <v>927</v>
      </c>
      <c r="W67" s="45" t="s">
        <v>928</v>
      </c>
      <c r="X67" s="45" t="s">
        <v>931</v>
      </c>
      <c r="AD67" t="s">
        <v>138</v>
      </c>
      <c r="AE67" t="s">
        <v>871</v>
      </c>
    </row>
    <row r="68" spans="4:31" x14ac:dyDescent="0.25">
      <c r="D68" s="2"/>
      <c r="E68" s="2"/>
      <c r="T68" s="88" t="s">
        <v>243</v>
      </c>
      <c r="U68" s="251">
        <f>SUMIFS(Extranet!L:L,Extranet!D:D,'AF INFRA'!T68,Extranet!C:C,'AF INFRA'!$T$67)</f>
        <v>0.93500000000000005</v>
      </c>
      <c r="V68" s="252">
        <f ca="1">'Base IPCA'!S160</f>
        <v>793.60588336630099</v>
      </c>
      <c r="W68" s="253">
        <f ca="1">V68*U68</f>
        <v>742.02150094749152</v>
      </c>
      <c r="X68" s="226">
        <f ca="1">W68+585*U68</f>
        <v>1288.9965009474915</v>
      </c>
      <c r="AD68" t="s">
        <v>321</v>
      </c>
      <c r="AE68" t="s">
        <v>871</v>
      </c>
    </row>
    <row r="69" spans="4:31" x14ac:dyDescent="0.25">
      <c r="D69" s="2"/>
      <c r="E69" s="2"/>
      <c r="T69" s="88" t="s">
        <v>889</v>
      </c>
      <c r="U69" s="251">
        <f>SUMIFS(Extranet!L:L,Extranet!D:D,'AF INFRA'!T69,Extranet!C:C,'AF INFRA'!$T$67)</f>
        <v>5.3600000000000002E-2</v>
      </c>
      <c r="V69" s="252">
        <f ca="1">U50</f>
        <v>6755.9295332158381</v>
      </c>
      <c r="W69" s="253">
        <f ca="1">V69*U69</f>
        <v>362.11782298036894</v>
      </c>
      <c r="X69" s="226">
        <f ca="1">U69*U63</f>
        <v>362.11782298036894</v>
      </c>
      <c r="AD69" t="s">
        <v>326</v>
      </c>
      <c r="AE69" t="s">
        <v>871</v>
      </c>
    </row>
    <row r="70" spans="4:31" x14ac:dyDescent="0.25">
      <c r="D70" s="2"/>
      <c r="E70" s="2"/>
      <c r="T70" s="250" t="s">
        <v>159</v>
      </c>
      <c r="U70" s="254">
        <f>SUM(U68:U69)</f>
        <v>0.98860000000000003</v>
      </c>
      <c r="V70" s="250">
        <f ca="1">SUM(V68:V69)</f>
        <v>7549.5354165821391</v>
      </c>
      <c r="W70" s="255">
        <f ca="1">SUM(W68:W69)</f>
        <v>1104.1393239278605</v>
      </c>
      <c r="X70" s="255">
        <f ca="1">SUM(X68:X69)</f>
        <v>1651.1143239278604</v>
      </c>
      <c r="AD70" t="s">
        <v>155</v>
      </c>
      <c r="AE70" t="s">
        <v>871</v>
      </c>
    </row>
    <row r="71" spans="4:31" x14ac:dyDescent="0.25">
      <c r="D71" s="2"/>
      <c r="E71" s="2"/>
      <c r="V71" s="88" t="s">
        <v>929</v>
      </c>
      <c r="W71" s="256">
        <f ca="1">W70/VLOOKUP($T$67,'Base CDI'!$A:$D,4,0)</f>
        <v>9.631883454467258E-3</v>
      </c>
      <c r="X71" s="256">
        <f ca="1">X70/VLOOKUP($T$67,'Base CDI'!$A:$D,4,0)</f>
        <v>1.4403382248446849E-2</v>
      </c>
      <c r="AD71" t="s">
        <v>285</v>
      </c>
      <c r="AE71" t="s">
        <v>871</v>
      </c>
    </row>
    <row r="72" spans="4:31" x14ac:dyDescent="0.25">
      <c r="D72" s="2"/>
      <c r="E72" s="2"/>
      <c r="V72" s="250" t="s">
        <v>930</v>
      </c>
      <c r="W72" s="256">
        <f ca="1">-W71*20</f>
        <v>-0.19263766908934515</v>
      </c>
      <c r="X72" s="256">
        <f ca="1">-X71*20</f>
        <v>-0.288067644968937</v>
      </c>
      <c r="AD72" t="s">
        <v>209</v>
      </c>
      <c r="AE72" t="s">
        <v>871</v>
      </c>
    </row>
    <row r="73" spans="4:31" x14ac:dyDescent="0.25">
      <c r="D73" s="2"/>
      <c r="E73" s="2"/>
      <c r="AD73" t="s">
        <v>12</v>
      </c>
      <c r="AE73" t="s">
        <v>871</v>
      </c>
    </row>
    <row r="74" spans="4:31" x14ac:dyDescent="0.25">
      <c r="D74" s="2"/>
      <c r="E74" s="2"/>
      <c r="AD74" t="s">
        <v>3</v>
      </c>
      <c r="AE74" t="s">
        <v>871</v>
      </c>
    </row>
    <row r="75" spans="4:31" x14ac:dyDescent="0.25">
      <c r="D75" s="2"/>
      <c r="E75" s="2"/>
      <c r="AD75" t="s">
        <v>262</v>
      </c>
      <c r="AE75" t="s">
        <v>871</v>
      </c>
    </row>
    <row r="76" spans="4:31" x14ac:dyDescent="0.25">
      <c r="D76" s="2"/>
      <c r="E76" s="2"/>
      <c r="AD76" t="s">
        <v>306</v>
      </c>
      <c r="AE76" t="s">
        <v>871</v>
      </c>
    </row>
    <row r="77" spans="4:31" x14ac:dyDescent="0.25">
      <c r="D77" s="2"/>
      <c r="E77" s="2"/>
      <c r="AD77" t="s">
        <v>263</v>
      </c>
      <c r="AE77" t="s">
        <v>871</v>
      </c>
    </row>
    <row r="78" spans="4:31" x14ac:dyDescent="0.25">
      <c r="D78" s="2"/>
      <c r="E78" s="2"/>
      <c r="AD78" t="s">
        <v>458</v>
      </c>
      <c r="AE78" t="s">
        <v>871</v>
      </c>
    </row>
    <row r="79" spans="4:31" x14ac:dyDescent="0.25">
      <c r="D79" s="2"/>
      <c r="E79" s="2"/>
      <c r="AD79" t="s">
        <v>265</v>
      </c>
      <c r="AE79" t="s">
        <v>871</v>
      </c>
    </row>
    <row r="80" spans="4:31" x14ac:dyDescent="0.25">
      <c r="D80" s="2"/>
      <c r="E80" s="2"/>
      <c r="AD80" t="s">
        <v>713</v>
      </c>
      <c r="AE80" t="s">
        <v>871</v>
      </c>
    </row>
    <row r="81" spans="4:31" x14ac:dyDescent="0.25">
      <c r="D81" s="2"/>
      <c r="E81" s="2"/>
      <c r="AD81" t="s">
        <v>415</v>
      </c>
      <c r="AE81" t="s">
        <v>871</v>
      </c>
    </row>
    <row r="82" spans="4:31" x14ac:dyDescent="0.25">
      <c r="AD82" t="s">
        <v>794</v>
      </c>
      <c r="AE82" t="s">
        <v>871</v>
      </c>
    </row>
    <row r="83" spans="4:31" x14ac:dyDescent="0.25">
      <c r="N83" s="5"/>
      <c r="AD83" t="s">
        <v>715</v>
      </c>
      <c r="AE83" t="s">
        <v>871</v>
      </c>
    </row>
    <row r="84" spans="4:31" x14ac:dyDescent="0.25">
      <c r="N84" s="5"/>
      <c r="AD84" t="s">
        <v>15</v>
      </c>
      <c r="AE84" t="s">
        <v>871</v>
      </c>
    </row>
    <row r="85" spans="4:31" x14ac:dyDescent="0.25">
      <c r="N85" s="5"/>
      <c r="AD85" t="s">
        <v>241</v>
      </c>
      <c r="AE85" t="s">
        <v>871</v>
      </c>
    </row>
    <row r="86" spans="4:31" x14ac:dyDescent="0.25">
      <c r="N86" s="5"/>
      <c r="AD86" t="s">
        <v>97</v>
      </c>
      <c r="AE86" t="s">
        <v>871</v>
      </c>
    </row>
    <row r="87" spans="4:31" x14ac:dyDescent="0.25">
      <c r="K87"/>
      <c r="AD87" t="s">
        <v>781</v>
      </c>
      <c r="AE87" t="s">
        <v>871</v>
      </c>
    </row>
    <row r="88" spans="4:31" x14ac:dyDescent="0.25">
      <c r="K88"/>
      <c r="AD88" t="s">
        <v>718</v>
      </c>
      <c r="AE88" t="s">
        <v>871</v>
      </c>
    </row>
    <row r="89" spans="4:31" x14ac:dyDescent="0.25">
      <c r="K89"/>
      <c r="AD89" t="s">
        <v>96</v>
      </c>
      <c r="AE89" t="s">
        <v>871</v>
      </c>
    </row>
    <row r="90" spans="4:31" x14ac:dyDescent="0.25">
      <c r="K90"/>
      <c r="AD90" t="s">
        <v>211</v>
      </c>
      <c r="AE90" t="s">
        <v>871</v>
      </c>
    </row>
    <row r="91" spans="4:31" x14ac:dyDescent="0.25">
      <c r="K91"/>
      <c r="AD91" t="s">
        <v>323</v>
      </c>
      <c r="AE91" t="s">
        <v>871</v>
      </c>
    </row>
    <row r="92" spans="4:31" x14ac:dyDescent="0.25">
      <c r="AD92" t="s">
        <v>16</v>
      </c>
      <c r="AE92" t="s">
        <v>871</v>
      </c>
    </row>
    <row r="93" spans="4:31" x14ac:dyDescent="0.25">
      <c r="AD93" t="s">
        <v>239</v>
      </c>
      <c r="AE93" t="s">
        <v>871</v>
      </c>
    </row>
    <row r="94" spans="4:31" x14ac:dyDescent="0.25">
      <c r="AD94" t="s">
        <v>820</v>
      </c>
      <c r="AE94" t="s">
        <v>871</v>
      </c>
    </row>
    <row r="95" spans="4:31" x14ac:dyDescent="0.25">
      <c r="AD95" t="s">
        <v>785</v>
      </c>
      <c r="AE95" t="s">
        <v>871</v>
      </c>
    </row>
    <row r="96" spans="4:31" x14ac:dyDescent="0.25">
      <c r="AD96" t="s">
        <v>459</v>
      </c>
      <c r="AE96" t="s">
        <v>871</v>
      </c>
    </row>
    <row r="97" spans="13:31" x14ac:dyDescent="0.25">
      <c r="AD97" t="s">
        <v>466</v>
      </c>
      <c r="AE97" t="s">
        <v>871</v>
      </c>
    </row>
    <row r="98" spans="13:31" x14ac:dyDescent="0.25">
      <c r="AD98" t="s">
        <v>325</v>
      </c>
      <c r="AE98" t="s">
        <v>871</v>
      </c>
    </row>
    <row r="99" spans="13:31" x14ac:dyDescent="0.25">
      <c r="AD99" t="s">
        <v>497</v>
      </c>
      <c r="AE99" t="s">
        <v>871</v>
      </c>
    </row>
    <row r="100" spans="13:31" x14ac:dyDescent="0.25">
      <c r="AD100" t="s">
        <v>460</v>
      </c>
      <c r="AE100" t="s">
        <v>871</v>
      </c>
    </row>
    <row r="101" spans="13:31" x14ac:dyDescent="0.25">
      <c r="M101" s="2"/>
      <c r="N101" s="2"/>
      <c r="AD101" t="s">
        <v>467</v>
      </c>
      <c r="AE101" t="s">
        <v>871</v>
      </c>
    </row>
    <row r="102" spans="13:31" x14ac:dyDescent="0.25">
      <c r="AD102" t="s">
        <v>389</v>
      </c>
      <c r="AE102" t="s">
        <v>871</v>
      </c>
    </row>
    <row r="103" spans="13:31" x14ac:dyDescent="0.25">
      <c r="AD103" t="s">
        <v>461</v>
      </c>
      <c r="AE103" t="s">
        <v>871</v>
      </c>
    </row>
    <row r="104" spans="13:31" x14ac:dyDescent="0.25">
      <c r="AD104" t="s">
        <v>39</v>
      </c>
      <c r="AE104" t="s">
        <v>871</v>
      </c>
    </row>
    <row r="105" spans="13:31" x14ac:dyDescent="0.25">
      <c r="P105" s="167"/>
      <c r="AD105" t="s">
        <v>327</v>
      </c>
      <c r="AE105" t="s">
        <v>871</v>
      </c>
    </row>
    <row r="106" spans="13:31" x14ac:dyDescent="0.25">
      <c r="P106" s="167"/>
      <c r="AD106" t="s">
        <v>717</v>
      </c>
      <c r="AE106" t="s">
        <v>871</v>
      </c>
    </row>
    <row r="107" spans="13:31" x14ac:dyDescent="0.25">
      <c r="P107" s="167"/>
      <c r="AD107" t="s">
        <v>716</v>
      </c>
      <c r="AE107" t="s">
        <v>871</v>
      </c>
    </row>
    <row r="108" spans="13:31" x14ac:dyDescent="0.25">
      <c r="P108" s="167"/>
      <c r="AD108" t="s">
        <v>342</v>
      </c>
      <c r="AE108" t="s">
        <v>871</v>
      </c>
    </row>
    <row r="109" spans="13:31" x14ac:dyDescent="0.25">
      <c r="P109" s="167"/>
      <c r="AD109" t="s">
        <v>843</v>
      </c>
      <c r="AE109" t="s">
        <v>871</v>
      </c>
    </row>
    <row r="110" spans="13:31" x14ac:dyDescent="0.25">
      <c r="P110" s="167"/>
      <c r="AD110" t="s">
        <v>98</v>
      </c>
      <c r="AE110" t="s">
        <v>871</v>
      </c>
    </row>
    <row r="111" spans="13:31" x14ac:dyDescent="0.25">
      <c r="P111" s="167"/>
      <c r="AD111" t="s">
        <v>266</v>
      </c>
      <c r="AE111" t="s">
        <v>871</v>
      </c>
    </row>
    <row r="112" spans="13:31" x14ac:dyDescent="0.25">
      <c r="P112" s="167"/>
      <c r="AD112" t="s">
        <v>381</v>
      </c>
      <c r="AE112" t="s">
        <v>871</v>
      </c>
    </row>
    <row r="113" spans="16:31" x14ac:dyDescent="0.25">
      <c r="P113" s="167"/>
      <c r="AD113" t="s">
        <v>9</v>
      </c>
      <c r="AE113" t="s">
        <v>871</v>
      </c>
    </row>
    <row r="114" spans="16:31" x14ac:dyDescent="0.25">
      <c r="P114" s="167"/>
      <c r="AD114" t="s">
        <v>4</v>
      </c>
      <c r="AE114" t="s">
        <v>871</v>
      </c>
    </row>
    <row r="115" spans="16:31" x14ac:dyDescent="0.25">
      <c r="AD115" t="s">
        <v>215</v>
      </c>
      <c r="AE115" t="s">
        <v>871</v>
      </c>
    </row>
    <row r="116" spans="16:31" x14ac:dyDescent="0.25">
      <c r="AD116" s="239" t="s">
        <v>238</v>
      </c>
      <c r="AE116" s="239" t="s">
        <v>871</v>
      </c>
    </row>
    <row r="117" spans="16:31" x14ac:dyDescent="0.25">
      <c r="AD117" s="239" t="s">
        <v>861</v>
      </c>
      <c r="AE117" s="239" t="s">
        <v>871</v>
      </c>
    </row>
    <row r="118" spans="16:31" x14ac:dyDescent="0.25">
      <c r="AD118" s="239" t="s">
        <v>872</v>
      </c>
      <c r="AE118" s="239" t="s">
        <v>871</v>
      </c>
    </row>
    <row r="119" spans="16:31" x14ac:dyDescent="0.25">
      <c r="AD119" s="239" t="s">
        <v>303</v>
      </c>
      <c r="AE119" s="239" t="s">
        <v>871</v>
      </c>
    </row>
    <row r="120" spans="16:31" x14ac:dyDescent="0.25">
      <c r="AD120" s="239" t="s">
        <v>292</v>
      </c>
      <c r="AE120" s="239" t="s">
        <v>871</v>
      </c>
    </row>
    <row r="121" spans="16:31" x14ac:dyDescent="0.25">
      <c r="AD121" s="239" t="s">
        <v>395</v>
      </c>
      <c r="AE121" s="239" t="s">
        <v>871</v>
      </c>
    </row>
    <row r="122" spans="16:31" x14ac:dyDescent="0.25">
      <c r="AD122" s="239" t="s">
        <v>408</v>
      </c>
      <c r="AE122" s="239" t="s">
        <v>871</v>
      </c>
    </row>
    <row r="123" spans="16:31" x14ac:dyDescent="0.25">
      <c r="AD123" t="s">
        <v>831</v>
      </c>
      <c r="AE123" t="s">
        <v>871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V1468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x14ac:dyDescent="0.25">
      <c r="A1" s="305" t="s">
        <v>487</v>
      </c>
      <c r="B1" s="306" t="s">
        <v>32</v>
      </c>
      <c r="C1" s="306" t="s">
        <v>396</v>
      </c>
      <c r="D1" s="306" t="s">
        <v>329</v>
      </c>
      <c r="E1" s="306" t="s">
        <v>382</v>
      </c>
      <c r="F1" s="307" t="s">
        <v>511</v>
      </c>
      <c r="G1" s="307" t="s">
        <v>21</v>
      </c>
      <c r="H1" s="307" t="s">
        <v>383</v>
      </c>
      <c r="I1" s="307" t="s">
        <v>384</v>
      </c>
      <c r="J1" s="307" t="s">
        <v>330</v>
      </c>
      <c r="K1" s="307" t="s">
        <v>385</v>
      </c>
      <c r="L1" s="306" t="s">
        <v>331</v>
      </c>
    </row>
    <row r="2" spans="1:12" ht="15.75" thickBot="1" x14ac:dyDescent="0.3">
      <c r="A2" s="313" t="s">
        <v>99</v>
      </c>
      <c r="B2" s="308" t="s">
        <v>140</v>
      </c>
      <c r="C2" s="308" t="s">
        <v>245</v>
      </c>
      <c r="D2" s="309" t="s">
        <v>290</v>
      </c>
      <c r="E2" s="308" t="s">
        <v>1581</v>
      </c>
      <c r="F2" s="310">
        <v>55015</v>
      </c>
      <c r="G2" s="311" t="s">
        <v>103</v>
      </c>
      <c r="H2" s="311">
        <v>235</v>
      </c>
      <c r="I2" s="312">
        <v>3876.6</v>
      </c>
      <c r="J2" s="312">
        <v>911001.32</v>
      </c>
      <c r="K2" s="311" t="s">
        <v>103</v>
      </c>
      <c r="L2" s="314">
        <v>7.4300000000000005E-2</v>
      </c>
    </row>
    <row r="3" spans="1:12" ht="15.75" thickBot="1" x14ac:dyDescent="0.3">
      <c r="A3" s="291" t="s">
        <v>99</v>
      </c>
      <c r="B3" s="286" t="s">
        <v>140</v>
      </c>
      <c r="C3" s="286" t="s">
        <v>245</v>
      </c>
      <c r="D3" s="138" t="s">
        <v>246</v>
      </c>
      <c r="E3" s="286" t="s">
        <v>512</v>
      </c>
      <c r="F3" s="287">
        <v>46813</v>
      </c>
      <c r="G3" s="288" t="s">
        <v>103</v>
      </c>
      <c r="H3" s="288">
        <v>8</v>
      </c>
      <c r="I3" s="289">
        <v>16291.16</v>
      </c>
      <c r="J3" s="289">
        <v>130329.24</v>
      </c>
      <c r="K3" s="288" t="s">
        <v>103</v>
      </c>
      <c r="L3" s="292">
        <v>1.06E-2</v>
      </c>
    </row>
    <row r="4" spans="1:12" ht="15.75" thickBot="1" x14ac:dyDescent="0.3">
      <c r="A4" s="291" t="s">
        <v>99</v>
      </c>
      <c r="B4" s="286" t="s">
        <v>140</v>
      </c>
      <c r="C4" s="286" t="s">
        <v>245</v>
      </c>
      <c r="D4" s="138" t="s">
        <v>271</v>
      </c>
      <c r="E4" s="286" t="s">
        <v>513</v>
      </c>
      <c r="F4" s="287">
        <v>45901</v>
      </c>
      <c r="G4" s="288" t="s">
        <v>103</v>
      </c>
      <c r="H4" s="288">
        <v>2</v>
      </c>
      <c r="I4" s="289">
        <v>16319.38</v>
      </c>
      <c r="J4" s="289">
        <v>32638.77</v>
      </c>
      <c r="K4" s="288" t="s">
        <v>103</v>
      </c>
      <c r="L4" s="292">
        <v>2.7000000000000001E-3</v>
      </c>
    </row>
    <row r="5" spans="1:12" ht="15.75" thickBot="1" x14ac:dyDescent="0.3">
      <c r="A5" s="291" t="s">
        <v>99</v>
      </c>
      <c r="B5" s="286" t="s">
        <v>140</v>
      </c>
      <c r="C5" s="286" t="s">
        <v>245</v>
      </c>
      <c r="D5" s="138" t="s">
        <v>280</v>
      </c>
      <c r="E5" s="286" t="s">
        <v>513</v>
      </c>
      <c r="F5" s="287">
        <v>46447</v>
      </c>
      <c r="G5" s="288" t="s">
        <v>103</v>
      </c>
      <c r="H5" s="288">
        <v>2</v>
      </c>
      <c r="I5" s="289">
        <v>16306.98</v>
      </c>
      <c r="J5" s="289">
        <v>32613.97</v>
      </c>
      <c r="K5" s="288" t="s">
        <v>103</v>
      </c>
      <c r="L5" s="292">
        <v>2.7000000000000001E-3</v>
      </c>
    </row>
    <row r="6" spans="1:12" ht="15.75" thickBot="1" x14ac:dyDescent="0.3">
      <c r="A6" s="291" t="s">
        <v>99</v>
      </c>
      <c r="B6" s="286" t="s">
        <v>140</v>
      </c>
      <c r="C6" s="286" t="s">
        <v>455</v>
      </c>
      <c r="D6" s="138" t="s">
        <v>187</v>
      </c>
      <c r="E6" s="286" t="s">
        <v>1171</v>
      </c>
      <c r="F6" s="287">
        <v>46266</v>
      </c>
      <c r="G6" s="288" t="s">
        <v>103</v>
      </c>
      <c r="H6" s="288">
        <v>3</v>
      </c>
      <c r="I6" s="289">
        <v>16319.49</v>
      </c>
      <c r="J6" s="289">
        <v>48958.46</v>
      </c>
      <c r="K6" s="288" t="s">
        <v>103</v>
      </c>
      <c r="L6" s="292">
        <v>1.1599999999999999E-2</v>
      </c>
    </row>
    <row r="7" spans="1:12" ht="15.75" thickBot="1" x14ac:dyDescent="0.3">
      <c r="A7" s="291" t="s">
        <v>99</v>
      </c>
      <c r="B7" s="286" t="s">
        <v>140</v>
      </c>
      <c r="C7" s="286" t="s">
        <v>896</v>
      </c>
      <c r="D7" s="138" t="s">
        <v>1001</v>
      </c>
      <c r="E7" s="286" t="s">
        <v>165</v>
      </c>
      <c r="F7" s="287">
        <v>46997</v>
      </c>
      <c r="G7" s="288" t="s">
        <v>103</v>
      </c>
      <c r="H7" s="288">
        <v>119</v>
      </c>
      <c r="I7" s="289">
        <v>16275.62</v>
      </c>
      <c r="J7" s="289">
        <v>1936798.68</v>
      </c>
      <c r="K7" s="288" t="s">
        <v>103</v>
      </c>
      <c r="L7" s="292">
        <v>1.9699999999999999E-2</v>
      </c>
    </row>
    <row r="8" spans="1:12" ht="15.75" thickBot="1" x14ac:dyDescent="0.3">
      <c r="A8" s="291" t="s">
        <v>99</v>
      </c>
      <c r="B8" s="286" t="s">
        <v>140</v>
      </c>
      <c r="C8" s="286" t="s">
        <v>896</v>
      </c>
      <c r="D8" s="138" t="s">
        <v>1172</v>
      </c>
      <c r="E8" s="286" t="s">
        <v>165</v>
      </c>
      <c r="F8" s="287">
        <v>47178</v>
      </c>
      <c r="G8" s="288" t="s">
        <v>103</v>
      </c>
      <c r="H8" s="288">
        <v>88</v>
      </c>
      <c r="I8" s="289">
        <v>16255.81</v>
      </c>
      <c r="J8" s="289">
        <v>1430511.08</v>
      </c>
      <c r="K8" s="288" t="s">
        <v>103</v>
      </c>
      <c r="L8" s="292">
        <v>1.46E-2</v>
      </c>
    </row>
    <row r="9" spans="1:12" ht="15.75" thickBot="1" x14ac:dyDescent="0.3">
      <c r="A9" s="291" t="s">
        <v>99</v>
      </c>
      <c r="B9" s="286" t="s">
        <v>140</v>
      </c>
      <c r="C9" s="286" t="s">
        <v>896</v>
      </c>
      <c r="D9" s="138" t="s">
        <v>1000</v>
      </c>
      <c r="E9" s="286" t="s">
        <v>1477</v>
      </c>
      <c r="F9" s="287">
        <v>47362</v>
      </c>
      <c r="G9" s="288" t="s">
        <v>103</v>
      </c>
      <c r="H9" s="288">
        <v>62</v>
      </c>
      <c r="I9" s="289">
        <v>16237.71</v>
      </c>
      <c r="J9" s="289">
        <v>1006738.01</v>
      </c>
      <c r="K9" s="288" t="s">
        <v>103</v>
      </c>
      <c r="L9" s="292">
        <v>1.03E-2</v>
      </c>
    </row>
    <row r="10" spans="1:12" ht="15.75" thickBot="1" x14ac:dyDescent="0.3">
      <c r="A10" s="291" t="s">
        <v>99</v>
      </c>
      <c r="B10" s="286" t="s">
        <v>140</v>
      </c>
      <c r="C10" s="286" t="s">
        <v>932</v>
      </c>
      <c r="D10" s="138" t="s">
        <v>1136</v>
      </c>
      <c r="E10" s="286" t="s">
        <v>1239</v>
      </c>
      <c r="F10" s="287">
        <v>47635</v>
      </c>
      <c r="G10" s="288" t="s">
        <v>103</v>
      </c>
      <c r="H10" s="288">
        <v>275</v>
      </c>
      <c r="I10" s="289">
        <v>16219.07</v>
      </c>
      <c r="J10" s="289">
        <v>4460245.1900000004</v>
      </c>
      <c r="K10" s="288" t="s">
        <v>103</v>
      </c>
      <c r="L10" s="292">
        <v>3.6400000000000002E-2</v>
      </c>
    </row>
    <row r="11" spans="1:12" ht="15.75" thickBot="1" x14ac:dyDescent="0.3">
      <c r="A11" s="291" t="s">
        <v>99</v>
      </c>
      <c r="B11" s="286" t="s">
        <v>140</v>
      </c>
      <c r="C11" s="286" t="s">
        <v>932</v>
      </c>
      <c r="D11" s="138" t="s">
        <v>1000</v>
      </c>
      <c r="E11" s="286" t="s">
        <v>1473</v>
      </c>
      <c r="F11" s="287">
        <v>47362</v>
      </c>
      <c r="G11" s="288" t="s">
        <v>103</v>
      </c>
      <c r="H11" s="288">
        <v>36</v>
      </c>
      <c r="I11" s="289">
        <v>16237.71</v>
      </c>
      <c r="J11" s="289">
        <v>584557.56000000006</v>
      </c>
      <c r="K11" s="288" t="s">
        <v>103</v>
      </c>
      <c r="L11" s="292">
        <v>4.7999999999999996E-3</v>
      </c>
    </row>
    <row r="12" spans="1:12" ht="15.75" thickBot="1" x14ac:dyDescent="0.3">
      <c r="A12" s="291" t="s">
        <v>99</v>
      </c>
      <c r="B12" s="286" t="s">
        <v>140</v>
      </c>
      <c r="C12" s="286" t="s">
        <v>912</v>
      </c>
      <c r="D12" s="138" t="s">
        <v>280</v>
      </c>
      <c r="E12" s="286" t="s">
        <v>165</v>
      </c>
      <c r="F12" s="287">
        <v>46447</v>
      </c>
      <c r="G12" s="288" t="s">
        <v>103</v>
      </c>
      <c r="H12" s="290">
        <v>2185</v>
      </c>
      <c r="I12" s="289">
        <v>16306.98</v>
      </c>
      <c r="J12" s="289">
        <v>35630761.25</v>
      </c>
      <c r="K12" s="288" t="s">
        <v>103</v>
      </c>
      <c r="L12" s="292">
        <v>0.29849999999999999</v>
      </c>
    </row>
    <row r="13" spans="1:12" ht="15.75" thickBot="1" x14ac:dyDescent="0.3">
      <c r="A13" s="291" t="s">
        <v>99</v>
      </c>
      <c r="B13" s="286" t="s">
        <v>140</v>
      </c>
      <c r="C13" s="286" t="s">
        <v>912</v>
      </c>
      <c r="D13" s="138" t="s">
        <v>247</v>
      </c>
      <c r="E13" s="286" t="s">
        <v>165</v>
      </c>
      <c r="F13" s="287">
        <v>46082</v>
      </c>
      <c r="G13" s="288" t="s">
        <v>103</v>
      </c>
      <c r="H13" s="290">
        <v>1354</v>
      </c>
      <c r="I13" s="289">
        <v>16319.68</v>
      </c>
      <c r="J13" s="289">
        <v>22096847.870000001</v>
      </c>
      <c r="K13" s="288" t="s">
        <v>103</v>
      </c>
      <c r="L13" s="292">
        <v>0.18509999999999999</v>
      </c>
    </row>
    <row r="14" spans="1:12" ht="15.75" thickBot="1" x14ac:dyDescent="0.3">
      <c r="A14" s="291" t="s">
        <v>99</v>
      </c>
      <c r="B14" s="286" t="s">
        <v>140</v>
      </c>
      <c r="C14" s="286" t="s">
        <v>912</v>
      </c>
      <c r="D14" s="138" t="s">
        <v>187</v>
      </c>
      <c r="E14" s="286" t="s">
        <v>165</v>
      </c>
      <c r="F14" s="287">
        <v>46266</v>
      </c>
      <c r="G14" s="288" t="s">
        <v>103</v>
      </c>
      <c r="H14" s="290">
        <v>1293</v>
      </c>
      <c r="I14" s="289">
        <v>16319.49</v>
      </c>
      <c r="J14" s="289">
        <v>21101094.140000001</v>
      </c>
      <c r="K14" s="288" t="s">
        <v>103</v>
      </c>
      <c r="L14" s="292">
        <v>0.17680000000000001</v>
      </c>
    </row>
    <row r="15" spans="1:12" ht="15.75" thickBot="1" x14ac:dyDescent="0.3">
      <c r="A15" s="291" t="s">
        <v>99</v>
      </c>
      <c r="B15" s="286" t="s">
        <v>140</v>
      </c>
      <c r="C15" s="286" t="s">
        <v>912</v>
      </c>
      <c r="D15" s="138" t="s">
        <v>1001</v>
      </c>
      <c r="E15" s="286" t="s">
        <v>165</v>
      </c>
      <c r="F15" s="287">
        <v>46997</v>
      </c>
      <c r="G15" s="288" t="s">
        <v>103</v>
      </c>
      <c r="H15" s="288">
        <v>980</v>
      </c>
      <c r="I15" s="289">
        <v>16275.62</v>
      </c>
      <c r="J15" s="289">
        <v>15950106.82</v>
      </c>
      <c r="K15" s="288" t="s">
        <v>103</v>
      </c>
      <c r="L15" s="292">
        <v>0.1336</v>
      </c>
    </row>
    <row r="16" spans="1:12" ht="15.75" thickBot="1" x14ac:dyDescent="0.3">
      <c r="A16" s="291" t="s">
        <v>99</v>
      </c>
      <c r="B16" s="286" t="s">
        <v>140</v>
      </c>
      <c r="C16" s="286" t="s">
        <v>912</v>
      </c>
      <c r="D16" s="138" t="s">
        <v>293</v>
      </c>
      <c r="E16" s="286" t="s">
        <v>165</v>
      </c>
      <c r="F16" s="287">
        <v>46631</v>
      </c>
      <c r="G16" s="288" t="s">
        <v>103</v>
      </c>
      <c r="H16" s="288">
        <v>824</v>
      </c>
      <c r="I16" s="289">
        <v>16300.1</v>
      </c>
      <c r="J16" s="289">
        <v>13431280.66</v>
      </c>
      <c r="K16" s="288" t="s">
        <v>103</v>
      </c>
      <c r="L16" s="292">
        <v>0.1125</v>
      </c>
    </row>
    <row r="17" spans="1:12" ht="15.75" thickBot="1" x14ac:dyDescent="0.3">
      <c r="A17" s="291" t="s">
        <v>99</v>
      </c>
      <c r="B17" s="286" t="s">
        <v>140</v>
      </c>
      <c r="C17" s="286" t="s">
        <v>912</v>
      </c>
      <c r="D17" s="138" t="s">
        <v>271</v>
      </c>
      <c r="E17" s="286" t="s">
        <v>165</v>
      </c>
      <c r="F17" s="287">
        <v>45901</v>
      </c>
      <c r="G17" s="288" t="s">
        <v>103</v>
      </c>
      <c r="H17" s="288">
        <v>31</v>
      </c>
      <c r="I17" s="289">
        <v>16319.39</v>
      </c>
      <c r="J17" s="289">
        <v>505901</v>
      </c>
      <c r="K17" s="288" t="s">
        <v>103</v>
      </c>
      <c r="L17" s="292">
        <v>4.1999999999999997E-3</v>
      </c>
    </row>
    <row r="18" spans="1:12" ht="15.75" thickBot="1" x14ac:dyDescent="0.3">
      <c r="A18" s="291" t="s">
        <v>99</v>
      </c>
      <c r="B18" s="286" t="s">
        <v>140</v>
      </c>
      <c r="C18" s="286" t="s">
        <v>1011</v>
      </c>
      <c r="D18" s="138" t="s">
        <v>280</v>
      </c>
      <c r="E18" s="286" t="s">
        <v>1290</v>
      </c>
      <c r="F18" s="287">
        <v>46447</v>
      </c>
      <c r="G18" s="288" t="s">
        <v>103</v>
      </c>
      <c r="H18" s="288">
        <v>82</v>
      </c>
      <c r="I18" s="289">
        <v>16306.98</v>
      </c>
      <c r="J18" s="289">
        <v>1337172.73</v>
      </c>
      <c r="K18" s="288" t="s">
        <v>103</v>
      </c>
      <c r="L18" s="292">
        <v>2.81E-2</v>
      </c>
    </row>
    <row r="19" spans="1:12" ht="15.75" thickBot="1" x14ac:dyDescent="0.3">
      <c r="A19" s="291" t="s">
        <v>99</v>
      </c>
      <c r="B19" s="286" t="s">
        <v>140</v>
      </c>
      <c r="C19" s="286" t="s">
        <v>1011</v>
      </c>
      <c r="D19" s="138" t="s">
        <v>1000</v>
      </c>
      <c r="E19" s="286" t="s">
        <v>1474</v>
      </c>
      <c r="F19" s="287">
        <v>47362</v>
      </c>
      <c r="G19" s="288" t="s">
        <v>103</v>
      </c>
      <c r="H19" s="288">
        <v>32</v>
      </c>
      <c r="I19" s="289">
        <v>16237.71</v>
      </c>
      <c r="J19" s="289">
        <v>519606.72</v>
      </c>
      <c r="K19" s="288" t="s">
        <v>103</v>
      </c>
      <c r="L19" s="292">
        <v>1.09E-2</v>
      </c>
    </row>
    <row r="20" spans="1:12" ht="15.75" thickBot="1" x14ac:dyDescent="0.3">
      <c r="A20" s="291" t="s">
        <v>99</v>
      </c>
      <c r="B20" s="286" t="s">
        <v>140</v>
      </c>
      <c r="C20" s="286" t="s">
        <v>100</v>
      </c>
      <c r="D20" s="138" t="s">
        <v>1136</v>
      </c>
      <c r="E20" s="286" t="s">
        <v>1137</v>
      </c>
      <c r="F20" s="287">
        <v>47635</v>
      </c>
      <c r="G20" s="288" t="s">
        <v>103</v>
      </c>
      <c r="H20" s="290">
        <v>1250</v>
      </c>
      <c r="I20" s="289">
        <v>16219.07</v>
      </c>
      <c r="J20" s="289">
        <v>20273841.780000001</v>
      </c>
      <c r="K20" s="288" t="s">
        <v>103</v>
      </c>
      <c r="L20" s="292">
        <v>4.0500000000000001E-2</v>
      </c>
    </row>
    <row r="21" spans="1:12" ht="15.75" thickBot="1" x14ac:dyDescent="0.3">
      <c r="A21" s="291" t="s">
        <v>99</v>
      </c>
      <c r="B21" s="286" t="s">
        <v>140</v>
      </c>
      <c r="C21" s="286" t="s">
        <v>100</v>
      </c>
      <c r="D21" s="138" t="s">
        <v>187</v>
      </c>
      <c r="E21" s="286" t="s">
        <v>882</v>
      </c>
      <c r="F21" s="287">
        <v>46266</v>
      </c>
      <c r="G21" s="288" t="s">
        <v>103</v>
      </c>
      <c r="H21" s="288">
        <v>322</v>
      </c>
      <c r="I21" s="289">
        <v>16319.49</v>
      </c>
      <c r="J21" s="289">
        <v>5254874.18</v>
      </c>
      <c r="K21" s="288" t="s">
        <v>103</v>
      </c>
      <c r="L21" s="292">
        <v>1.0500000000000001E-2</v>
      </c>
    </row>
    <row r="22" spans="1:12" ht="15.75" thickBot="1" x14ac:dyDescent="0.3">
      <c r="A22" s="291" t="s">
        <v>99</v>
      </c>
      <c r="B22" s="286" t="s">
        <v>140</v>
      </c>
      <c r="C22" s="286" t="s">
        <v>108</v>
      </c>
      <c r="D22" s="138" t="s">
        <v>247</v>
      </c>
      <c r="E22" s="286" t="s">
        <v>514</v>
      </c>
      <c r="F22" s="287">
        <v>46082</v>
      </c>
      <c r="G22" s="288" t="s">
        <v>103</v>
      </c>
      <c r="H22" s="288">
        <v>119</v>
      </c>
      <c r="I22" s="289">
        <v>16319.68</v>
      </c>
      <c r="J22" s="289">
        <v>1942042.02</v>
      </c>
      <c r="K22" s="288" t="s">
        <v>103</v>
      </c>
      <c r="L22" s="292">
        <v>7.0000000000000001E-3</v>
      </c>
    </row>
    <row r="23" spans="1:12" ht="15.75" thickBot="1" x14ac:dyDescent="0.3">
      <c r="A23" s="291" t="s">
        <v>99</v>
      </c>
      <c r="B23" s="286" t="s">
        <v>140</v>
      </c>
      <c r="C23" s="286" t="s">
        <v>101</v>
      </c>
      <c r="D23" s="138" t="s">
        <v>187</v>
      </c>
      <c r="E23" s="286" t="s">
        <v>1244</v>
      </c>
      <c r="F23" s="287">
        <v>46266</v>
      </c>
      <c r="G23" s="288" t="s">
        <v>103</v>
      </c>
      <c r="H23" s="288">
        <v>197</v>
      </c>
      <c r="I23" s="289">
        <v>16319.49</v>
      </c>
      <c r="J23" s="289">
        <v>3214938.55</v>
      </c>
      <c r="K23" s="288" t="s">
        <v>103</v>
      </c>
      <c r="L23" s="292">
        <v>0.1079</v>
      </c>
    </row>
    <row r="24" spans="1:12" ht="15.75" thickBot="1" x14ac:dyDescent="0.3">
      <c r="A24" s="291" t="s">
        <v>99</v>
      </c>
      <c r="B24" s="286" t="s">
        <v>140</v>
      </c>
      <c r="C24" s="286" t="s">
        <v>352</v>
      </c>
      <c r="D24" s="138" t="s">
        <v>271</v>
      </c>
      <c r="E24" s="286" t="s">
        <v>515</v>
      </c>
      <c r="F24" s="287">
        <v>45901</v>
      </c>
      <c r="G24" s="288" t="s">
        <v>103</v>
      </c>
      <c r="H24" s="288">
        <v>225</v>
      </c>
      <c r="I24" s="289">
        <v>16319.39</v>
      </c>
      <c r="J24" s="289">
        <v>3671862.1</v>
      </c>
      <c r="K24" s="288" t="s">
        <v>103</v>
      </c>
      <c r="L24" s="292">
        <v>1.47E-2</v>
      </c>
    </row>
    <row r="25" spans="1:12" ht="15.75" thickBot="1" x14ac:dyDescent="0.3">
      <c r="A25" s="291" t="s">
        <v>99</v>
      </c>
      <c r="B25" s="286" t="s">
        <v>140</v>
      </c>
      <c r="C25" s="286" t="s">
        <v>352</v>
      </c>
      <c r="D25" s="138" t="s">
        <v>187</v>
      </c>
      <c r="E25" s="286" t="s">
        <v>516</v>
      </c>
      <c r="F25" s="287">
        <v>46266</v>
      </c>
      <c r="G25" s="288" t="s">
        <v>103</v>
      </c>
      <c r="H25" s="288">
        <v>90</v>
      </c>
      <c r="I25" s="289">
        <v>16319.48</v>
      </c>
      <c r="J25" s="289">
        <v>1468753.65</v>
      </c>
      <c r="K25" s="288" t="s">
        <v>103</v>
      </c>
      <c r="L25" s="292">
        <v>5.8999999999999999E-3</v>
      </c>
    </row>
    <row r="26" spans="1:12" ht="15.75" thickBot="1" x14ac:dyDescent="0.3">
      <c r="A26" s="291" t="s">
        <v>99</v>
      </c>
      <c r="B26" s="286" t="s">
        <v>140</v>
      </c>
      <c r="C26" s="286" t="s">
        <v>352</v>
      </c>
      <c r="D26" s="138" t="s">
        <v>246</v>
      </c>
      <c r="E26" s="286" t="s">
        <v>517</v>
      </c>
      <c r="F26" s="287">
        <v>46813</v>
      </c>
      <c r="G26" s="288" t="s">
        <v>103</v>
      </c>
      <c r="H26" s="288">
        <v>81</v>
      </c>
      <c r="I26" s="289">
        <v>16291.16</v>
      </c>
      <c r="J26" s="289">
        <v>1319583.56</v>
      </c>
      <c r="K26" s="288" t="s">
        <v>103</v>
      </c>
      <c r="L26" s="292">
        <v>5.3E-3</v>
      </c>
    </row>
    <row r="27" spans="1:12" ht="15.75" thickBot="1" x14ac:dyDescent="0.3">
      <c r="A27" s="291" t="s">
        <v>99</v>
      </c>
      <c r="B27" s="286" t="s">
        <v>140</v>
      </c>
      <c r="C27" s="286" t="s">
        <v>281</v>
      </c>
      <c r="D27" s="138" t="s">
        <v>1136</v>
      </c>
      <c r="E27" s="286" t="s">
        <v>1245</v>
      </c>
      <c r="F27" s="287">
        <v>47635</v>
      </c>
      <c r="G27" s="288" t="s">
        <v>103</v>
      </c>
      <c r="H27" s="288">
        <v>426</v>
      </c>
      <c r="I27" s="289">
        <v>16219.07</v>
      </c>
      <c r="J27" s="289">
        <v>6909325.2800000003</v>
      </c>
      <c r="K27" s="288" t="s">
        <v>103</v>
      </c>
      <c r="L27" s="292">
        <v>3.4700000000000002E-2</v>
      </c>
    </row>
    <row r="28" spans="1:12" ht="15.75" thickBot="1" x14ac:dyDescent="0.3">
      <c r="A28" s="291" t="s">
        <v>99</v>
      </c>
      <c r="B28" s="286" t="s">
        <v>140</v>
      </c>
      <c r="C28" s="286" t="s">
        <v>281</v>
      </c>
      <c r="D28" s="138" t="s">
        <v>246</v>
      </c>
      <c r="E28" s="286" t="s">
        <v>518</v>
      </c>
      <c r="F28" s="287">
        <v>46813</v>
      </c>
      <c r="G28" s="288" t="s">
        <v>103</v>
      </c>
      <c r="H28" s="288">
        <v>249</v>
      </c>
      <c r="I28" s="289">
        <v>16291.16</v>
      </c>
      <c r="J28" s="289">
        <v>4056497.61</v>
      </c>
      <c r="K28" s="288" t="s">
        <v>103</v>
      </c>
      <c r="L28" s="292">
        <v>2.0400000000000001E-2</v>
      </c>
    </row>
    <row r="29" spans="1:12" ht="15.75" thickBot="1" x14ac:dyDescent="0.3">
      <c r="A29" s="291" t="s">
        <v>99</v>
      </c>
      <c r="B29" s="286" t="s">
        <v>140</v>
      </c>
      <c r="C29" s="286" t="s">
        <v>1079</v>
      </c>
      <c r="D29" s="138" t="s">
        <v>1136</v>
      </c>
      <c r="E29" s="286" t="s">
        <v>1173</v>
      </c>
      <c r="F29" s="287">
        <v>47635</v>
      </c>
      <c r="G29" s="288" t="s">
        <v>103</v>
      </c>
      <c r="H29" s="288">
        <v>27</v>
      </c>
      <c r="I29" s="289">
        <v>16219.07</v>
      </c>
      <c r="J29" s="289">
        <v>437914.98</v>
      </c>
      <c r="K29" s="288" t="s">
        <v>103</v>
      </c>
      <c r="L29" s="292">
        <v>1.0500000000000001E-2</v>
      </c>
    </row>
    <row r="30" spans="1:12" ht="15.75" thickBot="1" x14ac:dyDescent="0.3">
      <c r="A30" s="291" t="s">
        <v>99</v>
      </c>
      <c r="B30" s="286" t="s">
        <v>140</v>
      </c>
      <c r="C30" s="286" t="s">
        <v>1079</v>
      </c>
      <c r="D30" s="138" t="s">
        <v>280</v>
      </c>
      <c r="E30" s="286" t="s">
        <v>1174</v>
      </c>
      <c r="F30" s="287">
        <v>46447</v>
      </c>
      <c r="G30" s="288" t="s">
        <v>103</v>
      </c>
      <c r="H30" s="288">
        <v>5</v>
      </c>
      <c r="I30" s="289">
        <v>16306.98</v>
      </c>
      <c r="J30" s="289">
        <v>81534.92</v>
      </c>
      <c r="K30" s="288" t="s">
        <v>103</v>
      </c>
      <c r="L30" s="292">
        <v>1.9E-3</v>
      </c>
    </row>
    <row r="31" spans="1:12" ht="15.75" thickBot="1" x14ac:dyDescent="0.3">
      <c r="A31" s="291" t="s">
        <v>99</v>
      </c>
      <c r="B31" s="286" t="s">
        <v>140</v>
      </c>
      <c r="C31" s="286" t="s">
        <v>353</v>
      </c>
      <c r="D31" s="138" t="s">
        <v>293</v>
      </c>
      <c r="E31" s="286" t="s">
        <v>519</v>
      </c>
      <c r="F31" s="287">
        <v>46631</v>
      </c>
      <c r="G31" s="288" t="s">
        <v>103</v>
      </c>
      <c r="H31" s="288">
        <v>80</v>
      </c>
      <c r="I31" s="289">
        <v>16300.1</v>
      </c>
      <c r="J31" s="289">
        <v>1304007.83</v>
      </c>
      <c r="K31" s="288" t="s">
        <v>103</v>
      </c>
      <c r="L31" s="292">
        <v>3.4299999999999997E-2</v>
      </c>
    </row>
    <row r="32" spans="1:12" ht="15.75" thickBot="1" x14ac:dyDescent="0.3">
      <c r="A32" s="291" t="s">
        <v>99</v>
      </c>
      <c r="B32" s="286" t="s">
        <v>140</v>
      </c>
      <c r="C32" s="286" t="s">
        <v>1314</v>
      </c>
      <c r="D32" s="138" t="s">
        <v>280</v>
      </c>
      <c r="E32" s="286" t="s">
        <v>165</v>
      </c>
      <c r="F32" s="287">
        <v>46447</v>
      </c>
      <c r="G32" s="288" t="s">
        <v>103</v>
      </c>
      <c r="H32" s="288">
        <v>360</v>
      </c>
      <c r="I32" s="289">
        <v>16306.98</v>
      </c>
      <c r="J32" s="289">
        <v>5870514.4400000004</v>
      </c>
      <c r="K32" s="288" t="s">
        <v>103</v>
      </c>
      <c r="L32" s="292">
        <v>8.0199999999999994E-2</v>
      </c>
    </row>
    <row r="33" spans="1:12" ht="15.75" thickBot="1" x14ac:dyDescent="0.3">
      <c r="A33" s="291" t="s">
        <v>99</v>
      </c>
      <c r="B33" s="286" t="s">
        <v>140</v>
      </c>
      <c r="C33" s="286" t="s">
        <v>1314</v>
      </c>
      <c r="D33" s="138" t="s">
        <v>181</v>
      </c>
      <c r="E33" s="286" t="s">
        <v>165</v>
      </c>
      <c r="F33" s="287">
        <v>46980</v>
      </c>
      <c r="G33" s="288" t="s">
        <v>103</v>
      </c>
      <c r="H33" s="288">
        <v>805</v>
      </c>
      <c r="I33" s="289">
        <v>4268.72</v>
      </c>
      <c r="J33" s="289">
        <v>3436317.99</v>
      </c>
      <c r="K33" s="288" t="s">
        <v>103</v>
      </c>
      <c r="L33" s="292">
        <v>4.6899999999999997E-2</v>
      </c>
    </row>
    <row r="34" spans="1:12" ht="15.75" thickBot="1" x14ac:dyDescent="0.3">
      <c r="A34" s="291" t="s">
        <v>99</v>
      </c>
      <c r="B34" s="286" t="s">
        <v>140</v>
      </c>
      <c r="C34" s="286" t="s">
        <v>1314</v>
      </c>
      <c r="D34" s="138" t="s">
        <v>182</v>
      </c>
      <c r="E34" s="286" t="s">
        <v>1528</v>
      </c>
      <c r="F34" s="287">
        <v>47710</v>
      </c>
      <c r="G34" s="288" t="s">
        <v>103</v>
      </c>
      <c r="H34" s="288">
        <v>754</v>
      </c>
      <c r="I34" s="289">
        <v>4202.7700000000004</v>
      </c>
      <c r="J34" s="289">
        <v>3168890.61</v>
      </c>
      <c r="K34" s="288" t="s">
        <v>103</v>
      </c>
      <c r="L34" s="292">
        <v>4.3299999999999998E-2</v>
      </c>
    </row>
    <row r="35" spans="1:12" ht="15.75" thickBot="1" x14ac:dyDescent="0.3">
      <c r="A35" s="291" t="s">
        <v>99</v>
      </c>
      <c r="B35" s="286" t="s">
        <v>140</v>
      </c>
      <c r="C35" s="286" t="s">
        <v>1314</v>
      </c>
      <c r="D35" s="138" t="s">
        <v>313</v>
      </c>
      <c r="E35" s="286" t="s">
        <v>165</v>
      </c>
      <c r="F35" s="287">
        <v>48441</v>
      </c>
      <c r="G35" s="288" t="s">
        <v>103</v>
      </c>
      <c r="H35" s="288">
        <v>52</v>
      </c>
      <c r="I35" s="289">
        <v>4132.83</v>
      </c>
      <c r="J35" s="289">
        <v>214907.34</v>
      </c>
      <c r="K35" s="288" t="s">
        <v>103</v>
      </c>
      <c r="L35" s="292">
        <v>2.8999999999999998E-3</v>
      </c>
    </row>
    <row r="36" spans="1:12" ht="15.75" thickBot="1" x14ac:dyDescent="0.3">
      <c r="A36" s="291" t="s">
        <v>99</v>
      </c>
      <c r="B36" s="286" t="s">
        <v>140</v>
      </c>
      <c r="C36" s="286" t="s">
        <v>109</v>
      </c>
      <c r="D36" s="138" t="s">
        <v>247</v>
      </c>
      <c r="E36" s="286" t="s">
        <v>1667</v>
      </c>
      <c r="F36" s="287">
        <v>46082</v>
      </c>
      <c r="G36" s="288" t="s">
        <v>103</v>
      </c>
      <c r="H36" s="288">
        <v>60</v>
      </c>
      <c r="I36" s="289">
        <v>16319.68</v>
      </c>
      <c r="J36" s="289">
        <v>979180.85</v>
      </c>
      <c r="K36" s="288" t="s">
        <v>103</v>
      </c>
      <c r="L36" s="292">
        <v>2.98E-2</v>
      </c>
    </row>
    <row r="37" spans="1:12" ht="15.75" thickBot="1" x14ac:dyDescent="0.3">
      <c r="A37" s="291" t="s">
        <v>99</v>
      </c>
      <c r="B37" s="286" t="s">
        <v>140</v>
      </c>
      <c r="C37" s="286" t="s">
        <v>109</v>
      </c>
      <c r="D37" s="138" t="s">
        <v>187</v>
      </c>
      <c r="E37" s="286" t="s">
        <v>1667</v>
      </c>
      <c r="F37" s="287">
        <v>46266</v>
      </c>
      <c r="G37" s="288" t="s">
        <v>103</v>
      </c>
      <c r="H37" s="288">
        <v>60</v>
      </c>
      <c r="I37" s="289">
        <v>16319.49</v>
      </c>
      <c r="J37" s="289">
        <v>979169.11</v>
      </c>
      <c r="K37" s="288" t="s">
        <v>103</v>
      </c>
      <c r="L37" s="292">
        <v>2.98E-2</v>
      </c>
    </row>
    <row r="38" spans="1:12" ht="15.75" thickBot="1" x14ac:dyDescent="0.3">
      <c r="A38" s="291" t="s">
        <v>99</v>
      </c>
      <c r="B38" s="286" t="s">
        <v>140</v>
      </c>
      <c r="C38" s="286" t="s">
        <v>1015</v>
      </c>
      <c r="D38" s="138" t="s">
        <v>271</v>
      </c>
      <c r="E38" s="286" t="s">
        <v>520</v>
      </c>
      <c r="F38" s="287">
        <v>45901</v>
      </c>
      <c r="G38" s="288" t="s">
        <v>103</v>
      </c>
      <c r="H38" s="288">
        <v>14</v>
      </c>
      <c r="I38" s="289">
        <v>16319.39</v>
      </c>
      <c r="J38" s="289">
        <v>228471.42</v>
      </c>
      <c r="K38" s="288" t="s">
        <v>103</v>
      </c>
      <c r="L38" s="292">
        <v>0.1115</v>
      </c>
    </row>
    <row r="39" spans="1:12" ht="15.75" thickBot="1" x14ac:dyDescent="0.3">
      <c r="A39" s="291" t="s">
        <v>99</v>
      </c>
      <c r="B39" s="286" t="s">
        <v>140</v>
      </c>
      <c r="C39" s="286" t="s">
        <v>1012</v>
      </c>
      <c r="D39" s="138" t="s">
        <v>154</v>
      </c>
      <c r="E39" s="286" t="s">
        <v>1582</v>
      </c>
      <c r="F39" s="287">
        <v>46249</v>
      </c>
      <c r="G39" s="288" t="s">
        <v>103</v>
      </c>
      <c r="H39" s="288">
        <v>48</v>
      </c>
      <c r="I39" s="289">
        <v>4333.1000000000004</v>
      </c>
      <c r="J39" s="289">
        <v>207988.83</v>
      </c>
      <c r="K39" s="288" t="s">
        <v>103</v>
      </c>
      <c r="L39" s="292">
        <v>6.6E-3</v>
      </c>
    </row>
    <row r="40" spans="1:12" ht="15.75" thickBot="1" x14ac:dyDescent="0.3">
      <c r="A40" s="291" t="s">
        <v>1061</v>
      </c>
      <c r="B40" s="286" t="s">
        <v>1478</v>
      </c>
      <c r="C40" s="286" t="s">
        <v>101</v>
      </c>
      <c r="D40" s="138" t="s">
        <v>1529</v>
      </c>
      <c r="E40" s="286" t="s">
        <v>165</v>
      </c>
      <c r="F40" s="287">
        <v>47271</v>
      </c>
      <c r="G40" s="288" t="s">
        <v>103</v>
      </c>
      <c r="H40" s="290">
        <v>200000</v>
      </c>
      <c r="I40" s="289">
        <v>5.75</v>
      </c>
      <c r="J40" s="289">
        <v>1149114.07</v>
      </c>
      <c r="K40" s="288" t="s">
        <v>103</v>
      </c>
      <c r="L40" s="292">
        <v>3.8600000000000002E-2</v>
      </c>
    </row>
    <row r="41" spans="1:12" ht="15.75" thickBot="1" x14ac:dyDescent="0.3">
      <c r="A41" s="291" t="s">
        <v>105</v>
      </c>
      <c r="B41" s="286" t="s">
        <v>103</v>
      </c>
      <c r="C41" s="286" t="s">
        <v>245</v>
      </c>
      <c r="D41" s="138" t="s">
        <v>105</v>
      </c>
      <c r="E41" s="286" t="s">
        <v>165</v>
      </c>
      <c r="F41" s="288" t="s">
        <v>103</v>
      </c>
      <c r="G41" s="288" t="s">
        <v>103</v>
      </c>
      <c r="H41" s="288" t="s">
        <v>103</v>
      </c>
      <c r="I41" s="288" t="s">
        <v>103</v>
      </c>
      <c r="J41" s="289">
        <v>-617834.68999999994</v>
      </c>
      <c r="K41" s="288" t="s">
        <v>103</v>
      </c>
      <c r="L41" s="292">
        <v>-5.04E-2</v>
      </c>
    </row>
    <row r="42" spans="1:12" ht="15.75" thickBot="1" x14ac:dyDescent="0.3">
      <c r="A42" s="291" t="s">
        <v>105</v>
      </c>
      <c r="B42" s="286" t="s">
        <v>103</v>
      </c>
      <c r="C42" s="286" t="s">
        <v>455</v>
      </c>
      <c r="D42" s="138" t="s">
        <v>105</v>
      </c>
      <c r="E42" s="286" t="s">
        <v>165</v>
      </c>
      <c r="F42" s="288" t="s">
        <v>103</v>
      </c>
      <c r="G42" s="288" t="s">
        <v>103</v>
      </c>
      <c r="H42" s="288" t="s">
        <v>103</v>
      </c>
      <c r="I42" s="288" t="s">
        <v>103</v>
      </c>
      <c r="J42" s="289">
        <v>-13740.65</v>
      </c>
      <c r="K42" s="288" t="s">
        <v>103</v>
      </c>
      <c r="L42" s="292">
        <v>-3.3E-3</v>
      </c>
    </row>
    <row r="43" spans="1:12" ht="15.75" thickBot="1" x14ac:dyDescent="0.3">
      <c r="A43" s="291" t="s">
        <v>105</v>
      </c>
      <c r="B43" s="286" t="s">
        <v>103</v>
      </c>
      <c r="C43" s="286" t="s">
        <v>913</v>
      </c>
      <c r="D43" s="138" t="s">
        <v>105</v>
      </c>
      <c r="E43" s="286" t="s">
        <v>165</v>
      </c>
      <c r="F43" s="288" t="s">
        <v>103</v>
      </c>
      <c r="G43" s="288" t="s">
        <v>103</v>
      </c>
      <c r="H43" s="288" t="s">
        <v>103</v>
      </c>
      <c r="I43" s="288" t="s">
        <v>103</v>
      </c>
      <c r="J43" s="289">
        <v>31768.39</v>
      </c>
      <c r="K43" s="288" t="s">
        <v>103</v>
      </c>
      <c r="L43" s="292">
        <v>3.0000000000000001E-3</v>
      </c>
    </row>
    <row r="44" spans="1:12" ht="15.75" thickBot="1" x14ac:dyDescent="0.3">
      <c r="A44" s="291" t="s">
        <v>105</v>
      </c>
      <c r="B44" s="286" t="s">
        <v>103</v>
      </c>
      <c r="C44" s="286" t="s">
        <v>356</v>
      </c>
      <c r="D44" s="138" t="s">
        <v>105</v>
      </c>
      <c r="E44" s="286" t="s">
        <v>165</v>
      </c>
      <c r="F44" s="288" t="s">
        <v>103</v>
      </c>
      <c r="G44" s="288" t="s">
        <v>103</v>
      </c>
      <c r="H44" s="288" t="s">
        <v>103</v>
      </c>
      <c r="I44" s="288" t="s">
        <v>103</v>
      </c>
      <c r="J44" s="289">
        <v>-9889.93</v>
      </c>
      <c r="K44" s="288" t="s">
        <v>103</v>
      </c>
      <c r="L44" s="292">
        <v>-1.6799999999999999E-2</v>
      </c>
    </row>
    <row r="45" spans="1:12" ht="15.75" thickBot="1" x14ac:dyDescent="0.3">
      <c r="A45" s="291" t="s">
        <v>105</v>
      </c>
      <c r="B45" s="286" t="s">
        <v>103</v>
      </c>
      <c r="C45" s="286" t="s">
        <v>896</v>
      </c>
      <c r="D45" s="138" t="s">
        <v>105</v>
      </c>
      <c r="E45" s="286" t="s">
        <v>165</v>
      </c>
      <c r="F45" s="288" t="s">
        <v>103</v>
      </c>
      <c r="G45" s="288" t="s">
        <v>103</v>
      </c>
      <c r="H45" s="288" t="s">
        <v>103</v>
      </c>
      <c r="I45" s="288" t="s">
        <v>103</v>
      </c>
      <c r="J45" s="289">
        <v>-31703.17</v>
      </c>
      <c r="K45" s="288" t="s">
        <v>103</v>
      </c>
      <c r="L45" s="292">
        <v>-2.9999999999999997E-4</v>
      </c>
    </row>
    <row r="46" spans="1:12" ht="15.75" thickBot="1" x14ac:dyDescent="0.3">
      <c r="A46" s="291" t="s">
        <v>105</v>
      </c>
      <c r="B46" s="286" t="s">
        <v>103</v>
      </c>
      <c r="C46" s="286" t="s">
        <v>106</v>
      </c>
      <c r="D46" s="138" t="s">
        <v>105</v>
      </c>
      <c r="E46" s="286" t="s">
        <v>165</v>
      </c>
      <c r="F46" s="288" t="s">
        <v>103</v>
      </c>
      <c r="G46" s="288" t="s">
        <v>103</v>
      </c>
      <c r="H46" s="288" t="s">
        <v>103</v>
      </c>
      <c r="I46" s="288" t="s">
        <v>103</v>
      </c>
      <c r="J46" s="289">
        <v>71277.789999999994</v>
      </c>
      <c r="K46" s="288" t="s">
        <v>103</v>
      </c>
      <c r="L46" s="292">
        <v>0.1303</v>
      </c>
    </row>
    <row r="47" spans="1:12" ht="15.75" thickBot="1" x14ac:dyDescent="0.3">
      <c r="A47" s="291" t="s">
        <v>105</v>
      </c>
      <c r="B47" s="286" t="s">
        <v>103</v>
      </c>
      <c r="C47" s="286" t="s">
        <v>932</v>
      </c>
      <c r="D47" s="138" t="s">
        <v>105</v>
      </c>
      <c r="E47" s="286" t="s">
        <v>165</v>
      </c>
      <c r="F47" s="288" t="s">
        <v>103</v>
      </c>
      <c r="G47" s="288" t="s">
        <v>103</v>
      </c>
      <c r="H47" s="288" t="s">
        <v>103</v>
      </c>
      <c r="I47" s="288" t="s">
        <v>103</v>
      </c>
      <c r="J47" s="289">
        <v>-23541.41</v>
      </c>
      <c r="K47" s="288" t="s">
        <v>103</v>
      </c>
      <c r="L47" s="292">
        <v>-2.0000000000000001E-4</v>
      </c>
    </row>
    <row r="48" spans="1:12" ht="15.75" thickBot="1" x14ac:dyDescent="0.3">
      <c r="A48" s="291" t="s">
        <v>105</v>
      </c>
      <c r="B48" s="286" t="s">
        <v>103</v>
      </c>
      <c r="C48" s="286" t="s">
        <v>912</v>
      </c>
      <c r="D48" s="138" t="s">
        <v>105</v>
      </c>
      <c r="E48" s="286" t="s">
        <v>165</v>
      </c>
      <c r="F48" s="288" t="s">
        <v>103</v>
      </c>
      <c r="G48" s="288" t="s">
        <v>103</v>
      </c>
      <c r="H48" s="288" t="s">
        <v>103</v>
      </c>
      <c r="I48" s="288" t="s">
        <v>103</v>
      </c>
      <c r="J48" s="289">
        <v>-17829.23</v>
      </c>
      <c r="K48" s="288" t="s">
        <v>103</v>
      </c>
      <c r="L48" s="292">
        <v>-1E-4</v>
      </c>
    </row>
    <row r="49" spans="1:12" ht="15.75" thickBot="1" x14ac:dyDescent="0.3">
      <c r="A49" s="291" t="s">
        <v>105</v>
      </c>
      <c r="B49" s="286" t="s">
        <v>103</v>
      </c>
      <c r="C49" s="286" t="s">
        <v>1014</v>
      </c>
      <c r="D49" s="138" t="s">
        <v>105</v>
      </c>
      <c r="E49" s="286" t="s">
        <v>165</v>
      </c>
      <c r="F49" s="288" t="s">
        <v>103</v>
      </c>
      <c r="G49" s="288" t="s">
        <v>103</v>
      </c>
      <c r="H49" s="288" t="s">
        <v>103</v>
      </c>
      <c r="I49" s="288" t="s">
        <v>103</v>
      </c>
      <c r="J49" s="289">
        <v>37035.360000000001</v>
      </c>
      <c r="K49" s="288" t="s">
        <v>103</v>
      </c>
      <c r="L49" s="292">
        <v>2.1499999999999998E-2</v>
      </c>
    </row>
    <row r="50" spans="1:12" ht="15.75" thickBot="1" x14ac:dyDescent="0.3">
      <c r="A50" s="291" t="s">
        <v>105</v>
      </c>
      <c r="B50" s="286" t="s">
        <v>103</v>
      </c>
      <c r="C50" s="286" t="s">
        <v>1011</v>
      </c>
      <c r="D50" s="138" t="s">
        <v>105</v>
      </c>
      <c r="E50" s="286" t="s">
        <v>165</v>
      </c>
      <c r="F50" s="288" t="s">
        <v>103</v>
      </c>
      <c r="G50" s="288" t="s">
        <v>103</v>
      </c>
      <c r="H50" s="288" t="s">
        <v>103</v>
      </c>
      <c r="I50" s="288" t="s">
        <v>103</v>
      </c>
      <c r="J50" s="289">
        <v>-216592.3</v>
      </c>
      <c r="K50" s="288" t="s">
        <v>103</v>
      </c>
      <c r="L50" s="292">
        <v>-4.5999999999999999E-3</v>
      </c>
    </row>
    <row r="51" spans="1:12" ht="15.75" thickBot="1" x14ac:dyDescent="0.3">
      <c r="A51" s="291" t="s">
        <v>105</v>
      </c>
      <c r="B51" s="286" t="s">
        <v>103</v>
      </c>
      <c r="C51" s="286" t="s">
        <v>104</v>
      </c>
      <c r="D51" s="138" t="s">
        <v>105</v>
      </c>
      <c r="E51" s="286" t="s">
        <v>165</v>
      </c>
      <c r="F51" s="288" t="s">
        <v>103</v>
      </c>
      <c r="G51" s="288" t="s">
        <v>103</v>
      </c>
      <c r="H51" s="288" t="s">
        <v>103</v>
      </c>
      <c r="I51" s="288" t="s">
        <v>103</v>
      </c>
      <c r="J51" s="289">
        <v>228093.48</v>
      </c>
      <c r="K51" s="288" t="s">
        <v>103</v>
      </c>
      <c r="L51" s="292">
        <v>6.1000000000000004E-3</v>
      </c>
    </row>
    <row r="52" spans="1:12" ht="15.75" thickBot="1" x14ac:dyDescent="0.3">
      <c r="A52" s="291" t="s">
        <v>105</v>
      </c>
      <c r="B52" s="286" t="s">
        <v>103</v>
      </c>
      <c r="C52" s="286" t="s">
        <v>100</v>
      </c>
      <c r="D52" s="138" t="s">
        <v>105</v>
      </c>
      <c r="E52" s="286" t="s">
        <v>165</v>
      </c>
      <c r="F52" s="288" t="s">
        <v>103</v>
      </c>
      <c r="G52" s="288" t="s">
        <v>103</v>
      </c>
      <c r="H52" s="288" t="s">
        <v>103</v>
      </c>
      <c r="I52" s="288" t="s">
        <v>103</v>
      </c>
      <c r="J52" s="289">
        <v>-240564.83</v>
      </c>
      <c r="K52" s="288" t="s">
        <v>103</v>
      </c>
      <c r="L52" s="292">
        <v>-5.0000000000000001E-4</v>
      </c>
    </row>
    <row r="53" spans="1:12" ht="15.75" thickBot="1" x14ac:dyDescent="0.3">
      <c r="A53" s="291" t="s">
        <v>105</v>
      </c>
      <c r="B53" s="286" t="s">
        <v>103</v>
      </c>
      <c r="C53" s="286" t="s">
        <v>108</v>
      </c>
      <c r="D53" s="138" t="s">
        <v>105</v>
      </c>
      <c r="E53" s="286" t="s">
        <v>165</v>
      </c>
      <c r="F53" s="288" t="s">
        <v>103</v>
      </c>
      <c r="G53" s="288" t="s">
        <v>103</v>
      </c>
      <c r="H53" s="288" t="s">
        <v>103</v>
      </c>
      <c r="I53" s="288" t="s">
        <v>103</v>
      </c>
      <c r="J53" s="289">
        <v>829511.84</v>
      </c>
      <c r="K53" s="288" t="s">
        <v>103</v>
      </c>
      <c r="L53" s="292">
        <v>3.0000000000000001E-3</v>
      </c>
    </row>
    <row r="54" spans="1:12" ht="15.75" thickBot="1" x14ac:dyDescent="0.3">
      <c r="A54" s="291" t="s">
        <v>105</v>
      </c>
      <c r="B54" s="286" t="s">
        <v>103</v>
      </c>
      <c r="C54" s="286" t="s">
        <v>101</v>
      </c>
      <c r="D54" s="138" t="s">
        <v>105</v>
      </c>
      <c r="E54" s="286" t="s">
        <v>165</v>
      </c>
      <c r="F54" s="288" t="s">
        <v>103</v>
      </c>
      <c r="G54" s="288" t="s">
        <v>103</v>
      </c>
      <c r="H54" s="288" t="s">
        <v>103</v>
      </c>
      <c r="I54" s="288" t="s">
        <v>103</v>
      </c>
      <c r="J54" s="289">
        <v>-16761.89</v>
      </c>
      <c r="K54" s="288" t="s">
        <v>103</v>
      </c>
      <c r="L54" s="292">
        <v>-5.9999999999999995E-4</v>
      </c>
    </row>
    <row r="55" spans="1:12" ht="15.75" thickBot="1" x14ac:dyDescent="0.3">
      <c r="A55" s="291" t="s">
        <v>105</v>
      </c>
      <c r="B55" s="286" t="s">
        <v>103</v>
      </c>
      <c r="C55" s="286" t="s">
        <v>352</v>
      </c>
      <c r="D55" s="138" t="s">
        <v>105</v>
      </c>
      <c r="E55" s="286" t="s">
        <v>165</v>
      </c>
      <c r="F55" s="288" t="s">
        <v>103</v>
      </c>
      <c r="G55" s="288" t="s">
        <v>103</v>
      </c>
      <c r="H55" s="288" t="s">
        <v>103</v>
      </c>
      <c r="I55" s="288" t="s">
        <v>103</v>
      </c>
      <c r="J55" s="289">
        <v>-87452.43</v>
      </c>
      <c r="K55" s="288" t="s">
        <v>103</v>
      </c>
      <c r="L55" s="292">
        <v>-4.0000000000000002E-4</v>
      </c>
    </row>
    <row r="56" spans="1:12" ht="15.75" thickBot="1" x14ac:dyDescent="0.3">
      <c r="A56" s="291" t="s">
        <v>105</v>
      </c>
      <c r="B56" s="286" t="s">
        <v>103</v>
      </c>
      <c r="C56" s="286" t="s">
        <v>281</v>
      </c>
      <c r="D56" s="138" t="s">
        <v>105</v>
      </c>
      <c r="E56" s="286" t="s">
        <v>165</v>
      </c>
      <c r="F56" s="288" t="s">
        <v>103</v>
      </c>
      <c r="G56" s="288" t="s">
        <v>103</v>
      </c>
      <c r="H56" s="288" t="s">
        <v>103</v>
      </c>
      <c r="I56" s="288" t="s">
        <v>103</v>
      </c>
      <c r="J56" s="289">
        <v>-45864.52</v>
      </c>
      <c r="K56" s="288" t="s">
        <v>103</v>
      </c>
      <c r="L56" s="292">
        <v>-2.0000000000000001E-4</v>
      </c>
    </row>
    <row r="57" spans="1:12" ht="15.75" thickBot="1" x14ac:dyDescent="0.3">
      <c r="A57" s="291" t="s">
        <v>105</v>
      </c>
      <c r="B57" s="286" t="s">
        <v>103</v>
      </c>
      <c r="C57" s="286" t="s">
        <v>1079</v>
      </c>
      <c r="D57" s="138" t="s">
        <v>105</v>
      </c>
      <c r="E57" s="286" t="s">
        <v>165</v>
      </c>
      <c r="F57" s="288" t="s">
        <v>103</v>
      </c>
      <c r="G57" s="288" t="s">
        <v>103</v>
      </c>
      <c r="H57" s="288" t="s">
        <v>103</v>
      </c>
      <c r="I57" s="288" t="s">
        <v>103</v>
      </c>
      <c r="J57" s="289">
        <v>-16446.34</v>
      </c>
      <c r="K57" s="288" t="s">
        <v>103</v>
      </c>
      <c r="L57" s="292">
        <v>-4.0000000000000002E-4</v>
      </c>
    </row>
    <row r="58" spans="1:12" ht="15.75" thickBot="1" x14ac:dyDescent="0.3">
      <c r="A58" s="291" t="s">
        <v>105</v>
      </c>
      <c r="B58" s="286" t="s">
        <v>103</v>
      </c>
      <c r="C58" s="286" t="s">
        <v>756</v>
      </c>
      <c r="D58" s="138" t="s">
        <v>105</v>
      </c>
      <c r="E58" s="286" t="s">
        <v>165</v>
      </c>
      <c r="F58" s="288" t="s">
        <v>103</v>
      </c>
      <c r="G58" s="288" t="s">
        <v>103</v>
      </c>
      <c r="H58" s="288" t="s">
        <v>103</v>
      </c>
      <c r="I58" s="288" t="s">
        <v>103</v>
      </c>
      <c r="J58" s="289">
        <v>-941.64</v>
      </c>
      <c r="K58" s="288" t="s">
        <v>103</v>
      </c>
      <c r="L58" s="292">
        <v>-2.9999999999999997E-4</v>
      </c>
    </row>
    <row r="59" spans="1:12" ht="15.75" thickBot="1" x14ac:dyDescent="0.3">
      <c r="A59" s="291" t="s">
        <v>105</v>
      </c>
      <c r="B59" s="286" t="s">
        <v>103</v>
      </c>
      <c r="C59" s="286" t="s">
        <v>353</v>
      </c>
      <c r="D59" s="138" t="s">
        <v>105</v>
      </c>
      <c r="E59" s="286" t="s">
        <v>165</v>
      </c>
      <c r="F59" s="288" t="s">
        <v>103</v>
      </c>
      <c r="G59" s="288" t="s">
        <v>103</v>
      </c>
      <c r="H59" s="288" t="s">
        <v>103</v>
      </c>
      <c r="I59" s="288" t="s">
        <v>103</v>
      </c>
      <c r="J59" s="289">
        <v>-16201.06</v>
      </c>
      <c r="K59" s="288" t="s">
        <v>103</v>
      </c>
      <c r="L59" s="292">
        <v>-4.0000000000000002E-4</v>
      </c>
    </row>
    <row r="60" spans="1:12" ht="15.75" thickBot="1" x14ac:dyDescent="0.3">
      <c r="A60" s="291" t="s">
        <v>105</v>
      </c>
      <c r="B60" s="286" t="s">
        <v>103</v>
      </c>
      <c r="C60" s="286" t="s">
        <v>1314</v>
      </c>
      <c r="D60" s="138" t="s">
        <v>105</v>
      </c>
      <c r="E60" s="286" t="s">
        <v>165</v>
      </c>
      <c r="F60" s="288" t="s">
        <v>103</v>
      </c>
      <c r="G60" s="288" t="s">
        <v>103</v>
      </c>
      <c r="H60" s="288" t="s">
        <v>103</v>
      </c>
      <c r="I60" s="288" t="s">
        <v>103</v>
      </c>
      <c r="J60" s="289">
        <v>-12565.78</v>
      </c>
      <c r="K60" s="288" t="s">
        <v>103</v>
      </c>
      <c r="L60" s="292">
        <v>-2.0000000000000001E-4</v>
      </c>
    </row>
    <row r="61" spans="1:12" ht="15.75" thickBot="1" x14ac:dyDescent="0.3">
      <c r="A61" s="291" t="s">
        <v>105</v>
      </c>
      <c r="B61" s="286" t="s">
        <v>103</v>
      </c>
      <c r="C61" s="286" t="s">
        <v>295</v>
      </c>
      <c r="D61" s="138" t="s">
        <v>105</v>
      </c>
      <c r="E61" s="286" t="s">
        <v>165</v>
      </c>
      <c r="F61" s="288" t="s">
        <v>103</v>
      </c>
      <c r="G61" s="288" t="s">
        <v>103</v>
      </c>
      <c r="H61" s="288" t="s">
        <v>103</v>
      </c>
      <c r="I61" s="288" t="s">
        <v>103</v>
      </c>
      <c r="J61" s="289">
        <v>-8248.24</v>
      </c>
      <c r="K61" s="288" t="s">
        <v>103</v>
      </c>
      <c r="L61" s="292">
        <v>0</v>
      </c>
    </row>
    <row r="62" spans="1:12" ht="15.75" thickBot="1" x14ac:dyDescent="0.3">
      <c r="A62" s="291" t="s">
        <v>105</v>
      </c>
      <c r="B62" s="286" t="s">
        <v>103</v>
      </c>
      <c r="C62" s="286" t="s">
        <v>357</v>
      </c>
      <c r="D62" s="138" t="s">
        <v>105</v>
      </c>
      <c r="E62" s="286" t="s">
        <v>165</v>
      </c>
      <c r="F62" s="288" t="s">
        <v>103</v>
      </c>
      <c r="G62" s="288" t="s">
        <v>103</v>
      </c>
      <c r="H62" s="288" t="s">
        <v>103</v>
      </c>
      <c r="I62" s="288" t="s">
        <v>103</v>
      </c>
      <c r="J62" s="289">
        <v>-8217.48</v>
      </c>
      <c r="K62" s="288" t="s">
        <v>103</v>
      </c>
      <c r="L62" s="292">
        <v>-1.3599999999999999E-2</v>
      </c>
    </row>
    <row r="63" spans="1:12" ht="15.75" thickBot="1" x14ac:dyDescent="0.3">
      <c r="A63" s="291" t="s">
        <v>105</v>
      </c>
      <c r="B63" s="286" t="s">
        <v>103</v>
      </c>
      <c r="C63" s="286" t="s">
        <v>109</v>
      </c>
      <c r="D63" s="138" t="s">
        <v>105</v>
      </c>
      <c r="E63" s="286" t="s">
        <v>165</v>
      </c>
      <c r="F63" s="288" t="s">
        <v>103</v>
      </c>
      <c r="G63" s="288" t="s">
        <v>103</v>
      </c>
      <c r="H63" s="288" t="s">
        <v>103</v>
      </c>
      <c r="I63" s="288" t="s">
        <v>103</v>
      </c>
      <c r="J63" s="289">
        <v>-77971.98</v>
      </c>
      <c r="K63" s="288" t="s">
        <v>103</v>
      </c>
      <c r="L63" s="292">
        <v>-2.3999999999999998E-3</v>
      </c>
    </row>
    <row r="64" spans="1:12" ht="15.75" thickBot="1" x14ac:dyDescent="0.3">
      <c r="A64" s="291" t="s">
        <v>105</v>
      </c>
      <c r="B64" s="286" t="s">
        <v>103</v>
      </c>
      <c r="C64" s="286" t="s">
        <v>1015</v>
      </c>
      <c r="D64" s="138" t="s">
        <v>105</v>
      </c>
      <c r="E64" s="286" t="s">
        <v>165</v>
      </c>
      <c r="F64" s="288" t="s">
        <v>103</v>
      </c>
      <c r="G64" s="288" t="s">
        <v>103</v>
      </c>
      <c r="H64" s="288" t="s">
        <v>103</v>
      </c>
      <c r="I64" s="288" t="s">
        <v>103</v>
      </c>
      <c r="J64" s="289">
        <v>-3360.5</v>
      </c>
      <c r="K64" s="288" t="s">
        <v>103</v>
      </c>
      <c r="L64" s="292">
        <v>-1.6000000000000001E-3</v>
      </c>
    </row>
    <row r="65" spans="1:12" ht="15.75" thickBot="1" x14ac:dyDescent="0.3">
      <c r="A65" s="291" t="s">
        <v>105</v>
      </c>
      <c r="B65" s="286" t="s">
        <v>103</v>
      </c>
      <c r="C65" s="286" t="s">
        <v>1012</v>
      </c>
      <c r="D65" s="138" t="s">
        <v>105</v>
      </c>
      <c r="E65" s="286" t="s">
        <v>165</v>
      </c>
      <c r="F65" s="288" t="s">
        <v>103</v>
      </c>
      <c r="G65" s="288" t="s">
        <v>103</v>
      </c>
      <c r="H65" s="288" t="s">
        <v>103</v>
      </c>
      <c r="I65" s="288" t="s">
        <v>103</v>
      </c>
      <c r="J65" s="289">
        <v>387940.28</v>
      </c>
      <c r="K65" s="288" t="s">
        <v>103</v>
      </c>
      <c r="L65" s="292">
        <v>1.2200000000000001E-2</v>
      </c>
    </row>
    <row r="66" spans="1:12" ht="15.75" thickBot="1" x14ac:dyDescent="0.3">
      <c r="A66" s="291" t="s">
        <v>134</v>
      </c>
      <c r="B66" s="286" t="s">
        <v>218</v>
      </c>
      <c r="C66" s="286" t="s">
        <v>100</v>
      </c>
      <c r="D66" s="138" t="s">
        <v>11</v>
      </c>
      <c r="E66" s="286" t="s">
        <v>523</v>
      </c>
      <c r="F66" s="287">
        <v>46395</v>
      </c>
      <c r="G66" s="288" t="s">
        <v>103</v>
      </c>
      <c r="H66" s="288">
        <v>11</v>
      </c>
      <c r="I66" s="289">
        <v>705319.88</v>
      </c>
      <c r="J66" s="289">
        <v>7758518.7300000004</v>
      </c>
      <c r="K66" s="288" t="s">
        <v>103</v>
      </c>
      <c r="L66" s="292">
        <v>1.55E-2</v>
      </c>
    </row>
    <row r="67" spans="1:12" ht="15.75" thickBot="1" x14ac:dyDescent="0.3">
      <c r="A67" s="291" t="s">
        <v>134</v>
      </c>
      <c r="B67" s="286" t="s">
        <v>218</v>
      </c>
      <c r="C67" s="286" t="s">
        <v>100</v>
      </c>
      <c r="D67" s="138" t="s">
        <v>1408</v>
      </c>
      <c r="E67" s="286" t="s">
        <v>527</v>
      </c>
      <c r="F67" s="287">
        <v>46332</v>
      </c>
      <c r="G67" s="288" t="s">
        <v>103</v>
      </c>
      <c r="H67" s="288">
        <v>2</v>
      </c>
      <c r="I67" s="289">
        <v>713689.8</v>
      </c>
      <c r="J67" s="289">
        <v>1427379.6</v>
      </c>
      <c r="K67" s="288" t="s">
        <v>103</v>
      </c>
      <c r="L67" s="292">
        <v>2.8999999999999998E-3</v>
      </c>
    </row>
    <row r="68" spans="1:12" ht="15.75" thickBot="1" x14ac:dyDescent="0.3">
      <c r="A68" s="291" t="s">
        <v>134</v>
      </c>
      <c r="B68" s="286" t="s">
        <v>218</v>
      </c>
      <c r="C68" s="286" t="s">
        <v>100</v>
      </c>
      <c r="D68" s="138" t="s">
        <v>914</v>
      </c>
      <c r="E68" s="286" t="s">
        <v>165</v>
      </c>
      <c r="F68" s="287">
        <v>46181</v>
      </c>
      <c r="G68" s="288" t="s">
        <v>103</v>
      </c>
      <c r="H68" s="288">
        <v>1</v>
      </c>
      <c r="I68" s="289">
        <v>673667.63</v>
      </c>
      <c r="J68" s="289">
        <v>673667.63</v>
      </c>
      <c r="K68" s="288" t="s">
        <v>103</v>
      </c>
      <c r="L68" s="292">
        <v>1.2999999999999999E-3</v>
      </c>
    </row>
    <row r="69" spans="1:12" ht="15.75" thickBot="1" x14ac:dyDescent="0.3">
      <c r="A69" s="291" t="s">
        <v>134</v>
      </c>
      <c r="B69" s="286" t="s">
        <v>218</v>
      </c>
      <c r="C69" s="286" t="s">
        <v>108</v>
      </c>
      <c r="D69" s="138" t="s">
        <v>495</v>
      </c>
      <c r="E69" s="286" t="s">
        <v>522</v>
      </c>
      <c r="F69" s="287">
        <v>47343</v>
      </c>
      <c r="G69" s="288" t="s">
        <v>103</v>
      </c>
      <c r="H69" s="288">
        <v>1</v>
      </c>
      <c r="I69" s="289">
        <v>843803.64</v>
      </c>
      <c r="J69" s="289">
        <v>843803.64</v>
      </c>
      <c r="K69" s="288" t="s">
        <v>103</v>
      </c>
      <c r="L69" s="292">
        <v>3.0999999999999999E-3</v>
      </c>
    </row>
    <row r="70" spans="1:12" ht="15.75" thickBot="1" x14ac:dyDescent="0.3">
      <c r="A70" s="291" t="s">
        <v>134</v>
      </c>
      <c r="B70" s="286" t="s">
        <v>218</v>
      </c>
      <c r="C70" s="286" t="s">
        <v>281</v>
      </c>
      <c r="D70" s="138" t="s">
        <v>248</v>
      </c>
      <c r="E70" s="286" t="s">
        <v>527</v>
      </c>
      <c r="F70" s="287">
        <v>46251</v>
      </c>
      <c r="G70" s="288" t="s">
        <v>103</v>
      </c>
      <c r="H70" s="288">
        <v>2</v>
      </c>
      <c r="I70" s="289">
        <v>907379.23</v>
      </c>
      <c r="J70" s="289">
        <v>1814758.46</v>
      </c>
      <c r="K70" s="288" t="s">
        <v>103</v>
      </c>
      <c r="L70" s="292">
        <v>9.1000000000000004E-3</v>
      </c>
    </row>
    <row r="71" spans="1:12" ht="15.75" thickBot="1" x14ac:dyDescent="0.3">
      <c r="A71" s="291" t="s">
        <v>134</v>
      </c>
      <c r="B71" s="286" t="s">
        <v>218</v>
      </c>
      <c r="C71" s="286" t="s">
        <v>281</v>
      </c>
      <c r="D71" s="138" t="s">
        <v>915</v>
      </c>
      <c r="E71" s="286" t="s">
        <v>165</v>
      </c>
      <c r="F71" s="287">
        <v>46181</v>
      </c>
      <c r="G71" s="288" t="s">
        <v>103</v>
      </c>
      <c r="H71" s="288">
        <v>2</v>
      </c>
      <c r="I71" s="289">
        <v>676943.22</v>
      </c>
      <c r="J71" s="289">
        <v>1353886.43</v>
      </c>
      <c r="K71" s="288" t="s">
        <v>103</v>
      </c>
      <c r="L71" s="292">
        <v>6.7999999999999996E-3</v>
      </c>
    </row>
    <row r="72" spans="1:12" ht="15.75" thickBot="1" x14ac:dyDescent="0.3">
      <c r="A72" s="291" t="s">
        <v>134</v>
      </c>
      <c r="B72" s="286" t="s">
        <v>1066</v>
      </c>
      <c r="C72" s="286" t="s">
        <v>100</v>
      </c>
      <c r="D72" s="138" t="s">
        <v>1067</v>
      </c>
      <c r="E72" s="286" t="s">
        <v>165</v>
      </c>
      <c r="F72" s="287">
        <v>49252</v>
      </c>
      <c r="G72" s="288" t="s">
        <v>103</v>
      </c>
      <c r="H72" s="288">
        <v>2</v>
      </c>
      <c r="I72" s="289">
        <v>315989.63</v>
      </c>
      <c r="J72" s="289">
        <v>631979.26</v>
      </c>
      <c r="K72" s="288" t="s">
        <v>103</v>
      </c>
      <c r="L72" s="292">
        <v>1.2999999999999999E-3</v>
      </c>
    </row>
    <row r="73" spans="1:12" ht="15.75" thickBot="1" x14ac:dyDescent="0.3">
      <c r="A73" s="291" t="s">
        <v>134</v>
      </c>
      <c r="B73" s="286" t="s">
        <v>1066</v>
      </c>
      <c r="C73" s="286" t="s">
        <v>108</v>
      </c>
      <c r="D73" s="138" t="s">
        <v>1067</v>
      </c>
      <c r="E73" s="286" t="s">
        <v>165</v>
      </c>
      <c r="F73" s="287">
        <v>49252</v>
      </c>
      <c r="G73" s="288" t="s">
        <v>103</v>
      </c>
      <c r="H73" s="288">
        <v>1</v>
      </c>
      <c r="I73" s="289">
        <v>315989.63</v>
      </c>
      <c r="J73" s="289">
        <v>315989.63</v>
      </c>
      <c r="K73" s="288" t="s">
        <v>103</v>
      </c>
      <c r="L73" s="292">
        <v>1.1000000000000001E-3</v>
      </c>
    </row>
    <row r="74" spans="1:12" ht="15.75" thickBot="1" x14ac:dyDescent="0.3">
      <c r="A74" s="291" t="s">
        <v>134</v>
      </c>
      <c r="B74" s="286" t="s">
        <v>190</v>
      </c>
      <c r="C74" s="286" t="s">
        <v>932</v>
      </c>
      <c r="D74" s="138" t="s">
        <v>933</v>
      </c>
      <c r="E74" s="286" t="s">
        <v>527</v>
      </c>
      <c r="F74" s="287">
        <v>46486</v>
      </c>
      <c r="G74" s="288" t="s">
        <v>103</v>
      </c>
      <c r="H74" s="288">
        <v>2</v>
      </c>
      <c r="I74" s="289">
        <v>545872.14</v>
      </c>
      <c r="J74" s="289">
        <v>1091744.28</v>
      </c>
      <c r="K74" s="288" t="s">
        <v>103</v>
      </c>
      <c r="L74" s="292">
        <v>8.8999999999999999E-3</v>
      </c>
    </row>
    <row r="75" spans="1:12" ht="15.75" thickBot="1" x14ac:dyDescent="0.3">
      <c r="A75" s="291" t="s">
        <v>134</v>
      </c>
      <c r="B75" s="286" t="s">
        <v>190</v>
      </c>
      <c r="C75" s="286" t="s">
        <v>932</v>
      </c>
      <c r="D75" s="138" t="s">
        <v>316</v>
      </c>
      <c r="E75" s="286" t="s">
        <v>528</v>
      </c>
      <c r="F75" s="287">
        <v>48171</v>
      </c>
      <c r="G75" s="288" t="s">
        <v>103</v>
      </c>
      <c r="H75" s="288">
        <v>1</v>
      </c>
      <c r="I75" s="289">
        <v>433951.2</v>
      </c>
      <c r="J75" s="289">
        <v>433951.2</v>
      </c>
      <c r="K75" s="288" t="s">
        <v>103</v>
      </c>
      <c r="L75" s="292">
        <v>3.5000000000000001E-3</v>
      </c>
    </row>
    <row r="76" spans="1:12" ht="15.75" thickBot="1" x14ac:dyDescent="0.3">
      <c r="A76" s="291" t="s">
        <v>134</v>
      </c>
      <c r="B76" s="286" t="s">
        <v>190</v>
      </c>
      <c r="C76" s="286" t="s">
        <v>100</v>
      </c>
      <c r="D76" s="138" t="s">
        <v>191</v>
      </c>
      <c r="E76" s="286" t="s">
        <v>790</v>
      </c>
      <c r="F76" s="287">
        <v>46904</v>
      </c>
      <c r="G76" s="288" t="s">
        <v>103</v>
      </c>
      <c r="H76" s="288">
        <v>35</v>
      </c>
      <c r="I76" s="289">
        <v>541771.63</v>
      </c>
      <c r="J76" s="289">
        <v>18962007.190000001</v>
      </c>
      <c r="K76" s="288" t="s">
        <v>103</v>
      </c>
      <c r="L76" s="292">
        <v>3.7900000000000003E-2</v>
      </c>
    </row>
    <row r="77" spans="1:12" ht="15.75" thickBot="1" x14ac:dyDescent="0.3">
      <c r="A77" s="291" t="s">
        <v>134</v>
      </c>
      <c r="B77" s="286" t="s">
        <v>190</v>
      </c>
      <c r="C77" s="286" t="s">
        <v>352</v>
      </c>
      <c r="D77" s="138" t="s">
        <v>504</v>
      </c>
      <c r="E77" s="286" t="s">
        <v>527</v>
      </c>
      <c r="F77" s="287">
        <v>46904</v>
      </c>
      <c r="G77" s="288" t="s">
        <v>103</v>
      </c>
      <c r="H77" s="288">
        <v>1</v>
      </c>
      <c r="I77" s="289">
        <v>541771.63</v>
      </c>
      <c r="J77" s="289">
        <v>541771.63</v>
      </c>
      <c r="K77" s="288" t="s">
        <v>103</v>
      </c>
      <c r="L77" s="292">
        <v>2.2000000000000001E-3</v>
      </c>
    </row>
    <row r="78" spans="1:12" ht="15.75" thickBot="1" x14ac:dyDescent="0.3">
      <c r="A78" s="291" t="s">
        <v>134</v>
      </c>
      <c r="B78" s="286" t="s">
        <v>190</v>
      </c>
      <c r="C78" s="286" t="s">
        <v>352</v>
      </c>
      <c r="D78" s="138" t="s">
        <v>316</v>
      </c>
      <c r="E78" s="286" t="s">
        <v>528</v>
      </c>
      <c r="F78" s="287">
        <v>48171</v>
      </c>
      <c r="G78" s="288" t="s">
        <v>103</v>
      </c>
      <c r="H78" s="288">
        <v>1</v>
      </c>
      <c r="I78" s="289">
        <v>432320.3</v>
      </c>
      <c r="J78" s="289">
        <v>432320.3</v>
      </c>
      <c r="K78" s="288" t="s">
        <v>103</v>
      </c>
      <c r="L78" s="292">
        <v>1.6999999999999999E-3</v>
      </c>
    </row>
    <row r="79" spans="1:12" ht="15.75" thickBot="1" x14ac:dyDescent="0.3">
      <c r="A79" s="291" t="s">
        <v>134</v>
      </c>
      <c r="B79" s="286" t="s">
        <v>190</v>
      </c>
      <c r="C79" s="286" t="s">
        <v>281</v>
      </c>
      <c r="D79" s="138" t="s">
        <v>1409</v>
      </c>
      <c r="E79" s="286" t="s">
        <v>522</v>
      </c>
      <c r="F79" s="287">
        <v>46486</v>
      </c>
      <c r="G79" s="288" t="s">
        <v>103</v>
      </c>
      <c r="H79" s="288">
        <v>1</v>
      </c>
      <c r="I79" s="289">
        <v>545686.63</v>
      </c>
      <c r="J79" s="289">
        <v>545686.63</v>
      </c>
      <c r="K79" s="288" t="s">
        <v>103</v>
      </c>
      <c r="L79" s="292">
        <v>2.7000000000000001E-3</v>
      </c>
    </row>
    <row r="80" spans="1:12" ht="15.75" thickBot="1" x14ac:dyDescent="0.3">
      <c r="A80" s="291" t="s">
        <v>134</v>
      </c>
      <c r="B80" s="286" t="s">
        <v>190</v>
      </c>
      <c r="C80" s="286" t="s">
        <v>1079</v>
      </c>
      <c r="D80" s="138" t="s">
        <v>504</v>
      </c>
      <c r="E80" s="286" t="s">
        <v>527</v>
      </c>
      <c r="F80" s="287">
        <v>46904</v>
      </c>
      <c r="G80" s="288" t="s">
        <v>103</v>
      </c>
      <c r="H80" s="288">
        <v>1</v>
      </c>
      <c r="I80" s="289">
        <v>541771.63</v>
      </c>
      <c r="J80" s="289">
        <v>541771.63</v>
      </c>
      <c r="K80" s="288" t="s">
        <v>103</v>
      </c>
      <c r="L80" s="292">
        <v>1.29E-2</v>
      </c>
    </row>
    <row r="81" spans="1:12" ht="15.75" thickBot="1" x14ac:dyDescent="0.3">
      <c r="A81" s="291" t="s">
        <v>134</v>
      </c>
      <c r="B81" s="286" t="s">
        <v>190</v>
      </c>
      <c r="C81" s="286" t="s">
        <v>353</v>
      </c>
      <c r="D81" s="138" t="s">
        <v>504</v>
      </c>
      <c r="E81" s="286" t="s">
        <v>522</v>
      </c>
      <c r="F81" s="287">
        <v>46904</v>
      </c>
      <c r="G81" s="288" t="s">
        <v>103</v>
      </c>
      <c r="H81" s="288">
        <v>1</v>
      </c>
      <c r="I81" s="289">
        <v>542042.30000000005</v>
      </c>
      <c r="J81" s="289">
        <v>542042.30000000005</v>
      </c>
      <c r="K81" s="288" t="s">
        <v>103</v>
      </c>
      <c r="L81" s="292">
        <v>1.43E-2</v>
      </c>
    </row>
    <row r="82" spans="1:12" ht="15.75" thickBot="1" x14ac:dyDescent="0.3">
      <c r="A82" s="291" t="s">
        <v>134</v>
      </c>
      <c r="B82" s="286" t="s">
        <v>190</v>
      </c>
      <c r="C82" s="286" t="s">
        <v>109</v>
      </c>
      <c r="D82" s="138" t="s">
        <v>504</v>
      </c>
      <c r="E82" s="286" t="s">
        <v>1668</v>
      </c>
      <c r="F82" s="287">
        <v>46904</v>
      </c>
      <c r="G82" s="288" t="s">
        <v>103</v>
      </c>
      <c r="H82" s="288">
        <v>4</v>
      </c>
      <c r="I82" s="289">
        <v>542042.30000000005</v>
      </c>
      <c r="J82" s="289">
        <v>2168169.2000000002</v>
      </c>
      <c r="K82" s="288" t="s">
        <v>103</v>
      </c>
      <c r="L82" s="292">
        <v>6.59E-2</v>
      </c>
    </row>
    <row r="83" spans="1:12" ht="15.75" thickBot="1" x14ac:dyDescent="0.3">
      <c r="A83" s="291" t="s">
        <v>134</v>
      </c>
      <c r="B83" s="286" t="s">
        <v>190</v>
      </c>
      <c r="C83" s="286" t="s">
        <v>1012</v>
      </c>
      <c r="D83" s="138" t="s">
        <v>504</v>
      </c>
      <c r="E83" s="286" t="s">
        <v>165</v>
      </c>
      <c r="F83" s="287">
        <v>46904</v>
      </c>
      <c r="G83" s="288" t="s">
        <v>103</v>
      </c>
      <c r="H83" s="288">
        <v>1</v>
      </c>
      <c r="I83" s="289">
        <v>541771.63</v>
      </c>
      <c r="J83" s="289">
        <v>541771.63</v>
      </c>
      <c r="K83" s="288" t="s">
        <v>103</v>
      </c>
      <c r="L83" s="292">
        <v>1.7100000000000001E-2</v>
      </c>
    </row>
    <row r="84" spans="1:12" ht="15.75" thickBot="1" x14ac:dyDescent="0.3">
      <c r="A84" s="291" t="s">
        <v>134</v>
      </c>
      <c r="B84" s="286" t="s">
        <v>192</v>
      </c>
      <c r="C84" s="286" t="s">
        <v>281</v>
      </c>
      <c r="D84" s="138" t="s">
        <v>997</v>
      </c>
      <c r="E84" s="286" t="s">
        <v>527</v>
      </c>
      <c r="F84" s="287">
        <v>46237</v>
      </c>
      <c r="G84" s="288" t="s">
        <v>103</v>
      </c>
      <c r="H84" s="288">
        <v>2</v>
      </c>
      <c r="I84" s="289">
        <v>537378.5</v>
      </c>
      <c r="J84" s="289">
        <v>1074757</v>
      </c>
      <c r="K84" s="288" t="s">
        <v>103</v>
      </c>
      <c r="L84" s="292">
        <v>5.4000000000000003E-3</v>
      </c>
    </row>
    <row r="85" spans="1:12" ht="15.75" thickBot="1" x14ac:dyDescent="0.3">
      <c r="A85" s="291" t="s">
        <v>134</v>
      </c>
      <c r="B85" s="286" t="s">
        <v>192</v>
      </c>
      <c r="C85" s="286" t="s">
        <v>281</v>
      </c>
      <c r="D85" s="138" t="s">
        <v>996</v>
      </c>
      <c r="E85" s="286" t="s">
        <v>522</v>
      </c>
      <c r="F85" s="287">
        <v>45870</v>
      </c>
      <c r="G85" s="288" t="s">
        <v>103</v>
      </c>
      <c r="H85" s="288">
        <v>1</v>
      </c>
      <c r="I85" s="289">
        <v>533846.07999999996</v>
      </c>
      <c r="J85" s="289">
        <v>533846.07999999996</v>
      </c>
      <c r="K85" s="288" t="s">
        <v>103</v>
      </c>
      <c r="L85" s="292">
        <v>2.7000000000000001E-3</v>
      </c>
    </row>
    <row r="86" spans="1:12" ht="15.75" thickBot="1" x14ac:dyDescent="0.3">
      <c r="A86" s="291" t="s">
        <v>134</v>
      </c>
      <c r="B86" s="286" t="s">
        <v>478</v>
      </c>
      <c r="C86" s="286" t="s">
        <v>932</v>
      </c>
      <c r="D86" s="138" t="s">
        <v>479</v>
      </c>
      <c r="E86" s="286" t="s">
        <v>526</v>
      </c>
      <c r="F86" s="287">
        <v>46720</v>
      </c>
      <c r="G86" s="288" t="s">
        <v>103</v>
      </c>
      <c r="H86" s="288">
        <v>1</v>
      </c>
      <c r="I86" s="289">
        <v>718390.19</v>
      </c>
      <c r="J86" s="289">
        <v>718390.19</v>
      </c>
      <c r="K86" s="288" t="s">
        <v>103</v>
      </c>
      <c r="L86" s="292">
        <v>5.8999999999999999E-3</v>
      </c>
    </row>
    <row r="87" spans="1:12" ht="15.75" thickBot="1" x14ac:dyDescent="0.3">
      <c r="A87" s="291" t="s">
        <v>134</v>
      </c>
      <c r="B87" s="286" t="s">
        <v>478</v>
      </c>
      <c r="C87" s="286" t="s">
        <v>100</v>
      </c>
      <c r="D87" s="138" t="s">
        <v>479</v>
      </c>
      <c r="E87" s="286" t="s">
        <v>530</v>
      </c>
      <c r="F87" s="287">
        <v>46720</v>
      </c>
      <c r="G87" s="288" t="s">
        <v>103</v>
      </c>
      <c r="H87" s="288">
        <v>8</v>
      </c>
      <c r="I87" s="289">
        <v>718390.18</v>
      </c>
      <c r="J87" s="289">
        <v>5747121.4800000004</v>
      </c>
      <c r="K87" s="288" t="s">
        <v>103</v>
      </c>
      <c r="L87" s="292">
        <v>1.15E-2</v>
      </c>
    </row>
    <row r="88" spans="1:12" ht="15.75" thickBot="1" x14ac:dyDescent="0.3">
      <c r="A88" s="291" t="s">
        <v>134</v>
      </c>
      <c r="B88" s="286" t="s">
        <v>478</v>
      </c>
      <c r="C88" s="286" t="s">
        <v>108</v>
      </c>
      <c r="D88" s="138" t="s">
        <v>479</v>
      </c>
      <c r="E88" s="286" t="s">
        <v>531</v>
      </c>
      <c r="F88" s="287">
        <v>46720</v>
      </c>
      <c r="G88" s="288" t="s">
        <v>103</v>
      </c>
      <c r="H88" s="288">
        <v>10</v>
      </c>
      <c r="I88" s="289">
        <v>718390.18</v>
      </c>
      <c r="J88" s="289">
        <v>7183901.8499999996</v>
      </c>
      <c r="K88" s="288" t="s">
        <v>103</v>
      </c>
      <c r="L88" s="292">
        <v>2.6100000000000002E-2</v>
      </c>
    </row>
    <row r="89" spans="1:12" ht="15.75" thickBot="1" x14ac:dyDescent="0.3">
      <c r="A89" s="291" t="s">
        <v>134</v>
      </c>
      <c r="B89" s="286" t="s">
        <v>478</v>
      </c>
      <c r="C89" s="286" t="s">
        <v>352</v>
      </c>
      <c r="D89" s="138" t="s">
        <v>479</v>
      </c>
      <c r="E89" s="286" t="s">
        <v>532</v>
      </c>
      <c r="F89" s="287">
        <v>46720</v>
      </c>
      <c r="G89" s="288" t="s">
        <v>103</v>
      </c>
      <c r="H89" s="288">
        <v>4</v>
      </c>
      <c r="I89" s="289">
        <v>718390.18</v>
      </c>
      <c r="J89" s="289">
        <v>2873560.74</v>
      </c>
      <c r="K89" s="288" t="s">
        <v>103</v>
      </c>
      <c r="L89" s="292">
        <v>1.15E-2</v>
      </c>
    </row>
    <row r="90" spans="1:12" ht="15.75" thickBot="1" x14ac:dyDescent="0.3">
      <c r="A90" s="291" t="s">
        <v>134</v>
      </c>
      <c r="B90" s="286" t="s">
        <v>478</v>
      </c>
      <c r="C90" s="286" t="s">
        <v>1079</v>
      </c>
      <c r="D90" s="138" t="s">
        <v>479</v>
      </c>
      <c r="E90" s="286" t="s">
        <v>1176</v>
      </c>
      <c r="F90" s="287">
        <v>46720</v>
      </c>
      <c r="G90" s="288" t="s">
        <v>103</v>
      </c>
      <c r="H90" s="288">
        <v>1</v>
      </c>
      <c r="I90" s="289">
        <v>718390.19</v>
      </c>
      <c r="J90" s="289">
        <v>718390.19</v>
      </c>
      <c r="K90" s="288" t="s">
        <v>103</v>
      </c>
      <c r="L90" s="292">
        <v>1.7100000000000001E-2</v>
      </c>
    </row>
    <row r="91" spans="1:12" ht="15.75" thickBot="1" x14ac:dyDescent="0.3">
      <c r="A91" s="291" t="s">
        <v>134</v>
      </c>
      <c r="B91" s="286" t="s">
        <v>478</v>
      </c>
      <c r="C91" s="286" t="s">
        <v>353</v>
      </c>
      <c r="D91" s="138" t="s">
        <v>479</v>
      </c>
      <c r="E91" s="286" t="s">
        <v>526</v>
      </c>
      <c r="F91" s="287">
        <v>46720</v>
      </c>
      <c r="G91" s="288" t="s">
        <v>103</v>
      </c>
      <c r="H91" s="288">
        <v>1</v>
      </c>
      <c r="I91" s="289">
        <v>720626.94</v>
      </c>
      <c r="J91" s="289">
        <v>720626.94</v>
      </c>
      <c r="K91" s="288" t="s">
        <v>103</v>
      </c>
      <c r="L91" s="292">
        <v>1.9E-2</v>
      </c>
    </row>
    <row r="92" spans="1:12" ht="15.75" thickBot="1" x14ac:dyDescent="0.3">
      <c r="A92" s="291" t="s">
        <v>134</v>
      </c>
      <c r="B92" s="286" t="s">
        <v>478</v>
      </c>
      <c r="C92" s="286" t="s">
        <v>109</v>
      </c>
      <c r="D92" s="138" t="s">
        <v>479</v>
      </c>
      <c r="E92" s="286" t="s">
        <v>525</v>
      </c>
      <c r="F92" s="287">
        <v>46720</v>
      </c>
      <c r="G92" s="288" t="s">
        <v>103</v>
      </c>
      <c r="H92" s="288">
        <v>2</v>
      </c>
      <c r="I92" s="289">
        <v>720626.94</v>
      </c>
      <c r="J92" s="289">
        <v>1441253.88</v>
      </c>
      <c r="K92" s="288" t="s">
        <v>103</v>
      </c>
      <c r="L92" s="292">
        <v>4.3799999999999999E-2</v>
      </c>
    </row>
    <row r="93" spans="1:12" ht="15.75" thickBot="1" x14ac:dyDescent="0.3">
      <c r="A93" s="291" t="s">
        <v>134</v>
      </c>
      <c r="B93" s="286" t="s">
        <v>363</v>
      </c>
      <c r="C93" s="286" t="s">
        <v>932</v>
      </c>
      <c r="D93" s="138" t="s">
        <v>1107</v>
      </c>
      <c r="E93" s="286" t="s">
        <v>522</v>
      </c>
      <c r="F93" s="287">
        <v>46199</v>
      </c>
      <c r="G93" s="288" t="s">
        <v>103</v>
      </c>
      <c r="H93" s="288">
        <v>1</v>
      </c>
      <c r="I93" s="289">
        <v>894235.6</v>
      </c>
      <c r="J93" s="289">
        <v>894235.6</v>
      </c>
      <c r="K93" s="288" t="s">
        <v>103</v>
      </c>
      <c r="L93" s="292">
        <v>7.3000000000000001E-3</v>
      </c>
    </row>
    <row r="94" spans="1:12" ht="15.75" thickBot="1" x14ac:dyDescent="0.3">
      <c r="A94" s="291" t="s">
        <v>134</v>
      </c>
      <c r="B94" s="286" t="s">
        <v>363</v>
      </c>
      <c r="C94" s="286" t="s">
        <v>100</v>
      </c>
      <c r="D94" s="138" t="s">
        <v>1107</v>
      </c>
      <c r="E94" s="286" t="s">
        <v>522</v>
      </c>
      <c r="F94" s="287">
        <v>46199</v>
      </c>
      <c r="G94" s="288" t="s">
        <v>103</v>
      </c>
      <c r="H94" s="288">
        <v>1</v>
      </c>
      <c r="I94" s="289">
        <v>894235.6</v>
      </c>
      <c r="J94" s="289">
        <v>894235.6</v>
      </c>
      <c r="K94" s="288" t="s">
        <v>103</v>
      </c>
      <c r="L94" s="292">
        <v>1.8E-3</v>
      </c>
    </row>
    <row r="95" spans="1:12" ht="15.75" thickBot="1" x14ac:dyDescent="0.3">
      <c r="A95" s="291" t="s">
        <v>134</v>
      </c>
      <c r="B95" s="286" t="s">
        <v>363</v>
      </c>
      <c r="C95" s="286" t="s">
        <v>108</v>
      </c>
      <c r="D95" s="138" t="s">
        <v>18</v>
      </c>
      <c r="E95" s="286" t="s">
        <v>533</v>
      </c>
      <c r="F95" s="287">
        <v>46195</v>
      </c>
      <c r="G95" s="288" t="s">
        <v>103</v>
      </c>
      <c r="H95" s="288">
        <v>5</v>
      </c>
      <c r="I95" s="289">
        <v>894980.18</v>
      </c>
      <c r="J95" s="289">
        <v>4474900.8899999997</v>
      </c>
      <c r="K95" s="288" t="s">
        <v>103</v>
      </c>
      <c r="L95" s="292">
        <v>1.6199999999999999E-2</v>
      </c>
    </row>
    <row r="96" spans="1:12" ht="15.75" thickBot="1" x14ac:dyDescent="0.3">
      <c r="A96" s="291" t="s">
        <v>134</v>
      </c>
      <c r="B96" s="286" t="s">
        <v>189</v>
      </c>
      <c r="C96" s="286" t="s">
        <v>932</v>
      </c>
      <c r="D96" s="138" t="s">
        <v>193</v>
      </c>
      <c r="E96" s="286" t="s">
        <v>522</v>
      </c>
      <c r="F96" s="287">
        <v>45803</v>
      </c>
      <c r="G96" s="288" t="s">
        <v>103</v>
      </c>
      <c r="H96" s="288">
        <v>1</v>
      </c>
      <c r="I96" s="289">
        <v>940974.23</v>
      </c>
      <c r="J96" s="289">
        <v>940974.23</v>
      </c>
      <c r="K96" s="288" t="s">
        <v>103</v>
      </c>
      <c r="L96" s="292">
        <v>7.7000000000000002E-3</v>
      </c>
    </row>
    <row r="97" spans="1:22" ht="15.75" thickBot="1" x14ac:dyDescent="0.3">
      <c r="A97" s="291" t="s">
        <v>134</v>
      </c>
      <c r="B97" s="286" t="s">
        <v>189</v>
      </c>
      <c r="C97" s="286" t="s">
        <v>100</v>
      </c>
      <c r="D97" s="138" t="s">
        <v>194</v>
      </c>
      <c r="E97" s="286" t="s">
        <v>769</v>
      </c>
      <c r="F97" s="287">
        <v>45828</v>
      </c>
      <c r="G97" s="288" t="s">
        <v>103</v>
      </c>
      <c r="H97" s="288">
        <v>8</v>
      </c>
      <c r="I97" s="289">
        <v>562627.69999999995</v>
      </c>
      <c r="J97" s="289">
        <v>4501021.6100000003</v>
      </c>
      <c r="K97" s="288" t="s">
        <v>103</v>
      </c>
      <c r="L97" s="292">
        <v>8.9999999999999993E-3</v>
      </c>
    </row>
    <row r="98" spans="1:22" ht="15.75" thickBot="1" x14ac:dyDescent="0.3">
      <c r="A98" s="291" t="s">
        <v>134</v>
      </c>
      <c r="B98" s="286" t="s">
        <v>189</v>
      </c>
      <c r="C98" s="286" t="s">
        <v>100</v>
      </c>
      <c r="D98" s="138" t="s">
        <v>2</v>
      </c>
      <c r="E98" s="286" t="s">
        <v>522</v>
      </c>
      <c r="F98" s="287">
        <v>45929</v>
      </c>
      <c r="G98" s="288" t="s">
        <v>103</v>
      </c>
      <c r="H98" s="288">
        <v>3</v>
      </c>
      <c r="I98" s="289">
        <v>738116.68</v>
      </c>
      <c r="J98" s="289">
        <v>2214350.0499999998</v>
      </c>
      <c r="K98" s="288" t="s">
        <v>103</v>
      </c>
      <c r="L98" s="292">
        <v>4.4000000000000003E-3</v>
      </c>
    </row>
    <row r="99" spans="1:22" ht="15.75" thickBot="1" x14ac:dyDescent="0.3">
      <c r="A99" s="291" t="s">
        <v>134</v>
      </c>
      <c r="B99" s="286" t="s">
        <v>189</v>
      </c>
      <c r="C99" s="286" t="s">
        <v>100</v>
      </c>
      <c r="D99" s="138" t="s">
        <v>1410</v>
      </c>
      <c r="E99" s="286" t="s">
        <v>522</v>
      </c>
      <c r="F99" s="287">
        <v>45929</v>
      </c>
      <c r="G99" s="288" t="s">
        <v>103</v>
      </c>
      <c r="H99" s="288">
        <v>1</v>
      </c>
      <c r="I99" s="289">
        <v>553587.51</v>
      </c>
      <c r="J99" s="289">
        <v>553587.51</v>
      </c>
      <c r="K99" s="288" t="s">
        <v>103</v>
      </c>
      <c r="L99" s="292">
        <v>1.1000000000000001E-3</v>
      </c>
    </row>
    <row r="100" spans="1:22" ht="15.75" thickBot="1" x14ac:dyDescent="0.3">
      <c r="A100" s="291" t="s">
        <v>134</v>
      </c>
      <c r="B100" s="286" t="s">
        <v>189</v>
      </c>
      <c r="C100" s="286" t="s">
        <v>100</v>
      </c>
      <c r="D100" s="138" t="s">
        <v>492</v>
      </c>
      <c r="E100" s="286" t="s">
        <v>526</v>
      </c>
      <c r="F100" s="287">
        <v>46742</v>
      </c>
      <c r="G100" s="288" t="s">
        <v>103</v>
      </c>
      <c r="H100" s="288">
        <v>1</v>
      </c>
      <c r="I100" s="289">
        <v>428649.23</v>
      </c>
      <c r="J100" s="289">
        <v>428649.23</v>
      </c>
      <c r="K100" s="288" t="s">
        <v>103</v>
      </c>
      <c r="L100" s="292">
        <v>8.9999999999999998E-4</v>
      </c>
    </row>
    <row r="101" spans="1:22" ht="15.75" thickBot="1" x14ac:dyDescent="0.3">
      <c r="A101" s="291" t="s">
        <v>134</v>
      </c>
      <c r="B101" s="286" t="s">
        <v>189</v>
      </c>
      <c r="C101" s="286" t="s">
        <v>108</v>
      </c>
      <c r="D101" s="138" t="s">
        <v>490</v>
      </c>
      <c r="E101" s="286" t="s">
        <v>165</v>
      </c>
      <c r="F101" s="287">
        <v>46742</v>
      </c>
      <c r="G101" s="288" t="s">
        <v>103</v>
      </c>
      <c r="H101" s="288">
        <v>7</v>
      </c>
      <c r="I101" s="289">
        <v>428649.23</v>
      </c>
      <c r="J101" s="289">
        <v>3000544.58</v>
      </c>
      <c r="K101" s="288" t="s">
        <v>103</v>
      </c>
      <c r="L101" s="292">
        <v>1.09E-2</v>
      </c>
    </row>
    <row r="102" spans="1:22" ht="15.75" thickBot="1" x14ac:dyDescent="0.3">
      <c r="A102" s="291" t="s">
        <v>134</v>
      </c>
      <c r="B102" s="286" t="s">
        <v>189</v>
      </c>
      <c r="C102" s="286" t="s">
        <v>108</v>
      </c>
      <c r="D102" s="138" t="s">
        <v>194</v>
      </c>
      <c r="E102" s="286" t="s">
        <v>521</v>
      </c>
      <c r="F102" s="287">
        <v>45828</v>
      </c>
      <c r="G102" s="288" t="s">
        <v>103</v>
      </c>
      <c r="H102" s="288">
        <v>3</v>
      </c>
      <c r="I102" s="289">
        <v>562627.69999999995</v>
      </c>
      <c r="J102" s="289">
        <v>1687883.1</v>
      </c>
      <c r="K102" s="288" t="s">
        <v>103</v>
      </c>
      <c r="L102" s="292">
        <v>6.1000000000000004E-3</v>
      </c>
    </row>
    <row r="103" spans="1:22" ht="15.75" thickBot="1" x14ac:dyDescent="0.3">
      <c r="A103" s="291" t="s">
        <v>134</v>
      </c>
      <c r="B103" s="286" t="s">
        <v>189</v>
      </c>
      <c r="C103" s="286" t="s">
        <v>352</v>
      </c>
      <c r="D103" s="138" t="s">
        <v>111</v>
      </c>
      <c r="E103" s="286" t="s">
        <v>522</v>
      </c>
      <c r="F103" s="287">
        <v>45887</v>
      </c>
      <c r="G103" s="288" t="s">
        <v>103</v>
      </c>
      <c r="H103" s="288">
        <v>1</v>
      </c>
      <c r="I103" s="289">
        <v>557319.47</v>
      </c>
      <c r="J103" s="289">
        <v>557319.47</v>
      </c>
      <c r="K103" s="288" t="s">
        <v>103</v>
      </c>
      <c r="L103" s="292">
        <v>2.2000000000000001E-3</v>
      </c>
    </row>
    <row r="104" spans="1:22" ht="15.75" thickBot="1" x14ac:dyDescent="0.3">
      <c r="A104" s="291" t="s">
        <v>134</v>
      </c>
      <c r="B104" s="286" t="s">
        <v>189</v>
      </c>
      <c r="C104" s="286" t="s">
        <v>352</v>
      </c>
      <c r="D104" s="138" t="s">
        <v>491</v>
      </c>
      <c r="E104" s="286" t="s">
        <v>525</v>
      </c>
      <c r="F104" s="287">
        <v>46742</v>
      </c>
      <c r="G104" s="288" t="s">
        <v>103</v>
      </c>
      <c r="H104" s="288">
        <v>1</v>
      </c>
      <c r="I104" s="289">
        <v>428649.23</v>
      </c>
      <c r="J104" s="289">
        <v>428649.23</v>
      </c>
      <c r="K104" s="288" t="s">
        <v>103</v>
      </c>
      <c r="L104" s="292">
        <v>1.6999999999999999E-3</v>
      </c>
    </row>
    <row r="105" spans="1:22" ht="15.75" thickBot="1" x14ac:dyDescent="0.3">
      <c r="A105" s="291" t="s">
        <v>134</v>
      </c>
      <c r="B105" s="286" t="s">
        <v>189</v>
      </c>
      <c r="C105" s="286" t="s">
        <v>352</v>
      </c>
      <c r="D105" s="138" t="s">
        <v>489</v>
      </c>
      <c r="E105" s="286" t="s">
        <v>525</v>
      </c>
      <c r="F105" s="287">
        <v>46742</v>
      </c>
      <c r="G105" s="288" t="s">
        <v>103</v>
      </c>
      <c r="H105" s="288">
        <v>1</v>
      </c>
      <c r="I105" s="289">
        <v>428649.23</v>
      </c>
      <c r="J105" s="289">
        <v>428649.23</v>
      </c>
      <c r="K105" s="288" t="s">
        <v>103</v>
      </c>
      <c r="L105" s="292">
        <v>1.6999999999999999E-3</v>
      </c>
    </row>
    <row r="106" spans="1:22" ht="15.75" thickBot="1" x14ac:dyDescent="0.3">
      <c r="A106" s="291" t="s">
        <v>134</v>
      </c>
      <c r="B106" s="286" t="s">
        <v>189</v>
      </c>
      <c r="C106" s="286" t="s">
        <v>281</v>
      </c>
      <c r="D106" s="138" t="s">
        <v>194</v>
      </c>
      <c r="E106" s="286" t="s">
        <v>646</v>
      </c>
      <c r="F106" s="287">
        <v>45828</v>
      </c>
      <c r="G106" s="288" t="s">
        <v>103</v>
      </c>
      <c r="H106" s="288">
        <v>12</v>
      </c>
      <c r="I106" s="289">
        <v>562937.93000000005</v>
      </c>
      <c r="J106" s="289">
        <v>6755255.21</v>
      </c>
      <c r="K106" s="288" t="s">
        <v>103</v>
      </c>
      <c r="L106" s="292">
        <v>3.39E-2</v>
      </c>
    </row>
    <row r="107" spans="1:22" ht="15.75" thickBot="1" x14ac:dyDescent="0.3">
      <c r="A107" s="291" t="s">
        <v>134</v>
      </c>
      <c r="B107" s="286" t="s">
        <v>189</v>
      </c>
      <c r="C107" s="286" t="s">
        <v>281</v>
      </c>
      <c r="D107" s="138" t="s">
        <v>193</v>
      </c>
      <c r="E107" s="286" t="s">
        <v>522</v>
      </c>
      <c r="F107" s="287">
        <v>45803</v>
      </c>
      <c r="G107" s="288" t="s">
        <v>103</v>
      </c>
      <c r="H107" s="288">
        <v>1</v>
      </c>
      <c r="I107" s="289">
        <v>941316.42</v>
      </c>
      <c r="J107" s="289">
        <v>941316.42</v>
      </c>
      <c r="K107" s="288" t="s">
        <v>103</v>
      </c>
      <c r="L107" s="292">
        <v>4.7000000000000002E-3</v>
      </c>
    </row>
    <row r="108" spans="1:22" ht="15.75" thickBot="1" x14ac:dyDescent="0.3">
      <c r="A108" s="291" t="s">
        <v>134</v>
      </c>
      <c r="B108" s="286" t="s">
        <v>189</v>
      </c>
      <c r="C108" s="286" t="s">
        <v>1079</v>
      </c>
      <c r="D108" s="138" t="s">
        <v>489</v>
      </c>
      <c r="E108" s="286" t="s">
        <v>1669</v>
      </c>
      <c r="F108" s="287">
        <v>46742</v>
      </c>
      <c r="G108" s="288" t="s">
        <v>103</v>
      </c>
      <c r="H108" s="288">
        <v>1</v>
      </c>
      <c r="I108" s="289">
        <v>428649.23</v>
      </c>
      <c r="J108" s="289">
        <v>428649.23</v>
      </c>
      <c r="K108" s="288" t="s">
        <v>103</v>
      </c>
      <c r="L108" s="292">
        <v>1.0200000000000001E-2</v>
      </c>
    </row>
    <row r="109" spans="1:22" ht="15.75" thickBot="1" x14ac:dyDescent="0.3">
      <c r="A109" s="291" t="s">
        <v>134</v>
      </c>
      <c r="B109" s="286" t="s">
        <v>189</v>
      </c>
      <c r="C109" s="286" t="s">
        <v>353</v>
      </c>
      <c r="D109" s="138" t="s">
        <v>491</v>
      </c>
      <c r="E109" s="286" t="s">
        <v>846</v>
      </c>
      <c r="F109" s="287">
        <v>46742</v>
      </c>
      <c r="G109" s="288" t="s">
        <v>103</v>
      </c>
      <c r="H109" s="288">
        <v>1</v>
      </c>
      <c r="I109" s="289">
        <v>427507.37</v>
      </c>
      <c r="J109" s="289">
        <v>427507.37</v>
      </c>
      <c r="K109" s="288" t="s">
        <v>103</v>
      </c>
      <c r="L109" s="292">
        <v>1.1299999999999999E-2</v>
      </c>
    </row>
    <row r="110" spans="1:22" ht="15.75" thickBot="1" x14ac:dyDescent="0.3">
      <c r="A110" s="291" t="s">
        <v>134</v>
      </c>
      <c r="B110" s="286" t="s">
        <v>189</v>
      </c>
      <c r="C110" s="286" t="s">
        <v>109</v>
      </c>
      <c r="D110" s="138" t="s">
        <v>1670</v>
      </c>
      <c r="E110" s="286" t="s">
        <v>521</v>
      </c>
      <c r="F110" s="287">
        <v>45901</v>
      </c>
      <c r="G110" s="288" t="s">
        <v>103</v>
      </c>
      <c r="H110" s="288">
        <v>3</v>
      </c>
      <c r="I110" s="289">
        <v>649275.48</v>
      </c>
      <c r="J110" s="289">
        <v>1947826.45</v>
      </c>
      <c r="K110" s="288" t="s">
        <v>103</v>
      </c>
      <c r="L110" s="292">
        <v>5.9200000000000003E-2</v>
      </c>
    </row>
    <row r="111" spans="1:22" ht="15.75" thickBot="1" x14ac:dyDescent="0.3">
      <c r="A111" s="291" t="s">
        <v>134</v>
      </c>
      <c r="B111" s="286" t="s">
        <v>189</v>
      </c>
      <c r="C111" s="286" t="s">
        <v>109</v>
      </c>
      <c r="D111" s="138" t="s">
        <v>1671</v>
      </c>
      <c r="E111" s="286" t="s">
        <v>527</v>
      </c>
      <c r="F111" s="287">
        <v>45918</v>
      </c>
      <c r="G111" s="288" t="s">
        <v>103</v>
      </c>
      <c r="H111" s="288">
        <v>2</v>
      </c>
      <c r="I111" s="289">
        <v>925501.94</v>
      </c>
      <c r="J111" s="289">
        <v>1851003.87</v>
      </c>
      <c r="K111" s="288" t="s">
        <v>103</v>
      </c>
      <c r="L111" s="292">
        <v>5.6300000000000003E-2</v>
      </c>
    </row>
    <row r="112" spans="1:22" ht="15.75" thickBot="1" x14ac:dyDescent="0.3">
      <c r="A112" s="291" t="s">
        <v>134</v>
      </c>
      <c r="B112" s="286" t="s">
        <v>189</v>
      </c>
      <c r="C112" s="286" t="s">
        <v>109</v>
      </c>
      <c r="D112" s="138" t="s">
        <v>1672</v>
      </c>
      <c r="E112" s="286" t="s">
        <v>522</v>
      </c>
      <c r="F112" s="287">
        <v>45882</v>
      </c>
      <c r="G112" s="288" t="s">
        <v>103</v>
      </c>
      <c r="H112" s="288">
        <v>1</v>
      </c>
      <c r="I112" s="289">
        <v>930377.96</v>
      </c>
      <c r="J112" s="289">
        <v>930377.96</v>
      </c>
      <c r="K112" s="288" t="s">
        <v>103</v>
      </c>
      <c r="L112" s="292">
        <v>2.8299999999999999E-2</v>
      </c>
      <c r="M112" s="140"/>
      <c r="N112" s="140"/>
      <c r="O112" s="140"/>
      <c r="P112" s="140"/>
      <c r="Q112" s="145"/>
      <c r="R112" s="141"/>
      <c r="S112" s="145"/>
      <c r="T112" s="142"/>
      <c r="U112" s="142"/>
      <c r="V112" s="143"/>
    </row>
    <row r="113" spans="1:12" ht="15.75" thickBot="1" x14ac:dyDescent="0.3">
      <c r="A113" s="291" t="s">
        <v>134</v>
      </c>
      <c r="B113" s="286" t="s">
        <v>189</v>
      </c>
      <c r="C113" s="286" t="s">
        <v>109</v>
      </c>
      <c r="D113" s="138" t="s">
        <v>1673</v>
      </c>
      <c r="E113" s="286" t="s">
        <v>522</v>
      </c>
      <c r="F113" s="287">
        <v>45915</v>
      </c>
      <c r="G113" s="288" t="s">
        <v>103</v>
      </c>
      <c r="H113" s="288">
        <v>1</v>
      </c>
      <c r="I113" s="289">
        <v>740875.15</v>
      </c>
      <c r="J113" s="289">
        <v>740875.15</v>
      </c>
      <c r="K113" s="288" t="s">
        <v>103</v>
      </c>
      <c r="L113" s="292">
        <v>2.2499999999999999E-2</v>
      </c>
    </row>
    <row r="114" spans="1:12" ht="15.75" thickBot="1" x14ac:dyDescent="0.3">
      <c r="A114" s="291" t="s">
        <v>134</v>
      </c>
      <c r="B114" s="286" t="s">
        <v>189</v>
      </c>
      <c r="C114" s="286" t="s">
        <v>1012</v>
      </c>
      <c r="D114" s="138" t="s">
        <v>111</v>
      </c>
      <c r="E114" s="286" t="s">
        <v>165</v>
      </c>
      <c r="F114" s="287">
        <v>45887</v>
      </c>
      <c r="G114" s="288" t="s">
        <v>103</v>
      </c>
      <c r="H114" s="288">
        <v>1</v>
      </c>
      <c r="I114" s="289">
        <v>557319.47</v>
      </c>
      <c r="J114" s="289">
        <v>557319.47</v>
      </c>
      <c r="K114" s="288" t="s">
        <v>103</v>
      </c>
      <c r="L114" s="292">
        <v>1.7600000000000001E-2</v>
      </c>
    </row>
    <row r="115" spans="1:12" ht="15.75" thickBot="1" x14ac:dyDescent="0.3">
      <c r="A115" s="291" t="s">
        <v>135</v>
      </c>
      <c r="B115" s="286" t="s">
        <v>393</v>
      </c>
      <c r="C115" s="286" t="s">
        <v>932</v>
      </c>
      <c r="D115" s="138" t="s">
        <v>839</v>
      </c>
      <c r="E115" s="286" t="s">
        <v>165</v>
      </c>
      <c r="F115" s="287">
        <v>47172</v>
      </c>
      <c r="G115" s="288" t="s">
        <v>103</v>
      </c>
      <c r="H115" s="288">
        <v>2</v>
      </c>
      <c r="I115" s="289">
        <v>314861.11</v>
      </c>
      <c r="J115" s="289">
        <v>629722.22</v>
      </c>
      <c r="K115" s="288" t="s">
        <v>103</v>
      </c>
      <c r="L115" s="292">
        <v>5.1000000000000004E-3</v>
      </c>
    </row>
    <row r="116" spans="1:12" ht="15.75" thickBot="1" x14ac:dyDescent="0.3">
      <c r="A116" s="291" t="s">
        <v>135</v>
      </c>
      <c r="B116" s="286" t="s">
        <v>393</v>
      </c>
      <c r="C116" s="286" t="s">
        <v>100</v>
      </c>
      <c r="D116" s="138" t="s">
        <v>839</v>
      </c>
      <c r="E116" s="286" t="s">
        <v>537</v>
      </c>
      <c r="F116" s="287">
        <v>47172</v>
      </c>
      <c r="G116" s="288" t="s">
        <v>103</v>
      </c>
      <c r="H116" s="288">
        <v>7</v>
      </c>
      <c r="I116" s="289">
        <v>314861.11</v>
      </c>
      <c r="J116" s="289">
        <v>2204027.7799999998</v>
      </c>
      <c r="K116" s="288" t="s">
        <v>103</v>
      </c>
      <c r="L116" s="292">
        <v>4.4000000000000003E-3</v>
      </c>
    </row>
    <row r="117" spans="1:12" ht="15.75" thickBot="1" x14ac:dyDescent="0.3">
      <c r="A117" s="291" t="s">
        <v>135</v>
      </c>
      <c r="B117" s="286" t="s">
        <v>393</v>
      </c>
      <c r="C117" s="286" t="s">
        <v>108</v>
      </c>
      <c r="D117" s="138" t="s">
        <v>839</v>
      </c>
      <c r="E117" s="286" t="s">
        <v>530</v>
      </c>
      <c r="F117" s="287">
        <v>47172</v>
      </c>
      <c r="G117" s="288" t="s">
        <v>103</v>
      </c>
      <c r="H117" s="288">
        <v>8</v>
      </c>
      <c r="I117" s="289">
        <v>314861.11</v>
      </c>
      <c r="J117" s="289">
        <v>2518888.89</v>
      </c>
      <c r="K117" s="288" t="s">
        <v>103</v>
      </c>
      <c r="L117" s="292">
        <v>9.1000000000000004E-3</v>
      </c>
    </row>
    <row r="118" spans="1:12" ht="15.75" thickBot="1" x14ac:dyDescent="0.3">
      <c r="A118" s="291" t="s">
        <v>135</v>
      </c>
      <c r="B118" s="286" t="s">
        <v>393</v>
      </c>
      <c r="C118" s="286" t="s">
        <v>352</v>
      </c>
      <c r="D118" s="138" t="s">
        <v>839</v>
      </c>
      <c r="E118" s="286" t="s">
        <v>537</v>
      </c>
      <c r="F118" s="287">
        <v>47172</v>
      </c>
      <c r="G118" s="288" t="s">
        <v>103</v>
      </c>
      <c r="H118" s="288">
        <v>7</v>
      </c>
      <c r="I118" s="289">
        <v>314861.11</v>
      </c>
      <c r="J118" s="289">
        <v>2204027.7799999998</v>
      </c>
      <c r="K118" s="288" t="s">
        <v>103</v>
      </c>
      <c r="L118" s="292">
        <v>8.8000000000000005E-3</v>
      </c>
    </row>
    <row r="119" spans="1:12" ht="15.75" thickBot="1" x14ac:dyDescent="0.3">
      <c r="A119" s="291" t="s">
        <v>135</v>
      </c>
      <c r="B119" s="286" t="s">
        <v>393</v>
      </c>
      <c r="C119" s="286" t="s">
        <v>1079</v>
      </c>
      <c r="D119" s="138" t="s">
        <v>839</v>
      </c>
      <c r="E119" s="286" t="s">
        <v>1471</v>
      </c>
      <c r="F119" s="287">
        <v>47172</v>
      </c>
      <c r="G119" s="288" t="s">
        <v>103</v>
      </c>
      <c r="H119" s="288">
        <v>2</v>
      </c>
      <c r="I119" s="289">
        <v>314861.11</v>
      </c>
      <c r="J119" s="289">
        <v>629722.22</v>
      </c>
      <c r="K119" s="288" t="s">
        <v>103</v>
      </c>
      <c r="L119" s="292">
        <v>1.4999999999999999E-2</v>
      </c>
    </row>
    <row r="120" spans="1:12" ht="15.75" thickBot="1" x14ac:dyDescent="0.3">
      <c r="A120" s="291" t="s">
        <v>135</v>
      </c>
      <c r="B120" s="286" t="s">
        <v>393</v>
      </c>
      <c r="C120" s="286" t="s">
        <v>353</v>
      </c>
      <c r="D120" s="138" t="s">
        <v>839</v>
      </c>
      <c r="E120" s="286" t="s">
        <v>526</v>
      </c>
      <c r="F120" s="287">
        <v>47172</v>
      </c>
      <c r="G120" s="288" t="s">
        <v>103</v>
      </c>
      <c r="H120" s="288">
        <v>1</v>
      </c>
      <c r="I120" s="289">
        <v>316005.43</v>
      </c>
      <c r="J120" s="289">
        <v>316005.43</v>
      </c>
      <c r="K120" s="288" t="s">
        <v>103</v>
      </c>
      <c r="L120" s="292">
        <v>8.3000000000000001E-3</v>
      </c>
    </row>
    <row r="121" spans="1:12" ht="15.75" thickBot="1" x14ac:dyDescent="0.3">
      <c r="A121" s="291" t="s">
        <v>135</v>
      </c>
      <c r="B121" s="286" t="s">
        <v>393</v>
      </c>
      <c r="C121" s="286" t="s">
        <v>1012</v>
      </c>
      <c r="D121" s="138" t="s">
        <v>839</v>
      </c>
      <c r="E121" s="286" t="s">
        <v>165</v>
      </c>
      <c r="F121" s="287">
        <v>47172</v>
      </c>
      <c r="G121" s="288" t="s">
        <v>103</v>
      </c>
      <c r="H121" s="288">
        <v>1</v>
      </c>
      <c r="I121" s="289">
        <v>314861.11</v>
      </c>
      <c r="J121" s="289">
        <v>314861.11</v>
      </c>
      <c r="K121" s="288" t="s">
        <v>103</v>
      </c>
      <c r="L121" s="292">
        <v>9.9000000000000008E-3</v>
      </c>
    </row>
    <row r="122" spans="1:12" ht="15.75" thickBot="1" x14ac:dyDescent="0.3">
      <c r="A122" s="291" t="s">
        <v>135</v>
      </c>
      <c r="B122" s="286" t="s">
        <v>195</v>
      </c>
      <c r="C122" s="286" t="s">
        <v>455</v>
      </c>
      <c r="D122" s="138" t="s">
        <v>1177</v>
      </c>
      <c r="E122" s="286" t="s">
        <v>522</v>
      </c>
      <c r="F122" s="287">
        <v>47255</v>
      </c>
      <c r="G122" s="288" t="s">
        <v>103</v>
      </c>
      <c r="H122" s="288">
        <v>1</v>
      </c>
      <c r="I122" s="289">
        <v>313450.33</v>
      </c>
      <c r="J122" s="289">
        <v>313450.33</v>
      </c>
      <c r="K122" s="288" t="s">
        <v>103</v>
      </c>
      <c r="L122" s="292">
        <v>7.4499999999999997E-2</v>
      </c>
    </row>
    <row r="123" spans="1:12" ht="15.75" thickBot="1" x14ac:dyDescent="0.3">
      <c r="A123" s="291" t="s">
        <v>135</v>
      </c>
      <c r="B123" s="286" t="s">
        <v>195</v>
      </c>
      <c r="C123" s="286" t="s">
        <v>932</v>
      </c>
      <c r="D123" s="138" t="s">
        <v>219</v>
      </c>
      <c r="E123" s="286" t="s">
        <v>521</v>
      </c>
      <c r="F123" s="287">
        <v>47417</v>
      </c>
      <c r="G123" s="288" t="s">
        <v>103</v>
      </c>
      <c r="H123" s="288">
        <v>3</v>
      </c>
      <c r="I123" s="289">
        <v>309172.71999999997</v>
      </c>
      <c r="J123" s="289">
        <v>927518.15</v>
      </c>
      <c r="K123" s="288" t="s">
        <v>103</v>
      </c>
      <c r="L123" s="292">
        <v>7.6E-3</v>
      </c>
    </row>
    <row r="124" spans="1:12" ht="15.75" thickBot="1" x14ac:dyDescent="0.3">
      <c r="A124" s="291" t="s">
        <v>135</v>
      </c>
      <c r="B124" s="286" t="s">
        <v>195</v>
      </c>
      <c r="C124" s="286" t="s">
        <v>932</v>
      </c>
      <c r="D124" s="138" t="s">
        <v>6</v>
      </c>
      <c r="E124" s="286" t="s">
        <v>522</v>
      </c>
      <c r="F124" s="287">
        <v>47254</v>
      </c>
      <c r="G124" s="288" t="s">
        <v>103</v>
      </c>
      <c r="H124" s="288">
        <v>1</v>
      </c>
      <c r="I124" s="289">
        <v>311908.82</v>
      </c>
      <c r="J124" s="289">
        <v>311908.82</v>
      </c>
      <c r="K124" s="288" t="s">
        <v>103</v>
      </c>
      <c r="L124" s="292">
        <v>2.5000000000000001E-3</v>
      </c>
    </row>
    <row r="125" spans="1:12" ht="15.75" thickBot="1" x14ac:dyDescent="0.3">
      <c r="A125" s="291" t="s">
        <v>135</v>
      </c>
      <c r="B125" s="286" t="s">
        <v>195</v>
      </c>
      <c r="C125" s="286" t="s">
        <v>100</v>
      </c>
      <c r="D125" s="138" t="s">
        <v>6</v>
      </c>
      <c r="E125" s="286" t="s">
        <v>724</v>
      </c>
      <c r="F125" s="287">
        <v>47254</v>
      </c>
      <c r="G125" s="288" t="s">
        <v>103</v>
      </c>
      <c r="H125" s="288">
        <v>22</v>
      </c>
      <c r="I125" s="289">
        <v>311908.82</v>
      </c>
      <c r="J125" s="289">
        <v>6861994.0800000001</v>
      </c>
      <c r="K125" s="288" t="s">
        <v>103</v>
      </c>
      <c r="L125" s="292">
        <v>1.37E-2</v>
      </c>
    </row>
    <row r="126" spans="1:12" ht="15.75" thickBot="1" x14ac:dyDescent="0.3">
      <c r="A126" s="291" t="s">
        <v>135</v>
      </c>
      <c r="B126" s="286" t="s">
        <v>195</v>
      </c>
      <c r="C126" s="286" t="s">
        <v>108</v>
      </c>
      <c r="D126" s="138" t="s">
        <v>282</v>
      </c>
      <c r="E126" s="286" t="s">
        <v>523</v>
      </c>
      <c r="F126" s="287">
        <v>47315</v>
      </c>
      <c r="G126" s="288" t="s">
        <v>103</v>
      </c>
      <c r="H126" s="288">
        <v>11</v>
      </c>
      <c r="I126" s="289">
        <v>309609.96999999997</v>
      </c>
      <c r="J126" s="289">
        <v>3405709.62</v>
      </c>
      <c r="K126" s="288" t="s">
        <v>103</v>
      </c>
      <c r="L126" s="292">
        <v>1.24E-2</v>
      </c>
    </row>
    <row r="127" spans="1:12" ht="15.75" thickBot="1" x14ac:dyDescent="0.3">
      <c r="A127" s="291" t="s">
        <v>135</v>
      </c>
      <c r="B127" s="286" t="s">
        <v>195</v>
      </c>
      <c r="C127" s="286" t="s">
        <v>108</v>
      </c>
      <c r="D127" s="138" t="s">
        <v>219</v>
      </c>
      <c r="E127" s="286" t="s">
        <v>521</v>
      </c>
      <c r="F127" s="287">
        <v>47417</v>
      </c>
      <c r="G127" s="288" t="s">
        <v>103</v>
      </c>
      <c r="H127" s="288">
        <v>3</v>
      </c>
      <c r="I127" s="289">
        <v>309172.71999999997</v>
      </c>
      <c r="J127" s="289">
        <v>927518.15</v>
      </c>
      <c r="K127" s="288" t="s">
        <v>103</v>
      </c>
      <c r="L127" s="292">
        <v>3.3999999999999998E-3</v>
      </c>
    </row>
    <row r="128" spans="1:12" ht="15.75" thickBot="1" x14ac:dyDescent="0.3">
      <c r="A128" s="291" t="s">
        <v>135</v>
      </c>
      <c r="B128" s="286" t="s">
        <v>195</v>
      </c>
      <c r="C128" s="286" t="s">
        <v>108</v>
      </c>
      <c r="D128" s="138" t="s">
        <v>196</v>
      </c>
      <c r="E128" s="286" t="s">
        <v>522</v>
      </c>
      <c r="F128" s="287">
        <v>47255</v>
      </c>
      <c r="G128" s="288" t="s">
        <v>103</v>
      </c>
      <c r="H128" s="288">
        <v>1</v>
      </c>
      <c r="I128" s="289">
        <v>310594.8</v>
      </c>
      <c r="J128" s="289">
        <v>310594.8</v>
      </c>
      <c r="K128" s="288" t="s">
        <v>103</v>
      </c>
      <c r="L128" s="292">
        <v>1.1000000000000001E-3</v>
      </c>
    </row>
    <row r="129" spans="1:12" ht="15.75" thickBot="1" x14ac:dyDescent="0.3">
      <c r="A129" s="291" t="s">
        <v>135</v>
      </c>
      <c r="B129" s="286" t="s">
        <v>195</v>
      </c>
      <c r="C129" s="286" t="s">
        <v>352</v>
      </c>
      <c r="D129" s="138" t="s">
        <v>317</v>
      </c>
      <c r="E129" s="286" t="s">
        <v>535</v>
      </c>
      <c r="F129" s="287">
        <v>47415</v>
      </c>
      <c r="G129" s="288" t="s">
        <v>103</v>
      </c>
      <c r="H129" s="288">
        <v>10</v>
      </c>
      <c r="I129" s="289">
        <v>310363.94</v>
      </c>
      <c r="J129" s="289">
        <v>3103639.41</v>
      </c>
      <c r="K129" s="288" t="s">
        <v>103</v>
      </c>
      <c r="L129" s="292">
        <v>1.2500000000000001E-2</v>
      </c>
    </row>
    <row r="130" spans="1:12" ht="15.75" thickBot="1" x14ac:dyDescent="0.3">
      <c r="A130" s="291" t="s">
        <v>135</v>
      </c>
      <c r="B130" s="286" t="s">
        <v>195</v>
      </c>
      <c r="C130" s="286" t="s">
        <v>352</v>
      </c>
      <c r="D130" s="138" t="s">
        <v>282</v>
      </c>
      <c r="E130" s="286" t="s">
        <v>529</v>
      </c>
      <c r="F130" s="287">
        <v>47315</v>
      </c>
      <c r="G130" s="288" t="s">
        <v>103</v>
      </c>
      <c r="H130" s="288">
        <v>7</v>
      </c>
      <c r="I130" s="289">
        <v>309609.96999999997</v>
      </c>
      <c r="J130" s="289">
        <v>2167269.7599999998</v>
      </c>
      <c r="K130" s="288" t="s">
        <v>103</v>
      </c>
      <c r="L130" s="292">
        <v>8.6999999999999994E-3</v>
      </c>
    </row>
    <row r="131" spans="1:12" ht="15.75" thickBot="1" x14ac:dyDescent="0.3">
      <c r="A131" s="291" t="s">
        <v>135</v>
      </c>
      <c r="B131" s="286" t="s">
        <v>195</v>
      </c>
      <c r="C131" s="286" t="s">
        <v>352</v>
      </c>
      <c r="D131" s="138" t="s">
        <v>196</v>
      </c>
      <c r="E131" s="286" t="s">
        <v>521</v>
      </c>
      <c r="F131" s="287">
        <v>47255</v>
      </c>
      <c r="G131" s="288" t="s">
        <v>103</v>
      </c>
      <c r="H131" s="288">
        <v>3</v>
      </c>
      <c r="I131" s="289">
        <v>310594.8</v>
      </c>
      <c r="J131" s="289">
        <v>931784.39</v>
      </c>
      <c r="K131" s="288" t="s">
        <v>103</v>
      </c>
      <c r="L131" s="292">
        <v>3.7000000000000002E-3</v>
      </c>
    </row>
    <row r="132" spans="1:12" ht="15.75" thickBot="1" x14ac:dyDescent="0.3">
      <c r="A132" s="291" t="s">
        <v>135</v>
      </c>
      <c r="B132" s="286" t="s">
        <v>195</v>
      </c>
      <c r="C132" s="286" t="s">
        <v>352</v>
      </c>
      <c r="D132" s="138" t="s">
        <v>318</v>
      </c>
      <c r="E132" s="286" t="s">
        <v>527</v>
      </c>
      <c r="F132" s="287">
        <v>47407</v>
      </c>
      <c r="G132" s="288" t="s">
        <v>103</v>
      </c>
      <c r="H132" s="288">
        <v>2</v>
      </c>
      <c r="I132" s="289">
        <v>312945.06</v>
      </c>
      <c r="J132" s="289">
        <v>625890.13</v>
      </c>
      <c r="K132" s="288" t="s">
        <v>103</v>
      </c>
      <c r="L132" s="292">
        <v>2.5000000000000001E-3</v>
      </c>
    </row>
    <row r="133" spans="1:12" ht="15.75" thickBot="1" x14ac:dyDescent="0.3">
      <c r="A133" s="291" t="s">
        <v>135</v>
      </c>
      <c r="B133" s="286" t="s">
        <v>195</v>
      </c>
      <c r="C133" s="286" t="s">
        <v>352</v>
      </c>
      <c r="D133" s="138" t="s">
        <v>6</v>
      </c>
      <c r="E133" s="286" t="s">
        <v>522</v>
      </c>
      <c r="F133" s="287">
        <v>47254</v>
      </c>
      <c r="G133" s="288" t="s">
        <v>103</v>
      </c>
      <c r="H133" s="288">
        <v>1</v>
      </c>
      <c r="I133" s="289">
        <v>311908.82</v>
      </c>
      <c r="J133" s="289">
        <v>311908.82</v>
      </c>
      <c r="K133" s="288" t="s">
        <v>103</v>
      </c>
      <c r="L133" s="292">
        <v>1.2999999999999999E-3</v>
      </c>
    </row>
    <row r="134" spans="1:12" ht="15.75" thickBot="1" x14ac:dyDescent="0.3">
      <c r="A134" s="291" t="s">
        <v>135</v>
      </c>
      <c r="B134" s="286" t="s">
        <v>195</v>
      </c>
      <c r="C134" s="286" t="s">
        <v>1079</v>
      </c>
      <c r="D134" s="138" t="s">
        <v>6</v>
      </c>
      <c r="E134" s="286" t="s">
        <v>522</v>
      </c>
      <c r="F134" s="287">
        <v>47254</v>
      </c>
      <c r="G134" s="288" t="s">
        <v>103</v>
      </c>
      <c r="H134" s="288">
        <v>1</v>
      </c>
      <c r="I134" s="289">
        <v>311908.82</v>
      </c>
      <c r="J134" s="289">
        <v>311908.82</v>
      </c>
      <c r="K134" s="288" t="s">
        <v>103</v>
      </c>
      <c r="L134" s="292">
        <v>7.4000000000000003E-3</v>
      </c>
    </row>
    <row r="135" spans="1:12" ht="15.75" thickBot="1" x14ac:dyDescent="0.3">
      <c r="A135" s="291" t="s">
        <v>135</v>
      </c>
      <c r="B135" s="286" t="s">
        <v>189</v>
      </c>
      <c r="C135" s="286" t="s">
        <v>455</v>
      </c>
      <c r="D135" s="138" t="s">
        <v>1178</v>
      </c>
      <c r="E135" s="286" t="s">
        <v>165</v>
      </c>
      <c r="F135" s="287">
        <v>54896</v>
      </c>
      <c r="G135" s="288" t="s">
        <v>103</v>
      </c>
      <c r="H135" s="288">
        <v>1</v>
      </c>
      <c r="I135" s="289">
        <v>356134.27</v>
      </c>
      <c r="J135" s="289">
        <v>356134.27</v>
      </c>
      <c r="K135" s="288" t="s">
        <v>103</v>
      </c>
      <c r="L135" s="292">
        <v>8.4599999999999995E-2</v>
      </c>
    </row>
    <row r="136" spans="1:12" ht="15.75" thickBot="1" x14ac:dyDescent="0.3">
      <c r="A136" s="291" t="s">
        <v>135</v>
      </c>
      <c r="B136" s="286" t="s">
        <v>189</v>
      </c>
      <c r="C136" s="286" t="s">
        <v>932</v>
      </c>
      <c r="D136" s="138" t="s">
        <v>197</v>
      </c>
      <c r="E136" s="286" t="s">
        <v>527</v>
      </c>
      <c r="F136" s="287">
        <v>47313</v>
      </c>
      <c r="G136" s="288" t="s">
        <v>103</v>
      </c>
      <c r="H136" s="288">
        <v>2</v>
      </c>
      <c r="I136" s="289">
        <v>554583.94999999995</v>
      </c>
      <c r="J136" s="289">
        <v>1109167.8999999999</v>
      </c>
      <c r="K136" s="288" t="s">
        <v>103</v>
      </c>
      <c r="L136" s="292">
        <v>9.1000000000000004E-3</v>
      </c>
    </row>
    <row r="137" spans="1:12" ht="15.75" thickBot="1" x14ac:dyDescent="0.3">
      <c r="A137" s="291" t="s">
        <v>135</v>
      </c>
      <c r="B137" s="286" t="s">
        <v>189</v>
      </c>
      <c r="C137" s="286" t="s">
        <v>932</v>
      </c>
      <c r="D137" s="138" t="s">
        <v>934</v>
      </c>
      <c r="E137" s="286" t="s">
        <v>165</v>
      </c>
      <c r="F137" s="287">
        <v>47224</v>
      </c>
      <c r="G137" s="288" t="s">
        <v>103</v>
      </c>
      <c r="H137" s="288">
        <v>2</v>
      </c>
      <c r="I137" s="289">
        <v>356265.3</v>
      </c>
      <c r="J137" s="289">
        <v>712530.6</v>
      </c>
      <c r="K137" s="288" t="s">
        <v>103</v>
      </c>
      <c r="L137" s="292">
        <v>5.7999999999999996E-3</v>
      </c>
    </row>
    <row r="138" spans="1:12" ht="15.75" thickBot="1" x14ac:dyDescent="0.3">
      <c r="A138" s="291" t="s">
        <v>135</v>
      </c>
      <c r="B138" s="286" t="s">
        <v>189</v>
      </c>
      <c r="C138" s="286" t="s">
        <v>100</v>
      </c>
      <c r="D138" s="138" t="s">
        <v>847</v>
      </c>
      <c r="E138" s="286" t="s">
        <v>165</v>
      </c>
      <c r="F138" s="287">
        <v>47224</v>
      </c>
      <c r="G138" s="288" t="s">
        <v>103</v>
      </c>
      <c r="H138" s="288">
        <v>10</v>
      </c>
      <c r="I138" s="289">
        <v>356265.3</v>
      </c>
      <c r="J138" s="289">
        <v>3562652.98</v>
      </c>
      <c r="K138" s="288" t="s">
        <v>103</v>
      </c>
      <c r="L138" s="292">
        <v>7.1000000000000004E-3</v>
      </c>
    </row>
    <row r="139" spans="1:12" ht="15.75" thickBot="1" x14ac:dyDescent="0.3">
      <c r="A139" s="291" t="s">
        <v>135</v>
      </c>
      <c r="B139" s="286" t="s">
        <v>189</v>
      </c>
      <c r="C139" s="286" t="s">
        <v>100</v>
      </c>
      <c r="D139" s="138" t="s">
        <v>198</v>
      </c>
      <c r="E139" s="286" t="s">
        <v>524</v>
      </c>
      <c r="F139" s="287">
        <v>47313</v>
      </c>
      <c r="G139" s="288" t="s">
        <v>103</v>
      </c>
      <c r="H139" s="288">
        <v>6</v>
      </c>
      <c r="I139" s="289">
        <v>554583.94999999995</v>
      </c>
      <c r="J139" s="289">
        <v>3327503.69</v>
      </c>
      <c r="K139" s="288" t="s">
        <v>103</v>
      </c>
      <c r="L139" s="292">
        <v>6.7000000000000002E-3</v>
      </c>
    </row>
    <row r="140" spans="1:12" ht="15.75" thickBot="1" x14ac:dyDescent="0.3">
      <c r="A140" s="291" t="s">
        <v>135</v>
      </c>
      <c r="B140" s="286" t="s">
        <v>189</v>
      </c>
      <c r="C140" s="286" t="s">
        <v>100</v>
      </c>
      <c r="D140" s="138" t="s">
        <v>1062</v>
      </c>
      <c r="E140" s="286" t="s">
        <v>165</v>
      </c>
      <c r="F140" s="287">
        <v>47408</v>
      </c>
      <c r="G140" s="288" t="s">
        <v>103</v>
      </c>
      <c r="H140" s="288">
        <v>1</v>
      </c>
      <c r="I140" s="289">
        <v>320648.76</v>
      </c>
      <c r="J140" s="289">
        <v>320648.76</v>
      </c>
      <c r="K140" s="288" t="s">
        <v>103</v>
      </c>
      <c r="L140" s="292">
        <v>5.9999999999999995E-4</v>
      </c>
    </row>
    <row r="141" spans="1:12" ht="15.75" thickBot="1" x14ac:dyDescent="0.3">
      <c r="A141" s="291" t="s">
        <v>135</v>
      </c>
      <c r="B141" s="286" t="s">
        <v>189</v>
      </c>
      <c r="C141" s="286" t="s">
        <v>108</v>
      </c>
      <c r="D141" s="138" t="s">
        <v>848</v>
      </c>
      <c r="E141" s="286" t="s">
        <v>165</v>
      </c>
      <c r="F141" s="287">
        <v>47224</v>
      </c>
      <c r="G141" s="288" t="s">
        <v>103</v>
      </c>
      <c r="H141" s="288">
        <v>7</v>
      </c>
      <c r="I141" s="289">
        <v>356265.3</v>
      </c>
      <c r="J141" s="289">
        <v>2493857.09</v>
      </c>
      <c r="K141" s="288" t="s">
        <v>103</v>
      </c>
      <c r="L141" s="292">
        <v>8.9999999999999993E-3</v>
      </c>
    </row>
    <row r="142" spans="1:12" ht="15.75" thickBot="1" x14ac:dyDescent="0.3">
      <c r="A142" s="291" t="s">
        <v>135</v>
      </c>
      <c r="B142" s="286" t="s">
        <v>189</v>
      </c>
      <c r="C142" s="286" t="s">
        <v>108</v>
      </c>
      <c r="D142" s="138" t="s">
        <v>198</v>
      </c>
      <c r="E142" s="286" t="s">
        <v>524</v>
      </c>
      <c r="F142" s="287">
        <v>47313</v>
      </c>
      <c r="G142" s="288" t="s">
        <v>103</v>
      </c>
      <c r="H142" s="288">
        <v>4</v>
      </c>
      <c r="I142" s="289">
        <v>554583.94999999995</v>
      </c>
      <c r="J142" s="289">
        <v>2218335.79</v>
      </c>
      <c r="K142" s="288" t="s">
        <v>103</v>
      </c>
      <c r="L142" s="292">
        <v>8.0000000000000002E-3</v>
      </c>
    </row>
    <row r="143" spans="1:12" ht="15.75" thickBot="1" x14ac:dyDescent="0.3">
      <c r="A143" s="291" t="s">
        <v>135</v>
      </c>
      <c r="B143" s="286" t="s">
        <v>189</v>
      </c>
      <c r="C143" s="286" t="s">
        <v>108</v>
      </c>
      <c r="D143" s="138" t="s">
        <v>505</v>
      </c>
      <c r="E143" s="286" t="s">
        <v>521</v>
      </c>
      <c r="F143" s="287">
        <v>47408</v>
      </c>
      <c r="G143" s="288" t="s">
        <v>103</v>
      </c>
      <c r="H143" s="288">
        <v>3</v>
      </c>
      <c r="I143" s="289">
        <v>534414.61</v>
      </c>
      <c r="J143" s="289">
        <v>1603243.82</v>
      </c>
      <c r="K143" s="288" t="s">
        <v>103</v>
      </c>
      <c r="L143" s="292">
        <v>5.7999999999999996E-3</v>
      </c>
    </row>
    <row r="144" spans="1:12" ht="15.75" thickBot="1" x14ac:dyDescent="0.3">
      <c r="A144" s="291" t="s">
        <v>135</v>
      </c>
      <c r="B144" s="286" t="s">
        <v>189</v>
      </c>
      <c r="C144" s="286" t="s">
        <v>108</v>
      </c>
      <c r="D144" s="138" t="s">
        <v>199</v>
      </c>
      <c r="E144" s="286" t="s">
        <v>524</v>
      </c>
      <c r="F144" s="287">
        <v>47313</v>
      </c>
      <c r="G144" s="288" t="s">
        <v>103</v>
      </c>
      <c r="H144" s="288">
        <v>2</v>
      </c>
      <c r="I144" s="289">
        <v>554583.94999999995</v>
      </c>
      <c r="J144" s="289">
        <v>1109167.8999999999</v>
      </c>
      <c r="K144" s="288" t="s">
        <v>103</v>
      </c>
      <c r="L144" s="292">
        <v>4.0000000000000001E-3</v>
      </c>
    </row>
    <row r="145" spans="1:12" ht="15.75" thickBot="1" x14ac:dyDescent="0.3">
      <c r="A145" s="291" t="s">
        <v>135</v>
      </c>
      <c r="B145" s="286" t="s">
        <v>189</v>
      </c>
      <c r="C145" s="286" t="s">
        <v>108</v>
      </c>
      <c r="D145" s="138" t="s">
        <v>17</v>
      </c>
      <c r="E145" s="286" t="s">
        <v>165</v>
      </c>
      <c r="F145" s="287">
        <v>47408</v>
      </c>
      <c r="G145" s="288" t="s">
        <v>103</v>
      </c>
      <c r="H145" s="288">
        <v>1</v>
      </c>
      <c r="I145" s="289">
        <v>533738.04</v>
      </c>
      <c r="J145" s="289">
        <v>533738.04</v>
      </c>
      <c r="K145" s="288" t="s">
        <v>103</v>
      </c>
      <c r="L145" s="292">
        <v>1.9E-3</v>
      </c>
    </row>
    <row r="146" spans="1:12" ht="15.75" thickBot="1" x14ac:dyDescent="0.3">
      <c r="A146" s="291" t="s">
        <v>135</v>
      </c>
      <c r="B146" s="286" t="s">
        <v>189</v>
      </c>
      <c r="C146" s="286" t="s">
        <v>352</v>
      </c>
      <c r="D146" s="138" t="s">
        <v>849</v>
      </c>
      <c r="E146" s="286" t="s">
        <v>165</v>
      </c>
      <c r="F146" s="287">
        <v>47224</v>
      </c>
      <c r="G146" s="288" t="s">
        <v>103</v>
      </c>
      <c r="H146" s="288">
        <v>14</v>
      </c>
      <c r="I146" s="289">
        <v>356265.3</v>
      </c>
      <c r="J146" s="289">
        <v>4987714.18</v>
      </c>
      <c r="K146" s="288" t="s">
        <v>103</v>
      </c>
      <c r="L146" s="292">
        <v>0.02</v>
      </c>
    </row>
    <row r="147" spans="1:12" ht="15.75" thickBot="1" x14ac:dyDescent="0.3">
      <c r="A147" s="291" t="s">
        <v>135</v>
      </c>
      <c r="B147" s="286" t="s">
        <v>189</v>
      </c>
      <c r="C147" s="286" t="s">
        <v>352</v>
      </c>
      <c r="D147" s="138" t="s">
        <v>198</v>
      </c>
      <c r="E147" s="286" t="s">
        <v>521</v>
      </c>
      <c r="F147" s="287">
        <v>47313</v>
      </c>
      <c r="G147" s="288" t="s">
        <v>103</v>
      </c>
      <c r="H147" s="288">
        <v>3</v>
      </c>
      <c r="I147" s="289">
        <v>554583.94999999995</v>
      </c>
      <c r="J147" s="289">
        <v>1663751.84</v>
      </c>
      <c r="K147" s="288" t="s">
        <v>103</v>
      </c>
      <c r="L147" s="292">
        <v>6.7000000000000002E-3</v>
      </c>
    </row>
    <row r="148" spans="1:12" ht="15.75" thickBot="1" x14ac:dyDescent="0.3">
      <c r="A148" s="291" t="s">
        <v>135</v>
      </c>
      <c r="B148" s="286" t="s">
        <v>189</v>
      </c>
      <c r="C148" s="286" t="s">
        <v>352</v>
      </c>
      <c r="D148" s="138" t="s">
        <v>249</v>
      </c>
      <c r="E148" s="286" t="s">
        <v>522</v>
      </c>
      <c r="F148" s="287">
        <v>47408</v>
      </c>
      <c r="G148" s="288" t="s">
        <v>103</v>
      </c>
      <c r="H148" s="288">
        <v>1</v>
      </c>
      <c r="I148" s="289">
        <v>534414.61</v>
      </c>
      <c r="J148" s="289">
        <v>534414.61</v>
      </c>
      <c r="K148" s="288" t="s">
        <v>103</v>
      </c>
      <c r="L148" s="292">
        <v>2.0999999999999999E-3</v>
      </c>
    </row>
    <row r="149" spans="1:12" ht="15.75" thickBot="1" x14ac:dyDescent="0.3">
      <c r="A149" s="291" t="s">
        <v>135</v>
      </c>
      <c r="B149" s="286" t="s">
        <v>189</v>
      </c>
      <c r="C149" s="286" t="s">
        <v>281</v>
      </c>
      <c r="D149" s="138" t="s">
        <v>1292</v>
      </c>
      <c r="E149" s="286" t="s">
        <v>526</v>
      </c>
      <c r="F149" s="287">
        <v>47224</v>
      </c>
      <c r="G149" s="288" t="s">
        <v>103</v>
      </c>
      <c r="H149" s="288">
        <v>1</v>
      </c>
      <c r="I149" s="289">
        <v>356314.08</v>
      </c>
      <c r="J149" s="289">
        <v>356314.08</v>
      </c>
      <c r="K149" s="288" t="s">
        <v>103</v>
      </c>
      <c r="L149" s="292">
        <v>1.8E-3</v>
      </c>
    </row>
    <row r="150" spans="1:12" ht="15.75" thickBot="1" x14ac:dyDescent="0.3">
      <c r="A150" s="291" t="s">
        <v>135</v>
      </c>
      <c r="B150" s="286" t="s">
        <v>189</v>
      </c>
      <c r="C150" s="286" t="s">
        <v>1079</v>
      </c>
      <c r="D150" s="138" t="s">
        <v>197</v>
      </c>
      <c r="E150" s="286" t="s">
        <v>527</v>
      </c>
      <c r="F150" s="287">
        <v>47313</v>
      </c>
      <c r="G150" s="288" t="s">
        <v>103</v>
      </c>
      <c r="H150" s="288">
        <v>1</v>
      </c>
      <c r="I150" s="289">
        <v>554583.94999999995</v>
      </c>
      <c r="J150" s="289">
        <v>554583.94999999995</v>
      </c>
      <c r="K150" s="288" t="s">
        <v>103</v>
      </c>
      <c r="L150" s="292">
        <v>1.32E-2</v>
      </c>
    </row>
    <row r="151" spans="1:12" ht="15.75" thickBot="1" x14ac:dyDescent="0.3">
      <c r="A151" s="291" t="s">
        <v>135</v>
      </c>
      <c r="B151" s="286" t="s">
        <v>189</v>
      </c>
      <c r="C151" s="286" t="s">
        <v>1079</v>
      </c>
      <c r="D151" s="138" t="s">
        <v>1179</v>
      </c>
      <c r="E151" s="286" t="s">
        <v>1669</v>
      </c>
      <c r="F151" s="287">
        <v>47224</v>
      </c>
      <c r="G151" s="288" t="s">
        <v>103</v>
      </c>
      <c r="H151" s="288">
        <v>1</v>
      </c>
      <c r="I151" s="289">
        <v>356265.3</v>
      </c>
      <c r="J151" s="289">
        <v>356265.3</v>
      </c>
      <c r="K151" s="288" t="s">
        <v>103</v>
      </c>
      <c r="L151" s="292">
        <v>8.5000000000000006E-3</v>
      </c>
    </row>
    <row r="152" spans="1:12" ht="15.75" thickBot="1" x14ac:dyDescent="0.3">
      <c r="A152" s="291" t="s">
        <v>135</v>
      </c>
      <c r="B152" s="286" t="s">
        <v>189</v>
      </c>
      <c r="C152" s="286" t="s">
        <v>353</v>
      </c>
      <c r="D152" s="138" t="s">
        <v>874</v>
      </c>
      <c r="E152" s="286" t="s">
        <v>165</v>
      </c>
      <c r="F152" s="287">
        <v>47224</v>
      </c>
      <c r="G152" s="288" t="s">
        <v>103</v>
      </c>
      <c r="H152" s="288">
        <v>3</v>
      </c>
      <c r="I152" s="289">
        <v>356314.08</v>
      </c>
      <c r="J152" s="289">
        <v>1068942.25</v>
      </c>
      <c r="K152" s="288" t="s">
        <v>103</v>
      </c>
      <c r="L152" s="292">
        <v>2.81E-2</v>
      </c>
    </row>
    <row r="153" spans="1:12" ht="15.75" thickBot="1" x14ac:dyDescent="0.3">
      <c r="A153" s="291" t="s">
        <v>135</v>
      </c>
      <c r="B153" s="286" t="s">
        <v>189</v>
      </c>
      <c r="C153" s="286" t="s">
        <v>353</v>
      </c>
      <c r="D153" s="138" t="s">
        <v>199</v>
      </c>
      <c r="E153" s="286" t="s">
        <v>522</v>
      </c>
      <c r="F153" s="287">
        <v>47313</v>
      </c>
      <c r="G153" s="288" t="s">
        <v>103</v>
      </c>
      <c r="H153" s="288">
        <v>1</v>
      </c>
      <c r="I153" s="289">
        <v>554992.01</v>
      </c>
      <c r="J153" s="289">
        <v>554992.01</v>
      </c>
      <c r="K153" s="288" t="s">
        <v>103</v>
      </c>
      <c r="L153" s="292">
        <v>1.46E-2</v>
      </c>
    </row>
    <row r="154" spans="1:12" ht="15.75" thickBot="1" x14ac:dyDescent="0.3">
      <c r="A154" s="291" t="s">
        <v>135</v>
      </c>
      <c r="B154" s="286" t="s">
        <v>189</v>
      </c>
      <c r="C154" s="286" t="s">
        <v>1314</v>
      </c>
      <c r="D154" s="138" t="s">
        <v>1291</v>
      </c>
      <c r="E154" s="286" t="s">
        <v>165</v>
      </c>
      <c r="F154" s="287">
        <v>47313</v>
      </c>
      <c r="G154" s="288" t="s">
        <v>103</v>
      </c>
      <c r="H154" s="288">
        <v>3</v>
      </c>
      <c r="I154" s="289">
        <v>554583.94999999995</v>
      </c>
      <c r="J154" s="289">
        <v>1663751.84</v>
      </c>
      <c r="K154" s="288" t="s">
        <v>103</v>
      </c>
      <c r="L154" s="292">
        <v>2.2700000000000001E-2</v>
      </c>
    </row>
    <row r="155" spans="1:12" ht="15.75" thickBot="1" x14ac:dyDescent="0.3">
      <c r="A155" s="291" t="s">
        <v>135</v>
      </c>
      <c r="B155" s="286" t="s">
        <v>189</v>
      </c>
      <c r="C155" s="286" t="s">
        <v>1012</v>
      </c>
      <c r="D155" s="138" t="s">
        <v>199</v>
      </c>
      <c r="E155" s="286" t="s">
        <v>165</v>
      </c>
      <c r="F155" s="287">
        <v>47313</v>
      </c>
      <c r="G155" s="288" t="s">
        <v>103</v>
      </c>
      <c r="H155" s="288">
        <v>1</v>
      </c>
      <c r="I155" s="289">
        <v>554583.94999999995</v>
      </c>
      <c r="J155" s="289">
        <v>554583.94999999995</v>
      </c>
      <c r="K155" s="288" t="s">
        <v>103</v>
      </c>
      <c r="L155" s="292">
        <v>1.7500000000000002E-2</v>
      </c>
    </row>
    <row r="156" spans="1:12" ht="15.75" thickBot="1" x14ac:dyDescent="0.3">
      <c r="A156" s="291" t="s">
        <v>135</v>
      </c>
      <c r="B156" s="286" t="s">
        <v>189</v>
      </c>
      <c r="C156" s="286" t="s">
        <v>1012</v>
      </c>
      <c r="D156" s="138" t="s">
        <v>1157</v>
      </c>
      <c r="E156" s="286" t="s">
        <v>165</v>
      </c>
      <c r="F156" s="287">
        <v>54896</v>
      </c>
      <c r="G156" s="288" t="s">
        <v>103</v>
      </c>
      <c r="H156" s="288">
        <v>1</v>
      </c>
      <c r="I156" s="289">
        <v>356085.55</v>
      </c>
      <c r="J156" s="289">
        <v>356085.55</v>
      </c>
      <c r="K156" s="288" t="s">
        <v>103</v>
      </c>
      <c r="L156" s="292">
        <v>1.12E-2</v>
      </c>
    </row>
    <row r="157" spans="1:12" ht="15.75" thickBot="1" x14ac:dyDescent="0.3">
      <c r="A157" s="291" t="s">
        <v>112</v>
      </c>
      <c r="B157" s="286" t="s">
        <v>200</v>
      </c>
      <c r="C157" s="286" t="s">
        <v>100</v>
      </c>
      <c r="D157" s="138" t="s">
        <v>879</v>
      </c>
      <c r="E157" s="286" t="s">
        <v>536</v>
      </c>
      <c r="F157" s="287">
        <v>46119</v>
      </c>
      <c r="G157" s="288" t="s">
        <v>103</v>
      </c>
      <c r="H157" s="288">
        <v>17</v>
      </c>
      <c r="I157" s="289">
        <v>56397.38</v>
      </c>
      <c r="J157" s="289">
        <v>958755.44</v>
      </c>
      <c r="K157" s="288" t="s">
        <v>103</v>
      </c>
      <c r="L157" s="292">
        <v>1.9E-3</v>
      </c>
    </row>
    <row r="158" spans="1:12" ht="15.75" thickBot="1" x14ac:dyDescent="0.3">
      <c r="A158" s="291" t="s">
        <v>112</v>
      </c>
      <c r="B158" s="286" t="s">
        <v>200</v>
      </c>
      <c r="C158" s="286" t="s">
        <v>100</v>
      </c>
      <c r="D158" s="138" t="s">
        <v>1411</v>
      </c>
      <c r="E158" s="286" t="s">
        <v>770</v>
      </c>
      <c r="F158" s="287">
        <v>45883</v>
      </c>
      <c r="G158" s="288" t="s">
        <v>103</v>
      </c>
      <c r="H158" s="288">
        <v>9</v>
      </c>
      <c r="I158" s="289">
        <v>61469.56</v>
      </c>
      <c r="J158" s="289">
        <v>553226</v>
      </c>
      <c r="K158" s="288" t="s">
        <v>103</v>
      </c>
      <c r="L158" s="292">
        <v>1.1000000000000001E-3</v>
      </c>
    </row>
    <row r="159" spans="1:12" ht="15.75" thickBot="1" x14ac:dyDescent="0.3">
      <c r="A159" s="291" t="s">
        <v>112</v>
      </c>
      <c r="B159" s="286" t="s">
        <v>200</v>
      </c>
      <c r="C159" s="286" t="s">
        <v>100</v>
      </c>
      <c r="D159" s="138" t="s">
        <v>742</v>
      </c>
      <c r="E159" s="286" t="s">
        <v>165</v>
      </c>
      <c r="F159" s="287">
        <v>45883</v>
      </c>
      <c r="G159" s="288" t="s">
        <v>103</v>
      </c>
      <c r="H159" s="288">
        <v>7</v>
      </c>
      <c r="I159" s="289">
        <v>61469.56</v>
      </c>
      <c r="J159" s="289">
        <v>430286.89</v>
      </c>
      <c r="K159" s="288" t="s">
        <v>103</v>
      </c>
      <c r="L159" s="292">
        <v>8.9999999999999998E-4</v>
      </c>
    </row>
    <row r="160" spans="1:12" ht="15.75" thickBot="1" x14ac:dyDescent="0.3">
      <c r="A160" s="291" t="s">
        <v>112</v>
      </c>
      <c r="B160" s="286" t="s">
        <v>200</v>
      </c>
      <c r="C160" s="286" t="s">
        <v>100</v>
      </c>
      <c r="D160" s="138" t="s">
        <v>935</v>
      </c>
      <c r="E160" s="286" t="s">
        <v>795</v>
      </c>
      <c r="F160" s="287">
        <v>46238</v>
      </c>
      <c r="G160" s="288" t="s">
        <v>103</v>
      </c>
      <c r="H160" s="288">
        <v>5</v>
      </c>
      <c r="I160" s="289">
        <v>62120.14</v>
      </c>
      <c r="J160" s="289">
        <v>310600.7</v>
      </c>
      <c r="K160" s="288" t="s">
        <v>103</v>
      </c>
      <c r="L160" s="292">
        <v>5.9999999999999995E-4</v>
      </c>
    </row>
    <row r="161" spans="1:12" ht="15.75" thickBot="1" x14ac:dyDescent="0.3">
      <c r="A161" s="291" t="s">
        <v>112</v>
      </c>
      <c r="B161" s="286" t="s">
        <v>200</v>
      </c>
      <c r="C161" s="286" t="s">
        <v>100</v>
      </c>
      <c r="D161" s="138" t="s">
        <v>1412</v>
      </c>
      <c r="E161" s="286" t="s">
        <v>778</v>
      </c>
      <c r="F161" s="287">
        <v>46238</v>
      </c>
      <c r="G161" s="288" t="s">
        <v>103</v>
      </c>
      <c r="H161" s="288">
        <v>3</v>
      </c>
      <c r="I161" s="289">
        <v>62120.14</v>
      </c>
      <c r="J161" s="289">
        <v>186360.42</v>
      </c>
      <c r="K161" s="288" t="s">
        <v>103</v>
      </c>
      <c r="L161" s="292">
        <v>4.0000000000000002E-4</v>
      </c>
    </row>
    <row r="162" spans="1:12" ht="15.75" thickBot="1" x14ac:dyDescent="0.3">
      <c r="A162" s="291" t="s">
        <v>112</v>
      </c>
      <c r="B162" s="286" t="s">
        <v>200</v>
      </c>
      <c r="C162" s="286" t="s">
        <v>100</v>
      </c>
      <c r="D162" s="138" t="s">
        <v>736</v>
      </c>
      <c r="E162" s="286" t="s">
        <v>778</v>
      </c>
      <c r="F162" s="287">
        <v>45883</v>
      </c>
      <c r="G162" s="288" t="s">
        <v>103</v>
      </c>
      <c r="H162" s="288">
        <v>3</v>
      </c>
      <c r="I162" s="289">
        <v>61469.56</v>
      </c>
      <c r="J162" s="289">
        <v>184408.67</v>
      </c>
      <c r="K162" s="288" t="s">
        <v>103</v>
      </c>
      <c r="L162" s="292">
        <v>4.0000000000000002E-4</v>
      </c>
    </row>
    <row r="163" spans="1:12" ht="15.75" thickBot="1" x14ac:dyDescent="0.3">
      <c r="A163" s="291" t="s">
        <v>112</v>
      </c>
      <c r="B163" s="286" t="s">
        <v>200</v>
      </c>
      <c r="C163" s="286" t="s">
        <v>108</v>
      </c>
      <c r="D163" s="138" t="s">
        <v>879</v>
      </c>
      <c r="E163" s="286" t="s">
        <v>539</v>
      </c>
      <c r="F163" s="287">
        <v>46119</v>
      </c>
      <c r="G163" s="288" t="s">
        <v>103</v>
      </c>
      <c r="H163" s="288">
        <v>6</v>
      </c>
      <c r="I163" s="289">
        <v>56397.38</v>
      </c>
      <c r="J163" s="289">
        <v>338384.27</v>
      </c>
      <c r="K163" s="288" t="s">
        <v>103</v>
      </c>
      <c r="L163" s="292">
        <v>1.1999999999999999E-3</v>
      </c>
    </row>
    <row r="164" spans="1:12" ht="15.75" thickBot="1" x14ac:dyDescent="0.3">
      <c r="A164" s="291" t="s">
        <v>112</v>
      </c>
      <c r="B164" s="286" t="s">
        <v>200</v>
      </c>
      <c r="C164" s="286" t="s">
        <v>352</v>
      </c>
      <c r="D164" s="138" t="s">
        <v>743</v>
      </c>
      <c r="E164" s="286" t="s">
        <v>165</v>
      </c>
      <c r="F164" s="287">
        <v>46238</v>
      </c>
      <c r="G164" s="288" t="s">
        <v>103</v>
      </c>
      <c r="H164" s="288">
        <v>7</v>
      </c>
      <c r="I164" s="289">
        <v>62120.14</v>
      </c>
      <c r="J164" s="289">
        <v>434840.98</v>
      </c>
      <c r="K164" s="288" t="s">
        <v>103</v>
      </c>
      <c r="L164" s="292">
        <v>1.6999999999999999E-3</v>
      </c>
    </row>
    <row r="165" spans="1:12" ht="15.75" thickBot="1" x14ac:dyDescent="0.3">
      <c r="A165" s="291" t="s">
        <v>112</v>
      </c>
      <c r="B165" s="286" t="s">
        <v>200</v>
      </c>
      <c r="C165" s="286" t="s">
        <v>352</v>
      </c>
      <c r="D165" s="138" t="s">
        <v>879</v>
      </c>
      <c r="E165" s="286" t="s">
        <v>795</v>
      </c>
      <c r="F165" s="287">
        <v>46119</v>
      </c>
      <c r="G165" s="288" t="s">
        <v>103</v>
      </c>
      <c r="H165" s="288">
        <v>5</v>
      </c>
      <c r="I165" s="289">
        <v>56397.38</v>
      </c>
      <c r="J165" s="289">
        <v>281986.89</v>
      </c>
      <c r="K165" s="288" t="s">
        <v>103</v>
      </c>
      <c r="L165" s="292">
        <v>1.1000000000000001E-3</v>
      </c>
    </row>
    <row r="166" spans="1:12" ht="15.75" thickBot="1" x14ac:dyDescent="0.3">
      <c r="A166" s="291" t="s">
        <v>112</v>
      </c>
      <c r="B166" s="286" t="s">
        <v>200</v>
      </c>
      <c r="C166" s="286" t="s">
        <v>281</v>
      </c>
      <c r="D166" s="138" t="s">
        <v>879</v>
      </c>
      <c r="E166" s="286" t="s">
        <v>604</v>
      </c>
      <c r="F166" s="287">
        <v>46119</v>
      </c>
      <c r="G166" s="288" t="s">
        <v>103</v>
      </c>
      <c r="H166" s="288">
        <v>38</v>
      </c>
      <c r="I166" s="289">
        <v>56407.64</v>
      </c>
      <c r="J166" s="289">
        <v>2143490.23</v>
      </c>
      <c r="K166" s="288" t="s">
        <v>103</v>
      </c>
      <c r="L166" s="292">
        <v>1.0800000000000001E-2</v>
      </c>
    </row>
    <row r="167" spans="1:12" ht="15.75" thickBot="1" x14ac:dyDescent="0.3">
      <c r="A167" s="291" t="s">
        <v>112</v>
      </c>
      <c r="B167" s="286" t="s">
        <v>200</v>
      </c>
      <c r="C167" s="286" t="s">
        <v>281</v>
      </c>
      <c r="D167" s="138" t="s">
        <v>737</v>
      </c>
      <c r="E167" s="286" t="s">
        <v>165</v>
      </c>
      <c r="F167" s="287">
        <v>46238</v>
      </c>
      <c r="G167" s="288" t="s">
        <v>103</v>
      </c>
      <c r="H167" s="288">
        <v>11</v>
      </c>
      <c r="I167" s="289">
        <v>62121.77</v>
      </c>
      <c r="J167" s="289">
        <v>683339.48</v>
      </c>
      <c r="K167" s="288" t="s">
        <v>103</v>
      </c>
      <c r="L167" s="292">
        <v>3.3999999999999998E-3</v>
      </c>
    </row>
    <row r="168" spans="1:12" ht="15.75" thickBot="1" x14ac:dyDescent="0.3">
      <c r="A168" s="291" t="s">
        <v>112</v>
      </c>
      <c r="B168" s="286" t="s">
        <v>200</v>
      </c>
      <c r="C168" s="286" t="s">
        <v>281</v>
      </c>
      <c r="D168" s="138" t="s">
        <v>740</v>
      </c>
      <c r="E168" s="286" t="s">
        <v>526</v>
      </c>
      <c r="F168" s="287">
        <v>46238</v>
      </c>
      <c r="G168" s="288" t="s">
        <v>103</v>
      </c>
      <c r="H168" s="288">
        <v>1</v>
      </c>
      <c r="I168" s="289">
        <v>62121.77</v>
      </c>
      <c r="J168" s="289">
        <v>62121.77</v>
      </c>
      <c r="K168" s="288" t="s">
        <v>103</v>
      </c>
      <c r="L168" s="292">
        <v>2.9999999999999997E-4</v>
      </c>
    </row>
    <row r="169" spans="1:12" ht="15.75" thickBot="1" x14ac:dyDescent="0.3">
      <c r="A169" s="291" t="s">
        <v>112</v>
      </c>
      <c r="B169" s="286" t="s">
        <v>200</v>
      </c>
      <c r="C169" s="286" t="s">
        <v>281</v>
      </c>
      <c r="D169" s="138" t="s">
        <v>741</v>
      </c>
      <c r="E169" s="286" t="s">
        <v>526</v>
      </c>
      <c r="F169" s="287">
        <v>45883</v>
      </c>
      <c r="G169" s="288" t="s">
        <v>103</v>
      </c>
      <c r="H169" s="288">
        <v>1</v>
      </c>
      <c r="I169" s="289">
        <v>61467.02</v>
      </c>
      <c r="J169" s="289">
        <v>61467.02</v>
      </c>
      <c r="K169" s="288" t="s">
        <v>103</v>
      </c>
      <c r="L169" s="292">
        <v>2.9999999999999997E-4</v>
      </c>
    </row>
    <row r="170" spans="1:12" ht="15.75" thickBot="1" x14ac:dyDescent="0.3">
      <c r="A170" s="291" t="s">
        <v>112</v>
      </c>
      <c r="B170" s="286" t="s">
        <v>200</v>
      </c>
      <c r="C170" s="286" t="s">
        <v>1079</v>
      </c>
      <c r="D170" s="138" t="s">
        <v>1180</v>
      </c>
      <c r="E170" s="286" t="s">
        <v>525</v>
      </c>
      <c r="F170" s="287">
        <v>46238</v>
      </c>
      <c r="G170" s="288" t="s">
        <v>103</v>
      </c>
      <c r="H170" s="288">
        <v>2</v>
      </c>
      <c r="I170" s="289">
        <v>62120.14</v>
      </c>
      <c r="J170" s="289">
        <v>124240.28</v>
      </c>
      <c r="K170" s="288" t="s">
        <v>103</v>
      </c>
      <c r="L170" s="292">
        <v>3.0000000000000001E-3</v>
      </c>
    </row>
    <row r="171" spans="1:12" ht="15.75" thickBot="1" x14ac:dyDescent="0.3">
      <c r="A171" s="291" t="s">
        <v>112</v>
      </c>
      <c r="B171" s="286" t="s">
        <v>200</v>
      </c>
      <c r="C171" s="286" t="s">
        <v>1079</v>
      </c>
      <c r="D171" s="138" t="s">
        <v>879</v>
      </c>
      <c r="E171" s="286" t="s">
        <v>525</v>
      </c>
      <c r="F171" s="287">
        <v>46119</v>
      </c>
      <c r="G171" s="288" t="s">
        <v>103</v>
      </c>
      <c r="H171" s="288">
        <v>2</v>
      </c>
      <c r="I171" s="289">
        <v>56397.38</v>
      </c>
      <c r="J171" s="289">
        <v>112794.76</v>
      </c>
      <c r="K171" s="288" t="s">
        <v>103</v>
      </c>
      <c r="L171" s="292">
        <v>2.7000000000000001E-3</v>
      </c>
    </row>
    <row r="172" spans="1:12" ht="15.75" thickBot="1" x14ac:dyDescent="0.3">
      <c r="A172" s="291" t="s">
        <v>112</v>
      </c>
      <c r="B172" s="286" t="s">
        <v>200</v>
      </c>
      <c r="C172" s="286" t="s">
        <v>353</v>
      </c>
      <c r="D172" s="138" t="s">
        <v>738</v>
      </c>
      <c r="E172" s="286" t="s">
        <v>165</v>
      </c>
      <c r="F172" s="287">
        <v>45883</v>
      </c>
      <c r="G172" s="288" t="s">
        <v>103</v>
      </c>
      <c r="H172" s="288">
        <v>2</v>
      </c>
      <c r="I172" s="289">
        <v>61467.02</v>
      </c>
      <c r="J172" s="289">
        <v>122934.03</v>
      </c>
      <c r="K172" s="288" t="s">
        <v>103</v>
      </c>
      <c r="L172" s="292">
        <v>3.2000000000000002E-3</v>
      </c>
    </row>
    <row r="173" spans="1:12" ht="15.75" thickBot="1" x14ac:dyDescent="0.3">
      <c r="A173" s="291" t="s">
        <v>112</v>
      </c>
      <c r="B173" s="286" t="s">
        <v>200</v>
      </c>
      <c r="C173" s="286" t="s">
        <v>353</v>
      </c>
      <c r="D173" s="138" t="s">
        <v>739</v>
      </c>
      <c r="E173" s="286" t="s">
        <v>165</v>
      </c>
      <c r="F173" s="287">
        <v>46238</v>
      </c>
      <c r="G173" s="288" t="s">
        <v>103</v>
      </c>
      <c r="H173" s="288">
        <v>1</v>
      </c>
      <c r="I173" s="289">
        <v>62121.77</v>
      </c>
      <c r="J173" s="289">
        <v>62121.77</v>
      </c>
      <c r="K173" s="288" t="s">
        <v>103</v>
      </c>
      <c r="L173" s="292">
        <v>1.6000000000000001E-3</v>
      </c>
    </row>
    <row r="174" spans="1:12" ht="15.75" thickBot="1" x14ac:dyDescent="0.3">
      <c r="A174" s="291" t="s">
        <v>112</v>
      </c>
      <c r="B174" s="286" t="s">
        <v>200</v>
      </c>
      <c r="C174" s="286" t="s">
        <v>109</v>
      </c>
      <c r="D174" s="138" t="s">
        <v>1674</v>
      </c>
      <c r="E174" s="286" t="s">
        <v>165</v>
      </c>
      <c r="F174" s="287">
        <v>46238</v>
      </c>
      <c r="G174" s="288" t="s">
        <v>103</v>
      </c>
      <c r="H174" s="288">
        <v>5</v>
      </c>
      <c r="I174" s="289">
        <v>62121.77</v>
      </c>
      <c r="J174" s="289">
        <v>310608.86</v>
      </c>
      <c r="K174" s="288" t="s">
        <v>103</v>
      </c>
      <c r="L174" s="292">
        <v>9.4000000000000004E-3</v>
      </c>
    </row>
    <row r="175" spans="1:12" ht="15.75" thickBot="1" x14ac:dyDescent="0.3">
      <c r="A175" s="291" t="s">
        <v>112</v>
      </c>
      <c r="B175" s="286" t="s">
        <v>200</v>
      </c>
      <c r="C175" s="286" t="s">
        <v>1012</v>
      </c>
      <c r="D175" s="138" t="s">
        <v>1158</v>
      </c>
      <c r="E175" s="286" t="s">
        <v>165</v>
      </c>
      <c r="F175" s="287">
        <v>45883</v>
      </c>
      <c r="G175" s="288" t="s">
        <v>103</v>
      </c>
      <c r="H175" s="288">
        <v>3</v>
      </c>
      <c r="I175" s="289">
        <v>61469.56</v>
      </c>
      <c r="J175" s="289">
        <v>184408.67</v>
      </c>
      <c r="K175" s="288" t="s">
        <v>103</v>
      </c>
      <c r="L175" s="292">
        <v>5.7999999999999996E-3</v>
      </c>
    </row>
    <row r="176" spans="1:12" ht="15.75" thickBot="1" x14ac:dyDescent="0.3">
      <c r="A176" s="291" t="s">
        <v>112</v>
      </c>
      <c r="B176" s="286" t="s">
        <v>200</v>
      </c>
      <c r="C176" s="286" t="s">
        <v>1012</v>
      </c>
      <c r="D176" s="138" t="s">
        <v>1159</v>
      </c>
      <c r="E176" s="286" t="s">
        <v>165</v>
      </c>
      <c r="F176" s="287">
        <v>46238</v>
      </c>
      <c r="G176" s="288" t="s">
        <v>103</v>
      </c>
      <c r="H176" s="288">
        <v>2</v>
      </c>
      <c r="I176" s="289">
        <v>62120.14</v>
      </c>
      <c r="J176" s="289">
        <v>124240.28</v>
      </c>
      <c r="K176" s="288" t="s">
        <v>103</v>
      </c>
      <c r="L176" s="292">
        <v>3.8999999999999998E-3</v>
      </c>
    </row>
    <row r="177" spans="1:12" ht="15.75" thickBot="1" x14ac:dyDescent="0.3">
      <c r="A177" s="291" t="s">
        <v>112</v>
      </c>
      <c r="B177" s="286" t="s">
        <v>200</v>
      </c>
      <c r="C177" s="286" t="s">
        <v>1012</v>
      </c>
      <c r="D177" s="138" t="s">
        <v>879</v>
      </c>
      <c r="E177" s="286" t="s">
        <v>165</v>
      </c>
      <c r="F177" s="287">
        <v>46119</v>
      </c>
      <c r="G177" s="288" t="s">
        <v>103</v>
      </c>
      <c r="H177" s="288">
        <v>2</v>
      </c>
      <c r="I177" s="289">
        <v>56397.38</v>
      </c>
      <c r="J177" s="289">
        <v>112794.76</v>
      </c>
      <c r="K177" s="288" t="s">
        <v>103</v>
      </c>
      <c r="L177" s="292">
        <v>3.5999999999999999E-3</v>
      </c>
    </row>
    <row r="178" spans="1:12" ht="15.75" thickBot="1" x14ac:dyDescent="0.3">
      <c r="A178" s="291" t="s">
        <v>112</v>
      </c>
      <c r="B178" s="286" t="s">
        <v>1246</v>
      </c>
      <c r="C178" s="286" t="s">
        <v>100</v>
      </c>
      <c r="D178" s="138" t="s">
        <v>1247</v>
      </c>
      <c r="E178" s="286" t="s">
        <v>604</v>
      </c>
      <c r="F178" s="287">
        <v>46146</v>
      </c>
      <c r="G178" s="288" t="s">
        <v>103</v>
      </c>
      <c r="H178" s="288">
        <v>38</v>
      </c>
      <c r="I178" s="289">
        <v>56124.01</v>
      </c>
      <c r="J178" s="289">
        <v>2132712.2000000002</v>
      </c>
      <c r="K178" s="288" t="s">
        <v>103</v>
      </c>
      <c r="L178" s="292">
        <v>4.3E-3</v>
      </c>
    </row>
    <row r="179" spans="1:12" ht="15.75" thickBot="1" x14ac:dyDescent="0.3">
      <c r="A179" s="291" t="s">
        <v>112</v>
      </c>
      <c r="B179" s="286" t="s">
        <v>1246</v>
      </c>
      <c r="C179" s="286" t="s">
        <v>108</v>
      </c>
      <c r="D179" s="138" t="s">
        <v>1247</v>
      </c>
      <c r="E179" s="286" t="s">
        <v>1248</v>
      </c>
      <c r="F179" s="287">
        <v>46146</v>
      </c>
      <c r="G179" s="288" t="s">
        <v>103</v>
      </c>
      <c r="H179" s="288">
        <v>39</v>
      </c>
      <c r="I179" s="289">
        <v>56124.01</v>
      </c>
      <c r="J179" s="289">
        <v>2188836.2000000002</v>
      </c>
      <c r="K179" s="288" t="s">
        <v>103</v>
      </c>
      <c r="L179" s="292">
        <v>7.9000000000000008E-3</v>
      </c>
    </row>
    <row r="180" spans="1:12" ht="15.75" thickBot="1" x14ac:dyDescent="0.3">
      <c r="A180" s="291" t="s">
        <v>112</v>
      </c>
      <c r="B180" s="286" t="s">
        <v>1246</v>
      </c>
      <c r="C180" s="286" t="s">
        <v>281</v>
      </c>
      <c r="D180" s="138" t="s">
        <v>1247</v>
      </c>
      <c r="E180" s="286" t="s">
        <v>1249</v>
      </c>
      <c r="F180" s="287">
        <v>46146</v>
      </c>
      <c r="G180" s="288" t="s">
        <v>103</v>
      </c>
      <c r="H180" s="288">
        <v>28</v>
      </c>
      <c r="I180" s="289">
        <v>56141.09</v>
      </c>
      <c r="J180" s="289">
        <v>1571950.65</v>
      </c>
      <c r="K180" s="288" t="s">
        <v>103</v>
      </c>
      <c r="L180" s="292">
        <v>7.9000000000000008E-3</v>
      </c>
    </row>
    <row r="181" spans="1:12" ht="15.75" thickBot="1" x14ac:dyDescent="0.3">
      <c r="A181" s="291" t="s">
        <v>112</v>
      </c>
      <c r="B181" s="286" t="s">
        <v>1246</v>
      </c>
      <c r="C181" s="286" t="s">
        <v>353</v>
      </c>
      <c r="D181" s="138" t="s">
        <v>1247</v>
      </c>
      <c r="E181" s="286" t="s">
        <v>795</v>
      </c>
      <c r="F181" s="287">
        <v>46146</v>
      </c>
      <c r="G181" s="288" t="s">
        <v>103</v>
      </c>
      <c r="H181" s="288">
        <v>5</v>
      </c>
      <c r="I181" s="289">
        <v>56141.09</v>
      </c>
      <c r="J181" s="289">
        <v>280705.46999999997</v>
      </c>
      <c r="K181" s="288" t="s">
        <v>103</v>
      </c>
      <c r="L181" s="292">
        <v>7.4000000000000003E-3</v>
      </c>
    </row>
    <row r="182" spans="1:12" ht="15.75" thickBot="1" x14ac:dyDescent="0.3">
      <c r="A182" s="291" t="s">
        <v>112</v>
      </c>
      <c r="B182" s="286" t="s">
        <v>1246</v>
      </c>
      <c r="C182" s="286" t="s">
        <v>1314</v>
      </c>
      <c r="D182" s="138" t="s">
        <v>1315</v>
      </c>
      <c r="E182" s="286" t="s">
        <v>165</v>
      </c>
      <c r="F182" s="287">
        <v>46134</v>
      </c>
      <c r="G182" s="288" t="s">
        <v>103</v>
      </c>
      <c r="H182" s="288">
        <v>10</v>
      </c>
      <c r="I182" s="289">
        <v>56331.78</v>
      </c>
      <c r="J182" s="289">
        <v>563317.80000000005</v>
      </c>
      <c r="K182" s="288" t="s">
        <v>103</v>
      </c>
      <c r="L182" s="292">
        <v>7.7000000000000002E-3</v>
      </c>
    </row>
    <row r="183" spans="1:12" ht="15.75" thickBot="1" x14ac:dyDescent="0.3">
      <c r="A183" s="291" t="s">
        <v>112</v>
      </c>
      <c r="B183" s="286" t="s">
        <v>398</v>
      </c>
      <c r="C183" s="286" t="s">
        <v>100</v>
      </c>
      <c r="D183" s="138" t="s">
        <v>498</v>
      </c>
      <c r="E183" s="286" t="s">
        <v>539</v>
      </c>
      <c r="F183" s="287">
        <v>45884</v>
      </c>
      <c r="G183" s="288" t="s">
        <v>103</v>
      </c>
      <c r="H183" s="288">
        <v>6</v>
      </c>
      <c r="I183" s="289">
        <v>71564.850000000006</v>
      </c>
      <c r="J183" s="289">
        <v>429389.09</v>
      </c>
      <c r="K183" s="288" t="s">
        <v>103</v>
      </c>
      <c r="L183" s="292">
        <v>8.9999999999999998E-4</v>
      </c>
    </row>
    <row r="184" spans="1:12" ht="15.75" thickBot="1" x14ac:dyDescent="0.3">
      <c r="A184" s="291" t="s">
        <v>112</v>
      </c>
      <c r="B184" s="286" t="s">
        <v>398</v>
      </c>
      <c r="C184" s="286" t="s">
        <v>108</v>
      </c>
      <c r="D184" s="138" t="s">
        <v>498</v>
      </c>
      <c r="E184" s="286" t="s">
        <v>541</v>
      </c>
      <c r="F184" s="287">
        <v>45884</v>
      </c>
      <c r="G184" s="288" t="s">
        <v>103</v>
      </c>
      <c r="H184" s="288">
        <v>11</v>
      </c>
      <c r="I184" s="289">
        <v>71564.850000000006</v>
      </c>
      <c r="J184" s="289">
        <v>787213.33</v>
      </c>
      <c r="K184" s="288" t="s">
        <v>103</v>
      </c>
      <c r="L184" s="292">
        <v>2.8999999999999998E-3</v>
      </c>
    </row>
    <row r="185" spans="1:12" ht="15.75" thickBot="1" x14ac:dyDescent="0.3">
      <c r="A185" s="291" t="s">
        <v>112</v>
      </c>
      <c r="B185" s="286" t="s">
        <v>398</v>
      </c>
      <c r="C185" s="286" t="s">
        <v>281</v>
      </c>
      <c r="D185" s="138" t="s">
        <v>498</v>
      </c>
      <c r="E185" s="286" t="s">
        <v>540</v>
      </c>
      <c r="F185" s="287">
        <v>45884</v>
      </c>
      <c r="G185" s="288" t="s">
        <v>103</v>
      </c>
      <c r="H185" s="288">
        <v>13</v>
      </c>
      <c r="I185" s="289">
        <v>71594.33</v>
      </c>
      <c r="J185" s="289">
        <v>930726.34</v>
      </c>
      <c r="K185" s="288" t="s">
        <v>103</v>
      </c>
      <c r="L185" s="292">
        <v>4.7000000000000002E-3</v>
      </c>
    </row>
    <row r="186" spans="1:12" ht="15.75" thickBot="1" x14ac:dyDescent="0.3">
      <c r="A186" s="291" t="s">
        <v>112</v>
      </c>
      <c r="B186" s="286" t="s">
        <v>454</v>
      </c>
      <c r="C186" s="286" t="s">
        <v>455</v>
      </c>
      <c r="D186" s="138" t="s">
        <v>993</v>
      </c>
      <c r="E186" s="286" t="s">
        <v>526</v>
      </c>
      <c r="F186" s="287">
        <v>46093</v>
      </c>
      <c r="G186" s="288" t="s">
        <v>103</v>
      </c>
      <c r="H186" s="288">
        <v>1</v>
      </c>
      <c r="I186" s="289">
        <v>57156.5</v>
      </c>
      <c r="J186" s="289">
        <v>57156.5</v>
      </c>
      <c r="K186" s="288" t="s">
        <v>103</v>
      </c>
      <c r="L186" s="292">
        <v>1.3599999999999999E-2</v>
      </c>
    </row>
    <row r="187" spans="1:12" ht="15.75" thickBot="1" x14ac:dyDescent="0.3">
      <c r="A187" s="291" t="s">
        <v>112</v>
      </c>
      <c r="B187" s="286" t="s">
        <v>454</v>
      </c>
      <c r="C187" s="286" t="s">
        <v>100</v>
      </c>
      <c r="D187" s="138" t="s">
        <v>994</v>
      </c>
      <c r="E187" s="286" t="s">
        <v>542</v>
      </c>
      <c r="F187" s="287">
        <v>46195</v>
      </c>
      <c r="G187" s="288" t="s">
        <v>103</v>
      </c>
      <c r="H187" s="288">
        <v>54</v>
      </c>
      <c r="I187" s="289">
        <v>55152.47</v>
      </c>
      <c r="J187" s="289">
        <v>2978233.21</v>
      </c>
      <c r="K187" s="288" t="s">
        <v>103</v>
      </c>
      <c r="L187" s="292">
        <v>6.0000000000000001E-3</v>
      </c>
    </row>
    <row r="188" spans="1:12" ht="15.75" thickBot="1" x14ac:dyDescent="0.3">
      <c r="A188" s="291" t="s">
        <v>112</v>
      </c>
      <c r="B188" s="286" t="s">
        <v>454</v>
      </c>
      <c r="C188" s="286" t="s">
        <v>100</v>
      </c>
      <c r="D188" s="138" t="s">
        <v>993</v>
      </c>
      <c r="E188" s="286" t="s">
        <v>1138</v>
      </c>
      <c r="F188" s="287">
        <v>46093</v>
      </c>
      <c r="G188" s="288" t="s">
        <v>103</v>
      </c>
      <c r="H188" s="288">
        <v>20</v>
      </c>
      <c r="I188" s="289">
        <v>57202.26</v>
      </c>
      <c r="J188" s="289">
        <v>1144045.27</v>
      </c>
      <c r="K188" s="288" t="s">
        <v>103</v>
      </c>
      <c r="L188" s="292">
        <v>2.3E-3</v>
      </c>
    </row>
    <row r="189" spans="1:12" ht="15.75" thickBot="1" x14ac:dyDescent="0.3">
      <c r="A189" s="291" t="s">
        <v>112</v>
      </c>
      <c r="B189" s="286" t="s">
        <v>454</v>
      </c>
      <c r="C189" s="286" t="s">
        <v>108</v>
      </c>
      <c r="D189" s="138" t="s">
        <v>994</v>
      </c>
      <c r="E189" s="286" t="s">
        <v>597</v>
      </c>
      <c r="F189" s="287">
        <v>46195</v>
      </c>
      <c r="G189" s="288" t="s">
        <v>103</v>
      </c>
      <c r="H189" s="288">
        <v>67</v>
      </c>
      <c r="I189" s="289">
        <v>55152.47</v>
      </c>
      <c r="J189" s="289">
        <v>3695215.28</v>
      </c>
      <c r="K189" s="288" t="s">
        <v>103</v>
      </c>
      <c r="L189" s="292">
        <v>1.34E-2</v>
      </c>
    </row>
    <row r="190" spans="1:12" ht="15.75" thickBot="1" x14ac:dyDescent="0.3">
      <c r="A190" s="291" t="s">
        <v>112</v>
      </c>
      <c r="B190" s="286" t="s">
        <v>454</v>
      </c>
      <c r="C190" s="286" t="s">
        <v>352</v>
      </c>
      <c r="D190" s="138" t="s">
        <v>993</v>
      </c>
      <c r="E190" s="286" t="s">
        <v>995</v>
      </c>
      <c r="F190" s="287">
        <v>46093</v>
      </c>
      <c r="G190" s="288" t="s">
        <v>103</v>
      </c>
      <c r="H190" s="288">
        <v>56</v>
      </c>
      <c r="I190" s="289">
        <v>57202.26</v>
      </c>
      <c r="J190" s="289">
        <v>3203326.76</v>
      </c>
      <c r="K190" s="288" t="s">
        <v>103</v>
      </c>
      <c r="L190" s="292">
        <v>1.29E-2</v>
      </c>
    </row>
    <row r="191" spans="1:12" ht="15.75" thickBot="1" x14ac:dyDescent="0.3">
      <c r="A191" s="291" t="s">
        <v>112</v>
      </c>
      <c r="B191" s="286" t="s">
        <v>454</v>
      </c>
      <c r="C191" s="286" t="s">
        <v>281</v>
      </c>
      <c r="D191" s="138" t="s">
        <v>994</v>
      </c>
      <c r="E191" s="286" t="s">
        <v>992</v>
      </c>
      <c r="F191" s="287">
        <v>46195</v>
      </c>
      <c r="G191" s="288" t="s">
        <v>103</v>
      </c>
      <c r="H191" s="288">
        <v>42</v>
      </c>
      <c r="I191" s="289">
        <v>55095.87</v>
      </c>
      <c r="J191" s="289">
        <v>2314026.65</v>
      </c>
      <c r="K191" s="288" t="s">
        <v>103</v>
      </c>
      <c r="L191" s="292">
        <v>1.1599999999999999E-2</v>
      </c>
    </row>
    <row r="192" spans="1:12" ht="15.75" thickBot="1" x14ac:dyDescent="0.3">
      <c r="A192" s="291" t="s">
        <v>112</v>
      </c>
      <c r="B192" s="286" t="s">
        <v>454</v>
      </c>
      <c r="C192" s="286" t="s">
        <v>281</v>
      </c>
      <c r="D192" s="138" t="s">
        <v>993</v>
      </c>
      <c r="E192" s="286" t="s">
        <v>795</v>
      </c>
      <c r="F192" s="287">
        <v>46093</v>
      </c>
      <c r="G192" s="288" t="s">
        <v>103</v>
      </c>
      <c r="H192" s="288">
        <v>5</v>
      </c>
      <c r="I192" s="289">
        <v>57156.5</v>
      </c>
      <c r="J192" s="289">
        <v>285782.5</v>
      </c>
      <c r="K192" s="288" t="s">
        <v>103</v>
      </c>
      <c r="L192" s="292">
        <v>1.4E-3</v>
      </c>
    </row>
    <row r="193" spans="1:12" ht="15.75" thickBot="1" x14ac:dyDescent="0.3">
      <c r="A193" s="291" t="s">
        <v>112</v>
      </c>
      <c r="B193" s="286" t="s">
        <v>454</v>
      </c>
      <c r="C193" s="286" t="s">
        <v>1079</v>
      </c>
      <c r="D193" s="138" t="s">
        <v>993</v>
      </c>
      <c r="E193" s="286" t="s">
        <v>539</v>
      </c>
      <c r="F193" s="287">
        <v>46093</v>
      </c>
      <c r="G193" s="288" t="s">
        <v>103</v>
      </c>
      <c r="H193" s="288">
        <v>6</v>
      </c>
      <c r="I193" s="289">
        <v>57202.26</v>
      </c>
      <c r="J193" s="289">
        <v>343213.58</v>
      </c>
      <c r="K193" s="288" t="s">
        <v>103</v>
      </c>
      <c r="L193" s="292">
        <v>8.2000000000000007E-3</v>
      </c>
    </row>
    <row r="194" spans="1:12" ht="15.75" thickBot="1" x14ac:dyDescent="0.3">
      <c r="A194" s="291" t="s">
        <v>112</v>
      </c>
      <c r="B194" s="286" t="s">
        <v>454</v>
      </c>
      <c r="C194" s="286" t="s">
        <v>353</v>
      </c>
      <c r="D194" s="138" t="s">
        <v>993</v>
      </c>
      <c r="E194" s="286" t="s">
        <v>795</v>
      </c>
      <c r="F194" s="287">
        <v>46093</v>
      </c>
      <c r="G194" s="288" t="s">
        <v>103</v>
      </c>
      <c r="H194" s="288">
        <v>5</v>
      </c>
      <c r="I194" s="289">
        <v>57156.5</v>
      </c>
      <c r="J194" s="289">
        <v>285782.5</v>
      </c>
      <c r="K194" s="288" t="s">
        <v>103</v>
      </c>
      <c r="L194" s="292">
        <v>7.4999999999999997E-3</v>
      </c>
    </row>
    <row r="195" spans="1:12" ht="15.75" thickBot="1" x14ac:dyDescent="0.3">
      <c r="A195" s="291" t="s">
        <v>112</v>
      </c>
      <c r="B195" s="286" t="s">
        <v>454</v>
      </c>
      <c r="C195" s="286" t="s">
        <v>1012</v>
      </c>
      <c r="D195" s="138" t="s">
        <v>993</v>
      </c>
      <c r="E195" s="286" t="s">
        <v>165</v>
      </c>
      <c r="F195" s="287">
        <v>46093</v>
      </c>
      <c r="G195" s="288" t="s">
        <v>103</v>
      </c>
      <c r="H195" s="288">
        <v>4</v>
      </c>
      <c r="I195" s="289">
        <v>57202.26</v>
      </c>
      <c r="J195" s="289">
        <v>228809.05</v>
      </c>
      <c r="K195" s="288" t="s">
        <v>103</v>
      </c>
      <c r="L195" s="292">
        <v>7.1999999999999998E-3</v>
      </c>
    </row>
    <row r="196" spans="1:12" ht="15.75" thickBot="1" x14ac:dyDescent="0.3">
      <c r="A196" s="291" t="s">
        <v>112</v>
      </c>
      <c r="B196" s="286" t="s">
        <v>393</v>
      </c>
      <c r="C196" s="286" t="s">
        <v>896</v>
      </c>
      <c r="D196" s="138" t="s">
        <v>1250</v>
      </c>
      <c r="E196" s="286" t="s">
        <v>165</v>
      </c>
      <c r="F196" s="287">
        <v>45992</v>
      </c>
      <c r="G196" s="288" t="s">
        <v>103</v>
      </c>
      <c r="H196" s="288">
        <v>131</v>
      </c>
      <c r="I196" s="289">
        <v>58693.18</v>
      </c>
      <c r="J196" s="289">
        <v>7688806.2400000002</v>
      </c>
      <c r="K196" s="288" t="s">
        <v>103</v>
      </c>
      <c r="L196" s="292">
        <v>7.8399999999999997E-2</v>
      </c>
    </row>
    <row r="197" spans="1:12" ht="15.75" thickBot="1" x14ac:dyDescent="0.3">
      <c r="A197" s="291" t="s">
        <v>112</v>
      </c>
      <c r="B197" s="286" t="s">
        <v>393</v>
      </c>
      <c r="C197" s="286" t="s">
        <v>896</v>
      </c>
      <c r="D197" s="138" t="s">
        <v>1479</v>
      </c>
      <c r="E197" s="286" t="s">
        <v>607</v>
      </c>
      <c r="F197" s="287">
        <v>46248</v>
      </c>
      <c r="G197" s="288" t="s">
        <v>103</v>
      </c>
      <c r="H197" s="288">
        <v>131</v>
      </c>
      <c r="I197" s="289">
        <v>53825.18</v>
      </c>
      <c r="J197" s="289">
        <v>7051098.7699999996</v>
      </c>
      <c r="K197" s="288" t="s">
        <v>103</v>
      </c>
      <c r="L197" s="292">
        <v>7.1900000000000006E-2</v>
      </c>
    </row>
    <row r="198" spans="1:12" ht="15.75" thickBot="1" x14ac:dyDescent="0.3">
      <c r="A198" s="291" t="s">
        <v>112</v>
      </c>
      <c r="B198" s="286" t="s">
        <v>141</v>
      </c>
      <c r="C198" s="286" t="s">
        <v>281</v>
      </c>
      <c r="D198" s="138" t="s">
        <v>897</v>
      </c>
      <c r="E198" s="286" t="s">
        <v>165</v>
      </c>
      <c r="F198" s="287">
        <v>45853</v>
      </c>
      <c r="G198" s="288" t="s">
        <v>103</v>
      </c>
      <c r="H198" s="288">
        <v>1</v>
      </c>
      <c r="I198" s="289">
        <v>71278.399999999994</v>
      </c>
      <c r="J198" s="289">
        <v>71278.399999999994</v>
      </c>
      <c r="K198" s="288" t="s">
        <v>103</v>
      </c>
      <c r="L198" s="292">
        <v>4.0000000000000002E-4</v>
      </c>
    </row>
    <row r="199" spans="1:12" ht="15.75" thickBot="1" x14ac:dyDescent="0.3">
      <c r="A199" s="291" t="s">
        <v>112</v>
      </c>
      <c r="B199" s="286" t="s">
        <v>141</v>
      </c>
      <c r="C199" s="286" t="s">
        <v>281</v>
      </c>
      <c r="D199" s="138" t="s">
        <v>898</v>
      </c>
      <c r="E199" s="286" t="s">
        <v>165</v>
      </c>
      <c r="F199" s="287">
        <v>45859</v>
      </c>
      <c r="G199" s="288" t="s">
        <v>103</v>
      </c>
      <c r="H199" s="288">
        <v>1</v>
      </c>
      <c r="I199" s="289">
        <v>69669.440000000002</v>
      </c>
      <c r="J199" s="289">
        <v>69669.440000000002</v>
      </c>
      <c r="K199" s="288" t="s">
        <v>103</v>
      </c>
      <c r="L199" s="292">
        <v>4.0000000000000002E-4</v>
      </c>
    </row>
    <row r="200" spans="1:12" ht="15.75" thickBot="1" x14ac:dyDescent="0.3">
      <c r="A200" s="291" t="s">
        <v>112</v>
      </c>
      <c r="B200" s="286" t="s">
        <v>141</v>
      </c>
      <c r="C200" s="286" t="s">
        <v>281</v>
      </c>
      <c r="D200" s="138" t="s">
        <v>899</v>
      </c>
      <c r="E200" s="286" t="s">
        <v>165</v>
      </c>
      <c r="F200" s="287">
        <v>45875</v>
      </c>
      <c r="G200" s="288" t="s">
        <v>103</v>
      </c>
      <c r="H200" s="288">
        <v>1</v>
      </c>
      <c r="I200" s="289">
        <v>68216.929999999993</v>
      </c>
      <c r="J200" s="289">
        <v>68216.929999999993</v>
      </c>
      <c r="K200" s="288" t="s">
        <v>103</v>
      </c>
      <c r="L200" s="292">
        <v>2.9999999999999997E-4</v>
      </c>
    </row>
    <row r="201" spans="1:12" ht="15.75" thickBot="1" x14ac:dyDescent="0.3">
      <c r="A201" s="291" t="s">
        <v>112</v>
      </c>
      <c r="B201" s="286" t="s">
        <v>336</v>
      </c>
      <c r="C201" s="286" t="s">
        <v>281</v>
      </c>
      <c r="D201" s="138" t="s">
        <v>337</v>
      </c>
      <c r="E201" s="286" t="s">
        <v>542</v>
      </c>
      <c r="F201" s="287">
        <v>46182</v>
      </c>
      <c r="G201" s="288" t="s">
        <v>103</v>
      </c>
      <c r="H201" s="288">
        <v>54</v>
      </c>
      <c r="I201" s="289">
        <v>72609.72</v>
      </c>
      <c r="J201" s="289">
        <v>3920925.14</v>
      </c>
      <c r="K201" s="288" t="s">
        <v>103</v>
      </c>
      <c r="L201" s="292">
        <v>1.9699999999999999E-2</v>
      </c>
    </row>
    <row r="202" spans="1:12" ht="15.75" thickBot="1" x14ac:dyDescent="0.3">
      <c r="A202" s="291" t="s">
        <v>112</v>
      </c>
      <c r="B202" s="286" t="s">
        <v>850</v>
      </c>
      <c r="C202" s="286" t="s">
        <v>896</v>
      </c>
      <c r="D202" s="138" t="s">
        <v>1251</v>
      </c>
      <c r="E202" s="286" t="s">
        <v>165</v>
      </c>
      <c r="F202" s="287">
        <v>45971</v>
      </c>
      <c r="G202" s="288" t="s">
        <v>103</v>
      </c>
      <c r="H202" s="288">
        <v>122</v>
      </c>
      <c r="I202" s="289">
        <v>58762.23</v>
      </c>
      <c r="J202" s="289">
        <v>7168992.21</v>
      </c>
      <c r="K202" s="288" t="s">
        <v>103</v>
      </c>
      <c r="L202" s="292">
        <v>7.3099999999999998E-2</v>
      </c>
    </row>
    <row r="203" spans="1:12" ht="15.75" thickBot="1" x14ac:dyDescent="0.3">
      <c r="A203" s="291" t="s">
        <v>112</v>
      </c>
      <c r="B203" s="286" t="s">
        <v>1025</v>
      </c>
      <c r="C203" s="286" t="s">
        <v>100</v>
      </c>
      <c r="D203" s="138" t="s">
        <v>1027</v>
      </c>
      <c r="E203" s="286" t="s">
        <v>537</v>
      </c>
      <c r="F203" s="287">
        <v>46290</v>
      </c>
      <c r="G203" s="288" t="s">
        <v>103</v>
      </c>
      <c r="H203" s="288">
        <v>84</v>
      </c>
      <c r="I203" s="289">
        <v>53278.29</v>
      </c>
      <c r="J203" s="289">
        <v>4475376.59</v>
      </c>
      <c r="K203" s="288" t="s">
        <v>103</v>
      </c>
      <c r="L203" s="292">
        <v>8.8999999999999999E-3</v>
      </c>
    </row>
    <row r="204" spans="1:12" ht="15.75" thickBot="1" x14ac:dyDescent="0.3">
      <c r="A204" s="291" t="s">
        <v>112</v>
      </c>
      <c r="B204" s="286" t="s">
        <v>1025</v>
      </c>
      <c r="C204" s="286" t="s">
        <v>100</v>
      </c>
      <c r="D204" s="138" t="s">
        <v>1026</v>
      </c>
      <c r="E204" s="286" t="s">
        <v>537</v>
      </c>
      <c r="F204" s="287">
        <v>46290</v>
      </c>
      <c r="G204" s="288" t="s">
        <v>103</v>
      </c>
      <c r="H204" s="288">
        <v>7</v>
      </c>
      <c r="I204" s="289">
        <v>53278.29</v>
      </c>
      <c r="J204" s="289">
        <v>372948.05</v>
      </c>
      <c r="K204" s="288" t="s">
        <v>103</v>
      </c>
      <c r="L204" s="292">
        <v>6.9999999999999999E-4</v>
      </c>
    </row>
    <row r="205" spans="1:12" ht="15.75" thickBot="1" x14ac:dyDescent="0.3">
      <c r="A205" s="291" t="s">
        <v>112</v>
      </c>
      <c r="B205" s="286" t="s">
        <v>1025</v>
      </c>
      <c r="C205" s="286" t="s">
        <v>108</v>
      </c>
      <c r="D205" s="138" t="s">
        <v>1028</v>
      </c>
      <c r="E205" s="286" t="s">
        <v>165</v>
      </c>
      <c r="F205" s="287">
        <v>46290</v>
      </c>
      <c r="G205" s="288" t="s">
        <v>103</v>
      </c>
      <c r="H205" s="288">
        <v>53</v>
      </c>
      <c r="I205" s="289">
        <v>53278.29</v>
      </c>
      <c r="J205" s="289">
        <v>2823749.51</v>
      </c>
      <c r="K205" s="288" t="s">
        <v>103</v>
      </c>
      <c r="L205" s="292">
        <v>1.0200000000000001E-2</v>
      </c>
    </row>
    <row r="206" spans="1:12" ht="15.75" thickBot="1" x14ac:dyDescent="0.3">
      <c r="A206" s="291" t="s">
        <v>112</v>
      </c>
      <c r="B206" s="286" t="s">
        <v>1025</v>
      </c>
      <c r="C206" s="286" t="s">
        <v>353</v>
      </c>
      <c r="D206" s="138" t="s">
        <v>1029</v>
      </c>
      <c r="E206" s="286" t="s">
        <v>165</v>
      </c>
      <c r="F206" s="287">
        <v>46290</v>
      </c>
      <c r="G206" s="288" t="s">
        <v>103</v>
      </c>
      <c r="H206" s="288">
        <v>3</v>
      </c>
      <c r="I206" s="289">
        <v>53305.27</v>
      </c>
      <c r="J206" s="289">
        <v>159915.79999999999</v>
      </c>
      <c r="K206" s="288" t="s">
        <v>103</v>
      </c>
      <c r="L206" s="292">
        <v>4.1999999999999997E-3</v>
      </c>
    </row>
    <row r="207" spans="1:12" ht="15.75" thickBot="1" x14ac:dyDescent="0.3">
      <c r="A207" s="291" t="s">
        <v>112</v>
      </c>
      <c r="B207" s="286" t="s">
        <v>1025</v>
      </c>
      <c r="C207" s="286" t="s">
        <v>1012</v>
      </c>
      <c r="D207" s="138" t="s">
        <v>1160</v>
      </c>
      <c r="E207" s="286" t="s">
        <v>165</v>
      </c>
      <c r="F207" s="287">
        <v>46290</v>
      </c>
      <c r="G207" s="288" t="s">
        <v>103</v>
      </c>
      <c r="H207" s="288">
        <v>3</v>
      </c>
      <c r="I207" s="289">
        <v>53278.29</v>
      </c>
      <c r="J207" s="289">
        <v>159834.88</v>
      </c>
      <c r="K207" s="288" t="s">
        <v>103</v>
      </c>
      <c r="L207" s="292">
        <v>5.0000000000000001E-3</v>
      </c>
    </row>
    <row r="208" spans="1:12" ht="15.75" thickBot="1" x14ac:dyDescent="0.3">
      <c r="A208" s="291" t="s">
        <v>112</v>
      </c>
      <c r="B208" s="286" t="s">
        <v>768</v>
      </c>
      <c r="C208" s="286" t="s">
        <v>455</v>
      </c>
      <c r="D208" s="138" t="s">
        <v>939</v>
      </c>
      <c r="E208" s="286" t="s">
        <v>165</v>
      </c>
      <c r="F208" s="287">
        <v>46181</v>
      </c>
      <c r="G208" s="288" t="s">
        <v>103</v>
      </c>
      <c r="H208" s="288">
        <v>1</v>
      </c>
      <c r="I208" s="289">
        <v>55280.61</v>
      </c>
      <c r="J208" s="289">
        <v>55280.61</v>
      </c>
      <c r="K208" s="288" t="s">
        <v>103</v>
      </c>
      <c r="L208" s="292">
        <v>1.3100000000000001E-2</v>
      </c>
    </row>
    <row r="209" spans="1:12" ht="15.75" thickBot="1" x14ac:dyDescent="0.3">
      <c r="A209" s="291" t="s">
        <v>112</v>
      </c>
      <c r="B209" s="286" t="s">
        <v>768</v>
      </c>
      <c r="C209" s="286" t="s">
        <v>100</v>
      </c>
      <c r="D209" s="138" t="s">
        <v>939</v>
      </c>
      <c r="E209" s="286" t="s">
        <v>795</v>
      </c>
      <c r="F209" s="287">
        <v>46181</v>
      </c>
      <c r="G209" s="288" t="s">
        <v>103</v>
      </c>
      <c r="H209" s="288">
        <v>36</v>
      </c>
      <c r="I209" s="289">
        <v>55305.760000000002</v>
      </c>
      <c r="J209" s="289">
        <v>1991007.19</v>
      </c>
      <c r="K209" s="288" t="s">
        <v>103</v>
      </c>
      <c r="L209" s="292">
        <v>4.0000000000000001E-3</v>
      </c>
    </row>
    <row r="210" spans="1:12" ht="15.75" thickBot="1" x14ac:dyDescent="0.3">
      <c r="A210" s="291" t="s">
        <v>112</v>
      </c>
      <c r="B210" s="286" t="s">
        <v>768</v>
      </c>
      <c r="C210" s="286" t="s">
        <v>108</v>
      </c>
      <c r="D210" s="138" t="s">
        <v>939</v>
      </c>
      <c r="E210" s="286" t="s">
        <v>165</v>
      </c>
      <c r="F210" s="287">
        <v>46181</v>
      </c>
      <c r="G210" s="288" t="s">
        <v>103</v>
      </c>
      <c r="H210" s="288">
        <v>41</v>
      </c>
      <c r="I210" s="289">
        <v>55305.760000000002</v>
      </c>
      <c r="J210" s="289">
        <v>2267535.96</v>
      </c>
      <c r="K210" s="288" t="s">
        <v>103</v>
      </c>
      <c r="L210" s="292">
        <v>8.2000000000000007E-3</v>
      </c>
    </row>
    <row r="211" spans="1:12" ht="15.75" thickBot="1" x14ac:dyDescent="0.3">
      <c r="A211" s="291" t="s">
        <v>112</v>
      </c>
      <c r="B211" s="286" t="s">
        <v>768</v>
      </c>
      <c r="C211" s="286" t="s">
        <v>281</v>
      </c>
      <c r="D211" s="138" t="s">
        <v>939</v>
      </c>
      <c r="E211" s="286" t="s">
        <v>165</v>
      </c>
      <c r="F211" s="287">
        <v>46181</v>
      </c>
      <c r="G211" s="288" t="s">
        <v>103</v>
      </c>
      <c r="H211" s="288">
        <v>57</v>
      </c>
      <c r="I211" s="289">
        <v>55280.61</v>
      </c>
      <c r="J211" s="289">
        <v>3150995.05</v>
      </c>
      <c r="K211" s="288" t="s">
        <v>103</v>
      </c>
      <c r="L211" s="292">
        <v>1.5800000000000002E-2</v>
      </c>
    </row>
    <row r="212" spans="1:12" ht="15.75" thickBot="1" x14ac:dyDescent="0.3">
      <c r="A212" s="291" t="s">
        <v>112</v>
      </c>
      <c r="B212" s="286" t="s">
        <v>768</v>
      </c>
      <c r="C212" s="286" t="s">
        <v>1079</v>
      </c>
      <c r="D212" s="138" t="s">
        <v>939</v>
      </c>
      <c r="E212" s="286" t="s">
        <v>532</v>
      </c>
      <c r="F212" s="287">
        <v>46181</v>
      </c>
      <c r="G212" s="288" t="s">
        <v>103</v>
      </c>
      <c r="H212" s="288">
        <v>4</v>
      </c>
      <c r="I212" s="289">
        <v>55305.760000000002</v>
      </c>
      <c r="J212" s="289">
        <v>221223.03</v>
      </c>
      <c r="K212" s="288" t="s">
        <v>103</v>
      </c>
      <c r="L212" s="292">
        <v>5.3E-3</v>
      </c>
    </row>
    <row r="213" spans="1:12" ht="15.75" thickBot="1" x14ac:dyDescent="0.3">
      <c r="A213" s="291" t="s">
        <v>112</v>
      </c>
      <c r="B213" s="286" t="s">
        <v>768</v>
      </c>
      <c r="C213" s="286" t="s">
        <v>353</v>
      </c>
      <c r="D213" s="138" t="s">
        <v>939</v>
      </c>
      <c r="E213" s="286" t="s">
        <v>165</v>
      </c>
      <c r="F213" s="287">
        <v>46181</v>
      </c>
      <c r="G213" s="288" t="s">
        <v>103</v>
      </c>
      <c r="H213" s="288">
        <v>5</v>
      </c>
      <c r="I213" s="289">
        <v>55280.61</v>
      </c>
      <c r="J213" s="289">
        <v>276403.07</v>
      </c>
      <c r="K213" s="288" t="s">
        <v>103</v>
      </c>
      <c r="L213" s="292">
        <v>7.3000000000000001E-3</v>
      </c>
    </row>
    <row r="214" spans="1:12" ht="15.75" thickBot="1" x14ac:dyDescent="0.3">
      <c r="A214" s="291" t="s">
        <v>112</v>
      </c>
      <c r="B214" s="286" t="s">
        <v>768</v>
      </c>
      <c r="C214" s="286" t="s">
        <v>1012</v>
      </c>
      <c r="D214" s="138" t="s">
        <v>939</v>
      </c>
      <c r="E214" s="286" t="s">
        <v>165</v>
      </c>
      <c r="F214" s="287">
        <v>46181</v>
      </c>
      <c r="G214" s="288" t="s">
        <v>103</v>
      </c>
      <c r="H214" s="288">
        <v>5</v>
      </c>
      <c r="I214" s="289">
        <v>55305.760000000002</v>
      </c>
      <c r="J214" s="289">
        <v>276528.78000000003</v>
      </c>
      <c r="K214" s="288" t="s">
        <v>103</v>
      </c>
      <c r="L214" s="292">
        <v>8.6999999999999994E-3</v>
      </c>
    </row>
    <row r="215" spans="1:12" ht="15.75" thickBot="1" x14ac:dyDescent="0.3">
      <c r="A215" s="291" t="s">
        <v>112</v>
      </c>
      <c r="B215" s="286" t="s">
        <v>1002</v>
      </c>
      <c r="C215" s="286" t="s">
        <v>455</v>
      </c>
      <c r="D215" s="138" t="s">
        <v>1293</v>
      </c>
      <c r="E215" s="286" t="s">
        <v>165</v>
      </c>
      <c r="F215" s="287">
        <v>46234</v>
      </c>
      <c r="G215" s="288" t="s">
        <v>103</v>
      </c>
      <c r="H215" s="288">
        <v>1</v>
      </c>
      <c r="I215" s="289">
        <v>55062.14</v>
      </c>
      <c r="J215" s="289">
        <v>55062.14</v>
      </c>
      <c r="K215" s="288" t="s">
        <v>103</v>
      </c>
      <c r="L215" s="292">
        <v>1.3100000000000001E-2</v>
      </c>
    </row>
    <row r="216" spans="1:12" ht="15.75" thickBot="1" x14ac:dyDescent="0.3">
      <c r="A216" s="291" t="s">
        <v>112</v>
      </c>
      <c r="B216" s="286" t="s">
        <v>1002</v>
      </c>
      <c r="C216" s="286" t="s">
        <v>100</v>
      </c>
      <c r="D216" s="138" t="s">
        <v>1294</v>
      </c>
      <c r="E216" s="286" t="s">
        <v>529</v>
      </c>
      <c r="F216" s="287">
        <v>46234</v>
      </c>
      <c r="G216" s="288" t="s">
        <v>103</v>
      </c>
      <c r="H216" s="288">
        <v>10</v>
      </c>
      <c r="I216" s="289">
        <v>54702.9</v>
      </c>
      <c r="J216" s="289">
        <v>547029.02</v>
      </c>
      <c r="K216" s="288" t="s">
        <v>103</v>
      </c>
      <c r="L216" s="292">
        <v>1.1000000000000001E-3</v>
      </c>
    </row>
    <row r="217" spans="1:12" ht="15.75" thickBot="1" x14ac:dyDescent="0.3">
      <c r="A217" s="291" t="s">
        <v>112</v>
      </c>
      <c r="B217" s="286" t="s">
        <v>1002</v>
      </c>
      <c r="C217" s="286" t="s">
        <v>100</v>
      </c>
      <c r="D217" s="138" t="s">
        <v>1295</v>
      </c>
      <c r="E217" s="286" t="s">
        <v>529</v>
      </c>
      <c r="F217" s="287">
        <v>46234</v>
      </c>
      <c r="G217" s="288" t="s">
        <v>103</v>
      </c>
      <c r="H217" s="288">
        <v>7</v>
      </c>
      <c r="I217" s="289">
        <v>54702.9</v>
      </c>
      <c r="J217" s="289">
        <v>382920.32</v>
      </c>
      <c r="K217" s="288" t="s">
        <v>103</v>
      </c>
      <c r="L217" s="292">
        <v>8.0000000000000004E-4</v>
      </c>
    </row>
    <row r="218" spans="1:12" ht="15.75" thickBot="1" x14ac:dyDescent="0.3">
      <c r="A218" s="291" t="s">
        <v>112</v>
      </c>
      <c r="B218" s="286" t="s">
        <v>1002</v>
      </c>
      <c r="C218" s="286" t="s">
        <v>108</v>
      </c>
      <c r="D218" s="138" t="s">
        <v>1296</v>
      </c>
      <c r="E218" s="286" t="s">
        <v>165</v>
      </c>
      <c r="F218" s="287">
        <v>46234</v>
      </c>
      <c r="G218" s="288" t="s">
        <v>103</v>
      </c>
      <c r="H218" s="288">
        <v>12</v>
      </c>
      <c r="I218" s="289">
        <v>54702.9</v>
      </c>
      <c r="J218" s="289">
        <v>656434.82999999996</v>
      </c>
      <c r="K218" s="288" t="s">
        <v>103</v>
      </c>
      <c r="L218" s="292">
        <v>2.3999999999999998E-3</v>
      </c>
    </row>
    <row r="219" spans="1:12" ht="15.75" thickBot="1" x14ac:dyDescent="0.3">
      <c r="A219" s="291" t="s">
        <v>112</v>
      </c>
      <c r="B219" s="286" t="s">
        <v>1002</v>
      </c>
      <c r="C219" s="286" t="s">
        <v>281</v>
      </c>
      <c r="D219" s="138" t="s">
        <v>1310</v>
      </c>
      <c r="E219" s="286" t="s">
        <v>165</v>
      </c>
      <c r="F219" s="287">
        <v>46234</v>
      </c>
      <c r="G219" s="288" t="s">
        <v>103</v>
      </c>
      <c r="H219" s="288">
        <v>17</v>
      </c>
      <c r="I219" s="289">
        <v>55062.14</v>
      </c>
      <c r="J219" s="289">
        <v>936056.4</v>
      </c>
      <c r="K219" s="288" t="s">
        <v>103</v>
      </c>
      <c r="L219" s="292">
        <v>4.7000000000000002E-3</v>
      </c>
    </row>
    <row r="220" spans="1:12" ht="15.75" thickBot="1" x14ac:dyDescent="0.3">
      <c r="A220" s="291" t="s">
        <v>112</v>
      </c>
      <c r="B220" s="286" t="s">
        <v>1002</v>
      </c>
      <c r="C220" s="286" t="s">
        <v>1079</v>
      </c>
      <c r="D220" s="138" t="s">
        <v>1413</v>
      </c>
      <c r="E220" s="286" t="s">
        <v>1675</v>
      </c>
      <c r="F220" s="287">
        <v>46234</v>
      </c>
      <c r="G220" s="288" t="s">
        <v>103</v>
      </c>
      <c r="H220" s="288">
        <v>4</v>
      </c>
      <c r="I220" s="289">
        <v>54702.9</v>
      </c>
      <c r="J220" s="289">
        <v>218811.61</v>
      </c>
      <c r="K220" s="288" t="s">
        <v>103</v>
      </c>
      <c r="L220" s="292">
        <v>5.1999999999999998E-3</v>
      </c>
    </row>
    <row r="221" spans="1:12" ht="15.75" thickBot="1" x14ac:dyDescent="0.3">
      <c r="A221" s="291" t="s">
        <v>112</v>
      </c>
      <c r="B221" s="286" t="s">
        <v>1002</v>
      </c>
      <c r="C221" s="286" t="s">
        <v>353</v>
      </c>
      <c r="D221" s="138" t="s">
        <v>1311</v>
      </c>
      <c r="E221" s="286" t="s">
        <v>165</v>
      </c>
      <c r="F221" s="287">
        <v>46234</v>
      </c>
      <c r="G221" s="288" t="s">
        <v>103</v>
      </c>
      <c r="H221" s="288">
        <v>3</v>
      </c>
      <c r="I221" s="289">
        <v>55062.14</v>
      </c>
      <c r="J221" s="289">
        <v>165186.42000000001</v>
      </c>
      <c r="K221" s="288" t="s">
        <v>103</v>
      </c>
      <c r="L221" s="292">
        <v>4.3E-3</v>
      </c>
    </row>
    <row r="222" spans="1:12" ht="15.75" thickBot="1" x14ac:dyDescent="0.3">
      <c r="A222" s="291" t="s">
        <v>112</v>
      </c>
      <c r="B222" s="286" t="s">
        <v>1002</v>
      </c>
      <c r="C222" s="286" t="s">
        <v>1012</v>
      </c>
      <c r="D222" s="138" t="s">
        <v>1030</v>
      </c>
      <c r="E222" s="286" t="s">
        <v>165</v>
      </c>
      <c r="F222" s="287">
        <v>46234</v>
      </c>
      <c r="G222" s="288" t="s">
        <v>103</v>
      </c>
      <c r="H222" s="288">
        <v>3</v>
      </c>
      <c r="I222" s="289">
        <v>54702.9</v>
      </c>
      <c r="J222" s="289">
        <v>164108.71</v>
      </c>
      <c r="K222" s="288" t="s">
        <v>103</v>
      </c>
      <c r="L222" s="292">
        <v>5.1999999999999998E-3</v>
      </c>
    </row>
    <row r="223" spans="1:12" ht="15.75" thickBot="1" x14ac:dyDescent="0.3">
      <c r="A223" s="291" t="s">
        <v>112</v>
      </c>
      <c r="B223" s="286" t="s">
        <v>365</v>
      </c>
      <c r="C223" s="286" t="s">
        <v>281</v>
      </c>
      <c r="D223" s="138" t="s">
        <v>366</v>
      </c>
      <c r="E223" s="286" t="s">
        <v>545</v>
      </c>
      <c r="F223" s="287">
        <v>45835</v>
      </c>
      <c r="G223" s="288" t="s">
        <v>103</v>
      </c>
      <c r="H223" s="288">
        <v>34</v>
      </c>
      <c r="I223" s="289">
        <v>71256.66</v>
      </c>
      <c r="J223" s="289">
        <v>2422726.36</v>
      </c>
      <c r="K223" s="288" t="s">
        <v>103</v>
      </c>
      <c r="L223" s="292">
        <v>1.2200000000000001E-2</v>
      </c>
    </row>
    <row r="224" spans="1:12" ht="15.75" thickBot="1" x14ac:dyDescent="0.3">
      <c r="A224" s="291" t="s">
        <v>112</v>
      </c>
      <c r="B224" s="286" t="s">
        <v>319</v>
      </c>
      <c r="C224" s="286" t="s">
        <v>100</v>
      </c>
      <c r="D224" s="138" t="s">
        <v>320</v>
      </c>
      <c r="E224" s="286" t="s">
        <v>546</v>
      </c>
      <c r="F224" s="287">
        <v>45780</v>
      </c>
      <c r="G224" s="288" t="s">
        <v>103</v>
      </c>
      <c r="H224" s="288">
        <v>22</v>
      </c>
      <c r="I224" s="289">
        <v>72918.52</v>
      </c>
      <c r="J224" s="289">
        <v>1604207.49</v>
      </c>
      <c r="K224" s="288" t="s">
        <v>103</v>
      </c>
      <c r="L224" s="292">
        <v>3.2000000000000002E-3</v>
      </c>
    </row>
    <row r="225" spans="1:12" ht="15.75" thickBot="1" x14ac:dyDescent="0.3">
      <c r="A225" s="291" t="s">
        <v>112</v>
      </c>
      <c r="B225" s="286" t="s">
        <v>319</v>
      </c>
      <c r="C225" s="286" t="s">
        <v>281</v>
      </c>
      <c r="D225" s="138" t="s">
        <v>320</v>
      </c>
      <c r="E225" s="286" t="s">
        <v>544</v>
      </c>
      <c r="F225" s="287">
        <v>45780</v>
      </c>
      <c r="G225" s="288" t="s">
        <v>103</v>
      </c>
      <c r="H225" s="288">
        <v>16</v>
      </c>
      <c r="I225" s="289">
        <v>72914.600000000006</v>
      </c>
      <c r="J225" s="289">
        <v>1166633.5900000001</v>
      </c>
      <c r="K225" s="288" t="s">
        <v>103</v>
      </c>
      <c r="L225" s="292">
        <v>5.8999999999999999E-3</v>
      </c>
    </row>
    <row r="226" spans="1:12" ht="15.75" thickBot="1" x14ac:dyDescent="0.3">
      <c r="A226" s="291" t="s">
        <v>112</v>
      </c>
      <c r="B226" s="286" t="s">
        <v>319</v>
      </c>
      <c r="C226" s="286" t="s">
        <v>353</v>
      </c>
      <c r="D226" s="138" t="s">
        <v>320</v>
      </c>
      <c r="E226" s="286" t="s">
        <v>526</v>
      </c>
      <c r="F226" s="287">
        <v>45780</v>
      </c>
      <c r="G226" s="288" t="s">
        <v>103</v>
      </c>
      <c r="H226" s="288">
        <v>1</v>
      </c>
      <c r="I226" s="289">
        <v>72914.600000000006</v>
      </c>
      <c r="J226" s="289">
        <v>72914.600000000006</v>
      </c>
      <c r="K226" s="288" t="s">
        <v>103</v>
      </c>
      <c r="L226" s="292">
        <v>1.9E-3</v>
      </c>
    </row>
    <row r="227" spans="1:12" ht="15.75" thickBot="1" x14ac:dyDescent="0.3">
      <c r="A227" s="291" t="s">
        <v>112</v>
      </c>
      <c r="B227" s="286" t="s">
        <v>319</v>
      </c>
      <c r="C227" s="286" t="s">
        <v>109</v>
      </c>
      <c r="D227" s="138" t="s">
        <v>320</v>
      </c>
      <c r="E227" s="286" t="s">
        <v>1676</v>
      </c>
      <c r="F227" s="287">
        <v>45780</v>
      </c>
      <c r="G227" s="288" t="s">
        <v>103</v>
      </c>
      <c r="H227" s="288">
        <v>11</v>
      </c>
      <c r="I227" s="289">
        <v>72914.600000000006</v>
      </c>
      <c r="J227" s="289">
        <v>802060.6</v>
      </c>
      <c r="K227" s="288" t="s">
        <v>103</v>
      </c>
      <c r="L227" s="292">
        <v>2.4400000000000002E-2</v>
      </c>
    </row>
    <row r="228" spans="1:12" ht="15.75" thickBot="1" x14ac:dyDescent="0.3">
      <c r="A228" s="291" t="s">
        <v>112</v>
      </c>
      <c r="B228" s="286" t="s">
        <v>319</v>
      </c>
      <c r="C228" s="286" t="s">
        <v>109</v>
      </c>
      <c r="D228" s="138" t="s">
        <v>1677</v>
      </c>
      <c r="E228" s="286" t="s">
        <v>165</v>
      </c>
      <c r="F228" s="287">
        <v>46286</v>
      </c>
      <c r="G228" s="288" t="s">
        <v>103</v>
      </c>
      <c r="H228" s="288">
        <v>1</v>
      </c>
      <c r="I228" s="289">
        <v>75724.759999999995</v>
      </c>
      <c r="J228" s="289">
        <v>75724.759999999995</v>
      </c>
      <c r="K228" s="288" t="s">
        <v>103</v>
      </c>
      <c r="L228" s="292">
        <v>2.3E-3</v>
      </c>
    </row>
    <row r="229" spans="1:12" ht="15.75" thickBot="1" x14ac:dyDescent="0.3">
      <c r="A229" s="291" t="s">
        <v>112</v>
      </c>
      <c r="B229" s="286" t="s">
        <v>355</v>
      </c>
      <c r="C229" s="286" t="s">
        <v>455</v>
      </c>
      <c r="D229" s="138" t="s">
        <v>990</v>
      </c>
      <c r="E229" s="286" t="s">
        <v>526</v>
      </c>
      <c r="F229" s="287">
        <v>46475</v>
      </c>
      <c r="G229" s="288" t="s">
        <v>103</v>
      </c>
      <c r="H229" s="288">
        <v>1</v>
      </c>
      <c r="I229" s="289">
        <v>56780.79</v>
      </c>
      <c r="J229" s="289">
        <v>56780.79</v>
      </c>
      <c r="K229" s="288" t="s">
        <v>103</v>
      </c>
      <c r="L229" s="292">
        <v>1.35E-2</v>
      </c>
    </row>
    <row r="230" spans="1:12" ht="15.75" thickBot="1" x14ac:dyDescent="0.3">
      <c r="A230" s="291" t="s">
        <v>112</v>
      </c>
      <c r="B230" s="286" t="s">
        <v>355</v>
      </c>
      <c r="C230" s="286" t="s">
        <v>455</v>
      </c>
      <c r="D230" s="138" t="s">
        <v>1181</v>
      </c>
      <c r="E230" s="286" t="s">
        <v>165</v>
      </c>
      <c r="F230" s="287">
        <v>46127</v>
      </c>
      <c r="G230" s="288" t="s">
        <v>103</v>
      </c>
      <c r="H230" s="288">
        <v>1</v>
      </c>
      <c r="I230" s="289">
        <v>56131.6</v>
      </c>
      <c r="J230" s="289">
        <v>56131.6</v>
      </c>
      <c r="K230" s="288" t="s">
        <v>103</v>
      </c>
      <c r="L230" s="292">
        <v>1.3299999999999999E-2</v>
      </c>
    </row>
    <row r="231" spans="1:12" ht="15.75" thickBot="1" x14ac:dyDescent="0.3">
      <c r="A231" s="291" t="s">
        <v>112</v>
      </c>
      <c r="B231" s="286" t="s">
        <v>355</v>
      </c>
      <c r="C231" s="286" t="s">
        <v>100</v>
      </c>
      <c r="D231" s="138" t="s">
        <v>991</v>
      </c>
      <c r="E231" s="286" t="s">
        <v>992</v>
      </c>
      <c r="F231" s="287">
        <v>46562</v>
      </c>
      <c r="G231" s="288" t="s">
        <v>103</v>
      </c>
      <c r="H231" s="288">
        <v>42</v>
      </c>
      <c r="I231" s="289">
        <v>55495.06</v>
      </c>
      <c r="J231" s="289">
        <v>2330792.36</v>
      </c>
      <c r="K231" s="288" t="s">
        <v>103</v>
      </c>
      <c r="L231" s="292">
        <v>4.7000000000000002E-3</v>
      </c>
    </row>
    <row r="232" spans="1:12" ht="15.75" thickBot="1" x14ac:dyDescent="0.3">
      <c r="A232" s="291" t="s">
        <v>112</v>
      </c>
      <c r="B232" s="286" t="s">
        <v>355</v>
      </c>
      <c r="C232" s="286" t="s">
        <v>100</v>
      </c>
      <c r="D232" s="138" t="s">
        <v>883</v>
      </c>
      <c r="E232" s="286" t="s">
        <v>795</v>
      </c>
      <c r="F232" s="287">
        <v>46127</v>
      </c>
      <c r="G232" s="288" t="s">
        <v>103</v>
      </c>
      <c r="H232" s="288">
        <v>31</v>
      </c>
      <c r="I232" s="289">
        <v>56189.42</v>
      </c>
      <c r="J232" s="289">
        <v>1741871.88</v>
      </c>
      <c r="K232" s="288" t="s">
        <v>103</v>
      </c>
      <c r="L232" s="292">
        <v>3.5000000000000001E-3</v>
      </c>
    </row>
    <row r="233" spans="1:12" ht="15.75" thickBot="1" x14ac:dyDescent="0.3">
      <c r="A233" s="291" t="s">
        <v>112</v>
      </c>
      <c r="B233" s="286" t="s">
        <v>355</v>
      </c>
      <c r="C233" s="286" t="s">
        <v>100</v>
      </c>
      <c r="D233" s="138" t="s">
        <v>990</v>
      </c>
      <c r="E233" s="286" t="s">
        <v>1139</v>
      </c>
      <c r="F233" s="287">
        <v>46475</v>
      </c>
      <c r="G233" s="288" t="s">
        <v>103</v>
      </c>
      <c r="H233" s="288">
        <v>21</v>
      </c>
      <c r="I233" s="289">
        <v>56910.36</v>
      </c>
      <c r="J233" s="289">
        <v>1195117.56</v>
      </c>
      <c r="K233" s="288" t="s">
        <v>103</v>
      </c>
      <c r="L233" s="292">
        <v>2.3999999999999998E-3</v>
      </c>
    </row>
    <row r="234" spans="1:12" ht="15.75" thickBot="1" x14ac:dyDescent="0.3">
      <c r="A234" s="291" t="s">
        <v>112</v>
      </c>
      <c r="B234" s="286" t="s">
        <v>355</v>
      </c>
      <c r="C234" s="286" t="s">
        <v>100</v>
      </c>
      <c r="D234" s="138" t="s">
        <v>936</v>
      </c>
      <c r="E234" s="286" t="s">
        <v>795</v>
      </c>
      <c r="F234" s="287">
        <v>46127</v>
      </c>
      <c r="G234" s="288" t="s">
        <v>103</v>
      </c>
      <c r="H234" s="288">
        <v>5</v>
      </c>
      <c r="I234" s="289">
        <v>56189.42</v>
      </c>
      <c r="J234" s="289">
        <v>280947.08</v>
      </c>
      <c r="K234" s="288" t="s">
        <v>103</v>
      </c>
      <c r="L234" s="292">
        <v>5.9999999999999995E-4</v>
      </c>
    </row>
    <row r="235" spans="1:12" ht="15.75" thickBot="1" x14ac:dyDescent="0.3">
      <c r="A235" s="291" t="s">
        <v>112</v>
      </c>
      <c r="B235" s="286" t="s">
        <v>355</v>
      </c>
      <c r="C235" s="286" t="s">
        <v>108</v>
      </c>
      <c r="D235" s="138" t="s">
        <v>991</v>
      </c>
      <c r="E235" s="286" t="s">
        <v>542</v>
      </c>
      <c r="F235" s="287">
        <v>46562</v>
      </c>
      <c r="G235" s="288" t="s">
        <v>103</v>
      </c>
      <c r="H235" s="288">
        <v>54</v>
      </c>
      <c r="I235" s="289">
        <v>55495.06</v>
      </c>
      <c r="J235" s="289">
        <v>2996733.04</v>
      </c>
      <c r="K235" s="288" t="s">
        <v>103</v>
      </c>
      <c r="L235" s="292">
        <v>1.09E-2</v>
      </c>
    </row>
    <row r="236" spans="1:12" ht="15.75" thickBot="1" x14ac:dyDescent="0.3">
      <c r="A236" s="291" t="s">
        <v>112</v>
      </c>
      <c r="B236" s="286" t="s">
        <v>355</v>
      </c>
      <c r="C236" s="286" t="s">
        <v>108</v>
      </c>
      <c r="D236" s="138" t="s">
        <v>884</v>
      </c>
      <c r="E236" s="286" t="s">
        <v>165</v>
      </c>
      <c r="F236" s="287">
        <v>46127</v>
      </c>
      <c r="G236" s="288" t="s">
        <v>103</v>
      </c>
      <c r="H236" s="288">
        <v>37</v>
      </c>
      <c r="I236" s="289">
        <v>56189.42</v>
      </c>
      <c r="J236" s="289">
        <v>2079008.37</v>
      </c>
      <c r="K236" s="288" t="s">
        <v>103</v>
      </c>
      <c r="L236" s="292">
        <v>7.4999999999999997E-3</v>
      </c>
    </row>
    <row r="237" spans="1:12" ht="15.75" thickBot="1" x14ac:dyDescent="0.3">
      <c r="A237" s="291" t="s">
        <v>112</v>
      </c>
      <c r="B237" s="286" t="s">
        <v>355</v>
      </c>
      <c r="C237" s="286" t="s">
        <v>352</v>
      </c>
      <c r="D237" s="138" t="s">
        <v>991</v>
      </c>
      <c r="E237" s="286" t="s">
        <v>923</v>
      </c>
      <c r="F237" s="287">
        <v>46562</v>
      </c>
      <c r="G237" s="288" t="s">
        <v>103</v>
      </c>
      <c r="H237" s="288">
        <v>44</v>
      </c>
      <c r="I237" s="289">
        <v>55495.06</v>
      </c>
      <c r="J237" s="289">
        <v>2441782.4700000002</v>
      </c>
      <c r="K237" s="288" t="s">
        <v>103</v>
      </c>
      <c r="L237" s="292">
        <v>9.7999999999999997E-3</v>
      </c>
    </row>
    <row r="238" spans="1:12" ht="15.75" thickBot="1" x14ac:dyDescent="0.3">
      <c r="A238" s="291" t="s">
        <v>112</v>
      </c>
      <c r="B238" s="286" t="s">
        <v>355</v>
      </c>
      <c r="C238" s="286" t="s">
        <v>352</v>
      </c>
      <c r="D238" s="138" t="s">
        <v>990</v>
      </c>
      <c r="E238" s="286" t="s">
        <v>604</v>
      </c>
      <c r="F238" s="287">
        <v>46475</v>
      </c>
      <c r="G238" s="288" t="s">
        <v>103</v>
      </c>
      <c r="H238" s="288">
        <v>38</v>
      </c>
      <c r="I238" s="289">
        <v>56910.36</v>
      </c>
      <c r="J238" s="289">
        <v>2162593.67</v>
      </c>
      <c r="K238" s="288" t="s">
        <v>103</v>
      </c>
      <c r="L238" s="292">
        <v>8.6999999999999994E-3</v>
      </c>
    </row>
    <row r="239" spans="1:12" ht="15.75" thickBot="1" x14ac:dyDescent="0.3">
      <c r="A239" s="291" t="s">
        <v>112</v>
      </c>
      <c r="B239" s="286" t="s">
        <v>355</v>
      </c>
      <c r="C239" s="286" t="s">
        <v>281</v>
      </c>
      <c r="D239" s="138" t="s">
        <v>348</v>
      </c>
      <c r="E239" s="286" t="s">
        <v>547</v>
      </c>
      <c r="F239" s="287">
        <v>45830</v>
      </c>
      <c r="G239" s="288" t="s">
        <v>103</v>
      </c>
      <c r="H239" s="288">
        <v>15</v>
      </c>
      <c r="I239" s="289">
        <v>215670.86</v>
      </c>
      <c r="J239" s="289">
        <v>3235062.92</v>
      </c>
      <c r="K239" s="288" t="s">
        <v>103</v>
      </c>
      <c r="L239" s="292">
        <v>1.6299999999999999E-2</v>
      </c>
    </row>
    <row r="240" spans="1:12" ht="15.75" thickBot="1" x14ac:dyDescent="0.3">
      <c r="A240" s="291" t="s">
        <v>112</v>
      </c>
      <c r="B240" s="286" t="s">
        <v>355</v>
      </c>
      <c r="C240" s="286" t="s">
        <v>281</v>
      </c>
      <c r="D240" s="138" t="s">
        <v>885</v>
      </c>
      <c r="E240" s="286" t="s">
        <v>165</v>
      </c>
      <c r="F240" s="287">
        <v>46127</v>
      </c>
      <c r="G240" s="288" t="s">
        <v>103</v>
      </c>
      <c r="H240" s="288">
        <v>15</v>
      </c>
      <c r="I240" s="289">
        <v>56131.6</v>
      </c>
      <c r="J240" s="289">
        <v>841973.99</v>
      </c>
      <c r="K240" s="288" t="s">
        <v>103</v>
      </c>
      <c r="L240" s="292">
        <v>4.1999999999999997E-3</v>
      </c>
    </row>
    <row r="241" spans="1:12" ht="15.75" thickBot="1" x14ac:dyDescent="0.3">
      <c r="A241" s="291" t="s">
        <v>112</v>
      </c>
      <c r="B241" s="286" t="s">
        <v>355</v>
      </c>
      <c r="C241" s="286" t="s">
        <v>1079</v>
      </c>
      <c r="D241" s="138" t="s">
        <v>990</v>
      </c>
      <c r="E241" s="286" t="s">
        <v>540</v>
      </c>
      <c r="F241" s="287">
        <v>46475</v>
      </c>
      <c r="G241" s="288" t="s">
        <v>103</v>
      </c>
      <c r="H241" s="288">
        <v>13</v>
      </c>
      <c r="I241" s="289">
        <v>56910.36</v>
      </c>
      <c r="J241" s="289">
        <v>739834.68</v>
      </c>
      <c r="K241" s="288" t="s">
        <v>103</v>
      </c>
      <c r="L241" s="292">
        <v>1.77E-2</v>
      </c>
    </row>
    <row r="242" spans="1:12" ht="15.75" thickBot="1" x14ac:dyDescent="0.3">
      <c r="A242" s="291" t="s">
        <v>112</v>
      </c>
      <c r="B242" s="286" t="s">
        <v>355</v>
      </c>
      <c r="C242" s="286" t="s">
        <v>1079</v>
      </c>
      <c r="D242" s="138" t="s">
        <v>1414</v>
      </c>
      <c r="E242" s="286" t="s">
        <v>795</v>
      </c>
      <c r="F242" s="287">
        <v>46127</v>
      </c>
      <c r="G242" s="288" t="s">
        <v>103</v>
      </c>
      <c r="H242" s="288">
        <v>3</v>
      </c>
      <c r="I242" s="289">
        <v>56189.42</v>
      </c>
      <c r="J242" s="289">
        <v>168568.25</v>
      </c>
      <c r="K242" s="288" t="s">
        <v>103</v>
      </c>
      <c r="L242" s="292">
        <v>4.0000000000000001E-3</v>
      </c>
    </row>
    <row r="243" spans="1:12" ht="15.75" thickBot="1" x14ac:dyDescent="0.3">
      <c r="A243" s="291" t="s">
        <v>112</v>
      </c>
      <c r="B243" s="286" t="s">
        <v>355</v>
      </c>
      <c r="C243" s="286" t="s">
        <v>1079</v>
      </c>
      <c r="D243" s="138" t="s">
        <v>1182</v>
      </c>
      <c r="E243" s="286" t="s">
        <v>795</v>
      </c>
      <c r="F243" s="287">
        <v>46127</v>
      </c>
      <c r="G243" s="288" t="s">
        <v>103</v>
      </c>
      <c r="H243" s="288">
        <v>2</v>
      </c>
      <c r="I243" s="289">
        <v>56189.42</v>
      </c>
      <c r="J243" s="289">
        <v>112378.83</v>
      </c>
      <c r="K243" s="288" t="s">
        <v>103</v>
      </c>
      <c r="L243" s="292">
        <v>2.7000000000000001E-3</v>
      </c>
    </row>
    <row r="244" spans="1:12" ht="15.75" thickBot="1" x14ac:dyDescent="0.3">
      <c r="A244" s="291" t="s">
        <v>112</v>
      </c>
      <c r="B244" s="286" t="s">
        <v>355</v>
      </c>
      <c r="C244" s="286" t="s">
        <v>353</v>
      </c>
      <c r="D244" s="138" t="s">
        <v>990</v>
      </c>
      <c r="E244" s="286" t="s">
        <v>531</v>
      </c>
      <c r="F244" s="287">
        <v>46475</v>
      </c>
      <c r="G244" s="288" t="s">
        <v>103</v>
      </c>
      <c r="H244" s="288">
        <v>10</v>
      </c>
      <c r="I244" s="289">
        <v>56780.79</v>
      </c>
      <c r="J244" s="289">
        <v>567807.91</v>
      </c>
      <c r="K244" s="288" t="s">
        <v>103</v>
      </c>
      <c r="L244" s="292">
        <v>1.49E-2</v>
      </c>
    </row>
    <row r="245" spans="1:12" ht="15.75" thickBot="1" x14ac:dyDescent="0.3">
      <c r="A245" s="291" t="s">
        <v>112</v>
      </c>
      <c r="B245" s="286" t="s">
        <v>355</v>
      </c>
      <c r="C245" s="286" t="s">
        <v>353</v>
      </c>
      <c r="D245" s="138" t="s">
        <v>886</v>
      </c>
      <c r="E245" s="286" t="s">
        <v>165</v>
      </c>
      <c r="F245" s="287">
        <v>46127</v>
      </c>
      <c r="G245" s="288" t="s">
        <v>103</v>
      </c>
      <c r="H245" s="288">
        <v>2</v>
      </c>
      <c r="I245" s="289">
        <v>56131.6</v>
      </c>
      <c r="J245" s="289">
        <v>112263.2</v>
      </c>
      <c r="K245" s="288" t="s">
        <v>103</v>
      </c>
      <c r="L245" s="292">
        <v>3.0000000000000001E-3</v>
      </c>
    </row>
    <row r="246" spans="1:12" ht="15.75" thickBot="1" x14ac:dyDescent="0.3">
      <c r="A246" s="291" t="s">
        <v>112</v>
      </c>
      <c r="B246" s="286" t="s">
        <v>355</v>
      </c>
      <c r="C246" s="286" t="s">
        <v>1012</v>
      </c>
      <c r="D246" s="138" t="s">
        <v>990</v>
      </c>
      <c r="E246" s="286" t="s">
        <v>165</v>
      </c>
      <c r="F246" s="287">
        <v>46475</v>
      </c>
      <c r="G246" s="288" t="s">
        <v>103</v>
      </c>
      <c r="H246" s="288">
        <v>7</v>
      </c>
      <c r="I246" s="289">
        <v>56910.36</v>
      </c>
      <c r="J246" s="289">
        <v>398372.52</v>
      </c>
      <c r="K246" s="288" t="s">
        <v>103</v>
      </c>
      <c r="L246" s="292">
        <v>1.26E-2</v>
      </c>
    </row>
    <row r="247" spans="1:12" ht="15.75" thickBot="1" x14ac:dyDescent="0.3">
      <c r="A247" s="291" t="s">
        <v>112</v>
      </c>
      <c r="B247" s="286" t="s">
        <v>355</v>
      </c>
      <c r="C247" s="286" t="s">
        <v>1012</v>
      </c>
      <c r="D247" s="138" t="s">
        <v>1161</v>
      </c>
      <c r="E247" s="286" t="s">
        <v>165</v>
      </c>
      <c r="F247" s="287">
        <v>46127</v>
      </c>
      <c r="G247" s="288" t="s">
        <v>103</v>
      </c>
      <c r="H247" s="288">
        <v>4</v>
      </c>
      <c r="I247" s="289">
        <v>56189.42</v>
      </c>
      <c r="J247" s="289">
        <v>224757.66</v>
      </c>
      <c r="K247" s="288" t="s">
        <v>103</v>
      </c>
      <c r="L247" s="292">
        <v>7.1000000000000004E-3</v>
      </c>
    </row>
    <row r="248" spans="1:12" ht="15.75" thickBot="1" x14ac:dyDescent="0.3">
      <c r="A248" s="291" t="s">
        <v>112</v>
      </c>
      <c r="B248" s="286" t="s">
        <v>1080</v>
      </c>
      <c r="C248" s="286" t="s">
        <v>100</v>
      </c>
      <c r="D248" s="138" t="s">
        <v>1063</v>
      </c>
      <c r="E248" s="286" t="s">
        <v>165</v>
      </c>
      <c r="F248" s="287">
        <v>46332</v>
      </c>
      <c r="G248" s="288" t="s">
        <v>103</v>
      </c>
      <c r="H248" s="288">
        <v>47</v>
      </c>
      <c r="I248" s="289">
        <v>52647.23</v>
      </c>
      <c r="J248" s="289">
        <v>2474419.67</v>
      </c>
      <c r="K248" s="288" t="s">
        <v>103</v>
      </c>
      <c r="L248" s="292">
        <v>4.8999999999999998E-3</v>
      </c>
    </row>
    <row r="249" spans="1:12" ht="15.75" thickBot="1" x14ac:dyDescent="0.3">
      <c r="A249" s="291" t="s">
        <v>112</v>
      </c>
      <c r="B249" s="286" t="s">
        <v>1080</v>
      </c>
      <c r="C249" s="286" t="s">
        <v>108</v>
      </c>
      <c r="D249" s="138" t="s">
        <v>1064</v>
      </c>
      <c r="E249" s="286" t="s">
        <v>165</v>
      </c>
      <c r="F249" s="287">
        <v>46332</v>
      </c>
      <c r="G249" s="288" t="s">
        <v>103</v>
      </c>
      <c r="H249" s="288">
        <v>56</v>
      </c>
      <c r="I249" s="289">
        <v>52647.23</v>
      </c>
      <c r="J249" s="289">
        <v>2948244.72</v>
      </c>
      <c r="K249" s="288" t="s">
        <v>103</v>
      </c>
      <c r="L249" s="292">
        <v>1.0699999999999999E-2</v>
      </c>
    </row>
    <row r="250" spans="1:12" ht="15.75" thickBot="1" x14ac:dyDescent="0.3">
      <c r="A250" s="291" t="s">
        <v>112</v>
      </c>
      <c r="B250" s="286" t="s">
        <v>1080</v>
      </c>
      <c r="C250" s="286" t="s">
        <v>353</v>
      </c>
      <c r="D250" s="138" t="s">
        <v>1065</v>
      </c>
      <c r="E250" s="286" t="s">
        <v>165</v>
      </c>
      <c r="F250" s="287">
        <v>46332</v>
      </c>
      <c r="G250" s="288" t="s">
        <v>103</v>
      </c>
      <c r="H250" s="288">
        <v>3</v>
      </c>
      <c r="I250" s="289">
        <v>52682.67</v>
      </c>
      <c r="J250" s="289">
        <v>158048.01999999999</v>
      </c>
      <c r="K250" s="288" t="s">
        <v>103</v>
      </c>
      <c r="L250" s="292">
        <v>4.1999999999999997E-3</v>
      </c>
    </row>
    <row r="251" spans="1:12" ht="15.75" thickBot="1" x14ac:dyDescent="0.3">
      <c r="A251" s="291" t="s">
        <v>112</v>
      </c>
      <c r="B251" s="286" t="s">
        <v>190</v>
      </c>
      <c r="C251" s="286" t="s">
        <v>100</v>
      </c>
      <c r="D251" s="138" t="s">
        <v>1678</v>
      </c>
      <c r="E251" s="286" t="s">
        <v>532</v>
      </c>
      <c r="F251" s="288" t="s">
        <v>103</v>
      </c>
      <c r="G251" s="288" t="s">
        <v>103</v>
      </c>
      <c r="H251" s="288">
        <v>4</v>
      </c>
      <c r="I251" s="289">
        <v>300846.38</v>
      </c>
      <c r="J251" s="289">
        <v>1203385.51</v>
      </c>
      <c r="K251" s="288" t="s">
        <v>103</v>
      </c>
      <c r="L251" s="292">
        <v>2.3999999999999998E-3</v>
      </c>
    </row>
    <row r="252" spans="1:12" ht="15.75" thickBot="1" x14ac:dyDescent="0.3">
      <c r="A252" s="291" t="s">
        <v>112</v>
      </c>
      <c r="B252" s="286" t="s">
        <v>190</v>
      </c>
      <c r="C252" s="286" t="s">
        <v>108</v>
      </c>
      <c r="D252" s="138" t="s">
        <v>1678</v>
      </c>
      <c r="E252" s="286" t="s">
        <v>165</v>
      </c>
      <c r="F252" s="288" t="s">
        <v>103</v>
      </c>
      <c r="G252" s="288" t="s">
        <v>103</v>
      </c>
      <c r="H252" s="288">
        <v>5</v>
      </c>
      <c r="I252" s="289">
        <v>300846.38</v>
      </c>
      <c r="J252" s="289">
        <v>1504231.89</v>
      </c>
      <c r="K252" s="288" t="s">
        <v>103</v>
      </c>
      <c r="L252" s="292">
        <v>5.4999999999999997E-3</v>
      </c>
    </row>
    <row r="253" spans="1:12" ht="15.75" thickBot="1" x14ac:dyDescent="0.3">
      <c r="A253" s="291" t="s">
        <v>112</v>
      </c>
      <c r="B253" s="286" t="s">
        <v>190</v>
      </c>
      <c r="C253" s="286" t="s">
        <v>352</v>
      </c>
      <c r="D253" s="138" t="s">
        <v>1678</v>
      </c>
      <c r="E253" s="286" t="s">
        <v>165</v>
      </c>
      <c r="F253" s="288" t="s">
        <v>103</v>
      </c>
      <c r="G253" s="288" t="s">
        <v>103</v>
      </c>
      <c r="H253" s="288">
        <v>4</v>
      </c>
      <c r="I253" s="289">
        <v>300846.38</v>
      </c>
      <c r="J253" s="289">
        <v>1203385.51</v>
      </c>
      <c r="K253" s="288" t="s">
        <v>103</v>
      </c>
      <c r="L253" s="292">
        <v>4.7999999999999996E-3</v>
      </c>
    </row>
    <row r="254" spans="1:12" ht="15.75" thickBot="1" x14ac:dyDescent="0.3">
      <c r="A254" s="291" t="s">
        <v>112</v>
      </c>
      <c r="B254" s="286" t="s">
        <v>190</v>
      </c>
      <c r="C254" s="286" t="s">
        <v>281</v>
      </c>
      <c r="D254" s="138" t="s">
        <v>796</v>
      </c>
      <c r="E254" s="286" t="s">
        <v>165</v>
      </c>
      <c r="F254" s="287">
        <v>45996</v>
      </c>
      <c r="G254" s="288" t="s">
        <v>103</v>
      </c>
      <c r="H254" s="288">
        <v>60</v>
      </c>
      <c r="I254" s="289">
        <v>58537.36</v>
      </c>
      <c r="J254" s="289">
        <v>3512241.63</v>
      </c>
      <c r="K254" s="288" t="s">
        <v>103</v>
      </c>
      <c r="L254" s="292">
        <v>1.7600000000000001E-2</v>
      </c>
    </row>
    <row r="255" spans="1:12" ht="15.75" thickBot="1" x14ac:dyDescent="0.3">
      <c r="A255" s="291" t="s">
        <v>112</v>
      </c>
      <c r="B255" s="286" t="s">
        <v>192</v>
      </c>
      <c r="C255" s="286" t="s">
        <v>896</v>
      </c>
      <c r="D255" s="138" t="s">
        <v>1583</v>
      </c>
      <c r="E255" s="286" t="s">
        <v>1584</v>
      </c>
      <c r="F255" s="287">
        <v>46475</v>
      </c>
      <c r="G255" s="288" t="s">
        <v>103</v>
      </c>
      <c r="H255" s="288">
        <v>240</v>
      </c>
      <c r="I255" s="289">
        <v>50148</v>
      </c>
      <c r="J255" s="289">
        <v>12035519.34</v>
      </c>
      <c r="K255" s="288" t="s">
        <v>103</v>
      </c>
      <c r="L255" s="292">
        <v>0.1227</v>
      </c>
    </row>
    <row r="256" spans="1:12" ht="15.75" thickBot="1" x14ac:dyDescent="0.3">
      <c r="A256" s="291" t="s">
        <v>112</v>
      </c>
      <c r="B256" s="286" t="s">
        <v>192</v>
      </c>
      <c r="C256" s="286" t="s">
        <v>896</v>
      </c>
      <c r="D256" s="138" t="s">
        <v>1252</v>
      </c>
      <c r="E256" s="286" t="s">
        <v>585</v>
      </c>
      <c r="F256" s="287">
        <v>46020</v>
      </c>
      <c r="G256" s="288" t="s">
        <v>103</v>
      </c>
      <c r="H256" s="288">
        <v>134</v>
      </c>
      <c r="I256" s="289">
        <v>79277.36</v>
      </c>
      <c r="J256" s="289">
        <v>10623166.859999999</v>
      </c>
      <c r="K256" s="288" t="s">
        <v>103</v>
      </c>
      <c r="L256" s="292">
        <v>0.10829999999999999</v>
      </c>
    </row>
    <row r="257" spans="1:12" ht="15.75" thickBot="1" x14ac:dyDescent="0.3">
      <c r="A257" s="291" t="s">
        <v>112</v>
      </c>
      <c r="B257" s="286" t="s">
        <v>192</v>
      </c>
      <c r="C257" s="286" t="s">
        <v>109</v>
      </c>
      <c r="D257" s="138" t="s">
        <v>1679</v>
      </c>
      <c r="E257" s="286" t="s">
        <v>165</v>
      </c>
      <c r="F257" s="287">
        <v>46014</v>
      </c>
      <c r="G257" s="288" t="s">
        <v>103</v>
      </c>
      <c r="H257" s="288">
        <v>48</v>
      </c>
      <c r="I257" s="289">
        <v>73707.429999999993</v>
      </c>
      <c r="J257" s="289">
        <v>3537956.55</v>
      </c>
      <c r="K257" s="288" t="s">
        <v>103</v>
      </c>
      <c r="L257" s="292">
        <v>0.1075</v>
      </c>
    </row>
    <row r="258" spans="1:12" ht="15.75" thickBot="1" x14ac:dyDescent="0.3">
      <c r="A258" s="291" t="s">
        <v>112</v>
      </c>
      <c r="B258" s="286" t="s">
        <v>363</v>
      </c>
      <c r="C258" s="286" t="s">
        <v>455</v>
      </c>
      <c r="D258" s="138" t="s">
        <v>900</v>
      </c>
      <c r="E258" s="286" t="s">
        <v>165</v>
      </c>
      <c r="F258" s="287">
        <v>46152</v>
      </c>
      <c r="G258" s="288" t="s">
        <v>103</v>
      </c>
      <c r="H258" s="288">
        <v>2</v>
      </c>
      <c r="I258" s="289">
        <v>113324.43</v>
      </c>
      <c r="J258" s="289">
        <v>226648.86</v>
      </c>
      <c r="K258" s="288" t="s">
        <v>103</v>
      </c>
      <c r="L258" s="292">
        <v>5.3900000000000003E-2</v>
      </c>
    </row>
    <row r="259" spans="1:12" ht="15.75" thickBot="1" x14ac:dyDescent="0.3">
      <c r="A259" s="291" t="s">
        <v>112</v>
      </c>
      <c r="B259" s="286" t="s">
        <v>363</v>
      </c>
      <c r="C259" s="286" t="s">
        <v>1011</v>
      </c>
      <c r="D259" s="138" t="s">
        <v>1068</v>
      </c>
      <c r="E259" s="286" t="s">
        <v>165</v>
      </c>
      <c r="F259" s="287">
        <v>46333</v>
      </c>
      <c r="G259" s="288" t="s">
        <v>103</v>
      </c>
      <c r="H259" s="288">
        <v>4</v>
      </c>
      <c r="I259" s="289">
        <v>106018.34</v>
      </c>
      <c r="J259" s="289">
        <v>424073.37</v>
      </c>
      <c r="K259" s="288" t="s">
        <v>103</v>
      </c>
      <c r="L259" s="292">
        <v>8.8999999999999999E-3</v>
      </c>
    </row>
    <row r="260" spans="1:12" ht="15.75" thickBot="1" x14ac:dyDescent="0.3">
      <c r="A260" s="291" t="s">
        <v>112</v>
      </c>
      <c r="B260" s="286" t="s">
        <v>363</v>
      </c>
      <c r="C260" s="286" t="s">
        <v>100</v>
      </c>
      <c r="D260" s="138" t="s">
        <v>900</v>
      </c>
      <c r="E260" s="286" t="s">
        <v>956</v>
      </c>
      <c r="F260" s="287">
        <v>46152</v>
      </c>
      <c r="G260" s="288" t="s">
        <v>103</v>
      </c>
      <c r="H260" s="288">
        <v>52</v>
      </c>
      <c r="I260" s="289">
        <v>113290.11</v>
      </c>
      <c r="J260" s="289">
        <v>5891085.8700000001</v>
      </c>
      <c r="K260" s="288" t="s">
        <v>103</v>
      </c>
      <c r="L260" s="292">
        <v>1.18E-2</v>
      </c>
    </row>
    <row r="261" spans="1:12" ht="15.75" thickBot="1" x14ac:dyDescent="0.3">
      <c r="A261" s="291" t="s">
        <v>112</v>
      </c>
      <c r="B261" s="286" t="s">
        <v>363</v>
      </c>
      <c r="C261" s="286" t="s">
        <v>100</v>
      </c>
      <c r="D261" s="138" t="s">
        <v>475</v>
      </c>
      <c r="E261" s="286" t="s">
        <v>536</v>
      </c>
      <c r="F261" s="287">
        <v>45984</v>
      </c>
      <c r="G261" s="288" t="s">
        <v>103</v>
      </c>
      <c r="H261" s="288">
        <v>17</v>
      </c>
      <c r="I261" s="289">
        <v>138440.67000000001</v>
      </c>
      <c r="J261" s="289">
        <v>2353491.31</v>
      </c>
      <c r="K261" s="288" t="s">
        <v>103</v>
      </c>
      <c r="L261" s="292">
        <v>4.7000000000000002E-3</v>
      </c>
    </row>
    <row r="262" spans="1:12" ht="15.75" thickBot="1" x14ac:dyDescent="0.3">
      <c r="A262" s="291" t="s">
        <v>112</v>
      </c>
      <c r="B262" s="286" t="s">
        <v>363</v>
      </c>
      <c r="C262" s="286" t="s">
        <v>100</v>
      </c>
      <c r="D262" s="138" t="s">
        <v>1068</v>
      </c>
      <c r="E262" s="286" t="s">
        <v>1140</v>
      </c>
      <c r="F262" s="287">
        <v>46333</v>
      </c>
      <c r="G262" s="288" t="s">
        <v>103</v>
      </c>
      <c r="H262" s="288">
        <v>12</v>
      </c>
      <c r="I262" s="289">
        <v>106018.34</v>
      </c>
      <c r="J262" s="289">
        <v>1272220.1100000001</v>
      </c>
      <c r="K262" s="288" t="s">
        <v>103</v>
      </c>
      <c r="L262" s="292">
        <v>2.5000000000000001E-3</v>
      </c>
    </row>
    <row r="263" spans="1:12" ht="15.75" thickBot="1" x14ac:dyDescent="0.3">
      <c r="A263" s="291" t="s">
        <v>112</v>
      </c>
      <c r="B263" s="286" t="s">
        <v>363</v>
      </c>
      <c r="C263" s="286" t="s">
        <v>108</v>
      </c>
      <c r="D263" s="138" t="s">
        <v>900</v>
      </c>
      <c r="E263" s="286" t="s">
        <v>165</v>
      </c>
      <c r="F263" s="287">
        <v>46152</v>
      </c>
      <c r="G263" s="288" t="s">
        <v>103</v>
      </c>
      <c r="H263" s="288">
        <v>24</v>
      </c>
      <c r="I263" s="289">
        <v>113290.11</v>
      </c>
      <c r="J263" s="289">
        <v>2718962.71</v>
      </c>
      <c r="K263" s="288" t="s">
        <v>103</v>
      </c>
      <c r="L263" s="292">
        <v>9.9000000000000008E-3</v>
      </c>
    </row>
    <row r="264" spans="1:12" ht="15.75" thickBot="1" x14ac:dyDescent="0.3">
      <c r="A264" s="291" t="s">
        <v>112</v>
      </c>
      <c r="B264" s="286" t="s">
        <v>363</v>
      </c>
      <c r="C264" s="286" t="s">
        <v>108</v>
      </c>
      <c r="D264" s="138" t="s">
        <v>475</v>
      </c>
      <c r="E264" s="286" t="s">
        <v>540</v>
      </c>
      <c r="F264" s="287">
        <v>45984</v>
      </c>
      <c r="G264" s="288" t="s">
        <v>103</v>
      </c>
      <c r="H264" s="288">
        <v>13</v>
      </c>
      <c r="I264" s="289">
        <v>138440.67000000001</v>
      </c>
      <c r="J264" s="289">
        <v>1799728.66</v>
      </c>
      <c r="K264" s="288" t="s">
        <v>103</v>
      </c>
      <c r="L264" s="292">
        <v>6.4999999999999997E-3</v>
      </c>
    </row>
    <row r="265" spans="1:12" ht="15.75" thickBot="1" x14ac:dyDescent="0.3">
      <c r="A265" s="291" t="s">
        <v>112</v>
      </c>
      <c r="B265" s="286" t="s">
        <v>363</v>
      </c>
      <c r="C265" s="286" t="s">
        <v>352</v>
      </c>
      <c r="D265" s="138" t="s">
        <v>900</v>
      </c>
      <c r="E265" s="286" t="s">
        <v>901</v>
      </c>
      <c r="F265" s="287">
        <v>46152</v>
      </c>
      <c r="G265" s="288" t="s">
        <v>103</v>
      </c>
      <c r="H265" s="288">
        <v>118</v>
      </c>
      <c r="I265" s="289">
        <v>113290.11</v>
      </c>
      <c r="J265" s="289">
        <v>13368233.33</v>
      </c>
      <c r="K265" s="288" t="s">
        <v>103</v>
      </c>
      <c r="L265" s="292">
        <v>5.3600000000000002E-2</v>
      </c>
    </row>
    <row r="266" spans="1:12" ht="15.75" thickBot="1" x14ac:dyDescent="0.3">
      <c r="A266" s="291" t="s">
        <v>112</v>
      </c>
      <c r="B266" s="286" t="s">
        <v>363</v>
      </c>
      <c r="C266" s="286" t="s">
        <v>352</v>
      </c>
      <c r="D266" s="138" t="s">
        <v>475</v>
      </c>
      <c r="E266" s="286" t="s">
        <v>538</v>
      </c>
      <c r="F266" s="287">
        <v>45984</v>
      </c>
      <c r="G266" s="288" t="s">
        <v>103</v>
      </c>
      <c r="H266" s="288">
        <v>41</v>
      </c>
      <c r="I266" s="289">
        <v>138440.67000000001</v>
      </c>
      <c r="J266" s="289">
        <v>5676067.29</v>
      </c>
      <c r="K266" s="288" t="s">
        <v>103</v>
      </c>
      <c r="L266" s="292">
        <v>2.2800000000000001E-2</v>
      </c>
    </row>
    <row r="267" spans="1:12" ht="15.75" thickBot="1" x14ac:dyDescent="0.3">
      <c r="A267" s="291" t="s">
        <v>112</v>
      </c>
      <c r="B267" s="286" t="s">
        <v>363</v>
      </c>
      <c r="C267" s="286" t="s">
        <v>352</v>
      </c>
      <c r="D267" s="138" t="s">
        <v>1068</v>
      </c>
      <c r="E267" s="286" t="s">
        <v>165</v>
      </c>
      <c r="F267" s="287">
        <v>46333</v>
      </c>
      <c r="G267" s="288" t="s">
        <v>103</v>
      </c>
      <c r="H267" s="288">
        <v>21</v>
      </c>
      <c r="I267" s="289">
        <v>106018.34</v>
      </c>
      <c r="J267" s="289">
        <v>2226385.19</v>
      </c>
      <c r="K267" s="288" t="s">
        <v>103</v>
      </c>
      <c r="L267" s="292">
        <v>8.8999999999999999E-3</v>
      </c>
    </row>
    <row r="268" spans="1:12" ht="15.75" thickBot="1" x14ac:dyDescent="0.3">
      <c r="A268" s="291" t="s">
        <v>112</v>
      </c>
      <c r="B268" s="286" t="s">
        <v>363</v>
      </c>
      <c r="C268" s="286" t="s">
        <v>1079</v>
      </c>
      <c r="D268" s="138" t="s">
        <v>900</v>
      </c>
      <c r="E268" s="286" t="s">
        <v>531</v>
      </c>
      <c r="F268" s="287">
        <v>46152</v>
      </c>
      <c r="G268" s="288" t="s">
        <v>103</v>
      </c>
      <c r="H268" s="288">
        <v>10</v>
      </c>
      <c r="I268" s="289">
        <v>113290.11</v>
      </c>
      <c r="J268" s="289">
        <v>1132901.1299999999</v>
      </c>
      <c r="K268" s="288" t="s">
        <v>103</v>
      </c>
      <c r="L268" s="292">
        <v>2.7E-2</v>
      </c>
    </row>
    <row r="269" spans="1:12" ht="15.75" thickBot="1" x14ac:dyDescent="0.3">
      <c r="A269" s="291" t="s">
        <v>112</v>
      </c>
      <c r="B269" s="286" t="s">
        <v>363</v>
      </c>
      <c r="C269" s="286" t="s">
        <v>1079</v>
      </c>
      <c r="D269" s="138" t="s">
        <v>475</v>
      </c>
      <c r="E269" s="286" t="s">
        <v>778</v>
      </c>
      <c r="F269" s="287">
        <v>45984</v>
      </c>
      <c r="G269" s="288" t="s">
        <v>103</v>
      </c>
      <c r="H269" s="288">
        <v>3</v>
      </c>
      <c r="I269" s="289">
        <v>138440.67000000001</v>
      </c>
      <c r="J269" s="289">
        <v>415322</v>
      </c>
      <c r="K269" s="288" t="s">
        <v>103</v>
      </c>
      <c r="L269" s="292">
        <v>9.9000000000000008E-3</v>
      </c>
    </row>
    <row r="270" spans="1:12" ht="15.75" thickBot="1" x14ac:dyDescent="0.3">
      <c r="A270" s="291" t="s">
        <v>112</v>
      </c>
      <c r="B270" s="286" t="s">
        <v>363</v>
      </c>
      <c r="C270" s="286" t="s">
        <v>353</v>
      </c>
      <c r="D270" s="138" t="s">
        <v>1068</v>
      </c>
      <c r="E270" s="286" t="s">
        <v>165</v>
      </c>
      <c r="F270" s="287">
        <v>46333</v>
      </c>
      <c r="G270" s="288" t="s">
        <v>103</v>
      </c>
      <c r="H270" s="288">
        <v>4</v>
      </c>
      <c r="I270" s="289">
        <v>106029.51</v>
      </c>
      <c r="J270" s="289">
        <v>424118.04</v>
      </c>
      <c r="K270" s="288" t="s">
        <v>103</v>
      </c>
      <c r="L270" s="292">
        <v>1.12E-2</v>
      </c>
    </row>
    <row r="271" spans="1:12" ht="15.75" thickBot="1" x14ac:dyDescent="0.3">
      <c r="A271" s="291" t="s">
        <v>112</v>
      </c>
      <c r="B271" s="286" t="s">
        <v>363</v>
      </c>
      <c r="C271" s="286" t="s">
        <v>353</v>
      </c>
      <c r="D271" s="138" t="s">
        <v>900</v>
      </c>
      <c r="E271" s="286" t="s">
        <v>165</v>
      </c>
      <c r="F271" s="287">
        <v>46152</v>
      </c>
      <c r="G271" s="288" t="s">
        <v>103</v>
      </c>
      <c r="H271" s="288">
        <v>3</v>
      </c>
      <c r="I271" s="289">
        <v>113324.43</v>
      </c>
      <c r="J271" s="289">
        <v>339973.28</v>
      </c>
      <c r="K271" s="288" t="s">
        <v>103</v>
      </c>
      <c r="L271" s="292">
        <v>8.8999999999999999E-3</v>
      </c>
    </row>
    <row r="272" spans="1:12" ht="15.75" thickBot="1" x14ac:dyDescent="0.3">
      <c r="A272" s="291" t="s">
        <v>112</v>
      </c>
      <c r="B272" s="286" t="s">
        <v>363</v>
      </c>
      <c r="C272" s="286" t="s">
        <v>353</v>
      </c>
      <c r="D272" s="138" t="s">
        <v>475</v>
      </c>
      <c r="E272" s="286" t="s">
        <v>165</v>
      </c>
      <c r="F272" s="287">
        <v>45984</v>
      </c>
      <c r="G272" s="288" t="s">
        <v>103</v>
      </c>
      <c r="H272" s="288">
        <v>2</v>
      </c>
      <c r="I272" s="289">
        <v>138396.35999999999</v>
      </c>
      <c r="J272" s="289">
        <v>276792.71999999997</v>
      </c>
      <c r="K272" s="288" t="s">
        <v>103</v>
      </c>
      <c r="L272" s="292">
        <v>7.3000000000000001E-3</v>
      </c>
    </row>
    <row r="273" spans="1:12" ht="15.75" thickBot="1" x14ac:dyDescent="0.3">
      <c r="A273" s="291" t="s">
        <v>112</v>
      </c>
      <c r="B273" s="286" t="s">
        <v>363</v>
      </c>
      <c r="C273" s="286" t="s">
        <v>1314</v>
      </c>
      <c r="D273" s="138" t="s">
        <v>475</v>
      </c>
      <c r="E273" s="286" t="s">
        <v>530</v>
      </c>
      <c r="F273" s="287">
        <v>45984</v>
      </c>
      <c r="G273" s="288" t="s">
        <v>103</v>
      </c>
      <c r="H273" s="288">
        <v>8</v>
      </c>
      <c r="I273" s="289">
        <v>138440.67000000001</v>
      </c>
      <c r="J273" s="289">
        <v>1107525.33</v>
      </c>
      <c r="K273" s="288" t="s">
        <v>103</v>
      </c>
      <c r="L273" s="292">
        <v>1.5100000000000001E-2</v>
      </c>
    </row>
    <row r="274" spans="1:12" ht="15.75" thickBot="1" x14ac:dyDescent="0.3">
      <c r="A274" s="291" t="s">
        <v>112</v>
      </c>
      <c r="B274" s="286" t="s">
        <v>363</v>
      </c>
      <c r="C274" s="286" t="s">
        <v>1012</v>
      </c>
      <c r="D274" s="138" t="s">
        <v>1068</v>
      </c>
      <c r="E274" s="286" t="s">
        <v>165</v>
      </c>
      <c r="F274" s="287">
        <v>46333</v>
      </c>
      <c r="G274" s="288" t="s">
        <v>103</v>
      </c>
      <c r="H274" s="288">
        <v>4</v>
      </c>
      <c r="I274" s="289">
        <v>106018.34</v>
      </c>
      <c r="J274" s="289">
        <v>424073.37</v>
      </c>
      <c r="K274" s="288" t="s">
        <v>103</v>
      </c>
      <c r="L274" s="292">
        <v>1.34E-2</v>
      </c>
    </row>
    <row r="275" spans="1:12" ht="15.75" thickBot="1" x14ac:dyDescent="0.3">
      <c r="A275" s="291" t="s">
        <v>112</v>
      </c>
      <c r="B275" s="286" t="s">
        <v>363</v>
      </c>
      <c r="C275" s="286" t="s">
        <v>1012</v>
      </c>
      <c r="D275" s="138" t="s">
        <v>475</v>
      </c>
      <c r="E275" s="286" t="s">
        <v>165</v>
      </c>
      <c r="F275" s="287">
        <v>45984</v>
      </c>
      <c r="G275" s="288" t="s">
        <v>103</v>
      </c>
      <c r="H275" s="288">
        <v>2</v>
      </c>
      <c r="I275" s="289">
        <v>138440.66</v>
      </c>
      <c r="J275" s="289">
        <v>276881.33</v>
      </c>
      <c r="K275" s="288" t="s">
        <v>103</v>
      </c>
      <c r="L275" s="292">
        <v>8.6999999999999994E-3</v>
      </c>
    </row>
    <row r="276" spans="1:12" ht="15.75" thickBot="1" x14ac:dyDescent="0.3">
      <c r="A276" s="291" t="s">
        <v>112</v>
      </c>
      <c r="B276" s="286" t="s">
        <v>771</v>
      </c>
      <c r="C276" s="286" t="s">
        <v>455</v>
      </c>
      <c r="D276" s="138" t="s">
        <v>772</v>
      </c>
      <c r="E276" s="286" t="s">
        <v>526</v>
      </c>
      <c r="F276" s="287">
        <v>45939</v>
      </c>
      <c r="G276" s="288" t="s">
        <v>103</v>
      </c>
      <c r="H276" s="288">
        <v>1</v>
      </c>
      <c r="I276" s="289">
        <v>61360.28</v>
      </c>
      <c r="J276" s="289">
        <v>61360.28</v>
      </c>
      <c r="K276" s="288" t="s">
        <v>103</v>
      </c>
      <c r="L276" s="292">
        <v>1.46E-2</v>
      </c>
    </row>
    <row r="277" spans="1:12" ht="15.75" thickBot="1" x14ac:dyDescent="0.3">
      <c r="A277" s="291" t="s">
        <v>112</v>
      </c>
      <c r="B277" s="286" t="s">
        <v>771</v>
      </c>
      <c r="C277" s="286" t="s">
        <v>100</v>
      </c>
      <c r="D277" s="138" t="s">
        <v>772</v>
      </c>
      <c r="E277" s="286" t="s">
        <v>532</v>
      </c>
      <c r="F277" s="287">
        <v>45939</v>
      </c>
      <c r="G277" s="288" t="s">
        <v>103</v>
      </c>
      <c r="H277" s="288">
        <v>4</v>
      </c>
      <c r="I277" s="289">
        <v>61362.44</v>
      </c>
      <c r="J277" s="289">
        <v>245449.75</v>
      </c>
      <c r="K277" s="288" t="s">
        <v>103</v>
      </c>
      <c r="L277" s="292">
        <v>5.0000000000000001E-4</v>
      </c>
    </row>
    <row r="278" spans="1:12" ht="15.75" thickBot="1" x14ac:dyDescent="0.3">
      <c r="A278" s="291" t="s">
        <v>112</v>
      </c>
      <c r="B278" s="286" t="s">
        <v>771</v>
      </c>
      <c r="C278" s="286" t="s">
        <v>108</v>
      </c>
      <c r="D278" s="138" t="s">
        <v>772</v>
      </c>
      <c r="E278" s="286" t="s">
        <v>544</v>
      </c>
      <c r="F278" s="287">
        <v>45939</v>
      </c>
      <c r="G278" s="288" t="s">
        <v>103</v>
      </c>
      <c r="H278" s="288">
        <v>16</v>
      </c>
      <c r="I278" s="289">
        <v>61362.44</v>
      </c>
      <c r="J278" s="289">
        <v>981799</v>
      </c>
      <c r="K278" s="288" t="s">
        <v>103</v>
      </c>
      <c r="L278" s="292">
        <v>3.5999999999999999E-3</v>
      </c>
    </row>
    <row r="279" spans="1:12" ht="15.75" thickBot="1" x14ac:dyDescent="0.3">
      <c r="A279" s="291" t="s">
        <v>112</v>
      </c>
      <c r="B279" s="286" t="s">
        <v>771</v>
      </c>
      <c r="C279" s="286" t="s">
        <v>352</v>
      </c>
      <c r="D279" s="138" t="s">
        <v>772</v>
      </c>
      <c r="E279" s="286" t="s">
        <v>545</v>
      </c>
      <c r="F279" s="287">
        <v>45939</v>
      </c>
      <c r="G279" s="288" t="s">
        <v>103</v>
      </c>
      <c r="H279" s="288">
        <v>34</v>
      </c>
      <c r="I279" s="289">
        <v>61362.44</v>
      </c>
      <c r="J279" s="289">
        <v>2086322.88</v>
      </c>
      <c r="K279" s="288" t="s">
        <v>103</v>
      </c>
      <c r="L279" s="292">
        <v>8.3999999999999995E-3</v>
      </c>
    </row>
    <row r="280" spans="1:12" ht="15.75" thickBot="1" x14ac:dyDescent="0.3">
      <c r="A280" s="291" t="s">
        <v>112</v>
      </c>
      <c r="B280" s="286" t="s">
        <v>771</v>
      </c>
      <c r="C280" s="286" t="s">
        <v>281</v>
      </c>
      <c r="D280" s="138" t="s">
        <v>772</v>
      </c>
      <c r="E280" s="286" t="s">
        <v>595</v>
      </c>
      <c r="F280" s="287">
        <v>45939</v>
      </c>
      <c r="G280" s="288" t="s">
        <v>103</v>
      </c>
      <c r="H280" s="288">
        <v>35</v>
      </c>
      <c r="I280" s="289">
        <v>61360.28</v>
      </c>
      <c r="J280" s="289">
        <v>2147609.87</v>
      </c>
      <c r="K280" s="288" t="s">
        <v>103</v>
      </c>
      <c r="L280" s="292">
        <v>1.0800000000000001E-2</v>
      </c>
    </row>
    <row r="281" spans="1:12" ht="15.75" thickBot="1" x14ac:dyDescent="0.3">
      <c r="A281" s="291" t="s">
        <v>112</v>
      </c>
      <c r="B281" s="286" t="s">
        <v>771</v>
      </c>
      <c r="C281" s="286" t="s">
        <v>1079</v>
      </c>
      <c r="D281" s="138" t="s">
        <v>772</v>
      </c>
      <c r="E281" s="286" t="s">
        <v>525</v>
      </c>
      <c r="F281" s="287">
        <v>45939</v>
      </c>
      <c r="G281" s="288" t="s">
        <v>103</v>
      </c>
      <c r="H281" s="288">
        <v>2</v>
      </c>
      <c r="I281" s="289">
        <v>61362.44</v>
      </c>
      <c r="J281" s="289">
        <v>122724.88</v>
      </c>
      <c r="K281" s="288" t="s">
        <v>103</v>
      </c>
      <c r="L281" s="292">
        <v>2.8999999999999998E-3</v>
      </c>
    </row>
    <row r="282" spans="1:12" ht="15.75" thickBot="1" x14ac:dyDescent="0.3">
      <c r="A282" s="291" t="s">
        <v>112</v>
      </c>
      <c r="B282" s="286" t="s">
        <v>771</v>
      </c>
      <c r="C282" s="286" t="s">
        <v>353</v>
      </c>
      <c r="D282" s="138" t="s">
        <v>772</v>
      </c>
      <c r="E282" s="286" t="s">
        <v>525</v>
      </c>
      <c r="F282" s="287">
        <v>45939</v>
      </c>
      <c r="G282" s="288" t="s">
        <v>103</v>
      </c>
      <c r="H282" s="288">
        <v>2</v>
      </c>
      <c r="I282" s="289">
        <v>61360.28</v>
      </c>
      <c r="J282" s="289">
        <v>122720.56</v>
      </c>
      <c r="K282" s="288" t="s">
        <v>103</v>
      </c>
      <c r="L282" s="292">
        <v>3.2000000000000002E-3</v>
      </c>
    </row>
    <row r="283" spans="1:12" ht="15.75" thickBot="1" x14ac:dyDescent="0.3">
      <c r="A283" s="291" t="s">
        <v>112</v>
      </c>
      <c r="B283" s="286" t="s">
        <v>771</v>
      </c>
      <c r="C283" s="286" t="s">
        <v>1012</v>
      </c>
      <c r="D283" s="138" t="s">
        <v>772</v>
      </c>
      <c r="E283" s="286" t="s">
        <v>165</v>
      </c>
      <c r="F283" s="287">
        <v>45939</v>
      </c>
      <c r="G283" s="288" t="s">
        <v>103</v>
      </c>
      <c r="H283" s="288">
        <v>2</v>
      </c>
      <c r="I283" s="289">
        <v>61362.44</v>
      </c>
      <c r="J283" s="289">
        <v>122724.88</v>
      </c>
      <c r="K283" s="288" t="s">
        <v>103</v>
      </c>
      <c r="L283" s="292">
        <v>3.8999999999999998E-3</v>
      </c>
    </row>
    <row r="284" spans="1:12" ht="15.75" thickBot="1" x14ac:dyDescent="0.3">
      <c r="A284" s="291" t="s">
        <v>113</v>
      </c>
      <c r="B284" s="286" t="s">
        <v>114</v>
      </c>
      <c r="C284" s="286" t="s">
        <v>245</v>
      </c>
      <c r="D284" s="138" t="s">
        <v>183</v>
      </c>
      <c r="E284" s="286" t="s">
        <v>1680</v>
      </c>
      <c r="F284" s="287">
        <v>49444</v>
      </c>
      <c r="G284" s="288" t="s">
        <v>103</v>
      </c>
      <c r="H284" s="288">
        <v>9</v>
      </c>
      <c r="I284" s="289">
        <v>88089.07</v>
      </c>
      <c r="J284" s="289">
        <v>10795.95</v>
      </c>
      <c r="K284" s="289">
        <v>792801.64</v>
      </c>
      <c r="L284" s="292">
        <v>6.4699999999999994E-2</v>
      </c>
    </row>
    <row r="285" spans="1:12" ht="15.75" thickBot="1" x14ac:dyDescent="0.3">
      <c r="A285" s="291" t="s">
        <v>113</v>
      </c>
      <c r="B285" s="286" t="s">
        <v>114</v>
      </c>
      <c r="C285" s="286" t="s">
        <v>245</v>
      </c>
      <c r="D285" s="138" t="s">
        <v>440</v>
      </c>
      <c r="E285" s="286" t="s">
        <v>775</v>
      </c>
      <c r="F285" s="287">
        <v>48442</v>
      </c>
      <c r="G285" s="288" t="s">
        <v>103</v>
      </c>
      <c r="H285" s="288">
        <v>3</v>
      </c>
      <c r="I285" s="289">
        <v>105756.93</v>
      </c>
      <c r="J285" s="289">
        <v>3658.53</v>
      </c>
      <c r="K285" s="289">
        <v>317270.78000000003</v>
      </c>
      <c r="L285" s="292">
        <v>2.5899999999999999E-2</v>
      </c>
    </row>
    <row r="286" spans="1:12" ht="15.75" thickBot="1" x14ac:dyDescent="0.3">
      <c r="A286" s="291" t="s">
        <v>113</v>
      </c>
      <c r="B286" s="286" t="s">
        <v>114</v>
      </c>
      <c r="C286" s="286" t="s">
        <v>245</v>
      </c>
      <c r="D286" s="138" t="s">
        <v>315</v>
      </c>
      <c r="E286" s="286" t="s">
        <v>165</v>
      </c>
      <c r="F286" s="287">
        <v>46524</v>
      </c>
      <c r="G286" s="288" t="s">
        <v>103</v>
      </c>
      <c r="H286" s="288">
        <v>0</v>
      </c>
      <c r="I286" s="289">
        <v>152853.1</v>
      </c>
      <c r="J286" s="289">
        <v>0</v>
      </c>
      <c r="K286" s="289">
        <v>0</v>
      </c>
      <c r="L286" s="292">
        <v>0</v>
      </c>
    </row>
    <row r="287" spans="1:12" ht="15.75" thickBot="1" x14ac:dyDescent="0.3">
      <c r="A287" s="291" t="s">
        <v>113</v>
      </c>
      <c r="B287" s="286" t="s">
        <v>114</v>
      </c>
      <c r="C287" s="286" t="s">
        <v>245</v>
      </c>
      <c r="D287" s="138" t="s">
        <v>116</v>
      </c>
      <c r="E287" s="286" t="s">
        <v>549</v>
      </c>
      <c r="F287" s="287">
        <v>46251</v>
      </c>
      <c r="G287" s="288" t="s">
        <v>103</v>
      </c>
      <c r="H287" s="288">
        <v>6</v>
      </c>
      <c r="I287" s="289">
        <v>160147.79</v>
      </c>
      <c r="J287" s="289">
        <v>-96.18</v>
      </c>
      <c r="K287" s="289">
        <v>960886.76</v>
      </c>
      <c r="L287" s="292">
        <v>7.8399999999999997E-2</v>
      </c>
    </row>
    <row r="288" spans="1:12" ht="15.75" thickBot="1" x14ac:dyDescent="0.3">
      <c r="A288" s="291" t="s">
        <v>113</v>
      </c>
      <c r="B288" s="286" t="s">
        <v>114</v>
      </c>
      <c r="C288" s="286" t="s">
        <v>245</v>
      </c>
      <c r="D288" s="138" t="s">
        <v>177</v>
      </c>
      <c r="E288" s="286" t="s">
        <v>549</v>
      </c>
      <c r="F288" s="287">
        <v>45792</v>
      </c>
      <c r="G288" s="288" t="s">
        <v>103</v>
      </c>
      <c r="H288" s="288">
        <v>6</v>
      </c>
      <c r="I288" s="289">
        <v>179224.98</v>
      </c>
      <c r="J288" s="289">
        <v>-241.8</v>
      </c>
      <c r="K288" s="289">
        <v>1075349.8700000001</v>
      </c>
      <c r="L288" s="292">
        <v>8.77E-2</v>
      </c>
    </row>
    <row r="289" spans="1:12" ht="15.75" thickBot="1" x14ac:dyDescent="0.3">
      <c r="A289" s="291" t="s">
        <v>113</v>
      </c>
      <c r="B289" s="286" t="s">
        <v>114</v>
      </c>
      <c r="C289" s="286" t="s">
        <v>245</v>
      </c>
      <c r="D289" s="138" t="s">
        <v>180</v>
      </c>
      <c r="E289" s="286" t="s">
        <v>548</v>
      </c>
      <c r="F289" s="287">
        <v>47710</v>
      </c>
      <c r="G289" s="288" t="s">
        <v>103</v>
      </c>
      <c r="H289" s="288">
        <v>-7</v>
      </c>
      <c r="I289" s="289">
        <v>121876.16</v>
      </c>
      <c r="J289" s="289">
        <v>-7585.41</v>
      </c>
      <c r="K289" s="289">
        <v>-853133.15</v>
      </c>
      <c r="L289" s="292">
        <v>-6.9599999999999995E-2</v>
      </c>
    </row>
    <row r="290" spans="1:12" ht="15.75" thickBot="1" x14ac:dyDescent="0.3">
      <c r="A290" s="291" t="s">
        <v>113</v>
      </c>
      <c r="B290" s="286" t="s">
        <v>114</v>
      </c>
      <c r="C290" s="286" t="s">
        <v>245</v>
      </c>
      <c r="D290" s="138" t="s">
        <v>179</v>
      </c>
      <c r="E290" s="286" t="s">
        <v>822</v>
      </c>
      <c r="F290" s="287">
        <v>46980</v>
      </c>
      <c r="G290" s="288" t="s">
        <v>103</v>
      </c>
      <c r="H290" s="288">
        <v>-14</v>
      </c>
      <c r="I290" s="289">
        <v>139931.63</v>
      </c>
      <c r="J290" s="289">
        <v>-10689.28</v>
      </c>
      <c r="K290" s="289">
        <v>-1959042.86</v>
      </c>
      <c r="L290" s="292">
        <v>-0.1598</v>
      </c>
    </row>
    <row r="291" spans="1:12" ht="15.75" thickBot="1" x14ac:dyDescent="0.3">
      <c r="A291" s="291" t="s">
        <v>113</v>
      </c>
      <c r="B291" s="286" t="s">
        <v>114</v>
      </c>
      <c r="C291" s="286" t="s">
        <v>455</v>
      </c>
      <c r="D291" s="138" t="s">
        <v>179</v>
      </c>
      <c r="E291" s="286" t="s">
        <v>550</v>
      </c>
      <c r="F291" s="287">
        <v>46980</v>
      </c>
      <c r="G291" s="288" t="s">
        <v>103</v>
      </c>
      <c r="H291" s="288">
        <v>-1</v>
      </c>
      <c r="I291" s="289">
        <v>139931.63</v>
      </c>
      <c r="J291" s="289">
        <v>-763.52</v>
      </c>
      <c r="K291" s="289">
        <v>-139931.63</v>
      </c>
      <c r="L291" s="292">
        <v>-3.3300000000000003E-2</v>
      </c>
    </row>
    <row r="292" spans="1:12" ht="15.75" thickBot="1" x14ac:dyDescent="0.3">
      <c r="A292" s="291" t="s">
        <v>113</v>
      </c>
      <c r="B292" s="286" t="s">
        <v>114</v>
      </c>
      <c r="C292" s="286" t="s">
        <v>932</v>
      </c>
      <c r="D292" s="138" t="s">
        <v>143</v>
      </c>
      <c r="E292" s="286" t="s">
        <v>1681</v>
      </c>
      <c r="F292" s="287">
        <v>46391</v>
      </c>
      <c r="G292" s="288" t="s">
        <v>103</v>
      </c>
      <c r="H292" s="288">
        <v>6</v>
      </c>
      <c r="I292" s="289">
        <v>79147.429999999993</v>
      </c>
      <c r="J292" s="289">
        <v>2411.2800000000002</v>
      </c>
      <c r="K292" s="289">
        <v>474884.58</v>
      </c>
      <c r="L292" s="292">
        <v>3.8999999999999998E-3</v>
      </c>
    </row>
    <row r="293" spans="1:12" ht="15.75" thickBot="1" x14ac:dyDescent="0.3">
      <c r="A293" s="291" t="s">
        <v>113</v>
      </c>
      <c r="B293" s="286" t="s">
        <v>114</v>
      </c>
      <c r="C293" s="286" t="s">
        <v>932</v>
      </c>
      <c r="D293" s="138" t="s">
        <v>468</v>
      </c>
      <c r="E293" s="286" t="s">
        <v>1005</v>
      </c>
      <c r="F293" s="287">
        <v>46024</v>
      </c>
      <c r="G293" s="288" t="s">
        <v>103</v>
      </c>
      <c r="H293" s="288">
        <v>2</v>
      </c>
      <c r="I293" s="289">
        <v>90176.18</v>
      </c>
      <c r="J293" s="289">
        <v>267.7</v>
      </c>
      <c r="K293" s="289">
        <v>180352.36</v>
      </c>
      <c r="L293" s="292">
        <v>1.5E-3</v>
      </c>
    </row>
    <row r="294" spans="1:12" ht="15.75" thickBot="1" x14ac:dyDescent="0.3">
      <c r="A294" s="291" t="s">
        <v>113</v>
      </c>
      <c r="B294" s="286" t="s">
        <v>114</v>
      </c>
      <c r="C294" s="286" t="s">
        <v>932</v>
      </c>
      <c r="D294" s="138" t="s">
        <v>116</v>
      </c>
      <c r="E294" s="286" t="s">
        <v>1586</v>
      </c>
      <c r="F294" s="287">
        <v>46251</v>
      </c>
      <c r="G294" s="288" t="s">
        <v>103</v>
      </c>
      <c r="H294" s="288">
        <v>-16</v>
      </c>
      <c r="I294" s="289">
        <v>160147.79</v>
      </c>
      <c r="J294" s="289">
        <v>256.48</v>
      </c>
      <c r="K294" s="289">
        <v>-2562364.71</v>
      </c>
      <c r="L294" s="292">
        <v>-2.0899999999999998E-2</v>
      </c>
    </row>
    <row r="295" spans="1:12" ht="15.75" thickBot="1" x14ac:dyDescent="0.3">
      <c r="A295" s="291" t="s">
        <v>113</v>
      </c>
      <c r="B295" s="286" t="s">
        <v>114</v>
      </c>
      <c r="C295" s="286" t="s">
        <v>932</v>
      </c>
      <c r="D295" s="138" t="s">
        <v>1592</v>
      </c>
      <c r="E295" s="286" t="s">
        <v>165</v>
      </c>
      <c r="F295" s="287">
        <v>45779</v>
      </c>
      <c r="G295" s="288" t="s">
        <v>103</v>
      </c>
      <c r="H295" s="288">
        <v>0</v>
      </c>
      <c r="I295" s="289">
        <v>56479.519999999997</v>
      </c>
      <c r="J295" s="289">
        <v>-1308.3</v>
      </c>
      <c r="K295" s="289">
        <v>0</v>
      </c>
      <c r="L295" s="292">
        <v>0</v>
      </c>
    </row>
    <row r="296" spans="1:12" ht="15.75" thickBot="1" x14ac:dyDescent="0.3">
      <c r="A296" s="291" t="s">
        <v>113</v>
      </c>
      <c r="B296" s="286" t="s">
        <v>114</v>
      </c>
      <c r="C296" s="286" t="s">
        <v>932</v>
      </c>
      <c r="D296" s="138" t="s">
        <v>315</v>
      </c>
      <c r="E296" s="286" t="s">
        <v>1682</v>
      </c>
      <c r="F296" s="287">
        <v>46524</v>
      </c>
      <c r="G296" s="288" t="s">
        <v>103</v>
      </c>
      <c r="H296" s="288">
        <v>-53</v>
      </c>
      <c r="I296" s="289">
        <v>152853.1</v>
      </c>
      <c r="J296" s="289">
        <v>-18489.580000000002</v>
      </c>
      <c r="K296" s="289">
        <v>-8101214.1900000004</v>
      </c>
      <c r="L296" s="292">
        <v>-6.6100000000000006E-2</v>
      </c>
    </row>
    <row r="297" spans="1:12" ht="15.75" thickBot="1" x14ac:dyDescent="0.3">
      <c r="A297" s="291" t="s">
        <v>113</v>
      </c>
      <c r="B297" s="286" t="s">
        <v>114</v>
      </c>
      <c r="C297" s="286" t="s">
        <v>932</v>
      </c>
      <c r="D297" s="138" t="s">
        <v>1236</v>
      </c>
      <c r="E297" s="286" t="s">
        <v>1683</v>
      </c>
      <c r="F297" s="287">
        <v>47253</v>
      </c>
      <c r="G297" s="288" t="s">
        <v>103</v>
      </c>
      <c r="H297" s="288">
        <v>-27</v>
      </c>
      <c r="I297" s="289">
        <v>133142.15</v>
      </c>
      <c r="J297" s="289">
        <v>-25880.58</v>
      </c>
      <c r="K297" s="289">
        <v>-3594838.18</v>
      </c>
      <c r="L297" s="292">
        <v>-2.9399999999999999E-2</v>
      </c>
    </row>
    <row r="298" spans="1:12" ht="15.75" thickBot="1" x14ac:dyDescent="0.3">
      <c r="A298" s="291" t="s">
        <v>113</v>
      </c>
      <c r="B298" s="286" t="s">
        <v>114</v>
      </c>
      <c r="C298" s="286" t="s">
        <v>932</v>
      </c>
      <c r="D298" s="138" t="s">
        <v>201</v>
      </c>
      <c r="E298" s="286" t="s">
        <v>1415</v>
      </c>
      <c r="F298" s="287">
        <v>47120</v>
      </c>
      <c r="G298" s="288" t="s">
        <v>103</v>
      </c>
      <c r="H298" s="288">
        <v>-50</v>
      </c>
      <c r="I298" s="289">
        <v>61089.22</v>
      </c>
      <c r="J298" s="289">
        <v>-43030.5</v>
      </c>
      <c r="K298" s="289">
        <v>-3054461</v>
      </c>
      <c r="L298" s="292">
        <v>-2.4899999999999999E-2</v>
      </c>
    </row>
    <row r="299" spans="1:12" ht="15.75" thickBot="1" x14ac:dyDescent="0.3">
      <c r="A299" s="291" t="s">
        <v>113</v>
      </c>
      <c r="B299" s="286" t="s">
        <v>114</v>
      </c>
      <c r="C299" s="286" t="s">
        <v>932</v>
      </c>
      <c r="D299" s="138" t="s">
        <v>179</v>
      </c>
      <c r="E299" s="286" t="s">
        <v>1585</v>
      </c>
      <c r="F299" s="287">
        <v>46980</v>
      </c>
      <c r="G299" s="288" t="s">
        <v>103</v>
      </c>
      <c r="H299" s="288">
        <v>-96</v>
      </c>
      <c r="I299" s="289">
        <v>139931.63</v>
      </c>
      <c r="J299" s="289">
        <v>-73297.919999999998</v>
      </c>
      <c r="K299" s="289">
        <v>-13433436.73</v>
      </c>
      <c r="L299" s="292">
        <v>-0.10970000000000001</v>
      </c>
    </row>
    <row r="300" spans="1:12" ht="15.75" thickBot="1" x14ac:dyDescent="0.3">
      <c r="A300" s="291" t="s">
        <v>113</v>
      </c>
      <c r="B300" s="286" t="s">
        <v>114</v>
      </c>
      <c r="C300" s="286" t="s">
        <v>932</v>
      </c>
      <c r="D300" s="138" t="s">
        <v>183</v>
      </c>
      <c r="E300" s="286" t="s">
        <v>1684</v>
      </c>
      <c r="F300" s="287">
        <v>49444</v>
      </c>
      <c r="G300" s="288" t="s">
        <v>103</v>
      </c>
      <c r="H300" s="288">
        <v>-57</v>
      </c>
      <c r="I300" s="289">
        <v>88089.07</v>
      </c>
      <c r="J300" s="289">
        <v>-76970.52</v>
      </c>
      <c r="K300" s="289">
        <v>-5021077.0599999996</v>
      </c>
      <c r="L300" s="292">
        <v>-4.1000000000000002E-2</v>
      </c>
    </row>
    <row r="301" spans="1:12" ht="15.75" thickBot="1" x14ac:dyDescent="0.3">
      <c r="A301" s="291" t="s">
        <v>113</v>
      </c>
      <c r="B301" s="286" t="s">
        <v>114</v>
      </c>
      <c r="C301" s="286" t="s">
        <v>932</v>
      </c>
      <c r="D301" s="138" t="s">
        <v>440</v>
      </c>
      <c r="E301" s="286" t="s">
        <v>1685</v>
      </c>
      <c r="F301" s="287">
        <v>48442</v>
      </c>
      <c r="G301" s="288" t="s">
        <v>103</v>
      </c>
      <c r="H301" s="288">
        <v>-71</v>
      </c>
      <c r="I301" s="289">
        <v>105756.93</v>
      </c>
      <c r="J301" s="289">
        <v>-86585.21</v>
      </c>
      <c r="K301" s="289">
        <v>-7508741.9100000001</v>
      </c>
      <c r="L301" s="292">
        <v>-6.13E-2</v>
      </c>
    </row>
    <row r="302" spans="1:12" ht="15.75" thickBot="1" x14ac:dyDescent="0.3">
      <c r="A302" s="291" t="s">
        <v>113</v>
      </c>
      <c r="B302" s="286" t="s">
        <v>114</v>
      </c>
      <c r="C302" s="286" t="s">
        <v>932</v>
      </c>
      <c r="D302" s="138" t="s">
        <v>184</v>
      </c>
      <c r="E302" s="286" t="s">
        <v>1588</v>
      </c>
      <c r="F302" s="287">
        <v>51363</v>
      </c>
      <c r="G302" s="288" t="s">
        <v>103</v>
      </c>
      <c r="H302" s="288">
        <v>-91</v>
      </c>
      <c r="I302" s="289">
        <v>61098.78</v>
      </c>
      <c r="J302" s="289">
        <v>-113635.34</v>
      </c>
      <c r="K302" s="289">
        <v>-5559988.6600000001</v>
      </c>
      <c r="L302" s="292">
        <v>-4.5400000000000003E-2</v>
      </c>
    </row>
    <row r="303" spans="1:12" ht="15.75" thickBot="1" x14ac:dyDescent="0.3">
      <c r="A303" s="291" t="s">
        <v>113</v>
      </c>
      <c r="B303" s="286" t="s">
        <v>114</v>
      </c>
      <c r="C303" s="286" t="s">
        <v>932</v>
      </c>
      <c r="D303" s="138" t="s">
        <v>180</v>
      </c>
      <c r="E303" s="286" t="s">
        <v>1686</v>
      </c>
      <c r="F303" s="287">
        <v>47710</v>
      </c>
      <c r="G303" s="288" t="s">
        <v>103</v>
      </c>
      <c r="H303" s="288">
        <v>-245</v>
      </c>
      <c r="I303" s="289">
        <v>121876.16</v>
      </c>
      <c r="J303" s="289">
        <v>-265489.34999999998</v>
      </c>
      <c r="K303" s="289">
        <v>-29859660.100000001</v>
      </c>
      <c r="L303" s="292">
        <v>-0.24379999999999999</v>
      </c>
    </row>
    <row r="304" spans="1:12" ht="15.75" thickBot="1" x14ac:dyDescent="0.3">
      <c r="A304" s="291" t="s">
        <v>113</v>
      </c>
      <c r="B304" s="286" t="s">
        <v>114</v>
      </c>
      <c r="C304" s="286" t="s">
        <v>1011</v>
      </c>
      <c r="D304" s="138" t="s">
        <v>1236</v>
      </c>
      <c r="E304" s="286" t="s">
        <v>1166</v>
      </c>
      <c r="F304" s="287">
        <v>47253</v>
      </c>
      <c r="G304" s="288" t="s">
        <v>103</v>
      </c>
      <c r="H304" s="288">
        <v>9</v>
      </c>
      <c r="I304" s="289">
        <v>133142.15</v>
      </c>
      <c r="J304" s="289">
        <v>8626.86</v>
      </c>
      <c r="K304" s="289">
        <v>1198279.3899999999</v>
      </c>
      <c r="L304" s="292">
        <v>2.52E-2</v>
      </c>
    </row>
    <row r="305" spans="1:12" ht="15.75" thickBot="1" x14ac:dyDescent="0.3">
      <c r="A305" s="291" t="s">
        <v>113</v>
      </c>
      <c r="B305" s="286" t="s">
        <v>114</v>
      </c>
      <c r="C305" s="286" t="s">
        <v>1011</v>
      </c>
      <c r="D305" s="138" t="s">
        <v>177</v>
      </c>
      <c r="E305" s="286" t="s">
        <v>1166</v>
      </c>
      <c r="F305" s="287">
        <v>45792</v>
      </c>
      <c r="G305" s="288" t="s">
        <v>103</v>
      </c>
      <c r="H305" s="288">
        <v>-6</v>
      </c>
      <c r="I305" s="289">
        <v>179224.98</v>
      </c>
      <c r="J305" s="289">
        <v>241.8</v>
      </c>
      <c r="K305" s="289">
        <v>-1075349.8700000001</v>
      </c>
      <c r="L305" s="292">
        <v>-2.2599999999999999E-2</v>
      </c>
    </row>
    <row r="306" spans="1:12" ht="15.75" thickBot="1" x14ac:dyDescent="0.3">
      <c r="A306" s="291" t="s">
        <v>113</v>
      </c>
      <c r="B306" s="286" t="s">
        <v>114</v>
      </c>
      <c r="C306" s="286" t="s">
        <v>1011</v>
      </c>
      <c r="D306" s="138" t="s">
        <v>143</v>
      </c>
      <c r="E306" s="286" t="s">
        <v>1482</v>
      </c>
      <c r="F306" s="287">
        <v>46391</v>
      </c>
      <c r="G306" s="288" t="s">
        <v>103</v>
      </c>
      <c r="H306" s="288">
        <v>1</v>
      </c>
      <c r="I306" s="289">
        <v>79147.429999999993</v>
      </c>
      <c r="J306" s="289">
        <v>137.30000000000001</v>
      </c>
      <c r="K306" s="289">
        <v>79147.429999999993</v>
      </c>
      <c r="L306" s="292">
        <v>1.6999999999999999E-3</v>
      </c>
    </row>
    <row r="307" spans="1:12" ht="15.75" thickBot="1" x14ac:dyDescent="0.3">
      <c r="A307" s="291" t="s">
        <v>113</v>
      </c>
      <c r="B307" s="286" t="s">
        <v>114</v>
      </c>
      <c r="C307" s="286" t="s">
        <v>1011</v>
      </c>
      <c r="D307" s="138" t="s">
        <v>116</v>
      </c>
      <c r="E307" s="286" t="s">
        <v>550</v>
      </c>
      <c r="F307" s="287">
        <v>46251</v>
      </c>
      <c r="G307" s="288" t="s">
        <v>103</v>
      </c>
      <c r="H307" s="288">
        <v>-1</v>
      </c>
      <c r="I307" s="289">
        <v>160147.79</v>
      </c>
      <c r="J307" s="289">
        <v>16.03</v>
      </c>
      <c r="K307" s="289">
        <v>-160147.79</v>
      </c>
      <c r="L307" s="292">
        <v>-3.3999999999999998E-3</v>
      </c>
    </row>
    <row r="308" spans="1:12" ht="15.75" thickBot="1" x14ac:dyDescent="0.3">
      <c r="A308" s="291" t="s">
        <v>113</v>
      </c>
      <c r="B308" s="286" t="s">
        <v>114</v>
      </c>
      <c r="C308" s="286" t="s">
        <v>1011</v>
      </c>
      <c r="D308" s="138" t="s">
        <v>1592</v>
      </c>
      <c r="E308" s="286" t="s">
        <v>165</v>
      </c>
      <c r="F308" s="287">
        <v>45779</v>
      </c>
      <c r="G308" s="288" t="s">
        <v>103</v>
      </c>
      <c r="H308" s="288">
        <v>0</v>
      </c>
      <c r="I308" s="289">
        <v>56479.519999999997</v>
      </c>
      <c r="J308" s="289">
        <v>-654.15</v>
      </c>
      <c r="K308" s="289">
        <v>0</v>
      </c>
      <c r="L308" s="292">
        <v>0</v>
      </c>
    </row>
    <row r="309" spans="1:12" ht="15.75" thickBot="1" x14ac:dyDescent="0.3">
      <c r="A309" s="291" t="s">
        <v>113</v>
      </c>
      <c r="B309" s="286" t="s">
        <v>114</v>
      </c>
      <c r="C309" s="286" t="s">
        <v>1011</v>
      </c>
      <c r="D309" s="138" t="s">
        <v>315</v>
      </c>
      <c r="E309" s="286" t="s">
        <v>1687</v>
      </c>
      <c r="F309" s="287">
        <v>46524</v>
      </c>
      <c r="G309" s="288" t="s">
        <v>103</v>
      </c>
      <c r="H309" s="288">
        <v>-12</v>
      </c>
      <c r="I309" s="289">
        <v>152853.1</v>
      </c>
      <c r="J309" s="289">
        <v>-4186.32</v>
      </c>
      <c r="K309" s="289">
        <v>-1834237.17</v>
      </c>
      <c r="L309" s="292">
        <v>-3.8600000000000002E-2</v>
      </c>
    </row>
    <row r="310" spans="1:12" ht="15.75" thickBot="1" x14ac:dyDescent="0.3">
      <c r="A310" s="291" t="s">
        <v>113</v>
      </c>
      <c r="B310" s="286" t="s">
        <v>114</v>
      </c>
      <c r="C310" s="286" t="s">
        <v>1011</v>
      </c>
      <c r="D310" s="138" t="s">
        <v>201</v>
      </c>
      <c r="E310" s="286" t="s">
        <v>1416</v>
      </c>
      <c r="F310" s="287">
        <v>47120</v>
      </c>
      <c r="G310" s="288" t="s">
        <v>103</v>
      </c>
      <c r="H310" s="288">
        <v>-12</v>
      </c>
      <c r="I310" s="289">
        <v>61089.22</v>
      </c>
      <c r="J310" s="289">
        <v>-10327.32</v>
      </c>
      <c r="K310" s="289">
        <v>-733070.64</v>
      </c>
      <c r="L310" s="292">
        <v>-1.54E-2</v>
      </c>
    </row>
    <row r="311" spans="1:12" ht="15.75" thickBot="1" x14ac:dyDescent="0.3">
      <c r="A311" s="291" t="s">
        <v>113</v>
      </c>
      <c r="B311" s="286" t="s">
        <v>114</v>
      </c>
      <c r="C311" s="286" t="s">
        <v>1011</v>
      </c>
      <c r="D311" s="138" t="s">
        <v>179</v>
      </c>
      <c r="E311" s="286" t="s">
        <v>1531</v>
      </c>
      <c r="F311" s="287">
        <v>46980</v>
      </c>
      <c r="G311" s="288" t="s">
        <v>103</v>
      </c>
      <c r="H311" s="288">
        <v>-29</v>
      </c>
      <c r="I311" s="289">
        <v>139931.63</v>
      </c>
      <c r="J311" s="289">
        <v>-22142.080000000002</v>
      </c>
      <c r="K311" s="289">
        <v>-4058017.34</v>
      </c>
      <c r="L311" s="292">
        <v>-8.5300000000000001E-2</v>
      </c>
    </row>
    <row r="312" spans="1:12" ht="15.75" thickBot="1" x14ac:dyDescent="0.3">
      <c r="A312" s="291" t="s">
        <v>113</v>
      </c>
      <c r="B312" s="286" t="s">
        <v>114</v>
      </c>
      <c r="C312" s="286" t="s">
        <v>1011</v>
      </c>
      <c r="D312" s="138" t="s">
        <v>184</v>
      </c>
      <c r="E312" s="286" t="s">
        <v>1417</v>
      </c>
      <c r="F312" s="287">
        <v>51363</v>
      </c>
      <c r="G312" s="288" t="s">
        <v>103</v>
      </c>
      <c r="H312" s="288">
        <v>-27</v>
      </c>
      <c r="I312" s="289">
        <v>61098.78</v>
      </c>
      <c r="J312" s="289">
        <v>-33715.980000000003</v>
      </c>
      <c r="K312" s="289">
        <v>-1649666.96</v>
      </c>
      <c r="L312" s="292">
        <v>-3.4700000000000002E-2</v>
      </c>
    </row>
    <row r="313" spans="1:12" ht="15.75" thickBot="1" x14ac:dyDescent="0.3">
      <c r="A313" s="291" t="s">
        <v>113</v>
      </c>
      <c r="B313" s="286" t="s">
        <v>114</v>
      </c>
      <c r="C313" s="286" t="s">
        <v>1011</v>
      </c>
      <c r="D313" s="138" t="s">
        <v>440</v>
      </c>
      <c r="E313" s="286" t="s">
        <v>1418</v>
      </c>
      <c r="F313" s="287">
        <v>48442</v>
      </c>
      <c r="G313" s="288" t="s">
        <v>103</v>
      </c>
      <c r="H313" s="288">
        <v>-40</v>
      </c>
      <c r="I313" s="289">
        <v>105756.93</v>
      </c>
      <c r="J313" s="289">
        <v>-48780.4</v>
      </c>
      <c r="K313" s="289">
        <v>-4230277.13</v>
      </c>
      <c r="L313" s="292">
        <v>-8.8900000000000007E-2</v>
      </c>
    </row>
    <row r="314" spans="1:12" ht="15.75" thickBot="1" x14ac:dyDescent="0.3">
      <c r="A314" s="291" t="s">
        <v>113</v>
      </c>
      <c r="B314" s="286" t="s">
        <v>114</v>
      </c>
      <c r="C314" s="286" t="s">
        <v>1011</v>
      </c>
      <c r="D314" s="138" t="s">
        <v>183</v>
      </c>
      <c r="E314" s="286" t="s">
        <v>1688</v>
      </c>
      <c r="F314" s="287">
        <v>49444</v>
      </c>
      <c r="G314" s="288" t="s">
        <v>103</v>
      </c>
      <c r="H314" s="288">
        <v>-42</v>
      </c>
      <c r="I314" s="289">
        <v>88089.07</v>
      </c>
      <c r="J314" s="289">
        <v>-56715.12</v>
      </c>
      <c r="K314" s="289">
        <v>-3699740.99</v>
      </c>
      <c r="L314" s="292">
        <v>-7.7799999999999994E-2</v>
      </c>
    </row>
    <row r="315" spans="1:12" ht="15.75" thickBot="1" x14ac:dyDescent="0.3">
      <c r="A315" s="291" t="s">
        <v>113</v>
      </c>
      <c r="B315" s="286" t="s">
        <v>114</v>
      </c>
      <c r="C315" s="286" t="s">
        <v>1011</v>
      </c>
      <c r="D315" s="138" t="s">
        <v>180</v>
      </c>
      <c r="E315" s="286" t="s">
        <v>1689</v>
      </c>
      <c r="F315" s="287">
        <v>47710</v>
      </c>
      <c r="G315" s="288" t="s">
        <v>103</v>
      </c>
      <c r="H315" s="288">
        <v>-131</v>
      </c>
      <c r="I315" s="289">
        <v>121876.16</v>
      </c>
      <c r="J315" s="289">
        <v>-141955.53</v>
      </c>
      <c r="K315" s="289">
        <v>-15965777.439999999</v>
      </c>
      <c r="L315" s="292">
        <v>-0.33560000000000001</v>
      </c>
    </row>
    <row r="316" spans="1:12" ht="15.75" thickBot="1" x14ac:dyDescent="0.3">
      <c r="A316" s="291" t="s">
        <v>113</v>
      </c>
      <c r="B316" s="286" t="s">
        <v>114</v>
      </c>
      <c r="C316" s="286" t="s">
        <v>100</v>
      </c>
      <c r="D316" s="138" t="s">
        <v>201</v>
      </c>
      <c r="E316" s="286" t="s">
        <v>1532</v>
      </c>
      <c r="F316" s="287">
        <v>47120</v>
      </c>
      <c r="G316" s="288" t="s">
        <v>103</v>
      </c>
      <c r="H316" s="288">
        <v>20</v>
      </c>
      <c r="I316" s="289">
        <v>61089.22</v>
      </c>
      <c r="J316" s="289">
        <v>17212.2</v>
      </c>
      <c r="K316" s="289">
        <v>1221784.3999999999</v>
      </c>
      <c r="L316" s="292">
        <v>2.3999999999999998E-3</v>
      </c>
    </row>
    <row r="317" spans="1:12" ht="15.75" thickBot="1" x14ac:dyDescent="0.3">
      <c r="A317" s="291" t="s">
        <v>113</v>
      </c>
      <c r="B317" s="286" t="s">
        <v>114</v>
      </c>
      <c r="C317" s="286" t="s">
        <v>100</v>
      </c>
      <c r="D317" s="138" t="s">
        <v>143</v>
      </c>
      <c r="E317" s="286" t="s">
        <v>989</v>
      </c>
      <c r="F317" s="287">
        <v>46391</v>
      </c>
      <c r="G317" s="288" t="s">
        <v>103</v>
      </c>
      <c r="H317" s="288">
        <v>3</v>
      </c>
      <c r="I317" s="289">
        <v>79147.429999999993</v>
      </c>
      <c r="J317" s="289">
        <v>1602.51</v>
      </c>
      <c r="K317" s="289">
        <v>237442.29</v>
      </c>
      <c r="L317" s="292">
        <v>5.0000000000000001E-4</v>
      </c>
    </row>
    <row r="318" spans="1:12" ht="15.75" thickBot="1" x14ac:dyDescent="0.3">
      <c r="A318" s="291" t="s">
        <v>113</v>
      </c>
      <c r="B318" s="286" t="s">
        <v>114</v>
      </c>
      <c r="C318" s="286" t="s">
        <v>100</v>
      </c>
      <c r="D318" s="138" t="s">
        <v>177</v>
      </c>
      <c r="E318" s="286" t="s">
        <v>1141</v>
      </c>
      <c r="F318" s="287">
        <v>45792</v>
      </c>
      <c r="G318" s="288" t="s">
        <v>103</v>
      </c>
      <c r="H318" s="288">
        <v>-4</v>
      </c>
      <c r="I318" s="289">
        <v>179224.98</v>
      </c>
      <c r="J318" s="289">
        <v>161.19999999999999</v>
      </c>
      <c r="K318" s="289">
        <v>-716899.91</v>
      </c>
      <c r="L318" s="292">
        <v>-1.4E-3</v>
      </c>
    </row>
    <row r="319" spans="1:12" ht="15.75" thickBot="1" x14ac:dyDescent="0.3">
      <c r="A319" s="291" t="s">
        <v>113</v>
      </c>
      <c r="B319" s="286" t="s">
        <v>114</v>
      </c>
      <c r="C319" s="286" t="s">
        <v>100</v>
      </c>
      <c r="D319" s="138" t="s">
        <v>116</v>
      </c>
      <c r="E319" s="286" t="s">
        <v>548</v>
      </c>
      <c r="F319" s="287">
        <v>46251</v>
      </c>
      <c r="G319" s="288" t="s">
        <v>103</v>
      </c>
      <c r="H319" s="288">
        <v>-7</v>
      </c>
      <c r="I319" s="289">
        <v>160147.79</v>
      </c>
      <c r="J319" s="289">
        <v>112.21</v>
      </c>
      <c r="K319" s="289">
        <v>-1121034.56</v>
      </c>
      <c r="L319" s="292">
        <v>-2.2000000000000001E-3</v>
      </c>
    </row>
    <row r="320" spans="1:12" ht="15.75" thickBot="1" x14ac:dyDescent="0.3">
      <c r="A320" s="291" t="s">
        <v>113</v>
      </c>
      <c r="B320" s="286" t="s">
        <v>114</v>
      </c>
      <c r="C320" s="286" t="s">
        <v>100</v>
      </c>
      <c r="D320" s="138" t="s">
        <v>468</v>
      </c>
      <c r="E320" s="286" t="s">
        <v>1589</v>
      </c>
      <c r="F320" s="287">
        <v>46024</v>
      </c>
      <c r="G320" s="288" t="s">
        <v>103</v>
      </c>
      <c r="H320" s="288">
        <v>-10</v>
      </c>
      <c r="I320" s="289">
        <v>90176.18</v>
      </c>
      <c r="J320" s="289">
        <v>-1338.5</v>
      </c>
      <c r="K320" s="289">
        <v>-901761.8</v>
      </c>
      <c r="L320" s="292">
        <v>-1.8E-3</v>
      </c>
    </row>
    <row r="321" spans="1:12" ht="15.75" thickBot="1" x14ac:dyDescent="0.3">
      <c r="A321" s="291" t="s">
        <v>113</v>
      </c>
      <c r="B321" s="286" t="s">
        <v>114</v>
      </c>
      <c r="C321" s="286" t="s">
        <v>100</v>
      </c>
      <c r="D321" s="138" t="s">
        <v>315</v>
      </c>
      <c r="E321" s="286" t="s">
        <v>1485</v>
      </c>
      <c r="F321" s="287">
        <v>46524</v>
      </c>
      <c r="G321" s="288" t="s">
        <v>103</v>
      </c>
      <c r="H321" s="288">
        <v>-5</v>
      </c>
      <c r="I321" s="289">
        <v>152853.1</v>
      </c>
      <c r="J321" s="289">
        <v>-1744.3</v>
      </c>
      <c r="K321" s="289">
        <v>-764265.49</v>
      </c>
      <c r="L321" s="292">
        <v>-1.5E-3</v>
      </c>
    </row>
    <row r="322" spans="1:12" ht="15.75" thickBot="1" x14ac:dyDescent="0.3">
      <c r="A322" s="291" t="s">
        <v>113</v>
      </c>
      <c r="B322" s="286" t="s">
        <v>114</v>
      </c>
      <c r="C322" s="286" t="s">
        <v>100</v>
      </c>
      <c r="D322" s="138" t="s">
        <v>916</v>
      </c>
      <c r="E322" s="286" t="s">
        <v>917</v>
      </c>
      <c r="F322" s="287">
        <v>46204</v>
      </c>
      <c r="G322" s="288" t="s">
        <v>103</v>
      </c>
      <c r="H322" s="288">
        <v>-7</v>
      </c>
      <c r="I322" s="289">
        <v>84450.72</v>
      </c>
      <c r="J322" s="289">
        <v>-2211.65</v>
      </c>
      <c r="K322" s="289">
        <v>-591155.04</v>
      </c>
      <c r="L322" s="292">
        <v>-1.1999999999999999E-3</v>
      </c>
    </row>
    <row r="323" spans="1:12" ht="15.75" thickBot="1" x14ac:dyDescent="0.3">
      <c r="A323" s="291" t="s">
        <v>113</v>
      </c>
      <c r="B323" s="286" t="s">
        <v>114</v>
      </c>
      <c r="C323" s="286" t="s">
        <v>100</v>
      </c>
      <c r="D323" s="138" t="s">
        <v>179</v>
      </c>
      <c r="E323" s="286" t="s">
        <v>1141</v>
      </c>
      <c r="F323" s="287">
        <v>46980</v>
      </c>
      <c r="G323" s="288" t="s">
        <v>103</v>
      </c>
      <c r="H323" s="288">
        <v>-4</v>
      </c>
      <c r="I323" s="289">
        <v>139931.63</v>
      </c>
      <c r="J323" s="289">
        <v>-3054.08</v>
      </c>
      <c r="K323" s="289">
        <v>-559726.53</v>
      </c>
      <c r="L323" s="292">
        <v>-1.1000000000000001E-3</v>
      </c>
    </row>
    <row r="324" spans="1:12" ht="15.75" thickBot="1" x14ac:dyDescent="0.3">
      <c r="A324" s="291" t="s">
        <v>113</v>
      </c>
      <c r="B324" s="286" t="s">
        <v>114</v>
      </c>
      <c r="C324" s="286" t="s">
        <v>100</v>
      </c>
      <c r="D324" s="138" t="s">
        <v>1236</v>
      </c>
      <c r="E324" s="286" t="s">
        <v>1141</v>
      </c>
      <c r="F324" s="287">
        <v>47253</v>
      </c>
      <c r="G324" s="288" t="s">
        <v>103</v>
      </c>
      <c r="H324" s="288">
        <v>-4</v>
      </c>
      <c r="I324" s="289">
        <v>133142.15</v>
      </c>
      <c r="J324" s="289">
        <v>-3834.16</v>
      </c>
      <c r="K324" s="289">
        <v>-532568.62</v>
      </c>
      <c r="L324" s="292">
        <v>-1.1000000000000001E-3</v>
      </c>
    </row>
    <row r="325" spans="1:12" ht="15.75" thickBot="1" x14ac:dyDescent="0.3">
      <c r="A325" s="291" t="s">
        <v>113</v>
      </c>
      <c r="B325" s="286" t="s">
        <v>114</v>
      </c>
      <c r="C325" s="286" t="s">
        <v>100</v>
      </c>
      <c r="D325" s="138" t="s">
        <v>180</v>
      </c>
      <c r="E325" s="286" t="s">
        <v>548</v>
      </c>
      <c r="F325" s="287">
        <v>47710</v>
      </c>
      <c r="G325" s="288" t="s">
        <v>103</v>
      </c>
      <c r="H325" s="288">
        <v>-7</v>
      </c>
      <c r="I325" s="289">
        <v>121876.16</v>
      </c>
      <c r="J325" s="289">
        <v>-7585.41</v>
      </c>
      <c r="K325" s="289">
        <v>-853133.15</v>
      </c>
      <c r="L325" s="292">
        <v>-1.6999999999999999E-3</v>
      </c>
    </row>
    <row r="326" spans="1:12" ht="15.75" thickBot="1" x14ac:dyDescent="0.3">
      <c r="A326" s="291" t="s">
        <v>113</v>
      </c>
      <c r="B326" s="286" t="s">
        <v>114</v>
      </c>
      <c r="C326" s="286" t="s">
        <v>108</v>
      </c>
      <c r="D326" s="138" t="s">
        <v>201</v>
      </c>
      <c r="E326" s="286" t="s">
        <v>1480</v>
      </c>
      <c r="F326" s="287">
        <v>47120</v>
      </c>
      <c r="G326" s="288" t="s">
        <v>103</v>
      </c>
      <c r="H326" s="288">
        <v>4</v>
      </c>
      <c r="I326" s="289">
        <v>61089.22</v>
      </c>
      <c r="J326" s="289">
        <v>3442.44</v>
      </c>
      <c r="K326" s="289">
        <v>244356.88</v>
      </c>
      <c r="L326" s="292">
        <v>8.9999999999999998E-4</v>
      </c>
    </row>
    <row r="327" spans="1:12" ht="15.75" thickBot="1" x14ac:dyDescent="0.3">
      <c r="A327" s="291" t="s">
        <v>113</v>
      </c>
      <c r="B327" s="286" t="s">
        <v>114</v>
      </c>
      <c r="C327" s="286" t="s">
        <v>108</v>
      </c>
      <c r="D327" s="138" t="s">
        <v>143</v>
      </c>
      <c r="E327" s="286" t="s">
        <v>1519</v>
      </c>
      <c r="F327" s="287">
        <v>46391</v>
      </c>
      <c r="G327" s="288" t="s">
        <v>103</v>
      </c>
      <c r="H327" s="288">
        <v>5</v>
      </c>
      <c r="I327" s="289">
        <v>79147.429999999993</v>
      </c>
      <c r="J327" s="289">
        <v>2670.85</v>
      </c>
      <c r="K327" s="289">
        <v>395737.15</v>
      </c>
      <c r="L327" s="292">
        <v>1.4E-3</v>
      </c>
    </row>
    <row r="328" spans="1:12" ht="15.75" thickBot="1" x14ac:dyDescent="0.3">
      <c r="A328" s="291" t="s">
        <v>113</v>
      </c>
      <c r="B328" s="286" t="s">
        <v>114</v>
      </c>
      <c r="C328" s="286" t="s">
        <v>108</v>
      </c>
      <c r="D328" s="138" t="s">
        <v>177</v>
      </c>
      <c r="E328" s="286" t="s">
        <v>1141</v>
      </c>
      <c r="F328" s="287">
        <v>45792</v>
      </c>
      <c r="G328" s="288" t="s">
        <v>103</v>
      </c>
      <c r="H328" s="288">
        <v>-4</v>
      </c>
      <c r="I328" s="289">
        <v>179224.98</v>
      </c>
      <c r="J328" s="289">
        <v>161.19999999999999</v>
      </c>
      <c r="K328" s="289">
        <v>-716899.91</v>
      </c>
      <c r="L328" s="292">
        <v>-2.5999999999999999E-3</v>
      </c>
    </row>
    <row r="329" spans="1:12" ht="15.75" thickBot="1" x14ac:dyDescent="0.3">
      <c r="A329" s="291" t="s">
        <v>113</v>
      </c>
      <c r="B329" s="286" t="s">
        <v>114</v>
      </c>
      <c r="C329" s="286" t="s">
        <v>108</v>
      </c>
      <c r="D329" s="138" t="s">
        <v>116</v>
      </c>
      <c r="E329" s="286" t="s">
        <v>1166</v>
      </c>
      <c r="F329" s="287">
        <v>46251</v>
      </c>
      <c r="G329" s="288" t="s">
        <v>103</v>
      </c>
      <c r="H329" s="288">
        <v>-6</v>
      </c>
      <c r="I329" s="289">
        <v>160147.79</v>
      </c>
      <c r="J329" s="289">
        <v>96.18</v>
      </c>
      <c r="K329" s="289">
        <v>-960886.76</v>
      </c>
      <c r="L329" s="292">
        <v>-3.5000000000000001E-3</v>
      </c>
    </row>
    <row r="330" spans="1:12" ht="15.75" thickBot="1" x14ac:dyDescent="0.3">
      <c r="A330" s="291" t="s">
        <v>113</v>
      </c>
      <c r="B330" s="286" t="s">
        <v>114</v>
      </c>
      <c r="C330" s="286" t="s">
        <v>108</v>
      </c>
      <c r="D330" s="138" t="s">
        <v>315</v>
      </c>
      <c r="E330" s="286" t="s">
        <v>1141</v>
      </c>
      <c r="F330" s="287">
        <v>46524</v>
      </c>
      <c r="G330" s="288" t="s">
        <v>103</v>
      </c>
      <c r="H330" s="288">
        <v>-4</v>
      </c>
      <c r="I330" s="289">
        <v>152853.1</v>
      </c>
      <c r="J330" s="289">
        <v>-1395.44</v>
      </c>
      <c r="K330" s="289">
        <v>-611412.39</v>
      </c>
      <c r="L330" s="292">
        <v>-2.2000000000000001E-3</v>
      </c>
    </row>
    <row r="331" spans="1:12" ht="15.75" thickBot="1" x14ac:dyDescent="0.3">
      <c r="A331" s="291" t="s">
        <v>113</v>
      </c>
      <c r="B331" s="286" t="s">
        <v>114</v>
      </c>
      <c r="C331" s="286" t="s">
        <v>108</v>
      </c>
      <c r="D331" s="138" t="s">
        <v>468</v>
      </c>
      <c r="E331" s="286" t="s">
        <v>1590</v>
      </c>
      <c r="F331" s="287">
        <v>46024</v>
      </c>
      <c r="G331" s="288" t="s">
        <v>103</v>
      </c>
      <c r="H331" s="288">
        <v>-11</v>
      </c>
      <c r="I331" s="289">
        <v>90176.18</v>
      </c>
      <c r="J331" s="289">
        <v>-1472.35</v>
      </c>
      <c r="K331" s="289">
        <v>-991937.98</v>
      </c>
      <c r="L331" s="292">
        <v>-3.5999999999999999E-3</v>
      </c>
    </row>
    <row r="332" spans="1:12" ht="15.75" thickBot="1" x14ac:dyDescent="0.3">
      <c r="A332" s="291" t="s">
        <v>113</v>
      </c>
      <c r="B332" s="286" t="s">
        <v>114</v>
      </c>
      <c r="C332" s="286" t="s">
        <v>108</v>
      </c>
      <c r="D332" s="138" t="s">
        <v>179</v>
      </c>
      <c r="E332" s="286" t="s">
        <v>1141</v>
      </c>
      <c r="F332" s="287">
        <v>46980</v>
      </c>
      <c r="G332" s="288" t="s">
        <v>103</v>
      </c>
      <c r="H332" s="288">
        <v>-4</v>
      </c>
      <c r="I332" s="289">
        <v>139931.63</v>
      </c>
      <c r="J332" s="289">
        <v>-3054.08</v>
      </c>
      <c r="K332" s="289">
        <v>-559726.53</v>
      </c>
      <c r="L332" s="292">
        <v>-2E-3</v>
      </c>
    </row>
    <row r="333" spans="1:12" ht="15.75" thickBot="1" x14ac:dyDescent="0.3">
      <c r="A333" s="291" t="s">
        <v>113</v>
      </c>
      <c r="B333" s="286" t="s">
        <v>114</v>
      </c>
      <c r="C333" s="286" t="s">
        <v>108</v>
      </c>
      <c r="D333" s="138" t="s">
        <v>1236</v>
      </c>
      <c r="E333" s="286" t="s">
        <v>1141</v>
      </c>
      <c r="F333" s="287">
        <v>47253</v>
      </c>
      <c r="G333" s="288" t="s">
        <v>103</v>
      </c>
      <c r="H333" s="288">
        <v>-4</v>
      </c>
      <c r="I333" s="289">
        <v>133142.15</v>
      </c>
      <c r="J333" s="289">
        <v>-3834.16</v>
      </c>
      <c r="K333" s="289">
        <v>-532568.62</v>
      </c>
      <c r="L333" s="292">
        <v>-1.9E-3</v>
      </c>
    </row>
    <row r="334" spans="1:12" ht="15.75" thickBot="1" x14ac:dyDescent="0.3">
      <c r="A334" s="291" t="s">
        <v>113</v>
      </c>
      <c r="B334" s="286" t="s">
        <v>114</v>
      </c>
      <c r="C334" s="286" t="s">
        <v>108</v>
      </c>
      <c r="D334" s="138" t="s">
        <v>180</v>
      </c>
      <c r="E334" s="286" t="s">
        <v>1485</v>
      </c>
      <c r="F334" s="287">
        <v>47710</v>
      </c>
      <c r="G334" s="288" t="s">
        <v>103</v>
      </c>
      <c r="H334" s="288">
        <v>-5</v>
      </c>
      <c r="I334" s="289">
        <v>121876.16</v>
      </c>
      <c r="J334" s="289">
        <v>-5418.15</v>
      </c>
      <c r="K334" s="289">
        <v>-609380.81999999995</v>
      </c>
      <c r="L334" s="292">
        <v>-2.2000000000000001E-3</v>
      </c>
    </row>
    <row r="335" spans="1:12" ht="15.75" thickBot="1" x14ac:dyDescent="0.3">
      <c r="A335" s="291" t="s">
        <v>113</v>
      </c>
      <c r="B335" s="286" t="s">
        <v>114</v>
      </c>
      <c r="C335" s="286" t="s">
        <v>101</v>
      </c>
      <c r="D335" s="138" t="s">
        <v>1591</v>
      </c>
      <c r="E335" s="286" t="s">
        <v>1255</v>
      </c>
      <c r="F335" s="287">
        <v>45779</v>
      </c>
      <c r="G335" s="288" t="s">
        <v>103</v>
      </c>
      <c r="H335" s="288">
        <v>-70</v>
      </c>
      <c r="I335" s="289">
        <v>282397.59999999998</v>
      </c>
      <c r="J335" s="289">
        <v>244184.5</v>
      </c>
      <c r="K335" s="289">
        <v>-19767832</v>
      </c>
      <c r="L335" s="292">
        <v>-0.6633</v>
      </c>
    </row>
    <row r="336" spans="1:12" ht="15.75" thickBot="1" x14ac:dyDescent="0.3">
      <c r="A336" s="291" t="s">
        <v>113</v>
      </c>
      <c r="B336" s="286" t="s">
        <v>114</v>
      </c>
      <c r="C336" s="286" t="s">
        <v>101</v>
      </c>
      <c r="D336" s="138" t="s">
        <v>1297</v>
      </c>
      <c r="E336" s="286" t="s">
        <v>1253</v>
      </c>
      <c r="F336" s="287">
        <v>45807</v>
      </c>
      <c r="G336" s="288" t="s">
        <v>103</v>
      </c>
      <c r="H336" s="288">
        <v>10</v>
      </c>
      <c r="I336" s="289">
        <v>112.64</v>
      </c>
      <c r="J336" s="289">
        <v>63950</v>
      </c>
      <c r="K336" s="289">
        <v>6332203.9699999997</v>
      </c>
      <c r="L336" s="292">
        <v>0.21249999999999999</v>
      </c>
    </row>
    <row r="337" spans="1:12" ht="15.75" thickBot="1" x14ac:dyDescent="0.3">
      <c r="A337" s="291" t="s">
        <v>113</v>
      </c>
      <c r="B337" s="286" t="s">
        <v>114</v>
      </c>
      <c r="C337" s="286" t="s">
        <v>101</v>
      </c>
      <c r="D337" s="138" t="s">
        <v>1592</v>
      </c>
      <c r="E337" s="286" t="s">
        <v>1254</v>
      </c>
      <c r="F337" s="287">
        <v>45779</v>
      </c>
      <c r="G337" s="288" t="s">
        <v>103</v>
      </c>
      <c r="H337" s="288">
        <v>6</v>
      </c>
      <c r="I337" s="289">
        <v>56479.519999999997</v>
      </c>
      <c r="J337" s="289">
        <v>-5490.4</v>
      </c>
      <c r="K337" s="289">
        <v>338877.12</v>
      </c>
      <c r="L337" s="292">
        <v>1.14E-2</v>
      </c>
    </row>
    <row r="338" spans="1:12" ht="15.75" thickBot="1" x14ac:dyDescent="0.3">
      <c r="A338" s="291" t="s">
        <v>113</v>
      </c>
      <c r="B338" s="286" t="s">
        <v>114</v>
      </c>
      <c r="C338" s="286" t="s">
        <v>352</v>
      </c>
      <c r="D338" s="138" t="s">
        <v>1591</v>
      </c>
      <c r="E338" s="286" t="s">
        <v>826</v>
      </c>
      <c r="F338" s="287">
        <v>45779</v>
      </c>
      <c r="G338" s="288" t="s">
        <v>103</v>
      </c>
      <c r="H338" s="288">
        <v>-65</v>
      </c>
      <c r="I338" s="289">
        <v>282397.59999999998</v>
      </c>
      <c r="J338" s="289">
        <v>226742.75</v>
      </c>
      <c r="K338" s="289">
        <v>-18355844</v>
      </c>
      <c r="L338" s="292">
        <v>-7.3700000000000002E-2</v>
      </c>
    </row>
    <row r="339" spans="1:12" ht="15.75" thickBot="1" x14ac:dyDescent="0.3">
      <c r="A339" s="291" t="s">
        <v>113</v>
      </c>
      <c r="B339" s="286" t="s">
        <v>114</v>
      </c>
      <c r="C339" s="286" t="s">
        <v>352</v>
      </c>
      <c r="D339" s="138" t="s">
        <v>1297</v>
      </c>
      <c r="E339" s="286" t="s">
        <v>165</v>
      </c>
      <c r="F339" s="287">
        <v>45807</v>
      </c>
      <c r="G339" s="288" t="s">
        <v>103</v>
      </c>
      <c r="H339" s="288">
        <v>8</v>
      </c>
      <c r="I339" s="289">
        <v>112.64</v>
      </c>
      <c r="J339" s="289">
        <v>51160</v>
      </c>
      <c r="K339" s="289">
        <v>5065763.18</v>
      </c>
      <c r="L339" s="292">
        <v>2.0299999999999999E-2</v>
      </c>
    </row>
    <row r="340" spans="1:12" ht="15.75" thickBot="1" x14ac:dyDescent="0.3">
      <c r="A340" s="291" t="s">
        <v>113</v>
      </c>
      <c r="B340" s="286" t="s">
        <v>114</v>
      </c>
      <c r="C340" s="286" t="s">
        <v>352</v>
      </c>
      <c r="D340" s="138" t="s">
        <v>250</v>
      </c>
      <c r="E340" s="286" t="s">
        <v>1006</v>
      </c>
      <c r="F340" s="287">
        <v>47850</v>
      </c>
      <c r="G340" s="288" t="s">
        <v>103</v>
      </c>
      <c r="H340" s="288">
        <v>-10</v>
      </c>
      <c r="I340" s="289">
        <v>74991.09</v>
      </c>
      <c r="J340" s="289">
        <v>12244.1</v>
      </c>
      <c r="K340" s="289">
        <v>-2107849.56</v>
      </c>
      <c r="L340" s="292">
        <v>-8.5000000000000006E-3</v>
      </c>
    </row>
    <row r="341" spans="1:12" ht="15.75" thickBot="1" x14ac:dyDescent="0.3">
      <c r="A341" s="291" t="s">
        <v>113</v>
      </c>
      <c r="B341" s="286" t="s">
        <v>114</v>
      </c>
      <c r="C341" s="286" t="s">
        <v>352</v>
      </c>
      <c r="D341" s="138" t="s">
        <v>1592</v>
      </c>
      <c r="E341" s="286" t="s">
        <v>1593</v>
      </c>
      <c r="F341" s="287">
        <v>45779</v>
      </c>
      <c r="G341" s="288" t="s">
        <v>103</v>
      </c>
      <c r="H341" s="288">
        <v>-15</v>
      </c>
      <c r="I341" s="289">
        <v>56479.519999999997</v>
      </c>
      <c r="J341" s="289">
        <v>7848.44</v>
      </c>
      <c r="K341" s="289">
        <v>-847192.8</v>
      </c>
      <c r="L341" s="292">
        <v>-3.3999999999999998E-3</v>
      </c>
    </row>
    <row r="342" spans="1:12" ht="15.75" thickBot="1" x14ac:dyDescent="0.3">
      <c r="A342" s="291" t="s">
        <v>113</v>
      </c>
      <c r="B342" s="286" t="s">
        <v>114</v>
      </c>
      <c r="C342" s="286" t="s">
        <v>352</v>
      </c>
      <c r="D342" s="138" t="s">
        <v>183</v>
      </c>
      <c r="E342" s="286" t="s">
        <v>1481</v>
      </c>
      <c r="F342" s="287">
        <v>49444</v>
      </c>
      <c r="G342" s="288" t="s">
        <v>103</v>
      </c>
      <c r="H342" s="288">
        <v>5</v>
      </c>
      <c r="I342" s="289">
        <v>88089.07</v>
      </c>
      <c r="J342" s="289">
        <v>6751.8</v>
      </c>
      <c r="K342" s="289">
        <v>440445.36</v>
      </c>
      <c r="L342" s="292">
        <v>1.8E-3</v>
      </c>
    </row>
    <row r="343" spans="1:12" ht="15.75" thickBot="1" x14ac:dyDescent="0.3">
      <c r="A343" s="291" t="s">
        <v>113</v>
      </c>
      <c r="B343" s="286" t="s">
        <v>114</v>
      </c>
      <c r="C343" s="286" t="s">
        <v>352</v>
      </c>
      <c r="D343" s="138" t="s">
        <v>201</v>
      </c>
      <c r="E343" s="286" t="s">
        <v>989</v>
      </c>
      <c r="F343" s="287">
        <v>47120</v>
      </c>
      <c r="G343" s="288" t="s">
        <v>103</v>
      </c>
      <c r="H343" s="288">
        <v>3</v>
      </c>
      <c r="I343" s="289">
        <v>61089.22</v>
      </c>
      <c r="J343" s="289">
        <v>2581.83</v>
      </c>
      <c r="K343" s="289">
        <v>183267.66</v>
      </c>
      <c r="L343" s="292">
        <v>6.9999999999999999E-4</v>
      </c>
    </row>
    <row r="344" spans="1:12" ht="15.75" thickBot="1" x14ac:dyDescent="0.3">
      <c r="A344" s="291" t="s">
        <v>113</v>
      </c>
      <c r="B344" s="286" t="s">
        <v>114</v>
      </c>
      <c r="C344" s="286" t="s">
        <v>352</v>
      </c>
      <c r="D344" s="138" t="s">
        <v>177</v>
      </c>
      <c r="E344" s="286" t="s">
        <v>1596</v>
      </c>
      <c r="F344" s="287">
        <v>45792</v>
      </c>
      <c r="G344" s="288" t="s">
        <v>103</v>
      </c>
      <c r="H344" s="288">
        <v>-25</v>
      </c>
      <c r="I344" s="289">
        <v>179224.98</v>
      </c>
      <c r="J344" s="289">
        <v>1007.5</v>
      </c>
      <c r="K344" s="289">
        <v>-4480624.4400000004</v>
      </c>
      <c r="L344" s="292">
        <v>-1.7999999999999999E-2</v>
      </c>
    </row>
    <row r="345" spans="1:12" ht="15.75" thickBot="1" x14ac:dyDescent="0.3">
      <c r="A345" s="291" t="s">
        <v>113</v>
      </c>
      <c r="B345" s="286" t="s">
        <v>114</v>
      </c>
      <c r="C345" s="286" t="s">
        <v>352</v>
      </c>
      <c r="D345" s="138" t="s">
        <v>143</v>
      </c>
      <c r="E345" s="286" t="s">
        <v>1534</v>
      </c>
      <c r="F345" s="287">
        <v>46391</v>
      </c>
      <c r="G345" s="288" t="s">
        <v>103</v>
      </c>
      <c r="H345" s="288">
        <v>4</v>
      </c>
      <c r="I345" s="289">
        <v>79147.429999999993</v>
      </c>
      <c r="J345" s="289">
        <v>549.21</v>
      </c>
      <c r="K345" s="289">
        <v>316589.71999999997</v>
      </c>
      <c r="L345" s="292">
        <v>1.2999999999999999E-3</v>
      </c>
    </row>
    <row r="346" spans="1:12" ht="15.75" thickBot="1" x14ac:dyDescent="0.3">
      <c r="A346" s="291" t="s">
        <v>113</v>
      </c>
      <c r="B346" s="286" t="s">
        <v>114</v>
      </c>
      <c r="C346" s="286" t="s">
        <v>352</v>
      </c>
      <c r="D346" s="138" t="s">
        <v>116</v>
      </c>
      <c r="E346" s="286" t="s">
        <v>1594</v>
      </c>
      <c r="F346" s="287">
        <v>46251</v>
      </c>
      <c r="G346" s="288" t="s">
        <v>103</v>
      </c>
      <c r="H346" s="288">
        <v>-17</v>
      </c>
      <c r="I346" s="289">
        <v>160147.79</v>
      </c>
      <c r="J346" s="289">
        <v>272.51</v>
      </c>
      <c r="K346" s="289">
        <v>-2722512.5</v>
      </c>
      <c r="L346" s="292">
        <v>-1.09E-2</v>
      </c>
    </row>
    <row r="347" spans="1:12" ht="15.75" thickBot="1" x14ac:dyDescent="0.3">
      <c r="A347" s="291" t="s">
        <v>113</v>
      </c>
      <c r="B347" s="286" t="s">
        <v>114</v>
      </c>
      <c r="C347" s="286" t="s">
        <v>352</v>
      </c>
      <c r="D347" s="138" t="s">
        <v>240</v>
      </c>
      <c r="E347" s="286" t="s">
        <v>551</v>
      </c>
      <c r="F347" s="287">
        <v>46391</v>
      </c>
      <c r="G347" s="288" t="s">
        <v>103</v>
      </c>
      <c r="H347" s="288">
        <v>0</v>
      </c>
      <c r="I347" s="289">
        <v>90758.1</v>
      </c>
      <c r="J347" s="289">
        <v>0</v>
      </c>
      <c r="K347" s="289">
        <v>0</v>
      </c>
      <c r="L347" s="292">
        <v>0</v>
      </c>
    </row>
    <row r="348" spans="1:12" ht="15.75" thickBot="1" x14ac:dyDescent="0.3">
      <c r="A348" s="291" t="s">
        <v>113</v>
      </c>
      <c r="B348" s="286" t="s">
        <v>114</v>
      </c>
      <c r="C348" s="286" t="s">
        <v>352</v>
      </c>
      <c r="D348" s="138" t="s">
        <v>468</v>
      </c>
      <c r="E348" s="286" t="s">
        <v>1590</v>
      </c>
      <c r="F348" s="287">
        <v>46024</v>
      </c>
      <c r="G348" s="288" t="s">
        <v>103</v>
      </c>
      <c r="H348" s="288">
        <v>-11</v>
      </c>
      <c r="I348" s="289">
        <v>90176.18</v>
      </c>
      <c r="J348" s="289">
        <v>-1472.35</v>
      </c>
      <c r="K348" s="289">
        <v>-991937.98</v>
      </c>
      <c r="L348" s="292">
        <v>-4.0000000000000001E-3</v>
      </c>
    </row>
    <row r="349" spans="1:12" ht="15.75" thickBot="1" x14ac:dyDescent="0.3">
      <c r="A349" s="291" t="s">
        <v>113</v>
      </c>
      <c r="B349" s="286" t="s">
        <v>114</v>
      </c>
      <c r="C349" s="286" t="s">
        <v>352</v>
      </c>
      <c r="D349" s="138" t="s">
        <v>315</v>
      </c>
      <c r="E349" s="286" t="s">
        <v>1166</v>
      </c>
      <c r="F349" s="287">
        <v>46524</v>
      </c>
      <c r="G349" s="288" t="s">
        <v>103</v>
      </c>
      <c r="H349" s="288">
        <v>-6</v>
      </c>
      <c r="I349" s="289">
        <v>152853.1</v>
      </c>
      <c r="J349" s="289">
        <v>-2093.16</v>
      </c>
      <c r="K349" s="289">
        <v>-917118.59</v>
      </c>
      <c r="L349" s="292">
        <v>-3.7000000000000002E-3</v>
      </c>
    </row>
    <row r="350" spans="1:12" ht="15.75" thickBot="1" x14ac:dyDescent="0.3">
      <c r="A350" s="291" t="s">
        <v>113</v>
      </c>
      <c r="B350" s="286" t="s">
        <v>114</v>
      </c>
      <c r="C350" s="286" t="s">
        <v>352</v>
      </c>
      <c r="D350" s="138" t="s">
        <v>1236</v>
      </c>
      <c r="E350" s="286" t="s">
        <v>1485</v>
      </c>
      <c r="F350" s="287">
        <v>47253</v>
      </c>
      <c r="G350" s="288" t="s">
        <v>103</v>
      </c>
      <c r="H350" s="288">
        <v>-5</v>
      </c>
      <c r="I350" s="289">
        <v>133142.15</v>
      </c>
      <c r="J350" s="289">
        <v>-4792.7</v>
      </c>
      <c r="K350" s="289">
        <v>-665710.77</v>
      </c>
      <c r="L350" s="292">
        <v>-2.7000000000000001E-3</v>
      </c>
    </row>
    <row r="351" spans="1:12" ht="15.75" thickBot="1" x14ac:dyDescent="0.3">
      <c r="A351" s="291" t="s">
        <v>113</v>
      </c>
      <c r="B351" s="286" t="s">
        <v>114</v>
      </c>
      <c r="C351" s="286" t="s">
        <v>352</v>
      </c>
      <c r="D351" s="138" t="s">
        <v>179</v>
      </c>
      <c r="E351" s="286" t="s">
        <v>1483</v>
      </c>
      <c r="F351" s="287">
        <v>46980</v>
      </c>
      <c r="G351" s="288" t="s">
        <v>103</v>
      </c>
      <c r="H351" s="288">
        <v>-11</v>
      </c>
      <c r="I351" s="289">
        <v>139931.63</v>
      </c>
      <c r="J351" s="289">
        <v>-8398.7199999999993</v>
      </c>
      <c r="K351" s="289">
        <v>-1539247.96</v>
      </c>
      <c r="L351" s="292">
        <v>-6.1999999999999998E-3</v>
      </c>
    </row>
    <row r="352" spans="1:12" ht="15.75" thickBot="1" x14ac:dyDescent="0.3">
      <c r="A352" s="291" t="s">
        <v>113</v>
      </c>
      <c r="B352" s="286" t="s">
        <v>114</v>
      </c>
      <c r="C352" s="286" t="s">
        <v>352</v>
      </c>
      <c r="D352" s="138" t="s">
        <v>180</v>
      </c>
      <c r="E352" s="286" t="s">
        <v>1595</v>
      </c>
      <c r="F352" s="287">
        <v>47710</v>
      </c>
      <c r="G352" s="288" t="s">
        <v>103</v>
      </c>
      <c r="H352" s="288">
        <v>-8</v>
      </c>
      <c r="I352" s="289">
        <v>121876.16</v>
      </c>
      <c r="J352" s="289">
        <v>-8669.0400000000009</v>
      </c>
      <c r="K352" s="289">
        <v>-975009.31</v>
      </c>
      <c r="L352" s="292">
        <v>-3.8999999999999998E-3</v>
      </c>
    </row>
    <row r="353" spans="1:12" ht="15.75" thickBot="1" x14ac:dyDescent="0.3">
      <c r="A353" s="291" t="s">
        <v>113</v>
      </c>
      <c r="B353" s="286" t="s">
        <v>114</v>
      </c>
      <c r="C353" s="286" t="s">
        <v>352</v>
      </c>
      <c r="D353" s="138" t="s">
        <v>1533</v>
      </c>
      <c r="E353" s="286" t="s">
        <v>165</v>
      </c>
      <c r="F353" s="287">
        <v>45779</v>
      </c>
      <c r="G353" s="288" t="s">
        <v>103</v>
      </c>
      <c r="H353" s="288">
        <v>10</v>
      </c>
      <c r="I353" s="289">
        <v>98286.96</v>
      </c>
      <c r="J353" s="289">
        <v>-34553.300000000003</v>
      </c>
      <c r="K353" s="289">
        <v>2762649.87</v>
      </c>
      <c r="L353" s="292">
        <v>1.11E-2</v>
      </c>
    </row>
    <row r="354" spans="1:12" ht="15.75" thickBot="1" x14ac:dyDescent="0.3">
      <c r="A354" s="291" t="s">
        <v>113</v>
      </c>
      <c r="B354" s="286" t="s">
        <v>114</v>
      </c>
      <c r="C354" s="286" t="s">
        <v>281</v>
      </c>
      <c r="D354" s="138" t="s">
        <v>183</v>
      </c>
      <c r="E354" s="286" t="s">
        <v>1534</v>
      </c>
      <c r="F354" s="287">
        <v>49444</v>
      </c>
      <c r="G354" s="288" t="s">
        <v>103</v>
      </c>
      <c r="H354" s="288">
        <v>4</v>
      </c>
      <c r="I354" s="289">
        <v>88089.07</v>
      </c>
      <c r="J354" s="289">
        <v>5401.44</v>
      </c>
      <c r="K354" s="289">
        <v>352356.28</v>
      </c>
      <c r="L354" s="292">
        <v>1.8E-3</v>
      </c>
    </row>
    <row r="355" spans="1:12" ht="15.75" thickBot="1" x14ac:dyDescent="0.3">
      <c r="A355" s="291" t="s">
        <v>113</v>
      </c>
      <c r="B355" s="286" t="s">
        <v>114</v>
      </c>
      <c r="C355" s="286" t="s">
        <v>281</v>
      </c>
      <c r="D355" s="138" t="s">
        <v>143</v>
      </c>
      <c r="E355" s="286" t="s">
        <v>1690</v>
      </c>
      <c r="F355" s="287">
        <v>46391</v>
      </c>
      <c r="G355" s="288" t="s">
        <v>103</v>
      </c>
      <c r="H355" s="288">
        <v>10</v>
      </c>
      <c r="I355" s="289">
        <v>79147.429999999993</v>
      </c>
      <c r="J355" s="289">
        <v>5341.7</v>
      </c>
      <c r="K355" s="289">
        <v>791474.3</v>
      </c>
      <c r="L355" s="292">
        <v>4.0000000000000001E-3</v>
      </c>
    </row>
    <row r="356" spans="1:12" ht="15.75" thickBot="1" x14ac:dyDescent="0.3">
      <c r="A356" s="291" t="s">
        <v>113</v>
      </c>
      <c r="B356" s="286" t="s">
        <v>114</v>
      </c>
      <c r="C356" s="286" t="s">
        <v>281</v>
      </c>
      <c r="D356" s="138" t="s">
        <v>177</v>
      </c>
      <c r="E356" s="286" t="s">
        <v>1597</v>
      </c>
      <c r="F356" s="287">
        <v>45792</v>
      </c>
      <c r="G356" s="288" t="s">
        <v>103</v>
      </c>
      <c r="H356" s="288">
        <v>-6</v>
      </c>
      <c r="I356" s="289">
        <v>179224.98</v>
      </c>
      <c r="J356" s="289">
        <v>241.8</v>
      </c>
      <c r="K356" s="289">
        <v>-1075349.8700000001</v>
      </c>
      <c r="L356" s="292">
        <v>-5.4000000000000003E-3</v>
      </c>
    </row>
    <row r="357" spans="1:12" ht="15.75" thickBot="1" x14ac:dyDescent="0.3">
      <c r="A357" s="291" t="s">
        <v>113</v>
      </c>
      <c r="B357" s="286" t="s">
        <v>114</v>
      </c>
      <c r="C357" s="286" t="s">
        <v>281</v>
      </c>
      <c r="D357" s="138" t="s">
        <v>468</v>
      </c>
      <c r="E357" s="286" t="s">
        <v>779</v>
      </c>
      <c r="F357" s="287">
        <v>46024</v>
      </c>
      <c r="G357" s="288" t="s">
        <v>103</v>
      </c>
      <c r="H357" s="288">
        <v>1</v>
      </c>
      <c r="I357" s="289">
        <v>90176.18</v>
      </c>
      <c r="J357" s="289">
        <v>133.85</v>
      </c>
      <c r="K357" s="289">
        <v>90176.18</v>
      </c>
      <c r="L357" s="292">
        <v>5.0000000000000001E-4</v>
      </c>
    </row>
    <row r="358" spans="1:12" ht="15.75" thickBot="1" x14ac:dyDescent="0.3">
      <c r="A358" s="291" t="s">
        <v>113</v>
      </c>
      <c r="B358" s="286" t="s">
        <v>114</v>
      </c>
      <c r="C358" s="286" t="s">
        <v>281</v>
      </c>
      <c r="D358" s="138" t="s">
        <v>116</v>
      </c>
      <c r="E358" s="286" t="s">
        <v>1691</v>
      </c>
      <c r="F358" s="287">
        <v>46251</v>
      </c>
      <c r="G358" s="288" t="s">
        <v>103</v>
      </c>
      <c r="H358" s="288">
        <v>-7</v>
      </c>
      <c r="I358" s="289">
        <v>160147.79</v>
      </c>
      <c r="J358" s="289">
        <v>112.21</v>
      </c>
      <c r="K358" s="289">
        <v>-1121034.56</v>
      </c>
      <c r="L358" s="292">
        <v>-5.5999999999999999E-3</v>
      </c>
    </row>
    <row r="359" spans="1:12" ht="15.75" thickBot="1" x14ac:dyDescent="0.3">
      <c r="A359" s="291" t="s">
        <v>113</v>
      </c>
      <c r="B359" s="286" t="s">
        <v>114</v>
      </c>
      <c r="C359" s="286" t="s">
        <v>281</v>
      </c>
      <c r="D359" s="138" t="s">
        <v>315</v>
      </c>
      <c r="E359" s="286" t="s">
        <v>1692</v>
      </c>
      <c r="F359" s="287">
        <v>46524</v>
      </c>
      <c r="G359" s="288" t="s">
        <v>103</v>
      </c>
      <c r="H359" s="288">
        <v>-1</v>
      </c>
      <c r="I359" s="289">
        <v>152853.1</v>
      </c>
      <c r="J359" s="289">
        <v>-348.86</v>
      </c>
      <c r="K359" s="289">
        <v>-152853.1</v>
      </c>
      <c r="L359" s="292">
        <v>-8.0000000000000004E-4</v>
      </c>
    </row>
    <row r="360" spans="1:12" ht="15.75" thickBot="1" x14ac:dyDescent="0.3">
      <c r="A360" s="291" t="s">
        <v>113</v>
      </c>
      <c r="B360" s="286" t="s">
        <v>114</v>
      </c>
      <c r="C360" s="286" t="s">
        <v>281</v>
      </c>
      <c r="D360" s="138" t="s">
        <v>179</v>
      </c>
      <c r="E360" s="286" t="s">
        <v>550</v>
      </c>
      <c r="F360" s="287">
        <v>46980</v>
      </c>
      <c r="G360" s="288" t="s">
        <v>103</v>
      </c>
      <c r="H360" s="288">
        <v>-1</v>
      </c>
      <c r="I360" s="289">
        <v>139931.63</v>
      </c>
      <c r="J360" s="289">
        <v>-763.52</v>
      </c>
      <c r="K360" s="289">
        <v>-139931.63</v>
      </c>
      <c r="L360" s="292">
        <v>-6.9999999999999999E-4</v>
      </c>
    </row>
    <row r="361" spans="1:12" ht="15.75" thickBot="1" x14ac:dyDescent="0.3">
      <c r="A361" s="291" t="s">
        <v>113</v>
      </c>
      <c r="B361" s="286" t="s">
        <v>114</v>
      </c>
      <c r="C361" s="286" t="s">
        <v>281</v>
      </c>
      <c r="D361" s="138" t="s">
        <v>1236</v>
      </c>
      <c r="E361" s="286" t="s">
        <v>550</v>
      </c>
      <c r="F361" s="287">
        <v>47253</v>
      </c>
      <c r="G361" s="288" t="s">
        <v>103</v>
      </c>
      <c r="H361" s="288">
        <v>-1</v>
      </c>
      <c r="I361" s="289">
        <v>133142.15</v>
      </c>
      <c r="J361" s="289">
        <v>-958.54</v>
      </c>
      <c r="K361" s="289">
        <v>-133142.15</v>
      </c>
      <c r="L361" s="292">
        <v>-6.9999999999999999E-4</v>
      </c>
    </row>
    <row r="362" spans="1:12" ht="15.75" thickBot="1" x14ac:dyDescent="0.3">
      <c r="A362" s="291" t="s">
        <v>113</v>
      </c>
      <c r="B362" s="286" t="s">
        <v>114</v>
      </c>
      <c r="C362" s="286" t="s">
        <v>281</v>
      </c>
      <c r="D362" s="138" t="s">
        <v>180</v>
      </c>
      <c r="E362" s="286" t="s">
        <v>550</v>
      </c>
      <c r="F362" s="287">
        <v>47710</v>
      </c>
      <c r="G362" s="288" t="s">
        <v>103</v>
      </c>
      <c r="H362" s="288">
        <v>-1</v>
      </c>
      <c r="I362" s="289">
        <v>121876.16</v>
      </c>
      <c r="J362" s="289">
        <v>-1083.6300000000001</v>
      </c>
      <c r="K362" s="289">
        <v>-121876.16</v>
      </c>
      <c r="L362" s="292">
        <v>-5.9999999999999995E-4</v>
      </c>
    </row>
    <row r="363" spans="1:12" ht="15.75" thickBot="1" x14ac:dyDescent="0.3">
      <c r="A363" s="291" t="s">
        <v>113</v>
      </c>
      <c r="B363" s="286" t="s">
        <v>114</v>
      </c>
      <c r="C363" s="286" t="s">
        <v>281</v>
      </c>
      <c r="D363" s="138" t="s">
        <v>916</v>
      </c>
      <c r="E363" s="286" t="s">
        <v>918</v>
      </c>
      <c r="F363" s="287">
        <v>46204</v>
      </c>
      <c r="G363" s="288" t="s">
        <v>103</v>
      </c>
      <c r="H363" s="288">
        <v>-4</v>
      </c>
      <c r="I363" s="289">
        <v>84450.72</v>
      </c>
      <c r="J363" s="289">
        <v>-1263.8</v>
      </c>
      <c r="K363" s="289">
        <v>-337802.88</v>
      </c>
      <c r="L363" s="292">
        <v>-1.6999999999999999E-3</v>
      </c>
    </row>
    <row r="364" spans="1:12" ht="15.75" thickBot="1" x14ac:dyDescent="0.3">
      <c r="A364" s="291" t="s">
        <v>113</v>
      </c>
      <c r="B364" s="286" t="s">
        <v>114</v>
      </c>
      <c r="C364" s="286" t="s">
        <v>281</v>
      </c>
      <c r="D364" s="138" t="s">
        <v>1592</v>
      </c>
      <c r="E364" s="286" t="s">
        <v>165</v>
      </c>
      <c r="F364" s="287">
        <v>45779</v>
      </c>
      <c r="G364" s="288" t="s">
        <v>103</v>
      </c>
      <c r="H364" s="288">
        <v>3</v>
      </c>
      <c r="I364" s="289">
        <v>56479.519999999997</v>
      </c>
      <c r="J364" s="289">
        <v>-2093.0100000000002</v>
      </c>
      <c r="K364" s="289">
        <v>169438.56</v>
      </c>
      <c r="L364" s="292">
        <v>8.9999999999999998E-4</v>
      </c>
    </row>
    <row r="365" spans="1:12" ht="15.75" thickBot="1" x14ac:dyDescent="0.3">
      <c r="A365" s="291" t="s">
        <v>113</v>
      </c>
      <c r="B365" s="286" t="s">
        <v>114</v>
      </c>
      <c r="C365" s="286" t="s">
        <v>1079</v>
      </c>
      <c r="D365" s="138" t="s">
        <v>183</v>
      </c>
      <c r="E365" s="286" t="s">
        <v>1482</v>
      </c>
      <c r="F365" s="287">
        <v>49444</v>
      </c>
      <c r="G365" s="288" t="s">
        <v>103</v>
      </c>
      <c r="H365" s="288">
        <v>1</v>
      </c>
      <c r="I365" s="289">
        <v>88089.07</v>
      </c>
      <c r="J365" s="289">
        <v>1350.36</v>
      </c>
      <c r="K365" s="289">
        <v>88089.07</v>
      </c>
      <c r="L365" s="292">
        <v>2.0999999999999999E-3</v>
      </c>
    </row>
    <row r="366" spans="1:12" ht="15.75" thickBot="1" x14ac:dyDescent="0.3">
      <c r="A366" s="291" t="s">
        <v>113</v>
      </c>
      <c r="B366" s="286" t="s">
        <v>114</v>
      </c>
      <c r="C366" s="286" t="s">
        <v>1079</v>
      </c>
      <c r="D366" s="138" t="s">
        <v>468</v>
      </c>
      <c r="E366" s="286" t="s">
        <v>1005</v>
      </c>
      <c r="F366" s="287">
        <v>46024</v>
      </c>
      <c r="G366" s="288" t="s">
        <v>103</v>
      </c>
      <c r="H366" s="288">
        <v>2</v>
      </c>
      <c r="I366" s="289">
        <v>90176.18</v>
      </c>
      <c r="J366" s="289">
        <v>267.7</v>
      </c>
      <c r="K366" s="289">
        <v>180352.36</v>
      </c>
      <c r="L366" s="292">
        <v>4.3E-3</v>
      </c>
    </row>
    <row r="367" spans="1:12" ht="15.75" thickBot="1" x14ac:dyDescent="0.3">
      <c r="A367" s="291" t="s">
        <v>113</v>
      </c>
      <c r="B367" s="286" t="s">
        <v>114</v>
      </c>
      <c r="C367" s="286" t="s">
        <v>1079</v>
      </c>
      <c r="D367" s="138" t="s">
        <v>143</v>
      </c>
      <c r="E367" s="286" t="s">
        <v>1482</v>
      </c>
      <c r="F367" s="287">
        <v>46391</v>
      </c>
      <c r="G367" s="288" t="s">
        <v>103</v>
      </c>
      <c r="H367" s="288">
        <v>1</v>
      </c>
      <c r="I367" s="289">
        <v>79147.429999999993</v>
      </c>
      <c r="J367" s="289">
        <v>137.30000000000001</v>
      </c>
      <c r="K367" s="289">
        <v>79147.429999999993</v>
      </c>
      <c r="L367" s="292">
        <v>1.9E-3</v>
      </c>
    </row>
    <row r="368" spans="1:12" ht="15.75" thickBot="1" x14ac:dyDescent="0.3">
      <c r="A368" s="291" t="s">
        <v>113</v>
      </c>
      <c r="B368" s="286" t="s">
        <v>114</v>
      </c>
      <c r="C368" s="286" t="s">
        <v>1079</v>
      </c>
      <c r="D368" s="138" t="s">
        <v>1592</v>
      </c>
      <c r="E368" s="286" t="s">
        <v>165</v>
      </c>
      <c r="F368" s="287">
        <v>45779</v>
      </c>
      <c r="G368" s="288" t="s">
        <v>103</v>
      </c>
      <c r="H368" s="288">
        <v>0</v>
      </c>
      <c r="I368" s="289">
        <v>56479.519999999997</v>
      </c>
      <c r="J368" s="289">
        <v>-654.15</v>
      </c>
      <c r="K368" s="289">
        <v>0</v>
      </c>
      <c r="L368" s="292">
        <v>0</v>
      </c>
    </row>
    <row r="369" spans="1:12" ht="15.75" thickBot="1" x14ac:dyDescent="0.3">
      <c r="A369" s="291" t="s">
        <v>113</v>
      </c>
      <c r="B369" s="286" t="s">
        <v>114</v>
      </c>
      <c r="C369" s="286" t="s">
        <v>1079</v>
      </c>
      <c r="D369" s="138" t="s">
        <v>180</v>
      </c>
      <c r="E369" s="286" t="s">
        <v>1485</v>
      </c>
      <c r="F369" s="287">
        <v>47710</v>
      </c>
      <c r="G369" s="288" t="s">
        <v>103</v>
      </c>
      <c r="H369" s="288">
        <v>-5</v>
      </c>
      <c r="I369" s="289">
        <v>121876.16</v>
      </c>
      <c r="J369" s="289">
        <v>-5418.15</v>
      </c>
      <c r="K369" s="289">
        <v>-609380.81999999995</v>
      </c>
      <c r="L369" s="292">
        <v>-1.4500000000000001E-2</v>
      </c>
    </row>
    <row r="370" spans="1:12" ht="15.75" thickBot="1" x14ac:dyDescent="0.3">
      <c r="A370" s="291" t="s">
        <v>113</v>
      </c>
      <c r="B370" s="286" t="s">
        <v>114</v>
      </c>
      <c r="C370" s="286" t="s">
        <v>1079</v>
      </c>
      <c r="D370" s="138" t="s">
        <v>440</v>
      </c>
      <c r="E370" s="286" t="s">
        <v>1166</v>
      </c>
      <c r="F370" s="287">
        <v>48442</v>
      </c>
      <c r="G370" s="288" t="s">
        <v>103</v>
      </c>
      <c r="H370" s="288">
        <v>-6</v>
      </c>
      <c r="I370" s="289">
        <v>105756.93</v>
      </c>
      <c r="J370" s="289">
        <v>-7317.06</v>
      </c>
      <c r="K370" s="289">
        <v>-634541.56999999995</v>
      </c>
      <c r="L370" s="292">
        <v>-1.5100000000000001E-2</v>
      </c>
    </row>
    <row r="371" spans="1:12" ht="15.75" thickBot="1" x14ac:dyDescent="0.3">
      <c r="A371" s="291" t="s">
        <v>113</v>
      </c>
      <c r="B371" s="286" t="s">
        <v>114</v>
      </c>
      <c r="C371" s="286" t="s">
        <v>353</v>
      </c>
      <c r="D371" s="138" t="s">
        <v>201</v>
      </c>
      <c r="E371" s="286" t="s">
        <v>1005</v>
      </c>
      <c r="F371" s="287">
        <v>47120</v>
      </c>
      <c r="G371" s="288" t="s">
        <v>103</v>
      </c>
      <c r="H371" s="288">
        <v>2</v>
      </c>
      <c r="I371" s="289">
        <v>61089.22</v>
      </c>
      <c r="J371" s="289">
        <v>1721.22</v>
      </c>
      <c r="K371" s="289">
        <v>122178.44</v>
      </c>
      <c r="L371" s="292">
        <v>3.2000000000000002E-3</v>
      </c>
    </row>
    <row r="372" spans="1:12" ht="15.75" thickBot="1" x14ac:dyDescent="0.3">
      <c r="A372" s="291" t="s">
        <v>113</v>
      </c>
      <c r="B372" s="286" t="s">
        <v>114</v>
      </c>
      <c r="C372" s="286" t="s">
        <v>353</v>
      </c>
      <c r="D372" s="138" t="s">
        <v>183</v>
      </c>
      <c r="E372" s="286" t="s">
        <v>1482</v>
      </c>
      <c r="F372" s="287">
        <v>49444</v>
      </c>
      <c r="G372" s="288" t="s">
        <v>103</v>
      </c>
      <c r="H372" s="288">
        <v>1</v>
      </c>
      <c r="I372" s="289">
        <v>88089.07</v>
      </c>
      <c r="J372" s="289">
        <v>1350.36</v>
      </c>
      <c r="K372" s="289">
        <v>88089.07</v>
      </c>
      <c r="L372" s="292">
        <v>2.3E-3</v>
      </c>
    </row>
    <row r="373" spans="1:12" ht="15.75" thickBot="1" x14ac:dyDescent="0.3">
      <c r="A373" s="291" t="s">
        <v>113</v>
      </c>
      <c r="B373" s="286" t="s">
        <v>114</v>
      </c>
      <c r="C373" s="286" t="s">
        <v>353</v>
      </c>
      <c r="D373" s="138" t="s">
        <v>177</v>
      </c>
      <c r="E373" s="286" t="s">
        <v>1535</v>
      </c>
      <c r="F373" s="287">
        <v>45792</v>
      </c>
      <c r="G373" s="288" t="s">
        <v>103</v>
      </c>
      <c r="H373" s="288">
        <v>-2</v>
      </c>
      <c r="I373" s="289">
        <v>179224.98</v>
      </c>
      <c r="J373" s="289">
        <v>80.599999999999994</v>
      </c>
      <c r="K373" s="289">
        <v>-358449.96</v>
      </c>
      <c r="L373" s="292">
        <v>-9.4000000000000004E-3</v>
      </c>
    </row>
    <row r="374" spans="1:12" ht="15.75" thickBot="1" x14ac:dyDescent="0.3">
      <c r="A374" s="291" t="s">
        <v>113</v>
      </c>
      <c r="B374" s="286" t="s">
        <v>114</v>
      </c>
      <c r="C374" s="286" t="s">
        <v>353</v>
      </c>
      <c r="D374" s="138" t="s">
        <v>116</v>
      </c>
      <c r="E374" s="286" t="s">
        <v>1598</v>
      </c>
      <c r="F374" s="287">
        <v>46251</v>
      </c>
      <c r="G374" s="288" t="s">
        <v>103</v>
      </c>
      <c r="H374" s="288">
        <v>-1</v>
      </c>
      <c r="I374" s="289">
        <v>160147.79</v>
      </c>
      <c r="J374" s="289">
        <v>16.03</v>
      </c>
      <c r="K374" s="289">
        <v>-160147.79</v>
      </c>
      <c r="L374" s="292">
        <v>-4.1999999999999997E-3</v>
      </c>
    </row>
    <row r="375" spans="1:12" ht="15.75" thickBot="1" x14ac:dyDescent="0.3">
      <c r="A375" s="291" t="s">
        <v>113</v>
      </c>
      <c r="B375" s="286" t="s">
        <v>114</v>
      </c>
      <c r="C375" s="286" t="s">
        <v>353</v>
      </c>
      <c r="D375" s="138" t="s">
        <v>315</v>
      </c>
      <c r="E375" s="286" t="s">
        <v>1693</v>
      </c>
      <c r="F375" s="287">
        <v>46524</v>
      </c>
      <c r="G375" s="288" t="s">
        <v>103</v>
      </c>
      <c r="H375" s="288">
        <v>-1</v>
      </c>
      <c r="I375" s="289">
        <v>152853.1</v>
      </c>
      <c r="J375" s="289">
        <v>-348.86</v>
      </c>
      <c r="K375" s="289">
        <v>-152853.1</v>
      </c>
      <c r="L375" s="292">
        <v>-4.0000000000000001E-3</v>
      </c>
    </row>
    <row r="376" spans="1:12" ht="15.75" thickBot="1" x14ac:dyDescent="0.3">
      <c r="A376" s="291" t="s">
        <v>113</v>
      </c>
      <c r="B376" s="286" t="s">
        <v>114</v>
      </c>
      <c r="C376" s="286" t="s">
        <v>353</v>
      </c>
      <c r="D376" s="138" t="s">
        <v>1592</v>
      </c>
      <c r="E376" s="286" t="s">
        <v>165</v>
      </c>
      <c r="F376" s="287">
        <v>45779</v>
      </c>
      <c r="G376" s="288" t="s">
        <v>103</v>
      </c>
      <c r="H376" s="288">
        <v>1</v>
      </c>
      <c r="I376" s="289">
        <v>56479.519999999997</v>
      </c>
      <c r="J376" s="289">
        <v>-697.67</v>
      </c>
      <c r="K376" s="289">
        <v>56479.519999999997</v>
      </c>
      <c r="L376" s="292">
        <v>1.5E-3</v>
      </c>
    </row>
    <row r="377" spans="1:12" ht="15.75" thickBot="1" x14ac:dyDescent="0.3">
      <c r="A377" s="291" t="s">
        <v>113</v>
      </c>
      <c r="B377" s="286" t="s">
        <v>114</v>
      </c>
      <c r="C377" s="286" t="s">
        <v>353</v>
      </c>
      <c r="D377" s="138" t="s">
        <v>179</v>
      </c>
      <c r="E377" s="286" t="s">
        <v>550</v>
      </c>
      <c r="F377" s="287">
        <v>46980</v>
      </c>
      <c r="G377" s="288" t="s">
        <v>103</v>
      </c>
      <c r="H377" s="288">
        <v>-1</v>
      </c>
      <c r="I377" s="289">
        <v>139931.63</v>
      </c>
      <c r="J377" s="289">
        <v>-763.52</v>
      </c>
      <c r="K377" s="289">
        <v>-139931.63</v>
      </c>
      <c r="L377" s="292">
        <v>-3.7000000000000002E-3</v>
      </c>
    </row>
    <row r="378" spans="1:12" ht="15.75" thickBot="1" x14ac:dyDescent="0.3">
      <c r="A378" s="291" t="s">
        <v>113</v>
      </c>
      <c r="B378" s="286" t="s">
        <v>114</v>
      </c>
      <c r="C378" s="286" t="s">
        <v>353</v>
      </c>
      <c r="D378" s="138" t="s">
        <v>1236</v>
      </c>
      <c r="E378" s="286" t="s">
        <v>550</v>
      </c>
      <c r="F378" s="287">
        <v>47253</v>
      </c>
      <c r="G378" s="288" t="s">
        <v>103</v>
      </c>
      <c r="H378" s="288">
        <v>-1</v>
      </c>
      <c r="I378" s="289">
        <v>133142.15</v>
      </c>
      <c r="J378" s="289">
        <v>-958.54</v>
      </c>
      <c r="K378" s="289">
        <v>-133142.15</v>
      </c>
      <c r="L378" s="292">
        <v>-3.5000000000000001E-3</v>
      </c>
    </row>
    <row r="379" spans="1:12" ht="15.75" thickBot="1" x14ac:dyDescent="0.3">
      <c r="A379" s="291" t="s">
        <v>113</v>
      </c>
      <c r="B379" s="286" t="s">
        <v>114</v>
      </c>
      <c r="C379" s="286" t="s">
        <v>1314</v>
      </c>
      <c r="D379" s="138" t="s">
        <v>468</v>
      </c>
      <c r="E379" s="286" t="s">
        <v>1536</v>
      </c>
      <c r="F379" s="287">
        <v>46024</v>
      </c>
      <c r="G379" s="288" t="s">
        <v>103</v>
      </c>
      <c r="H379" s="288">
        <v>-6</v>
      </c>
      <c r="I379" s="289">
        <v>90176.18</v>
      </c>
      <c r="J379" s="289">
        <v>-803.1</v>
      </c>
      <c r="K379" s="289">
        <v>-541057.07999999996</v>
      </c>
      <c r="L379" s="292">
        <v>-7.4000000000000003E-3</v>
      </c>
    </row>
    <row r="380" spans="1:12" ht="15.75" thickBot="1" x14ac:dyDescent="0.3">
      <c r="A380" s="291" t="s">
        <v>113</v>
      </c>
      <c r="B380" s="286" t="s">
        <v>114</v>
      </c>
      <c r="C380" s="286" t="s">
        <v>109</v>
      </c>
      <c r="D380" s="138" t="s">
        <v>201</v>
      </c>
      <c r="E380" s="286" t="s">
        <v>1694</v>
      </c>
      <c r="F380" s="287">
        <v>47120</v>
      </c>
      <c r="G380" s="288" t="s">
        <v>103</v>
      </c>
      <c r="H380" s="288">
        <v>6</v>
      </c>
      <c r="I380" s="289">
        <v>61089.22</v>
      </c>
      <c r="J380" s="289">
        <v>5163.66</v>
      </c>
      <c r="K380" s="289">
        <v>366535.32</v>
      </c>
      <c r="L380" s="292">
        <v>1.11E-2</v>
      </c>
    </row>
    <row r="381" spans="1:12" ht="15.75" thickBot="1" x14ac:dyDescent="0.3">
      <c r="A381" s="291" t="s">
        <v>113</v>
      </c>
      <c r="B381" s="286" t="s">
        <v>114</v>
      </c>
      <c r="C381" s="286" t="s">
        <v>109</v>
      </c>
      <c r="D381" s="138" t="s">
        <v>179</v>
      </c>
      <c r="E381" s="286" t="s">
        <v>1695</v>
      </c>
      <c r="F381" s="287">
        <v>46980</v>
      </c>
      <c r="G381" s="288" t="s">
        <v>103</v>
      </c>
      <c r="H381" s="288">
        <v>1</v>
      </c>
      <c r="I381" s="289">
        <v>139931.63</v>
      </c>
      <c r="J381" s="289">
        <v>763.52</v>
      </c>
      <c r="K381" s="289">
        <v>139931.63</v>
      </c>
      <c r="L381" s="292">
        <v>4.3E-3</v>
      </c>
    </row>
    <row r="382" spans="1:12" ht="15.75" thickBot="1" x14ac:dyDescent="0.3">
      <c r="A382" s="291" t="s">
        <v>113</v>
      </c>
      <c r="B382" s="286" t="s">
        <v>114</v>
      </c>
      <c r="C382" s="286" t="s">
        <v>109</v>
      </c>
      <c r="D382" s="138" t="s">
        <v>468</v>
      </c>
      <c r="E382" s="286" t="s">
        <v>1480</v>
      </c>
      <c r="F382" s="287">
        <v>46024</v>
      </c>
      <c r="G382" s="288" t="s">
        <v>103</v>
      </c>
      <c r="H382" s="288">
        <v>4</v>
      </c>
      <c r="I382" s="289">
        <v>90176.18</v>
      </c>
      <c r="J382" s="289">
        <v>535.4</v>
      </c>
      <c r="K382" s="289">
        <v>360704.72</v>
      </c>
      <c r="L382" s="292">
        <v>1.0999999999999999E-2</v>
      </c>
    </row>
    <row r="383" spans="1:12" ht="15.75" thickBot="1" x14ac:dyDescent="0.3">
      <c r="A383" s="291" t="s">
        <v>113</v>
      </c>
      <c r="B383" s="286" t="s">
        <v>114</v>
      </c>
      <c r="C383" s="286" t="s">
        <v>1015</v>
      </c>
      <c r="D383" s="138" t="s">
        <v>1696</v>
      </c>
      <c r="E383" s="286" t="s">
        <v>1697</v>
      </c>
      <c r="F383" s="287">
        <v>45763</v>
      </c>
      <c r="G383" s="288" t="s">
        <v>103</v>
      </c>
      <c r="H383" s="288">
        <v>-10</v>
      </c>
      <c r="I383" s="289">
        <v>131691</v>
      </c>
      <c r="J383" s="289">
        <v>2670</v>
      </c>
      <c r="K383" s="289">
        <v>-1316910</v>
      </c>
      <c r="L383" s="292">
        <v>-0.64270000000000005</v>
      </c>
    </row>
    <row r="384" spans="1:12" ht="15.75" thickBot="1" x14ac:dyDescent="0.3">
      <c r="A384" s="291" t="s">
        <v>113</v>
      </c>
      <c r="B384" s="286" t="s">
        <v>114</v>
      </c>
      <c r="C384" s="286" t="s">
        <v>1015</v>
      </c>
      <c r="D384" s="138" t="s">
        <v>1698</v>
      </c>
      <c r="E384" s="286" t="s">
        <v>1699</v>
      </c>
      <c r="F384" s="287">
        <v>45763</v>
      </c>
      <c r="G384" s="288" t="s">
        <v>103</v>
      </c>
      <c r="H384" s="288">
        <v>15</v>
      </c>
      <c r="I384" s="289">
        <v>131691</v>
      </c>
      <c r="J384" s="289">
        <v>-801</v>
      </c>
      <c r="K384" s="289">
        <v>395073</v>
      </c>
      <c r="L384" s="292">
        <v>0.1928</v>
      </c>
    </row>
    <row r="385" spans="1:12" ht="15.75" thickBot="1" x14ac:dyDescent="0.3">
      <c r="A385" s="291" t="s">
        <v>113</v>
      </c>
      <c r="B385" s="286" t="s">
        <v>114</v>
      </c>
      <c r="C385" s="286" t="s">
        <v>1012</v>
      </c>
      <c r="D385" s="138" t="s">
        <v>177</v>
      </c>
      <c r="E385" s="286" t="s">
        <v>548</v>
      </c>
      <c r="F385" s="287">
        <v>45792</v>
      </c>
      <c r="G385" s="288" t="s">
        <v>103</v>
      </c>
      <c r="H385" s="288">
        <v>-7</v>
      </c>
      <c r="I385" s="289">
        <v>179224.98</v>
      </c>
      <c r="J385" s="289">
        <v>282.10000000000002</v>
      </c>
      <c r="K385" s="289">
        <v>-1254574.8400000001</v>
      </c>
      <c r="L385" s="292">
        <v>-3.9600000000000003E-2</v>
      </c>
    </row>
    <row r="386" spans="1:12" ht="15.75" thickBot="1" x14ac:dyDescent="0.3">
      <c r="A386" s="291" t="s">
        <v>113</v>
      </c>
      <c r="B386" s="286" t="s">
        <v>114</v>
      </c>
      <c r="C386" s="286" t="s">
        <v>1012</v>
      </c>
      <c r="D386" s="138" t="s">
        <v>468</v>
      </c>
      <c r="E386" s="286" t="s">
        <v>1005</v>
      </c>
      <c r="F386" s="287">
        <v>46024</v>
      </c>
      <c r="G386" s="288" t="s">
        <v>103</v>
      </c>
      <c r="H386" s="288">
        <v>2</v>
      </c>
      <c r="I386" s="289">
        <v>90176.18</v>
      </c>
      <c r="J386" s="289">
        <v>267.7</v>
      </c>
      <c r="K386" s="289">
        <v>180352.36</v>
      </c>
      <c r="L386" s="292">
        <v>5.7000000000000002E-3</v>
      </c>
    </row>
    <row r="387" spans="1:12" ht="15.75" thickBot="1" x14ac:dyDescent="0.3">
      <c r="A387" s="291" t="s">
        <v>113</v>
      </c>
      <c r="B387" s="286" t="s">
        <v>114</v>
      </c>
      <c r="C387" s="286" t="s">
        <v>1012</v>
      </c>
      <c r="D387" s="138" t="s">
        <v>116</v>
      </c>
      <c r="E387" s="286" t="s">
        <v>1483</v>
      </c>
      <c r="F387" s="287">
        <v>46251</v>
      </c>
      <c r="G387" s="288" t="s">
        <v>103</v>
      </c>
      <c r="H387" s="288">
        <v>-11</v>
      </c>
      <c r="I387" s="289">
        <v>160147.79</v>
      </c>
      <c r="J387" s="289">
        <v>176.33</v>
      </c>
      <c r="K387" s="289">
        <v>-1761625.74</v>
      </c>
      <c r="L387" s="292">
        <v>-5.5500000000000001E-2</v>
      </c>
    </row>
    <row r="388" spans="1:12" ht="15.75" thickBot="1" x14ac:dyDescent="0.3">
      <c r="A388" s="291" t="s">
        <v>113</v>
      </c>
      <c r="B388" s="286" t="s">
        <v>114</v>
      </c>
      <c r="C388" s="286" t="s">
        <v>1012</v>
      </c>
      <c r="D388" s="138" t="s">
        <v>143</v>
      </c>
      <c r="E388" s="286" t="s">
        <v>1482</v>
      </c>
      <c r="F388" s="287">
        <v>46391</v>
      </c>
      <c r="G388" s="288" t="s">
        <v>103</v>
      </c>
      <c r="H388" s="288">
        <v>1</v>
      </c>
      <c r="I388" s="289">
        <v>79147.429999999993</v>
      </c>
      <c r="J388" s="289">
        <v>137.30000000000001</v>
      </c>
      <c r="K388" s="289">
        <v>79147.429999999993</v>
      </c>
      <c r="L388" s="292">
        <v>2.5000000000000001E-3</v>
      </c>
    </row>
    <row r="389" spans="1:12" ht="15.75" thickBot="1" x14ac:dyDescent="0.3">
      <c r="A389" s="291" t="s">
        <v>113</v>
      </c>
      <c r="B389" s="286" t="s">
        <v>114</v>
      </c>
      <c r="C389" s="286" t="s">
        <v>1012</v>
      </c>
      <c r="D389" s="138" t="s">
        <v>1592</v>
      </c>
      <c r="E389" s="286" t="s">
        <v>165</v>
      </c>
      <c r="F389" s="287">
        <v>45779</v>
      </c>
      <c r="G389" s="288" t="s">
        <v>103</v>
      </c>
      <c r="H389" s="288">
        <v>0</v>
      </c>
      <c r="I389" s="289">
        <v>56479.519999999997</v>
      </c>
      <c r="J389" s="289">
        <v>-654.15</v>
      </c>
      <c r="K389" s="289">
        <v>0</v>
      </c>
      <c r="L389" s="292">
        <v>0</v>
      </c>
    </row>
    <row r="390" spans="1:12" ht="15.75" thickBot="1" x14ac:dyDescent="0.3">
      <c r="A390" s="291" t="s">
        <v>113</v>
      </c>
      <c r="B390" s="286" t="s">
        <v>114</v>
      </c>
      <c r="C390" s="286" t="s">
        <v>1012</v>
      </c>
      <c r="D390" s="138" t="s">
        <v>201</v>
      </c>
      <c r="E390" s="286" t="s">
        <v>1419</v>
      </c>
      <c r="F390" s="287">
        <v>47120</v>
      </c>
      <c r="G390" s="288" t="s">
        <v>103</v>
      </c>
      <c r="H390" s="288">
        <v>-1</v>
      </c>
      <c r="I390" s="289">
        <v>61089.22</v>
      </c>
      <c r="J390" s="289">
        <v>-860.61</v>
      </c>
      <c r="K390" s="289">
        <v>-61089.22</v>
      </c>
      <c r="L390" s="292">
        <v>-1.9E-3</v>
      </c>
    </row>
    <row r="391" spans="1:12" ht="15.75" thickBot="1" x14ac:dyDescent="0.3">
      <c r="A391" s="291" t="s">
        <v>113</v>
      </c>
      <c r="B391" s="286" t="s">
        <v>114</v>
      </c>
      <c r="C391" s="286" t="s">
        <v>1012</v>
      </c>
      <c r="D391" s="138" t="s">
        <v>183</v>
      </c>
      <c r="E391" s="286" t="s">
        <v>1484</v>
      </c>
      <c r="F391" s="287">
        <v>49444</v>
      </c>
      <c r="G391" s="288" t="s">
        <v>103</v>
      </c>
      <c r="H391" s="288">
        <v>-3</v>
      </c>
      <c r="I391" s="289">
        <v>88089.07</v>
      </c>
      <c r="J391" s="289">
        <v>-4051.08</v>
      </c>
      <c r="K391" s="289">
        <v>-264267.21000000002</v>
      </c>
      <c r="L391" s="292">
        <v>-8.3000000000000001E-3</v>
      </c>
    </row>
    <row r="392" spans="1:12" ht="15.75" thickBot="1" x14ac:dyDescent="0.3">
      <c r="A392" s="291" t="s">
        <v>113</v>
      </c>
      <c r="B392" s="286" t="s">
        <v>114</v>
      </c>
      <c r="C392" s="286" t="s">
        <v>1012</v>
      </c>
      <c r="D392" s="138" t="s">
        <v>440</v>
      </c>
      <c r="E392" s="286" t="s">
        <v>1595</v>
      </c>
      <c r="F392" s="287">
        <v>48442</v>
      </c>
      <c r="G392" s="288" t="s">
        <v>103</v>
      </c>
      <c r="H392" s="288">
        <v>-8</v>
      </c>
      <c r="I392" s="289">
        <v>105756.93</v>
      </c>
      <c r="J392" s="289">
        <v>-9756.08</v>
      </c>
      <c r="K392" s="289">
        <v>-846055.43</v>
      </c>
      <c r="L392" s="292">
        <v>-2.6700000000000002E-2</v>
      </c>
    </row>
    <row r="393" spans="1:12" ht="15.75" thickBot="1" x14ac:dyDescent="0.3">
      <c r="A393" s="291" t="s">
        <v>113</v>
      </c>
      <c r="B393" s="286" t="s">
        <v>114</v>
      </c>
      <c r="C393" s="286" t="s">
        <v>1012</v>
      </c>
      <c r="D393" s="138" t="s">
        <v>184</v>
      </c>
      <c r="E393" s="286" t="s">
        <v>1599</v>
      </c>
      <c r="F393" s="287">
        <v>51363</v>
      </c>
      <c r="G393" s="288" t="s">
        <v>103</v>
      </c>
      <c r="H393" s="288">
        <v>-9</v>
      </c>
      <c r="I393" s="289">
        <v>61098.78</v>
      </c>
      <c r="J393" s="289">
        <v>-11238.66</v>
      </c>
      <c r="K393" s="289">
        <v>-549888.99</v>
      </c>
      <c r="L393" s="292">
        <v>-1.7299999999999999E-2</v>
      </c>
    </row>
    <row r="394" spans="1:12" ht="15.75" thickBot="1" x14ac:dyDescent="0.3">
      <c r="A394" s="291" t="s">
        <v>113</v>
      </c>
      <c r="B394" s="286" t="s">
        <v>114</v>
      </c>
      <c r="C394" s="286" t="s">
        <v>1012</v>
      </c>
      <c r="D394" s="138" t="s">
        <v>179</v>
      </c>
      <c r="E394" s="286" t="s">
        <v>1587</v>
      </c>
      <c r="F394" s="287">
        <v>46980</v>
      </c>
      <c r="G394" s="288" t="s">
        <v>103</v>
      </c>
      <c r="H394" s="288">
        <v>-19</v>
      </c>
      <c r="I394" s="289">
        <v>139931.63</v>
      </c>
      <c r="J394" s="289">
        <v>-14506.88</v>
      </c>
      <c r="K394" s="289">
        <v>-2658701.02</v>
      </c>
      <c r="L394" s="292">
        <v>-8.3799999999999999E-2</v>
      </c>
    </row>
    <row r="395" spans="1:12" ht="15.75" thickBot="1" x14ac:dyDescent="0.3">
      <c r="A395" s="291" t="s">
        <v>113</v>
      </c>
      <c r="B395" s="286" t="s">
        <v>114</v>
      </c>
      <c r="C395" s="286" t="s">
        <v>1012</v>
      </c>
      <c r="D395" s="138" t="s">
        <v>180</v>
      </c>
      <c r="E395" s="286" t="s">
        <v>1700</v>
      </c>
      <c r="F395" s="287">
        <v>47710</v>
      </c>
      <c r="G395" s="288" t="s">
        <v>103</v>
      </c>
      <c r="H395" s="288">
        <v>-43</v>
      </c>
      <c r="I395" s="289">
        <v>121876.16</v>
      </c>
      <c r="J395" s="289">
        <v>-46596.09</v>
      </c>
      <c r="K395" s="289">
        <v>-5240675.04</v>
      </c>
      <c r="L395" s="292">
        <v>-0.1653</v>
      </c>
    </row>
    <row r="396" spans="1:12" ht="15.75" thickBot="1" x14ac:dyDescent="0.3">
      <c r="A396" s="291" t="s">
        <v>332</v>
      </c>
      <c r="B396" s="286" t="s">
        <v>333</v>
      </c>
      <c r="C396" s="286" t="s">
        <v>281</v>
      </c>
      <c r="D396" s="138" t="s">
        <v>334</v>
      </c>
      <c r="E396" s="286" t="s">
        <v>165</v>
      </c>
      <c r="F396" s="288" t="s">
        <v>103</v>
      </c>
      <c r="G396" s="288" t="s">
        <v>103</v>
      </c>
      <c r="H396" s="290">
        <v>14563</v>
      </c>
      <c r="I396" s="289">
        <v>92.17</v>
      </c>
      <c r="J396" s="289">
        <v>1342271.71</v>
      </c>
      <c r="K396" s="288" t="s">
        <v>103</v>
      </c>
      <c r="L396" s="292">
        <v>6.7000000000000002E-3</v>
      </c>
    </row>
    <row r="397" spans="1:12" ht="15.75" thickBot="1" x14ac:dyDescent="0.3">
      <c r="A397" s="291" t="s">
        <v>332</v>
      </c>
      <c r="B397" s="286" t="s">
        <v>333</v>
      </c>
      <c r="C397" s="286" t="s">
        <v>353</v>
      </c>
      <c r="D397" s="138" t="s">
        <v>334</v>
      </c>
      <c r="E397" s="286" t="s">
        <v>552</v>
      </c>
      <c r="F397" s="288" t="s">
        <v>103</v>
      </c>
      <c r="G397" s="288" t="s">
        <v>103</v>
      </c>
      <c r="H397" s="290">
        <v>4007</v>
      </c>
      <c r="I397" s="289">
        <v>92.17</v>
      </c>
      <c r="J397" s="289">
        <v>369325.19</v>
      </c>
      <c r="K397" s="288" t="s">
        <v>103</v>
      </c>
      <c r="L397" s="292">
        <v>9.7000000000000003E-3</v>
      </c>
    </row>
    <row r="398" spans="1:12" ht="15.75" thickBot="1" x14ac:dyDescent="0.3">
      <c r="A398" s="291" t="s">
        <v>1316</v>
      </c>
      <c r="B398" s="286" t="s">
        <v>1701</v>
      </c>
      <c r="C398" s="286" t="s">
        <v>932</v>
      </c>
      <c r="D398" s="138" t="s">
        <v>1702</v>
      </c>
      <c r="E398" s="286" t="s">
        <v>165</v>
      </c>
      <c r="F398" s="288" t="s">
        <v>103</v>
      </c>
      <c r="G398" s="288" t="s">
        <v>103</v>
      </c>
      <c r="H398" s="288">
        <v>410</v>
      </c>
      <c r="I398" s="289">
        <v>1109.5</v>
      </c>
      <c r="J398" s="289">
        <v>454896.73</v>
      </c>
      <c r="K398" s="288" t="s">
        <v>103</v>
      </c>
      <c r="L398" s="292">
        <v>3.7000000000000002E-3</v>
      </c>
    </row>
    <row r="399" spans="1:12" ht="15.75" thickBot="1" x14ac:dyDescent="0.3">
      <c r="A399" s="291" t="s">
        <v>1316</v>
      </c>
      <c r="B399" s="286" t="s">
        <v>1701</v>
      </c>
      <c r="C399" s="286" t="s">
        <v>1011</v>
      </c>
      <c r="D399" s="138" t="s">
        <v>1702</v>
      </c>
      <c r="E399" s="286" t="s">
        <v>165</v>
      </c>
      <c r="F399" s="288" t="s">
        <v>103</v>
      </c>
      <c r="G399" s="288" t="s">
        <v>103</v>
      </c>
      <c r="H399" s="288">
        <v>159</v>
      </c>
      <c r="I399" s="289">
        <v>1109.5</v>
      </c>
      <c r="J399" s="289">
        <v>176411.17</v>
      </c>
      <c r="K399" s="288" t="s">
        <v>103</v>
      </c>
      <c r="L399" s="292">
        <v>3.7000000000000002E-3</v>
      </c>
    </row>
    <row r="400" spans="1:12" ht="15.75" thickBot="1" x14ac:dyDescent="0.3">
      <c r="A400" s="291" t="s">
        <v>1316</v>
      </c>
      <c r="B400" s="286" t="s">
        <v>1701</v>
      </c>
      <c r="C400" s="286" t="s">
        <v>100</v>
      </c>
      <c r="D400" s="138" t="s">
        <v>1702</v>
      </c>
      <c r="E400" s="286" t="s">
        <v>165</v>
      </c>
      <c r="F400" s="288" t="s">
        <v>103</v>
      </c>
      <c r="G400" s="288" t="s">
        <v>103</v>
      </c>
      <c r="H400" s="290">
        <v>3383</v>
      </c>
      <c r="I400" s="289">
        <v>1109.5</v>
      </c>
      <c r="J400" s="289">
        <v>3753452.75</v>
      </c>
      <c r="K400" s="288" t="s">
        <v>103</v>
      </c>
      <c r="L400" s="292">
        <v>7.4999999999999997E-3</v>
      </c>
    </row>
    <row r="401" spans="1:12" ht="15.75" thickBot="1" x14ac:dyDescent="0.3">
      <c r="A401" s="291" t="s">
        <v>1316</v>
      </c>
      <c r="B401" s="286" t="s">
        <v>1701</v>
      </c>
      <c r="C401" s="286" t="s">
        <v>108</v>
      </c>
      <c r="D401" s="138" t="s">
        <v>1702</v>
      </c>
      <c r="E401" s="286" t="s">
        <v>165</v>
      </c>
      <c r="F401" s="288" t="s">
        <v>103</v>
      </c>
      <c r="G401" s="288" t="s">
        <v>103</v>
      </c>
      <c r="H401" s="290">
        <v>1793</v>
      </c>
      <c r="I401" s="289">
        <v>1109.5</v>
      </c>
      <c r="J401" s="289">
        <v>1989341.05</v>
      </c>
      <c r="K401" s="288" t="s">
        <v>103</v>
      </c>
      <c r="L401" s="292">
        <v>7.1999999999999998E-3</v>
      </c>
    </row>
    <row r="402" spans="1:12" ht="15.75" thickBot="1" x14ac:dyDescent="0.3">
      <c r="A402" s="291" t="s">
        <v>1316</v>
      </c>
      <c r="B402" s="286" t="s">
        <v>1701</v>
      </c>
      <c r="C402" s="286" t="s">
        <v>352</v>
      </c>
      <c r="D402" s="138" t="s">
        <v>1702</v>
      </c>
      <c r="E402" s="286" t="s">
        <v>165</v>
      </c>
      <c r="F402" s="288" t="s">
        <v>103</v>
      </c>
      <c r="G402" s="288" t="s">
        <v>103</v>
      </c>
      <c r="H402" s="290">
        <v>2510</v>
      </c>
      <c r="I402" s="289">
        <v>1109.5</v>
      </c>
      <c r="J402" s="289">
        <v>2784855.57</v>
      </c>
      <c r="K402" s="288" t="s">
        <v>103</v>
      </c>
      <c r="L402" s="292">
        <v>1.12E-2</v>
      </c>
    </row>
    <row r="403" spans="1:12" ht="15.75" thickBot="1" x14ac:dyDescent="0.3">
      <c r="A403" s="291" t="s">
        <v>1316</v>
      </c>
      <c r="B403" s="286" t="s">
        <v>1701</v>
      </c>
      <c r="C403" s="286" t="s">
        <v>1079</v>
      </c>
      <c r="D403" s="138" t="s">
        <v>1702</v>
      </c>
      <c r="E403" s="286" t="s">
        <v>165</v>
      </c>
      <c r="F403" s="288" t="s">
        <v>103</v>
      </c>
      <c r="G403" s="288" t="s">
        <v>103</v>
      </c>
      <c r="H403" s="288">
        <v>281</v>
      </c>
      <c r="I403" s="289">
        <v>1109.5</v>
      </c>
      <c r="J403" s="289">
        <v>311770.68</v>
      </c>
      <c r="K403" s="288" t="s">
        <v>103</v>
      </c>
      <c r="L403" s="292">
        <v>7.4000000000000003E-3</v>
      </c>
    </row>
    <row r="404" spans="1:12" ht="15.75" thickBot="1" x14ac:dyDescent="0.3">
      <c r="A404" s="291" t="s">
        <v>1316</v>
      </c>
      <c r="B404" s="286" t="s">
        <v>1701</v>
      </c>
      <c r="C404" s="286" t="s">
        <v>353</v>
      </c>
      <c r="D404" s="138" t="s">
        <v>1702</v>
      </c>
      <c r="E404" s="286" t="s">
        <v>165</v>
      </c>
      <c r="F404" s="288" t="s">
        <v>103</v>
      </c>
      <c r="G404" s="288" t="s">
        <v>103</v>
      </c>
      <c r="H404" s="288">
        <v>255</v>
      </c>
      <c r="I404" s="289">
        <v>1109.5</v>
      </c>
      <c r="J404" s="289">
        <v>282923.57</v>
      </c>
      <c r="K404" s="288" t="s">
        <v>103</v>
      </c>
      <c r="L404" s="292">
        <v>7.4000000000000003E-3</v>
      </c>
    </row>
    <row r="405" spans="1:12" ht="15.75" thickBot="1" x14ac:dyDescent="0.3">
      <c r="A405" s="291" t="s">
        <v>1316</v>
      </c>
      <c r="B405" s="286" t="s">
        <v>1701</v>
      </c>
      <c r="C405" s="286" t="s">
        <v>1314</v>
      </c>
      <c r="D405" s="138" t="s">
        <v>1702</v>
      </c>
      <c r="E405" s="286" t="s">
        <v>165</v>
      </c>
      <c r="F405" s="288" t="s">
        <v>103</v>
      </c>
      <c r="G405" s="288" t="s">
        <v>103</v>
      </c>
      <c r="H405" s="288">
        <v>490</v>
      </c>
      <c r="I405" s="289">
        <v>1109.5</v>
      </c>
      <c r="J405" s="289">
        <v>543657.06000000006</v>
      </c>
      <c r="K405" s="288" t="s">
        <v>103</v>
      </c>
      <c r="L405" s="292">
        <v>7.4000000000000003E-3</v>
      </c>
    </row>
    <row r="406" spans="1:12" ht="15.75" thickBot="1" x14ac:dyDescent="0.3">
      <c r="A406" s="291" t="s">
        <v>1316</v>
      </c>
      <c r="B406" s="286" t="s">
        <v>1701</v>
      </c>
      <c r="C406" s="286" t="s">
        <v>1012</v>
      </c>
      <c r="D406" s="138" t="s">
        <v>1702</v>
      </c>
      <c r="E406" s="286" t="s">
        <v>165</v>
      </c>
      <c r="F406" s="288" t="s">
        <v>103</v>
      </c>
      <c r="G406" s="288" t="s">
        <v>103</v>
      </c>
      <c r="H406" s="288">
        <v>107</v>
      </c>
      <c r="I406" s="289">
        <v>1109.5</v>
      </c>
      <c r="J406" s="289">
        <v>118716.95</v>
      </c>
      <c r="K406" s="288" t="s">
        <v>103</v>
      </c>
      <c r="L406" s="292">
        <v>3.7000000000000002E-3</v>
      </c>
    </row>
    <row r="407" spans="1:12" ht="15.75" thickBot="1" x14ac:dyDescent="0.3">
      <c r="A407" s="291" t="s">
        <v>1316</v>
      </c>
      <c r="B407" s="286" t="s">
        <v>1142</v>
      </c>
      <c r="C407" s="286" t="s">
        <v>1014</v>
      </c>
      <c r="D407" s="138" t="s">
        <v>107</v>
      </c>
      <c r="E407" s="286" t="s">
        <v>165</v>
      </c>
      <c r="F407" s="288" t="s">
        <v>103</v>
      </c>
      <c r="G407" s="288" t="s">
        <v>103</v>
      </c>
      <c r="H407" s="290">
        <v>1323108</v>
      </c>
      <c r="I407" s="289">
        <v>1.07</v>
      </c>
      <c r="J407" s="289">
        <v>1417375.11</v>
      </c>
      <c r="K407" s="288" t="s">
        <v>103</v>
      </c>
      <c r="L407" s="292">
        <v>0.82220000000000004</v>
      </c>
    </row>
    <row r="408" spans="1:12" ht="15.75" thickBot="1" x14ac:dyDescent="0.3">
      <c r="A408" s="291" t="s">
        <v>117</v>
      </c>
      <c r="B408" s="286" t="s">
        <v>1162</v>
      </c>
      <c r="C408" s="286" t="s">
        <v>1011</v>
      </c>
      <c r="D408" s="138" t="s">
        <v>1162</v>
      </c>
      <c r="E408" s="286" t="s">
        <v>165</v>
      </c>
      <c r="F408" s="288" t="s">
        <v>103</v>
      </c>
      <c r="G408" s="288" t="s">
        <v>103</v>
      </c>
      <c r="H408" s="290">
        <v>120132</v>
      </c>
      <c r="I408" s="289">
        <v>2.2999999999999998</v>
      </c>
      <c r="J408" s="289">
        <v>276251.67</v>
      </c>
      <c r="K408" s="288" t="s">
        <v>103</v>
      </c>
      <c r="L408" s="292">
        <v>5.7999999999999996E-3</v>
      </c>
    </row>
    <row r="409" spans="1:12" ht="15.75" thickBot="1" x14ac:dyDescent="0.3">
      <c r="A409" s="291" t="s">
        <v>117</v>
      </c>
      <c r="B409" s="286" t="s">
        <v>1162</v>
      </c>
      <c r="C409" s="286" t="s">
        <v>1012</v>
      </c>
      <c r="D409" s="138" t="s">
        <v>1162</v>
      </c>
      <c r="E409" s="286" t="s">
        <v>165</v>
      </c>
      <c r="F409" s="288" t="s">
        <v>103</v>
      </c>
      <c r="G409" s="288" t="s">
        <v>103</v>
      </c>
      <c r="H409" s="290">
        <v>45499</v>
      </c>
      <c r="I409" s="289">
        <v>2.2999999999999998</v>
      </c>
      <c r="J409" s="289">
        <v>104629.06</v>
      </c>
      <c r="K409" s="288" t="s">
        <v>103</v>
      </c>
      <c r="L409" s="292">
        <v>3.3E-3</v>
      </c>
    </row>
    <row r="410" spans="1:12" ht="15.75" thickBot="1" x14ac:dyDescent="0.3">
      <c r="A410" s="291" t="s">
        <v>117</v>
      </c>
      <c r="B410" s="286" t="s">
        <v>369</v>
      </c>
      <c r="C410" s="286" t="s">
        <v>281</v>
      </c>
      <c r="D410" s="138" t="s">
        <v>283</v>
      </c>
      <c r="E410" s="286" t="s">
        <v>553</v>
      </c>
      <c r="F410" s="288" t="s">
        <v>103</v>
      </c>
      <c r="G410" s="288" t="s">
        <v>103</v>
      </c>
      <c r="H410" s="290">
        <v>838254</v>
      </c>
      <c r="I410" s="289">
        <v>2.08</v>
      </c>
      <c r="J410" s="289">
        <v>1743725.53</v>
      </c>
      <c r="K410" s="288" t="s">
        <v>103</v>
      </c>
      <c r="L410" s="292">
        <v>8.8000000000000005E-3</v>
      </c>
    </row>
    <row r="411" spans="1:12" ht="15.75" thickBot="1" x14ac:dyDescent="0.3">
      <c r="A411" s="291" t="s">
        <v>117</v>
      </c>
      <c r="B411" s="286" t="s">
        <v>807</v>
      </c>
      <c r="C411" s="286" t="s">
        <v>281</v>
      </c>
      <c r="D411" s="138" t="s">
        <v>243</v>
      </c>
      <c r="E411" s="286" t="s">
        <v>554</v>
      </c>
      <c r="F411" s="288" t="s">
        <v>103</v>
      </c>
      <c r="G411" s="288" t="s">
        <v>103</v>
      </c>
      <c r="H411" s="290">
        <v>10187885</v>
      </c>
      <c r="I411" s="289">
        <v>1.51</v>
      </c>
      <c r="J411" s="289">
        <v>15427826.74</v>
      </c>
      <c r="K411" s="288" t="s">
        <v>103</v>
      </c>
      <c r="L411" s="292">
        <v>7.7499999999999999E-2</v>
      </c>
    </row>
    <row r="412" spans="1:12" ht="15.75" thickBot="1" x14ac:dyDescent="0.3">
      <c r="A412" s="291" t="s">
        <v>117</v>
      </c>
      <c r="B412" s="286" t="s">
        <v>807</v>
      </c>
      <c r="C412" s="286" t="s">
        <v>353</v>
      </c>
      <c r="D412" s="138" t="s">
        <v>243</v>
      </c>
      <c r="E412" s="286" t="s">
        <v>555</v>
      </c>
      <c r="F412" s="288" t="s">
        <v>103</v>
      </c>
      <c r="G412" s="288" t="s">
        <v>103</v>
      </c>
      <c r="H412" s="290">
        <v>1747105</v>
      </c>
      <c r="I412" s="289">
        <v>1.51</v>
      </c>
      <c r="J412" s="289">
        <v>2645694.59</v>
      </c>
      <c r="K412" s="288" t="s">
        <v>103</v>
      </c>
      <c r="L412" s="292">
        <v>6.9599999999999995E-2</v>
      </c>
    </row>
    <row r="413" spans="1:12" ht="15.75" thickBot="1" x14ac:dyDescent="0.3">
      <c r="A413" s="291" t="s">
        <v>117</v>
      </c>
      <c r="B413" s="286" t="s">
        <v>807</v>
      </c>
      <c r="C413" s="286" t="s">
        <v>295</v>
      </c>
      <c r="D413" s="138" t="s">
        <v>243</v>
      </c>
      <c r="E413" s="286" t="s">
        <v>165</v>
      </c>
      <c r="F413" s="288" t="s">
        <v>103</v>
      </c>
      <c r="G413" s="288" t="s">
        <v>103</v>
      </c>
      <c r="H413" s="290">
        <v>136424638</v>
      </c>
      <c r="I413" s="289">
        <v>1.51</v>
      </c>
      <c r="J413" s="289">
        <v>206592018.02000001</v>
      </c>
      <c r="K413" s="288" t="s">
        <v>103</v>
      </c>
      <c r="L413" s="292">
        <v>0.93500000000000005</v>
      </c>
    </row>
    <row r="414" spans="1:12" ht="15.75" thickBot="1" x14ac:dyDescent="0.3">
      <c r="A414" s="291" t="s">
        <v>117</v>
      </c>
      <c r="B414" s="286" t="s">
        <v>1163</v>
      </c>
      <c r="C414" s="286" t="s">
        <v>1012</v>
      </c>
      <c r="D414" s="138" t="s">
        <v>1163</v>
      </c>
      <c r="E414" s="286" t="s">
        <v>165</v>
      </c>
      <c r="F414" s="288" t="s">
        <v>103</v>
      </c>
      <c r="G414" s="288" t="s">
        <v>103</v>
      </c>
      <c r="H414" s="290">
        <v>113528</v>
      </c>
      <c r="I414" s="289">
        <v>2.98</v>
      </c>
      <c r="J414" s="289">
        <v>338838.96</v>
      </c>
      <c r="K414" s="288" t="s">
        <v>103</v>
      </c>
      <c r="L414" s="292">
        <v>1.0699999999999999E-2</v>
      </c>
    </row>
    <row r="415" spans="1:12" ht="15.75" thickBot="1" x14ac:dyDescent="0.3">
      <c r="A415" s="291" t="s">
        <v>117</v>
      </c>
      <c r="B415" s="286" t="s">
        <v>284</v>
      </c>
      <c r="C415" s="286" t="s">
        <v>281</v>
      </c>
      <c r="D415" s="138" t="s">
        <v>284</v>
      </c>
      <c r="E415" s="286" t="s">
        <v>556</v>
      </c>
      <c r="F415" s="288" t="s">
        <v>103</v>
      </c>
      <c r="G415" s="288" t="s">
        <v>103</v>
      </c>
      <c r="H415" s="290">
        <v>666223</v>
      </c>
      <c r="I415" s="289">
        <v>1.98</v>
      </c>
      <c r="J415" s="289">
        <v>1321564.1499999999</v>
      </c>
      <c r="K415" s="288" t="s">
        <v>103</v>
      </c>
      <c r="L415" s="292">
        <v>6.6E-3</v>
      </c>
    </row>
    <row r="416" spans="1:12" ht="15.75" thickBot="1" x14ac:dyDescent="0.3">
      <c r="A416" s="291" t="s">
        <v>117</v>
      </c>
      <c r="B416" s="286" t="s">
        <v>937</v>
      </c>
      <c r="C416" s="286" t="s">
        <v>932</v>
      </c>
      <c r="D416" s="138" t="s">
        <v>938</v>
      </c>
      <c r="E416" s="286" t="s">
        <v>165</v>
      </c>
      <c r="F416" s="288" t="s">
        <v>103</v>
      </c>
      <c r="G416" s="288" t="s">
        <v>103</v>
      </c>
      <c r="H416" s="288">
        <v>267</v>
      </c>
      <c r="I416" s="289">
        <v>2405.98</v>
      </c>
      <c r="J416" s="289">
        <v>642397.55000000005</v>
      </c>
      <c r="K416" s="288" t="s">
        <v>103</v>
      </c>
      <c r="L416" s="292">
        <v>5.1999999999999998E-3</v>
      </c>
    </row>
    <row r="417" spans="1:12" ht="15.75" thickBot="1" x14ac:dyDescent="0.3">
      <c r="A417" s="291" t="s">
        <v>118</v>
      </c>
      <c r="B417" s="286" t="s">
        <v>484</v>
      </c>
      <c r="C417" s="286" t="s">
        <v>281</v>
      </c>
      <c r="D417" s="138" t="s">
        <v>484</v>
      </c>
      <c r="E417" s="286" t="s">
        <v>165</v>
      </c>
      <c r="F417" s="288" t="s">
        <v>103</v>
      </c>
      <c r="G417" s="288" t="s">
        <v>103</v>
      </c>
      <c r="H417" s="290">
        <v>4638652</v>
      </c>
      <c r="I417" s="289">
        <v>1.57</v>
      </c>
      <c r="J417" s="289">
        <v>7277656.8099999996</v>
      </c>
      <c r="K417" s="288" t="s">
        <v>103</v>
      </c>
      <c r="L417" s="292">
        <v>3.6600000000000001E-2</v>
      </c>
    </row>
    <row r="418" spans="1:12" ht="15.75" thickBot="1" x14ac:dyDescent="0.3">
      <c r="A418" s="291" t="s">
        <v>118</v>
      </c>
      <c r="B418" s="286" t="s">
        <v>26</v>
      </c>
      <c r="C418" s="286" t="s">
        <v>1011</v>
      </c>
      <c r="D418" s="138" t="s">
        <v>120</v>
      </c>
      <c r="E418" s="286" t="s">
        <v>165</v>
      </c>
      <c r="F418" s="288" t="s">
        <v>103</v>
      </c>
      <c r="G418" s="288" t="s">
        <v>103</v>
      </c>
      <c r="H418" s="290">
        <v>2260775</v>
      </c>
      <c r="I418" s="289">
        <v>1.79</v>
      </c>
      <c r="J418" s="289">
        <v>4043285.44</v>
      </c>
      <c r="K418" s="288" t="s">
        <v>103</v>
      </c>
      <c r="L418" s="292">
        <v>8.5000000000000006E-2</v>
      </c>
    </row>
    <row r="419" spans="1:12" ht="15.75" thickBot="1" x14ac:dyDescent="0.3">
      <c r="A419" s="291" t="s">
        <v>118</v>
      </c>
      <c r="B419" s="286" t="s">
        <v>26</v>
      </c>
      <c r="C419" s="286" t="s">
        <v>281</v>
      </c>
      <c r="D419" s="138" t="s">
        <v>120</v>
      </c>
      <c r="E419" s="286" t="s">
        <v>559</v>
      </c>
      <c r="F419" s="288" t="s">
        <v>103</v>
      </c>
      <c r="G419" s="288" t="s">
        <v>103</v>
      </c>
      <c r="H419" s="290">
        <v>8608267</v>
      </c>
      <c r="I419" s="289">
        <v>1.79</v>
      </c>
      <c r="J419" s="289">
        <v>15395462.039999999</v>
      </c>
      <c r="K419" s="288" t="s">
        <v>103</v>
      </c>
      <c r="L419" s="292">
        <v>7.7399999999999997E-2</v>
      </c>
    </row>
    <row r="420" spans="1:12" ht="15.75" thickBot="1" x14ac:dyDescent="0.3">
      <c r="A420" s="291" t="s">
        <v>118</v>
      </c>
      <c r="B420" s="286" t="s">
        <v>26</v>
      </c>
      <c r="C420" s="286" t="s">
        <v>353</v>
      </c>
      <c r="D420" s="138" t="s">
        <v>120</v>
      </c>
      <c r="E420" s="286" t="s">
        <v>562</v>
      </c>
      <c r="F420" s="288" t="s">
        <v>103</v>
      </c>
      <c r="G420" s="288" t="s">
        <v>103</v>
      </c>
      <c r="H420" s="290">
        <v>2924749</v>
      </c>
      <c r="I420" s="289">
        <v>1.79</v>
      </c>
      <c r="J420" s="289">
        <v>5230770.29</v>
      </c>
      <c r="K420" s="288" t="s">
        <v>103</v>
      </c>
      <c r="L420" s="292">
        <v>0.13769999999999999</v>
      </c>
    </row>
    <row r="421" spans="1:12" ht="15.75" thickBot="1" x14ac:dyDescent="0.3">
      <c r="A421" s="291" t="s">
        <v>118</v>
      </c>
      <c r="B421" s="286" t="s">
        <v>26</v>
      </c>
      <c r="C421" s="286" t="s">
        <v>1012</v>
      </c>
      <c r="D421" s="138" t="s">
        <v>120</v>
      </c>
      <c r="E421" s="286" t="s">
        <v>165</v>
      </c>
      <c r="F421" s="288" t="s">
        <v>103</v>
      </c>
      <c r="G421" s="288" t="s">
        <v>103</v>
      </c>
      <c r="H421" s="290">
        <v>1626525</v>
      </c>
      <c r="I421" s="289">
        <v>1.79</v>
      </c>
      <c r="J421" s="289">
        <v>2908959.27</v>
      </c>
      <c r="K421" s="288" t="s">
        <v>103</v>
      </c>
      <c r="L421" s="292">
        <v>9.1700000000000004E-2</v>
      </c>
    </row>
    <row r="422" spans="1:12" ht="15.75" thickBot="1" x14ac:dyDescent="0.3">
      <c r="A422" s="291" t="s">
        <v>118</v>
      </c>
      <c r="B422" s="286" t="s">
        <v>25</v>
      </c>
      <c r="C422" s="286" t="s">
        <v>108</v>
      </c>
      <c r="D422" s="138" t="s">
        <v>119</v>
      </c>
      <c r="E422" s="286" t="s">
        <v>557</v>
      </c>
      <c r="F422" s="288" t="s">
        <v>103</v>
      </c>
      <c r="G422" s="288" t="s">
        <v>103</v>
      </c>
      <c r="H422" s="290">
        <v>1019625</v>
      </c>
      <c r="I422" s="289">
        <v>4.74</v>
      </c>
      <c r="J422" s="289">
        <v>4835795.45</v>
      </c>
      <c r="K422" s="288" t="s">
        <v>103</v>
      </c>
      <c r="L422" s="292">
        <v>1.7500000000000002E-2</v>
      </c>
    </row>
    <row r="423" spans="1:12" ht="15.75" thickBot="1" x14ac:dyDescent="0.3">
      <c r="A423" s="291" t="s">
        <v>118</v>
      </c>
      <c r="B423" s="286" t="s">
        <v>25</v>
      </c>
      <c r="C423" s="286" t="s">
        <v>101</v>
      </c>
      <c r="D423" s="138" t="s">
        <v>119</v>
      </c>
      <c r="E423" s="286" t="s">
        <v>1256</v>
      </c>
      <c r="F423" s="288" t="s">
        <v>103</v>
      </c>
      <c r="G423" s="288" t="s">
        <v>103</v>
      </c>
      <c r="H423" s="290">
        <v>506233</v>
      </c>
      <c r="I423" s="289">
        <v>4.74</v>
      </c>
      <c r="J423" s="289">
        <v>2400098.4</v>
      </c>
      <c r="K423" s="288" t="s">
        <v>103</v>
      </c>
      <c r="L423" s="292">
        <v>8.0500000000000002E-2</v>
      </c>
    </row>
    <row r="424" spans="1:12" ht="15.75" thickBot="1" x14ac:dyDescent="0.3">
      <c r="A424" s="291" t="s">
        <v>118</v>
      </c>
      <c r="B424" s="286" t="s">
        <v>25</v>
      </c>
      <c r="C424" s="286" t="s">
        <v>281</v>
      </c>
      <c r="D424" s="138" t="s">
        <v>119</v>
      </c>
      <c r="E424" s="286" t="s">
        <v>560</v>
      </c>
      <c r="F424" s="288" t="s">
        <v>103</v>
      </c>
      <c r="G424" s="288" t="s">
        <v>103</v>
      </c>
      <c r="H424" s="290">
        <v>3240699</v>
      </c>
      <c r="I424" s="289">
        <v>4.74</v>
      </c>
      <c r="J424" s="289">
        <v>15369720.029999999</v>
      </c>
      <c r="K424" s="288" t="s">
        <v>103</v>
      </c>
      <c r="L424" s="292">
        <v>7.7200000000000005E-2</v>
      </c>
    </row>
    <row r="425" spans="1:12" ht="15.75" thickBot="1" x14ac:dyDescent="0.3">
      <c r="A425" s="291" t="s">
        <v>118</v>
      </c>
      <c r="B425" s="286" t="s">
        <v>25</v>
      </c>
      <c r="C425" s="286" t="s">
        <v>353</v>
      </c>
      <c r="D425" s="138" t="s">
        <v>119</v>
      </c>
      <c r="E425" s="286" t="s">
        <v>563</v>
      </c>
      <c r="F425" s="288" t="s">
        <v>103</v>
      </c>
      <c r="G425" s="288" t="s">
        <v>103</v>
      </c>
      <c r="H425" s="290">
        <v>489530</v>
      </c>
      <c r="I425" s="289">
        <v>4.74</v>
      </c>
      <c r="J425" s="289">
        <v>2321703.35</v>
      </c>
      <c r="K425" s="288" t="s">
        <v>103</v>
      </c>
      <c r="L425" s="292">
        <v>6.1100000000000002E-2</v>
      </c>
    </row>
    <row r="426" spans="1:12" ht="15.75" thickBot="1" x14ac:dyDescent="0.3">
      <c r="A426" s="291" t="s">
        <v>118</v>
      </c>
      <c r="B426" s="286" t="s">
        <v>25</v>
      </c>
      <c r="C426" s="286" t="s">
        <v>295</v>
      </c>
      <c r="D426" s="138" t="s">
        <v>119</v>
      </c>
      <c r="E426" s="286" t="s">
        <v>165</v>
      </c>
      <c r="F426" s="288" t="s">
        <v>103</v>
      </c>
      <c r="G426" s="288" t="s">
        <v>103</v>
      </c>
      <c r="H426" s="290">
        <v>528536</v>
      </c>
      <c r="I426" s="289">
        <v>4.74</v>
      </c>
      <c r="J426" s="289">
        <v>2506698.1800000002</v>
      </c>
      <c r="K426" s="288" t="s">
        <v>103</v>
      </c>
      <c r="L426" s="292">
        <v>1.1299999999999999E-2</v>
      </c>
    </row>
    <row r="427" spans="1:12" ht="15.75" thickBot="1" x14ac:dyDescent="0.3">
      <c r="A427" s="291" t="s">
        <v>118</v>
      </c>
      <c r="B427" s="286" t="s">
        <v>1142</v>
      </c>
      <c r="C427" s="286" t="s">
        <v>295</v>
      </c>
      <c r="D427" s="138" t="s">
        <v>889</v>
      </c>
      <c r="E427" s="286" t="s">
        <v>165</v>
      </c>
      <c r="F427" s="288" t="s">
        <v>103</v>
      </c>
      <c r="G427" s="288" t="s">
        <v>103</v>
      </c>
      <c r="H427" s="290">
        <v>9288624</v>
      </c>
      <c r="I427" s="289">
        <v>1.27</v>
      </c>
      <c r="J427" s="289">
        <v>11842194.699999999</v>
      </c>
      <c r="K427" s="288" t="s">
        <v>103</v>
      </c>
      <c r="L427" s="292">
        <v>5.3600000000000002E-2</v>
      </c>
    </row>
    <row r="428" spans="1:12" ht="15.75" thickBot="1" x14ac:dyDescent="0.3">
      <c r="A428" s="291" t="s">
        <v>118</v>
      </c>
      <c r="B428" s="286" t="s">
        <v>145</v>
      </c>
      <c r="C428" s="286" t="s">
        <v>455</v>
      </c>
      <c r="D428" s="138" t="s">
        <v>121</v>
      </c>
      <c r="E428" s="286" t="s">
        <v>165</v>
      </c>
      <c r="F428" s="288" t="s">
        <v>103</v>
      </c>
      <c r="G428" s="288" t="s">
        <v>103</v>
      </c>
      <c r="H428" s="290">
        <v>61015</v>
      </c>
      <c r="I428" s="289">
        <v>1.52</v>
      </c>
      <c r="J428" s="289">
        <v>92484.07</v>
      </c>
      <c r="K428" s="288" t="s">
        <v>103</v>
      </c>
      <c r="L428" s="292">
        <v>2.1999999999999999E-2</v>
      </c>
    </row>
    <row r="429" spans="1:12" ht="15.75" thickBot="1" x14ac:dyDescent="0.3">
      <c r="A429" s="291" t="s">
        <v>118</v>
      </c>
      <c r="B429" s="286" t="s">
        <v>145</v>
      </c>
      <c r="C429" s="286" t="s">
        <v>932</v>
      </c>
      <c r="D429" s="138" t="s">
        <v>121</v>
      </c>
      <c r="E429" s="286" t="s">
        <v>165</v>
      </c>
      <c r="F429" s="288" t="s">
        <v>103</v>
      </c>
      <c r="G429" s="288" t="s">
        <v>103</v>
      </c>
      <c r="H429" s="290">
        <v>1631679</v>
      </c>
      <c r="I429" s="289">
        <v>1.52</v>
      </c>
      <c r="J429" s="289">
        <v>2473247.59</v>
      </c>
      <c r="K429" s="288" t="s">
        <v>103</v>
      </c>
      <c r="L429" s="292">
        <v>2.0199999999999999E-2</v>
      </c>
    </row>
    <row r="430" spans="1:12" ht="15.75" thickBot="1" x14ac:dyDescent="0.3">
      <c r="A430" s="291" t="s">
        <v>118</v>
      </c>
      <c r="B430" s="286" t="s">
        <v>145</v>
      </c>
      <c r="C430" s="286" t="s">
        <v>1011</v>
      </c>
      <c r="D430" s="138" t="s">
        <v>121</v>
      </c>
      <c r="E430" s="286" t="s">
        <v>165</v>
      </c>
      <c r="F430" s="288" t="s">
        <v>103</v>
      </c>
      <c r="G430" s="288" t="s">
        <v>103</v>
      </c>
      <c r="H430" s="290">
        <v>1110602</v>
      </c>
      <c r="I430" s="289">
        <v>1.52</v>
      </c>
      <c r="J430" s="289">
        <v>1683415.64</v>
      </c>
      <c r="K430" s="288" t="s">
        <v>103</v>
      </c>
      <c r="L430" s="292">
        <v>3.5400000000000001E-2</v>
      </c>
    </row>
    <row r="431" spans="1:12" ht="15.75" thickBot="1" x14ac:dyDescent="0.3">
      <c r="A431" s="291" t="s">
        <v>118</v>
      </c>
      <c r="B431" s="286" t="s">
        <v>145</v>
      </c>
      <c r="C431" s="286" t="s">
        <v>108</v>
      </c>
      <c r="D431" s="138" t="s">
        <v>121</v>
      </c>
      <c r="E431" s="286" t="s">
        <v>558</v>
      </c>
      <c r="F431" s="288" t="s">
        <v>103</v>
      </c>
      <c r="G431" s="288" t="s">
        <v>103</v>
      </c>
      <c r="H431" s="290">
        <v>8501727</v>
      </c>
      <c r="I431" s="289">
        <v>1.52</v>
      </c>
      <c r="J431" s="289">
        <v>12886646.68</v>
      </c>
      <c r="K431" s="288" t="s">
        <v>103</v>
      </c>
      <c r="L431" s="292">
        <v>4.6699999999999998E-2</v>
      </c>
    </row>
    <row r="432" spans="1:12" ht="15.75" thickBot="1" x14ac:dyDescent="0.3">
      <c r="A432" s="291" t="s">
        <v>118</v>
      </c>
      <c r="B432" s="286" t="s">
        <v>145</v>
      </c>
      <c r="C432" s="286" t="s">
        <v>281</v>
      </c>
      <c r="D432" s="138" t="s">
        <v>121</v>
      </c>
      <c r="E432" s="286" t="s">
        <v>561</v>
      </c>
      <c r="F432" s="288" t="s">
        <v>103</v>
      </c>
      <c r="G432" s="288" t="s">
        <v>103</v>
      </c>
      <c r="H432" s="290">
        <v>3772553</v>
      </c>
      <c r="I432" s="289">
        <v>1.52</v>
      </c>
      <c r="J432" s="289">
        <v>5718315.6500000004</v>
      </c>
      <c r="K432" s="288" t="s">
        <v>103</v>
      </c>
      <c r="L432" s="292">
        <v>2.87E-2</v>
      </c>
    </row>
    <row r="433" spans="1:12" ht="15.75" thickBot="1" x14ac:dyDescent="0.3">
      <c r="A433" s="291" t="s">
        <v>118</v>
      </c>
      <c r="B433" s="286" t="s">
        <v>145</v>
      </c>
      <c r="C433" s="286" t="s">
        <v>353</v>
      </c>
      <c r="D433" s="138" t="s">
        <v>121</v>
      </c>
      <c r="E433" s="286" t="s">
        <v>564</v>
      </c>
      <c r="F433" s="288" t="s">
        <v>103</v>
      </c>
      <c r="G433" s="288" t="s">
        <v>103</v>
      </c>
      <c r="H433" s="290">
        <v>573750</v>
      </c>
      <c r="I433" s="289">
        <v>1.52</v>
      </c>
      <c r="J433" s="289">
        <v>869672.07</v>
      </c>
      <c r="K433" s="288" t="s">
        <v>103</v>
      </c>
      <c r="L433" s="292">
        <v>2.29E-2</v>
      </c>
    </row>
    <row r="434" spans="1:12" ht="15.75" thickBot="1" x14ac:dyDescent="0.3">
      <c r="A434" s="291" t="s">
        <v>118</v>
      </c>
      <c r="B434" s="286" t="s">
        <v>145</v>
      </c>
      <c r="C434" s="286" t="s">
        <v>1012</v>
      </c>
      <c r="D434" s="138" t="s">
        <v>121</v>
      </c>
      <c r="E434" s="286" t="s">
        <v>165</v>
      </c>
      <c r="F434" s="288" t="s">
        <v>103</v>
      </c>
      <c r="G434" s="288" t="s">
        <v>103</v>
      </c>
      <c r="H434" s="290">
        <v>694734</v>
      </c>
      <c r="I434" s="289">
        <v>1.52</v>
      </c>
      <c r="J434" s="289">
        <v>1053056.3999999999</v>
      </c>
      <c r="K434" s="288" t="s">
        <v>103</v>
      </c>
      <c r="L434" s="292">
        <v>3.32E-2</v>
      </c>
    </row>
    <row r="435" spans="1:12" ht="15.75" thickBot="1" x14ac:dyDescent="0.3">
      <c r="A435" s="291" t="s">
        <v>122</v>
      </c>
      <c r="B435" s="286" t="s">
        <v>818</v>
      </c>
      <c r="C435" s="286" t="s">
        <v>281</v>
      </c>
      <c r="D435" s="138" t="s">
        <v>123</v>
      </c>
      <c r="E435" s="286" t="s">
        <v>565</v>
      </c>
      <c r="F435" s="288" t="s">
        <v>103</v>
      </c>
      <c r="G435" s="288" t="s">
        <v>103</v>
      </c>
      <c r="H435" s="290">
        <v>991120</v>
      </c>
      <c r="I435" s="289">
        <v>2.48</v>
      </c>
      <c r="J435" s="289">
        <v>2455037.87</v>
      </c>
      <c r="K435" s="288" t="s">
        <v>103</v>
      </c>
      <c r="L435" s="292">
        <v>1.23E-2</v>
      </c>
    </row>
    <row r="436" spans="1:12" ht="15.75" thickBot="1" x14ac:dyDescent="0.3">
      <c r="A436" s="291" t="s">
        <v>122</v>
      </c>
      <c r="B436" s="286" t="s">
        <v>818</v>
      </c>
      <c r="C436" s="286" t="s">
        <v>353</v>
      </c>
      <c r="D436" s="138" t="s">
        <v>123</v>
      </c>
      <c r="E436" s="286" t="s">
        <v>165</v>
      </c>
      <c r="F436" s="288" t="s">
        <v>103</v>
      </c>
      <c r="G436" s="288" t="s">
        <v>103</v>
      </c>
      <c r="H436" s="290">
        <v>203245</v>
      </c>
      <c r="I436" s="289">
        <v>2.48</v>
      </c>
      <c r="J436" s="289">
        <v>503445.4</v>
      </c>
      <c r="K436" s="288" t="s">
        <v>103</v>
      </c>
      <c r="L436" s="292">
        <v>1.3299999999999999E-2</v>
      </c>
    </row>
    <row r="437" spans="1:12" ht="15.75" thickBot="1" x14ac:dyDescent="0.3">
      <c r="A437" s="291" t="s">
        <v>122</v>
      </c>
      <c r="B437" s="286" t="s">
        <v>818</v>
      </c>
      <c r="C437" s="286" t="s">
        <v>1015</v>
      </c>
      <c r="D437" s="138" t="s">
        <v>123</v>
      </c>
      <c r="E437" s="286" t="s">
        <v>1703</v>
      </c>
      <c r="F437" s="288" t="s">
        <v>103</v>
      </c>
      <c r="G437" s="288" t="s">
        <v>103</v>
      </c>
      <c r="H437" s="290">
        <v>526872</v>
      </c>
      <c r="I437" s="289">
        <v>2.48</v>
      </c>
      <c r="J437" s="289">
        <v>1305079.4099999999</v>
      </c>
      <c r="K437" s="288" t="s">
        <v>103</v>
      </c>
      <c r="L437" s="292">
        <v>0.63690000000000002</v>
      </c>
    </row>
    <row r="438" spans="1:12" ht="15.75" thickBot="1" x14ac:dyDescent="0.3">
      <c r="A438" s="291" t="s">
        <v>124</v>
      </c>
      <c r="B438" s="286" t="s">
        <v>808</v>
      </c>
      <c r="C438" s="286" t="s">
        <v>101</v>
      </c>
      <c r="D438" s="138" t="s">
        <v>335</v>
      </c>
      <c r="E438" s="286" t="s">
        <v>566</v>
      </c>
      <c r="F438" s="288" t="s">
        <v>103</v>
      </c>
      <c r="G438" s="288" t="s">
        <v>103</v>
      </c>
      <c r="H438" s="290">
        <v>51552</v>
      </c>
      <c r="I438" s="289">
        <v>15.08</v>
      </c>
      <c r="J438" s="289">
        <v>777581.27</v>
      </c>
      <c r="K438" s="288" t="s">
        <v>103</v>
      </c>
      <c r="L438" s="292">
        <v>2.6100000000000002E-2</v>
      </c>
    </row>
    <row r="439" spans="1:12" ht="15.75" thickBot="1" x14ac:dyDescent="0.3">
      <c r="A439" s="291" t="s">
        <v>124</v>
      </c>
      <c r="B439" s="286" t="s">
        <v>809</v>
      </c>
      <c r="C439" s="286" t="s">
        <v>101</v>
      </c>
      <c r="D439" s="138" t="s">
        <v>125</v>
      </c>
      <c r="E439" s="286" t="s">
        <v>567</v>
      </c>
      <c r="F439" s="288" t="s">
        <v>103</v>
      </c>
      <c r="G439" s="288" t="s">
        <v>103</v>
      </c>
      <c r="H439" s="290">
        <v>706022</v>
      </c>
      <c r="I439" s="289">
        <v>3.89</v>
      </c>
      <c r="J439" s="289">
        <v>2743341.39</v>
      </c>
      <c r="K439" s="288" t="s">
        <v>103</v>
      </c>
      <c r="L439" s="292">
        <v>9.2100000000000001E-2</v>
      </c>
    </row>
    <row r="440" spans="1:12" ht="15.75" thickBot="1" x14ac:dyDescent="0.3">
      <c r="A440" s="291" t="s">
        <v>124</v>
      </c>
      <c r="B440" s="286" t="s">
        <v>809</v>
      </c>
      <c r="C440" s="286" t="s">
        <v>109</v>
      </c>
      <c r="D440" s="138" t="s">
        <v>125</v>
      </c>
      <c r="E440" s="286" t="s">
        <v>1704</v>
      </c>
      <c r="F440" s="288" t="s">
        <v>103</v>
      </c>
      <c r="G440" s="288" t="s">
        <v>103</v>
      </c>
      <c r="H440" s="290">
        <v>181108</v>
      </c>
      <c r="I440" s="289">
        <v>3.89</v>
      </c>
      <c r="J440" s="289">
        <v>703717.53</v>
      </c>
      <c r="K440" s="288" t="s">
        <v>103</v>
      </c>
      <c r="L440" s="292">
        <v>2.1399999999999999E-2</v>
      </c>
    </row>
    <row r="441" spans="1:12" ht="15.75" thickBot="1" x14ac:dyDescent="0.3">
      <c r="A441" s="291" t="s">
        <v>124</v>
      </c>
      <c r="B441" s="286" t="s">
        <v>809</v>
      </c>
      <c r="C441" s="286" t="s">
        <v>1015</v>
      </c>
      <c r="D441" s="138" t="s">
        <v>125</v>
      </c>
      <c r="E441" s="286" t="s">
        <v>1155</v>
      </c>
      <c r="F441" s="288" t="s">
        <v>103</v>
      </c>
      <c r="G441" s="288" t="s">
        <v>103</v>
      </c>
      <c r="H441" s="290">
        <v>77253</v>
      </c>
      <c r="I441" s="289">
        <v>3.89</v>
      </c>
      <c r="J441" s="289">
        <v>300176.52</v>
      </c>
      <c r="K441" s="288" t="s">
        <v>103</v>
      </c>
      <c r="L441" s="292">
        <v>0.14649999999999999</v>
      </c>
    </row>
    <row r="442" spans="1:12" ht="15.75" thickBot="1" x14ac:dyDescent="0.3">
      <c r="A442" s="291" t="s">
        <v>124</v>
      </c>
      <c r="B442" s="286" t="s">
        <v>817</v>
      </c>
      <c r="C442" s="286" t="s">
        <v>455</v>
      </c>
      <c r="D442" s="138" t="s">
        <v>855</v>
      </c>
      <c r="E442" s="286" t="s">
        <v>165</v>
      </c>
      <c r="F442" s="288" t="s">
        <v>103</v>
      </c>
      <c r="G442" s="288" t="s">
        <v>103</v>
      </c>
      <c r="H442" s="290">
        <v>3618</v>
      </c>
      <c r="I442" s="289">
        <v>11.23</v>
      </c>
      <c r="J442" s="289">
        <v>40644.449999999997</v>
      </c>
      <c r="K442" s="288" t="s">
        <v>103</v>
      </c>
      <c r="L442" s="292">
        <v>9.7000000000000003E-3</v>
      </c>
    </row>
    <row r="443" spans="1:12" ht="15.75" thickBot="1" x14ac:dyDescent="0.3">
      <c r="A443" s="291" t="s">
        <v>124</v>
      </c>
      <c r="B443" s="286" t="s">
        <v>817</v>
      </c>
      <c r="C443" s="286" t="s">
        <v>455</v>
      </c>
      <c r="D443" s="138" t="s">
        <v>225</v>
      </c>
      <c r="E443" s="286" t="s">
        <v>165</v>
      </c>
      <c r="F443" s="288" t="s">
        <v>103</v>
      </c>
      <c r="G443" s="288" t="s">
        <v>103</v>
      </c>
      <c r="H443" s="290">
        <v>2687</v>
      </c>
      <c r="I443" s="289">
        <v>14.92</v>
      </c>
      <c r="J443" s="289">
        <v>40103.120000000003</v>
      </c>
      <c r="K443" s="288" t="s">
        <v>103</v>
      </c>
      <c r="L443" s="292">
        <v>9.4999999999999998E-3</v>
      </c>
    </row>
    <row r="444" spans="1:12" ht="15.75" thickBot="1" x14ac:dyDescent="0.3">
      <c r="A444" s="291" t="s">
        <v>124</v>
      </c>
      <c r="B444" s="286" t="s">
        <v>817</v>
      </c>
      <c r="C444" s="286" t="s">
        <v>356</v>
      </c>
      <c r="D444" s="138" t="s">
        <v>225</v>
      </c>
      <c r="E444" s="286" t="s">
        <v>165</v>
      </c>
      <c r="F444" s="288" t="s">
        <v>103</v>
      </c>
      <c r="G444" s="288" t="s">
        <v>103</v>
      </c>
      <c r="H444" s="288">
        <v>411</v>
      </c>
      <c r="I444" s="289">
        <v>14.91</v>
      </c>
      <c r="J444" s="289">
        <v>6128.75</v>
      </c>
      <c r="K444" s="288" t="s">
        <v>103</v>
      </c>
      <c r="L444" s="292">
        <v>1.04E-2</v>
      </c>
    </row>
    <row r="445" spans="1:12" ht="15.75" thickBot="1" x14ac:dyDescent="0.3">
      <c r="A445" s="291" t="s">
        <v>124</v>
      </c>
      <c r="B445" s="286" t="s">
        <v>817</v>
      </c>
      <c r="C445" s="286" t="s">
        <v>356</v>
      </c>
      <c r="D445" s="138" t="s">
        <v>855</v>
      </c>
      <c r="E445" s="286" t="s">
        <v>165</v>
      </c>
      <c r="F445" s="288" t="s">
        <v>103</v>
      </c>
      <c r="G445" s="288" t="s">
        <v>103</v>
      </c>
      <c r="H445" s="288">
        <v>544</v>
      </c>
      <c r="I445" s="289">
        <v>11.24</v>
      </c>
      <c r="J445" s="289">
        <v>6116.78</v>
      </c>
      <c r="K445" s="288" t="s">
        <v>103</v>
      </c>
      <c r="L445" s="292">
        <v>1.04E-2</v>
      </c>
    </row>
    <row r="446" spans="1:12" ht="15.75" thickBot="1" x14ac:dyDescent="0.3">
      <c r="A446" s="291" t="s">
        <v>124</v>
      </c>
      <c r="B446" s="286" t="s">
        <v>817</v>
      </c>
      <c r="C446" s="286" t="s">
        <v>281</v>
      </c>
      <c r="D446" s="138" t="s">
        <v>225</v>
      </c>
      <c r="E446" s="286" t="s">
        <v>568</v>
      </c>
      <c r="F446" s="288" t="s">
        <v>103</v>
      </c>
      <c r="G446" s="288" t="s">
        <v>103</v>
      </c>
      <c r="H446" s="290">
        <v>364369</v>
      </c>
      <c r="I446" s="289">
        <v>14.93</v>
      </c>
      <c r="J446" s="289">
        <v>5439106.9900000002</v>
      </c>
      <c r="K446" s="288" t="s">
        <v>103</v>
      </c>
      <c r="L446" s="292">
        <v>2.7300000000000001E-2</v>
      </c>
    </row>
    <row r="447" spans="1:12" ht="15.75" thickBot="1" x14ac:dyDescent="0.3">
      <c r="A447" s="291" t="s">
        <v>124</v>
      </c>
      <c r="B447" s="286" t="s">
        <v>817</v>
      </c>
      <c r="C447" s="286" t="s">
        <v>281</v>
      </c>
      <c r="D447" s="138" t="s">
        <v>855</v>
      </c>
      <c r="E447" s="286" t="s">
        <v>165</v>
      </c>
      <c r="F447" s="288" t="s">
        <v>103</v>
      </c>
      <c r="G447" s="288" t="s">
        <v>103</v>
      </c>
      <c r="H447" s="290">
        <v>347194</v>
      </c>
      <c r="I447" s="289">
        <v>11.24</v>
      </c>
      <c r="J447" s="289">
        <v>3900803.19</v>
      </c>
      <c r="K447" s="288" t="s">
        <v>103</v>
      </c>
      <c r="L447" s="292">
        <v>1.9599999999999999E-2</v>
      </c>
    </row>
    <row r="448" spans="1:12" ht="15.75" thickBot="1" x14ac:dyDescent="0.3">
      <c r="A448" s="291" t="s">
        <v>124</v>
      </c>
      <c r="B448" s="286" t="s">
        <v>817</v>
      </c>
      <c r="C448" s="286" t="s">
        <v>353</v>
      </c>
      <c r="D448" s="138" t="s">
        <v>855</v>
      </c>
      <c r="E448" s="286" t="s">
        <v>165</v>
      </c>
      <c r="F448" s="288" t="s">
        <v>103</v>
      </c>
      <c r="G448" s="288" t="s">
        <v>103</v>
      </c>
      <c r="H448" s="290">
        <v>30352</v>
      </c>
      <c r="I448" s="289">
        <v>11.24</v>
      </c>
      <c r="J448" s="289">
        <v>341015.58</v>
      </c>
      <c r="K448" s="288" t="s">
        <v>103</v>
      </c>
      <c r="L448" s="292">
        <v>8.9999999999999993E-3</v>
      </c>
    </row>
    <row r="449" spans="1:12" ht="15.75" thickBot="1" x14ac:dyDescent="0.3">
      <c r="A449" s="291" t="s">
        <v>124</v>
      </c>
      <c r="B449" s="286" t="s">
        <v>817</v>
      </c>
      <c r="C449" s="286" t="s">
        <v>353</v>
      </c>
      <c r="D449" s="138" t="s">
        <v>225</v>
      </c>
      <c r="E449" s="286" t="s">
        <v>569</v>
      </c>
      <c r="F449" s="288" t="s">
        <v>103</v>
      </c>
      <c r="G449" s="288" t="s">
        <v>103</v>
      </c>
      <c r="H449" s="290">
        <v>19661</v>
      </c>
      <c r="I449" s="289">
        <v>14.93</v>
      </c>
      <c r="J449" s="289">
        <v>293487.33</v>
      </c>
      <c r="K449" s="288" t="s">
        <v>103</v>
      </c>
      <c r="L449" s="292">
        <v>7.7000000000000002E-3</v>
      </c>
    </row>
    <row r="450" spans="1:12" ht="15.75" thickBot="1" x14ac:dyDescent="0.3">
      <c r="A450" s="291" t="s">
        <v>124</v>
      </c>
      <c r="B450" s="286" t="s">
        <v>817</v>
      </c>
      <c r="C450" s="286" t="s">
        <v>357</v>
      </c>
      <c r="D450" s="138" t="s">
        <v>855</v>
      </c>
      <c r="E450" s="286" t="s">
        <v>165</v>
      </c>
      <c r="F450" s="288" t="s">
        <v>103</v>
      </c>
      <c r="G450" s="288" t="s">
        <v>103</v>
      </c>
      <c r="H450" s="290">
        <v>3603</v>
      </c>
      <c r="I450" s="289">
        <v>11.24</v>
      </c>
      <c r="J450" s="289">
        <v>40484.82</v>
      </c>
      <c r="K450" s="288" t="s">
        <v>103</v>
      </c>
      <c r="L450" s="292">
        <v>6.6900000000000001E-2</v>
      </c>
    </row>
    <row r="451" spans="1:12" ht="15.75" thickBot="1" x14ac:dyDescent="0.3">
      <c r="A451" s="291" t="s">
        <v>124</v>
      </c>
      <c r="B451" s="286" t="s">
        <v>817</v>
      </c>
      <c r="C451" s="286" t="s">
        <v>357</v>
      </c>
      <c r="D451" s="138" t="s">
        <v>225</v>
      </c>
      <c r="E451" s="286" t="s">
        <v>165</v>
      </c>
      <c r="F451" s="288" t="s">
        <v>103</v>
      </c>
      <c r="G451" s="288" t="s">
        <v>103</v>
      </c>
      <c r="H451" s="290">
        <v>2222</v>
      </c>
      <c r="I451" s="289">
        <v>14.92</v>
      </c>
      <c r="J451" s="289">
        <v>33161.449999999997</v>
      </c>
      <c r="K451" s="288" t="s">
        <v>103</v>
      </c>
      <c r="L451" s="292">
        <v>5.4800000000000001E-2</v>
      </c>
    </row>
    <row r="452" spans="1:12" ht="15.75" thickBot="1" x14ac:dyDescent="0.3">
      <c r="A452" s="291" t="s">
        <v>124</v>
      </c>
      <c r="B452" s="286" t="s">
        <v>817</v>
      </c>
      <c r="C452" s="286" t="s">
        <v>109</v>
      </c>
      <c r="D452" s="138" t="s">
        <v>225</v>
      </c>
      <c r="E452" s="286" t="s">
        <v>1705</v>
      </c>
      <c r="F452" s="288" t="s">
        <v>103</v>
      </c>
      <c r="G452" s="288" t="s">
        <v>103</v>
      </c>
      <c r="H452" s="290">
        <v>240420</v>
      </c>
      <c r="I452" s="289">
        <v>14.93</v>
      </c>
      <c r="J452" s="289">
        <v>3588866.49</v>
      </c>
      <c r="K452" s="288" t="s">
        <v>103</v>
      </c>
      <c r="L452" s="292">
        <v>0.1091</v>
      </c>
    </row>
    <row r="453" spans="1:12" ht="15.75" thickBot="1" x14ac:dyDescent="0.3">
      <c r="A453" s="291" t="s">
        <v>124</v>
      </c>
      <c r="B453" s="286" t="s">
        <v>817</v>
      </c>
      <c r="C453" s="286" t="s">
        <v>109</v>
      </c>
      <c r="D453" s="138" t="s">
        <v>855</v>
      </c>
      <c r="E453" s="286" t="s">
        <v>165</v>
      </c>
      <c r="F453" s="288" t="s">
        <v>103</v>
      </c>
      <c r="G453" s="288" t="s">
        <v>103</v>
      </c>
      <c r="H453" s="290">
        <v>64637</v>
      </c>
      <c r="I453" s="289">
        <v>11.24</v>
      </c>
      <c r="J453" s="289">
        <v>726212.72</v>
      </c>
      <c r="K453" s="288" t="s">
        <v>103</v>
      </c>
      <c r="L453" s="292">
        <v>2.2100000000000002E-2</v>
      </c>
    </row>
    <row r="454" spans="1:12" ht="15.75" thickBot="1" x14ac:dyDescent="0.3">
      <c r="A454" s="291" t="s">
        <v>124</v>
      </c>
      <c r="B454" s="286" t="s">
        <v>1420</v>
      </c>
      <c r="C454" s="286" t="s">
        <v>455</v>
      </c>
      <c r="D454" s="138" t="s">
        <v>853</v>
      </c>
      <c r="E454" s="286" t="s">
        <v>165</v>
      </c>
      <c r="F454" s="288" t="s">
        <v>103</v>
      </c>
      <c r="G454" s="288" t="s">
        <v>103</v>
      </c>
      <c r="H454" s="290">
        <v>3618</v>
      </c>
      <c r="I454" s="289">
        <v>11.23</v>
      </c>
      <c r="J454" s="289">
        <v>40646.129999999997</v>
      </c>
      <c r="K454" s="288" t="s">
        <v>103</v>
      </c>
      <c r="L454" s="292">
        <v>9.7000000000000003E-3</v>
      </c>
    </row>
    <row r="455" spans="1:12" ht="15.75" thickBot="1" x14ac:dyDescent="0.3">
      <c r="A455" s="291" t="s">
        <v>124</v>
      </c>
      <c r="B455" s="286" t="s">
        <v>1420</v>
      </c>
      <c r="C455" s="286" t="s">
        <v>455</v>
      </c>
      <c r="D455" s="138" t="s">
        <v>854</v>
      </c>
      <c r="E455" s="286" t="s">
        <v>165</v>
      </c>
      <c r="F455" s="288" t="s">
        <v>103</v>
      </c>
      <c r="G455" s="288" t="s">
        <v>103</v>
      </c>
      <c r="H455" s="290">
        <v>3618</v>
      </c>
      <c r="I455" s="289">
        <v>11.23</v>
      </c>
      <c r="J455" s="289">
        <v>40646.07</v>
      </c>
      <c r="K455" s="288" t="s">
        <v>103</v>
      </c>
      <c r="L455" s="292">
        <v>9.7000000000000003E-3</v>
      </c>
    </row>
    <row r="456" spans="1:12" ht="15.75" thickBot="1" x14ac:dyDescent="0.3">
      <c r="A456" s="291" t="s">
        <v>124</v>
      </c>
      <c r="B456" s="286" t="s">
        <v>1420</v>
      </c>
      <c r="C456" s="286" t="s">
        <v>455</v>
      </c>
      <c r="D456" s="138" t="s">
        <v>851</v>
      </c>
      <c r="E456" s="286" t="s">
        <v>165</v>
      </c>
      <c r="F456" s="288" t="s">
        <v>103</v>
      </c>
      <c r="G456" s="288" t="s">
        <v>103</v>
      </c>
      <c r="H456" s="290">
        <v>3618</v>
      </c>
      <c r="I456" s="289">
        <v>11.23</v>
      </c>
      <c r="J456" s="289">
        <v>40645.980000000003</v>
      </c>
      <c r="K456" s="288" t="s">
        <v>103</v>
      </c>
      <c r="L456" s="292">
        <v>9.7000000000000003E-3</v>
      </c>
    </row>
    <row r="457" spans="1:12" ht="15.75" thickBot="1" x14ac:dyDescent="0.3">
      <c r="A457" s="291" t="s">
        <v>124</v>
      </c>
      <c r="B457" s="286" t="s">
        <v>1420</v>
      </c>
      <c r="C457" s="286" t="s">
        <v>455</v>
      </c>
      <c r="D457" s="138" t="s">
        <v>858</v>
      </c>
      <c r="E457" s="286" t="s">
        <v>165</v>
      </c>
      <c r="F457" s="288" t="s">
        <v>103</v>
      </c>
      <c r="G457" s="288" t="s">
        <v>103</v>
      </c>
      <c r="H457" s="290">
        <v>3618</v>
      </c>
      <c r="I457" s="289">
        <v>11.23</v>
      </c>
      <c r="J457" s="289">
        <v>40645.89</v>
      </c>
      <c r="K457" s="288" t="s">
        <v>103</v>
      </c>
      <c r="L457" s="292">
        <v>9.7000000000000003E-3</v>
      </c>
    </row>
    <row r="458" spans="1:12" ht="15.75" thickBot="1" x14ac:dyDescent="0.3">
      <c r="A458" s="291" t="s">
        <v>124</v>
      </c>
      <c r="B458" s="286" t="s">
        <v>1420</v>
      </c>
      <c r="C458" s="286" t="s">
        <v>455</v>
      </c>
      <c r="D458" s="138" t="s">
        <v>852</v>
      </c>
      <c r="E458" s="286" t="s">
        <v>165</v>
      </c>
      <c r="F458" s="288" t="s">
        <v>103</v>
      </c>
      <c r="G458" s="288" t="s">
        <v>103</v>
      </c>
      <c r="H458" s="290">
        <v>3618</v>
      </c>
      <c r="I458" s="289">
        <v>11.23</v>
      </c>
      <c r="J458" s="289">
        <v>40645.879999999997</v>
      </c>
      <c r="K458" s="288" t="s">
        <v>103</v>
      </c>
      <c r="L458" s="292">
        <v>9.7000000000000003E-3</v>
      </c>
    </row>
    <row r="459" spans="1:12" ht="15.75" thickBot="1" x14ac:dyDescent="0.3">
      <c r="A459" s="291" t="s">
        <v>124</v>
      </c>
      <c r="B459" s="286" t="s">
        <v>1420</v>
      </c>
      <c r="C459" s="286" t="s">
        <v>455</v>
      </c>
      <c r="D459" s="138" t="s">
        <v>859</v>
      </c>
      <c r="E459" s="286" t="s">
        <v>165</v>
      </c>
      <c r="F459" s="288" t="s">
        <v>103</v>
      </c>
      <c r="G459" s="288" t="s">
        <v>103</v>
      </c>
      <c r="H459" s="290">
        <v>3618</v>
      </c>
      <c r="I459" s="289">
        <v>11.23</v>
      </c>
      <c r="J459" s="289">
        <v>40645.620000000003</v>
      </c>
      <c r="K459" s="288" t="s">
        <v>103</v>
      </c>
      <c r="L459" s="292">
        <v>9.7000000000000003E-3</v>
      </c>
    </row>
    <row r="460" spans="1:12" ht="15.75" thickBot="1" x14ac:dyDescent="0.3">
      <c r="A460" s="291" t="s">
        <v>124</v>
      </c>
      <c r="B460" s="286" t="s">
        <v>1420</v>
      </c>
      <c r="C460" s="286" t="s">
        <v>455</v>
      </c>
      <c r="D460" s="138" t="s">
        <v>857</v>
      </c>
      <c r="E460" s="286" t="s">
        <v>165</v>
      </c>
      <c r="F460" s="288" t="s">
        <v>103</v>
      </c>
      <c r="G460" s="288" t="s">
        <v>103</v>
      </c>
      <c r="H460" s="290">
        <v>3617</v>
      </c>
      <c r="I460" s="289">
        <v>11.24</v>
      </c>
      <c r="J460" s="289">
        <v>40644.46</v>
      </c>
      <c r="K460" s="288" t="s">
        <v>103</v>
      </c>
      <c r="L460" s="292">
        <v>9.7000000000000003E-3</v>
      </c>
    </row>
    <row r="461" spans="1:12" ht="15.75" thickBot="1" x14ac:dyDescent="0.3">
      <c r="A461" s="291" t="s">
        <v>124</v>
      </c>
      <c r="B461" s="286" t="s">
        <v>1420</v>
      </c>
      <c r="C461" s="286" t="s">
        <v>455</v>
      </c>
      <c r="D461" s="138" t="s">
        <v>856</v>
      </c>
      <c r="E461" s="286" t="s">
        <v>165</v>
      </c>
      <c r="F461" s="288" t="s">
        <v>103</v>
      </c>
      <c r="G461" s="288" t="s">
        <v>103</v>
      </c>
      <c r="H461" s="290">
        <v>3617</v>
      </c>
      <c r="I461" s="289">
        <v>11.24</v>
      </c>
      <c r="J461" s="289">
        <v>40644.449999999997</v>
      </c>
      <c r="K461" s="288" t="s">
        <v>103</v>
      </c>
      <c r="L461" s="292">
        <v>9.7000000000000003E-3</v>
      </c>
    </row>
    <row r="462" spans="1:12" ht="15.75" thickBot="1" x14ac:dyDescent="0.3">
      <c r="A462" s="291" t="s">
        <v>124</v>
      </c>
      <c r="B462" s="286" t="s">
        <v>1420</v>
      </c>
      <c r="C462" s="286" t="s">
        <v>356</v>
      </c>
      <c r="D462" s="138" t="s">
        <v>854</v>
      </c>
      <c r="E462" s="286" t="s">
        <v>165</v>
      </c>
      <c r="F462" s="288" t="s">
        <v>103</v>
      </c>
      <c r="G462" s="288" t="s">
        <v>103</v>
      </c>
      <c r="H462" s="288">
        <v>545</v>
      </c>
      <c r="I462" s="289">
        <v>11.23</v>
      </c>
      <c r="J462" s="289">
        <v>6122.51</v>
      </c>
      <c r="K462" s="288" t="s">
        <v>103</v>
      </c>
      <c r="L462" s="292">
        <v>1.04E-2</v>
      </c>
    </row>
    <row r="463" spans="1:12" ht="15.75" thickBot="1" x14ac:dyDescent="0.3">
      <c r="A463" s="291" t="s">
        <v>124</v>
      </c>
      <c r="B463" s="286" t="s">
        <v>1420</v>
      </c>
      <c r="C463" s="286" t="s">
        <v>356</v>
      </c>
      <c r="D463" s="138" t="s">
        <v>851</v>
      </c>
      <c r="E463" s="286" t="s">
        <v>165</v>
      </c>
      <c r="F463" s="288" t="s">
        <v>103</v>
      </c>
      <c r="G463" s="288" t="s">
        <v>103</v>
      </c>
      <c r="H463" s="288">
        <v>545</v>
      </c>
      <c r="I463" s="289">
        <v>11.23</v>
      </c>
      <c r="J463" s="289">
        <v>6121.56</v>
      </c>
      <c r="K463" s="288" t="s">
        <v>103</v>
      </c>
      <c r="L463" s="292">
        <v>1.04E-2</v>
      </c>
    </row>
    <row r="464" spans="1:12" ht="15.75" thickBot="1" x14ac:dyDescent="0.3">
      <c r="A464" s="291" t="s">
        <v>124</v>
      </c>
      <c r="B464" s="286" t="s">
        <v>1420</v>
      </c>
      <c r="C464" s="286" t="s">
        <v>356</v>
      </c>
      <c r="D464" s="138" t="s">
        <v>852</v>
      </c>
      <c r="E464" s="286" t="s">
        <v>165</v>
      </c>
      <c r="F464" s="288" t="s">
        <v>103</v>
      </c>
      <c r="G464" s="288" t="s">
        <v>103</v>
      </c>
      <c r="H464" s="288">
        <v>545</v>
      </c>
      <c r="I464" s="289">
        <v>11.23</v>
      </c>
      <c r="J464" s="289">
        <v>6119.98</v>
      </c>
      <c r="K464" s="288" t="s">
        <v>103</v>
      </c>
      <c r="L464" s="292">
        <v>1.04E-2</v>
      </c>
    </row>
    <row r="465" spans="1:12" ht="15.75" thickBot="1" x14ac:dyDescent="0.3">
      <c r="A465" s="291" t="s">
        <v>124</v>
      </c>
      <c r="B465" s="286" t="s">
        <v>1420</v>
      </c>
      <c r="C465" s="286" t="s">
        <v>356</v>
      </c>
      <c r="D465" s="138" t="s">
        <v>858</v>
      </c>
      <c r="E465" s="286" t="s">
        <v>165</v>
      </c>
      <c r="F465" s="288" t="s">
        <v>103</v>
      </c>
      <c r="G465" s="288" t="s">
        <v>103</v>
      </c>
      <c r="H465" s="288">
        <v>545</v>
      </c>
      <c r="I465" s="289">
        <v>11.23</v>
      </c>
      <c r="J465" s="289">
        <v>6119.1</v>
      </c>
      <c r="K465" s="288" t="s">
        <v>103</v>
      </c>
      <c r="L465" s="292">
        <v>1.04E-2</v>
      </c>
    </row>
    <row r="466" spans="1:12" ht="15.75" thickBot="1" x14ac:dyDescent="0.3">
      <c r="A466" s="291" t="s">
        <v>124</v>
      </c>
      <c r="B466" s="286" t="s">
        <v>1420</v>
      </c>
      <c r="C466" s="286" t="s">
        <v>356</v>
      </c>
      <c r="D466" s="138" t="s">
        <v>853</v>
      </c>
      <c r="E466" s="286" t="s">
        <v>165</v>
      </c>
      <c r="F466" s="288" t="s">
        <v>103</v>
      </c>
      <c r="G466" s="288" t="s">
        <v>103</v>
      </c>
      <c r="H466" s="288">
        <v>545</v>
      </c>
      <c r="I466" s="289">
        <v>11.23</v>
      </c>
      <c r="J466" s="289">
        <v>6119.08</v>
      </c>
      <c r="K466" s="288" t="s">
        <v>103</v>
      </c>
      <c r="L466" s="292">
        <v>1.04E-2</v>
      </c>
    </row>
    <row r="467" spans="1:12" ht="15.75" thickBot="1" x14ac:dyDescent="0.3">
      <c r="A467" s="291" t="s">
        <v>124</v>
      </c>
      <c r="B467" s="286" t="s">
        <v>1420</v>
      </c>
      <c r="C467" s="286" t="s">
        <v>356</v>
      </c>
      <c r="D467" s="138" t="s">
        <v>859</v>
      </c>
      <c r="E467" s="286" t="s">
        <v>165</v>
      </c>
      <c r="F467" s="288" t="s">
        <v>103</v>
      </c>
      <c r="G467" s="288" t="s">
        <v>103</v>
      </c>
      <c r="H467" s="288">
        <v>545</v>
      </c>
      <c r="I467" s="289">
        <v>11.23</v>
      </c>
      <c r="J467" s="289">
        <v>6118.93</v>
      </c>
      <c r="K467" s="288" t="s">
        <v>103</v>
      </c>
      <c r="L467" s="292">
        <v>1.04E-2</v>
      </c>
    </row>
    <row r="468" spans="1:12" ht="15.75" thickBot="1" x14ac:dyDescent="0.3">
      <c r="A468" s="291" t="s">
        <v>124</v>
      </c>
      <c r="B468" s="286" t="s">
        <v>1420</v>
      </c>
      <c r="C468" s="286" t="s">
        <v>356</v>
      </c>
      <c r="D468" s="138" t="s">
        <v>856</v>
      </c>
      <c r="E468" s="286" t="s">
        <v>165</v>
      </c>
      <c r="F468" s="288" t="s">
        <v>103</v>
      </c>
      <c r="G468" s="288" t="s">
        <v>103</v>
      </c>
      <c r="H468" s="288">
        <v>544</v>
      </c>
      <c r="I468" s="289">
        <v>11.23</v>
      </c>
      <c r="J468" s="289">
        <v>6109.51</v>
      </c>
      <c r="K468" s="288" t="s">
        <v>103</v>
      </c>
      <c r="L468" s="292">
        <v>1.04E-2</v>
      </c>
    </row>
    <row r="469" spans="1:12" ht="15.75" thickBot="1" x14ac:dyDescent="0.3">
      <c r="A469" s="291" t="s">
        <v>124</v>
      </c>
      <c r="B469" s="286" t="s">
        <v>1420</v>
      </c>
      <c r="C469" s="286" t="s">
        <v>356</v>
      </c>
      <c r="D469" s="138" t="s">
        <v>857</v>
      </c>
      <c r="E469" s="286" t="s">
        <v>165</v>
      </c>
      <c r="F469" s="288" t="s">
        <v>103</v>
      </c>
      <c r="G469" s="288" t="s">
        <v>103</v>
      </c>
      <c r="H469" s="288">
        <v>544</v>
      </c>
      <c r="I469" s="289">
        <v>11.23</v>
      </c>
      <c r="J469" s="289">
        <v>6109.49</v>
      </c>
      <c r="K469" s="288" t="s">
        <v>103</v>
      </c>
      <c r="L469" s="292">
        <v>1.04E-2</v>
      </c>
    </row>
    <row r="470" spans="1:12" ht="15.75" thickBot="1" x14ac:dyDescent="0.3">
      <c r="A470" s="291" t="s">
        <v>124</v>
      </c>
      <c r="B470" s="286" t="s">
        <v>1420</v>
      </c>
      <c r="C470" s="286" t="s">
        <v>281</v>
      </c>
      <c r="D470" s="138" t="s">
        <v>854</v>
      </c>
      <c r="E470" s="286" t="s">
        <v>165</v>
      </c>
      <c r="F470" s="288" t="s">
        <v>103</v>
      </c>
      <c r="G470" s="288" t="s">
        <v>103</v>
      </c>
      <c r="H470" s="290">
        <v>347190</v>
      </c>
      <c r="I470" s="289">
        <v>11.24</v>
      </c>
      <c r="J470" s="289">
        <v>3901006.86</v>
      </c>
      <c r="K470" s="288" t="s">
        <v>103</v>
      </c>
      <c r="L470" s="292">
        <v>1.9599999999999999E-2</v>
      </c>
    </row>
    <row r="471" spans="1:12" ht="15.75" thickBot="1" x14ac:dyDescent="0.3">
      <c r="A471" s="291" t="s">
        <v>124</v>
      </c>
      <c r="B471" s="286" t="s">
        <v>1420</v>
      </c>
      <c r="C471" s="286" t="s">
        <v>281</v>
      </c>
      <c r="D471" s="138" t="s">
        <v>851</v>
      </c>
      <c r="E471" s="286" t="s">
        <v>165</v>
      </c>
      <c r="F471" s="288" t="s">
        <v>103</v>
      </c>
      <c r="G471" s="288" t="s">
        <v>103</v>
      </c>
      <c r="H471" s="290">
        <v>347190</v>
      </c>
      <c r="I471" s="289">
        <v>11.24</v>
      </c>
      <c r="J471" s="289">
        <v>3900971.21</v>
      </c>
      <c r="K471" s="288" t="s">
        <v>103</v>
      </c>
      <c r="L471" s="292">
        <v>1.9599999999999999E-2</v>
      </c>
    </row>
    <row r="472" spans="1:12" ht="15.75" thickBot="1" x14ac:dyDescent="0.3">
      <c r="A472" s="291" t="s">
        <v>124</v>
      </c>
      <c r="B472" s="286" t="s">
        <v>1420</v>
      </c>
      <c r="C472" s="286" t="s">
        <v>281</v>
      </c>
      <c r="D472" s="138" t="s">
        <v>853</v>
      </c>
      <c r="E472" s="286" t="s">
        <v>165</v>
      </c>
      <c r="F472" s="288" t="s">
        <v>103</v>
      </c>
      <c r="G472" s="288" t="s">
        <v>103</v>
      </c>
      <c r="H472" s="290">
        <v>347190</v>
      </c>
      <c r="I472" s="289">
        <v>11.24</v>
      </c>
      <c r="J472" s="289">
        <v>3900962.89</v>
      </c>
      <c r="K472" s="288" t="s">
        <v>103</v>
      </c>
      <c r="L472" s="292">
        <v>1.9599999999999999E-2</v>
      </c>
    </row>
    <row r="473" spans="1:12" ht="15.75" thickBot="1" x14ac:dyDescent="0.3">
      <c r="A473" s="291" t="s">
        <v>124</v>
      </c>
      <c r="B473" s="286" t="s">
        <v>1420</v>
      </c>
      <c r="C473" s="286" t="s">
        <v>281</v>
      </c>
      <c r="D473" s="138" t="s">
        <v>852</v>
      </c>
      <c r="E473" s="286" t="s">
        <v>165</v>
      </c>
      <c r="F473" s="288" t="s">
        <v>103</v>
      </c>
      <c r="G473" s="288" t="s">
        <v>103</v>
      </c>
      <c r="H473" s="290">
        <v>347190</v>
      </c>
      <c r="I473" s="289">
        <v>11.24</v>
      </c>
      <c r="J473" s="289">
        <v>3900959.41</v>
      </c>
      <c r="K473" s="288" t="s">
        <v>103</v>
      </c>
      <c r="L473" s="292">
        <v>1.9599999999999999E-2</v>
      </c>
    </row>
    <row r="474" spans="1:12" ht="15.75" thickBot="1" x14ac:dyDescent="0.3">
      <c r="A474" s="291" t="s">
        <v>124</v>
      </c>
      <c r="B474" s="286" t="s">
        <v>1420</v>
      </c>
      <c r="C474" s="286" t="s">
        <v>281</v>
      </c>
      <c r="D474" s="138" t="s">
        <v>858</v>
      </c>
      <c r="E474" s="286" t="s">
        <v>165</v>
      </c>
      <c r="F474" s="288" t="s">
        <v>103</v>
      </c>
      <c r="G474" s="288" t="s">
        <v>103</v>
      </c>
      <c r="H474" s="290">
        <v>347191</v>
      </c>
      <c r="I474" s="289">
        <v>11.24</v>
      </c>
      <c r="J474" s="289">
        <v>3900951.96</v>
      </c>
      <c r="K474" s="288" t="s">
        <v>103</v>
      </c>
      <c r="L474" s="292">
        <v>1.9599999999999999E-2</v>
      </c>
    </row>
    <row r="475" spans="1:12" ht="15.75" thickBot="1" x14ac:dyDescent="0.3">
      <c r="A475" s="291" t="s">
        <v>124</v>
      </c>
      <c r="B475" s="286" t="s">
        <v>1420</v>
      </c>
      <c r="C475" s="286" t="s">
        <v>281</v>
      </c>
      <c r="D475" s="138" t="s">
        <v>859</v>
      </c>
      <c r="E475" s="286" t="s">
        <v>165</v>
      </c>
      <c r="F475" s="288" t="s">
        <v>103</v>
      </c>
      <c r="G475" s="288" t="s">
        <v>103</v>
      </c>
      <c r="H475" s="290">
        <v>347191</v>
      </c>
      <c r="I475" s="289">
        <v>11.24</v>
      </c>
      <c r="J475" s="289">
        <v>3900913.56</v>
      </c>
      <c r="K475" s="288" t="s">
        <v>103</v>
      </c>
      <c r="L475" s="292">
        <v>1.9599999999999999E-2</v>
      </c>
    </row>
    <row r="476" spans="1:12" ht="15.75" thickBot="1" x14ac:dyDescent="0.3">
      <c r="A476" s="291" t="s">
        <v>124</v>
      </c>
      <c r="B476" s="286" t="s">
        <v>1420</v>
      </c>
      <c r="C476" s="286" t="s">
        <v>281</v>
      </c>
      <c r="D476" s="138" t="s">
        <v>856</v>
      </c>
      <c r="E476" s="286" t="s">
        <v>165</v>
      </c>
      <c r="F476" s="288" t="s">
        <v>103</v>
      </c>
      <c r="G476" s="288" t="s">
        <v>103</v>
      </c>
      <c r="H476" s="290">
        <v>347191</v>
      </c>
      <c r="I476" s="289">
        <v>11.24</v>
      </c>
      <c r="J476" s="289">
        <v>3900869.29</v>
      </c>
      <c r="K476" s="288" t="s">
        <v>103</v>
      </c>
      <c r="L476" s="292">
        <v>1.9599999999999999E-2</v>
      </c>
    </row>
    <row r="477" spans="1:12" ht="15.75" thickBot="1" x14ac:dyDescent="0.3">
      <c r="A477" s="291" t="s">
        <v>124</v>
      </c>
      <c r="B477" s="286" t="s">
        <v>1420</v>
      </c>
      <c r="C477" s="286" t="s">
        <v>281</v>
      </c>
      <c r="D477" s="138" t="s">
        <v>857</v>
      </c>
      <c r="E477" s="286" t="s">
        <v>165</v>
      </c>
      <c r="F477" s="288" t="s">
        <v>103</v>
      </c>
      <c r="G477" s="288" t="s">
        <v>103</v>
      </c>
      <c r="H477" s="290">
        <v>347191</v>
      </c>
      <c r="I477" s="289">
        <v>11.24</v>
      </c>
      <c r="J477" s="289">
        <v>3900869.24</v>
      </c>
      <c r="K477" s="288" t="s">
        <v>103</v>
      </c>
      <c r="L477" s="292">
        <v>1.9599999999999999E-2</v>
      </c>
    </row>
    <row r="478" spans="1:12" ht="15.75" thickBot="1" x14ac:dyDescent="0.3">
      <c r="A478" s="291" t="s">
        <v>124</v>
      </c>
      <c r="B478" s="286" t="s">
        <v>1420</v>
      </c>
      <c r="C478" s="286" t="s">
        <v>353</v>
      </c>
      <c r="D478" s="138" t="s">
        <v>854</v>
      </c>
      <c r="E478" s="286" t="s">
        <v>165</v>
      </c>
      <c r="F478" s="288" t="s">
        <v>103</v>
      </c>
      <c r="G478" s="288" t="s">
        <v>103</v>
      </c>
      <c r="H478" s="290">
        <v>30352</v>
      </c>
      <c r="I478" s="289">
        <v>11.24</v>
      </c>
      <c r="J478" s="289">
        <v>341034.73</v>
      </c>
      <c r="K478" s="288" t="s">
        <v>103</v>
      </c>
      <c r="L478" s="292">
        <v>8.9999999999999993E-3</v>
      </c>
    </row>
    <row r="479" spans="1:12" ht="15.75" thickBot="1" x14ac:dyDescent="0.3">
      <c r="A479" s="291" t="s">
        <v>124</v>
      </c>
      <c r="B479" s="286" t="s">
        <v>1420</v>
      </c>
      <c r="C479" s="286" t="s">
        <v>353</v>
      </c>
      <c r="D479" s="138" t="s">
        <v>851</v>
      </c>
      <c r="E479" s="286" t="s">
        <v>165</v>
      </c>
      <c r="F479" s="288" t="s">
        <v>103</v>
      </c>
      <c r="G479" s="288" t="s">
        <v>103</v>
      </c>
      <c r="H479" s="290">
        <v>30352</v>
      </c>
      <c r="I479" s="289">
        <v>11.24</v>
      </c>
      <c r="J479" s="289">
        <v>341033.61</v>
      </c>
      <c r="K479" s="288" t="s">
        <v>103</v>
      </c>
      <c r="L479" s="292">
        <v>8.9999999999999993E-3</v>
      </c>
    </row>
    <row r="480" spans="1:12" ht="15.75" thickBot="1" x14ac:dyDescent="0.3">
      <c r="A480" s="291" t="s">
        <v>124</v>
      </c>
      <c r="B480" s="286" t="s">
        <v>1420</v>
      </c>
      <c r="C480" s="286" t="s">
        <v>353</v>
      </c>
      <c r="D480" s="138" t="s">
        <v>852</v>
      </c>
      <c r="E480" s="286" t="s">
        <v>165</v>
      </c>
      <c r="F480" s="288" t="s">
        <v>103</v>
      </c>
      <c r="G480" s="288" t="s">
        <v>103</v>
      </c>
      <c r="H480" s="290">
        <v>30352</v>
      </c>
      <c r="I480" s="289">
        <v>11.24</v>
      </c>
      <c r="J480" s="289">
        <v>341032.27</v>
      </c>
      <c r="K480" s="288" t="s">
        <v>103</v>
      </c>
      <c r="L480" s="292">
        <v>8.9999999999999993E-3</v>
      </c>
    </row>
    <row r="481" spans="1:12" ht="15.75" thickBot="1" x14ac:dyDescent="0.3">
      <c r="A481" s="291" t="s">
        <v>124</v>
      </c>
      <c r="B481" s="286" t="s">
        <v>1420</v>
      </c>
      <c r="C481" s="286" t="s">
        <v>353</v>
      </c>
      <c r="D481" s="138" t="s">
        <v>853</v>
      </c>
      <c r="E481" s="286" t="s">
        <v>165</v>
      </c>
      <c r="F481" s="288" t="s">
        <v>103</v>
      </c>
      <c r="G481" s="288" t="s">
        <v>103</v>
      </c>
      <c r="H481" s="290">
        <v>30352</v>
      </c>
      <c r="I481" s="289">
        <v>11.24</v>
      </c>
      <c r="J481" s="289">
        <v>341031.9</v>
      </c>
      <c r="K481" s="288" t="s">
        <v>103</v>
      </c>
      <c r="L481" s="292">
        <v>8.9999999999999993E-3</v>
      </c>
    </row>
    <row r="482" spans="1:12" ht="15.75" thickBot="1" x14ac:dyDescent="0.3">
      <c r="A482" s="291" t="s">
        <v>124</v>
      </c>
      <c r="B482" s="286" t="s">
        <v>1420</v>
      </c>
      <c r="C482" s="286" t="s">
        <v>353</v>
      </c>
      <c r="D482" s="138" t="s">
        <v>858</v>
      </c>
      <c r="E482" s="286" t="s">
        <v>165</v>
      </c>
      <c r="F482" s="288" t="s">
        <v>103</v>
      </c>
      <c r="G482" s="288" t="s">
        <v>103</v>
      </c>
      <c r="H482" s="290">
        <v>30352</v>
      </c>
      <c r="I482" s="289">
        <v>11.24</v>
      </c>
      <c r="J482" s="289">
        <v>341031.57</v>
      </c>
      <c r="K482" s="288" t="s">
        <v>103</v>
      </c>
      <c r="L482" s="292">
        <v>8.9999999999999993E-3</v>
      </c>
    </row>
    <row r="483" spans="1:12" ht="15.75" thickBot="1" x14ac:dyDescent="0.3">
      <c r="A483" s="291" t="s">
        <v>124</v>
      </c>
      <c r="B483" s="286" t="s">
        <v>1420</v>
      </c>
      <c r="C483" s="286" t="s">
        <v>353</v>
      </c>
      <c r="D483" s="138" t="s">
        <v>859</v>
      </c>
      <c r="E483" s="286" t="s">
        <v>165</v>
      </c>
      <c r="F483" s="288" t="s">
        <v>103</v>
      </c>
      <c r="G483" s="288" t="s">
        <v>103</v>
      </c>
      <c r="H483" s="290">
        <v>30352</v>
      </c>
      <c r="I483" s="289">
        <v>11.24</v>
      </c>
      <c r="J483" s="289">
        <v>341028.58</v>
      </c>
      <c r="K483" s="288" t="s">
        <v>103</v>
      </c>
      <c r="L483" s="292">
        <v>8.9999999999999993E-3</v>
      </c>
    </row>
    <row r="484" spans="1:12" ht="15.75" thickBot="1" x14ac:dyDescent="0.3">
      <c r="A484" s="291" t="s">
        <v>124</v>
      </c>
      <c r="B484" s="286" t="s">
        <v>1420</v>
      </c>
      <c r="C484" s="286" t="s">
        <v>353</v>
      </c>
      <c r="D484" s="138" t="s">
        <v>857</v>
      </c>
      <c r="E484" s="286" t="s">
        <v>165</v>
      </c>
      <c r="F484" s="288" t="s">
        <v>103</v>
      </c>
      <c r="G484" s="288" t="s">
        <v>103</v>
      </c>
      <c r="H484" s="290">
        <v>30352</v>
      </c>
      <c r="I484" s="289">
        <v>11.24</v>
      </c>
      <c r="J484" s="289">
        <v>341024.51</v>
      </c>
      <c r="K484" s="288" t="s">
        <v>103</v>
      </c>
      <c r="L484" s="292">
        <v>8.9999999999999993E-3</v>
      </c>
    </row>
    <row r="485" spans="1:12" ht="15.75" thickBot="1" x14ac:dyDescent="0.3">
      <c r="A485" s="291" t="s">
        <v>124</v>
      </c>
      <c r="B485" s="286" t="s">
        <v>1420</v>
      </c>
      <c r="C485" s="286" t="s">
        <v>353</v>
      </c>
      <c r="D485" s="138" t="s">
        <v>856</v>
      </c>
      <c r="E485" s="286" t="s">
        <v>165</v>
      </c>
      <c r="F485" s="288" t="s">
        <v>103</v>
      </c>
      <c r="G485" s="288" t="s">
        <v>103</v>
      </c>
      <c r="H485" s="290">
        <v>30352</v>
      </c>
      <c r="I485" s="289">
        <v>11.24</v>
      </c>
      <c r="J485" s="289">
        <v>341024.1</v>
      </c>
      <c r="K485" s="288" t="s">
        <v>103</v>
      </c>
      <c r="L485" s="292">
        <v>8.9999999999999993E-3</v>
      </c>
    </row>
    <row r="486" spans="1:12" ht="15.75" thickBot="1" x14ac:dyDescent="0.3">
      <c r="A486" s="291" t="s">
        <v>124</v>
      </c>
      <c r="B486" s="286" t="s">
        <v>1420</v>
      </c>
      <c r="C486" s="286" t="s">
        <v>357</v>
      </c>
      <c r="D486" s="138" t="s">
        <v>851</v>
      </c>
      <c r="E486" s="286" t="s">
        <v>165</v>
      </c>
      <c r="F486" s="288" t="s">
        <v>103</v>
      </c>
      <c r="G486" s="288" t="s">
        <v>103</v>
      </c>
      <c r="H486" s="290">
        <v>3604</v>
      </c>
      <c r="I486" s="289">
        <v>11.24</v>
      </c>
      <c r="J486" s="289">
        <v>40494.42</v>
      </c>
      <c r="K486" s="288" t="s">
        <v>103</v>
      </c>
      <c r="L486" s="292">
        <v>6.7000000000000004E-2</v>
      </c>
    </row>
    <row r="487" spans="1:12" ht="15.75" thickBot="1" x14ac:dyDescent="0.3">
      <c r="A487" s="291" t="s">
        <v>124</v>
      </c>
      <c r="B487" s="286" t="s">
        <v>1420</v>
      </c>
      <c r="C487" s="286" t="s">
        <v>357</v>
      </c>
      <c r="D487" s="138" t="s">
        <v>853</v>
      </c>
      <c r="E487" s="286" t="s">
        <v>165</v>
      </c>
      <c r="F487" s="288" t="s">
        <v>103</v>
      </c>
      <c r="G487" s="288" t="s">
        <v>103</v>
      </c>
      <c r="H487" s="290">
        <v>3604</v>
      </c>
      <c r="I487" s="289">
        <v>11.24</v>
      </c>
      <c r="J487" s="289">
        <v>40493</v>
      </c>
      <c r="K487" s="288" t="s">
        <v>103</v>
      </c>
      <c r="L487" s="292">
        <v>6.7000000000000004E-2</v>
      </c>
    </row>
    <row r="488" spans="1:12" ht="15.75" thickBot="1" x14ac:dyDescent="0.3">
      <c r="A488" s="291" t="s">
        <v>124</v>
      </c>
      <c r="B488" s="286" t="s">
        <v>1420</v>
      </c>
      <c r="C488" s="286" t="s">
        <v>357</v>
      </c>
      <c r="D488" s="138" t="s">
        <v>854</v>
      </c>
      <c r="E488" s="286" t="s">
        <v>165</v>
      </c>
      <c r="F488" s="288" t="s">
        <v>103</v>
      </c>
      <c r="G488" s="288" t="s">
        <v>103</v>
      </c>
      <c r="H488" s="290">
        <v>3603</v>
      </c>
      <c r="I488" s="289">
        <v>11.24</v>
      </c>
      <c r="J488" s="289">
        <v>40487.129999999997</v>
      </c>
      <c r="K488" s="288" t="s">
        <v>103</v>
      </c>
      <c r="L488" s="292">
        <v>6.6900000000000001E-2</v>
      </c>
    </row>
    <row r="489" spans="1:12" ht="15.75" thickBot="1" x14ac:dyDescent="0.3">
      <c r="A489" s="291" t="s">
        <v>124</v>
      </c>
      <c r="B489" s="286" t="s">
        <v>1420</v>
      </c>
      <c r="C489" s="286" t="s">
        <v>357</v>
      </c>
      <c r="D489" s="138" t="s">
        <v>852</v>
      </c>
      <c r="E489" s="286" t="s">
        <v>165</v>
      </c>
      <c r="F489" s="288" t="s">
        <v>103</v>
      </c>
      <c r="G489" s="288" t="s">
        <v>103</v>
      </c>
      <c r="H489" s="290">
        <v>3603</v>
      </c>
      <c r="I489" s="289">
        <v>11.24</v>
      </c>
      <c r="J489" s="289">
        <v>40486.58</v>
      </c>
      <c r="K489" s="288" t="s">
        <v>103</v>
      </c>
      <c r="L489" s="292">
        <v>6.6900000000000001E-2</v>
      </c>
    </row>
    <row r="490" spans="1:12" ht="15.75" thickBot="1" x14ac:dyDescent="0.3">
      <c r="A490" s="291" t="s">
        <v>124</v>
      </c>
      <c r="B490" s="286" t="s">
        <v>1420</v>
      </c>
      <c r="C490" s="286" t="s">
        <v>357</v>
      </c>
      <c r="D490" s="138" t="s">
        <v>857</v>
      </c>
      <c r="E490" s="286" t="s">
        <v>165</v>
      </c>
      <c r="F490" s="288" t="s">
        <v>103</v>
      </c>
      <c r="G490" s="288" t="s">
        <v>103</v>
      </c>
      <c r="H490" s="290">
        <v>3603</v>
      </c>
      <c r="I490" s="289">
        <v>11.24</v>
      </c>
      <c r="J490" s="289">
        <v>40486.379999999997</v>
      </c>
      <c r="K490" s="288" t="s">
        <v>103</v>
      </c>
      <c r="L490" s="292">
        <v>6.6900000000000001E-2</v>
      </c>
    </row>
    <row r="491" spans="1:12" ht="15.75" thickBot="1" x14ac:dyDescent="0.3">
      <c r="A491" s="291" t="s">
        <v>124</v>
      </c>
      <c r="B491" s="286" t="s">
        <v>1420</v>
      </c>
      <c r="C491" s="286" t="s">
        <v>357</v>
      </c>
      <c r="D491" s="138" t="s">
        <v>859</v>
      </c>
      <c r="E491" s="286" t="s">
        <v>165</v>
      </c>
      <c r="F491" s="288" t="s">
        <v>103</v>
      </c>
      <c r="G491" s="288" t="s">
        <v>103</v>
      </c>
      <c r="H491" s="290">
        <v>3603</v>
      </c>
      <c r="I491" s="289">
        <v>11.24</v>
      </c>
      <c r="J491" s="289">
        <v>40485.879999999997</v>
      </c>
      <c r="K491" s="288" t="s">
        <v>103</v>
      </c>
      <c r="L491" s="292">
        <v>6.6900000000000001E-2</v>
      </c>
    </row>
    <row r="492" spans="1:12" ht="15.75" thickBot="1" x14ac:dyDescent="0.3">
      <c r="A492" s="291" t="s">
        <v>124</v>
      </c>
      <c r="B492" s="286" t="s">
        <v>1420</v>
      </c>
      <c r="C492" s="286" t="s">
        <v>357</v>
      </c>
      <c r="D492" s="138" t="s">
        <v>858</v>
      </c>
      <c r="E492" s="286" t="s">
        <v>165</v>
      </c>
      <c r="F492" s="288" t="s">
        <v>103</v>
      </c>
      <c r="G492" s="288" t="s">
        <v>103</v>
      </c>
      <c r="H492" s="290">
        <v>3603</v>
      </c>
      <c r="I492" s="289">
        <v>11.24</v>
      </c>
      <c r="J492" s="289">
        <v>40485.72</v>
      </c>
      <c r="K492" s="288" t="s">
        <v>103</v>
      </c>
      <c r="L492" s="292">
        <v>6.6900000000000001E-2</v>
      </c>
    </row>
    <row r="493" spans="1:12" ht="15.75" thickBot="1" x14ac:dyDescent="0.3">
      <c r="A493" s="291" t="s">
        <v>124</v>
      </c>
      <c r="B493" s="286" t="s">
        <v>1420</v>
      </c>
      <c r="C493" s="286" t="s">
        <v>357</v>
      </c>
      <c r="D493" s="138" t="s">
        <v>856</v>
      </c>
      <c r="E493" s="286" t="s">
        <v>165</v>
      </c>
      <c r="F493" s="288" t="s">
        <v>103</v>
      </c>
      <c r="G493" s="288" t="s">
        <v>103</v>
      </c>
      <c r="H493" s="290">
        <v>3603</v>
      </c>
      <c r="I493" s="289">
        <v>11.24</v>
      </c>
      <c r="J493" s="289">
        <v>40484.980000000003</v>
      </c>
      <c r="K493" s="288" t="s">
        <v>103</v>
      </c>
      <c r="L493" s="292">
        <v>6.6900000000000001E-2</v>
      </c>
    </row>
    <row r="494" spans="1:12" ht="15.75" thickBot="1" x14ac:dyDescent="0.3">
      <c r="A494" s="291" t="s">
        <v>124</v>
      </c>
      <c r="B494" s="286" t="s">
        <v>1420</v>
      </c>
      <c r="C494" s="286" t="s">
        <v>109</v>
      </c>
      <c r="D494" s="138" t="s">
        <v>854</v>
      </c>
      <c r="E494" s="286" t="s">
        <v>165</v>
      </c>
      <c r="F494" s="288" t="s">
        <v>103</v>
      </c>
      <c r="G494" s="288" t="s">
        <v>103</v>
      </c>
      <c r="H494" s="290">
        <v>64636</v>
      </c>
      <c r="I494" s="289">
        <v>11.24</v>
      </c>
      <c r="J494" s="289">
        <v>726246.36</v>
      </c>
      <c r="K494" s="288" t="s">
        <v>103</v>
      </c>
      <c r="L494" s="292">
        <v>2.2100000000000002E-2</v>
      </c>
    </row>
    <row r="495" spans="1:12" ht="15.75" thickBot="1" x14ac:dyDescent="0.3">
      <c r="A495" s="291" t="s">
        <v>124</v>
      </c>
      <c r="B495" s="286" t="s">
        <v>1420</v>
      </c>
      <c r="C495" s="286" t="s">
        <v>109</v>
      </c>
      <c r="D495" s="138" t="s">
        <v>851</v>
      </c>
      <c r="E495" s="286" t="s">
        <v>165</v>
      </c>
      <c r="F495" s="288" t="s">
        <v>103</v>
      </c>
      <c r="G495" s="288" t="s">
        <v>103</v>
      </c>
      <c r="H495" s="290">
        <v>64636</v>
      </c>
      <c r="I495" s="289">
        <v>11.24</v>
      </c>
      <c r="J495" s="289">
        <v>726242.34</v>
      </c>
      <c r="K495" s="288" t="s">
        <v>103</v>
      </c>
      <c r="L495" s="292">
        <v>2.2100000000000002E-2</v>
      </c>
    </row>
    <row r="496" spans="1:12" ht="15.75" thickBot="1" x14ac:dyDescent="0.3">
      <c r="A496" s="291" t="s">
        <v>124</v>
      </c>
      <c r="B496" s="286" t="s">
        <v>1420</v>
      </c>
      <c r="C496" s="286" t="s">
        <v>109</v>
      </c>
      <c r="D496" s="138" t="s">
        <v>852</v>
      </c>
      <c r="E496" s="286" t="s">
        <v>165</v>
      </c>
      <c r="F496" s="288" t="s">
        <v>103</v>
      </c>
      <c r="G496" s="288" t="s">
        <v>103</v>
      </c>
      <c r="H496" s="290">
        <v>64636</v>
      </c>
      <c r="I496" s="289">
        <v>11.24</v>
      </c>
      <c r="J496" s="289">
        <v>726238.85</v>
      </c>
      <c r="K496" s="288" t="s">
        <v>103</v>
      </c>
      <c r="L496" s="292">
        <v>2.2100000000000002E-2</v>
      </c>
    </row>
    <row r="497" spans="1:12" ht="15.75" thickBot="1" x14ac:dyDescent="0.3">
      <c r="A497" s="291" t="s">
        <v>124</v>
      </c>
      <c r="B497" s="286" t="s">
        <v>1420</v>
      </c>
      <c r="C497" s="286" t="s">
        <v>109</v>
      </c>
      <c r="D497" s="138" t="s">
        <v>853</v>
      </c>
      <c r="E497" s="286" t="s">
        <v>165</v>
      </c>
      <c r="F497" s="288" t="s">
        <v>103</v>
      </c>
      <c r="G497" s="288" t="s">
        <v>103</v>
      </c>
      <c r="H497" s="290">
        <v>64636</v>
      </c>
      <c r="I497" s="289">
        <v>11.24</v>
      </c>
      <c r="J497" s="289">
        <v>726238</v>
      </c>
      <c r="K497" s="288" t="s">
        <v>103</v>
      </c>
      <c r="L497" s="292">
        <v>2.2100000000000002E-2</v>
      </c>
    </row>
    <row r="498" spans="1:12" ht="15.75" thickBot="1" x14ac:dyDescent="0.3">
      <c r="A498" s="291" t="s">
        <v>124</v>
      </c>
      <c r="B498" s="286" t="s">
        <v>1420</v>
      </c>
      <c r="C498" s="286" t="s">
        <v>109</v>
      </c>
      <c r="D498" s="138" t="s">
        <v>858</v>
      </c>
      <c r="E498" s="286" t="s">
        <v>165</v>
      </c>
      <c r="F498" s="288" t="s">
        <v>103</v>
      </c>
      <c r="G498" s="288" t="s">
        <v>103</v>
      </c>
      <c r="H498" s="290">
        <v>64636</v>
      </c>
      <c r="I498" s="289">
        <v>11.24</v>
      </c>
      <c r="J498" s="289">
        <v>726235.2</v>
      </c>
      <c r="K498" s="288" t="s">
        <v>103</v>
      </c>
      <c r="L498" s="292">
        <v>2.2100000000000002E-2</v>
      </c>
    </row>
    <row r="499" spans="1:12" ht="15.75" thickBot="1" x14ac:dyDescent="0.3">
      <c r="A499" s="291" t="s">
        <v>124</v>
      </c>
      <c r="B499" s="286" t="s">
        <v>1420</v>
      </c>
      <c r="C499" s="286" t="s">
        <v>109</v>
      </c>
      <c r="D499" s="138" t="s">
        <v>859</v>
      </c>
      <c r="E499" s="286" t="s">
        <v>165</v>
      </c>
      <c r="F499" s="288" t="s">
        <v>103</v>
      </c>
      <c r="G499" s="288" t="s">
        <v>103</v>
      </c>
      <c r="H499" s="290">
        <v>64636</v>
      </c>
      <c r="I499" s="289">
        <v>11.24</v>
      </c>
      <c r="J499" s="289">
        <v>726228.79</v>
      </c>
      <c r="K499" s="288" t="s">
        <v>103</v>
      </c>
      <c r="L499" s="292">
        <v>2.2100000000000002E-2</v>
      </c>
    </row>
    <row r="500" spans="1:12" ht="15.75" thickBot="1" x14ac:dyDescent="0.3">
      <c r="A500" s="291" t="s">
        <v>124</v>
      </c>
      <c r="B500" s="286" t="s">
        <v>1420</v>
      </c>
      <c r="C500" s="286" t="s">
        <v>109</v>
      </c>
      <c r="D500" s="138" t="s">
        <v>856</v>
      </c>
      <c r="E500" s="286" t="s">
        <v>165</v>
      </c>
      <c r="F500" s="288" t="s">
        <v>103</v>
      </c>
      <c r="G500" s="288" t="s">
        <v>103</v>
      </c>
      <c r="H500" s="290">
        <v>64636</v>
      </c>
      <c r="I500" s="289">
        <v>11.24</v>
      </c>
      <c r="J500" s="289">
        <v>726223.99</v>
      </c>
      <c r="K500" s="288" t="s">
        <v>103</v>
      </c>
      <c r="L500" s="292">
        <v>2.2100000000000002E-2</v>
      </c>
    </row>
    <row r="501" spans="1:12" ht="15.75" thickBot="1" x14ac:dyDescent="0.3">
      <c r="A501" s="291" t="s">
        <v>124</v>
      </c>
      <c r="B501" s="286" t="s">
        <v>1420</v>
      </c>
      <c r="C501" s="286" t="s">
        <v>109</v>
      </c>
      <c r="D501" s="138" t="s">
        <v>857</v>
      </c>
      <c r="E501" s="286" t="s">
        <v>165</v>
      </c>
      <c r="F501" s="288" t="s">
        <v>103</v>
      </c>
      <c r="G501" s="288" t="s">
        <v>103</v>
      </c>
      <c r="H501" s="290">
        <v>64636</v>
      </c>
      <c r="I501" s="289">
        <v>11.24</v>
      </c>
      <c r="J501" s="289">
        <v>726223.15</v>
      </c>
      <c r="K501" s="288" t="s">
        <v>103</v>
      </c>
      <c r="L501" s="292">
        <v>2.2100000000000002E-2</v>
      </c>
    </row>
    <row r="502" spans="1:12" ht="15.75" thickBot="1" x14ac:dyDescent="0.3">
      <c r="A502" s="291" t="s">
        <v>126</v>
      </c>
      <c r="B502" s="286" t="s">
        <v>1069</v>
      </c>
      <c r="C502" s="286" t="s">
        <v>932</v>
      </c>
      <c r="D502" s="138" t="s">
        <v>499</v>
      </c>
      <c r="E502" s="286" t="s">
        <v>165</v>
      </c>
      <c r="F502" s="288" t="s">
        <v>103</v>
      </c>
      <c r="G502" s="288" t="s">
        <v>103</v>
      </c>
      <c r="H502" s="288">
        <v>7</v>
      </c>
      <c r="I502" s="289">
        <v>67683.710000000006</v>
      </c>
      <c r="J502" s="289">
        <v>473785.97</v>
      </c>
      <c r="K502" s="288" t="s">
        <v>103</v>
      </c>
      <c r="L502" s="292">
        <v>3.8999999999999998E-3</v>
      </c>
    </row>
    <row r="503" spans="1:12" ht="15.75" thickBot="1" x14ac:dyDescent="0.3">
      <c r="A503" s="291" t="s">
        <v>126</v>
      </c>
      <c r="B503" s="286" t="s">
        <v>1069</v>
      </c>
      <c r="C503" s="286" t="s">
        <v>1011</v>
      </c>
      <c r="D503" s="138" t="s">
        <v>499</v>
      </c>
      <c r="E503" s="286" t="s">
        <v>165</v>
      </c>
      <c r="F503" s="288" t="s">
        <v>103</v>
      </c>
      <c r="G503" s="288" t="s">
        <v>103</v>
      </c>
      <c r="H503" s="288">
        <v>9</v>
      </c>
      <c r="I503" s="289">
        <v>67996.11</v>
      </c>
      <c r="J503" s="289">
        <v>611965</v>
      </c>
      <c r="K503" s="288" t="s">
        <v>103</v>
      </c>
      <c r="L503" s="292">
        <v>1.29E-2</v>
      </c>
    </row>
    <row r="504" spans="1:12" ht="15.75" thickBot="1" x14ac:dyDescent="0.3">
      <c r="A504" s="291" t="s">
        <v>126</v>
      </c>
      <c r="B504" s="286" t="s">
        <v>1069</v>
      </c>
      <c r="C504" s="286" t="s">
        <v>352</v>
      </c>
      <c r="D504" s="138" t="s">
        <v>499</v>
      </c>
      <c r="E504" s="286" t="s">
        <v>165</v>
      </c>
      <c r="F504" s="288" t="s">
        <v>103</v>
      </c>
      <c r="G504" s="288" t="s">
        <v>103</v>
      </c>
      <c r="H504" s="288">
        <v>61</v>
      </c>
      <c r="I504" s="289">
        <v>67711.11</v>
      </c>
      <c r="J504" s="289">
        <v>4130377.57</v>
      </c>
      <c r="K504" s="288" t="s">
        <v>103</v>
      </c>
      <c r="L504" s="292">
        <v>1.66E-2</v>
      </c>
    </row>
    <row r="505" spans="1:12" ht="15.75" thickBot="1" x14ac:dyDescent="0.3">
      <c r="A505" s="291" t="s">
        <v>126</v>
      </c>
      <c r="B505" s="286" t="s">
        <v>1069</v>
      </c>
      <c r="C505" s="286" t="s">
        <v>281</v>
      </c>
      <c r="D505" s="138" t="s">
        <v>499</v>
      </c>
      <c r="E505" s="286" t="s">
        <v>165</v>
      </c>
      <c r="F505" s="288" t="s">
        <v>103</v>
      </c>
      <c r="G505" s="288" t="s">
        <v>103</v>
      </c>
      <c r="H505" s="288">
        <v>61</v>
      </c>
      <c r="I505" s="289">
        <v>67711.11</v>
      </c>
      <c r="J505" s="289">
        <v>4130377.57</v>
      </c>
      <c r="K505" s="288" t="s">
        <v>103</v>
      </c>
      <c r="L505" s="292">
        <v>2.0799999999999999E-2</v>
      </c>
    </row>
    <row r="506" spans="1:12" ht="15.75" thickBot="1" x14ac:dyDescent="0.3">
      <c r="A506" s="291" t="s">
        <v>126</v>
      </c>
      <c r="B506" s="286" t="s">
        <v>1069</v>
      </c>
      <c r="C506" s="286" t="s">
        <v>353</v>
      </c>
      <c r="D506" s="138" t="s">
        <v>499</v>
      </c>
      <c r="E506" s="286" t="s">
        <v>165</v>
      </c>
      <c r="F506" s="288" t="s">
        <v>103</v>
      </c>
      <c r="G506" s="288" t="s">
        <v>103</v>
      </c>
      <c r="H506" s="288">
        <v>14</v>
      </c>
      <c r="I506" s="289">
        <v>66377.039999999994</v>
      </c>
      <c r="J506" s="289">
        <v>929278.51</v>
      </c>
      <c r="K506" s="288" t="s">
        <v>103</v>
      </c>
      <c r="L506" s="292">
        <v>2.4500000000000001E-2</v>
      </c>
    </row>
    <row r="507" spans="1:12" ht="15.75" thickBot="1" x14ac:dyDescent="0.3">
      <c r="A507" s="291" t="s">
        <v>126</v>
      </c>
      <c r="B507" s="286" t="s">
        <v>1069</v>
      </c>
      <c r="C507" s="286" t="s">
        <v>1012</v>
      </c>
      <c r="D507" s="138" t="s">
        <v>499</v>
      </c>
      <c r="E507" s="286" t="s">
        <v>165</v>
      </c>
      <c r="F507" s="288" t="s">
        <v>103</v>
      </c>
      <c r="G507" s="288" t="s">
        <v>103</v>
      </c>
      <c r="H507" s="288">
        <v>6</v>
      </c>
      <c r="I507" s="289">
        <v>70453.06</v>
      </c>
      <c r="J507" s="289">
        <v>422718.33</v>
      </c>
      <c r="K507" s="288" t="s">
        <v>103</v>
      </c>
      <c r="L507" s="292">
        <v>1.3299999999999999E-2</v>
      </c>
    </row>
    <row r="508" spans="1:12" ht="15.75" thickBot="1" x14ac:dyDescent="0.3">
      <c r="A508" s="291" t="s">
        <v>126</v>
      </c>
      <c r="B508" s="286" t="s">
        <v>251</v>
      </c>
      <c r="C508" s="286" t="s">
        <v>932</v>
      </c>
      <c r="D508" s="138" t="s">
        <v>252</v>
      </c>
      <c r="E508" s="286" t="s">
        <v>165</v>
      </c>
      <c r="F508" s="287">
        <v>45976</v>
      </c>
      <c r="G508" s="288" t="s">
        <v>103</v>
      </c>
      <c r="H508" s="288">
        <v>322</v>
      </c>
      <c r="I508" s="289">
        <v>542.04</v>
      </c>
      <c r="J508" s="289">
        <v>174536.31</v>
      </c>
      <c r="K508" s="288" t="s">
        <v>103</v>
      </c>
      <c r="L508" s="292">
        <v>1.4E-3</v>
      </c>
    </row>
    <row r="509" spans="1:12" ht="15.75" thickBot="1" x14ac:dyDescent="0.3">
      <c r="A509" s="291" t="s">
        <v>126</v>
      </c>
      <c r="B509" s="286" t="s">
        <v>251</v>
      </c>
      <c r="C509" s="286" t="s">
        <v>1011</v>
      </c>
      <c r="D509" s="138" t="s">
        <v>252</v>
      </c>
      <c r="E509" s="286" t="s">
        <v>165</v>
      </c>
      <c r="F509" s="287">
        <v>45976</v>
      </c>
      <c r="G509" s="288" t="s">
        <v>103</v>
      </c>
      <c r="H509" s="288">
        <v>218</v>
      </c>
      <c r="I509" s="289">
        <v>542.07000000000005</v>
      </c>
      <c r="J509" s="289">
        <v>118170.24000000001</v>
      </c>
      <c r="K509" s="288" t="s">
        <v>103</v>
      </c>
      <c r="L509" s="292">
        <v>2.5000000000000001E-3</v>
      </c>
    </row>
    <row r="510" spans="1:12" ht="15.75" thickBot="1" x14ac:dyDescent="0.3">
      <c r="A510" s="291" t="s">
        <v>126</v>
      </c>
      <c r="B510" s="286" t="s">
        <v>251</v>
      </c>
      <c r="C510" s="286" t="s">
        <v>100</v>
      </c>
      <c r="D510" s="138" t="s">
        <v>252</v>
      </c>
      <c r="E510" s="286" t="s">
        <v>574</v>
      </c>
      <c r="F510" s="287">
        <v>45976</v>
      </c>
      <c r="G510" s="288" t="s">
        <v>103</v>
      </c>
      <c r="H510" s="288">
        <v>765</v>
      </c>
      <c r="I510" s="289">
        <v>542.04</v>
      </c>
      <c r="J510" s="289">
        <v>414663</v>
      </c>
      <c r="K510" s="288" t="s">
        <v>103</v>
      </c>
      <c r="L510" s="292">
        <v>8.0000000000000004E-4</v>
      </c>
    </row>
    <row r="511" spans="1:12" ht="15.75" thickBot="1" x14ac:dyDescent="0.3">
      <c r="A511" s="291" t="s">
        <v>126</v>
      </c>
      <c r="B511" s="286" t="s">
        <v>251</v>
      </c>
      <c r="C511" s="286" t="s">
        <v>108</v>
      </c>
      <c r="D511" s="138" t="s">
        <v>252</v>
      </c>
      <c r="E511" s="286" t="s">
        <v>575</v>
      </c>
      <c r="F511" s="287">
        <v>45976</v>
      </c>
      <c r="G511" s="288" t="s">
        <v>103</v>
      </c>
      <c r="H511" s="288">
        <v>755</v>
      </c>
      <c r="I511" s="289">
        <v>542.04</v>
      </c>
      <c r="J511" s="289">
        <v>409238.87</v>
      </c>
      <c r="K511" s="288" t="s">
        <v>103</v>
      </c>
      <c r="L511" s="292">
        <v>1.5E-3</v>
      </c>
    </row>
    <row r="512" spans="1:12" ht="15.75" thickBot="1" x14ac:dyDescent="0.3">
      <c r="A512" s="291" t="s">
        <v>126</v>
      </c>
      <c r="B512" s="286" t="s">
        <v>251</v>
      </c>
      <c r="C512" s="286" t="s">
        <v>352</v>
      </c>
      <c r="D512" s="138" t="s">
        <v>252</v>
      </c>
      <c r="E512" s="286" t="s">
        <v>576</v>
      </c>
      <c r="F512" s="287">
        <v>45976</v>
      </c>
      <c r="G512" s="288" t="s">
        <v>103</v>
      </c>
      <c r="H512" s="288">
        <v>97</v>
      </c>
      <c r="I512" s="289">
        <v>542.04</v>
      </c>
      <c r="J512" s="289">
        <v>52577.71</v>
      </c>
      <c r="K512" s="288" t="s">
        <v>103</v>
      </c>
      <c r="L512" s="292">
        <v>2.0000000000000001E-4</v>
      </c>
    </row>
    <row r="513" spans="1:12" ht="15.75" thickBot="1" x14ac:dyDescent="0.3">
      <c r="A513" s="291" t="s">
        <v>126</v>
      </c>
      <c r="B513" s="286" t="s">
        <v>251</v>
      </c>
      <c r="C513" s="286" t="s">
        <v>1012</v>
      </c>
      <c r="D513" s="138" t="s">
        <v>252</v>
      </c>
      <c r="E513" s="286" t="s">
        <v>165</v>
      </c>
      <c r="F513" s="287">
        <v>45976</v>
      </c>
      <c r="G513" s="288" t="s">
        <v>103</v>
      </c>
      <c r="H513" s="288">
        <v>97</v>
      </c>
      <c r="I513" s="289">
        <v>542.07000000000005</v>
      </c>
      <c r="J513" s="289">
        <v>52580.33</v>
      </c>
      <c r="K513" s="288" t="s">
        <v>103</v>
      </c>
      <c r="L513" s="292">
        <v>1.6999999999999999E-3</v>
      </c>
    </row>
    <row r="514" spans="1:12" ht="15.75" thickBot="1" x14ac:dyDescent="0.3">
      <c r="A514" s="291" t="s">
        <v>126</v>
      </c>
      <c r="B514" s="286" t="s">
        <v>829</v>
      </c>
      <c r="C514" s="286" t="s">
        <v>1011</v>
      </c>
      <c r="D514" s="138" t="s">
        <v>1070</v>
      </c>
      <c r="E514" s="286" t="s">
        <v>165</v>
      </c>
      <c r="F514" s="287">
        <v>46077</v>
      </c>
      <c r="G514" s="288" t="s">
        <v>103</v>
      </c>
      <c r="H514" s="288">
        <v>195</v>
      </c>
      <c r="I514" s="289">
        <v>1015.25</v>
      </c>
      <c r="J514" s="289">
        <v>197974.53</v>
      </c>
      <c r="K514" s="288" t="s">
        <v>103</v>
      </c>
      <c r="L514" s="292">
        <v>4.1999999999999997E-3</v>
      </c>
    </row>
    <row r="515" spans="1:12" ht="15.75" thickBot="1" x14ac:dyDescent="0.3">
      <c r="A515" s="291" t="s">
        <v>126</v>
      </c>
      <c r="B515" s="286" t="s">
        <v>829</v>
      </c>
      <c r="C515" s="286" t="s">
        <v>100</v>
      </c>
      <c r="D515" s="138" t="s">
        <v>1070</v>
      </c>
      <c r="E515" s="286" t="s">
        <v>165</v>
      </c>
      <c r="F515" s="287">
        <v>46077</v>
      </c>
      <c r="G515" s="288" t="s">
        <v>103</v>
      </c>
      <c r="H515" s="290">
        <v>2136</v>
      </c>
      <c r="I515" s="289">
        <v>1015.25</v>
      </c>
      <c r="J515" s="289">
        <v>2168582.58</v>
      </c>
      <c r="K515" s="288" t="s">
        <v>103</v>
      </c>
      <c r="L515" s="292">
        <v>4.3E-3</v>
      </c>
    </row>
    <row r="516" spans="1:12" ht="15.75" thickBot="1" x14ac:dyDescent="0.3">
      <c r="A516" s="291" t="s">
        <v>126</v>
      </c>
      <c r="B516" s="286" t="s">
        <v>829</v>
      </c>
      <c r="C516" s="286" t="s">
        <v>108</v>
      </c>
      <c r="D516" s="138" t="s">
        <v>1070</v>
      </c>
      <c r="E516" s="286" t="s">
        <v>165</v>
      </c>
      <c r="F516" s="287">
        <v>46077</v>
      </c>
      <c r="G516" s="288" t="s">
        <v>103</v>
      </c>
      <c r="H516" s="290">
        <v>2350</v>
      </c>
      <c r="I516" s="289">
        <v>1015.25</v>
      </c>
      <c r="J516" s="289">
        <v>2385846.94</v>
      </c>
      <c r="K516" s="288" t="s">
        <v>103</v>
      </c>
      <c r="L516" s="292">
        <v>8.6999999999999994E-3</v>
      </c>
    </row>
    <row r="517" spans="1:12" ht="15.75" thickBot="1" x14ac:dyDescent="0.3">
      <c r="A517" s="291" t="s">
        <v>126</v>
      </c>
      <c r="B517" s="286" t="s">
        <v>829</v>
      </c>
      <c r="C517" s="286" t="s">
        <v>352</v>
      </c>
      <c r="D517" s="138" t="s">
        <v>1070</v>
      </c>
      <c r="E517" s="286" t="s">
        <v>165</v>
      </c>
      <c r="F517" s="287">
        <v>46077</v>
      </c>
      <c r="G517" s="288" t="s">
        <v>103</v>
      </c>
      <c r="H517" s="290">
        <v>2051</v>
      </c>
      <c r="I517" s="289">
        <v>1015.25</v>
      </c>
      <c r="J517" s="289">
        <v>2082285.99</v>
      </c>
      <c r="K517" s="288" t="s">
        <v>103</v>
      </c>
      <c r="L517" s="292">
        <v>8.3999999999999995E-3</v>
      </c>
    </row>
    <row r="518" spans="1:12" ht="15.75" thickBot="1" x14ac:dyDescent="0.3">
      <c r="A518" s="291" t="s">
        <v>126</v>
      </c>
      <c r="B518" s="286" t="s">
        <v>829</v>
      </c>
      <c r="C518" s="286" t="s">
        <v>281</v>
      </c>
      <c r="D518" s="138" t="s">
        <v>1070</v>
      </c>
      <c r="E518" s="286" t="s">
        <v>165</v>
      </c>
      <c r="F518" s="287">
        <v>46077</v>
      </c>
      <c r="G518" s="288" t="s">
        <v>103</v>
      </c>
      <c r="H518" s="290">
        <v>1649</v>
      </c>
      <c r="I518" s="289">
        <v>1015.25</v>
      </c>
      <c r="J518" s="289">
        <v>1674153.87</v>
      </c>
      <c r="K518" s="288" t="s">
        <v>103</v>
      </c>
      <c r="L518" s="292">
        <v>8.3999999999999995E-3</v>
      </c>
    </row>
    <row r="519" spans="1:12" ht="15.75" thickBot="1" x14ac:dyDescent="0.3">
      <c r="A519" s="291" t="s">
        <v>126</v>
      </c>
      <c r="B519" s="286" t="s">
        <v>829</v>
      </c>
      <c r="C519" s="286" t="s">
        <v>1079</v>
      </c>
      <c r="D519" s="138" t="s">
        <v>1070</v>
      </c>
      <c r="E519" s="286" t="s">
        <v>165</v>
      </c>
      <c r="F519" s="287">
        <v>46077</v>
      </c>
      <c r="G519" s="288" t="s">
        <v>103</v>
      </c>
      <c r="H519" s="288">
        <v>174</v>
      </c>
      <c r="I519" s="289">
        <v>1015.25</v>
      </c>
      <c r="J519" s="289">
        <v>176654.2</v>
      </c>
      <c r="K519" s="288" t="s">
        <v>103</v>
      </c>
      <c r="L519" s="292">
        <v>4.1999999999999997E-3</v>
      </c>
    </row>
    <row r="520" spans="1:12" ht="15.75" thickBot="1" x14ac:dyDescent="0.3">
      <c r="A520" s="291" t="s">
        <v>126</v>
      </c>
      <c r="B520" s="286" t="s">
        <v>829</v>
      </c>
      <c r="C520" s="286" t="s">
        <v>353</v>
      </c>
      <c r="D520" s="138" t="s">
        <v>1070</v>
      </c>
      <c r="E520" s="286" t="s">
        <v>165</v>
      </c>
      <c r="F520" s="287">
        <v>46077</v>
      </c>
      <c r="G520" s="288" t="s">
        <v>103</v>
      </c>
      <c r="H520" s="288">
        <v>314</v>
      </c>
      <c r="I520" s="289">
        <v>1015.25</v>
      </c>
      <c r="J520" s="289">
        <v>318789.76000000001</v>
      </c>
      <c r="K520" s="288" t="s">
        <v>103</v>
      </c>
      <c r="L520" s="292">
        <v>8.3999999999999995E-3</v>
      </c>
    </row>
    <row r="521" spans="1:12" ht="15.75" thickBot="1" x14ac:dyDescent="0.3">
      <c r="A521" s="291" t="s">
        <v>126</v>
      </c>
      <c r="B521" s="286" t="s">
        <v>829</v>
      </c>
      <c r="C521" s="286" t="s">
        <v>1012</v>
      </c>
      <c r="D521" s="138" t="s">
        <v>1070</v>
      </c>
      <c r="E521" s="286" t="s">
        <v>165</v>
      </c>
      <c r="F521" s="287">
        <v>46077</v>
      </c>
      <c r="G521" s="288" t="s">
        <v>103</v>
      </c>
      <c r="H521" s="288">
        <v>131</v>
      </c>
      <c r="I521" s="289">
        <v>1015.25</v>
      </c>
      <c r="J521" s="289">
        <v>132998.28</v>
      </c>
      <c r="K521" s="288" t="s">
        <v>103</v>
      </c>
      <c r="L521" s="292">
        <v>4.1999999999999997E-3</v>
      </c>
    </row>
    <row r="522" spans="1:12" ht="15.75" thickBot="1" x14ac:dyDescent="0.3">
      <c r="A522" s="291" t="s">
        <v>126</v>
      </c>
      <c r="B522" s="286" t="s">
        <v>1537</v>
      </c>
      <c r="C522" s="286" t="s">
        <v>1314</v>
      </c>
      <c r="D522" s="138" t="s">
        <v>1538</v>
      </c>
      <c r="E522" s="286" t="s">
        <v>165</v>
      </c>
      <c r="F522" s="288" t="s">
        <v>103</v>
      </c>
      <c r="G522" s="288" t="s">
        <v>103</v>
      </c>
      <c r="H522" s="288">
        <v>200</v>
      </c>
      <c r="I522" s="289">
        <v>1090.68</v>
      </c>
      <c r="J522" s="289">
        <v>218136.58</v>
      </c>
      <c r="K522" s="288" t="s">
        <v>103</v>
      </c>
      <c r="L522" s="292">
        <v>3.0000000000000001E-3</v>
      </c>
    </row>
    <row r="523" spans="1:12" ht="15.75" thickBot="1" x14ac:dyDescent="0.3">
      <c r="A523" s="291" t="s">
        <v>126</v>
      </c>
      <c r="B523" s="286" t="s">
        <v>988</v>
      </c>
      <c r="C523" s="286" t="s">
        <v>455</v>
      </c>
      <c r="D523" s="138" t="s">
        <v>1016</v>
      </c>
      <c r="E523" s="286" t="s">
        <v>165</v>
      </c>
      <c r="F523" s="287">
        <v>49878</v>
      </c>
      <c r="G523" s="288" t="s">
        <v>103</v>
      </c>
      <c r="H523" s="288">
        <v>19</v>
      </c>
      <c r="I523" s="289">
        <v>1096.3499999999999</v>
      </c>
      <c r="J523" s="289">
        <v>20830.66</v>
      </c>
      <c r="K523" s="288" t="s">
        <v>103</v>
      </c>
      <c r="L523" s="292">
        <v>4.8999999999999998E-3</v>
      </c>
    </row>
    <row r="524" spans="1:12" ht="15.75" thickBot="1" x14ac:dyDescent="0.3">
      <c r="A524" s="291" t="s">
        <v>126</v>
      </c>
      <c r="B524" s="286" t="s">
        <v>988</v>
      </c>
      <c r="C524" s="286" t="s">
        <v>1011</v>
      </c>
      <c r="D524" s="138" t="s">
        <v>1016</v>
      </c>
      <c r="E524" s="286" t="s">
        <v>165</v>
      </c>
      <c r="F524" s="287">
        <v>49878</v>
      </c>
      <c r="G524" s="288" t="s">
        <v>103</v>
      </c>
      <c r="H524" s="288">
        <v>265</v>
      </c>
      <c r="I524" s="289">
        <v>1096.4100000000001</v>
      </c>
      <c r="J524" s="289">
        <v>290547.36</v>
      </c>
      <c r="K524" s="288" t="s">
        <v>103</v>
      </c>
      <c r="L524" s="292">
        <v>6.1000000000000004E-3</v>
      </c>
    </row>
    <row r="525" spans="1:12" ht="15.75" thickBot="1" x14ac:dyDescent="0.3">
      <c r="A525" s="291" t="s">
        <v>126</v>
      </c>
      <c r="B525" s="286" t="s">
        <v>988</v>
      </c>
      <c r="C525" s="286" t="s">
        <v>100</v>
      </c>
      <c r="D525" s="138" t="s">
        <v>1016</v>
      </c>
      <c r="E525" s="286" t="s">
        <v>165</v>
      </c>
      <c r="F525" s="287">
        <v>49878</v>
      </c>
      <c r="G525" s="288" t="s">
        <v>103</v>
      </c>
      <c r="H525" s="290">
        <v>1208</v>
      </c>
      <c r="I525" s="289">
        <v>1096.3499999999999</v>
      </c>
      <c r="J525" s="289">
        <v>1324391.19</v>
      </c>
      <c r="K525" s="288" t="s">
        <v>103</v>
      </c>
      <c r="L525" s="292">
        <v>2.5999999999999999E-3</v>
      </c>
    </row>
    <row r="526" spans="1:12" ht="15.75" thickBot="1" x14ac:dyDescent="0.3">
      <c r="A526" s="291" t="s">
        <v>126</v>
      </c>
      <c r="B526" s="286" t="s">
        <v>988</v>
      </c>
      <c r="C526" s="286" t="s">
        <v>108</v>
      </c>
      <c r="D526" s="138" t="s">
        <v>1016</v>
      </c>
      <c r="E526" s="286" t="s">
        <v>165</v>
      </c>
      <c r="F526" s="287">
        <v>49878</v>
      </c>
      <c r="G526" s="288" t="s">
        <v>103</v>
      </c>
      <c r="H526" s="290">
        <v>1508</v>
      </c>
      <c r="I526" s="289">
        <v>1096.3499999999999</v>
      </c>
      <c r="J526" s="289">
        <v>1653296.29</v>
      </c>
      <c r="K526" s="288" t="s">
        <v>103</v>
      </c>
      <c r="L526" s="292">
        <v>6.0000000000000001E-3</v>
      </c>
    </row>
    <row r="527" spans="1:12" ht="15.75" thickBot="1" x14ac:dyDescent="0.3">
      <c r="A527" s="291" t="s">
        <v>126</v>
      </c>
      <c r="B527" s="286" t="s">
        <v>988</v>
      </c>
      <c r="C527" s="286" t="s">
        <v>352</v>
      </c>
      <c r="D527" s="138" t="s">
        <v>1032</v>
      </c>
      <c r="E527" s="286" t="s">
        <v>165</v>
      </c>
      <c r="F527" s="287">
        <v>49878</v>
      </c>
      <c r="G527" s="288" t="s">
        <v>103</v>
      </c>
      <c r="H527" s="290">
        <v>2300</v>
      </c>
      <c r="I527" s="289">
        <v>1110.79</v>
      </c>
      <c r="J527" s="289">
        <v>2554817.4300000002</v>
      </c>
      <c r="K527" s="288" t="s">
        <v>103</v>
      </c>
      <c r="L527" s="292">
        <v>1.03E-2</v>
      </c>
    </row>
    <row r="528" spans="1:12" ht="15.75" thickBot="1" x14ac:dyDescent="0.3">
      <c r="A528" s="291" t="s">
        <v>126</v>
      </c>
      <c r="B528" s="286" t="s">
        <v>988</v>
      </c>
      <c r="C528" s="286" t="s">
        <v>353</v>
      </c>
      <c r="D528" s="138" t="s">
        <v>1016</v>
      </c>
      <c r="E528" s="286" t="s">
        <v>165</v>
      </c>
      <c r="F528" s="287">
        <v>49878</v>
      </c>
      <c r="G528" s="288" t="s">
        <v>103</v>
      </c>
      <c r="H528" s="288">
        <v>211</v>
      </c>
      <c r="I528" s="289">
        <v>1096.3499999999999</v>
      </c>
      <c r="J528" s="289">
        <v>231329.92000000001</v>
      </c>
      <c r="K528" s="288" t="s">
        <v>103</v>
      </c>
      <c r="L528" s="292">
        <v>6.1000000000000004E-3</v>
      </c>
    </row>
    <row r="529" spans="1:12" ht="15.75" thickBot="1" x14ac:dyDescent="0.3">
      <c r="A529" s="291" t="s">
        <v>126</v>
      </c>
      <c r="B529" s="286" t="s">
        <v>988</v>
      </c>
      <c r="C529" s="286" t="s">
        <v>1012</v>
      </c>
      <c r="D529" s="138" t="s">
        <v>1016</v>
      </c>
      <c r="E529" s="286" t="s">
        <v>165</v>
      </c>
      <c r="F529" s="287">
        <v>49878</v>
      </c>
      <c r="G529" s="288" t="s">
        <v>103</v>
      </c>
      <c r="H529" s="288">
        <v>189</v>
      </c>
      <c r="I529" s="289">
        <v>1096.4100000000001</v>
      </c>
      <c r="J529" s="289">
        <v>207220.57</v>
      </c>
      <c r="K529" s="288" t="s">
        <v>103</v>
      </c>
      <c r="L529" s="292">
        <v>6.4999999999999997E-3</v>
      </c>
    </row>
    <row r="530" spans="1:12" ht="15.75" thickBot="1" x14ac:dyDescent="0.3">
      <c r="A530" s="291" t="s">
        <v>126</v>
      </c>
      <c r="B530" s="286" t="s">
        <v>1071</v>
      </c>
      <c r="C530" s="286" t="s">
        <v>455</v>
      </c>
      <c r="D530" s="138" t="s">
        <v>1072</v>
      </c>
      <c r="E530" s="286" t="s">
        <v>165</v>
      </c>
      <c r="F530" s="287">
        <v>47911</v>
      </c>
      <c r="G530" s="288" t="s">
        <v>103</v>
      </c>
      <c r="H530" s="288">
        <v>22</v>
      </c>
      <c r="I530" s="289">
        <v>923.79</v>
      </c>
      <c r="J530" s="289">
        <v>20323.27</v>
      </c>
      <c r="K530" s="288" t="s">
        <v>103</v>
      </c>
      <c r="L530" s="292">
        <v>4.7999999999999996E-3</v>
      </c>
    </row>
    <row r="531" spans="1:12" ht="15.75" thickBot="1" x14ac:dyDescent="0.3">
      <c r="A531" s="291" t="s">
        <v>126</v>
      </c>
      <c r="B531" s="286" t="s">
        <v>1071</v>
      </c>
      <c r="C531" s="286" t="s">
        <v>932</v>
      </c>
      <c r="D531" s="138" t="s">
        <v>1072</v>
      </c>
      <c r="E531" s="286" t="s">
        <v>165</v>
      </c>
      <c r="F531" s="287">
        <v>47911</v>
      </c>
      <c r="G531" s="288" t="s">
        <v>103</v>
      </c>
      <c r="H531" s="288">
        <v>260</v>
      </c>
      <c r="I531" s="289">
        <v>923.78</v>
      </c>
      <c r="J531" s="289">
        <v>240184.07</v>
      </c>
      <c r="K531" s="288" t="s">
        <v>103</v>
      </c>
      <c r="L531" s="292">
        <v>2E-3</v>
      </c>
    </row>
    <row r="532" spans="1:12" ht="15.75" thickBot="1" x14ac:dyDescent="0.3">
      <c r="A532" s="291" t="s">
        <v>126</v>
      </c>
      <c r="B532" s="286" t="s">
        <v>1071</v>
      </c>
      <c r="C532" s="286" t="s">
        <v>1011</v>
      </c>
      <c r="D532" s="138" t="s">
        <v>1072</v>
      </c>
      <c r="E532" s="286" t="s">
        <v>165</v>
      </c>
      <c r="F532" s="287">
        <v>47911</v>
      </c>
      <c r="G532" s="288" t="s">
        <v>103</v>
      </c>
      <c r="H532" s="288">
        <v>156</v>
      </c>
      <c r="I532" s="289">
        <v>923.83</v>
      </c>
      <c r="J532" s="289">
        <v>144117.64000000001</v>
      </c>
      <c r="K532" s="288" t="s">
        <v>103</v>
      </c>
      <c r="L532" s="292">
        <v>3.0000000000000001E-3</v>
      </c>
    </row>
    <row r="533" spans="1:12" ht="15.75" thickBot="1" x14ac:dyDescent="0.3">
      <c r="A533" s="291" t="s">
        <v>126</v>
      </c>
      <c r="B533" s="286" t="s">
        <v>1071</v>
      </c>
      <c r="C533" s="286" t="s">
        <v>100</v>
      </c>
      <c r="D533" s="138" t="s">
        <v>1072</v>
      </c>
      <c r="E533" s="286" t="s">
        <v>165</v>
      </c>
      <c r="F533" s="287">
        <v>47911</v>
      </c>
      <c r="G533" s="288" t="s">
        <v>103</v>
      </c>
      <c r="H533" s="288">
        <v>710</v>
      </c>
      <c r="I533" s="289">
        <v>923.78</v>
      </c>
      <c r="J533" s="289">
        <v>655887.26</v>
      </c>
      <c r="K533" s="288" t="s">
        <v>103</v>
      </c>
      <c r="L533" s="292">
        <v>1.2999999999999999E-3</v>
      </c>
    </row>
    <row r="534" spans="1:12" ht="15.75" thickBot="1" x14ac:dyDescent="0.3">
      <c r="A534" s="291" t="s">
        <v>126</v>
      </c>
      <c r="B534" s="286" t="s">
        <v>1071</v>
      </c>
      <c r="C534" s="286" t="s">
        <v>108</v>
      </c>
      <c r="D534" s="138" t="s">
        <v>1072</v>
      </c>
      <c r="E534" s="286" t="s">
        <v>165</v>
      </c>
      <c r="F534" s="287">
        <v>47911</v>
      </c>
      <c r="G534" s="288" t="s">
        <v>103</v>
      </c>
      <c r="H534" s="288">
        <v>902</v>
      </c>
      <c r="I534" s="289">
        <v>923.78</v>
      </c>
      <c r="J534" s="289">
        <v>833253.95</v>
      </c>
      <c r="K534" s="288" t="s">
        <v>103</v>
      </c>
      <c r="L534" s="292">
        <v>3.0000000000000001E-3</v>
      </c>
    </row>
    <row r="535" spans="1:12" ht="15.75" thickBot="1" x14ac:dyDescent="0.3">
      <c r="A535" s="291" t="s">
        <v>126</v>
      </c>
      <c r="B535" s="286" t="s">
        <v>1071</v>
      </c>
      <c r="C535" s="286" t="s">
        <v>352</v>
      </c>
      <c r="D535" s="138" t="s">
        <v>1072</v>
      </c>
      <c r="E535" s="286" t="s">
        <v>165</v>
      </c>
      <c r="F535" s="287">
        <v>47911</v>
      </c>
      <c r="G535" s="288" t="s">
        <v>103</v>
      </c>
      <c r="H535" s="290">
        <v>1540</v>
      </c>
      <c r="I535" s="289">
        <v>923.78</v>
      </c>
      <c r="J535" s="289">
        <v>1422628.69</v>
      </c>
      <c r="K535" s="288" t="s">
        <v>103</v>
      </c>
      <c r="L535" s="292">
        <v>5.7000000000000002E-3</v>
      </c>
    </row>
    <row r="536" spans="1:12" ht="15.75" thickBot="1" x14ac:dyDescent="0.3">
      <c r="A536" s="291" t="s">
        <v>126</v>
      </c>
      <c r="B536" s="286" t="s">
        <v>1071</v>
      </c>
      <c r="C536" s="286" t="s">
        <v>1079</v>
      </c>
      <c r="D536" s="138" t="s">
        <v>1072</v>
      </c>
      <c r="E536" s="286" t="s">
        <v>165</v>
      </c>
      <c r="F536" s="287">
        <v>47911</v>
      </c>
      <c r="G536" s="288" t="s">
        <v>103</v>
      </c>
      <c r="H536" s="288">
        <v>43</v>
      </c>
      <c r="I536" s="289">
        <v>923.78</v>
      </c>
      <c r="J536" s="289">
        <v>39722.75</v>
      </c>
      <c r="K536" s="288" t="s">
        <v>103</v>
      </c>
      <c r="L536" s="292">
        <v>8.9999999999999998E-4</v>
      </c>
    </row>
    <row r="537" spans="1:12" ht="15.75" thickBot="1" x14ac:dyDescent="0.3">
      <c r="A537" s="291" t="s">
        <v>126</v>
      </c>
      <c r="B537" s="286" t="s">
        <v>1071</v>
      </c>
      <c r="C537" s="286" t="s">
        <v>353</v>
      </c>
      <c r="D537" s="138" t="s">
        <v>1072</v>
      </c>
      <c r="E537" s="286" t="s">
        <v>165</v>
      </c>
      <c r="F537" s="287">
        <v>47911</v>
      </c>
      <c r="G537" s="288" t="s">
        <v>103</v>
      </c>
      <c r="H537" s="288">
        <v>124</v>
      </c>
      <c r="I537" s="289">
        <v>923.78</v>
      </c>
      <c r="J537" s="289">
        <v>114549.32</v>
      </c>
      <c r="K537" s="288" t="s">
        <v>103</v>
      </c>
      <c r="L537" s="292">
        <v>3.0000000000000001E-3</v>
      </c>
    </row>
    <row r="538" spans="1:12" ht="15.75" thickBot="1" x14ac:dyDescent="0.3">
      <c r="A538" s="291" t="s">
        <v>126</v>
      </c>
      <c r="B538" s="286" t="s">
        <v>1071</v>
      </c>
      <c r="C538" s="286" t="s">
        <v>1012</v>
      </c>
      <c r="D538" s="138" t="s">
        <v>1072</v>
      </c>
      <c r="E538" s="286" t="s">
        <v>165</v>
      </c>
      <c r="F538" s="287">
        <v>47911</v>
      </c>
      <c r="G538" s="288" t="s">
        <v>103</v>
      </c>
      <c r="H538" s="288">
        <v>112</v>
      </c>
      <c r="I538" s="289">
        <v>923.78</v>
      </c>
      <c r="J538" s="289">
        <v>103463.91</v>
      </c>
      <c r="K538" s="288" t="s">
        <v>103</v>
      </c>
      <c r="L538" s="292">
        <v>3.3E-3</v>
      </c>
    </row>
    <row r="539" spans="1:12" ht="15.75" thickBot="1" x14ac:dyDescent="0.3">
      <c r="A539" s="291" t="s">
        <v>126</v>
      </c>
      <c r="B539" s="286" t="s">
        <v>301</v>
      </c>
      <c r="C539" s="286" t="s">
        <v>352</v>
      </c>
      <c r="D539" s="138" t="s">
        <v>302</v>
      </c>
      <c r="E539" s="286" t="s">
        <v>577</v>
      </c>
      <c r="F539" s="287">
        <v>46126</v>
      </c>
      <c r="G539" s="288" t="s">
        <v>103</v>
      </c>
      <c r="H539" s="290">
        <v>2500</v>
      </c>
      <c r="I539" s="289">
        <v>506.02</v>
      </c>
      <c r="J539" s="289">
        <v>1265055.67</v>
      </c>
      <c r="K539" s="288" t="s">
        <v>103</v>
      </c>
      <c r="L539" s="292">
        <v>5.1000000000000004E-3</v>
      </c>
    </row>
    <row r="540" spans="1:12" ht="15.75" thickBot="1" x14ac:dyDescent="0.3">
      <c r="A540" s="291" t="s">
        <v>126</v>
      </c>
      <c r="B540" s="286" t="s">
        <v>456</v>
      </c>
      <c r="C540" s="286" t="s">
        <v>455</v>
      </c>
      <c r="D540" s="138" t="s">
        <v>457</v>
      </c>
      <c r="E540" s="286" t="s">
        <v>165</v>
      </c>
      <c r="F540" s="287">
        <v>46198</v>
      </c>
      <c r="G540" s="288" t="s">
        <v>103</v>
      </c>
      <c r="H540" s="288">
        <v>150</v>
      </c>
      <c r="I540" s="289">
        <v>1030.4100000000001</v>
      </c>
      <c r="J540" s="289">
        <v>154561.15</v>
      </c>
      <c r="K540" s="288" t="s">
        <v>103</v>
      </c>
      <c r="L540" s="292">
        <v>3.6700000000000003E-2</v>
      </c>
    </row>
    <row r="541" spans="1:12" ht="15.75" thickBot="1" x14ac:dyDescent="0.3">
      <c r="A541" s="291" t="s">
        <v>126</v>
      </c>
      <c r="B541" s="286" t="s">
        <v>456</v>
      </c>
      <c r="C541" s="286" t="s">
        <v>932</v>
      </c>
      <c r="D541" s="138" t="s">
        <v>457</v>
      </c>
      <c r="E541" s="286" t="s">
        <v>165</v>
      </c>
      <c r="F541" s="287">
        <v>46198</v>
      </c>
      <c r="G541" s="288" t="s">
        <v>103</v>
      </c>
      <c r="H541" s="288">
        <v>364</v>
      </c>
      <c r="I541" s="289">
        <v>1030.4100000000001</v>
      </c>
      <c r="J541" s="289">
        <v>375068.4</v>
      </c>
      <c r="K541" s="288" t="s">
        <v>103</v>
      </c>
      <c r="L541" s="292">
        <v>3.0999999999999999E-3</v>
      </c>
    </row>
    <row r="542" spans="1:12" ht="15.75" thickBot="1" x14ac:dyDescent="0.3">
      <c r="A542" s="291" t="s">
        <v>126</v>
      </c>
      <c r="B542" s="286" t="s">
        <v>456</v>
      </c>
      <c r="C542" s="286" t="s">
        <v>1011</v>
      </c>
      <c r="D542" s="138" t="s">
        <v>457</v>
      </c>
      <c r="E542" s="286" t="s">
        <v>165</v>
      </c>
      <c r="F542" s="287">
        <v>46198</v>
      </c>
      <c r="G542" s="288" t="s">
        <v>103</v>
      </c>
      <c r="H542" s="288">
        <v>157</v>
      </c>
      <c r="I542" s="289">
        <v>1030.46</v>
      </c>
      <c r="J542" s="289">
        <v>161782.09</v>
      </c>
      <c r="K542" s="288" t="s">
        <v>103</v>
      </c>
      <c r="L542" s="292">
        <v>3.3999999999999998E-3</v>
      </c>
    </row>
    <row r="543" spans="1:12" ht="15.75" thickBot="1" x14ac:dyDescent="0.3">
      <c r="A543" s="291" t="s">
        <v>126</v>
      </c>
      <c r="B543" s="286" t="s">
        <v>456</v>
      </c>
      <c r="C543" s="286" t="s">
        <v>100</v>
      </c>
      <c r="D543" s="138" t="s">
        <v>457</v>
      </c>
      <c r="E543" s="286" t="s">
        <v>578</v>
      </c>
      <c r="F543" s="287">
        <v>46198</v>
      </c>
      <c r="G543" s="288" t="s">
        <v>103</v>
      </c>
      <c r="H543" s="290">
        <v>2085</v>
      </c>
      <c r="I543" s="289">
        <v>1030.4100000000001</v>
      </c>
      <c r="J543" s="289">
        <v>2148400.0299999998</v>
      </c>
      <c r="K543" s="288" t="s">
        <v>103</v>
      </c>
      <c r="L543" s="292">
        <v>4.3E-3</v>
      </c>
    </row>
    <row r="544" spans="1:12" ht="15.75" thickBot="1" x14ac:dyDescent="0.3">
      <c r="A544" s="291" t="s">
        <v>126</v>
      </c>
      <c r="B544" s="286" t="s">
        <v>456</v>
      </c>
      <c r="C544" s="286" t="s">
        <v>108</v>
      </c>
      <c r="D544" s="138" t="s">
        <v>457</v>
      </c>
      <c r="E544" s="286" t="s">
        <v>579</v>
      </c>
      <c r="F544" s="287">
        <v>46198</v>
      </c>
      <c r="G544" s="288" t="s">
        <v>103</v>
      </c>
      <c r="H544" s="290">
        <v>2555</v>
      </c>
      <c r="I544" s="289">
        <v>1030.4100000000001</v>
      </c>
      <c r="J544" s="289">
        <v>2632691.65</v>
      </c>
      <c r="K544" s="288" t="s">
        <v>103</v>
      </c>
      <c r="L544" s="292">
        <v>9.4999999999999998E-3</v>
      </c>
    </row>
    <row r="545" spans="1:12" ht="15.75" thickBot="1" x14ac:dyDescent="0.3">
      <c r="A545" s="291" t="s">
        <v>126</v>
      </c>
      <c r="B545" s="286" t="s">
        <v>456</v>
      </c>
      <c r="C545" s="286" t="s">
        <v>352</v>
      </c>
      <c r="D545" s="138" t="s">
        <v>457</v>
      </c>
      <c r="E545" s="286" t="s">
        <v>580</v>
      </c>
      <c r="F545" s="287">
        <v>46198</v>
      </c>
      <c r="G545" s="288" t="s">
        <v>103</v>
      </c>
      <c r="H545" s="290">
        <v>2430</v>
      </c>
      <c r="I545" s="289">
        <v>1030.4100000000001</v>
      </c>
      <c r="J545" s="289">
        <v>2503890.69</v>
      </c>
      <c r="K545" s="288" t="s">
        <v>103</v>
      </c>
      <c r="L545" s="292">
        <v>0.01</v>
      </c>
    </row>
    <row r="546" spans="1:12" ht="15.75" thickBot="1" x14ac:dyDescent="0.3">
      <c r="A546" s="291" t="s">
        <v>126</v>
      </c>
      <c r="B546" s="286" t="s">
        <v>456</v>
      </c>
      <c r="C546" s="286" t="s">
        <v>1079</v>
      </c>
      <c r="D546" s="138" t="s">
        <v>457</v>
      </c>
      <c r="E546" s="286" t="s">
        <v>165</v>
      </c>
      <c r="F546" s="287">
        <v>46198</v>
      </c>
      <c r="G546" s="288" t="s">
        <v>103</v>
      </c>
      <c r="H546" s="288">
        <v>124</v>
      </c>
      <c r="I546" s="289">
        <v>1030.4100000000001</v>
      </c>
      <c r="J546" s="289">
        <v>127770.55</v>
      </c>
      <c r="K546" s="288" t="s">
        <v>103</v>
      </c>
      <c r="L546" s="292">
        <v>3.0999999999999999E-3</v>
      </c>
    </row>
    <row r="547" spans="1:12" ht="15.75" thickBot="1" x14ac:dyDescent="0.3">
      <c r="A547" s="291" t="s">
        <v>126</v>
      </c>
      <c r="B547" s="286" t="s">
        <v>456</v>
      </c>
      <c r="C547" s="286" t="s">
        <v>353</v>
      </c>
      <c r="D547" s="138" t="s">
        <v>457</v>
      </c>
      <c r="E547" s="286" t="s">
        <v>165</v>
      </c>
      <c r="F547" s="287">
        <v>46198</v>
      </c>
      <c r="G547" s="288" t="s">
        <v>103</v>
      </c>
      <c r="H547" s="288">
        <v>227</v>
      </c>
      <c r="I547" s="289">
        <v>1030.42</v>
      </c>
      <c r="J547" s="289">
        <v>233906.31</v>
      </c>
      <c r="K547" s="288" t="s">
        <v>103</v>
      </c>
      <c r="L547" s="292">
        <v>6.1999999999999998E-3</v>
      </c>
    </row>
    <row r="548" spans="1:12" ht="15.75" thickBot="1" x14ac:dyDescent="0.3">
      <c r="A548" s="291" t="s">
        <v>126</v>
      </c>
      <c r="B548" s="286" t="s">
        <v>456</v>
      </c>
      <c r="C548" s="286" t="s">
        <v>1012</v>
      </c>
      <c r="D548" s="138" t="s">
        <v>457</v>
      </c>
      <c r="E548" s="286" t="s">
        <v>165</v>
      </c>
      <c r="F548" s="287">
        <v>46198</v>
      </c>
      <c r="G548" s="288" t="s">
        <v>103</v>
      </c>
      <c r="H548" s="288">
        <v>146</v>
      </c>
      <c r="I548" s="289">
        <v>1030.46</v>
      </c>
      <c r="J548" s="289">
        <v>150447.04000000001</v>
      </c>
      <c r="K548" s="288" t="s">
        <v>103</v>
      </c>
      <c r="L548" s="292">
        <v>4.7000000000000002E-3</v>
      </c>
    </row>
    <row r="549" spans="1:12" ht="15.75" thickBot="1" x14ac:dyDescent="0.3">
      <c r="A549" s="291" t="s">
        <v>126</v>
      </c>
      <c r="B549" s="286" t="s">
        <v>1539</v>
      </c>
      <c r="C549" s="286" t="s">
        <v>1314</v>
      </c>
      <c r="D549" s="138" t="s">
        <v>1540</v>
      </c>
      <c r="E549" s="286" t="s">
        <v>165</v>
      </c>
      <c r="F549" s="288" t="s">
        <v>103</v>
      </c>
      <c r="G549" s="288" t="s">
        <v>103</v>
      </c>
      <c r="H549" s="288">
        <v>500</v>
      </c>
      <c r="I549" s="289">
        <v>1241.0999999999999</v>
      </c>
      <c r="J549" s="289">
        <v>620548.96</v>
      </c>
      <c r="K549" s="288" t="s">
        <v>103</v>
      </c>
      <c r="L549" s="292">
        <v>8.5000000000000006E-3</v>
      </c>
    </row>
    <row r="550" spans="1:12" ht="15.75" thickBot="1" x14ac:dyDescent="0.3">
      <c r="A550" s="291" t="s">
        <v>126</v>
      </c>
      <c r="B550" s="286" t="s">
        <v>405</v>
      </c>
      <c r="C550" s="286" t="s">
        <v>455</v>
      </c>
      <c r="D550" s="138" t="s">
        <v>406</v>
      </c>
      <c r="E550" s="286" t="s">
        <v>165</v>
      </c>
      <c r="F550" s="287">
        <v>46260</v>
      </c>
      <c r="G550" s="288" t="s">
        <v>103</v>
      </c>
      <c r="H550" s="288">
        <v>27</v>
      </c>
      <c r="I550" s="289">
        <v>1010.99</v>
      </c>
      <c r="J550" s="289">
        <v>27296.65</v>
      </c>
      <c r="K550" s="288" t="s">
        <v>103</v>
      </c>
      <c r="L550" s="292">
        <v>6.4999999999999997E-3</v>
      </c>
    </row>
    <row r="551" spans="1:12" ht="15.75" thickBot="1" x14ac:dyDescent="0.3">
      <c r="A551" s="291" t="s">
        <v>126</v>
      </c>
      <c r="B551" s="286" t="s">
        <v>405</v>
      </c>
      <c r="C551" s="286" t="s">
        <v>932</v>
      </c>
      <c r="D551" s="138" t="s">
        <v>406</v>
      </c>
      <c r="E551" s="286" t="s">
        <v>165</v>
      </c>
      <c r="F551" s="287">
        <v>46260</v>
      </c>
      <c r="G551" s="288" t="s">
        <v>103</v>
      </c>
      <c r="H551" s="288">
        <v>337</v>
      </c>
      <c r="I551" s="289">
        <v>1010.99</v>
      </c>
      <c r="J551" s="289">
        <v>340702.65</v>
      </c>
      <c r="K551" s="288" t="s">
        <v>103</v>
      </c>
      <c r="L551" s="292">
        <v>2.8E-3</v>
      </c>
    </row>
    <row r="552" spans="1:12" ht="15.75" thickBot="1" x14ac:dyDescent="0.3">
      <c r="A552" s="291" t="s">
        <v>126</v>
      </c>
      <c r="B552" s="286" t="s">
        <v>405</v>
      </c>
      <c r="C552" s="286" t="s">
        <v>1011</v>
      </c>
      <c r="D552" s="138" t="s">
        <v>406</v>
      </c>
      <c r="E552" s="286" t="s">
        <v>165</v>
      </c>
      <c r="F552" s="287">
        <v>46260</v>
      </c>
      <c r="G552" s="288" t="s">
        <v>103</v>
      </c>
      <c r="H552" s="288">
        <v>115</v>
      </c>
      <c r="I552" s="289">
        <v>1011.04</v>
      </c>
      <c r="J552" s="289">
        <v>116269.32</v>
      </c>
      <c r="K552" s="288" t="s">
        <v>103</v>
      </c>
      <c r="L552" s="292">
        <v>2.3999999999999998E-3</v>
      </c>
    </row>
    <row r="553" spans="1:12" ht="15.75" thickBot="1" x14ac:dyDescent="0.3">
      <c r="A553" s="291" t="s">
        <v>126</v>
      </c>
      <c r="B553" s="286" t="s">
        <v>405</v>
      </c>
      <c r="C553" s="286" t="s">
        <v>100</v>
      </c>
      <c r="D553" s="138" t="s">
        <v>406</v>
      </c>
      <c r="E553" s="286" t="s">
        <v>581</v>
      </c>
      <c r="F553" s="287">
        <v>46260</v>
      </c>
      <c r="G553" s="288" t="s">
        <v>103</v>
      </c>
      <c r="H553" s="290">
        <v>1923</v>
      </c>
      <c r="I553" s="289">
        <v>1010.99</v>
      </c>
      <c r="J553" s="289">
        <v>1944128.19</v>
      </c>
      <c r="K553" s="288" t="s">
        <v>103</v>
      </c>
      <c r="L553" s="292">
        <v>3.8999999999999998E-3</v>
      </c>
    </row>
    <row r="554" spans="1:12" ht="15.75" thickBot="1" x14ac:dyDescent="0.3">
      <c r="A554" s="291" t="s">
        <v>126</v>
      </c>
      <c r="B554" s="286" t="s">
        <v>405</v>
      </c>
      <c r="C554" s="286" t="s">
        <v>108</v>
      </c>
      <c r="D554" s="138" t="s">
        <v>406</v>
      </c>
      <c r="E554" s="286" t="s">
        <v>582</v>
      </c>
      <c r="F554" s="287">
        <v>46260</v>
      </c>
      <c r="G554" s="288" t="s">
        <v>103</v>
      </c>
      <c r="H554" s="290">
        <v>2103</v>
      </c>
      <c r="I554" s="289">
        <v>1010.99</v>
      </c>
      <c r="J554" s="289">
        <v>2126105.87</v>
      </c>
      <c r="K554" s="288" t="s">
        <v>103</v>
      </c>
      <c r="L554" s="292">
        <v>7.7000000000000002E-3</v>
      </c>
    </row>
    <row r="555" spans="1:12" ht="15.75" thickBot="1" x14ac:dyDescent="0.3">
      <c r="A555" s="291" t="s">
        <v>126</v>
      </c>
      <c r="B555" s="286" t="s">
        <v>405</v>
      </c>
      <c r="C555" s="286" t="s">
        <v>352</v>
      </c>
      <c r="D555" s="138" t="s">
        <v>406</v>
      </c>
      <c r="E555" s="286" t="s">
        <v>583</v>
      </c>
      <c r="F555" s="287">
        <v>46260</v>
      </c>
      <c r="G555" s="288" t="s">
        <v>103</v>
      </c>
      <c r="H555" s="290">
        <v>2246</v>
      </c>
      <c r="I555" s="289">
        <v>1010.99</v>
      </c>
      <c r="J555" s="289">
        <v>2270677.02</v>
      </c>
      <c r="K555" s="288" t="s">
        <v>103</v>
      </c>
      <c r="L555" s="292">
        <v>9.1000000000000004E-3</v>
      </c>
    </row>
    <row r="556" spans="1:12" ht="15.75" thickBot="1" x14ac:dyDescent="0.3">
      <c r="A556" s="291" t="s">
        <v>126</v>
      </c>
      <c r="B556" s="286" t="s">
        <v>405</v>
      </c>
      <c r="C556" s="286" t="s">
        <v>1079</v>
      </c>
      <c r="D556" s="138" t="s">
        <v>406</v>
      </c>
      <c r="E556" s="286" t="s">
        <v>165</v>
      </c>
      <c r="F556" s="287">
        <v>46260</v>
      </c>
      <c r="G556" s="288" t="s">
        <v>103</v>
      </c>
      <c r="H556" s="288">
        <v>85</v>
      </c>
      <c r="I556" s="289">
        <v>1010.99</v>
      </c>
      <c r="J556" s="289">
        <v>85933.9</v>
      </c>
      <c r="K556" s="288" t="s">
        <v>103</v>
      </c>
      <c r="L556" s="292">
        <v>2.0999999999999999E-3</v>
      </c>
    </row>
    <row r="557" spans="1:12" ht="15.75" thickBot="1" x14ac:dyDescent="0.3">
      <c r="A557" s="291" t="s">
        <v>126</v>
      </c>
      <c r="B557" s="286" t="s">
        <v>405</v>
      </c>
      <c r="C557" s="286" t="s">
        <v>353</v>
      </c>
      <c r="D557" s="138" t="s">
        <v>406</v>
      </c>
      <c r="E557" s="286" t="s">
        <v>165</v>
      </c>
      <c r="F557" s="287">
        <v>46260</v>
      </c>
      <c r="G557" s="288" t="s">
        <v>103</v>
      </c>
      <c r="H557" s="288">
        <v>59</v>
      </c>
      <c r="I557" s="289">
        <v>1010.99</v>
      </c>
      <c r="J557" s="289">
        <v>59648.24</v>
      </c>
      <c r="K557" s="288" t="s">
        <v>103</v>
      </c>
      <c r="L557" s="292">
        <v>1.6000000000000001E-3</v>
      </c>
    </row>
    <row r="558" spans="1:12" ht="15.75" thickBot="1" x14ac:dyDescent="0.3">
      <c r="A558" s="291" t="s">
        <v>126</v>
      </c>
      <c r="B558" s="286" t="s">
        <v>405</v>
      </c>
      <c r="C558" s="286" t="s">
        <v>1012</v>
      </c>
      <c r="D558" s="138" t="s">
        <v>406</v>
      </c>
      <c r="E558" s="286" t="s">
        <v>165</v>
      </c>
      <c r="F558" s="287">
        <v>46260</v>
      </c>
      <c r="G558" s="288" t="s">
        <v>103</v>
      </c>
      <c r="H558" s="288">
        <v>72</v>
      </c>
      <c r="I558" s="289">
        <v>1011.04</v>
      </c>
      <c r="J558" s="289">
        <v>72794.710000000006</v>
      </c>
      <c r="K558" s="288" t="s">
        <v>103</v>
      </c>
      <c r="L558" s="292">
        <v>2.3E-3</v>
      </c>
    </row>
    <row r="559" spans="1:12" ht="15.75" thickBot="1" x14ac:dyDescent="0.3">
      <c r="A559" s="291" t="s">
        <v>126</v>
      </c>
      <c r="B559" s="286" t="s">
        <v>136</v>
      </c>
      <c r="C559" s="286" t="s">
        <v>455</v>
      </c>
      <c r="D559" s="138" t="s">
        <v>136</v>
      </c>
      <c r="E559" s="286" t="s">
        <v>165</v>
      </c>
      <c r="F559" s="287">
        <v>46020</v>
      </c>
      <c r="G559" s="288" t="s">
        <v>103</v>
      </c>
      <c r="H559" s="288">
        <v>214</v>
      </c>
      <c r="I559" s="289">
        <v>347.05</v>
      </c>
      <c r="J559" s="289">
        <v>74267.86</v>
      </c>
      <c r="K559" s="288" t="s">
        <v>103</v>
      </c>
      <c r="L559" s="292">
        <v>1.7600000000000001E-2</v>
      </c>
    </row>
    <row r="560" spans="1:12" ht="15.75" thickBot="1" x14ac:dyDescent="0.3">
      <c r="A560" s="291" t="s">
        <v>126</v>
      </c>
      <c r="B560" s="286" t="s">
        <v>136</v>
      </c>
      <c r="C560" s="286" t="s">
        <v>932</v>
      </c>
      <c r="D560" s="138" t="s">
        <v>136</v>
      </c>
      <c r="E560" s="286" t="s">
        <v>165</v>
      </c>
      <c r="F560" s="287">
        <v>46020</v>
      </c>
      <c r="G560" s="288" t="s">
        <v>103</v>
      </c>
      <c r="H560" s="290">
        <v>1004</v>
      </c>
      <c r="I560" s="289">
        <v>347.05</v>
      </c>
      <c r="J560" s="289">
        <v>348434.28</v>
      </c>
      <c r="K560" s="288" t="s">
        <v>103</v>
      </c>
      <c r="L560" s="292">
        <v>2.8E-3</v>
      </c>
    </row>
    <row r="561" spans="1:12" ht="15.75" thickBot="1" x14ac:dyDescent="0.3">
      <c r="A561" s="291" t="s">
        <v>126</v>
      </c>
      <c r="B561" s="286" t="s">
        <v>136</v>
      </c>
      <c r="C561" s="286" t="s">
        <v>1011</v>
      </c>
      <c r="D561" s="138" t="s">
        <v>136</v>
      </c>
      <c r="E561" s="286" t="s">
        <v>165</v>
      </c>
      <c r="F561" s="287">
        <v>46020</v>
      </c>
      <c r="G561" s="288" t="s">
        <v>103</v>
      </c>
      <c r="H561" s="288">
        <v>343</v>
      </c>
      <c r="I561" s="289">
        <v>347.05</v>
      </c>
      <c r="J561" s="289">
        <v>119036.83</v>
      </c>
      <c r="K561" s="288" t="s">
        <v>103</v>
      </c>
      <c r="L561" s="292">
        <v>2.5000000000000001E-3</v>
      </c>
    </row>
    <row r="562" spans="1:12" ht="15.75" thickBot="1" x14ac:dyDescent="0.3">
      <c r="A562" s="291" t="s">
        <v>126</v>
      </c>
      <c r="B562" s="286" t="s">
        <v>136</v>
      </c>
      <c r="C562" s="286" t="s">
        <v>108</v>
      </c>
      <c r="D562" s="138" t="s">
        <v>136</v>
      </c>
      <c r="E562" s="286" t="s">
        <v>570</v>
      </c>
      <c r="F562" s="287">
        <v>46020</v>
      </c>
      <c r="G562" s="288" t="s">
        <v>103</v>
      </c>
      <c r="H562" s="290">
        <v>1262</v>
      </c>
      <c r="I562" s="289">
        <v>347.05</v>
      </c>
      <c r="J562" s="289">
        <v>437972.17</v>
      </c>
      <c r="K562" s="288" t="s">
        <v>103</v>
      </c>
      <c r="L562" s="292">
        <v>1.6000000000000001E-3</v>
      </c>
    </row>
    <row r="563" spans="1:12" ht="15.75" thickBot="1" x14ac:dyDescent="0.3">
      <c r="A563" s="291" t="s">
        <v>126</v>
      </c>
      <c r="B563" s="286" t="s">
        <v>136</v>
      </c>
      <c r="C563" s="286" t="s">
        <v>352</v>
      </c>
      <c r="D563" s="138" t="s">
        <v>136</v>
      </c>
      <c r="E563" s="286" t="s">
        <v>571</v>
      </c>
      <c r="F563" s="287">
        <v>46020</v>
      </c>
      <c r="G563" s="288" t="s">
        <v>103</v>
      </c>
      <c r="H563" s="290">
        <v>2612</v>
      </c>
      <c r="I563" s="289">
        <v>347.05</v>
      </c>
      <c r="J563" s="289">
        <v>906484.4</v>
      </c>
      <c r="K563" s="288" t="s">
        <v>103</v>
      </c>
      <c r="L563" s="292">
        <v>3.5999999999999999E-3</v>
      </c>
    </row>
    <row r="564" spans="1:12" ht="15.75" thickBot="1" x14ac:dyDescent="0.3">
      <c r="A564" s="291" t="s">
        <v>126</v>
      </c>
      <c r="B564" s="286" t="s">
        <v>136</v>
      </c>
      <c r="C564" s="286" t="s">
        <v>281</v>
      </c>
      <c r="D564" s="138" t="s">
        <v>136</v>
      </c>
      <c r="E564" s="286" t="s">
        <v>572</v>
      </c>
      <c r="F564" s="287">
        <v>46020</v>
      </c>
      <c r="G564" s="288" t="s">
        <v>103</v>
      </c>
      <c r="H564" s="290">
        <v>1081</v>
      </c>
      <c r="I564" s="289">
        <v>347.05</v>
      </c>
      <c r="J564" s="289">
        <v>375156.83</v>
      </c>
      <c r="K564" s="288" t="s">
        <v>103</v>
      </c>
      <c r="L564" s="292">
        <v>1.9E-3</v>
      </c>
    </row>
    <row r="565" spans="1:12" ht="15.75" thickBot="1" x14ac:dyDescent="0.3">
      <c r="A565" s="291" t="s">
        <v>126</v>
      </c>
      <c r="B565" s="286" t="s">
        <v>136</v>
      </c>
      <c r="C565" s="286" t="s">
        <v>353</v>
      </c>
      <c r="D565" s="138" t="s">
        <v>136</v>
      </c>
      <c r="E565" s="286" t="s">
        <v>573</v>
      </c>
      <c r="F565" s="287">
        <v>46020</v>
      </c>
      <c r="G565" s="288" t="s">
        <v>103</v>
      </c>
      <c r="H565" s="288">
        <v>271</v>
      </c>
      <c r="I565" s="289">
        <v>347.05</v>
      </c>
      <c r="J565" s="289">
        <v>94049.49</v>
      </c>
      <c r="K565" s="288" t="s">
        <v>103</v>
      </c>
      <c r="L565" s="292">
        <v>2.5000000000000001E-3</v>
      </c>
    </row>
    <row r="566" spans="1:12" ht="15.75" thickBot="1" x14ac:dyDescent="0.3">
      <c r="A566" s="291" t="s">
        <v>126</v>
      </c>
      <c r="B566" s="286" t="s">
        <v>1073</v>
      </c>
      <c r="C566" s="286" t="s">
        <v>932</v>
      </c>
      <c r="D566" s="138" t="s">
        <v>1074</v>
      </c>
      <c r="E566" s="286" t="s">
        <v>165</v>
      </c>
      <c r="F566" s="287">
        <v>46314</v>
      </c>
      <c r="G566" s="288" t="s">
        <v>103</v>
      </c>
      <c r="H566" s="288">
        <v>376</v>
      </c>
      <c r="I566" s="289">
        <v>1086.7</v>
      </c>
      <c r="J566" s="289">
        <v>408600.95</v>
      </c>
      <c r="K566" s="288" t="s">
        <v>103</v>
      </c>
      <c r="L566" s="292">
        <v>3.3E-3</v>
      </c>
    </row>
    <row r="567" spans="1:12" ht="15.75" thickBot="1" x14ac:dyDescent="0.3">
      <c r="A567" s="291" t="s">
        <v>126</v>
      </c>
      <c r="B567" s="286" t="s">
        <v>1073</v>
      </c>
      <c r="C567" s="286" t="s">
        <v>1011</v>
      </c>
      <c r="D567" s="138" t="s">
        <v>1074</v>
      </c>
      <c r="E567" s="286" t="s">
        <v>165</v>
      </c>
      <c r="F567" s="287">
        <v>46314</v>
      </c>
      <c r="G567" s="288" t="s">
        <v>103</v>
      </c>
      <c r="H567" s="288">
        <v>109</v>
      </c>
      <c r="I567" s="289">
        <v>1080.95</v>
      </c>
      <c r="J567" s="289">
        <v>117824.08</v>
      </c>
      <c r="K567" s="288" t="s">
        <v>103</v>
      </c>
      <c r="L567" s="292">
        <v>2.5000000000000001E-3</v>
      </c>
    </row>
    <row r="568" spans="1:12" ht="15.75" thickBot="1" x14ac:dyDescent="0.3">
      <c r="A568" s="291" t="s">
        <v>126</v>
      </c>
      <c r="B568" s="286" t="s">
        <v>1073</v>
      </c>
      <c r="C568" s="286" t="s">
        <v>352</v>
      </c>
      <c r="D568" s="138" t="s">
        <v>1074</v>
      </c>
      <c r="E568" s="286" t="s">
        <v>165</v>
      </c>
      <c r="F568" s="287">
        <v>46314</v>
      </c>
      <c r="G568" s="288" t="s">
        <v>103</v>
      </c>
      <c r="H568" s="290">
        <v>2337</v>
      </c>
      <c r="I568" s="289">
        <v>1085.58</v>
      </c>
      <c r="J568" s="289">
        <v>2537001.11</v>
      </c>
      <c r="K568" s="288" t="s">
        <v>103</v>
      </c>
      <c r="L568" s="292">
        <v>1.0200000000000001E-2</v>
      </c>
    </row>
    <row r="569" spans="1:12" ht="15.75" thickBot="1" x14ac:dyDescent="0.3">
      <c r="A569" s="291" t="s">
        <v>126</v>
      </c>
      <c r="B569" s="286" t="s">
        <v>1073</v>
      </c>
      <c r="C569" s="286" t="s">
        <v>353</v>
      </c>
      <c r="D569" s="138" t="s">
        <v>1074</v>
      </c>
      <c r="E569" s="286" t="s">
        <v>165</v>
      </c>
      <c r="F569" s="287">
        <v>46314</v>
      </c>
      <c r="G569" s="288" t="s">
        <v>103</v>
      </c>
      <c r="H569" s="288">
        <v>89</v>
      </c>
      <c r="I569" s="289">
        <v>1091.72</v>
      </c>
      <c r="J569" s="289">
        <v>97162.89</v>
      </c>
      <c r="K569" s="288" t="s">
        <v>103</v>
      </c>
      <c r="L569" s="292">
        <v>2.5999999999999999E-3</v>
      </c>
    </row>
    <row r="570" spans="1:12" ht="15.75" thickBot="1" x14ac:dyDescent="0.3">
      <c r="A570" s="291" t="s">
        <v>126</v>
      </c>
      <c r="B570" s="286" t="s">
        <v>1073</v>
      </c>
      <c r="C570" s="286" t="s">
        <v>1012</v>
      </c>
      <c r="D570" s="138" t="s">
        <v>1074</v>
      </c>
      <c r="E570" s="286" t="s">
        <v>165</v>
      </c>
      <c r="F570" s="287">
        <v>46314</v>
      </c>
      <c r="G570" s="288" t="s">
        <v>103</v>
      </c>
      <c r="H570" s="288">
        <v>76</v>
      </c>
      <c r="I570" s="289">
        <v>1080.95</v>
      </c>
      <c r="J570" s="289">
        <v>82152.570000000007</v>
      </c>
      <c r="K570" s="288" t="s">
        <v>103</v>
      </c>
      <c r="L570" s="292">
        <v>2.5999999999999999E-3</v>
      </c>
    </row>
    <row r="571" spans="1:12" ht="15.75" thickBot="1" x14ac:dyDescent="0.3">
      <c r="A571" s="291" t="s">
        <v>126</v>
      </c>
      <c r="B571" s="286" t="s">
        <v>1143</v>
      </c>
      <c r="C571" s="286" t="s">
        <v>932</v>
      </c>
      <c r="D571" s="138" t="s">
        <v>1144</v>
      </c>
      <c r="E571" s="286" t="s">
        <v>165</v>
      </c>
      <c r="F571" s="287">
        <v>47834</v>
      </c>
      <c r="G571" s="288" t="s">
        <v>103</v>
      </c>
      <c r="H571" s="290">
        <v>1171</v>
      </c>
      <c r="I571" s="289">
        <v>1040.18</v>
      </c>
      <c r="J571" s="289">
        <v>1218050.72</v>
      </c>
      <c r="K571" s="288" t="s">
        <v>103</v>
      </c>
      <c r="L571" s="292">
        <v>9.9000000000000008E-3</v>
      </c>
    </row>
    <row r="572" spans="1:12" ht="15.75" thickBot="1" x14ac:dyDescent="0.3">
      <c r="A572" s="291" t="s">
        <v>126</v>
      </c>
      <c r="B572" s="286" t="s">
        <v>1143</v>
      </c>
      <c r="C572" s="286" t="s">
        <v>100</v>
      </c>
      <c r="D572" s="138" t="s">
        <v>1144</v>
      </c>
      <c r="E572" s="286" t="s">
        <v>165</v>
      </c>
      <c r="F572" s="287">
        <v>47834</v>
      </c>
      <c r="G572" s="288" t="s">
        <v>103</v>
      </c>
      <c r="H572" s="290">
        <v>5105</v>
      </c>
      <c r="I572" s="289">
        <v>1040.18</v>
      </c>
      <c r="J572" s="289">
        <v>5310118.66</v>
      </c>
      <c r="K572" s="288" t="s">
        <v>103</v>
      </c>
      <c r="L572" s="292">
        <v>1.06E-2</v>
      </c>
    </row>
    <row r="573" spans="1:12" ht="15.75" thickBot="1" x14ac:dyDescent="0.3">
      <c r="A573" s="291" t="s">
        <v>126</v>
      </c>
      <c r="B573" s="286" t="s">
        <v>1143</v>
      </c>
      <c r="C573" s="286" t="s">
        <v>108</v>
      </c>
      <c r="D573" s="138" t="s">
        <v>1144</v>
      </c>
      <c r="E573" s="286" t="s">
        <v>165</v>
      </c>
      <c r="F573" s="287">
        <v>47834</v>
      </c>
      <c r="G573" s="288" t="s">
        <v>103</v>
      </c>
      <c r="H573" s="290">
        <v>2880</v>
      </c>
      <c r="I573" s="289">
        <v>1040.18</v>
      </c>
      <c r="J573" s="289">
        <v>2995718.26</v>
      </c>
      <c r="K573" s="288" t="s">
        <v>103</v>
      </c>
      <c r="L573" s="292">
        <v>1.09E-2</v>
      </c>
    </row>
    <row r="574" spans="1:12" ht="15.75" thickBot="1" x14ac:dyDescent="0.3">
      <c r="A574" s="291" t="s">
        <v>126</v>
      </c>
      <c r="B574" s="286" t="s">
        <v>1143</v>
      </c>
      <c r="C574" s="286" t="s">
        <v>352</v>
      </c>
      <c r="D574" s="138" t="s">
        <v>1144</v>
      </c>
      <c r="E574" s="286" t="s">
        <v>165</v>
      </c>
      <c r="F574" s="287">
        <v>47834</v>
      </c>
      <c r="G574" s="288" t="s">
        <v>103</v>
      </c>
      <c r="H574" s="290">
        <v>1204</v>
      </c>
      <c r="I574" s="289">
        <v>1040.18</v>
      </c>
      <c r="J574" s="289">
        <v>1252376.6599999999</v>
      </c>
      <c r="K574" s="288" t="s">
        <v>103</v>
      </c>
      <c r="L574" s="292">
        <v>5.0000000000000001E-3</v>
      </c>
    </row>
    <row r="575" spans="1:12" ht="15.75" thickBot="1" x14ac:dyDescent="0.3">
      <c r="A575" s="291" t="s">
        <v>126</v>
      </c>
      <c r="B575" s="286" t="s">
        <v>1143</v>
      </c>
      <c r="C575" s="286" t="s">
        <v>1079</v>
      </c>
      <c r="D575" s="138" t="s">
        <v>1144</v>
      </c>
      <c r="E575" s="286" t="s">
        <v>165</v>
      </c>
      <c r="F575" s="287">
        <v>47834</v>
      </c>
      <c r="G575" s="288" t="s">
        <v>103</v>
      </c>
      <c r="H575" s="288">
        <v>598</v>
      </c>
      <c r="I575" s="289">
        <v>1040.18</v>
      </c>
      <c r="J575" s="289">
        <v>622027.61</v>
      </c>
      <c r="K575" s="288" t="s">
        <v>103</v>
      </c>
      <c r="L575" s="292">
        <v>1.4800000000000001E-2</v>
      </c>
    </row>
    <row r="576" spans="1:12" ht="15.75" thickBot="1" x14ac:dyDescent="0.3">
      <c r="A576" s="291" t="s">
        <v>126</v>
      </c>
      <c r="B576" s="286" t="s">
        <v>1143</v>
      </c>
      <c r="C576" s="286" t="s">
        <v>353</v>
      </c>
      <c r="D576" s="138" t="s">
        <v>1144</v>
      </c>
      <c r="E576" s="286" t="s">
        <v>165</v>
      </c>
      <c r="F576" s="287">
        <v>47834</v>
      </c>
      <c r="G576" s="288" t="s">
        <v>103</v>
      </c>
      <c r="H576" s="288">
        <v>542</v>
      </c>
      <c r="I576" s="289">
        <v>1040.18</v>
      </c>
      <c r="J576" s="289">
        <v>563777.53</v>
      </c>
      <c r="K576" s="288" t="s">
        <v>103</v>
      </c>
      <c r="L576" s="292">
        <v>1.4800000000000001E-2</v>
      </c>
    </row>
    <row r="577" spans="1:12" ht="15.75" thickBot="1" x14ac:dyDescent="0.3">
      <c r="A577" s="291" t="s">
        <v>126</v>
      </c>
      <c r="B577" s="286" t="s">
        <v>1075</v>
      </c>
      <c r="C577" s="286" t="s">
        <v>455</v>
      </c>
      <c r="D577" s="138" t="s">
        <v>1031</v>
      </c>
      <c r="E577" s="286" t="s">
        <v>165</v>
      </c>
      <c r="F577" s="287">
        <v>46613</v>
      </c>
      <c r="G577" s="288" t="s">
        <v>103</v>
      </c>
      <c r="H577" s="288">
        <v>33</v>
      </c>
      <c r="I577" s="289">
        <v>1008.57</v>
      </c>
      <c r="J577" s="289">
        <v>33282.699999999997</v>
      </c>
      <c r="K577" s="288" t="s">
        <v>103</v>
      </c>
      <c r="L577" s="292">
        <v>7.9000000000000008E-3</v>
      </c>
    </row>
    <row r="578" spans="1:12" ht="15.75" thickBot="1" x14ac:dyDescent="0.3">
      <c r="A578" s="291" t="s">
        <v>126</v>
      </c>
      <c r="B578" s="286" t="s">
        <v>1075</v>
      </c>
      <c r="C578" s="286" t="s">
        <v>932</v>
      </c>
      <c r="D578" s="138" t="s">
        <v>1031</v>
      </c>
      <c r="E578" s="286" t="s">
        <v>165</v>
      </c>
      <c r="F578" s="287">
        <v>46613</v>
      </c>
      <c r="G578" s="288" t="s">
        <v>103</v>
      </c>
      <c r="H578" s="288">
        <v>206</v>
      </c>
      <c r="I578" s="289">
        <v>1008.57</v>
      </c>
      <c r="J578" s="289">
        <v>207764.76</v>
      </c>
      <c r="K578" s="288" t="s">
        <v>103</v>
      </c>
      <c r="L578" s="292">
        <v>1.6999999999999999E-3</v>
      </c>
    </row>
    <row r="579" spans="1:12" ht="15.75" thickBot="1" x14ac:dyDescent="0.3">
      <c r="A579" s="291" t="s">
        <v>126</v>
      </c>
      <c r="B579" s="286" t="s">
        <v>1075</v>
      </c>
      <c r="C579" s="286" t="s">
        <v>1011</v>
      </c>
      <c r="D579" s="138" t="s">
        <v>1031</v>
      </c>
      <c r="E579" s="286" t="s">
        <v>165</v>
      </c>
      <c r="F579" s="287">
        <v>46613</v>
      </c>
      <c r="G579" s="288" t="s">
        <v>103</v>
      </c>
      <c r="H579" s="288">
        <v>123</v>
      </c>
      <c r="I579" s="289">
        <v>1008.62</v>
      </c>
      <c r="J579" s="289">
        <v>124059.92</v>
      </c>
      <c r="K579" s="288" t="s">
        <v>103</v>
      </c>
      <c r="L579" s="292">
        <v>2.5999999999999999E-3</v>
      </c>
    </row>
    <row r="580" spans="1:12" ht="15.75" thickBot="1" x14ac:dyDescent="0.3">
      <c r="A580" s="291" t="s">
        <v>126</v>
      </c>
      <c r="B580" s="286" t="s">
        <v>1075</v>
      </c>
      <c r="C580" s="286" t="s">
        <v>100</v>
      </c>
      <c r="D580" s="138" t="s">
        <v>1031</v>
      </c>
      <c r="E580" s="286" t="s">
        <v>165</v>
      </c>
      <c r="F580" s="287">
        <v>46613</v>
      </c>
      <c r="G580" s="288" t="s">
        <v>103</v>
      </c>
      <c r="H580" s="290">
        <v>1143</v>
      </c>
      <c r="I580" s="289">
        <v>1008.57</v>
      </c>
      <c r="J580" s="289">
        <v>1152791.8600000001</v>
      </c>
      <c r="K580" s="288" t="s">
        <v>103</v>
      </c>
      <c r="L580" s="292">
        <v>2.3E-3</v>
      </c>
    </row>
    <row r="581" spans="1:12" ht="15.75" thickBot="1" x14ac:dyDescent="0.3">
      <c r="A581" s="291" t="s">
        <v>126</v>
      </c>
      <c r="B581" s="286" t="s">
        <v>1075</v>
      </c>
      <c r="C581" s="286" t="s">
        <v>108</v>
      </c>
      <c r="D581" s="138" t="s">
        <v>1031</v>
      </c>
      <c r="E581" s="286" t="s">
        <v>165</v>
      </c>
      <c r="F581" s="287">
        <v>46613</v>
      </c>
      <c r="G581" s="288" t="s">
        <v>103</v>
      </c>
      <c r="H581" s="290">
        <v>1401</v>
      </c>
      <c r="I581" s="289">
        <v>1008.57</v>
      </c>
      <c r="J581" s="289">
        <v>1413002.09</v>
      </c>
      <c r="K581" s="288" t="s">
        <v>103</v>
      </c>
      <c r="L581" s="292">
        <v>5.1000000000000004E-3</v>
      </c>
    </row>
    <row r="582" spans="1:12" ht="15.75" thickBot="1" x14ac:dyDescent="0.3">
      <c r="A582" s="291" t="s">
        <v>126</v>
      </c>
      <c r="B582" s="286" t="s">
        <v>1075</v>
      </c>
      <c r="C582" s="286" t="s">
        <v>352</v>
      </c>
      <c r="D582" s="138" t="s">
        <v>1031</v>
      </c>
      <c r="E582" s="286" t="s">
        <v>165</v>
      </c>
      <c r="F582" s="287">
        <v>46613</v>
      </c>
      <c r="G582" s="288" t="s">
        <v>103</v>
      </c>
      <c r="H582" s="290">
        <v>1908</v>
      </c>
      <c r="I582" s="289">
        <v>1008.57</v>
      </c>
      <c r="J582" s="289">
        <v>1924345.46</v>
      </c>
      <c r="K582" s="288" t="s">
        <v>103</v>
      </c>
      <c r="L582" s="292">
        <v>7.7000000000000002E-3</v>
      </c>
    </row>
    <row r="583" spans="1:12" ht="15.75" thickBot="1" x14ac:dyDescent="0.3">
      <c r="A583" s="291" t="s">
        <v>126</v>
      </c>
      <c r="B583" s="286" t="s">
        <v>1075</v>
      </c>
      <c r="C583" s="286" t="s">
        <v>353</v>
      </c>
      <c r="D583" s="138" t="s">
        <v>1031</v>
      </c>
      <c r="E583" s="286" t="s">
        <v>165</v>
      </c>
      <c r="F583" s="287">
        <v>46613</v>
      </c>
      <c r="G583" s="288" t="s">
        <v>103</v>
      </c>
      <c r="H583" s="288">
        <v>98</v>
      </c>
      <c r="I583" s="289">
        <v>1008.57</v>
      </c>
      <c r="J583" s="289">
        <v>98839.55</v>
      </c>
      <c r="K583" s="288" t="s">
        <v>103</v>
      </c>
      <c r="L583" s="292">
        <v>2.5999999999999999E-3</v>
      </c>
    </row>
    <row r="584" spans="1:12" ht="15.75" thickBot="1" x14ac:dyDescent="0.3">
      <c r="A584" s="291" t="s">
        <v>126</v>
      </c>
      <c r="B584" s="286" t="s">
        <v>1075</v>
      </c>
      <c r="C584" s="286" t="s">
        <v>1012</v>
      </c>
      <c r="D584" s="138" t="s">
        <v>1031</v>
      </c>
      <c r="E584" s="286" t="s">
        <v>165</v>
      </c>
      <c r="F584" s="287">
        <v>46613</v>
      </c>
      <c r="G584" s="288" t="s">
        <v>103</v>
      </c>
      <c r="H584" s="288">
        <v>88</v>
      </c>
      <c r="I584" s="289">
        <v>1008.62</v>
      </c>
      <c r="J584" s="289">
        <v>88758.31</v>
      </c>
      <c r="K584" s="288" t="s">
        <v>103</v>
      </c>
      <c r="L584" s="292">
        <v>2.8E-3</v>
      </c>
    </row>
    <row r="585" spans="1:12" ht="15.75" thickBot="1" x14ac:dyDescent="0.3">
      <c r="A585" s="291" t="s">
        <v>126</v>
      </c>
      <c r="B585" s="286" t="s">
        <v>1257</v>
      </c>
      <c r="C585" s="286" t="s">
        <v>100</v>
      </c>
      <c r="D585" s="138" t="s">
        <v>1258</v>
      </c>
      <c r="E585" s="286" t="s">
        <v>165</v>
      </c>
      <c r="F585" s="288" t="s">
        <v>103</v>
      </c>
      <c r="G585" s="288" t="s">
        <v>103</v>
      </c>
      <c r="H585" s="290">
        <v>1250</v>
      </c>
      <c r="I585" s="289">
        <v>1021.3</v>
      </c>
      <c r="J585" s="289">
        <v>1276623.71</v>
      </c>
      <c r="K585" s="288" t="s">
        <v>103</v>
      </c>
      <c r="L585" s="292">
        <v>2.5999999999999999E-3</v>
      </c>
    </row>
    <row r="586" spans="1:12" ht="15.75" thickBot="1" x14ac:dyDescent="0.3">
      <c r="A586" s="291" t="s">
        <v>126</v>
      </c>
      <c r="B586" s="286" t="s">
        <v>1257</v>
      </c>
      <c r="C586" s="286" t="s">
        <v>108</v>
      </c>
      <c r="D586" s="138" t="s">
        <v>1258</v>
      </c>
      <c r="E586" s="286" t="s">
        <v>165</v>
      </c>
      <c r="F586" s="288" t="s">
        <v>103</v>
      </c>
      <c r="G586" s="288" t="s">
        <v>103</v>
      </c>
      <c r="H586" s="290">
        <v>1327</v>
      </c>
      <c r="I586" s="289">
        <v>1021.3</v>
      </c>
      <c r="J586" s="289">
        <v>1355263.73</v>
      </c>
      <c r="K586" s="288" t="s">
        <v>103</v>
      </c>
      <c r="L586" s="292">
        <v>4.8999999999999998E-3</v>
      </c>
    </row>
    <row r="587" spans="1:12" ht="15.75" thickBot="1" x14ac:dyDescent="0.3">
      <c r="A587" s="291" t="s">
        <v>126</v>
      </c>
      <c r="B587" s="286" t="s">
        <v>1257</v>
      </c>
      <c r="C587" s="286" t="s">
        <v>1079</v>
      </c>
      <c r="D587" s="138" t="s">
        <v>1258</v>
      </c>
      <c r="E587" s="286" t="s">
        <v>165</v>
      </c>
      <c r="F587" s="288" t="s">
        <v>103</v>
      </c>
      <c r="G587" s="288" t="s">
        <v>103</v>
      </c>
      <c r="H587" s="288">
        <v>98</v>
      </c>
      <c r="I587" s="289">
        <v>1021.3</v>
      </c>
      <c r="J587" s="289">
        <v>100087.3</v>
      </c>
      <c r="K587" s="288" t="s">
        <v>103</v>
      </c>
      <c r="L587" s="292">
        <v>2.3999999999999998E-3</v>
      </c>
    </row>
    <row r="588" spans="1:12" ht="15.75" thickBot="1" x14ac:dyDescent="0.3">
      <c r="A588" s="291" t="s">
        <v>126</v>
      </c>
      <c r="B588" s="286" t="s">
        <v>1257</v>
      </c>
      <c r="C588" s="286" t="s">
        <v>353</v>
      </c>
      <c r="D588" s="138" t="s">
        <v>1258</v>
      </c>
      <c r="E588" s="286" t="s">
        <v>165</v>
      </c>
      <c r="F588" s="288" t="s">
        <v>103</v>
      </c>
      <c r="G588" s="288" t="s">
        <v>103</v>
      </c>
      <c r="H588" s="288">
        <v>175</v>
      </c>
      <c r="I588" s="289">
        <v>1021.3</v>
      </c>
      <c r="J588" s="289">
        <v>178727.32</v>
      </c>
      <c r="K588" s="288" t="s">
        <v>103</v>
      </c>
      <c r="L588" s="292">
        <v>4.7000000000000002E-3</v>
      </c>
    </row>
    <row r="589" spans="1:12" ht="15.75" thickBot="1" x14ac:dyDescent="0.3">
      <c r="A589" s="291" t="s">
        <v>126</v>
      </c>
      <c r="B589" s="286" t="s">
        <v>379</v>
      </c>
      <c r="C589" s="286" t="s">
        <v>455</v>
      </c>
      <c r="D589" s="138" t="s">
        <v>380</v>
      </c>
      <c r="E589" s="286" t="s">
        <v>165</v>
      </c>
      <c r="F589" s="288" t="s">
        <v>103</v>
      </c>
      <c r="G589" s="288" t="s">
        <v>103</v>
      </c>
      <c r="H589" s="290">
        <v>53865</v>
      </c>
      <c r="I589" s="289">
        <v>0.22</v>
      </c>
      <c r="J589" s="289">
        <v>12072.14</v>
      </c>
      <c r="K589" s="288" t="s">
        <v>103</v>
      </c>
      <c r="L589" s="292">
        <v>2.8999999999999998E-3</v>
      </c>
    </row>
    <row r="590" spans="1:12" ht="15.75" thickBot="1" x14ac:dyDescent="0.3">
      <c r="A590" s="291" t="s">
        <v>126</v>
      </c>
      <c r="B590" s="286" t="s">
        <v>379</v>
      </c>
      <c r="C590" s="286" t="s">
        <v>108</v>
      </c>
      <c r="D590" s="138" t="s">
        <v>380</v>
      </c>
      <c r="E590" s="286" t="s">
        <v>165</v>
      </c>
      <c r="F590" s="288" t="s">
        <v>103</v>
      </c>
      <c r="G590" s="288" t="s">
        <v>103</v>
      </c>
      <c r="H590" s="288">
        <v>1</v>
      </c>
      <c r="I590" s="289">
        <v>0.18</v>
      </c>
      <c r="J590" s="289">
        <v>0.18</v>
      </c>
      <c r="K590" s="288" t="s">
        <v>103</v>
      </c>
      <c r="L590" s="292">
        <v>0</v>
      </c>
    </row>
    <row r="591" spans="1:12" ht="15.75" thickBot="1" x14ac:dyDescent="0.3">
      <c r="A591" s="291" t="s">
        <v>126</v>
      </c>
      <c r="B591" s="286" t="s">
        <v>253</v>
      </c>
      <c r="C591" s="286" t="s">
        <v>352</v>
      </c>
      <c r="D591" s="138" t="s">
        <v>254</v>
      </c>
      <c r="E591" s="286" t="s">
        <v>584</v>
      </c>
      <c r="F591" s="287">
        <v>46202</v>
      </c>
      <c r="G591" s="288" t="s">
        <v>103</v>
      </c>
      <c r="H591" s="290">
        <v>2000000</v>
      </c>
      <c r="I591" s="289">
        <v>0.01</v>
      </c>
      <c r="J591" s="289">
        <v>14140</v>
      </c>
      <c r="K591" s="288" t="s">
        <v>103</v>
      </c>
      <c r="L591" s="292">
        <v>1E-4</v>
      </c>
    </row>
    <row r="592" spans="1:12" ht="15.75" thickBot="1" x14ac:dyDescent="0.3">
      <c r="A592" s="291" t="s">
        <v>126</v>
      </c>
      <c r="B592" s="286" t="s">
        <v>1541</v>
      </c>
      <c r="C592" s="286" t="s">
        <v>100</v>
      </c>
      <c r="D592" s="138" t="s">
        <v>860</v>
      </c>
      <c r="E592" s="286" t="s">
        <v>165</v>
      </c>
      <c r="F592" s="288" t="s">
        <v>103</v>
      </c>
      <c r="G592" s="288" t="s">
        <v>103</v>
      </c>
      <c r="H592" s="290">
        <v>2338</v>
      </c>
      <c r="I592" s="289">
        <v>1217.43</v>
      </c>
      <c r="J592" s="289">
        <v>2846347.01</v>
      </c>
      <c r="K592" s="288" t="s">
        <v>103</v>
      </c>
      <c r="L592" s="292">
        <v>5.7000000000000002E-3</v>
      </c>
    </row>
    <row r="593" spans="1:12" ht="15.75" thickBot="1" x14ac:dyDescent="0.3">
      <c r="A593" s="291" t="s">
        <v>126</v>
      </c>
      <c r="B593" s="286" t="s">
        <v>1541</v>
      </c>
      <c r="C593" s="286" t="s">
        <v>108</v>
      </c>
      <c r="D593" s="138" t="s">
        <v>860</v>
      </c>
      <c r="E593" s="286" t="s">
        <v>165</v>
      </c>
      <c r="F593" s="288" t="s">
        <v>103</v>
      </c>
      <c r="G593" s="288" t="s">
        <v>103</v>
      </c>
      <c r="H593" s="288">
        <v>796</v>
      </c>
      <c r="I593" s="289">
        <v>1217.43</v>
      </c>
      <c r="J593" s="289">
        <v>969072.8</v>
      </c>
      <c r="K593" s="288" t="s">
        <v>103</v>
      </c>
      <c r="L593" s="292">
        <v>3.5000000000000001E-3</v>
      </c>
    </row>
    <row r="594" spans="1:12" ht="15.75" thickBot="1" x14ac:dyDescent="0.3">
      <c r="A594" s="291" t="s">
        <v>126</v>
      </c>
      <c r="B594" s="286" t="s">
        <v>1541</v>
      </c>
      <c r="C594" s="286" t="s">
        <v>281</v>
      </c>
      <c r="D594" s="138" t="s">
        <v>860</v>
      </c>
      <c r="E594" s="286" t="s">
        <v>165</v>
      </c>
      <c r="F594" s="288" t="s">
        <v>103</v>
      </c>
      <c r="G594" s="288" t="s">
        <v>103</v>
      </c>
      <c r="H594" s="290">
        <v>1799</v>
      </c>
      <c r="I594" s="289">
        <v>1217.43</v>
      </c>
      <c r="J594" s="289">
        <v>2190153.2400000002</v>
      </c>
      <c r="K594" s="288" t="s">
        <v>103</v>
      </c>
      <c r="L594" s="292">
        <v>1.0999999999999999E-2</v>
      </c>
    </row>
    <row r="595" spans="1:12" ht="15.75" thickBot="1" x14ac:dyDescent="0.3">
      <c r="A595" s="291" t="s">
        <v>126</v>
      </c>
      <c r="B595" s="286" t="s">
        <v>1541</v>
      </c>
      <c r="C595" s="286" t="s">
        <v>353</v>
      </c>
      <c r="D595" s="138" t="s">
        <v>860</v>
      </c>
      <c r="E595" s="286" t="s">
        <v>165</v>
      </c>
      <c r="F595" s="288" t="s">
        <v>103</v>
      </c>
      <c r="G595" s="288" t="s">
        <v>103</v>
      </c>
      <c r="H595" s="288">
        <v>62</v>
      </c>
      <c r="I595" s="289">
        <v>1217.43</v>
      </c>
      <c r="J595" s="289">
        <v>75480.539999999994</v>
      </c>
      <c r="K595" s="288" t="s">
        <v>103</v>
      </c>
      <c r="L595" s="292">
        <v>2E-3</v>
      </c>
    </row>
    <row r="596" spans="1:12" ht="15.75" thickBot="1" x14ac:dyDescent="0.3">
      <c r="A596" s="291" t="s">
        <v>126</v>
      </c>
      <c r="B596" s="286" t="s">
        <v>1421</v>
      </c>
      <c r="C596" s="286" t="s">
        <v>1314</v>
      </c>
      <c r="D596" s="138" t="s">
        <v>1422</v>
      </c>
      <c r="E596" s="286" t="s">
        <v>165</v>
      </c>
      <c r="F596" s="288" t="s">
        <v>103</v>
      </c>
      <c r="G596" s="288" t="s">
        <v>103</v>
      </c>
      <c r="H596" s="288">
        <v>36</v>
      </c>
      <c r="I596" s="289">
        <v>5676.56</v>
      </c>
      <c r="J596" s="289">
        <v>204356.24</v>
      </c>
      <c r="K596" s="288" t="s">
        <v>103</v>
      </c>
      <c r="L596" s="292">
        <v>2.8E-3</v>
      </c>
    </row>
    <row r="597" spans="1:12" ht="15.75" thickBot="1" x14ac:dyDescent="0.3">
      <c r="A597" s="291" t="s">
        <v>126</v>
      </c>
      <c r="B597" s="286" t="s">
        <v>234</v>
      </c>
      <c r="C597" s="286" t="s">
        <v>932</v>
      </c>
      <c r="D597" s="138" t="s">
        <v>706</v>
      </c>
      <c r="E597" s="286" t="s">
        <v>165</v>
      </c>
      <c r="F597" s="287">
        <v>46611</v>
      </c>
      <c r="G597" s="288" t="s">
        <v>103</v>
      </c>
      <c r="H597" s="290">
        <v>731461</v>
      </c>
      <c r="I597" s="289">
        <v>0.61</v>
      </c>
      <c r="J597" s="289">
        <v>445382.43</v>
      </c>
      <c r="K597" s="288" t="s">
        <v>103</v>
      </c>
      <c r="L597" s="292">
        <v>3.5999999999999999E-3</v>
      </c>
    </row>
    <row r="598" spans="1:12" ht="15.75" thickBot="1" x14ac:dyDescent="0.3">
      <c r="A598" s="291" t="s">
        <v>126</v>
      </c>
      <c r="B598" s="286" t="s">
        <v>234</v>
      </c>
      <c r="C598" s="286" t="s">
        <v>108</v>
      </c>
      <c r="D598" s="138" t="s">
        <v>706</v>
      </c>
      <c r="E598" s="286" t="s">
        <v>165</v>
      </c>
      <c r="F598" s="287">
        <v>46611</v>
      </c>
      <c r="G598" s="288" t="s">
        <v>103</v>
      </c>
      <c r="H598" s="290">
        <v>1251783</v>
      </c>
      <c r="I598" s="289">
        <v>0.61</v>
      </c>
      <c r="J598" s="289">
        <v>762203.52</v>
      </c>
      <c r="K598" s="288" t="s">
        <v>103</v>
      </c>
      <c r="L598" s="292">
        <v>2.8E-3</v>
      </c>
    </row>
    <row r="599" spans="1:12" ht="15.75" thickBot="1" x14ac:dyDescent="0.3">
      <c r="A599" s="291" t="s">
        <v>126</v>
      </c>
      <c r="B599" s="286" t="s">
        <v>890</v>
      </c>
      <c r="C599" s="286" t="s">
        <v>455</v>
      </c>
      <c r="D599" s="138" t="s">
        <v>891</v>
      </c>
      <c r="E599" s="286" t="s">
        <v>165</v>
      </c>
      <c r="F599" s="287">
        <v>46496</v>
      </c>
      <c r="G599" s="288" t="s">
        <v>103</v>
      </c>
      <c r="H599" s="288">
        <v>26</v>
      </c>
      <c r="I599" s="289">
        <v>1006.41</v>
      </c>
      <c r="J599" s="289">
        <v>26166.720000000001</v>
      </c>
      <c r="K599" s="288" t="s">
        <v>103</v>
      </c>
      <c r="L599" s="292">
        <v>6.1999999999999998E-3</v>
      </c>
    </row>
    <row r="600" spans="1:12" ht="15.75" thickBot="1" x14ac:dyDescent="0.3">
      <c r="A600" s="291" t="s">
        <v>126</v>
      </c>
      <c r="B600" s="286" t="s">
        <v>890</v>
      </c>
      <c r="C600" s="286" t="s">
        <v>932</v>
      </c>
      <c r="D600" s="138" t="s">
        <v>891</v>
      </c>
      <c r="E600" s="286" t="s">
        <v>165</v>
      </c>
      <c r="F600" s="287">
        <v>46496</v>
      </c>
      <c r="G600" s="288" t="s">
        <v>103</v>
      </c>
      <c r="H600" s="288">
        <v>291</v>
      </c>
      <c r="I600" s="289">
        <v>1006.41</v>
      </c>
      <c r="J600" s="289">
        <v>292865.99</v>
      </c>
      <c r="K600" s="288" t="s">
        <v>103</v>
      </c>
      <c r="L600" s="292">
        <v>2.3999999999999998E-3</v>
      </c>
    </row>
    <row r="601" spans="1:12" ht="15.75" thickBot="1" x14ac:dyDescent="0.3">
      <c r="A601" s="291" t="s">
        <v>126</v>
      </c>
      <c r="B601" s="286" t="s">
        <v>890</v>
      </c>
      <c r="C601" s="286" t="s">
        <v>1011</v>
      </c>
      <c r="D601" s="138" t="s">
        <v>891</v>
      </c>
      <c r="E601" s="286" t="s">
        <v>165</v>
      </c>
      <c r="F601" s="287">
        <v>46496</v>
      </c>
      <c r="G601" s="288" t="s">
        <v>103</v>
      </c>
      <c r="H601" s="288">
        <v>87</v>
      </c>
      <c r="I601" s="289">
        <v>1006.46</v>
      </c>
      <c r="J601" s="289">
        <v>87562.25</v>
      </c>
      <c r="K601" s="288" t="s">
        <v>103</v>
      </c>
      <c r="L601" s="292">
        <v>1.8E-3</v>
      </c>
    </row>
    <row r="602" spans="1:12" ht="15.75" thickBot="1" x14ac:dyDescent="0.3">
      <c r="A602" s="291" t="s">
        <v>126</v>
      </c>
      <c r="B602" s="286" t="s">
        <v>890</v>
      </c>
      <c r="C602" s="286" t="s">
        <v>100</v>
      </c>
      <c r="D602" s="138" t="s">
        <v>891</v>
      </c>
      <c r="E602" s="286" t="s">
        <v>165</v>
      </c>
      <c r="F602" s="287">
        <v>46496</v>
      </c>
      <c r="G602" s="288" t="s">
        <v>103</v>
      </c>
      <c r="H602" s="288">
        <v>677</v>
      </c>
      <c r="I602" s="289">
        <v>1006.41</v>
      </c>
      <c r="J602" s="289">
        <v>681341.15</v>
      </c>
      <c r="K602" s="288" t="s">
        <v>103</v>
      </c>
      <c r="L602" s="292">
        <v>1.4E-3</v>
      </c>
    </row>
    <row r="603" spans="1:12" ht="15.75" thickBot="1" x14ac:dyDescent="0.3">
      <c r="A603" s="291" t="s">
        <v>126</v>
      </c>
      <c r="B603" s="286" t="s">
        <v>890</v>
      </c>
      <c r="C603" s="286" t="s">
        <v>108</v>
      </c>
      <c r="D603" s="138" t="s">
        <v>891</v>
      </c>
      <c r="E603" s="286" t="s">
        <v>165</v>
      </c>
      <c r="F603" s="287">
        <v>46496</v>
      </c>
      <c r="G603" s="288" t="s">
        <v>103</v>
      </c>
      <c r="H603" s="288">
        <v>890</v>
      </c>
      <c r="I603" s="289">
        <v>1006.41</v>
      </c>
      <c r="J603" s="289">
        <v>895706.98</v>
      </c>
      <c r="K603" s="288" t="s">
        <v>103</v>
      </c>
      <c r="L603" s="292">
        <v>3.2000000000000002E-3</v>
      </c>
    </row>
    <row r="604" spans="1:12" ht="15.75" thickBot="1" x14ac:dyDescent="0.3">
      <c r="A604" s="291" t="s">
        <v>126</v>
      </c>
      <c r="B604" s="286" t="s">
        <v>890</v>
      </c>
      <c r="C604" s="286" t="s">
        <v>1079</v>
      </c>
      <c r="D604" s="138" t="s">
        <v>891</v>
      </c>
      <c r="E604" s="286" t="s">
        <v>165</v>
      </c>
      <c r="F604" s="287">
        <v>46496</v>
      </c>
      <c r="G604" s="288" t="s">
        <v>103</v>
      </c>
      <c r="H604" s="288">
        <v>51</v>
      </c>
      <c r="I604" s="289">
        <v>1006.41</v>
      </c>
      <c r="J604" s="289">
        <v>51327.03</v>
      </c>
      <c r="K604" s="288" t="s">
        <v>103</v>
      </c>
      <c r="L604" s="292">
        <v>1.1999999999999999E-3</v>
      </c>
    </row>
    <row r="605" spans="1:12" ht="15.75" thickBot="1" x14ac:dyDescent="0.3">
      <c r="A605" s="291" t="s">
        <v>126</v>
      </c>
      <c r="B605" s="286" t="s">
        <v>890</v>
      </c>
      <c r="C605" s="286" t="s">
        <v>353</v>
      </c>
      <c r="D605" s="138" t="s">
        <v>891</v>
      </c>
      <c r="E605" s="286" t="s">
        <v>165</v>
      </c>
      <c r="F605" s="287">
        <v>46496</v>
      </c>
      <c r="G605" s="288" t="s">
        <v>103</v>
      </c>
      <c r="H605" s="288">
        <v>71</v>
      </c>
      <c r="I605" s="289">
        <v>1006.41</v>
      </c>
      <c r="J605" s="289">
        <v>71455.28</v>
      </c>
      <c r="K605" s="288" t="s">
        <v>103</v>
      </c>
      <c r="L605" s="292">
        <v>1.9E-3</v>
      </c>
    </row>
    <row r="606" spans="1:12" ht="15.75" thickBot="1" x14ac:dyDescent="0.3">
      <c r="A606" s="291" t="s">
        <v>126</v>
      </c>
      <c r="B606" s="286" t="s">
        <v>890</v>
      </c>
      <c r="C606" s="286" t="s">
        <v>1012</v>
      </c>
      <c r="D606" s="138" t="s">
        <v>891</v>
      </c>
      <c r="E606" s="286" t="s">
        <v>165</v>
      </c>
      <c r="F606" s="287">
        <v>46496</v>
      </c>
      <c r="G606" s="288" t="s">
        <v>103</v>
      </c>
      <c r="H606" s="288">
        <v>63</v>
      </c>
      <c r="I606" s="289">
        <v>1006.46</v>
      </c>
      <c r="J606" s="289">
        <v>63407.14</v>
      </c>
      <c r="K606" s="288" t="s">
        <v>103</v>
      </c>
      <c r="L606" s="292">
        <v>2E-3</v>
      </c>
    </row>
    <row r="607" spans="1:12" ht="15.75" thickBot="1" x14ac:dyDescent="0.3">
      <c r="A607" s="291" t="s">
        <v>126</v>
      </c>
      <c r="B607" s="286" t="s">
        <v>1542</v>
      </c>
      <c r="C607" s="286" t="s">
        <v>1314</v>
      </c>
      <c r="D607" s="138" t="s">
        <v>1543</v>
      </c>
      <c r="E607" s="286" t="s">
        <v>165</v>
      </c>
      <c r="F607" s="288" t="s">
        <v>103</v>
      </c>
      <c r="G607" s="288" t="s">
        <v>103</v>
      </c>
      <c r="H607" s="288">
        <v>266</v>
      </c>
      <c r="I607" s="289">
        <v>1051.47</v>
      </c>
      <c r="J607" s="289">
        <v>279691.71000000002</v>
      </c>
      <c r="K607" s="288" t="s">
        <v>103</v>
      </c>
      <c r="L607" s="292">
        <v>3.8E-3</v>
      </c>
    </row>
    <row r="608" spans="1:12" ht="15.75" thickBot="1" x14ac:dyDescent="0.3">
      <c r="A608" s="291" t="s">
        <v>126</v>
      </c>
      <c r="B608" s="286" t="s">
        <v>1542</v>
      </c>
      <c r="C608" s="286" t="s">
        <v>1314</v>
      </c>
      <c r="D608" s="138" t="s">
        <v>1544</v>
      </c>
      <c r="E608" s="286" t="s">
        <v>165</v>
      </c>
      <c r="F608" s="288" t="s">
        <v>103</v>
      </c>
      <c r="G608" s="288" t="s">
        <v>103</v>
      </c>
      <c r="H608" s="288">
        <v>300</v>
      </c>
      <c r="I608" s="289">
        <v>731.92</v>
      </c>
      <c r="J608" s="289">
        <v>219576.59</v>
      </c>
      <c r="K608" s="288" t="s">
        <v>103</v>
      </c>
      <c r="L608" s="292">
        <v>3.0000000000000001E-3</v>
      </c>
    </row>
    <row r="609" spans="1:12" ht="15.75" thickBot="1" x14ac:dyDescent="0.3">
      <c r="A609" s="291" t="s">
        <v>126</v>
      </c>
      <c r="B609" s="286" t="s">
        <v>319</v>
      </c>
      <c r="C609" s="286" t="s">
        <v>1314</v>
      </c>
      <c r="D609" s="138" t="s">
        <v>1545</v>
      </c>
      <c r="E609" s="286" t="s">
        <v>165</v>
      </c>
      <c r="F609" s="288" t="s">
        <v>103</v>
      </c>
      <c r="G609" s="288" t="s">
        <v>103</v>
      </c>
      <c r="H609" s="288">
        <v>300</v>
      </c>
      <c r="I609" s="289">
        <v>903.36</v>
      </c>
      <c r="J609" s="289">
        <v>271008.68</v>
      </c>
      <c r="K609" s="288" t="s">
        <v>103</v>
      </c>
      <c r="L609" s="292">
        <v>3.7000000000000002E-3</v>
      </c>
    </row>
    <row r="610" spans="1:12" ht="15.75" thickBot="1" x14ac:dyDescent="0.3">
      <c r="A610" s="291" t="s">
        <v>126</v>
      </c>
      <c r="B610" s="286" t="s">
        <v>319</v>
      </c>
      <c r="C610" s="286" t="s">
        <v>1314</v>
      </c>
      <c r="D610" s="138" t="s">
        <v>1546</v>
      </c>
      <c r="E610" s="286" t="s">
        <v>165</v>
      </c>
      <c r="F610" s="288" t="s">
        <v>103</v>
      </c>
      <c r="G610" s="288" t="s">
        <v>103</v>
      </c>
      <c r="H610" s="288">
        <v>283</v>
      </c>
      <c r="I610" s="289">
        <v>421.48</v>
      </c>
      <c r="J610" s="289">
        <v>119277.69</v>
      </c>
      <c r="K610" s="288" t="s">
        <v>103</v>
      </c>
      <c r="L610" s="292">
        <v>1.6000000000000001E-3</v>
      </c>
    </row>
    <row r="611" spans="1:12" ht="15.75" thickBot="1" x14ac:dyDescent="0.3">
      <c r="A611" s="291" t="s">
        <v>126</v>
      </c>
      <c r="B611" s="286" t="s">
        <v>1033</v>
      </c>
      <c r="C611" s="286" t="s">
        <v>932</v>
      </c>
      <c r="D611" s="138" t="s">
        <v>1034</v>
      </c>
      <c r="E611" s="286" t="s">
        <v>165</v>
      </c>
      <c r="F611" s="288" t="s">
        <v>103</v>
      </c>
      <c r="G611" s="288" t="s">
        <v>103</v>
      </c>
      <c r="H611" s="288">
        <v>10</v>
      </c>
      <c r="I611" s="289">
        <v>39962.25</v>
      </c>
      <c r="J611" s="289">
        <v>399622.49</v>
      </c>
      <c r="K611" s="288" t="s">
        <v>103</v>
      </c>
      <c r="L611" s="292">
        <v>3.3E-3</v>
      </c>
    </row>
    <row r="612" spans="1:12" ht="15.75" thickBot="1" x14ac:dyDescent="0.3">
      <c r="A612" s="291" t="s">
        <v>126</v>
      </c>
      <c r="B612" s="286" t="s">
        <v>1033</v>
      </c>
      <c r="C612" s="286" t="s">
        <v>1011</v>
      </c>
      <c r="D612" s="138" t="s">
        <v>1034</v>
      </c>
      <c r="E612" s="286" t="s">
        <v>165</v>
      </c>
      <c r="F612" s="288" t="s">
        <v>103</v>
      </c>
      <c r="G612" s="288" t="s">
        <v>103</v>
      </c>
      <c r="H612" s="288">
        <v>3</v>
      </c>
      <c r="I612" s="289">
        <v>38418.339999999997</v>
      </c>
      <c r="J612" s="289">
        <v>115255.01</v>
      </c>
      <c r="K612" s="288" t="s">
        <v>103</v>
      </c>
      <c r="L612" s="292">
        <v>2.3999999999999998E-3</v>
      </c>
    </row>
    <row r="613" spans="1:12" ht="15.75" thickBot="1" x14ac:dyDescent="0.3">
      <c r="A613" s="291" t="s">
        <v>126</v>
      </c>
      <c r="B613" s="286" t="s">
        <v>1033</v>
      </c>
      <c r="C613" s="286" t="s">
        <v>108</v>
      </c>
      <c r="D613" s="138" t="s">
        <v>1034</v>
      </c>
      <c r="E613" s="286" t="s">
        <v>165</v>
      </c>
      <c r="F613" s="288" t="s">
        <v>103</v>
      </c>
      <c r="G613" s="288" t="s">
        <v>103</v>
      </c>
      <c r="H613" s="288">
        <v>9</v>
      </c>
      <c r="I613" s="289">
        <v>39495.480000000003</v>
      </c>
      <c r="J613" s="289">
        <v>355459.35</v>
      </c>
      <c r="K613" s="288" t="s">
        <v>103</v>
      </c>
      <c r="L613" s="292">
        <v>1.2999999999999999E-3</v>
      </c>
    </row>
    <row r="614" spans="1:12" ht="15.75" thickBot="1" x14ac:dyDescent="0.3">
      <c r="A614" s="291" t="s">
        <v>126</v>
      </c>
      <c r="B614" s="286" t="s">
        <v>1033</v>
      </c>
      <c r="C614" s="286" t="s">
        <v>352</v>
      </c>
      <c r="D614" s="138" t="s">
        <v>1034</v>
      </c>
      <c r="E614" s="286" t="s">
        <v>165</v>
      </c>
      <c r="F614" s="288" t="s">
        <v>103</v>
      </c>
      <c r="G614" s="288" t="s">
        <v>103</v>
      </c>
      <c r="H614" s="288">
        <v>32</v>
      </c>
      <c r="I614" s="289">
        <v>39248.639999999999</v>
      </c>
      <c r="J614" s="289">
        <v>1255956.3899999999</v>
      </c>
      <c r="K614" s="288" t="s">
        <v>103</v>
      </c>
      <c r="L614" s="292">
        <v>5.0000000000000001E-3</v>
      </c>
    </row>
    <row r="615" spans="1:12" ht="15.75" thickBot="1" x14ac:dyDescent="0.3">
      <c r="A615" s="291" t="s">
        <v>126</v>
      </c>
      <c r="B615" s="286" t="s">
        <v>1033</v>
      </c>
      <c r="C615" s="286" t="s">
        <v>281</v>
      </c>
      <c r="D615" s="138" t="s">
        <v>1034</v>
      </c>
      <c r="E615" s="286" t="s">
        <v>165</v>
      </c>
      <c r="F615" s="288" t="s">
        <v>103</v>
      </c>
      <c r="G615" s="288" t="s">
        <v>103</v>
      </c>
      <c r="H615" s="288">
        <v>12</v>
      </c>
      <c r="I615" s="289">
        <v>40123.82</v>
      </c>
      <c r="J615" s="289">
        <v>481485.85</v>
      </c>
      <c r="K615" s="288" t="s">
        <v>103</v>
      </c>
      <c r="L615" s="292">
        <v>2.3999999999999998E-3</v>
      </c>
    </row>
    <row r="616" spans="1:12" ht="15.75" thickBot="1" x14ac:dyDescent="0.3">
      <c r="A616" s="291" t="s">
        <v>126</v>
      </c>
      <c r="B616" s="286" t="s">
        <v>1033</v>
      </c>
      <c r="C616" s="286" t="s">
        <v>1012</v>
      </c>
      <c r="D616" s="138" t="s">
        <v>1034</v>
      </c>
      <c r="E616" s="286" t="s">
        <v>165</v>
      </c>
      <c r="F616" s="288" t="s">
        <v>103</v>
      </c>
      <c r="G616" s="288" t="s">
        <v>103</v>
      </c>
      <c r="H616" s="288">
        <v>2</v>
      </c>
      <c r="I616" s="289">
        <v>42547.41</v>
      </c>
      <c r="J616" s="289">
        <v>85094.81</v>
      </c>
      <c r="K616" s="288" t="s">
        <v>103</v>
      </c>
      <c r="L616" s="292">
        <v>2.7000000000000001E-3</v>
      </c>
    </row>
    <row r="617" spans="1:12" ht="15.75" thickBot="1" x14ac:dyDescent="0.3">
      <c r="A617" s="291" t="s">
        <v>127</v>
      </c>
      <c r="B617" s="286" t="s">
        <v>1317</v>
      </c>
      <c r="C617" s="286" t="s">
        <v>1314</v>
      </c>
      <c r="D617" s="138" t="s">
        <v>1318</v>
      </c>
      <c r="E617" s="286" t="s">
        <v>165</v>
      </c>
      <c r="F617" s="287">
        <v>50754</v>
      </c>
      <c r="G617" s="288" t="s">
        <v>1706</v>
      </c>
      <c r="H617" s="288">
        <v>286</v>
      </c>
      <c r="I617" s="289">
        <v>1047.55</v>
      </c>
      <c r="J617" s="289">
        <v>299598.19</v>
      </c>
      <c r="K617" s="288" t="s">
        <v>103</v>
      </c>
      <c r="L617" s="292">
        <v>4.1000000000000003E-3</v>
      </c>
    </row>
    <row r="618" spans="1:12" ht="15.75" thickBot="1" x14ac:dyDescent="0.3">
      <c r="A618" s="291" t="s">
        <v>127</v>
      </c>
      <c r="B618" s="286" t="s">
        <v>1081</v>
      </c>
      <c r="C618" s="286" t="s">
        <v>455</v>
      </c>
      <c r="D618" s="138" t="s">
        <v>861</v>
      </c>
      <c r="E618" s="286" t="s">
        <v>614</v>
      </c>
      <c r="F618" s="287">
        <v>47257</v>
      </c>
      <c r="G618" s="288" t="s">
        <v>103</v>
      </c>
      <c r="H618" s="288">
        <v>52</v>
      </c>
      <c r="I618" s="289">
        <v>1062.17</v>
      </c>
      <c r="J618" s="289">
        <v>55232.72</v>
      </c>
      <c r="K618" s="288" t="s">
        <v>103</v>
      </c>
      <c r="L618" s="292">
        <v>1.3100000000000001E-2</v>
      </c>
    </row>
    <row r="619" spans="1:12" ht="15.75" thickBot="1" x14ac:dyDescent="0.3">
      <c r="A619" s="291" t="s">
        <v>127</v>
      </c>
      <c r="B619" s="286" t="s">
        <v>1081</v>
      </c>
      <c r="C619" s="286" t="s">
        <v>100</v>
      </c>
      <c r="D619" s="138" t="s">
        <v>861</v>
      </c>
      <c r="E619" s="286" t="s">
        <v>1486</v>
      </c>
      <c r="F619" s="287">
        <v>47257</v>
      </c>
      <c r="G619" s="288" t="s">
        <v>103</v>
      </c>
      <c r="H619" s="290">
        <v>1405</v>
      </c>
      <c r="I619" s="289">
        <v>1061.22</v>
      </c>
      <c r="J619" s="289">
        <v>1491008.71</v>
      </c>
      <c r="K619" s="288" t="s">
        <v>103</v>
      </c>
      <c r="L619" s="292">
        <v>3.0000000000000001E-3</v>
      </c>
    </row>
    <row r="620" spans="1:12" ht="15.75" thickBot="1" x14ac:dyDescent="0.3">
      <c r="A620" s="291" t="s">
        <v>127</v>
      </c>
      <c r="B620" s="286" t="s">
        <v>1081</v>
      </c>
      <c r="C620" s="286" t="s">
        <v>108</v>
      </c>
      <c r="D620" s="138" t="s">
        <v>861</v>
      </c>
      <c r="E620" s="286" t="s">
        <v>1145</v>
      </c>
      <c r="F620" s="287">
        <v>47257</v>
      </c>
      <c r="G620" s="288" t="s">
        <v>103</v>
      </c>
      <c r="H620" s="290">
        <v>1465</v>
      </c>
      <c r="I620" s="289">
        <v>1061.22</v>
      </c>
      <c r="J620" s="289">
        <v>1554681.69</v>
      </c>
      <c r="K620" s="288" t="s">
        <v>103</v>
      </c>
      <c r="L620" s="292">
        <v>5.5999999999999999E-3</v>
      </c>
    </row>
    <row r="621" spans="1:12" ht="15.75" thickBot="1" x14ac:dyDescent="0.3">
      <c r="A621" s="291" t="s">
        <v>127</v>
      </c>
      <c r="B621" s="286" t="s">
        <v>1081</v>
      </c>
      <c r="C621" s="286" t="s">
        <v>352</v>
      </c>
      <c r="D621" s="138" t="s">
        <v>861</v>
      </c>
      <c r="E621" s="286" t="s">
        <v>862</v>
      </c>
      <c r="F621" s="287">
        <v>47257</v>
      </c>
      <c r="G621" s="288" t="s">
        <v>103</v>
      </c>
      <c r="H621" s="290">
        <v>1712</v>
      </c>
      <c r="I621" s="289">
        <v>1061.22</v>
      </c>
      <c r="J621" s="289">
        <v>1816802.08</v>
      </c>
      <c r="K621" s="288" t="s">
        <v>103</v>
      </c>
      <c r="L621" s="292">
        <v>7.3000000000000001E-3</v>
      </c>
    </row>
    <row r="622" spans="1:12" ht="15.75" thickBot="1" x14ac:dyDescent="0.3">
      <c r="A622" s="291" t="s">
        <v>127</v>
      </c>
      <c r="B622" s="286" t="s">
        <v>1081</v>
      </c>
      <c r="C622" s="286" t="s">
        <v>353</v>
      </c>
      <c r="D622" s="138" t="s">
        <v>861</v>
      </c>
      <c r="E622" s="286" t="s">
        <v>603</v>
      </c>
      <c r="F622" s="287">
        <v>47257</v>
      </c>
      <c r="G622" s="288" t="s">
        <v>103</v>
      </c>
      <c r="H622" s="288">
        <v>69</v>
      </c>
      <c r="I622" s="289">
        <v>1062.17</v>
      </c>
      <c r="J622" s="289">
        <v>73289.570000000007</v>
      </c>
      <c r="K622" s="288" t="s">
        <v>103</v>
      </c>
      <c r="L622" s="292">
        <v>1.9E-3</v>
      </c>
    </row>
    <row r="623" spans="1:12" ht="15.75" thickBot="1" x14ac:dyDescent="0.3">
      <c r="A623" s="291" t="s">
        <v>127</v>
      </c>
      <c r="B623" s="286" t="s">
        <v>1081</v>
      </c>
      <c r="C623" s="286" t="s">
        <v>1012</v>
      </c>
      <c r="D623" s="138" t="s">
        <v>861</v>
      </c>
      <c r="E623" s="286" t="s">
        <v>165</v>
      </c>
      <c r="F623" s="287">
        <v>47257</v>
      </c>
      <c r="G623" s="288" t="s">
        <v>103</v>
      </c>
      <c r="H623" s="288">
        <v>61</v>
      </c>
      <c r="I623" s="289">
        <v>1061.22</v>
      </c>
      <c r="J623" s="289">
        <v>64734.19</v>
      </c>
      <c r="K623" s="288" t="s">
        <v>103</v>
      </c>
      <c r="L623" s="292">
        <v>2E-3</v>
      </c>
    </row>
    <row r="624" spans="1:12" ht="15.75" thickBot="1" x14ac:dyDescent="0.3">
      <c r="A624" s="291" t="s">
        <v>127</v>
      </c>
      <c r="B624" s="286" t="s">
        <v>38</v>
      </c>
      <c r="C624" s="286" t="s">
        <v>932</v>
      </c>
      <c r="D624" s="138" t="s">
        <v>1003</v>
      </c>
      <c r="E624" s="286" t="s">
        <v>905</v>
      </c>
      <c r="F624" s="287">
        <v>47645</v>
      </c>
      <c r="G624" s="288" t="s">
        <v>1707</v>
      </c>
      <c r="H624" s="288">
        <v>297</v>
      </c>
      <c r="I624" s="289">
        <v>1057.55</v>
      </c>
      <c r="J624" s="289">
        <v>314091.94</v>
      </c>
      <c r="K624" s="288" t="s">
        <v>103</v>
      </c>
      <c r="L624" s="292">
        <v>2.5999999999999999E-3</v>
      </c>
    </row>
    <row r="625" spans="1:12" ht="15.75" thickBot="1" x14ac:dyDescent="0.3">
      <c r="A625" s="291" t="s">
        <v>127</v>
      </c>
      <c r="B625" s="286" t="s">
        <v>38</v>
      </c>
      <c r="C625" s="286" t="s">
        <v>932</v>
      </c>
      <c r="D625" s="138" t="s">
        <v>237</v>
      </c>
      <c r="E625" s="286" t="s">
        <v>940</v>
      </c>
      <c r="F625" s="287">
        <v>46096</v>
      </c>
      <c r="G625" s="288" t="s">
        <v>1708</v>
      </c>
      <c r="H625" s="288">
        <v>418</v>
      </c>
      <c r="I625" s="289">
        <v>340.61</v>
      </c>
      <c r="J625" s="289">
        <v>142376.26999999999</v>
      </c>
      <c r="K625" s="288" t="s">
        <v>103</v>
      </c>
      <c r="L625" s="292">
        <v>1.1999999999999999E-3</v>
      </c>
    </row>
    <row r="626" spans="1:12" ht="15.75" thickBot="1" x14ac:dyDescent="0.3">
      <c r="A626" s="291" t="s">
        <v>127</v>
      </c>
      <c r="B626" s="286" t="s">
        <v>38</v>
      </c>
      <c r="C626" s="286" t="s">
        <v>100</v>
      </c>
      <c r="D626" s="138" t="s">
        <v>237</v>
      </c>
      <c r="E626" s="286" t="s">
        <v>586</v>
      </c>
      <c r="F626" s="287">
        <v>46096</v>
      </c>
      <c r="G626" s="288" t="s">
        <v>1708</v>
      </c>
      <c r="H626" s="290">
        <v>3319</v>
      </c>
      <c r="I626" s="289">
        <v>340.61</v>
      </c>
      <c r="J626" s="289">
        <v>1130494.8400000001</v>
      </c>
      <c r="K626" s="288" t="s">
        <v>103</v>
      </c>
      <c r="L626" s="292">
        <v>2.3E-3</v>
      </c>
    </row>
    <row r="627" spans="1:12" ht="15.75" thickBot="1" x14ac:dyDescent="0.3">
      <c r="A627" s="291" t="s">
        <v>127</v>
      </c>
      <c r="B627" s="286" t="s">
        <v>38</v>
      </c>
      <c r="C627" s="286" t="s">
        <v>100</v>
      </c>
      <c r="D627" s="138" t="s">
        <v>1003</v>
      </c>
      <c r="E627" s="286" t="s">
        <v>1077</v>
      </c>
      <c r="F627" s="287">
        <v>47645</v>
      </c>
      <c r="G627" s="288" t="s">
        <v>1707</v>
      </c>
      <c r="H627" s="288">
        <v>282</v>
      </c>
      <c r="I627" s="289">
        <v>1057.55</v>
      </c>
      <c r="J627" s="289">
        <v>298228.71999999997</v>
      </c>
      <c r="K627" s="288" t="s">
        <v>103</v>
      </c>
      <c r="L627" s="292">
        <v>5.9999999999999995E-4</v>
      </c>
    </row>
    <row r="628" spans="1:12" ht="15.75" thickBot="1" x14ac:dyDescent="0.3">
      <c r="A628" s="291" t="s">
        <v>127</v>
      </c>
      <c r="B628" s="286" t="s">
        <v>38</v>
      </c>
      <c r="C628" s="286" t="s">
        <v>108</v>
      </c>
      <c r="D628" s="138" t="s">
        <v>1003</v>
      </c>
      <c r="E628" s="286" t="s">
        <v>645</v>
      </c>
      <c r="F628" s="287">
        <v>47645</v>
      </c>
      <c r="G628" s="288" t="s">
        <v>1707</v>
      </c>
      <c r="H628" s="290">
        <v>1087</v>
      </c>
      <c r="I628" s="289">
        <v>1057.55</v>
      </c>
      <c r="J628" s="289">
        <v>1149555.3700000001</v>
      </c>
      <c r="K628" s="288" t="s">
        <v>103</v>
      </c>
      <c r="L628" s="292">
        <v>4.1999999999999997E-3</v>
      </c>
    </row>
    <row r="629" spans="1:12" ht="15.75" thickBot="1" x14ac:dyDescent="0.3">
      <c r="A629" s="291" t="s">
        <v>127</v>
      </c>
      <c r="B629" s="286" t="s">
        <v>38</v>
      </c>
      <c r="C629" s="286" t="s">
        <v>108</v>
      </c>
      <c r="D629" s="138" t="s">
        <v>237</v>
      </c>
      <c r="E629" s="286" t="s">
        <v>797</v>
      </c>
      <c r="F629" s="287">
        <v>46096</v>
      </c>
      <c r="G629" s="288" t="s">
        <v>1708</v>
      </c>
      <c r="H629" s="290">
        <v>1827</v>
      </c>
      <c r="I629" s="289">
        <v>340.61</v>
      </c>
      <c r="J629" s="289">
        <v>622300.11</v>
      </c>
      <c r="K629" s="288" t="s">
        <v>103</v>
      </c>
      <c r="L629" s="292">
        <v>2.3E-3</v>
      </c>
    </row>
    <row r="630" spans="1:12" ht="15.75" thickBot="1" x14ac:dyDescent="0.3">
      <c r="A630" s="291" t="s">
        <v>127</v>
      </c>
      <c r="B630" s="286" t="s">
        <v>38</v>
      </c>
      <c r="C630" s="286" t="s">
        <v>352</v>
      </c>
      <c r="D630" s="138" t="s">
        <v>1003</v>
      </c>
      <c r="E630" s="286" t="s">
        <v>1007</v>
      </c>
      <c r="F630" s="287">
        <v>47645</v>
      </c>
      <c r="G630" s="288" t="s">
        <v>1707</v>
      </c>
      <c r="H630" s="290">
        <v>1357</v>
      </c>
      <c r="I630" s="289">
        <v>1057.55</v>
      </c>
      <c r="J630" s="289">
        <v>1435093.5</v>
      </c>
      <c r="K630" s="288" t="s">
        <v>103</v>
      </c>
      <c r="L630" s="292">
        <v>5.7999999999999996E-3</v>
      </c>
    </row>
    <row r="631" spans="1:12" ht="15.75" thickBot="1" x14ac:dyDescent="0.3">
      <c r="A631" s="291" t="s">
        <v>127</v>
      </c>
      <c r="B631" s="286" t="s">
        <v>38</v>
      </c>
      <c r="C631" s="286" t="s">
        <v>352</v>
      </c>
      <c r="D631" s="138" t="s">
        <v>237</v>
      </c>
      <c r="E631" s="286" t="s">
        <v>830</v>
      </c>
      <c r="F631" s="287">
        <v>46096</v>
      </c>
      <c r="G631" s="288" t="s">
        <v>1708</v>
      </c>
      <c r="H631" s="288">
        <v>663</v>
      </c>
      <c r="I631" s="289">
        <v>340.61</v>
      </c>
      <c r="J631" s="289">
        <v>225826.48</v>
      </c>
      <c r="K631" s="288" t="s">
        <v>103</v>
      </c>
      <c r="L631" s="292">
        <v>8.9999999999999998E-4</v>
      </c>
    </row>
    <row r="632" spans="1:12" ht="15.75" thickBot="1" x14ac:dyDescent="0.3">
      <c r="A632" s="291" t="s">
        <v>127</v>
      </c>
      <c r="B632" s="286" t="s">
        <v>38</v>
      </c>
      <c r="C632" s="286" t="s">
        <v>281</v>
      </c>
      <c r="D632" s="138" t="s">
        <v>237</v>
      </c>
      <c r="E632" s="286" t="s">
        <v>1024</v>
      </c>
      <c r="F632" s="287">
        <v>46096</v>
      </c>
      <c r="G632" s="288" t="s">
        <v>1708</v>
      </c>
      <c r="H632" s="290">
        <v>1886</v>
      </c>
      <c r="I632" s="289">
        <v>340.61</v>
      </c>
      <c r="J632" s="289">
        <v>642396.28</v>
      </c>
      <c r="K632" s="288" t="s">
        <v>103</v>
      </c>
      <c r="L632" s="292">
        <v>3.2000000000000002E-3</v>
      </c>
    </row>
    <row r="633" spans="1:12" ht="15.75" thickBot="1" x14ac:dyDescent="0.3">
      <c r="A633" s="291" t="s">
        <v>127</v>
      </c>
      <c r="B633" s="286" t="s">
        <v>38</v>
      </c>
      <c r="C633" s="286" t="s">
        <v>353</v>
      </c>
      <c r="D633" s="138" t="s">
        <v>237</v>
      </c>
      <c r="E633" s="286" t="s">
        <v>1423</v>
      </c>
      <c r="F633" s="287">
        <v>46096</v>
      </c>
      <c r="G633" s="288" t="s">
        <v>1708</v>
      </c>
      <c r="H633" s="288">
        <v>676</v>
      </c>
      <c r="I633" s="289">
        <v>340.61</v>
      </c>
      <c r="J633" s="289">
        <v>230254.44</v>
      </c>
      <c r="K633" s="288" t="s">
        <v>103</v>
      </c>
      <c r="L633" s="292">
        <v>6.1000000000000004E-3</v>
      </c>
    </row>
    <row r="634" spans="1:12" ht="15.75" thickBot="1" x14ac:dyDescent="0.3">
      <c r="A634" s="291" t="s">
        <v>127</v>
      </c>
      <c r="B634" s="286" t="s">
        <v>38</v>
      </c>
      <c r="C634" s="286" t="s">
        <v>353</v>
      </c>
      <c r="D634" s="138" t="s">
        <v>1003</v>
      </c>
      <c r="E634" s="286" t="s">
        <v>1424</v>
      </c>
      <c r="F634" s="287">
        <v>47645</v>
      </c>
      <c r="G634" s="288" t="s">
        <v>1707</v>
      </c>
      <c r="H634" s="288">
        <v>160</v>
      </c>
      <c r="I634" s="289">
        <v>1057.55</v>
      </c>
      <c r="J634" s="289">
        <v>169207.78</v>
      </c>
      <c r="K634" s="288" t="s">
        <v>103</v>
      </c>
      <c r="L634" s="292">
        <v>4.4999999999999997E-3</v>
      </c>
    </row>
    <row r="635" spans="1:12" ht="15.75" thickBot="1" x14ac:dyDescent="0.3">
      <c r="A635" s="291" t="s">
        <v>127</v>
      </c>
      <c r="B635" s="286" t="s">
        <v>255</v>
      </c>
      <c r="C635" s="286" t="s">
        <v>455</v>
      </c>
      <c r="D635" s="138" t="s">
        <v>256</v>
      </c>
      <c r="E635" s="286" t="s">
        <v>544</v>
      </c>
      <c r="F635" s="287">
        <v>48168</v>
      </c>
      <c r="G635" s="288" t="s">
        <v>1709</v>
      </c>
      <c r="H635" s="288">
        <v>16</v>
      </c>
      <c r="I635" s="289">
        <v>1077.5999999999999</v>
      </c>
      <c r="J635" s="289">
        <v>17241.63</v>
      </c>
      <c r="K635" s="288" t="s">
        <v>103</v>
      </c>
      <c r="L635" s="292">
        <v>4.1000000000000003E-3</v>
      </c>
    </row>
    <row r="636" spans="1:12" ht="15.75" thickBot="1" x14ac:dyDescent="0.3">
      <c r="A636" s="291" t="s">
        <v>127</v>
      </c>
      <c r="B636" s="286" t="s">
        <v>255</v>
      </c>
      <c r="C636" s="286" t="s">
        <v>356</v>
      </c>
      <c r="D636" s="138" t="s">
        <v>256</v>
      </c>
      <c r="E636" s="286" t="s">
        <v>1249</v>
      </c>
      <c r="F636" s="287">
        <v>48168</v>
      </c>
      <c r="G636" s="288" t="s">
        <v>1709</v>
      </c>
      <c r="H636" s="288">
        <v>28</v>
      </c>
      <c r="I636" s="289">
        <v>1077.5999999999999</v>
      </c>
      <c r="J636" s="289">
        <v>30172.86</v>
      </c>
      <c r="K636" s="288" t="s">
        <v>103</v>
      </c>
      <c r="L636" s="292">
        <v>5.1299999999999998E-2</v>
      </c>
    </row>
    <row r="637" spans="1:12" ht="15.75" thickBot="1" x14ac:dyDescent="0.3">
      <c r="A637" s="291" t="s">
        <v>127</v>
      </c>
      <c r="B637" s="286" t="s">
        <v>255</v>
      </c>
      <c r="C637" s="286" t="s">
        <v>932</v>
      </c>
      <c r="D637" s="138" t="s">
        <v>256</v>
      </c>
      <c r="E637" s="286" t="s">
        <v>626</v>
      </c>
      <c r="F637" s="287">
        <v>48168</v>
      </c>
      <c r="G637" s="288" t="s">
        <v>1709</v>
      </c>
      <c r="H637" s="288">
        <v>170</v>
      </c>
      <c r="I637" s="289">
        <v>1077.5999999999999</v>
      </c>
      <c r="J637" s="289">
        <v>183192.33</v>
      </c>
      <c r="K637" s="288" t="s">
        <v>103</v>
      </c>
      <c r="L637" s="292">
        <v>1.5E-3</v>
      </c>
    </row>
    <row r="638" spans="1:12" ht="15.75" thickBot="1" x14ac:dyDescent="0.3">
      <c r="A638" s="291" t="s">
        <v>127</v>
      </c>
      <c r="B638" s="286" t="s">
        <v>255</v>
      </c>
      <c r="C638" s="286" t="s">
        <v>100</v>
      </c>
      <c r="D638" s="138" t="s">
        <v>256</v>
      </c>
      <c r="E638" s="286" t="s">
        <v>1487</v>
      </c>
      <c r="F638" s="287">
        <v>48168</v>
      </c>
      <c r="G638" s="288" t="s">
        <v>1709</v>
      </c>
      <c r="H638" s="288">
        <v>481</v>
      </c>
      <c r="I638" s="289">
        <v>1077.5999999999999</v>
      </c>
      <c r="J638" s="289">
        <v>518326.54</v>
      </c>
      <c r="K638" s="288" t="s">
        <v>103</v>
      </c>
      <c r="L638" s="292">
        <v>1E-3</v>
      </c>
    </row>
    <row r="639" spans="1:12" ht="15.75" thickBot="1" x14ac:dyDescent="0.3">
      <c r="A639" s="291" t="s">
        <v>127</v>
      </c>
      <c r="B639" s="286" t="s">
        <v>255</v>
      </c>
      <c r="C639" s="286" t="s">
        <v>108</v>
      </c>
      <c r="D639" s="138" t="s">
        <v>256</v>
      </c>
      <c r="E639" s="286" t="s">
        <v>1710</v>
      </c>
      <c r="F639" s="287">
        <v>48168</v>
      </c>
      <c r="G639" s="288" t="s">
        <v>1709</v>
      </c>
      <c r="H639" s="288">
        <v>385</v>
      </c>
      <c r="I639" s="289">
        <v>1077.5999999999999</v>
      </c>
      <c r="J639" s="289">
        <v>414876.76</v>
      </c>
      <c r="K639" s="288" t="s">
        <v>103</v>
      </c>
      <c r="L639" s="292">
        <v>1.5E-3</v>
      </c>
    </row>
    <row r="640" spans="1:12" ht="15.75" thickBot="1" x14ac:dyDescent="0.3">
      <c r="A640" s="291" t="s">
        <v>127</v>
      </c>
      <c r="B640" s="286" t="s">
        <v>255</v>
      </c>
      <c r="C640" s="286" t="s">
        <v>352</v>
      </c>
      <c r="D640" s="138" t="s">
        <v>256</v>
      </c>
      <c r="E640" s="286" t="s">
        <v>773</v>
      </c>
      <c r="F640" s="287">
        <v>48168</v>
      </c>
      <c r="G640" s="288" t="s">
        <v>1709</v>
      </c>
      <c r="H640" s="288">
        <v>490</v>
      </c>
      <c r="I640" s="289">
        <v>1077.5999999999999</v>
      </c>
      <c r="J640" s="289">
        <v>528024.97</v>
      </c>
      <c r="K640" s="288" t="s">
        <v>103</v>
      </c>
      <c r="L640" s="292">
        <v>2.0999999999999999E-3</v>
      </c>
    </row>
    <row r="641" spans="1:12" ht="15.75" thickBot="1" x14ac:dyDescent="0.3">
      <c r="A641" s="291" t="s">
        <v>127</v>
      </c>
      <c r="B641" s="286" t="s">
        <v>255</v>
      </c>
      <c r="C641" s="286" t="s">
        <v>281</v>
      </c>
      <c r="D641" s="138" t="s">
        <v>872</v>
      </c>
      <c r="E641" s="286" t="s">
        <v>875</v>
      </c>
      <c r="F641" s="287">
        <v>45762</v>
      </c>
      <c r="G641" s="288" t="s">
        <v>103</v>
      </c>
      <c r="H641" s="288">
        <v>744</v>
      </c>
      <c r="I641" s="289">
        <v>451.42</v>
      </c>
      <c r="J641" s="289">
        <v>335857.55</v>
      </c>
      <c r="K641" s="288" t="s">
        <v>103</v>
      </c>
      <c r="L641" s="292">
        <v>1.6999999999999999E-3</v>
      </c>
    </row>
    <row r="642" spans="1:12" ht="15.75" thickBot="1" x14ac:dyDescent="0.3">
      <c r="A642" s="291" t="s">
        <v>127</v>
      </c>
      <c r="B642" s="286" t="s">
        <v>255</v>
      </c>
      <c r="C642" s="286" t="s">
        <v>353</v>
      </c>
      <c r="D642" s="138" t="s">
        <v>256</v>
      </c>
      <c r="E642" s="286" t="s">
        <v>538</v>
      </c>
      <c r="F642" s="287">
        <v>48168</v>
      </c>
      <c r="G642" s="288" t="s">
        <v>1709</v>
      </c>
      <c r="H642" s="288">
        <v>41</v>
      </c>
      <c r="I642" s="289">
        <v>1077.5999999999999</v>
      </c>
      <c r="J642" s="289">
        <v>44181.68</v>
      </c>
      <c r="K642" s="288" t="s">
        <v>103</v>
      </c>
      <c r="L642" s="292">
        <v>1.1999999999999999E-3</v>
      </c>
    </row>
    <row r="643" spans="1:12" ht="15.75" thickBot="1" x14ac:dyDescent="0.3">
      <c r="A643" s="291" t="s">
        <v>127</v>
      </c>
      <c r="B643" s="286" t="s">
        <v>391</v>
      </c>
      <c r="C643" s="286" t="s">
        <v>100</v>
      </c>
      <c r="D643" s="138" t="s">
        <v>392</v>
      </c>
      <c r="E643" s="286" t="s">
        <v>1425</v>
      </c>
      <c r="F643" s="287">
        <v>45856</v>
      </c>
      <c r="G643" s="288" t="s">
        <v>1711</v>
      </c>
      <c r="H643" s="290">
        <v>7334</v>
      </c>
      <c r="I643" s="289">
        <v>1030.3399999999999</v>
      </c>
      <c r="J643" s="289">
        <v>7556487.0999999996</v>
      </c>
      <c r="K643" s="288" t="s">
        <v>103</v>
      </c>
      <c r="L643" s="292">
        <v>1.5100000000000001E-2</v>
      </c>
    </row>
    <row r="644" spans="1:12" ht="15.75" thickBot="1" x14ac:dyDescent="0.3">
      <c r="A644" s="291" t="s">
        <v>127</v>
      </c>
      <c r="B644" s="286" t="s">
        <v>391</v>
      </c>
      <c r="C644" s="286" t="s">
        <v>108</v>
      </c>
      <c r="D644" s="138" t="s">
        <v>392</v>
      </c>
      <c r="E644" s="286" t="s">
        <v>1712</v>
      </c>
      <c r="F644" s="287">
        <v>45856</v>
      </c>
      <c r="G644" s="288" t="s">
        <v>1711</v>
      </c>
      <c r="H644" s="290">
        <v>4376</v>
      </c>
      <c r="I644" s="289">
        <v>1030.3399999999999</v>
      </c>
      <c r="J644" s="289">
        <v>4508752.0599999996</v>
      </c>
      <c r="K644" s="288" t="s">
        <v>103</v>
      </c>
      <c r="L644" s="292">
        <v>1.6400000000000001E-2</v>
      </c>
    </row>
    <row r="645" spans="1:12" ht="15.75" thickBot="1" x14ac:dyDescent="0.3">
      <c r="A645" s="291" t="s">
        <v>127</v>
      </c>
      <c r="B645" s="286" t="s">
        <v>391</v>
      </c>
      <c r="C645" s="286" t="s">
        <v>281</v>
      </c>
      <c r="D645" s="138" t="s">
        <v>392</v>
      </c>
      <c r="E645" s="286" t="s">
        <v>1105</v>
      </c>
      <c r="F645" s="287">
        <v>45856</v>
      </c>
      <c r="G645" s="288" t="s">
        <v>1711</v>
      </c>
      <c r="H645" s="290">
        <v>6297</v>
      </c>
      <c r="I645" s="289">
        <v>1030.3399999999999</v>
      </c>
      <c r="J645" s="289">
        <v>6488028.2599999998</v>
      </c>
      <c r="K645" s="288" t="s">
        <v>103</v>
      </c>
      <c r="L645" s="292">
        <v>3.2599999999999997E-2</v>
      </c>
    </row>
    <row r="646" spans="1:12" ht="15.75" thickBot="1" x14ac:dyDescent="0.3">
      <c r="A646" s="291" t="s">
        <v>127</v>
      </c>
      <c r="B646" s="286" t="s">
        <v>391</v>
      </c>
      <c r="C646" s="286" t="s">
        <v>1079</v>
      </c>
      <c r="D646" s="138" t="s">
        <v>392</v>
      </c>
      <c r="E646" s="286" t="s">
        <v>1183</v>
      </c>
      <c r="F646" s="287">
        <v>45856</v>
      </c>
      <c r="G646" s="288" t="s">
        <v>1711</v>
      </c>
      <c r="H646" s="290">
        <v>1102</v>
      </c>
      <c r="I646" s="289">
        <v>1030.3399999999999</v>
      </c>
      <c r="J646" s="289">
        <v>1135430.7</v>
      </c>
      <c r="K646" s="288" t="s">
        <v>103</v>
      </c>
      <c r="L646" s="292">
        <v>2.7099999999999999E-2</v>
      </c>
    </row>
    <row r="647" spans="1:12" ht="15.75" thickBot="1" x14ac:dyDescent="0.3">
      <c r="A647" s="291" t="s">
        <v>127</v>
      </c>
      <c r="B647" s="286" t="s">
        <v>391</v>
      </c>
      <c r="C647" s="286" t="s">
        <v>353</v>
      </c>
      <c r="D647" s="138" t="s">
        <v>392</v>
      </c>
      <c r="E647" s="286" t="s">
        <v>759</v>
      </c>
      <c r="F647" s="287">
        <v>45856</v>
      </c>
      <c r="G647" s="288" t="s">
        <v>1711</v>
      </c>
      <c r="H647" s="288">
        <v>470</v>
      </c>
      <c r="I647" s="289">
        <v>1030.3399999999999</v>
      </c>
      <c r="J647" s="289">
        <v>484258.11</v>
      </c>
      <c r="K647" s="288" t="s">
        <v>103</v>
      </c>
      <c r="L647" s="292">
        <v>1.2699999999999999E-2</v>
      </c>
    </row>
    <row r="648" spans="1:12" ht="15.75" thickBot="1" x14ac:dyDescent="0.3">
      <c r="A648" s="291" t="s">
        <v>127</v>
      </c>
      <c r="B648" s="286" t="s">
        <v>1035</v>
      </c>
      <c r="C648" s="286" t="s">
        <v>455</v>
      </c>
      <c r="D648" s="138" t="s">
        <v>1036</v>
      </c>
      <c r="E648" s="286" t="s">
        <v>1184</v>
      </c>
      <c r="F648" s="287">
        <v>47373</v>
      </c>
      <c r="G648" s="288" t="s">
        <v>103</v>
      </c>
      <c r="H648" s="288">
        <v>25</v>
      </c>
      <c r="I648" s="289">
        <v>1009.84</v>
      </c>
      <c r="J648" s="289">
        <v>25245.91</v>
      </c>
      <c r="K648" s="288" t="s">
        <v>103</v>
      </c>
      <c r="L648" s="292">
        <v>6.0000000000000001E-3</v>
      </c>
    </row>
    <row r="649" spans="1:12" ht="15.75" thickBot="1" x14ac:dyDescent="0.3">
      <c r="A649" s="291" t="s">
        <v>127</v>
      </c>
      <c r="B649" s="286" t="s">
        <v>1035</v>
      </c>
      <c r="C649" s="286" t="s">
        <v>932</v>
      </c>
      <c r="D649" s="138" t="s">
        <v>1036</v>
      </c>
      <c r="E649" s="286" t="s">
        <v>635</v>
      </c>
      <c r="F649" s="287">
        <v>47373</v>
      </c>
      <c r="G649" s="288" t="s">
        <v>103</v>
      </c>
      <c r="H649" s="288">
        <v>148</v>
      </c>
      <c r="I649" s="289">
        <v>1008.99</v>
      </c>
      <c r="J649" s="289">
        <v>149330.63</v>
      </c>
      <c r="K649" s="288" t="s">
        <v>103</v>
      </c>
      <c r="L649" s="292">
        <v>1.1999999999999999E-3</v>
      </c>
    </row>
    <row r="650" spans="1:12" ht="15.75" thickBot="1" x14ac:dyDescent="0.3">
      <c r="A650" s="291" t="s">
        <v>127</v>
      </c>
      <c r="B650" s="286" t="s">
        <v>1035</v>
      </c>
      <c r="C650" s="286" t="s">
        <v>100</v>
      </c>
      <c r="D650" s="138" t="s">
        <v>1036</v>
      </c>
      <c r="E650" s="286" t="s">
        <v>1488</v>
      </c>
      <c r="F650" s="287">
        <v>47373</v>
      </c>
      <c r="G650" s="288" t="s">
        <v>103</v>
      </c>
      <c r="H650" s="290">
        <v>1313</v>
      </c>
      <c r="I650" s="289">
        <v>1008.99</v>
      </c>
      <c r="J650" s="289">
        <v>1324804.8799999999</v>
      </c>
      <c r="K650" s="288" t="s">
        <v>103</v>
      </c>
      <c r="L650" s="292">
        <v>2.5999999999999999E-3</v>
      </c>
    </row>
    <row r="651" spans="1:12" ht="15.75" thickBot="1" x14ac:dyDescent="0.3">
      <c r="A651" s="291" t="s">
        <v>127</v>
      </c>
      <c r="B651" s="286" t="s">
        <v>1035</v>
      </c>
      <c r="C651" s="286" t="s">
        <v>108</v>
      </c>
      <c r="D651" s="138" t="s">
        <v>1036</v>
      </c>
      <c r="E651" s="286" t="s">
        <v>1713</v>
      </c>
      <c r="F651" s="287">
        <v>47373</v>
      </c>
      <c r="G651" s="288" t="s">
        <v>103</v>
      </c>
      <c r="H651" s="288">
        <v>374</v>
      </c>
      <c r="I651" s="289">
        <v>1008.99</v>
      </c>
      <c r="J651" s="289">
        <v>377362.55</v>
      </c>
      <c r="K651" s="288" t="s">
        <v>103</v>
      </c>
      <c r="L651" s="292">
        <v>1.4E-3</v>
      </c>
    </row>
    <row r="652" spans="1:12" ht="15.75" thickBot="1" x14ac:dyDescent="0.3">
      <c r="A652" s="291" t="s">
        <v>127</v>
      </c>
      <c r="B652" s="286" t="s">
        <v>1035</v>
      </c>
      <c r="C652" s="286" t="s">
        <v>353</v>
      </c>
      <c r="D652" s="138" t="s">
        <v>1036</v>
      </c>
      <c r="E652" s="286" t="s">
        <v>1008</v>
      </c>
      <c r="F652" s="287">
        <v>47373</v>
      </c>
      <c r="G652" s="288" t="s">
        <v>103</v>
      </c>
      <c r="H652" s="288">
        <v>140</v>
      </c>
      <c r="I652" s="289">
        <v>1009.84</v>
      </c>
      <c r="J652" s="289">
        <v>141377.07999999999</v>
      </c>
      <c r="K652" s="288" t="s">
        <v>103</v>
      </c>
      <c r="L652" s="292">
        <v>3.7000000000000002E-3</v>
      </c>
    </row>
    <row r="653" spans="1:12" ht="15.75" thickBot="1" x14ac:dyDescent="0.3">
      <c r="A653" s="291" t="s">
        <v>127</v>
      </c>
      <c r="B653" s="286" t="s">
        <v>236</v>
      </c>
      <c r="C653" s="286" t="s">
        <v>100</v>
      </c>
      <c r="D653" s="138" t="s">
        <v>1017</v>
      </c>
      <c r="E653" s="286" t="s">
        <v>1263</v>
      </c>
      <c r="F653" s="287">
        <v>47011</v>
      </c>
      <c r="G653" s="288" t="s">
        <v>103</v>
      </c>
      <c r="H653" s="290">
        <v>3057</v>
      </c>
      <c r="I653" s="289">
        <v>842.01</v>
      </c>
      <c r="J653" s="289">
        <v>2574015.09</v>
      </c>
      <c r="K653" s="288" t="s">
        <v>103</v>
      </c>
      <c r="L653" s="292">
        <v>5.1000000000000004E-3</v>
      </c>
    </row>
    <row r="654" spans="1:12" ht="15.75" thickBot="1" x14ac:dyDescent="0.3">
      <c r="A654" s="291" t="s">
        <v>127</v>
      </c>
      <c r="B654" s="286" t="s">
        <v>236</v>
      </c>
      <c r="C654" s="286" t="s">
        <v>108</v>
      </c>
      <c r="D654" s="138" t="s">
        <v>1017</v>
      </c>
      <c r="E654" s="286" t="s">
        <v>668</v>
      </c>
      <c r="F654" s="287">
        <v>47011</v>
      </c>
      <c r="G654" s="288" t="s">
        <v>103</v>
      </c>
      <c r="H654" s="290">
        <v>1590</v>
      </c>
      <c r="I654" s="289">
        <v>842.01</v>
      </c>
      <c r="J654" s="289">
        <v>1338790.97</v>
      </c>
      <c r="K654" s="288" t="s">
        <v>103</v>
      </c>
      <c r="L654" s="292">
        <v>4.8999999999999998E-3</v>
      </c>
    </row>
    <row r="655" spans="1:12" ht="15.75" thickBot="1" x14ac:dyDescent="0.3">
      <c r="A655" s="291" t="s">
        <v>127</v>
      </c>
      <c r="B655" s="286" t="s">
        <v>236</v>
      </c>
      <c r="C655" s="286" t="s">
        <v>352</v>
      </c>
      <c r="D655" s="138" t="s">
        <v>1017</v>
      </c>
      <c r="E655" s="286" t="s">
        <v>1426</v>
      </c>
      <c r="F655" s="287">
        <v>47011</v>
      </c>
      <c r="G655" s="288" t="s">
        <v>103</v>
      </c>
      <c r="H655" s="288">
        <v>721</v>
      </c>
      <c r="I655" s="289">
        <v>842.01</v>
      </c>
      <c r="J655" s="289">
        <v>607086.97</v>
      </c>
      <c r="K655" s="288" t="s">
        <v>103</v>
      </c>
      <c r="L655" s="292">
        <v>2.3999999999999998E-3</v>
      </c>
    </row>
    <row r="656" spans="1:12" ht="15.75" thickBot="1" x14ac:dyDescent="0.3">
      <c r="A656" s="291" t="s">
        <v>127</v>
      </c>
      <c r="B656" s="286" t="s">
        <v>236</v>
      </c>
      <c r="C656" s="286" t="s">
        <v>281</v>
      </c>
      <c r="D656" s="138" t="s">
        <v>1017</v>
      </c>
      <c r="E656" s="286" t="s">
        <v>1427</v>
      </c>
      <c r="F656" s="287">
        <v>47011</v>
      </c>
      <c r="G656" s="288" t="s">
        <v>103</v>
      </c>
      <c r="H656" s="290">
        <v>1169</v>
      </c>
      <c r="I656" s="289">
        <v>842.18</v>
      </c>
      <c r="J656" s="289">
        <v>984511.59</v>
      </c>
      <c r="K656" s="288" t="s">
        <v>103</v>
      </c>
      <c r="L656" s="292">
        <v>4.8999999999999998E-3</v>
      </c>
    </row>
    <row r="657" spans="1:12" ht="15.75" thickBot="1" x14ac:dyDescent="0.3">
      <c r="A657" s="291" t="s">
        <v>127</v>
      </c>
      <c r="B657" s="286" t="s">
        <v>236</v>
      </c>
      <c r="C657" s="286" t="s">
        <v>353</v>
      </c>
      <c r="D657" s="138" t="s">
        <v>1017</v>
      </c>
      <c r="E657" s="286" t="s">
        <v>1428</v>
      </c>
      <c r="F657" s="287">
        <v>47011</v>
      </c>
      <c r="G657" s="288" t="s">
        <v>103</v>
      </c>
      <c r="H657" s="288">
        <v>222</v>
      </c>
      <c r="I657" s="289">
        <v>842.18</v>
      </c>
      <c r="J657" s="289">
        <v>186964.56</v>
      </c>
      <c r="K657" s="288" t="s">
        <v>103</v>
      </c>
      <c r="L657" s="292">
        <v>4.8999999999999998E-3</v>
      </c>
    </row>
    <row r="658" spans="1:12" ht="15.75" thickBot="1" x14ac:dyDescent="0.3">
      <c r="A658" s="291" t="s">
        <v>127</v>
      </c>
      <c r="B658" s="286" t="s">
        <v>876</v>
      </c>
      <c r="C658" s="286" t="s">
        <v>245</v>
      </c>
      <c r="D658" s="138" t="s">
        <v>868</v>
      </c>
      <c r="E658" s="286" t="s">
        <v>877</v>
      </c>
      <c r="F658" s="287">
        <v>47922</v>
      </c>
      <c r="G658" s="288" t="s">
        <v>1601</v>
      </c>
      <c r="H658" s="288">
        <v>230</v>
      </c>
      <c r="I658" s="289">
        <v>1013.73</v>
      </c>
      <c r="J658" s="289">
        <v>233157.49</v>
      </c>
      <c r="K658" s="288" t="s">
        <v>103</v>
      </c>
      <c r="L658" s="292">
        <v>1.9E-2</v>
      </c>
    </row>
    <row r="659" spans="1:12" ht="15.75" thickBot="1" x14ac:dyDescent="0.3">
      <c r="A659" s="291" t="s">
        <v>127</v>
      </c>
      <c r="B659" s="286" t="s">
        <v>876</v>
      </c>
      <c r="C659" s="286" t="s">
        <v>932</v>
      </c>
      <c r="D659" s="138" t="s">
        <v>868</v>
      </c>
      <c r="E659" s="286" t="s">
        <v>1448</v>
      </c>
      <c r="F659" s="287">
        <v>47922</v>
      </c>
      <c r="G659" s="288" t="s">
        <v>1601</v>
      </c>
      <c r="H659" s="290">
        <v>2419</v>
      </c>
      <c r="I659" s="289">
        <v>1013.73</v>
      </c>
      <c r="J659" s="289">
        <v>2452208.59</v>
      </c>
      <c r="K659" s="288" t="s">
        <v>103</v>
      </c>
      <c r="L659" s="292">
        <v>0.02</v>
      </c>
    </row>
    <row r="660" spans="1:12" ht="15.75" thickBot="1" x14ac:dyDescent="0.3">
      <c r="A660" s="291" t="s">
        <v>127</v>
      </c>
      <c r="B660" s="286" t="s">
        <v>876</v>
      </c>
      <c r="C660" s="286" t="s">
        <v>1011</v>
      </c>
      <c r="D660" s="138" t="s">
        <v>868</v>
      </c>
      <c r="E660" s="286" t="s">
        <v>1298</v>
      </c>
      <c r="F660" s="287">
        <v>47922</v>
      </c>
      <c r="G660" s="288" t="s">
        <v>1601</v>
      </c>
      <c r="H660" s="288">
        <v>670</v>
      </c>
      <c r="I660" s="289">
        <v>1013.73</v>
      </c>
      <c r="J660" s="289">
        <v>679197.92</v>
      </c>
      <c r="K660" s="288" t="s">
        <v>103</v>
      </c>
      <c r="L660" s="292">
        <v>1.43E-2</v>
      </c>
    </row>
    <row r="661" spans="1:12" ht="15.75" thickBot="1" x14ac:dyDescent="0.3">
      <c r="A661" s="291" t="s">
        <v>127</v>
      </c>
      <c r="B661" s="286" t="s">
        <v>876</v>
      </c>
      <c r="C661" s="286" t="s">
        <v>1012</v>
      </c>
      <c r="D661" s="138" t="s">
        <v>868</v>
      </c>
      <c r="E661" s="286" t="s">
        <v>1602</v>
      </c>
      <c r="F661" s="287">
        <v>47922</v>
      </c>
      <c r="G661" s="288" t="s">
        <v>1601</v>
      </c>
      <c r="H661" s="288">
        <v>378</v>
      </c>
      <c r="I661" s="289">
        <v>1013.73</v>
      </c>
      <c r="J661" s="289">
        <v>383189.27</v>
      </c>
      <c r="K661" s="288" t="s">
        <v>103</v>
      </c>
      <c r="L661" s="292">
        <v>1.21E-2</v>
      </c>
    </row>
    <row r="662" spans="1:12" ht="15.75" thickBot="1" x14ac:dyDescent="0.3">
      <c r="A662" s="291" t="s">
        <v>127</v>
      </c>
      <c r="B662" s="286" t="s">
        <v>203</v>
      </c>
      <c r="C662" s="286" t="s">
        <v>245</v>
      </c>
      <c r="D662" s="138" t="s">
        <v>204</v>
      </c>
      <c r="E662" s="286" t="s">
        <v>590</v>
      </c>
      <c r="F662" s="287">
        <v>48014</v>
      </c>
      <c r="G662" s="288" t="s">
        <v>1714</v>
      </c>
      <c r="H662" s="288">
        <v>215</v>
      </c>
      <c r="I662" s="289">
        <v>1026.22</v>
      </c>
      <c r="J662" s="289">
        <v>220636.71</v>
      </c>
      <c r="K662" s="288" t="s">
        <v>103</v>
      </c>
      <c r="L662" s="292">
        <v>1.7999999999999999E-2</v>
      </c>
    </row>
    <row r="663" spans="1:12" ht="15.75" thickBot="1" x14ac:dyDescent="0.3">
      <c r="A663" s="291" t="s">
        <v>127</v>
      </c>
      <c r="B663" s="286" t="s">
        <v>203</v>
      </c>
      <c r="C663" s="286" t="s">
        <v>932</v>
      </c>
      <c r="D663" s="138" t="s">
        <v>204</v>
      </c>
      <c r="E663" s="286" t="s">
        <v>941</v>
      </c>
      <c r="F663" s="287">
        <v>48014</v>
      </c>
      <c r="G663" s="288" t="s">
        <v>1714</v>
      </c>
      <c r="H663" s="288">
        <v>692</v>
      </c>
      <c r="I663" s="289">
        <v>1026.22</v>
      </c>
      <c r="J663" s="289">
        <v>710142.33</v>
      </c>
      <c r="K663" s="288" t="s">
        <v>103</v>
      </c>
      <c r="L663" s="292">
        <v>5.7999999999999996E-3</v>
      </c>
    </row>
    <row r="664" spans="1:12" ht="15.75" thickBot="1" x14ac:dyDescent="0.3">
      <c r="A664" s="291" t="s">
        <v>127</v>
      </c>
      <c r="B664" s="286" t="s">
        <v>203</v>
      </c>
      <c r="C664" s="286" t="s">
        <v>932</v>
      </c>
      <c r="D664" s="138" t="s">
        <v>205</v>
      </c>
      <c r="E664" s="286" t="s">
        <v>942</v>
      </c>
      <c r="F664" s="287">
        <v>48014</v>
      </c>
      <c r="G664" s="288" t="s">
        <v>1715</v>
      </c>
      <c r="H664" s="288">
        <v>596</v>
      </c>
      <c r="I664" s="289">
        <v>1002.69</v>
      </c>
      <c r="J664" s="289">
        <v>597605.81000000006</v>
      </c>
      <c r="K664" s="288" t="s">
        <v>103</v>
      </c>
      <c r="L664" s="292">
        <v>4.8999999999999998E-3</v>
      </c>
    </row>
    <row r="665" spans="1:12" ht="15.75" thickBot="1" x14ac:dyDescent="0.3">
      <c r="A665" s="291" t="s">
        <v>127</v>
      </c>
      <c r="B665" s="286" t="s">
        <v>203</v>
      </c>
      <c r="C665" s="286" t="s">
        <v>1011</v>
      </c>
      <c r="D665" s="138" t="s">
        <v>204</v>
      </c>
      <c r="E665" s="286" t="s">
        <v>165</v>
      </c>
      <c r="F665" s="287">
        <v>48014</v>
      </c>
      <c r="G665" s="288" t="s">
        <v>1714</v>
      </c>
      <c r="H665" s="288">
        <v>235</v>
      </c>
      <c r="I665" s="289">
        <v>1026.22</v>
      </c>
      <c r="J665" s="289">
        <v>241161.05</v>
      </c>
      <c r="K665" s="288" t="s">
        <v>103</v>
      </c>
      <c r="L665" s="292">
        <v>5.1000000000000004E-3</v>
      </c>
    </row>
    <row r="666" spans="1:12" ht="15.75" thickBot="1" x14ac:dyDescent="0.3">
      <c r="A666" s="291" t="s">
        <v>127</v>
      </c>
      <c r="B666" s="286" t="s">
        <v>203</v>
      </c>
      <c r="C666" s="286" t="s">
        <v>100</v>
      </c>
      <c r="D666" s="138" t="s">
        <v>205</v>
      </c>
      <c r="E666" s="286" t="s">
        <v>703</v>
      </c>
      <c r="F666" s="287">
        <v>48014</v>
      </c>
      <c r="G666" s="288" t="s">
        <v>1715</v>
      </c>
      <c r="H666" s="290">
        <v>2309</v>
      </c>
      <c r="I666" s="289">
        <v>1002.69</v>
      </c>
      <c r="J666" s="289">
        <v>2315221.17</v>
      </c>
      <c r="K666" s="288" t="s">
        <v>103</v>
      </c>
      <c r="L666" s="292">
        <v>4.5999999999999999E-3</v>
      </c>
    </row>
    <row r="667" spans="1:12" ht="15.75" thickBot="1" x14ac:dyDescent="0.3">
      <c r="A667" s="291" t="s">
        <v>127</v>
      </c>
      <c r="B667" s="286" t="s">
        <v>203</v>
      </c>
      <c r="C667" s="286" t="s">
        <v>100</v>
      </c>
      <c r="D667" s="138" t="s">
        <v>206</v>
      </c>
      <c r="E667" s="286" t="s">
        <v>591</v>
      </c>
      <c r="F667" s="287">
        <v>47284</v>
      </c>
      <c r="G667" s="288" t="s">
        <v>1716</v>
      </c>
      <c r="H667" s="290">
        <v>1306</v>
      </c>
      <c r="I667" s="289">
        <v>1005.17</v>
      </c>
      <c r="J667" s="289">
        <v>1312750.27</v>
      </c>
      <c r="K667" s="288" t="s">
        <v>103</v>
      </c>
      <c r="L667" s="292">
        <v>2.5999999999999999E-3</v>
      </c>
    </row>
    <row r="668" spans="1:12" ht="15.75" thickBot="1" x14ac:dyDescent="0.3">
      <c r="A668" s="291" t="s">
        <v>127</v>
      </c>
      <c r="B668" s="286" t="s">
        <v>203</v>
      </c>
      <c r="C668" s="286" t="s">
        <v>108</v>
      </c>
      <c r="D668" s="138" t="s">
        <v>206</v>
      </c>
      <c r="E668" s="286" t="s">
        <v>593</v>
      </c>
      <c r="F668" s="287">
        <v>47284</v>
      </c>
      <c r="G668" s="288" t="s">
        <v>1716</v>
      </c>
      <c r="H668" s="290">
        <v>1000</v>
      </c>
      <c r="I668" s="289">
        <v>1005.17</v>
      </c>
      <c r="J668" s="289">
        <v>1005168.66</v>
      </c>
      <c r="K668" s="288" t="s">
        <v>103</v>
      </c>
      <c r="L668" s="292">
        <v>3.5999999999999999E-3</v>
      </c>
    </row>
    <row r="669" spans="1:12" ht="15.75" thickBot="1" x14ac:dyDescent="0.3">
      <c r="A669" s="291" t="s">
        <v>127</v>
      </c>
      <c r="B669" s="286" t="s">
        <v>203</v>
      </c>
      <c r="C669" s="286" t="s">
        <v>108</v>
      </c>
      <c r="D669" s="138" t="s">
        <v>205</v>
      </c>
      <c r="E669" s="286" t="s">
        <v>704</v>
      </c>
      <c r="F669" s="287">
        <v>48014</v>
      </c>
      <c r="G669" s="288" t="s">
        <v>1715</v>
      </c>
      <c r="H669" s="288">
        <v>991</v>
      </c>
      <c r="I669" s="289">
        <v>1002.69</v>
      </c>
      <c r="J669" s="289">
        <v>993670.06</v>
      </c>
      <c r="K669" s="288" t="s">
        <v>103</v>
      </c>
      <c r="L669" s="292">
        <v>3.5999999999999999E-3</v>
      </c>
    </row>
    <row r="670" spans="1:12" ht="15.75" thickBot="1" x14ac:dyDescent="0.3">
      <c r="A670" s="291" t="s">
        <v>127</v>
      </c>
      <c r="B670" s="286" t="s">
        <v>203</v>
      </c>
      <c r="C670" s="286" t="s">
        <v>281</v>
      </c>
      <c r="D670" s="138" t="s">
        <v>399</v>
      </c>
      <c r="E670" s="286" t="s">
        <v>592</v>
      </c>
      <c r="F670" s="287">
        <v>46254</v>
      </c>
      <c r="G670" s="288" t="s">
        <v>1717</v>
      </c>
      <c r="H670" s="290">
        <v>1340</v>
      </c>
      <c r="I670" s="289">
        <v>671.35</v>
      </c>
      <c r="J670" s="289">
        <v>899608.91</v>
      </c>
      <c r="K670" s="288" t="s">
        <v>103</v>
      </c>
      <c r="L670" s="292">
        <v>4.4999999999999997E-3</v>
      </c>
    </row>
    <row r="671" spans="1:12" ht="15.75" thickBot="1" x14ac:dyDescent="0.3">
      <c r="A671" s="291" t="s">
        <v>127</v>
      </c>
      <c r="B671" s="286" t="s">
        <v>203</v>
      </c>
      <c r="C671" s="286" t="s">
        <v>1079</v>
      </c>
      <c r="D671" s="138" t="s">
        <v>205</v>
      </c>
      <c r="E671" s="286" t="s">
        <v>1489</v>
      </c>
      <c r="F671" s="287">
        <v>48014</v>
      </c>
      <c r="G671" s="288" t="s">
        <v>1715</v>
      </c>
      <c r="H671" s="288">
        <v>285</v>
      </c>
      <c r="I671" s="289">
        <v>1002.69</v>
      </c>
      <c r="J671" s="289">
        <v>285767.88</v>
      </c>
      <c r="K671" s="288" t="s">
        <v>103</v>
      </c>
      <c r="L671" s="292">
        <v>6.7999999999999996E-3</v>
      </c>
    </row>
    <row r="672" spans="1:12" ht="15.75" thickBot="1" x14ac:dyDescent="0.3">
      <c r="A672" s="291" t="s">
        <v>127</v>
      </c>
      <c r="B672" s="286" t="s">
        <v>203</v>
      </c>
      <c r="C672" s="286" t="s">
        <v>1079</v>
      </c>
      <c r="D672" s="138" t="s">
        <v>206</v>
      </c>
      <c r="E672" s="286" t="s">
        <v>1185</v>
      </c>
      <c r="F672" s="287">
        <v>47284</v>
      </c>
      <c r="G672" s="288" t="s">
        <v>1716</v>
      </c>
      <c r="H672" s="288">
        <v>32</v>
      </c>
      <c r="I672" s="289">
        <v>1005.17</v>
      </c>
      <c r="J672" s="289">
        <v>32165.4</v>
      </c>
      <c r="K672" s="288" t="s">
        <v>103</v>
      </c>
      <c r="L672" s="292">
        <v>8.0000000000000004E-4</v>
      </c>
    </row>
    <row r="673" spans="1:12" ht="15.75" thickBot="1" x14ac:dyDescent="0.3">
      <c r="A673" s="291" t="s">
        <v>127</v>
      </c>
      <c r="B673" s="286" t="s">
        <v>203</v>
      </c>
      <c r="C673" s="286" t="s">
        <v>353</v>
      </c>
      <c r="D673" s="138" t="s">
        <v>205</v>
      </c>
      <c r="E673" s="286" t="s">
        <v>594</v>
      </c>
      <c r="F673" s="287">
        <v>48014</v>
      </c>
      <c r="G673" s="288" t="s">
        <v>1715</v>
      </c>
      <c r="H673" s="288">
        <v>84</v>
      </c>
      <c r="I673" s="289">
        <v>1002.69</v>
      </c>
      <c r="J673" s="289">
        <v>84226.32</v>
      </c>
      <c r="K673" s="288" t="s">
        <v>103</v>
      </c>
      <c r="L673" s="292">
        <v>2.2000000000000001E-3</v>
      </c>
    </row>
    <row r="674" spans="1:12" ht="15.75" thickBot="1" x14ac:dyDescent="0.3">
      <c r="A674" s="291" t="s">
        <v>127</v>
      </c>
      <c r="B674" s="286" t="s">
        <v>203</v>
      </c>
      <c r="C674" s="286" t="s">
        <v>353</v>
      </c>
      <c r="D674" s="138" t="s">
        <v>206</v>
      </c>
      <c r="E674" s="286" t="s">
        <v>595</v>
      </c>
      <c r="F674" s="287">
        <v>47284</v>
      </c>
      <c r="G674" s="288" t="s">
        <v>1716</v>
      </c>
      <c r="H674" s="288">
        <v>35</v>
      </c>
      <c r="I674" s="289">
        <v>1005.17</v>
      </c>
      <c r="J674" s="289">
        <v>35180.9</v>
      </c>
      <c r="K674" s="288" t="s">
        <v>103</v>
      </c>
      <c r="L674" s="292">
        <v>8.9999999999999998E-4</v>
      </c>
    </row>
    <row r="675" spans="1:12" ht="15.75" thickBot="1" x14ac:dyDescent="0.3">
      <c r="A675" s="291" t="s">
        <v>127</v>
      </c>
      <c r="B675" s="286" t="s">
        <v>203</v>
      </c>
      <c r="C675" s="286" t="s">
        <v>1012</v>
      </c>
      <c r="D675" s="138" t="s">
        <v>205</v>
      </c>
      <c r="E675" s="286" t="s">
        <v>165</v>
      </c>
      <c r="F675" s="287">
        <v>48014</v>
      </c>
      <c r="G675" s="288" t="s">
        <v>1715</v>
      </c>
      <c r="H675" s="288">
        <v>185</v>
      </c>
      <c r="I675" s="289">
        <v>1002.69</v>
      </c>
      <c r="J675" s="289">
        <v>185498.45</v>
      </c>
      <c r="K675" s="288" t="s">
        <v>103</v>
      </c>
      <c r="L675" s="292">
        <v>5.7999999999999996E-3</v>
      </c>
    </row>
    <row r="676" spans="1:12" ht="15.75" thickBot="1" x14ac:dyDescent="0.3">
      <c r="A676" s="291" t="s">
        <v>127</v>
      </c>
      <c r="B676" s="286" t="s">
        <v>349</v>
      </c>
      <c r="C676" s="286" t="s">
        <v>455</v>
      </c>
      <c r="D676" s="138" t="s">
        <v>902</v>
      </c>
      <c r="E676" s="286" t="s">
        <v>543</v>
      </c>
      <c r="F676" s="287">
        <v>47234</v>
      </c>
      <c r="G676" s="288" t="s">
        <v>103</v>
      </c>
      <c r="H676" s="288">
        <v>46</v>
      </c>
      <c r="I676" s="289">
        <v>1078.1099999999999</v>
      </c>
      <c r="J676" s="289">
        <v>49593.22</v>
      </c>
      <c r="K676" s="288" t="s">
        <v>103</v>
      </c>
      <c r="L676" s="292">
        <v>1.18E-2</v>
      </c>
    </row>
    <row r="677" spans="1:12" ht="15.75" thickBot="1" x14ac:dyDescent="0.3">
      <c r="A677" s="291" t="s">
        <v>127</v>
      </c>
      <c r="B677" s="286" t="s">
        <v>349</v>
      </c>
      <c r="C677" s="286" t="s">
        <v>100</v>
      </c>
      <c r="D677" s="138" t="s">
        <v>902</v>
      </c>
      <c r="E677" s="286" t="s">
        <v>903</v>
      </c>
      <c r="F677" s="287">
        <v>47234</v>
      </c>
      <c r="G677" s="288" t="s">
        <v>103</v>
      </c>
      <c r="H677" s="290">
        <v>1792</v>
      </c>
      <c r="I677" s="289">
        <v>1069.49</v>
      </c>
      <c r="J677" s="289">
        <v>1916518.19</v>
      </c>
      <c r="K677" s="288" t="s">
        <v>103</v>
      </c>
      <c r="L677" s="292">
        <v>3.8E-3</v>
      </c>
    </row>
    <row r="678" spans="1:12" ht="15.75" thickBot="1" x14ac:dyDescent="0.3">
      <c r="A678" s="291" t="s">
        <v>127</v>
      </c>
      <c r="B678" s="286" t="s">
        <v>349</v>
      </c>
      <c r="C678" s="286" t="s">
        <v>108</v>
      </c>
      <c r="D678" s="138" t="s">
        <v>902</v>
      </c>
      <c r="E678" s="286" t="s">
        <v>1718</v>
      </c>
      <c r="F678" s="287">
        <v>47234</v>
      </c>
      <c r="G678" s="288" t="s">
        <v>103</v>
      </c>
      <c r="H678" s="290">
        <v>1776</v>
      </c>
      <c r="I678" s="289">
        <v>1069.49</v>
      </c>
      <c r="J678" s="289">
        <v>1899406.42</v>
      </c>
      <c r="K678" s="288" t="s">
        <v>103</v>
      </c>
      <c r="L678" s="292">
        <v>6.8999999999999999E-3</v>
      </c>
    </row>
    <row r="679" spans="1:12" ht="15.75" thickBot="1" x14ac:dyDescent="0.3">
      <c r="A679" s="291" t="s">
        <v>127</v>
      </c>
      <c r="B679" s="286" t="s">
        <v>349</v>
      </c>
      <c r="C679" s="286" t="s">
        <v>352</v>
      </c>
      <c r="D679" s="138" t="s">
        <v>902</v>
      </c>
      <c r="E679" s="286" t="s">
        <v>904</v>
      </c>
      <c r="F679" s="287">
        <v>47234</v>
      </c>
      <c r="G679" s="288" t="s">
        <v>103</v>
      </c>
      <c r="H679" s="290">
        <v>3078</v>
      </c>
      <c r="I679" s="289">
        <v>1069.49</v>
      </c>
      <c r="J679" s="289">
        <v>3291876.67</v>
      </c>
      <c r="K679" s="288" t="s">
        <v>103</v>
      </c>
      <c r="L679" s="292">
        <v>1.32E-2</v>
      </c>
    </row>
    <row r="680" spans="1:12" ht="15.75" thickBot="1" x14ac:dyDescent="0.3">
      <c r="A680" s="291" t="s">
        <v>127</v>
      </c>
      <c r="B680" s="286" t="s">
        <v>349</v>
      </c>
      <c r="C680" s="286" t="s">
        <v>1079</v>
      </c>
      <c r="D680" s="138" t="s">
        <v>902</v>
      </c>
      <c r="E680" s="286" t="s">
        <v>1186</v>
      </c>
      <c r="F680" s="287">
        <v>47234</v>
      </c>
      <c r="G680" s="288" t="s">
        <v>103</v>
      </c>
      <c r="H680" s="288">
        <v>177</v>
      </c>
      <c r="I680" s="289">
        <v>1069.49</v>
      </c>
      <c r="J680" s="289">
        <v>189298.95</v>
      </c>
      <c r="K680" s="288" t="s">
        <v>103</v>
      </c>
      <c r="L680" s="292">
        <v>4.4999999999999997E-3</v>
      </c>
    </row>
    <row r="681" spans="1:12" ht="15.75" thickBot="1" x14ac:dyDescent="0.3">
      <c r="A681" s="291" t="s">
        <v>127</v>
      </c>
      <c r="B681" s="286" t="s">
        <v>349</v>
      </c>
      <c r="C681" s="286" t="s">
        <v>353</v>
      </c>
      <c r="D681" s="138" t="s">
        <v>902</v>
      </c>
      <c r="E681" s="286" t="s">
        <v>1429</v>
      </c>
      <c r="F681" s="287">
        <v>47234</v>
      </c>
      <c r="G681" s="288" t="s">
        <v>103</v>
      </c>
      <c r="H681" s="288">
        <v>277</v>
      </c>
      <c r="I681" s="289">
        <v>1078.1099999999999</v>
      </c>
      <c r="J681" s="289">
        <v>298637.46000000002</v>
      </c>
      <c r="K681" s="288" t="s">
        <v>103</v>
      </c>
      <c r="L681" s="292">
        <v>7.9000000000000008E-3</v>
      </c>
    </row>
    <row r="682" spans="1:12" ht="15.75" thickBot="1" x14ac:dyDescent="0.3">
      <c r="A682" s="291" t="s">
        <v>127</v>
      </c>
      <c r="B682" s="286" t="s">
        <v>48</v>
      </c>
      <c r="C682" s="286" t="s">
        <v>932</v>
      </c>
      <c r="D682" s="138" t="s">
        <v>1237</v>
      </c>
      <c r="E682" s="286" t="s">
        <v>1603</v>
      </c>
      <c r="F682" s="287">
        <v>51058</v>
      </c>
      <c r="G682" s="288" t="s">
        <v>1666</v>
      </c>
      <c r="H682" s="290">
        <v>2250</v>
      </c>
      <c r="I682" s="289">
        <v>1009.73</v>
      </c>
      <c r="J682" s="289">
        <v>2271890.4700000002</v>
      </c>
      <c r="K682" s="288" t="s">
        <v>103</v>
      </c>
      <c r="L682" s="292">
        <v>1.8599999999999998E-2</v>
      </c>
    </row>
    <row r="683" spans="1:12" ht="15.75" thickBot="1" x14ac:dyDescent="0.3">
      <c r="A683" s="291" t="s">
        <v>127</v>
      </c>
      <c r="B683" s="286" t="s">
        <v>48</v>
      </c>
      <c r="C683" s="286" t="s">
        <v>1011</v>
      </c>
      <c r="D683" s="138" t="s">
        <v>1237</v>
      </c>
      <c r="E683" s="286" t="s">
        <v>1299</v>
      </c>
      <c r="F683" s="287">
        <v>51058</v>
      </c>
      <c r="G683" s="288" t="s">
        <v>1666</v>
      </c>
      <c r="H683" s="288">
        <v>620</v>
      </c>
      <c r="I683" s="289">
        <v>1009.73</v>
      </c>
      <c r="J683" s="289">
        <v>626032.04</v>
      </c>
      <c r="K683" s="288" t="s">
        <v>103</v>
      </c>
      <c r="L683" s="292">
        <v>1.32E-2</v>
      </c>
    </row>
    <row r="684" spans="1:12" ht="15.75" thickBot="1" x14ac:dyDescent="0.3">
      <c r="A684" s="291" t="s">
        <v>127</v>
      </c>
      <c r="B684" s="286" t="s">
        <v>48</v>
      </c>
      <c r="C684" s="286" t="s">
        <v>101</v>
      </c>
      <c r="D684" s="138" t="s">
        <v>292</v>
      </c>
      <c r="E684" s="286" t="s">
        <v>1259</v>
      </c>
      <c r="F684" s="287">
        <v>73051</v>
      </c>
      <c r="G684" s="288" t="s">
        <v>103</v>
      </c>
      <c r="H684" s="290">
        <v>9224</v>
      </c>
      <c r="I684" s="289">
        <v>33.49</v>
      </c>
      <c r="J684" s="289">
        <v>308926.31</v>
      </c>
      <c r="K684" s="288" t="s">
        <v>103</v>
      </c>
      <c r="L684" s="292">
        <v>1.04E-2</v>
      </c>
    </row>
    <row r="685" spans="1:12" ht="15.75" thickBot="1" x14ac:dyDescent="0.3">
      <c r="A685" s="291" t="s">
        <v>127</v>
      </c>
      <c r="B685" s="286" t="s">
        <v>48</v>
      </c>
      <c r="C685" s="286" t="s">
        <v>352</v>
      </c>
      <c r="D685" s="138" t="s">
        <v>292</v>
      </c>
      <c r="E685" s="286" t="s">
        <v>798</v>
      </c>
      <c r="F685" s="287">
        <v>73051</v>
      </c>
      <c r="G685" s="288" t="s">
        <v>103</v>
      </c>
      <c r="H685" s="290">
        <v>29528</v>
      </c>
      <c r="I685" s="289">
        <v>33.49</v>
      </c>
      <c r="J685" s="289">
        <v>988939.31</v>
      </c>
      <c r="K685" s="288" t="s">
        <v>103</v>
      </c>
      <c r="L685" s="292">
        <v>4.0000000000000001E-3</v>
      </c>
    </row>
    <row r="686" spans="1:12" ht="15.75" thickBot="1" x14ac:dyDescent="0.3">
      <c r="A686" s="291" t="s">
        <v>127</v>
      </c>
      <c r="B686" s="286" t="s">
        <v>48</v>
      </c>
      <c r="C686" s="286" t="s">
        <v>1012</v>
      </c>
      <c r="D686" s="138" t="s">
        <v>1237</v>
      </c>
      <c r="E686" s="286" t="s">
        <v>1604</v>
      </c>
      <c r="F686" s="287">
        <v>51058</v>
      </c>
      <c r="G686" s="288" t="s">
        <v>1666</v>
      </c>
      <c r="H686" s="288">
        <v>334</v>
      </c>
      <c r="I686" s="289">
        <v>1009.73</v>
      </c>
      <c r="J686" s="289">
        <v>337249.52</v>
      </c>
      <c r="K686" s="288" t="s">
        <v>103</v>
      </c>
      <c r="L686" s="292">
        <v>1.06E-2</v>
      </c>
    </row>
    <row r="687" spans="1:12" ht="15.75" thickBot="1" x14ac:dyDescent="0.3">
      <c r="A687" s="291" t="s">
        <v>127</v>
      </c>
      <c r="B687" s="286" t="s">
        <v>390</v>
      </c>
      <c r="C687" s="286" t="s">
        <v>455</v>
      </c>
      <c r="D687" s="138" t="s">
        <v>1260</v>
      </c>
      <c r="E687" s="286" t="s">
        <v>165</v>
      </c>
      <c r="F687" s="287">
        <v>47123</v>
      </c>
      <c r="G687" s="288" t="s">
        <v>103</v>
      </c>
      <c r="H687" s="288">
        <v>18</v>
      </c>
      <c r="I687" s="289">
        <v>396.06</v>
      </c>
      <c r="J687" s="289">
        <v>7129.07</v>
      </c>
      <c r="K687" s="288" t="s">
        <v>103</v>
      </c>
      <c r="L687" s="292">
        <v>1.6999999999999999E-3</v>
      </c>
    </row>
    <row r="688" spans="1:12" ht="15.75" thickBot="1" x14ac:dyDescent="0.3">
      <c r="A688" s="291" t="s">
        <v>127</v>
      </c>
      <c r="B688" s="286" t="s">
        <v>390</v>
      </c>
      <c r="C688" s="286" t="s">
        <v>455</v>
      </c>
      <c r="D688" s="138" t="s">
        <v>1261</v>
      </c>
      <c r="E688" s="286" t="s">
        <v>165</v>
      </c>
      <c r="F688" s="287">
        <v>52967</v>
      </c>
      <c r="G688" s="288" t="s">
        <v>103</v>
      </c>
      <c r="H688" s="288">
        <v>26</v>
      </c>
      <c r="I688" s="289">
        <v>49.85</v>
      </c>
      <c r="J688" s="289">
        <v>1296.03</v>
      </c>
      <c r="K688" s="288" t="s">
        <v>103</v>
      </c>
      <c r="L688" s="292">
        <v>2.9999999999999997E-4</v>
      </c>
    </row>
    <row r="689" spans="1:12" ht="15.75" thickBot="1" x14ac:dyDescent="0.3">
      <c r="A689" s="291" t="s">
        <v>127</v>
      </c>
      <c r="B689" s="286" t="s">
        <v>390</v>
      </c>
      <c r="C689" s="286" t="s">
        <v>356</v>
      </c>
      <c r="D689" s="138" t="s">
        <v>1260</v>
      </c>
      <c r="E689" s="286" t="s">
        <v>165</v>
      </c>
      <c r="F689" s="287">
        <v>47123</v>
      </c>
      <c r="G689" s="288" t="s">
        <v>103</v>
      </c>
      <c r="H689" s="288">
        <v>51</v>
      </c>
      <c r="I689" s="289">
        <v>396.06</v>
      </c>
      <c r="J689" s="289">
        <v>20199.04</v>
      </c>
      <c r="K689" s="288" t="s">
        <v>103</v>
      </c>
      <c r="L689" s="292">
        <v>3.4299999999999997E-2</v>
      </c>
    </row>
    <row r="690" spans="1:12" ht="15.75" thickBot="1" x14ac:dyDescent="0.3">
      <c r="A690" s="291" t="s">
        <v>127</v>
      </c>
      <c r="B690" s="286" t="s">
        <v>390</v>
      </c>
      <c r="C690" s="286" t="s">
        <v>356</v>
      </c>
      <c r="D690" s="138" t="s">
        <v>1261</v>
      </c>
      <c r="E690" s="286" t="s">
        <v>165</v>
      </c>
      <c r="F690" s="287">
        <v>52967</v>
      </c>
      <c r="G690" s="288" t="s">
        <v>103</v>
      </c>
      <c r="H690" s="288">
        <v>75</v>
      </c>
      <c r="I690" s="289">
        <v>49.85</v>
      </c>
      <c r="J690" s="289">
        <v>3738.56</v>
      </c>
      <c r="K690" s="288" t="s">
        <v>103</v>
      </c>
      <c r="L690" s="292">
        <v>6.4000000000000003E-3</v>
      </c>
    </row>
    <row r="691" spans="1:12" ht="15.75" thickBot="1" x14ac:dyDescent="0.3">
      <c r="A691" s="291" t="s">
        <v>127</v>
      </c>
      <c r="B691" s="286" t="s">
        <v>390</v>
      </c>
      <c r="C691" s="286" t="s">
        <v>932</v>
      </c>
      <c r="D691" s="138" t="s">
        <v>1260</v>
      </c>
      <c r="E691" s="286" t="s">
        <v>165</v>
      </c>
      <c r="F691" s="287">
        <v>47123</v>
      </c>
      <c r="G691" s="288" t="s">
        <v>103</v>
      </c>
      <c r="H691" s="288">
        <v>105</v>
      </c>
      <c r="I691" s="289">
        <v>396.08</v>
      </c>
      <c r="J691" s="289">
        <v>41588.11</v>
      </c>
      <c r="K691" s="288" t="s">
        <v>103</v>
      </c>
      <c r="L691" s="292">
        <v>2.9999999999999997E-4</v>
      </c>
    </row>
    <row r="692" spans="1:12" ht="15.75" thickBot="1" x14ac:dyDescent="0.3">
      <c r="A692" s="291" t="s">
        <v>127</v>
      </c>
      <c r="B692" s="286" t="s">
        <v>390</v>
      </c>
      <c r="C692" s="286" t="s">
        <v>932</v>
      </c>
      <c r="D692" s="138" t="s">
        <v>1261</v>
      </c>
      <c r="E692" s="286" t="s">
        <v>165</v>
      </c>
      <c r="F692" s="287">
        <v>52967</v>
      </c>
      <c r="G692" s="288" t="s">
        <v>103</v>
      </c>
      <c r="H692" s="288">
        <v>155</v>
      </c>
      <c r="I692" s="289">
        <v>49.85</v>
      </c>
      <c r="J692" s="289">
        <v>7726.36</v>
      </c>
      <c r="K692" s="288" t="s">
        <v>103</v>
      </c>
      <c r="L692" s="292">
        <v>1E-4</v>
      </c>
    </row>
    <row r="693" spans="1:12" ht="15.75" thickBot="1" x14ac:dyDescent="0.3">
      <c r="A693" s="291" t="s">
        <v>127</v>
      </c>
      <c r="B693" s="286" t="s">
        <v>390</v>
      </c>
      <c r="C693" s="286" t="s">
        <v>1011</v>
      </c>
      <c r="D693" s="138" t="s">
        <v>1260</v>
      </c>
      <c r="E693" s="286" t="s">
        <v>165</v>
      </c>
      <c r="F693" s="287">
        <v>47123</v>
      </c>
      <c r="G693" s="288" t="s">
        <v>103</v>
      </c>
      <c r="H693" s="288">
        <v>44</v>
      </c>
      <c r="I693" s="289">
        <v>396.08</v>
      </c>
      <c r="J693" s="289">
        <v>17427.400000000001</v>
      </c>
      <c r="K693" s="288" t="s">
        <v>103</v>
      </c>
      <c r="L693" s="292">
        <v>4.0000000000000002E-4</v>
      </c>
    </row>
    <row r="694" spans="1:12" ht="15.75" thickBot="1" x14ac:dyDescent="0.3">
      <c r="A694" s="291" t="s">
        <v>127</v>
      </c>
      <c r="B694" s="286" t="s">
        <v>390</v>
      </c>
      <c r="C694" s="286" t="s">
        <v>1011</v>
      </c>
      <c r="D694" s="138" t="s">
        <v>1261</v>
      </c>
      <c r="E694" s="286" t="s">
        <v>165</v>
      </c>
      <c r="F694" s="287">
        <v>52967</v>
      </c>
      <c r="G694" s="288" t="s">
        <v>103</v>
      </c>
      <c r="H694" s="288">
        <v>66</v>
      </c>
      <c r="I694" s="289">
        <v>49.85</v>
      </c>
      <c r="J694" s="289">
        <v>3289.93</v>
      </c>
      <c r="K694" s="288" t="s">
        <v>103</v>
      </c>
      <c r="L694" s="292">
        <v>1E-4</v>
      </c>
    </row>
    <row r="695" spans="1:12" ht="15.75" thickBot="1" x14ac:dyDescent="0.3">
      <c r="A695" s="291" t="s">
        <v>127</v>
      </c>
      <c r="B695" s="286" t="s">
        <v>390</v>
      </c>
      <c r="C695" s="286" t="s">
        <v>100</v>
      </c>
      <c r="D695" s="138" t="s">
        <v>1260</v>
      </c>
      <c r="E695" s="286" t="s">
        <v>165</v>
      </c>
      <c r="F695" s="287">
        <v>47123</v>
      </c>
      <c r="G695" s="288" t="s">
        <v>103</v>
      </c>
      <c r="H695" s="288">
        <v>488</v>
      </c>
      <c r="I695" s="289">
        <v>396.08</v>
      </c>
      <c r="J695" s="289">
        <v>193285.68</v>
      </c>
      <c r="K695" s="288" t="s">
        <v>103</v>
      </c>
      <c r="L695" s="292">
        <v>4.0000000000000002E-4</v>
      </c>
    </row>
    <row r="696" spans="1:12" ht="15.75" thickBot="1" x14ac:dyDescent="0.3">
      <c r="A696" s="291" t="s">
        <v>127</v>
      </c>
      <c r="B696" s="286" t="s">
        <v>390</v>
      </c>
      <c r="C696" s="286" t="s">
        <v>100</v>
      </c>
      <c r="D696" s="138" t="s">
        <v>1261</v>
      </c>
      <c r="E696" s="286" t="s">
        <v>165</v>
      </c>
      <c r="F696" s="287">
        <v>52967</v>
      </c>
      <c r="G696" s="288" t="s">
        <v>103</v>
      </c>
      <c r="H696" s="288">
        <v>722</v>
      </c>
      <c r="I696" s="289">
        <v>49.85</v>
      </c>
      <c r="J696" s="289">
        <v>35989.86</v>
      </c>
      <c r="K696" s="288" t="s">
        <v>103</v>
      </c>
      <c r="L696" s="292">
        <v>1E-4</v>
      </c>
    </row>
    <row r="697" spans="1:12" ht="15.75" thickBot="1" x14ac:dyDescent="0.3">
      <c r="A697" s="291" t="s">
        <v>127</v>
      </c>
      <c r="B697" s="286" t="s">
        <v>390</v>
      </c>
      <c r="C697" s="286" t="s">
        <v>108</v>
      </c>
      <c r="D697" s="138" t="s">
        <v>1260</v>
      </c>
      <c r="E697" s="286" t="s">
        <v>165</v>
      </c>
      <c r="F697" s="287">
        <v>47123</v>
      </c>
      <c r="G697" s="288" t="s">
        <v>103</v>
      </c>
      <c r="H697" s="288">
        <v>687</v>
      </c>
      <c r="I697" s="289">
        <v>396.08</v>
      </c>
      <c r="J697" s="289">
        <v>272105.03999999998</v>
      </c>
      <c r="K697" s="288" t="s">
        <v>103</v>
      </c>
      <c r="L697" s="292">
        <v>1E-3</v>
      </c>
    </row>
    <row r="698" spans="1:12" ht="15.75" thickBot="1" x14ac:dyDescent="0.3">
      <c r="A698" s="291" t="s">
        <v>127</v>
      </c>
      <c r="B698" s="286" t="s">
        <v>390</v>
      </c>
      <c r="C698" s="286" t="s">
        <v>108</v>
      </c>
      <c r="D698" s="138" t="s">
        <v>1261</v>
      </c>
      <c r="E698" s="286" t="s">
        <v>165</v>
      </c>
      <c r="F698" s="287">
        <v>52967</v>
      </c>
      <c r="G698" s="288" t="s">
        <v>103</v>
      </c>
      <c r="H698" s="290">
        <v>1015</v>
      </c>
      <c r="I698" s="289">
        <v>49.85</v>
      </c>
      <c r="J698" s="289">
        <v>50595.17</v>
      </c>
      <c r="K698" s="288" t="s">
        <v>103</v>
      </c>
      <c r="L698" s="292">
        <v>2.0000000000000001E-4</v>
      </c>
    </row>
    <row r="699" spans="1:12" ht="15.75" thickBot="1" x14ac:dyDescent="0.3">
      <c r="A699" s="291" t="s">
        <v>127</v>
      </c>
      <c r="B699" s="286" t="s">
        <v>390</v>
      </c>
      <c r="C699" s="286" t="s">
        <v>353</v>
      </c>
      <c r="D699" s="138" t="s">
        <v>1260</v>
      </c>
      <c r="E699" s="286" t="s">
        <v>165</v>
      </c>
      <c r="F699" s="287">
        <v>47123</v>
      </c>
      <c r="G699" s="288" t="s">
        <v>103</v>
      </c>
      <c r="H699" s="288">
        <v>61</v>
      </c>
      <c r="I699" s="289">
        <v>396.06</v>
      </c>
      <c r="J699" s="289">
        <v>24159.63</v>
      </c>
      <c r="K699" s="288" t="s">
        <v>103</v>
      </c>
      <c r="L699" s="292">
        <v>5.9999999999999995E-4</v>
      </c>
    </row>
    <row r="700" spans="1:12" ht="15.75" thickBot="1" x14ac:dyDescent="0.3">
      <c r="A700" s="291" t="s">
        <v>127</v>
      </c>
      <c r="B700" s="286" t="s">
        <v>390</v>
      </c>
      <c r="C700" s="286" t="s">
        <v>353</v>
      </c>
      <c r="D700" s="138" t="s">
        <v>1261</v>
      </c>
      <c r="E700" s="286" t="s">
        <v>165</v>
      </c>
      <c r="F700" s="287">
        <v>52967</v>
      </c>
      <c r="G700" s="288" t="s">
        <v>103</v>
      </c>
      <c r="H700" s="288">
        <v>91</v>
      </c>
      <c r="I700" s="289">
        <v>49.85</v>
      </c>
      <c r="J700" s="289">
        <v>4536.12</v>
      </c>
      <c r="K700" s="288" t="s">
        <v>103</v>
      </c>
      <c r="L700" s="292">
        <v>1E-4</v>
      </c>
    </row>
    <row r="701" spans="1:12" ht="15.75" thickBot="1" x14ac:dyDescent="0.3">
      <c r="A701" s="291" t="s">
        <v>127</v>
      </c>
      <c r="B701" s="286" t="s">
        <v>390</v>
      </c>
      <c r="C701" s="286" t="s">
        <v>357</v>
      </c>
      <c r="D701" s="138" t="s">
        <v>1260</v>
      </c>
      <c r="E701" s="286" t="s">
        <v>165</v>
      </c>
      <c r="F701" s="287">
        <v>47123</v>
      </c>
      <c r="G701" s="288" t="s">
        <v>103</v>
      </c>
      <c r="H701" s="288">
        <v>33</v>
      </c>
      <c r="I701" s="289">
        <v>396.06</v>
      </c>
      <c r="J701" s="289">
        <v>13069.97</v>
      </c>
      <c r="K701" s="288" t="s">
        <v>103</v>
      </c>
      <c r="L701" s="292">
        <v>2.1600000000000001E-2</v>
      </c>
    </row>
    <row r="702" spans="1:12" ht="15.75" thickBot="1" x14ac:dyDescent="0.3">
      <c r="A702" s="291" t="s">
        <v>127</v>
      </c>
      <c r="B702" s="286" t="s">
        <v>390</v>
      </c>
      <c r="C702" s="286" t="s">
        <v>357</v>
      </c>
      <c r="D702" s="138" t="s">
        <v>1261</v>
      </c>
      <c r="E702" s="286" t="s">
        <v>165</v>
      </c>
      <c r="F702" s="287">
        <v>52967</v>
      </c>
      <c r="G702" s="288" t="s">
        <v>103</v>
      </c>
      <c r="H702" s="288">
        <v>48</v>
      </c>
      <c r="I702" s="289">
        <v>49.85</v>
      </c>
      <c r="J702" s="289">
        <v>2392.6799999999998</v>
      </c>
      <c r="K702" s="288" t="s">
        <v>103</v>
      </c>
      <c r="L702" s="292">
        <v>4.0000000000000001E-3</v>
      </c>
    </row>
    <row r="703" spans="1:12" ht="15.75" thickBot="1" x14ac:dyDescent="0.3">
      <c r="A703" s="291" t="s">
        <v>127</v>
      </c>
      <c r="B703" s="286" t="s">
        <v>390</v>
      </c>
      <c r="C703" s="286" t="s">
        <v>109</v>
      </c>
      <c r="D703" s="138" t="s">
        <v>1260</v>
      </c>
      <c r="E703" s="286" t="s">
        <v>165</v>
      </c>
      <c r="F703" s="287">
        <v>47123</v>
      </c>
      <c r="G703" s="288" t="s">
        <v>103</v>
      </c>
      <c r="H703" s="288">
        <v>41</v>
      </c>
      <c r="I703" s="289">
        <v>396.06</v>
      </c>
      <c r="J703" s="289">
        <v>16238.44</v>
      </c>
      <c r="K703" s="288" t="s">
        <v>103</v>
      </c>
      <c r="L703" s="292">
        <v>5.0000000000000001E-4</v>
      </c>
    </row>
    <row r="704" spans="1:12" ht="15.75" thickBot="1" x14ac:dyDescent="0.3">
      <c r="A704" s="291" t="s">
        <v>127</v>
      </c>
      <c r="B704" s="286" t="s">
        <v>390</v>
      </c>
      <c r="C704" s="286" t="s">
        <v>109</v>
      </c>
      <c r="D704" s="138" t="s">
        <v>1261</v>
      </c>
      <c r="E704" s="286" t="s">
        <v>165</v>
      </c>
      <c r="F704" s="287">
        <v>52967</v>
      </c>
      <c r="G704" s="288" t="s">
        <v>103</v>
      </c>
      <c r="H704" s="288">
        <v>61</v>
      </c>
      <c r="I704" s="289">
        <v>49.85</v>
      </c>
      <c r="J704" s="289">
        <v>3040.69</v>
      </c>
      <c r="K704" s="288" t="s">
        <v>103</v>
      </c>
      <c r="L704" s="292">
        <v>1E-4</v>
      </c>
    </row>
    <row r="705" spans="1:12" ht="15.75" thickBot="1" x14ac:dyDescent="0.3">
      <c r="A705" s="291" t="s">
        <v>127</v>
      </c>
      <c r="B705" s="286" t="s">
        <v>390</v>
      </c>
      <c r="C705" s="286" t="s">
        <v>1012</v>
      </c>
      <c r="D705" s="138" t="s">
        <v>1260</v>
      </c>
      <c r="E705" s="286" t="s">
        <v>165</v>
      </c>
      <c r="F705" s="287">
        <v>47123</v>
      </c>
      <c r="G705" s="288" t="s">
        <v>103</v>
      </c>
      <c r="H705" s="288">
        <v>30</v>
      </c>
      <c r="I705" s="289">
        <v>396.08</v>
      </c>
      <c r="J705" s="289">
        <v>11882.32</v>
      </c>
      <c r="K705" s="288" t="s">
        <v>103</v>
      </c>
      <c r="L705" s="292">
        <v>4.0000000000000002E-4</v>
      </c>
    </row>
    <row r="706" spans="1:12" ht="15.75" thickBot="1" x14ac:dyDescent="0.3">
      <c r="A706" s="291" t="s">
        <v>127</v>
      </c>
      <c r="B706" s="286" t="s">
        <v>390</v>
      </c>
      <c r="C706" s="286" t="s">
        <v>1012</v>
      </c>
      <c r="D706" s="138" t="s">
        <v>1261</v>
      </c>
      <c r="E706" s="286" t="s">
        <v>165</v>
      </c>
      <c r="F706" s="287">
        <v>52967</v>
      </c>
      <c r="G706" s="288" t="s">
        <v>103</v>
      </c>
      <c r="H706" s="288">
        <v>45</v>
      </c>
      <c r="I706" s="289">
        <v>49.85</v>
      </c>
      <c r="J706" s="289">
        <v>2243.14</v>
      </c>
      <c r="K706" s="288" t="s">
        <v>103</v>
      </c>
      <c r="L706" s="292">
        <v>1E-4</v>
      </c>
    </row>
    <row r="707" spans="1:12" ht="15.75" thickBot="1" x14ac:dyDescent="0.3">
      <c r="A707" s="291" t="s">
        <v>127</v>
      </c>
      <c r="B707" s="286" t="s">
        <v>1319</v>
      </c>
      <c r="C707" s="286" t="s">
        <v>1314</v>
      </c>
      <c r="D707" s="138" t="s">
        <v>1320</v>
      </c>
      <c r="E707" s="286" t="s">
        <v>165</v>
      </c>
      <c r="F707" s="287">
        <v>49963</v>
      </c>
      <c r="G707" s="288" t="s">
        <v>1719</v>
      </c>
      <c r="H707" s="288">
        <v>92</v>
      </c>
      <c r="I707" s="289">
        <v>1104.05</v>
      </c>
      <c r="J707" s="289">
        <v>101572.65</v>
      </c>
      <c r="K707" s="288" t="s">
        <v>103</v>
      </c>
      <c r="L707" s="292">
        <v>1.4E-3</v>
      </c>
    </row>
    <row r="708" spans="1:12" ht="15.75" thickBot="1" x14ac:dyDescent="0.3">
      <c r="A708" s="291" t="s">
        <v>127</v>
      </c>
      <c r="B708" s="286" t="s">
        <v>1430</v>
      </c>
      <c r="C708" s="286" t="s">
        <v>1314</v>
      </c>
      <c r="D708" s="138" t="s">
        <v>1395</v>
      </c>
      <c r="E708" s="286" t="s">
        <v>165</v>
      </c>
      <c r="F708" s="287">
        <v>48594</v>
      </c>
      <c r="G708" s="288" t="s">
        <v>1605</v>
      </c>
      <c r="H708" s="290">
        <v>1752</v>
      </c>
      <c r="I708" s="289">
        <v>1013.68</v>
      </c>
      <c r="J708" s="289">
        <v>1775962.87</v>
      </c>
      <c r="K708" s="288" t="s">
        <v>103</v>
      </c>
      <c r="L708" s="292">
        <v>2.4299999999999999E-2</v>
      </c>
    </row>
    <row r="709" spans="1:12" ht="15.75" thickBot="1" x14ac:dyDescent="0.3">
      <c r="A709" s="291" t="s">
        <v>127</v>
      </c>
      <c r="B709" s="286" t="s">
        <v>386</v>
      </c>
      <c r="C709" s="286" t="s">
        <v>245</v>
      </c>
      <c r="D709" s="138" t="s">
        <v>387</v>
      </c>
      <c r="E709" s="286" t="s">
        <v>810</v>
      </c>
      <c r="F709" s="287">
        <v>48482</v>
      </c>
      <c r="G709" s="288" t="s">
        <v>103</v>
      </c>
      <c r="H709" s="288">
        <v>370</v>
      </c>
      <c r="I709" s="289">
        <v>1232.45</v>
      </c>
      <c r="J709" s="289">
        <v>456007.66</v>
      </c>
      <c r="K709" s="288" t="s">
        <v>103</v>
      </c>
      <c r="L709" s="292">
        <v>3.7199999999999997E-2</v>
      </c>
    </row>
    <row r="710" spans="1:12" ht="15.75" thickBot="1" x14ac:dyDescent="0.3">
      <c r="A710" s="291" t="s">
        <v>127</v>
      </c>
      <c r="B710" s="286" t="s">
        <v>386</v>
      </c>
      <c r="C710" s="286" t="s">
        <v>932</v>
      </c>
      <c r="D710" s="138" t="s">
        <v>387</v>
      </c>
      <c r="E710" s="286" t="s">
        <v>1431</v>
      </c>
      <c r="F710" s="287">
        <v>48482</v>
      </c>
      <c r="G710" s="288" t="s">
        <v>103</v>
      </c>
      <c r="H710" s="290">
        <v>1246</v>
      </c>
      <c r="I710" s="289">
        <v>1232.45</v>
      </c>
      <c r="J710" s="289">
        <v>1535636.62</v>
      </c>
      <c r="K710" s="288" t="s">
        <v>103</v>
      </c>
      <c r="L710" s="292">
        <v>1.2500000000000001E-2</v>
      </c>
    </row>
    <row r="711" spans="1:12" ht="15.75" thickBot="1" x14ac:dyDescent="0.3">
      <c r="A711" s="291" t="s">
        <v>127</v>
      </c>
      <c r="B711" s="286" t="s">
        <v>386</v>
      </c>
      <c r="C711" s="286" t="s">
        <v>1011</v>
      </c>
      <c r="D711" s="138" t="s">
        <v>387</v>
      </c>
      <c r="E711" s="286" t="s">
        <v>654</v>
      </c>
      <c r="F711" s="287">
        <v>48482</v>
      </c>
      <c r="G711" s="288" t="s">
        <v>103</v>
      </c>
      <c r="H711" s="288">
        <v>300</v>
      </c>
      <c r="I711" s="289">
        <v>1232.45</v>
      </c>
      <c r="J711" s="289">
        <v>369735.94</v>
      </c>
      <c r="K711" s="288" t="s">
        <v>103</v>
      </c>
      <c r="L711" s="292">
        <v>7.7999999999999996E-3</v>
      </c>
    </row>
    <row r="712" spans="1:12" ht="15.75" thickBot="1" x14ac:dyDescent="0.3">
      <c r="A712" s="291" t="s">
        <v>127</v>
      </c>
      <c r="B712" s="286" t="s">
        <v>726</v>
      </c>
      <c r="C712" s="286" t="s">
        <v>455</v>
      </c>
      <c r="D712" s="138" t="s">
        <v>727</v>
      </c>
      <c r="E712" s="286" t="s">
        <v>531</v>
      </c>
      <c r="F712" s="287">
        <v>46959</v>
      </c>
      <c r="G712" s="288" t="s">
        <v>1720</v>
      </c>
      <c r="H712" s="288">
        <v>10</v>
      </c>
      <c r="I712" s="289">
        <v>861.37</v>
      </c>
      <c r="J712" s="289">
        <v>8613.68</v>
      </c>
      <c r="K712" s="288" t="s">
        <v>103</v>
      </c>
      <c r="L712" s="292">
        <v>2E-3</v>
      </c>
    </row>
    <row r="713" spans="1:12" ht="15.75" thickBot="1" x14ac:dyDescent="0.3">
      <c r="A713" s="291" t="s">
        <v>127</v>
      </c>
      <c r="B713" s="286" t="s">
        <v>726</v>
      </c>
      <c r="C713" s="286" t="s">
        <v>932</v>
      </c>
      <c r="D713" s="138" t="s">
        <v>727</v>
      </c>
      <c r="E713" s="286" t="s">
        <v>728</v>
      </c>
      <c r="F713" s="287">
        <v>46959</v>
      </c>
      <c r="G713" s="288" t="s">
        <v>1720</v>
      </c>
      <c r="H713" s="288">
        <v>250</v>
      </c>
      <c r="I713" s="289">
        <v>861.37</v>
      </c>
      <c r="J713" s="289">
        <v>215342.06</v>
      </c>
      <c r="K713" s="288" t="s">
        <v>103</v>
      </c>
      <c r="L713" s="292">
        <v>1.8E-3</v>
      </c>
    </row>
    <row r="714" spans="1:12" ht="15.75" thickBot="1" x14ac:dyDescent="0.3">
      <c r="A714" s="291" t="s">
        <v>127</v>
      </c>
      <c r="B714" s="286" t="s">
        <v>726</v>
      </c>
      <c r="C714" s="286" t="s">
        <v>100</v>
      </c>
      <c r="D714" s="138" t="s">
        <v>727</v>
      </c>
      <c r="E714" s="286" t="s">
        <v>1490</v>
      </c>
      <c r="F714" s="287">
        <v>46959</v>
      </c>
      <c r="G714" s="288" t="s">
        <v>1720</v>
      </c>
      <c r="H714" s="290">
        <v>1220</v>
      </c>
      <c r="I714" s="289">
        <v>861.37</v>
      </c>
      <c r="J714" s="289">
        <v>1050869.25</v>
      </c>
      <c r="K714" s="288" t="s">
        <v>103</v>
      </c>
      <c r="L714" s="292">
        <v>2.0999999999999999E-3</v>
      </c>
    </row>
    <row r="715" spans="1:12" ht="15.75" thickBot="1" x14ac:dyDescent="0.3">
      <c r="A715" s="291" t="s">
        <v>127</v>
      </c>
      <c r="B715" s="286" t="s">
        <v>726</v>
      </c>
      <c r="C715" s="286" t="s">
        <v>108</v>
      </c>
      <c r="D715" s="138" t="s">
        <v>727</v>
      </c>
      <c r="E715" s="286" t="s">
        <v>1721</v>
      </c>
      <c r="F715" s="287">
        <v>46959</v>
      </c>
      <c r="G715" s="288" t="s">
        <v>1720</v>
      </c>
      <c r="H715" s="290">
        <v>1130</v>
      </c>
      <c r="I715" s="289">
        <v>861.37</v>
      </c>
      <c r="J715" s="289">
        <v>973346.11</v>
      </c>
      <c r="K715" s="288" t="s">
        <v>103</v>
      </c>
      <c r="L715" s="292">
        <v>3.5000000000000001E-3</v>
      </c>
    </row>
    <row r="716" spans="1:12" ht="15.75" thickBot="1" x14ac:dyDescent="0.3">
      <c r="A716" s="291" t="s">
        <v>127</v>
      </c>
      <c r="B716" s="286" t="s">
        <v>726</v>
      </c>
      <c r="C716" s="286" t="s">
        <v>352</v>
      </c>
      <c r="D716" s="138" t="s">
        <v>727</v>
      </c>
      <c r="E716" s="286" t="s">
        <v>729</v>
      </c>
      <c r="F716" s="287">
        <v>46959</v>
      </c>
      <c r="G716" s="288" t="s">
        <v>1720</v>
      </c>
      <c r="H716" s="290">
        <v>1080</v>
      </c>
      <c r="I716" s="289">
        <v>861.37</v>
      </c>
      <c r="J716" s="289">
        <v>930277.7</v>
      </c>
      <c r="K716" s="288" t="s">
        <v>103</v>
      </c>
      <c r="L716" s="292">
        <v>3.7000000000000002E-3</v>
      </c>
    </row>
    <row r="717" spans="1:12" ht="15.75" thickBot="1" x14ac:dyDescent="0.3">
      <c r="A717" s="291" t="s">
        <v>127</v>
      </c>
      <c r="B717" s="286" t="s">
        <v>726</v>
      </c>
      <c r="C717" s="286" t="s">
        <v>1079</v>
      </c>
      <c r="D717" s="138" t="s">
        <v>727</v>
      </c>
      <c r="E717" s="286" t="s">
        <v>1187</v>
      </c>
      <c r="F717" s="287">
        <v>46959</v>
      </c>
      <c r="G717" s="288" t="s">
        <v>1720</v>
      </c>
      <c r="H717" s="288">
        <v>80</v>
      </c>
      <c r="I717" s="289">
        <v>861.37</v>
      </c>
      <c r="J717" s="289">
        <v>68909.460000000006</v>
      </c>
      <c r="K717" s="288" t="s">
        <v>103</v>
      </c>
      <c r="L717" s="292">
        <v>1.6000000000000001E-3</v>
      </c>
    </row>
    <row r="718" spans="1:12" ht="15.75" thickBot="1" x14ac:dyDescent="0.3">
      <c r="A718" s="291" t="s">
        <v>127</v>
      </c>
      <c r="B718" s="286" t="s">
        <v>726</v>
      </c>
      <c r="C718" s="286" t="s">
        <v>353</v>
      </c>
      <c r="D718" s="138" t="s">
        <v>727</v>
      </c>
      <c r="E718" s="286" t="s">
        <v>608</v>
      </c>
      <c r="F718" s="287">
        <v>46959</v>
      </c>
      <c r="G718" s="288" t="s">
        <v>1720</v>
      </c>
      <c r="H718" s="288">
        <v>120</v>
      </c>
      <c r="I718" s="289">
        <v>861.37</v>
      </c>
      <c r="J718" s="289">
        <v>103364.19</v>
      </c>
      <c r="K718" s="288" t="s">
        <v>103</v>
      </c>
      <c r="L718" s="292">
        <v>2.7000000000000001E-3</v>
      </c>
    </row>
    <row r="719" spans="1:12" ht="15.75" thickBot="1" x14ac:dyDescent="0.3">
      <c r="A719" s="291" t="s">
        <v>127</v>
      </c>
      <c r="B719" s="286" t="s">
        <v>1321</v>
      </c>
      <c r="C719" s="286" t="s">
        <v>1011</v>
      </c>
      <c r="D719" s="138" t="s">
        <v>1322</v>
      </c>
      <c r="E719" s="286" t="s">
        <v>1491</v>
      </c>
      <c r="F719" s="287">
        <v>50663</v>
      </c>
      <c r="G719" s="288" t="s">
        <v>1722</v>
      </c>
      <c r="H719" s="290">
        <v>1250</v>
      </c>
      <c r="I719" s="289">
        <v>1007.88</v>
      </c>
      <c r="J719" s="289">
        <v>1259854.8899999999</v>
      </c>
      <c r="K719" s="288" t="s">
        <v>103</v>
      </c>
      <c r="L719" s="292">
        <v>2.6499999999999999E-2</v>
      </c>
    </row>
    <row r="720" spans="1:12" ht="15.75" thickBot="1" x14ac:dyDescent="0.3">
      <c r="A720" s="291" t="s">
        <v>127</v>
      </c>
      <c r="B720" s="286" t="s">
        <v>1321</v>
      </c>
      <c r="C720" s="286" t="s">
        <v>1314</v>
      </c>
      <c r="D720" s="138" t="s">
        <v>1322</v>
      </c>
      <c r="E720" s="286" t="s">
        <v>1520</v>
      </c>
      <c r="F720" s="287">
        <v>50663</v>
      </c>
      <c r="G720" s="288" t="s">
        <v>1722</v>
      </c>
      <c r="H720" s="290">
        <v>1446</v>
      </c>
      <c r="I720" s="289">
        <v>1007.88</v>
      </c>
      <c r="J720" s="289">
        <v>1457400.12</v>
      </c>
      <c r="K720" s="288" t="s">
        <v>103</v>
      </c>
      <c r="L720" s="292">
        <v>1.9900000000000001E-2</v>
      </c>
    </row>
    <row r="721" spans="1:12" ht="15.75" thickBot="1" x14ac:dyDescent="0.3">
      <c r="A721" s="291" t="s">
        <v>127</v>
      </c>
      <c r="B721" s="286" t="s">
        <v>37</v>
      </c>
      <c r="C721" s="286" t="s">
        <v>932</v>
      </c>
      <c r="D721" s="138" t="s">
        <v>257</v>
      </c>
      <c r="E721" s="286" t="s">
        <v>165</v>
      </c>
      <c r="F721" s="287">
        <v>47065</v>
      </c>
      <c r="G721" s="288" t="s">
        <v>1606</v>
      </c>
      <c r="H721" s="288">
        <v>257</v>
      </c>
      <c r="I721" s="289">
        <v>1072.45</v>
      </c>
      <c r="J721" s="289">
        <v>275620.84000000003</v>
      </c>
      <c r="K721" s="288" t="s">
        <v>103</v>
      </c>
      <c r="L721" s="292">
        <v>2.3E-3</v>
      </c>
    </row>
    <row r="722" spans="1:12" ht="15.75" thickBot="1" x14ac:dyDescent="0.3">
      <c r="A722" s="291" t="s">
        <v>127</v>
      </c>
      <c r="B722" s="286" t="s">
        <v>37</v>
      </c>
      <c r="C722" s="286" t="s">
        <v>100</v>
      </c>
      <c r="D722" s="138" t="s">
        <v>257</v>
      </c>
      <c r="E722" s="286" t="s">
        <v>1723</v>
      </c>
      <c r="F722" s="287">
        <v>47065</v>
      </c>
      <c r="G722" s="288" t="s">
        <v>1606</v>
      </c>
      <c r="H722" s="288">
        <v>185</v>
      </c>
      <c r="I722" s="289">
        <v>1072.45</v>
      </c>
      <c r="J722" s="289">
        <v>198404.1</v>
      </c>
      <c r="K722" s="288" t="s">
        <v>103</v>
      </c>
      <c r="L722" s="292">
        <v>4.0000000000000002E-4</v>
      </c>
    </row>
    <row r="723" spans="1:12" ht="15.75" thickBot="1" x14ac:dyDescent="0.3">
      <c r="A723" s="291" t="s">
        <v>127</v>
      </c>
      <c r="B723" s="286" t="s">
        <v>37</v>
      </c>
      <c r="C723" s="286" t="s">
        <v>352</v>
      </c>
      <c r="D723" s="138" t="s">
        <v>257</v>
      </c>
      <c r="E723" s="286" t="s">
        <v>944</v>
      </c>
      <c r="F723" s="287">
        <v>47065</v>
      </c>
      <c r="G723" s="288" t="s">
        <v>1606</v>
      </c>
      <c r="H723" s="290">
        <v>2949</v>
      </c>
      <c r="I723" s="289">
        <v>1072.45</v>
      </c>
      <c r="J723" s="289">
        <v>3162668.71</v>
      </c>
      <c r="K723" s="288" t="s">
        <v>103</v>
      </c>
      <c r="L723" s="292">
        <v>1.2699999999999999E-2</v>
      </c>
    </row>
    <row r="724" spans="1:12" ht="15.75" thickBot="1" x14ac:dyDescent="0.3">
      <c r="A724" s="291" t="s">
        <v>127</v>
      </c>
      <c r="B724" s="286" t="s">
        <v>37</v>
      </c>
      <c r="C724" s="286" t="s">
        <v>1079</v>
      </c>
      <c r="D724" s="138" t="s">
        <v>257</v>
      </c>
      <c r="E724" s="286" t="s">
        <v>597</v>
      </c>
      <c r="F724" s="287">
        <v>47065</v>
      </c>
      <c r="G724" s="288" t="s">
        <v>1606</v>
      </c>
      <c r="H724" s="288">
        <v>67</v>
      </c>
      <c r="I724" s="289">
        <v>1072.45</v>
      </c>
      <c r="J724" s="289">
        <v>71854.460000000006</v>
      </c>
      <c r="K724" s="288" t="s">
        <v>103</v>
      </c>
      <c r="L724" s="292">
        <v>1.6999999999999999E-3</v>
      </c>
    </row>
    <row r="725" spans="1:12" ht="15.75" thickBot="1" x14ac:dyDescent="0.3">
      <c r="A725" s="291" t="s">
        <v>127</v>
      </c>
      <c r="B725" s="286" t="s">
        <v>37</v>
      </c>
      <c r="C725" s="286" t="s">
        <v>353</v>
      </c>
      <c r="D725" s="138" t="s">
        <v>257</v>
      </c>
      <c r="E725" s="286" t="s">
        <v>603</v>
      </c>
      <c r="F725" s="287">
        <v>47065</v>
      </c>
      <c r="G725" s="288" t="s">
        <v>1606</v>
      </c>
      <c r="H725" s="288">
        <v>69</v>
      </c>
      <c r="I725" s="289">
        <v>1072.45</v>
      </c>
      <c r="J725" s="289">
        <v>73999.37</v>
      </c>
      <c r="K725" s="288" t="s">
        <v>103</v>
      </c>
      <c r="L725" s="292">
        <v>1.9E-3</v>
      </c>
    </row>
    <row r="726" spans="1:12" ht="15.75" thickBot="1" x14ac:dyDescent="0.3">
      <c r="A726" s="291" t="s">
        <v>127</v>
      </c>
      <c r="B726" s="286" t="s">
        <v>1227</v>
      </c>
      <c r="C726" s="286" t="s">
        <v>932</v>
      </c>
      <c r="D726" s="138" t="s">
        <v>1224</v>
      </c>
      <c r="E726" s="286" t="s">
        <v>1607</v>
      </c>
      <c r="F726" s="287">
        <v>48959</v>
      </c>
      <c r="G726" s="288" t="s">
        <v>1558</v>
      </c>
      <c r="H726" s="290">
        <v>145089</v>
      </c>
      <c r="I726" s="289">
        <v>10.18</v>
      </c>
      <c r="J726" s="289">
        <v>1476772.28</v>
      </c>
      <c r="K726" s="288" t="s">
        <v>103</v>
      </c>
      <c r="L726" s="292">
        <v>1.21E-2</v>
      </c>
    </row>
    <row r="727" spans="1:12" ht="15.75" thickBot="1" x14ac:dyDescent="0.3">
      <c r="A727" s="291" t="s">
        <v>127</v>
      </c>
      <c r="B727" s="286" t="s">
        <v>1227</v>
      </c>
      <c r="C727" s="286" t="s">
        <v>1011</v>
      </c>
      <c r="D727" s="138" t="s">
        <v>1224</v>
      </c>
      <c r="E727" s="286" t="s">
        <v>1300</v>
      </c>
      <c r="F727" s="287">
        <v>48959</v>
      </c>
      <c r="G727" s="288" t="s">
        <v>1558</v>
      </c>
      <c r="H727" s="290">
        <v>40234</v>
      </c>
      <c r="I727" s="289">
        <v>10.18</v>
      </c>
      <c r="J727" s="289">
        <v>409517.3</v>
      </c>
      <c r="K727" s="288" t="s">
        <v>103</v>
      </c>
      <c r="L727" s="292">
        <v>8.6E-3</v>
      </c>
    </row>
    <row r="728" spans="1:12" ht="15.75" thickBot="1" x14ac:dyDescent="0.3">
      <c r="A728" s="291" t="s">
        <v>127</v>
      </c>
      <c r="B728" s="286" t="s">
        <v>1227</v>
      </c>
      <c r="C728" s="286" t="s">
        <v>1314</v>
      </c>
      <c r="D728" s="138" t="s">
        <v>1323</v>
      </c>
      <c r="E728" s="286" t="s">
        <v>165</v>
      </c>
      <c r="F728" s="287">
        <v>51881</v>
      </c>
      <c r="G728" s="288" t="s">
        <v>1619</v>
      </c>
      <c r="H728" s="290">
        <v>4527</v>
      </c>
      <c r="I728" s="289">
        <v>9.76</v>
      </c>
      <c r="J728" s="289">
        <v>44181.75</v>
      </c>
      <c r="K728" s="288" t="s">
        <v>103</v>
      </c>
      <c r="L728" s="292">
        <v>5.9999999999999995E-4</v>
      </c>
    </row>
    <row r="729" spans="1:12" ht="15.75" thickBot="1" x14ac:dyDescent="0.3">
      <c r="A729" s="291" t="s">
        <v>127</v>
      </c>
      <c r="B729" s="286" t="s">
        <v>1227</v>
      </c>
      <c r="C729" s="286" t="s">
        <v>1012</v>
      </c>
      <c r="D729" s="138" t="s">
        <v>1224</v>
      </c>
      <c r="E729" s="286" t="s">
        <v>1608</v>
      </c>
      <c r="F729" s="287">
        <v>48959</v>
      </c>
      <c r="G729" s="288" t="s">
        <v>1558</v>
      </c>
      <c r="H729" s="290">
        <v>68864</v>
      </c>
      <c r="I729" s="289">
        <v>10.18</v>
      </c>
      <c r="J729" s="289">
        <v>700924.58</v>
      </c>
      <c r="K729" s="288" t="s">
        <v>103</v>
      </c>
      <c r="L729" s="292">
        <v>2.2100000000000002E-2</v>
      </c>
    </row>
    <row r="730" spans="1:12" ht="15.75" thickBot="1" x14ac:dyDescent="0.3">
      <c r="A730" s="291" t="s">
        <v>127</v>
      </c>
      <c r="B730" s="286" t="s">
        <v>291</v>
      </c>
      <c r="C730" s="286" t="s">
        <v>245</v>
      </c>
      <c r="D730" s="138" t="s">
        <v>261</v>
      </c>
      <c r="E730" s="286" t="s">
        <v>609</v>
      </c>
      <c r="F730" s="287">
        <v>48106</v>
      </c>
      <c r="G730" s="288" t="s">
        <v>1609</v>
      </c>
      <c r="H730" s="288">
        <v>174</v>
      </c>
      <c r="I730" s="289">
        <v>1124.9000000000001</v>
      </c>
      <c r="J730" s="289">
        <v>195732.42</v>
      </c>
      <c r="K730" s="288" t="s">
        <v>103</v>
      </c>
      <c r="L730" s="292">
        <v>1.6E-2</v>
      </c>
    </row>
    <row r="731" spans="1:12" ht="15.75" thickBot="1" x14ac:dyDescent="0.3">
      <c r="A731" s="291" t="s">
        <v>127</v>
      </c>
      <c r="B731" s="286" t="s">
        <v>291</v>
      </c>
      <c r="C731" s="286" t="s">
        <v>455</v>
      </c>
      <c r="D731" s="138" t="s">
        <v>296</v>
      </c>
      <c r="E731" s="286" t="s">
        <v>1188</v>
      </c>
      <c r="F731" s="287">
        <v>47863</v>
      </c>
      <c r="G731" s="288" t="s">
        <v>1724</v>
      </c>
      <c r="H731" s="288">
        <v>81</v>
      </c>
      <c r="I731" s="289">
        <v>956.34</v>
      </c>
      <c r="J731" s="289">
        <v>77463.78</v>
      </c>
      <c r="K731" s="288" t="s">
        <v>103</v>
      </c>
      <c r="L731" s="292">
        <v>1.84E-2</v>
      </c>
    </row>
    <row r="732" spans="1:12" ht="15.75" thickBot="1" x14ac:dyDescent="0.3">
      <c r="A732" s="291" t="s">
        <v>127</v>
      </c>
      <c r="B732" s="286" t="s">
        <v>291</v>
      </c>
      <c r="C732" s="286" t="s">
        <v>932</v>
      </c>
      <c r="D732" s="138" t="s">
        <v>296</v>
      </c>
      <c r="E732" s="286" t="s">
        <v>1156</v>
      </c>
      <c r="F732" s="287">
        <v>47863</v>
      </c>
      <c r="G732" s="288" t="s">
        <v>1724</v>
      </c>
      <c r="H732" s="288">
        <v>468</v>
      </c>
      <c r="I732" s="289">
        <v>956.34</v>
      </c>
      <c r="J732" s="289">
        <v>447568.53</v>
      </c>
      <c r="K732" s="288" t="s">
        <v>103</v>
      </c>
      <c r="L732" s="292">
        <v>3.7000000000000002E-3</v>
      </c>
    </row>
    <row r="733" spans="1:12" ht="15.75" thickBot="1" x14ac:dyDescent="0.3">
      <c r="A733" s="291" t="s">
        <v>127</v>
      </c>
      <c r="B733" s="286" t="s">
        <v>291</v>
      </c>
      <c r="C733" s="286" t="s">
        <v>100</v>
      </c>
      <c r="D733" s="138" t="s">
        <v>496</v>
      </c>
      <c r="E733" s="286" t="s">
        <v>610</v>
      </c>
      <c r="F733" s="287">
        <v>47472</v>
      </c>
      <c r="G733" s="288" t="s">
        <v>1725</v>
      </c>
      <c r="H733" s="290">
        <v>5019</v>
      </c>
      <c r="I733" s="289">
        <v>956.55</v>
      </c>
      <c r="J733" s="289">
        <v>4800907.57</v>
      </c>
      <c r="K733" s="288" t="s">
        <v>103</v>
      </c>
      <c r="L733" s="292">
        <v>9.5999999999999992E-3</v>
      </c>
    </row>
    <row r="734" spans="1:12" ht="15.75" thickBot="1" x14ac:dyDescent="0.3">
      <c r="A734" s="291" t="s">
        <v>127</v>
      </c>
      <c r="B734" s="286" t="s">
        <v>291</v>
      </c>
      <c r="C734" s="286" t="s">
        <v>100</v>
      </c>
      <c r="D734" s="138" t="s">
        <v>296</v>
      </c>
      <c r="E734" s="286" t="s">
        <v>1146</v>
      </c>
      <c r="F734" s="287">
        <v>47863</v>
      </c>
      <c r="G734" s="288" t="s">
        <v>1724</v>
      </c>
      <c r="H734" s="290">
        <v>1177</v>
      </c>
      <c r="I734" s="289">
        <v>956.34</v>
      </c>
      <c r="J734" s="289">
        <v>1125615.72</v>
      </c>
      <c r="K734" s="288" t="s">
        <v>103</v>
      </c>
      <c r="L734" s="292">
        <v>2.2000000000000001E-3</v>
      </c>
    </row>
    <row r="735" spans="1:12" ht="15.75" thickBot="1" x14ac:dyDescent="0.3">
      <c r="A735" s="291" t="s">
        <v>127</v>
      </c>
      <c r="B735" s="286" t="s">
        <v>291</v>
      </c>
      <c r="C735" s="286" t="s">
        <v>108</v>
      </c>
      <c r="D735" s="138" t="s">
        <v>496</v>
      </c>
      <c r="E735" s="286" t="s">
        <v>611</v>
      </c>
      <c r="F735" s="287">
        <v>47472</v>
      </c>
      <c r="G735" s="288" t="s">
        <v>1725</v>
      </c>
      <c r="H735" s="290">
        <v>2376</v>
      </c>
      <c r="I735" s="289">
        <v>956.55</v>
      </c>
      <c r="J735" s="289">
        <v>2272754.81</v>
      </c>
      <c r="K735" s="288" t="s">
        <v>103</v>
      </c>
      <c r="L735" s="292">
        <v>8.2000000000000007E-3</v>
      </c>
    </row>
    <row r="736" spans="1:12" ht="15.75" thickBot="1" x14ac:dyDescent="0.3">
      <c r="A736" s="291" t="s">
        <v>127</v>
      </c>
      <c r="B736" s="286" t="s">
        <v>291</v>
      </c>
      <c r="C736" s="286" t="s">
        <v>352</v>
      </c>
      <c r="D736" s="138" t="s">
        <v>296</v>
      </c>
      <c r="E736" s="286" t="s">
        <v>1091</v>
      </c>
      <c r="F736" s="287">
        <v>47863</v>
      </c>
      <c r="G736" s="288" t="s">
        <v>1724</v>
      </c>
      <c r="H736" s="290">
        <v>2847</v>
      </c>
      <c r="I736" s="289">
        <v>956.34</v>
      </c>
      <c r="J736" s="289">
        <v>2722708.54</v>
      </c>
      <c r="K736" s="288" t="s">
        <v>103</v>
      </c>
      <c r="L736" s="292">
        <v>1.09E-2</v>
      </c>
    </row>
    <row r="737" spans="1:12" ht="15.75" thickBot="1" x14ac:dyDescent="0.3">
      <c r="A737" s="291" t="s">
        <v>127</v>
      </c>
      <c r="B737" s="286" t="s">
        <v>291</v>
      </c>
      <c r="C737" s="286" t="s">
        <v>352</v>
      </c>
      <c r="D737" s="138" t="s">
        <v>496</v>
      </c>
      <c r="E737" s="286" t="s">
        <v>987</v>
      </c>
      <c r="F737" s="287">
        <v>47472</v>
      </c>
      <c r="G737" s="288" t="s">
        <v>1725</v>
      </c>
      <c r="H737" s="288">
        <v>583</v>
      </c>
      <c r="I737" s="289">
        <v>956.55</v>
      </c>
      <c r="J737" s="289">
        <v>557666.68999999994</v>
      </c>
      <c r="K737" s="288" t="s">
        <v>103</v>
      </c>
      <c r="L737" s="292">
        <v>2.2000000000000001E-3</v>
      </c>
    </row>
    <row r="738" spans="1:12" ht="15.75" thickBot="1" x14ac:dyDescent="0.3">
      <c r="A738" s="291" t="s">
        <v>127</v>
      </c>
      <c r="B738" s="286" t="s">
        <v>291</v>
      </c>
      <c r="C738" s="286" t="s">
        <v>281</v>
      </c>
      <c r="D738" s="138" t="s">
        <v>496</v>
      </c>
      <c r="E738" s="286" t="s">
        <v>1521</v>
      </c>
      <c r="F738" s="287">
        <v>47472</v>
      </c>
      <c r="G738" s="288" t="s">
        <v>1725</v>
      </c>
      <c r="H738" s="288">
        <v>203</v>
      </c>
      <c r="I738" s="289">
        <v>956.55</v>
      </c>
      <c r="J738" s="289">
        <v>194178.97</v>
      </c>
      <c r="K738" s="288" t="s">
        <v>103</v>
      </c>
      <c r="L738" s="292">
        <v>1E-3</v>
      </c>
    </row>
    <row r="739" spans="1:12" ht="15.75" thickBot="1" x14ac:dyDescent="0.3">
      <c r="A739" s="291" t="s">
        <v>127</v>
      </c>
      <c r="B739" s="286" t="s">
        <v>291</v>
      </c>
      <c r="C739" s="286" t="s">
        <v>353</v>
      </c>
      <c r="D739" s="138" t="s">
        <v>296</v>
      </c>
      <c r="E739" s="286" t="s">
        <v>612</v>
      </c>
      <c r="F739" s="287">
        <v>47863</v>
      </c>
      <c r="G739" s="288" t="s">
        <v>1724</v>
      </c>
      <c r="H739" s="288">
        <v>187</v>
      </c>
      <c r="I739" s="289">
        <v>956.34</v>
      </c>
      <c r="J739" s="289">
        <v>178836.14</v>
      </c>
      <c r="K739" s="288" t="s">
        <v>103</v>
      </c>
      <c r="L739" s="292">
        <v>4.7000000000000002E-3</v>
      </c>
    </row>
    <row r="740" spans="1:12" ht="15.75" thickBot="1" x14ac:dyDescent="0.3">
      <c r="A740" s="291" t="s">
        <v>127</v>
      </c>
      <c r="B740" s="286" t="s">
        <v>291</v>
      </c>
      <c r="C740" s="286" t="s">
        <v>353</v>
      </c>
      <c r="D740" s="138" t="s">
        <v>496</v>
      </c>
      <c r="E740" s="286" t="s">
        <v>613</v>
      </c>
      <c r="F740" s="287">
        <v>47472</v>
      </c>
      <c r="G740" s="288" t="s">
        <v>1725</v>
      </c>
      <c r="H740" s="288">
        <v>83</v>
      </c>
      <c r="I740" s="289">
        <v>956.55</v>
      </c>
      <c r="J740" s="289">
        <v>79393.37</v>
      </c>
      <c r="K740" s="288" t="s">
        <v>103</v>
      </c>
      <c r="L740" s="292">
        <v>2.0999999999999999E-3</v>
      </c>
    </row>
    <row r="741" spans="1:12" ht="15.75" thickBot="1" x14ac:dyDescent="0.3">
      <c r="A741" s="291" t="s">
        <v>127</v>
      </c>
      <c r="B741" s="286" t="s">
        <v>291</v>
      </c>
      <c r="C741" s="286" t="s">
        <v>1012</v>
      </c>
      <c r="D741" s="138" t="s">
        <v>496</v>
      </c>
      <c r="E741" s="286" t="s">
        <v>165</v>
      </c>
      <c r="F741" s="287">
        <v>47472</v>
      </c>
      <c r="G741" s="288" t="s">
        <v>1725</v>
      </c>
      <c r="H741" s="288">
        <v>185</v>
      </c>
      <c r="I741" s="289">
        <v>956.55</v>
      </c>
      <c r="J741" s="289">
        <v>176961.13</v>
      </c>
      <c r="K741" s="288" t="s">
        <v>103</v>
      </c>
      <c r="L741" s="292">
        <v>5.5999999999999999E-3</v>
      </c>
    </row>
    <row r="742" spans="1:12" ht="15.75" thickBot="1" x14ac:dyDescent="0.3">
      <c r="A742" s="291" t="s">
        <v>127</v>
      </c>
      <c r="B742" s="286" t="s">
        <v>207</v>
      </c>
      <c r="C742" s="286" t="s">
        <v>455</v>
      </c>
      <c r="D742" s="138" t="s">
        <v>945</v>
      </c>
      <c r="E742" s="286" t="s">
        <v>546</v>
      </c>
      <c r="F742" s="287">
        <v>47289</v>
      </c>
      <c r="G742" s="288" t="s">
        <v>1610</v>
      </c>
      <c r="H742" s="288">
        <v>22</v>
      </c>
      <c r="I742" s="289">
        <v>1029.25</v>
      </c>
      <c r="J742" s="289">
        <v>22643.53</v>
      </c>
      <c r="K742" s="288" t="s">
        <v>103</v>
      </c>
      <c r="L742" s="292">
        <v>5.4000000000000003E-3</v>
      </c>
    </row>
    <row r="743" spans="1:12" ht="15.75" thickBot="1" x14ac:dyDescent="0.3">
      <c r="A743" s="291" t="s">
        <v>127</v>
      </c>
      <c r="B743" s="286" t="s">
        <v>207</v>
      </c>
      <c r="C743" s="286" t="s">
        <v>455</v>
      </c>
      <c r="D743" s="138" t="s">
        <v>185</v>
      </c>
      <c r="E743" s="286" t="s">
        <v>532</v>
      </c>
      <c r="F743" s="287">
        <v>46893</v>
      </c>
      <c r="G743" s="288" t="s">
        <v>1611</v>
      </c>
      <c r="H743" s="288">
        <v>4</v>
      </c>
      <c r="I743" s="289">
        <v>1061.49</v>
      </c>
      <c r="J743" s="289">
        <v>4245.97</v>
      </c>
      <c r="K743" s="288" t="s">
        <v>103</v>
      </c>
      <c r="L743" s="292">
        <v>1E-3</v>
      </c>
    </row>
    <row r="744" spans="1:12" ht="15.75" thickBot="1" x14ac:dyDescent="0.3">
      <c r="A744" s="291" t="s">
        <v>127</v>
      </c>
      <c r="B744" s="286" t="s">
        <v>207</v>
      </c>
      <c r="C744" s="286" t="s">
        <v>100</v>
      </c>
      <c r="D744" s="138" t="s">
        <v>185</v>
      </c>
      <c r="E744" s="286" t="s">
        <v>1492</v>
      </c>
      <c r="F744" s="287">
        <v>46893</v>
      </c>
      <c r="G744" s="288" t="s">
        <v>1611</v>
      </c>
      <c r="H744" s="290">
        <v>3236</v>
      </c>
      <c r="I744" s="289">
        <v>1061.49</v>
      </c>
      <c r="J744" s="289">
        <v>3434985.73</v>
      </c>
      <c r="K744" s="288" t="s">
        <v>103</v>
      </c>
      <c r="L744" s="292">
        <v>6.8999999999999999E-3</v>
      </c>
    </row>
    <row r="745" spans="1:12" ht="15.75" thickBot="1" x14ac:dyDescent="0.3">
      <c r="A745" s="291" t="s">
        <v>127</v>
      </c>
      <c r="B745" s="286" t="s">
        <v>207</v>
      </c>
      <c r="C745" s="286" t="s">
        <v>100</v>
      </c>
      <c r="D745" s="138" t="s">
        <v>945</v>
      </c>
      <c r="E745" s="286" t="s">
        <v>1493</v>
      </c>
      <c r="F745" s="287">
        <v>47289</v>
      </c>
      <c r="G745" s="288" t="s">
        <v>1610</v>
      </c>
      <c r="H745" s="290">
        <v>1394</v>
      </c>
      <c r="I745" s="289">
        <v>1029.25</v>
      </c>
      <c r="J745" s="289">
        <v>1434776.34</v>
      </c>
      <c r="K745" s="288" t="s">
        <v>103</v>
      </c>
      <c r="L745" s="292">
        <v>2.8999999999999998E-3</v>
      </c>
    </row>
    <row r="746" spans="1:12" ht="15.75" thickBot="1" x14ac:dyDescent="0.3">
      <c r="A746" s="291" t="s">
        <v>127</v>
      </c>
      <c r="B746" s="286" t="s">
        <v>207</v>
      </c>
      <c r="C746" s="286" t="s">
        <v>108</v>
      </c>
      <c r="D746" s="138" t="s">
        <v>945</v>
      </c>
      <c r="E746" s="286" t="s">
        <v>946</v>
      </c>
      <c r="F746" s="287">
        <v>47289</v>
      </c>
      <c r="G746" s="288" t="s">
        <v>1610</v>
      </c>
      <c r="H746" s="290">
        <v>1747</v>
      </c>
      <c r="I746" s="289">
        <v>1029.25</v>
      </c>
      <c r="J746" s="289">
        <v>1798102.06</v>
      </c>
      <c r="K746" s="288" t="s">
        <v>103</v>
      </c>
      <c r="L746" s="292">
        <v>6.4999999999999997E-3</v>
      </c>
    </row>
    <row r="747" spans="1:12" ht="15.75" thickBot="1" x14ac:dyDescent="0.3">
      <c r="A747" s="291" t="s">
        <v>127</v>
      </c>
      <c r="B747" s="286" t="s">
        <v>207</v>
      </c>
      <c r="C747" s="286" t="s">
        <v>108</v>
      </c>
      <c r="D747" s="138" t="s">
        <v>185</v>
      </c>
      <c r="E747" s="286" t="s">
        <v>1037</v>
      </c>
      <c r="F747" s="287">
        <v>46893</v>
      </c>
      <c r="G747" s="288" t="s">
        <v>1611</v>
      </c>
      <c r="H747" s="290">
        <v>1035</v>
      </c>
      <c r="I747" s="289">
        <v>1061.49</v>
      </c>
      <c r="J747" s="289">
        <v>1098643.46</v>
      </c>
      <c r="K747" s="288" t="s">
        <v>103</v>
      </c>
      <c r="L747" s="292">
        <v>4.0000000000000001E-3</v>
      </c>
    </row>
    <row r="748" spans="1:12" ht="15.75" thickBot="1" x14ac:dyDescent="0.3">
      <c r="A748" s="291" t="s">
        <v>127</v>
      </c>
      <c r="B748" s="286" t="s">
        <v>207</v>
      </c>
      <c r="C748" s="286" t="s">
        <v>352</v>
      </c>
      <c r="D748" s="138" t="s">
        <v>185</v>
      </c>
      <c r="E748" s="286" t="s">
        <v>1038</v>
      </c>
      <c r="F748" s="287">
        <v>46893</v>
      </c>
      <c r="G748" s="288" t="s">
        <v>1611</v>
      </c>
      <c r="H748" s="290">
        <v>2138</v>
      </c>
      <c r="I748" s="289">
        <v>1061.49</v>
      </c>
      <c r="J748" s="289">
        <v>2269468.3199999998</v>
      </c>
      <c r="K748" s="288" t="s">
        <v>103</v>
      </c>
      <c r="L748" s="292">
        <v>9.1000000000000004E-3</v>
      </c>
    </row>
    <row r="749" spans="1:12" ht="15.75" thickBot="1" x14ac:dyDescent="0.3">
      <c r="A749" s="291" t="s">
        <v>127</v>
      </c>
      <c r="B749" s="286" t="s">
        <v>207</v>
      </c>
      <c r="C749" s="286" t="s">
        <v>352</v>
      </c>
      <c r="D749" s="138" t="s">
        <v>945</v>
      </c>
      <c r="E749" s="286" t="s">
        <v>947</v>
      </c>
      <c r="F749" s="287">
        <v>47289</v>
      </c>
      <c r="G749" s="288" t="s">
        <v>1610</v>
      </c>
      <c r="H749" s="288">
        <v>251</v>
      </c>
      <c r="I749" s="289">
        <v>1029.25</v>
      </c>
      <c r="J749" s="289">
        <v>258342.08</v>
      </c>
      <c r="K749" s="288" t="s">
        <v>103</v>
      </c>
      <c r="L749" s="292">
        <v>1E-3</v>
      </c>
    </row>
    <row r="750" spans="1:12" ht="15.75" thickBot="1" x14ac:dyDescent="0.3">
      <c r="A750" s="291" t="s">
        <v>127</v>
      </c>
      <c r="B750" s="286" t="s">
        <v>207</v>
      </c>
      <c r="C750" s="286" t="s">
        <v>1079</v>
      </c>
      <c r="D750" s="138" t="s">
        <v>185</v>
      </c>
      <c r="E750" s="286" t="s">
        <v>1189</v>
      </c>
      <c r="F750" s="287">
        <v>46893</v>
      </c>
      <c r="G750" s="288" t="s">
        <v>1611</v>
      </c>
      <c r="H750" s="288">
        <v>619</v>
      </c>
      <c r="I750" s="289">
        <v>1061.49</v>
      </c>
      <c r="J750" s="289">
        <v>657063.09</v>
      </c>
      <c r="K750" s="288" t="s">
        <v>103</v>
      </c>
      <c r="L750" s="292">
        <v>1.5699999999999999E-2</v>
      </c>
    </row>
    <row r="751" spans="1:12" ht="15.75" thickBot="1" x14ac:dyDescent="0.3">
      <c r="A751" s="291" t="s">
        <v>127</v>
      </c>
      <c r="B751" s="286" t="s">
        <v>207</v>
      </c>
      <c r="C751" s="286" t="s">
        <v>1079</v>
      </c>
      <c r="D751" s="138" t="s">
        <v>945</v>
      </c>
      <c r="E751" s="286" t="s">
        <v>1190</v>
      </c>
      <c r="F751" s="287">
        <v>47289</v>
      </c>
      <c r="G751" s="288" t="s">
        <v>1610</v>
      </c>
      <c r="H751" s="288">
        <v>313</v>
      </c>
      <c r="I751" s="289">
        <v>1029.25</v>
      </c>
      <c r="J751" s="289">
        <v>322155.67</v>
      </c>
      <c r="K751" s="288" t="s">
        <v>103</v>
      </c>
      <c r="L751" s="292">
        <v>7.7000000000000002E-3</v>
      </c>
    </row>
    <row r="752" spans="1:12" ht="15.75" thickBot="1" x14ac:dyDescent="0.3">
      <c r="A752" s="291" t="s">
        <v>127</v>
      </c>
      <c r="B752" s="286" t="s">
        <v>207</v>
      </c>
      <c r="C752" s="286" t="s">
        <v>353</v>
      </c>
      <c r="D752" s="138" t="s">
        <v>185</v>
      </c>
      <c r="E752" s="286" t="s">
        <v>892</v>
      </c>
      <c r="F752" s="287">
        <v>46893</v>
      </c>
      <c r="G752" s="288" t="s">
        <v>1611</v>
      </c>
      <c r="H752" s="288">
        <v>184</v>
      </c>
      <c r="I752" s="289">
        <v>1061.49</v>
      </c>
      <c r="J752" s="289">
        <v>195314.4</v>
      </c>
      <c r="K752" s="288" t="s">
        <v>103</v>
      </c>
      <c r="L752" s="292">
        <v>5.1000000000000004E-3</v>
      </c>
    </row>
    <row r="753" spans="1:12" ht="15.75" thickBot="1" x14ac:dyDescent="0.3">
      <c r="A753" s="291" t="s">
        <v>127</v>
      </c>
      <c r="B753" s="286" t="s">
        <v>207</v>
      </c>
      <c r="C753" s="286" t="s">
        <v>353</v>
      </c>
      <c r="D753" s="138" t="s">
        <v>945</v>
      </c>
      <c r="E753" s="286" t="s">
        <v>596</v>
      </c>
      <c r="F753" s="287">
        <v>47289</v>
      </c>
      <c r="G753" s="288" t="s">
        <v>1610</v>
      </c>
      <c r="H753" s="288">
        <v>185</v>
      </c>
      <c r="I753" s="289">
        <v>1029.25</v>
      </c>
      <c r="J753" s="289">
        <v>190411.5</v>
      </c>
      <c r="K753" s="288" t="s">
        <v>103</v>
      </c>
      <c r="L753" s="292">
        <v>5.0000000000000001E-3</v>
      </c>
    </row>
    <row r="754" spans="1:12" ht="15.75" thickBot="1" x14ac:dyDescent="0.3">
      <c r="A754" s="291" t="s">
        <v>127</v>
      </c>
      <c r="B754" s="286" t="s">
        <v>207</v>
      </c>
      <c r="C754" s="286" t="s">
        <v>1012</v>
      </c>
      <c r="D754" s="138" t="s">
        <v>945</v>
      </c>
      <c r="E754" s="286" t="s">
        <v>165</v>
      </c>
      <c r="F754" s="287">
        <v>47289</v>
      </c>
      <c r="G754" s="288" t="s">
        <v>1610</v>
      </c>
      <c r="H754" s="288">
        <v>151</v>
      </c>
      <c r="I754" s="289">
        <v>1029.25</v>
      </c>
      <c r="J754" s="289">
        <v>155416.95000000001</v>
      </c>
      <c r="K754" s="288" t="s">
        <v>103</v>
      </c>
      <c r="L754" s="292">
        <v>4.8999999999999998E-3</v>
      </c>
    </row>
    <row r="755" spans="1:12" ht="15.75" thickBot="1" x14ac:dyDescent="0.3">
      <c r="A755" s="291" t="s">
        <v>127</v>
      </c>
      <c r="B755" s="286" t="s">
        <v>207</v>
      </c>
      <c r="C755" s="286" t="s">
        <v>1012</v>
      </c>
      <c r="D755" s="138" t="s">
        <v>185</v>
      </c>
      <c r="E755" s="286" t="s">
        <v>165</v>
      </c>
      <c r="F755" s="287">
        <v>46893</v>
      </c>
      <c r="G755" s="288" t="s">
        <v>1611</v>
      </c>
      <c r="H755" s="288">
        <v>63</v>
      </c>
      <c r="I755" s="289">
        <v>1061.49</v>
      </c>
      <c r="J755" s="289">
        <v>66873.95</v>
      </c>
      <c r="K755" s="288" t="s">
        <v>103</v>
      </c>
      <c r="L755" s="292">
        <v>2.0999999999999999E-3</v>
      </c>
    </row>
    <row r="756" spans="1:12" ht="15.75" thickBot="1" x14ac:dyDescent="0.3">
      <c r="A756" s="291" t="s">
        <v>127</v>
      </c>
      <c r="B756" s="286" t="s">
        <v>229</v>
      </c>
      <c r="C756" s="286" t="s">
        <v>455</v>
      </c>
      <c r="D756" s="138" t="s">
        <v>322</v>
      </c>
      <c r="E756" s="286" t="s">
        <v>603</v>
      </c>
      <c r="F756" s="287">
        <v>46506</v>
      </c>
      <c r="G756" s="288" t="s">
        <v>1600</v>
      </c>
      <c r="H756" s="288">
        <v>69</v>
      </c>
      <c r="I756" s="289">
        <v>1070.9000000000001</v>
      </c>
      <c r="J756" s="289">
        <v>73892.42</v>
      </c>
      <c r="K756" s="288" t="s">
        <v>103</v>
      </c>
      <c r="L756" s="292">
        <v>1.7600000000000001E-2</v>
      </c>
    </row>
    <row r="757" spans="1:12" ht="15.75" thickBot="1" x14ac:dyDescent="0.3">
      <c r="A757" s="291" t="s">
        <v>127</v>
      </c>
      <c r="B757" s="286" t="s">
        <v>229</v>
      </c>
      <c r="C757" s="286" t="s">
        <v>356</v>
      </c>
      <c r="D757" s="138" t="s">
        <v>210</v>
      </c>
      <c r="E757" s="286" t="s">
        <v>1249</v>
      </c>
      <c r="F757" s="287">
        <v>45802</v>
      </c>
      <c r="G757" s="288" t="s">
        <v>1726</v>
      </c>
      <c r="H757" s="288">
        <v>28</v>
      </c>
      <c r="I757" s="289">
        <v>351.31</v>
      </c>
      <c r="J757" s="289">
        <v>9836.6</v>
      </c>
      <c r="K757" s="288" t="s">
        <v>103</v>
      </c>
      <c r="L757" s="292">
        <v>1.67E-2</v>
      </c>
    </row>
    <row r="758" spans="1:12" ht="15.75" thickBot="1" x14ac:dyDescent="0.3">
      <c r="A758" s="291" t="s">
        <v>127</v>
      </c>
      <c r="B758" s="286" t="s">
        <v>229</v>
      </c>
      <c r="C758" s="286" t="s">
        <v>932</v>
      </c>
      <c r="D758" s="138" t="s">
        <v>210</v>
      </c>
      <c r="E758" s="286" t="s">
        <v>948</v>
      </c>
      <c r="F758" s="287">
        <v>45802</v>
      </c>
      <c r="G758" s="288" t="s">
        <v>1726</v>
      </c>
      <c r="H758" s="288">
        <v>263</v>
      </c>
      <c r="I758" s="289">
        <v>351.31</v>
      </c>
      <c r="J758" s="289">
        <v>92393.73</v>
      </c>
      <c r="K758" s="288" t="s">
        <v>103</v>
      </c>
      <c r="L758" s="292">
        <v>8.0000000000000004E-4</v>
      </c>
    </row>
    <row r="759" spans="1:12" ht="15.75" thickBot="1" x14ac:dyDescent="0.3">
      <c r="A759" s="291" t="s">
        <v>127</v>
      </c>
      <c r="B759" s="286" t="s">
        <v>229</v>
      </c>
      <c r="C759" s="286" t="s">
        <v>100</v>
      </c>
      <c r="D759" s="138" t="s">
        <v>210</v>
      </c>
      <c r="E759" s="286" t="s">
        <v>1494</v>
      </c>
      <c r="F759" s="287">
        <v>45802</v>
      </c>
      <c r="G759" s="288" t="s">
        <v>1726</v>
      </c>
      <c r="H759" s="290">
        <v>1282</v>
      </c>
      <c r="I759" s="289">
        <v>351.31</v>
      </c>
      <c r="J759" s="289">
        <v>450375.54</v>
      </c>
      <c r="K759" s="288" t="s">
        <v>103</v>
      </c>
      <c r="L759" s="292">
        <v>8.9999999999999998E-4</v>
      </c>
    </row>
    <row r="760" spans="1:12" ht="15.75" thickBot="1" x14ac:dyDescent="0.3">
      <c r="A760" s="291" t="s">
        <v>127</v>
      </c>
      <c r="B760" s="286" t="s">
        <v>229</v>
      </c>
      <c r="C760" s="286" t="s">
        <v>100</v>
      </c>
      <c r="D760" s="138" t="s">
        <v>322</v>
      </c>
      <c r="E760" s="286" t="s">
        <v>1147</v>
      </c>
      <c r="F760" s="287">
        <v>46506</v>
      </c>
      <c r="G760" s="288" t="s">
        <v>1600</v>
      </c>
      <c r="H760" s="288">
        <v>412</v>
      </c>
      <c r="I760" s="289">
        <v>1070.9000000000001</v>
      </c>
      <c r="J760" s="289">
        <v>441212.73</v>
      </c>
      <c r="K760" s="288" t="s">
        <v>103</v>
      </c>
      <c r="L760" s="292">
        <v>8.9999999999999998E-4</v>
      </c>
    </row>
    <row r="761" spans="1:12" ht="15.75" thickBot="1" x14ac:dyDescent="0.3">
      <c r="A761" s="291" t="s">
        <v>127</v>
      </c>
      <c r="B761" s="286" t="s">
        <v>229</v>
      </c>
      <c r="C761" s="286" t="s">
        <v>108</v>
      </c>
      <c r="D761" s="138" t="s">
        <v>210</v>
      </c>
      <c r="E761" s="286" t="s">
        <v>587</v>
      </c>
      <c r="F761" s="287">
        <v>45802</v>
      </c>
      <c r="G761" s="288" t="s">
        <v>1726</v>
      </c>
      <c r="H761" s="290">
        <v>1222</v>
      </c>
      <c r="I761" s="289">
        <v>351.31</v>
      </c>
      <c r="J761" s="289">
        <v>429297.12</v>
      </c>
      <c r="K761" s="288" t="s">
        <v>103</v>
      </c>
      <c r="L761" s="292">
        <v>1.6000000000000001E-3</v>
      </c>
    </row>
    <row r="762" spans="1:12" ht="15.75" thickBot="1" x14ac:dyDescent="0.3">
      <c r="A762" s="291" t="s">
        <v>127</v>
      </c>
      <c r="B762" s="286" t="s">
        <v>229</v>
      </c>
      <c r="C762" s="286" t="s">
        <v>108</v>
      </c>
      <c r="D762" s="138" t="s">
        <v>322</v>
      </c>
      <c r="E762" s="286" t="s">
        <v>617</v>
      </c>
      <c r="F762" s="287">
        <v>46506</v>
      </c>
      <c r="G762" s="288" t="s">
        <v>1600</v>
      </c>
      <c r="H762" s="288">
        <v>247</v>
      </c>
      <c r="I762" s="289">
        <v>1070.9000000000001</v>
      </c>
      <c r="J762" s="289">
        <v>264513.46000000002</v>
      </c>
      <c r="K762" s="288" t="s">
        <v>103</v>
      </c>
      <c r="L762" s="292">
        <v>1E-3</v>
      </c>
    </row>
    <row r="763" spans="1:12" ht="15.75" thickBot="1" x14ac:dyDescent="0.3">
      <c r="A763" s="291" t="s">
        <v>127</v>
      </c>
      <c r="B763" s="286" t="s">
        <v>229</v>
      </c>
      <c r="C763" s="286" t="s">
        <v>352</v>
      </c>
      <c r="D763" s="138" t="s">
        <v>322</v>
      </c>
      <c r="E763" s="286" t="s">
        <v>618</v>
      </c>
      <c r="F763" s="287">
        <v>46506</v>
      </c>
      <c r="G763" s="288" t="s">
        <v>1600</v>
      </c>
      <c r="H763" s="290">
        <v>1522</v>
      </c>
      <c r="I763" s="289">
        <v>1070.9000000000001</v>
      </c>
      <c r="J763" s="289">
        <v>1629916.94</v>
      </c>
      <c r="K763" s="288" t="s">
        <v>103</v>
      </c>
      <c r="L763" s="292">
        <v>6.4999999999999997E-3</v>
      </c>
    </row>
    <row r="764" spans="1:12" ht="15.75" thickBot="1" x14ac:dyDescent="0.3">
      <c r="A764" s="291" t="s">
        <v>127</v>
      </c>
      <c r="B764" s="286" t="s">
        <v>229</v>
      </c>
      <c r="C764" s="286" t="s">
        <v>281</v>
      </c>
      <c r="D764" s="138" t="s">
        <v>210</v>
      </c>
      <c r="E764" s="286" t="s">
        <v>760</v>
      </c>
      <c r="F764" s="287">
        <v>45802</v>
      </c>
      <c r="G764" s="288" t="s">
        <v>1726</v>
      </c>
      <c r="H764" s="288">
        <v>507</v>
      </c>
      <c r="I764" s="289">
        <v>351.31</v>
      </c>
      <c r="J764" s="289">
        <v>178112.63</v>
      </c>
      <c r="K764" s="288" t="s">
        <v>103</v>
      </c>
      <c r="L764" s="292">
        <v>8.9999999999999998E-4</v>
      </c>
    </row>
    <row r="765" spans="1:12" ht="15.75" thickBot="1" x14ac:dyDescent="0.3">
      <c r="A765" s="291" t="s">
        <v>127</v>
      </c>
      <c r="B765" s="286" t="s">
        <v>229</v>
      </c>
      <c r="C765" s="286" t="s">
        <v>281</v>
      </c>
      <c r="D765" s="138" t="s">
        <v>322</v>
      </c>
      <c r="E765" s="286" t="s">
        <v>1432</v>
      </c>
      <c r="F765" s="287">
        <v>46506</v>
      </c>
      <c r="G765" s="288" t="s">
        <v>1600</v>
      </c>
      <c r="H765" s="288">
        <v>95</v>
      </c>
      <c r="I765" s="289">
        <v>1070.9000000000001</v>
      </c>
      <c r="J765" s="289">
        <v>101735.95</v>
      </c>
      <c r="K765" s="288" t="s">
        <v>103</v>
      </c>
      <c r="L765" s="292">
        <v>5.0000000000000001E-4</v>
      </c>
    </row>
    <row r="766" spans="1:12" ht="15.75" thickBot="1" x14ac:dyDescent="0.3">
      <c r="A766" s="291" t="s">
        <v>127</v>
      </c>
      <c r="B766" s="286" t="s">
        <v>229</v>
      </c>
      <c r="C766" s="286" t="s">
        <v>1079</v>
      </c>
      <c r="D766" s="138" t="s">
        <v>322</v>
      </c>
      <c r="E766" s="286" t="s">
        <v>1191</v>
      </c>
      <c r="F766" s="287">
        <v>46506</v>
      </c>
      <c r="G766" s="288" t="s">
        <v>1600</v>
      </c>
      <c r="H766" s="288">
        <v>142</v>
      </c>
      <c r="I766" s="289">
        <v>1070.9000000000001</v>
      </c>
      <c r="J766" s="289">
        <v>152068.47</v>
      </c>
      <c r="K766" s="288" t="s">
        <v>103</v>
      </c>
      <c r="L766" s="292">
        <v>3.5999999999999999E-3</v>
      </c>
    </row>
    <row r="767" spans="1:12" ht="15.75" thickBot="1" x14ac:dyDescent="0.3">
      <c r="A767" s="291" t="s">
        <v>127</v>
      </c>
      <c r="B767" s="286" t="s">
        <v>229</v>
      </c>
      <c r="C767" s="286" t="s">
        <v>353</v>
      </c>
      <c r="D767" s="138" t="s">
        <v>322</v>
      </c>
      <c r="E767" s="286" t="s">
        <v>619</v>
      </c>
      <c r="F767" s="287">
        <v>46506</v>
      </c>
      <c r="G767" s="288" t="s">
        <v>1600</v>
      </c>
      <c r="H767" s="288">
        <v>152</v>
      </c>
      <c r="I767" s="289">
        <v>1070.9000000000001</v>
      </c>
      <c r="J767" s="289">
        <v>162777.51</v>
      </c>
      <c r="K767" s="288" t="s">
        <v>103</v>
      </c>
      <c r="L767" s="292">
        <v>4.3E-3</v>
      </c>
    </row>
    <row r="768" spans="1:12" ht="15.75" thickBot="1" x14ac:dyDescent="0.3">
      <c r="A768" s="291" t="s">
        <v>127</v>
      </c>
      <c r="B768" s="286" t="s">
        <v>229</v>
      </c>
      <c r="C768" s="286" t="s">
        <v>353</v>
      </c>
      <c r="D768" s="138" t="s">
        <v>210</v>
      </c>
      <c r="E768" s="286" t="s">
        <v>620</v>
      </c>
      <c r="F768" s="287">
        <v>45802</v>
      </c>
      <c r="G768" s="288" t="s">
        <v>1726</v>
      </c>
      <c r="H768" s="288">
        <v>29</v>
      </c>
      <c r="I768" s="289">
        <v>351.31</v>
      </c>
      <c r="J768" s="289">
        <v>10187.9</v>
      </c>
      <c r="K768" s="288" t="s">
        <v>103</v>
      </c>
      <c r="L768" s="292">
        <v>2.9999999999999997E-4</v>
      </c>
    </row>
    <row r="769" spans="1:12" ht="15.75" thickBot="1" x14ac:dyDescent="0.3">
      <c r="A769" s="291" t="s">
        <v>127</v>
      </c>
      <c r="B769" s="286" t="s">
        <v>229</v>
      </c>
      <c r="C769" s="286" t="s">
        <v>1012</v>
      </c>
      <c r="D769" s="138" t="s">
        <v>322</v>
      </c>
      <c r="E769" s="286" t="s">
        <v>165</v>
      </c>
      <c r="F769" s="287">
        <v>46506</v>
      </c>
      <c r="G769" s="288" t="s">
        <v>1600</v>
      </c>
      <c r="H769" s="288">
        <v>114</v>
      </c>
      <c r="I769" s="289">
        <v>1070.9000000000001</v>
      </c>
      <c r="J769" s="289">
        <v>122083.13</v>
      </c>
      <c r="K769" s="288" t="s">
        <v>103</v>
      </c>
      <c r="L769" s="292">
        <v>3.8E-3</v>
      </c>
    </row>
    <row r="770" spans="1:12" ht="15.75" thickBot="1" x14ac:dyDescent="0.3">
      <c r="A770" s="291" t="s">
        <v>127</v>
      </c>
      <c r="B770" s="286" t="s">
        <v>338</v>
      </c>
      <c r="C770" s="286" t="s">
        <v>245</v>
      </c>
      <c r="D770" s="138" t="s">
        <v>279</v>
      </c>
      <c r="E770" s="286" t="s">
        <v>621</v>
      </c>
      <c r="F770" s="287">
        <v>48867</v>
      </c>
      <c r="G770" s="288" t="s">
        <v>1612</v>
      </c>
      <c r="H770" s="288">
        <v>720</v>
      </c>
      <c r="I770" s="289">
        <v>1108.72</v>
      </c>
      <c r="J770" s="289">
        <v>798281.3</v>
      </c>
      <c r="K770" s="288" t="s">
        <v>103</v>
      </c>
      <c r="L770" s="292">
        <v>6.5100000000000005E-2</v>
      </c>
    </row>
    <row r="771" spans="1:12" ht="15.75" thickBot="1" x14ac:dyDescent="0.3">
      <c r="A771" s="291" t="s">
        <v>127</v>
      </c>
      <c r="B771" s="286" t="s">
        <v>338</v>
      </c>
      <c r="C771" s="286" t="s">
        <v>1314</v>
      </c>
      <c r="D771" s="138" t="s">
        <v>1324</v>
      </c>
      <c r="E771" s="286" t="s">
        <v>165</v>
      </c>
      <c r="F771" s="287">
        <v>49902</v>
      </c>
      <c r="G771" s="288" t="s">
        <v>1727</v>
      </c>
      <c r="H771" s="290">
        <v>1956</v>
      </c>
      <c r="I771" s="289">
        <v>934.56</v>
      </c>
      <c r="J771" s="289">
        <v>1828002.86</v>
      </c>
      <c r="K771" s="288" t="s">
        <v>103</v>
      </c>
      <c r="L771" s="292">
        <v>2.5000000000000001E-2</v>
      </c>
    </row>
    <row r="772" spans="1:12" ht="15.75" thickBot="1" x14ac:dyDescent="0.3">
      <c r="A772" s="291" t="s">
        <v>127</v>
      </c>
      <c r="B772" s="286" t="s">
        <v>338</v>
      </c>
      <c r="C772" s="286" t="s">
        <v>1314</v>
      </c>
      <c r="D772" s="138" t="s">
        <v>1325</v>
      </c>
      <c r="E772" s="286" t="s">
        <v>165</v>
      </c>
      <c r="F772" s="287">
        <v>50844</v>
      </c>
      <c r="G772" s="288" t="s">
        <v>1728</v>
      </c>
      <c r="H772" s="288">
        <v>302</v>
      </c>
      <c r="I772" s="289">
        <v>921.39</v>
      </c>
      <c r="J772" s="289">
        <v>278258.84000000003</v>
      </c>
      <c r="K772" s="288" t="s">
        <v>103</v>
      </c>
      <c r="L772" s="292">
        <v>3.8E-3</v>
      </c>
    </row>
    <row r="773" spans="1:12" ht="15.75" thickBot="1" x14ac:dyDescent="0.3">
      <c r="A773" s="291" t="s">
        <v>127</v>
      </c>
      <c r="B773" s="286" t="s">
        <v>8</v>
      </c>
      <c r="C773" s="286" t="s">
        <v>100</v>
      </c>
      <c r="D773" s="138" t="s">
        <v>137</v>
      </c>
      <c r="E773" s="286" t="s">
        <v>1729</v>
      </c>
      <c r="F773" s="287">
        <v>46371</v>
      </c>
      <c r="G773" s="288" t="s">
        <v>1730</v>
      </c>
      <c r="H773" s="290">
        <v>2094</v>
      </c>
      <c r="I773" s="289">
        <v>704.51</v>
      </c>
      <c r="J773" s="289">
        <v>1475238.61</v>
      </c>
      <c r="K773" s="288" t="s">
        <v>103</v>
      </c>
      <c r="L773" s="292">
        <v>2.8999999999999998E-3</v>
      </c>
    </row>
    <row r="774" spans="1:12" ht="15.75" thickBot="1" x14ac:dyDescent="0.3">
      <c r="A774" s="291" t="s">
        <v>127</v>
      </c>
      <c r="B774" s="286" t="s">
        <v>8</v>
      </c>
      <c r="C774" s="286" t="s">
        <v>108</v>
      </c>
      <c r="D774" s="138" t="s">
        <v>137</v>
      </c>
      <c r="E774" s="286" t="s">
        <v>710</v>
      </c>
      <c r="F774" s="287">
        <v>46371</v>
      </c>
      <c r="G774" s="288" t="s">
        <v>1730</v>
      </c>
      <c r="H774" s="290">
        <v>2742</v>
      </c>
      <c r="I774" s="289">
        <v>704.51</v>
      </c>
      <c r="J774" s="289">
        <v>1931759.44</v>
      </c>
      <c r="K774" s="288" t="s">
        <v>103</v>
      </c>
      <c r="L774" s="292">
        <v>7.0000000000000001E-3</v>
      </c>
    </row>
    <row r="775" spans="1:12" ht="15.75" thickBot="1" x14ac:dyDescent="0.3">
      <c r="A775" s="291" t="s">
        <v>127</v>
      </c>
      <c r="B775" s="286" t="s">
        <v>8</v>
      </c>
      <c r="C775" s="286" t="s">
        <v>352</v>
      </c>
      <c r="D775" s="138" t="s">
        <v>137</v>
      </c>
      <c r="E775" s="286" t="s">
        <v>622</v>
      </c>
      <c r="F775" s="287">
        <v>46371</v>
      </c>
      <c r="G775" s="288" t="s">
        <v>1730</v>
      </c>
      <c r="H775" s="290">
        <v>3249</v>
      </c>
      <c r="I775" s="289">
        <v>704.51</v>
      </c>
      <c r="J775" s="289">
        <v>2288944.73</v>
      </c>
      <c r="K775" s="288" t="s">
        <v>103</v>
      </c>
      <c r="L775" s="292">
        <v>9.1999999999999998E-3</v>
      </c>
    </row>
    <row r="776" spans="1:12" ht="15.75" thickBot="1" x14ac:dyDescent="0.3">
      <c r="A776" s="291" t="s">
        <v>127</v>
      </c>
      <c r="B776" s="286" t="s">
        <v>8</v>
      </c>
      <c r="C776" s="286" t="s">
        <v>1079</v>
      </c>
      <c r="D776" s="138" t="s">
        <v>137</v>
      </c>
      <c r="E776" s="286" t="s">
        <v>1192</v>
      </c>
      <c r="F776" s="287">
        <v>46371</v>
      </c>
      <c r="G776" s="288" t="s">
        <v>1730</v>
      </c>
      <c r="H776" s="288">
        <v>136</v>
      </c>
      <c r="I776" s="289">
        <v>704.51</v>
      </c>
      <c r="J776" s="289">
        <v>95813.01</v>
      </c>
      <c r="K776" s="288" t="s">
        <v>103</v>
      </c>
      <c r="L776" s="292">
        <v>2.3E-3</v>
      </c>
    </row>
    <row r="777" spans="1:12" ht="15.75" thickBot="1" x14ac:dyDescent="0.3">
      <c r="A777" s="291" t="s">
        <v>127</v>
      </c>
      <c r="B777" s="286" t="s">
        <v>8</v>
      </c>
      <c r="C777" s="286" t="s">
        <v>353</v>
      </c>
      <c r="D777" s="138" t="s">
        <v>137</v>
      </c>
      <c r="E777" s="286" t="s">
        <v>612</v>
      </c>
      <c r="F777" s="287">
        <v>46371</v>
      </c>
      <c r="G777" s="288" t="s">
        <v>1730</v>
      </c>
      <c r="H777" s="288">
        <v>187</v>
      </c>
      <c r="I777" s="289">
        <v>704.51</v>
      </c>
      <c r="J777" s="289">
        <v>131742.9</v>
      </c>
      <c r="K777" s="288" t="s">
        <v>103</v>
      </c>
      <c r="L777" s="292">
        <v>3.5000000000000001E-3</v>
      </c>
    </row>
    <row r="778" spans="1:12" ht="15.75" thickBot="1" x14ac:dyDescent="0.3">
      <c r="A778" s="291" t="s">
        <v>127</v>
      </c>
      <c r="B778" s="286" t="s">
        <v>1326</v>
      </c>
      <c r="C778" s="286" t="s">
        <v>1314</v>
      </c>
      <c r="D778" s="138" t="s">
        <v>1327</v>
      </c>
      <c r="E778" s="286" t="s">
        <v>165</v>
      </c>
      <c r="F778" s="287">
        <v>48014</v>
      </c>
      <c r="G778" s="288" t="s">
        <v>1731</v>
      </c>
      <c r="H778" s="290">
        <v>1007</v>
      </c>
      <c r="I778" s="289">
        <v>1112.52</v>
      </c>
      <c r="J778" s="289">
        <v>1120311.4099999999</v>
      </c>
      <c r="K778" s="288" t="s">
        <v>103</v>
      </c>
      <c r="L778" s="292">
        <v>1.5299999999999999E-2</v>
      </c>
    </row>
    <row r="779" spans="1:12" ht="15.75" thickBot="1" x14ac:dyDescent="0.3">
      <c r="A779" s="291" t="s">
        <v>127</v>
      </c>
      <c r="B779" s="286" t="s">
        <v>230</v>
      </c>
      <c r="C779" s="286" t="s">
        <v>455</v>
      </c>
      <c r="D779" s="138" t="s">
        <v>220</v>
      </c>
      <c r="E779" s="286" t="s">
        <v>1193</v>
      </c>
      <c r="F779" s="287">
        <v>48080</v>
      </c>
      <c r="G779" s="288" t="s">
        <v>1732</v>
      </c>
      <c r="H779" s="288">
        <v>53</v>
      </c>
      <c r="I779" s="289">
        <v>1045.79</v>
      </c>
      <c r="J779" s="289">
        <v>55427.11</v>
      </c>
      <c r="K779" s="288" t="s">
        <v>103</v>
      </c>
      <c r="L779" s="292">
        <v>1.32E-2</v>
      </c>
    </row>
    <row r="780" spans="1:12" ht="15.75" thickBot="1" x14ac:dyDescent="0.3">
      <c r="A780" s="291" t="s">
        <v>127</v>
      </c>
      <c r="B780" s="286" t="s">
        <v>230</v>
      </c>
      <c r="C780" s="286" t="s">
        <v>100</v>
      </c>
      <c r="D780" s="138" t="s">
        <v>220</v>
      </c>
      <c r="E780" s="286" t="s">
        <v>986</v>
      </c>
      <c r="F780" s="287">
        <v>48080</v>
      </c>
      <c r="G780" s="288" t="s">
        <v>1732</v>
      </c>
      <c r="H780" s="290">
        <v>1885</v>
      </c>
      <c r="I780" s="289">
        <v>1045.79</v>
      </c>
      <c r="J780" s="289">
        <v>1971322.86</v>
      </c>
      <c r="K780" s="288" t="s">
        <v>103</v>
      </c>
      <c r="L780" s="292">
        <v>3.8999999999999998E-3</v>
      </c>
    </row>
    <row r="781" spans="1:12" ht="15.75" thickBot="1" x14ac:dyDescent="0.3">
      <c r="A781" s="291" t="s">
        <v>127</v>
      </c>
      <c r="B781" s="286" t="s">
        <v>230</v>
      </c>
      <c r="C781" s="286" t="s">
        <v>108</v>
      </c>
      <c r="D781" s="138" t="s">
        <v>220</v>
      </c>
      <c r="E781" s="286" t="s">
        <v>985</v>
      </c>
      <c r="F781" s="287">
        <v>48080</v>
      </c>
      <c r="G781" s="288" t="s">
        <v>1732</v>
      </c>
      <c r="H781" s="290">
        <v>1613</v>
      </c>
      <c r="I781" s="289">
        <v>1045.79</v>
      </c>
      <c r="J781" s="289">
        <v>1686866.72</v>
      </c>
      <c r="K781" s="288" t="s">
        <v>103</v>
      </c>
      <c r="L781" s="292">
        <v>6.1000000000000004E-3</v>
      </c>
    </row>
    <row r="782" spans="1:12" ht="15.75" thickBot="1" x14ac:dyDescent="0.3">
      <c r="A782" s="291" t="s">
        <v>127</v>
      </c>
      <c r="B782" s="286" t="s">
        <v>230</v>
      </c>
      <c r="C782" s="286" t="s">
        <v>108</v>
      </c>
      <c r="D782" s="138" t="s">
        <v>258</v>
      </c>
      <c r="E782" s="286" t="s">
        <v>598</v>
      </c>
      <c r="F782" s="287">
        <v>48080</v>
      </c>
      <c r="G782" s="288" t="s">
        <v>1732</v>
      </c>
      <c r="H782" s="288">
        <v>483</v>
      </c>
      <c r="I782" s="289">
        <v>1044.5</v>
      </c>
      <c r="J782" s="289">
        <v>504491.72</v>
      </c>
      <c r="K782" s="288" t="s">
        <v>103</v>
      </c>
      <c r="L782" s="292">
        <v>1.8E-3</v>
      </c>
    </row>
    <row r="783" spans="1:12" ht="15.75" thickBot="1" x14ac:dyDescent="0.3">
      <c r="A783" s="291" t="s">
        <v>127</v>
      </c>
      <c r="B783" s="286" t="s">
        <v>230</v>
      </c>
      <c r="C783" s="286" t="s">
        <v>352</v>
      </c>
      <c r="D783" s="138" t="s">
        <v>220</v>
      </c>
      <c r="E783" s="286" t="s">
        <v>623</v>
      </c>
      <c r="F783" s="287">
        <v>48080</v>
      </c>
      <c r="G783" s="288" t="s">
        <v>1732</v>
      </c>
      <c r="H783" s="290">
        <v>1822</v>
      </c>
      <c r="I783" s="289">
        <v>1045.79</v>
      </c>
      <c r="J783" s="289">
        <v>1905437.8</v>
      </c>
      <c r="K783" s="288" t="s">
        <v>103</v>
      </c>
      <c r="L783" s="292">
        <v>7.6E-3</v>
      </c>
    </row>
    <row r="784" spans="1:12" ht="15.75" thickBot="1" x14ac:dyDescent="0.3">
      <c r="A784" s="291" t="s">
        <v>127</v>
      </c>
      <c r="B784" s="286" t="s">
        <v>230</v>
      </c>
      <c r="C784" s="286" t="s">
        <v>352</v>
      </c>
      <c r="D784" s="138" t="s">
        <v>258</v>
      </c>
      <c r="E784" s="286" t="s">
        <v>624</v>
      </c>
      <c r="F784" s="287">
        <v>48080</v>
      </c>
      <c r="G784" s="288" t="s">
        <v>1732</v>
      </c>
      <c r="H784" s="290">
        <v>1447</v>
      </c>
      <c r="I784" s="289">
        <v>1044.5</v>
      </c>
      <c r="J784" s="289">
        <v>1511386.15</v>
      </c>
      <c r="K784" s="288" t="s">
        <v>103</v>
      </c>
      <c r="L784" s="292">
        <v>6.1000000000000004E-3</v>
      </c>
    </row>
    <row r="785" spans="1:12" ht="15.75" thickBot="1" x14ac:dyDescent="0.3">
      <c r="A785" s="291" t="s">
        <v>127</v>
      </c>
      <c r="B785" s="286" t="s">
        <v>230</v>
      </c>
      <c r="C785" s="286" t="s">
        <v>281</v>
      </c>
      <c r="D785" s="138" t="s">
        <v>220</v>
      </c>
      <c r="E785" s="286" t="s">
        <v>1302</v>
      </c>
      <c r="F785" s="287">
        <v>48080</v>
      </c>
      <c r="G785" s="288" t="s">
        <v>1732</v>
      </c>
      <c r="H785" s="288">
        <v>130</v>
      </c>
      <c r="I785" s="289">
        <v>1045.79</v>
      </c>
      <c r="J785" s="289">
        <v>135953.29999999999</v>
      </c>
      <c r="K785" s="288" t="s">
        <v>103</v>
      </c>
      <c r="L785" s="292">
        <v>6.9999999999999999E-4</v>
      </c>
    </row>
    <row r="786" spans="1:12" ht="15.75" thickBot="1" x14ac:dyDescent="0.3">
      <c r="A786" s="291" t="s">
        <v>127</v>
      </c>
      <c r="B786" s="286" t="s">
        <v>230</v>
      </c>
      <c r="C786" s="286" t="s">
        <v>1079</v>
      </c>
      <c r="D786" s="138" t="s">
        <v>220</v>
      </c>
      <c r="E786" s="286" t="s">
        <v>1194</v>
      </c>
      <c r="F786" s="287">
        <v>48080</v>
      </c>
      <c r="G786" s="288" t="s">
        <v>1732</v>
      </c>
      <c r="H786" s="290">
        <v>1055</v>
      </c>
      <c r="I786" s="289">
        <v>1045.79</v>
      </c>
      <c r="J786" s="289">
        <v>1103313.33</v>
      </c>
      <c r="K786" s="288" t="s">
        <v>103</v>
      </c>
      <c r="L786" s="292">
        <v>2.63E-2</v>
      </c>
    </row>
    <row r="787" spans="1:12" ht="15.75" thickBot="1" x14ac:dyDescent="0.3">
      <c r="A787" s="291" t="s">
        <v>127</v>
      </c>
      <c r="B787" s="286" t="s">
        <v>230</v>
      </c>
      <c r="C787" s="286" t="s">
        <v>353</v>
      </c>
      <c r="D787" s="138" t="s">
        <v>220</v>
      </c>
      <c r="E787" s="286" t="s">
        <v>606</v>
      </c>
      <c r="F787" s="287">
        <v>48080</v>
      </c>
      <c r="G787" s="288" t="s">
        <v>1732</v>
      </c>
      <c r="H787" s="288">
        <v>121</v>
      </c>
      <c r="I787" s="289">
        <v>1045.79</v>
      </c>
      <c r="J787" s="289">
        <v>126541.15</v>
      </c>
      <c r="K787" s="288" t="s">
        <v>103</v>
      </c>
      <c r="L787" s="292">
        <v>3.3E-3</v>
      </c>
    </row>
    <row r="788" spans="1:12" ht="15.75" thickBot="1" x14ac:dyDescent="0.3">
      <c r="A788" s="291" t="s">
        <v>127</v>
      </c>
      <c r="B788" s="286" t="s">
        <v>230</v>
      </c>
      <c r="C788" s="286" t="s">
        <v>1012</v>
      </c>
      <c r="D788" s="138" t="s">
        <v>220</v>
      </c>
      <c r="E788" s="286" t="s">
        <v>165</v>
      </c>
      <c r="F788" s="287">
        <v>48080</v>
      </c>
      <c r="G788" s="288" t="s">
        <v>1732</v>
      </c>
      <c r="H788" s="288">
        <v>104</v>
      </c>
      <c r="I788" s="289">
        <v>1045.79</v>
      </c>
      <c r="J788" s="289">
        <v>108762.64</v>
      </c>
      <c r="K788" s="288" t="s">
        <v>103</v>
      </c>
      <c r="L788" s="292">
        <v>3.3999999999999998E-3</v>
      </c>
    </row>
    <row r="789" spans="1:12" ht="15.75" thickBot="1" x14ac:dyDescent="0.3">
      <c r="A789" s="291" t="s">
        <v>127</v>
      </c>
      <c r="B789" s="286" t="s">
        <v>1328</v>
      </c>
      <c r="C789" s="286" t="s">
        <v>1314</v>
      </c>
      <c r="D789" s="138" t="s">
        <v>1329</v>
      </c>
      <c r="E789" s="286" t="s">
        <v>165</v>
      </c>
      <c r="F789" s="287">
        <v>50510</v>
      </c>
      <c r="G789" s="288" t="s">
        <v>1733</v>
      </c>
      <c r="H789" s="288">
        <v>576</v>
      </c>
      <c r="I789" s="289">
        <v>1180.1199999999999</v>
      </c>
      <c r="J789" s="289">
        <v>679750.22</v>
      </c>
      <c r="K789" s="288" t="s">
        <v>103</v>
      </c>
      <c r="L789" s="292">
        <v>9.2999999999999992E-3</v>
      </c>
    </row>
    <row r="790" spans="1:12" ht="15.75" thickBot="1" x14ac:dyDescent="0.3">
      <c r="A790" s="291" t="s">
        <v>127</v>
      </c>
      <c r="B790" s="286" t="s">
        <v>1330</v>
      </c>
      <c r="C790" s="286" t="s">
        <v>1314</v>
      </c>
      <c r="D790" s="138" t="s">
        <v>1331</v>
      </c>
      <c r="E790" s="286" t="s">
        <v>165</v>
      </c>
      <c r="F790" s="287">
        <v>51028</v>
      </c>
      <c r="G790" s="288" t="s">
        <v>1728</v>
      </c>
      <c r="H790" s="290">
        <v>2250</v>
      </c>
      <c r="I790" s="289">
        <v>930.83</v>
      </c>
      <c r="J790" s="289">
        <v>2094365.21</v>
      </c>
      <c r="K790" s="288" t="s">
        <v>103</v>
      </c>
      <c r="L790" s="292">
        <v>2.86E-2</v>
      </c>
    </row>
    <row r="791" spans="1:12" ht="15.75" thickBot="1" x14ac:dyDescent="0.3">
      <c r="A791" s="291" t="s">
        <v>127</v>
      </c>
      <c r="B791" s="286" t="s">
        <v>417</v>
      </c>
      <c r="C791" s="286" t="s">
        <v>455</v>
      </c>
      <c r="D791" s="138" t="s">
        <v>344</v>
      </c>
      <c r="E791" s="286" t="s">
        <v>585</v>
      </c>
      <c r="F791" s="287">
        <v>46541</v>
      </c>
      <c r="G791" s="288" t="s">
        <v>1734</v>
      </c>
      <c r="H791" s="288">
        <v>134</v>
      </c>
      <c r="I791" s="289">
        <v>761.02</v>
      </c>
      <c r="J791" s="289">
        <v>101976.12</v>
      </c>
      <c r="K791" s="288" t="s">
        <v>103</v>
      </c>
      <c r="L791" s="292">
        <v>2.4199999999999999E-2</v>
      </c>
    </row>
    <row r="792" spans="1:12" ht="15.75" thickBot="1" x14ac:dyDescent="0.3">
      <c r="A792" s="291" t="s">
        <v>127</v>
      </c>
      <c r="B792" s="286" t="s">
        <v>417</v>
      </c>
      <c r="C792" s="286" t="s">
        <v>932</v>
      </c>
      <c r="D792" s="138" t="s">
        <v>344</v>
      </c>
      <c r="E792" s="286" t="s">
        <v>1039</v>
      </c>
      <c r="F792" s="287">
        <v>46541</v>
      </c>
      <c r="G792" s="288" t="s">
        <v>1734</v>
      </c>
      <c r="H792" s="288">
        <v>847</v>
      </c>
      <c r="I792" s="289">
        <v>761.02</v>
      </c>
      <c r="J792" s="289">
        <v>644580.37</v>
      </c>
      <c r="K792" s="288" t="s">
        <v>103</v>
      </c>
      <c r="L792" s="292">
        <v>5.3E-3</v>
      </c>
    </row>
    <row r="793" spans="1:12" ht="15.75" thickBot="1" x14ac:dyDescent="0.3">
      <c r="A793" s="291" t="s">
        <v>127</v>
      </c>
      <c r="B793" s="286" t="s">
        <v>417</v>
      </c>
      <c r="C793" s="286" t="s">
        <v>1011</v>
      </c>
      <c r="D793" s="138" t="s">
        <v>344</v>
      </c>
      <c r="E793" s="286" t="s">
        <v>1301</v>
      </c>
      <c r="F793" s="287">
        <v>46541</v>
      </c>
      <c r="G793" s="288" t="s">
        <v>1734</v>
      </c>
      <c r="H793" s="288">
        <v>289</v>
      </c>
      <c r="I793" s="289">
        <v>761.02</v>
      </c>
      <c r="J793" s="289">
        <v>219933.56</v>
      </c>
      <c r="K793" s="288" t="s">
        <v>103</v>
      </c>
      <c r="L793" s="292">
        <v>4.5999999999999999E-3</v>
      </c>
    </row>
    <row r="794" spans="1:12" ht="15.75" thickBot="1" x14ac:dyDescent="0.3">
      <c r="A794" s="291" t="s">
        <v>127</v>
      </c>
      <c r="B794" s="286" t="s">
        <v>417</v>
      </c>
      <c r="C794" s="286" t="s">
        <v>100</v>
      </c>
      <c r="D794" s="138" t="s">
        <v>344</v>
      </c>
      <c r="E794" s="286" t="s">
        <v>1040</v>
      </c>
      <c r="F794" s="287">
        <v>46541</v>
      </c>
      <c r="G794" s="288" t="s">
        <v>1734</v>
      </c>
      <c r="H794" s="290">
        <v>3948</v>
      </c>
      <c r="I794" s="289">
        <v>761.02</v>
      </c>
      <c r="J794" s="289">
        <v>3004490.34</v>
      </c>
      <c r="K794" s="288" t="s">
        <v>103</v>
      </c>
      <c r="L794" s="292">
        <v>6.0000000000000001E-3</v>
      </c>
    </row>
    <row r="795" spans="1:12" ht="15.75" thickBot="1" x14ac:dyDescent="0.3">
      <c r="A795" s="291" t="s">
        <v>127</v>
      </c>
      <c r="B795" s="286" t="s">
        <v>417</v>
      </c>
      <c r="C795" s="286" t="s">
        <v>108</v>
      </c>
      <c r="D795" s="138" t="s">
        <v>344</v>
      </c>
      <c r="E795" s="286" t="s">
        <v>1041</v>
      </c>
      <c r="F795" s="287">
        <v>46541</v>
      </c>
      <c r="G795" s="288" t="s">
        <v>1734</v>
      </c>
      <c r="H795" s="290">
        <v>4745</v>
      </c>
      <c r="I795" s="289">
        <v>761.02</v>
      </c>
      <c r="J795" s="289">
        <v>3611019.93</v>
      </c>
      <c r="K795" s="288" t="s">
        <v>103</v>
      </c>
      <c r="L795" s="292">
        <v>1.3100000000000001E-2</v>
      </c>
    </row>
    <row r="796" spans="1:12" ht="15.75" thickBot="1" x14ac:dyDescent="0.3">
      <c r="A796" s="291" t="s">
        <v>127</v>
      </c>
      <c r="B796" s="286" t="s">
        <v>417</v>
      </c>
      <c r="C796" s="286" t="s">
        <v>352</v>
      </c>
      <c r="D796" s="138" t="s">
        <v>344</v>
      </c>
      <c r="E796" s="286" t="s">
        <v>1042</v>
      </c>
      <c r="F796" s="287">
        <v>46541</v>
      </c>
      <c r="G796" s="288" t="s">
        <v>1734</v>
      </c>
      <c r="H796" s="290">
        <v>4766</v>
      </c>
      <c r="I796" s="289">
        <v>761.02</v>
      </c>
      <c r="J796" s="289">
        <v>3627001.26</v>
      </c>
      <c r="K796" s="288" t="s">
        <v>103</v>
      </c>
      <c r="L796" s="292">
        <v>1.46E-2</v>
      </c>
    </row>
    <row r="797" spans="1:12" ht="15.75" thickBot="1" x14ac:dyDescent="0.3">
      <c r="A797" s="291" t="s">
        <v>127</v>
      </c>
      <c r="B797" s="286" t="s">
        <v>417</v>
      </c>
      <c r="C797" s="286" t="s">
        <v>353</v>
      </c>
      <c r="D797" s="138" t="s">
        <v>344</v>
      </c>
      <c r="E797" s="286" t="s">
        <v>628</v>
      </c>
      <c r="F797" s="287">
        <v>46541</v>
      </c>
      <c r="G797" s="288" t="s">
        <v>1734</v>
      </c>
      <c r="H797" s="288">
        <v>305</v>
      </c>
      <c r="I797" s="289">
        <v>761.02</v>
      </c>
      <c r="J797" s="289">
        <v>232109.82</v>
      </c>
      <c r="K797" s="288" t="s">
        <v>103</v>
      </c>
      <c r="L797" s="292">
        <v>6.1000000000000004E-3</v>
      </c>
    </row>
    <row r="798" spans="1:12" ht="15.75" thickBot="1" x14ac:dyDescent="0.3">
      <c r="A798" s="291" t="s">
        <v>127</v>
      </c>
      <c r="B798" s="286" t="s">
        <v>417</v>
      </c>
      <c r="C798" s="286" t="s">
        <v>1012</v>
      </c>
      <c r="D798" s="138" t="s">
        <v>344</v>
      </c>
      <c r="E798" s="286" t="s">
        <v>1167</v>
      </c>
      <c r="F798" s="287">
        <v>46541</v>
      </c>
      <c r="G798" s="288" t="s">
        <v>1734</v>
      </c>
      <c r="H798" s="288">
        <v>180</v>
      </c>
      <c r="I798" s="289">
        <v>761.02</v>
      </c>
      <c r="J798" s="289">
        <v>136982.84</v>
      </c>
      <c r="K798" s="288" t="s">
        <v>103</v>
      </c>
      <c r="L798" s="292">
        <v>4.3E-3</v>
      </c>
    </row>
    <row r="799" spans="1:12" ht="15.75" thickBot="1" x14ac:dyDescent="0.3">
      <c r="A799" s="291" t="s">
        <v>127</v>
      </c>
      <c r="B799" s="286" t="s">
        <v>493</v>
      </c>
      <c r="C799" s="286" t="s">
        <v>245</v>
      </c>
      <c r="D799" s="138" t="s">
        <v>400</v>
      </c>
      <c r="E799" s="286" t="s">
        <v>630</v>
      </c>
      <c r="F799" s="287">
        <v>48441</v>
      </c>
      <c r="G799" s="288" t="s">
        <v>1735</v>
      </c>
      <c r="H799" s="288">
        <v>510</v>
      </c>
      <c r="I799" s="289">
        <v>1115.73</v>
      </c>
      <c r="J799" s="289">
        <v>569021.72</v>
      </c>
      <c r="K799" s="288" t="s">
        <v>103</v>
      </c>
      <c r="L799" s="292">
        <v>4.6399999999999997E-2</v>
      </c>
    </row>
    <row r="800" spans="1:12" ht="15.75" thickBot="1" x14ac:dyDescent="0.3">
      <c r="A800" s="291" t="s">
        <v>127</v>
      </c>
      <c r="B800" s="286" t="s">
        <v>493</v>
      </c>
      <c r="C800" s="286" t="s">
        <v>455</v>
      </c>
      <c r="D800" s="138" t="s">
        <v>730</v>
      </c>
      <c r="E800" s="286" t="s">
        <v>1195</v>
      </c>
      <c r="F800" s="287">
        <v>46614</v>
      </c>
      <c r="G800" s="288" t="s">
        <v>1613</v>
      </c>
      <c r="H800" s="288">
        <v>26</v>
      </c>
      <c r="I800" s="289">
        <v>1038.31</v>
      </c>
      <c r="J800" s="289">
        <v>26995.99</v>
      </c>
      <c r="K800" s="288" t="s">
        <v>103</v>
      </c>
      <c r="L800" s="292">
        <v>6.4000000000000003E-3</v>
      </c>
    </row>
    <row r="801" spans="1:12" ht="15.75" thickBot="1" x14ac:dyDescent="0.3">
      <c r="A801" s="291" t="s">
        <v>127</v>
      </c>
      <c r="B801" s="286" t="s">
        <v>493</v>
      </c>
      <c r="C801" s="286" t="s">
        <v>932</v>
      </c>
      <c r="D801" s="138" t="s">
        <v>400</v>
      </c>
      <c r="E801" s="286" t="s">
        <v>1614</v>
      </c>
      <c r="F801" s="287">
        <v>48441</v>
      </c>
      <c r="G801" s="288" t="s">
        <v>1735</v>
      </c>
      <c r="H801" s="290">
        <v>4249</v>
      </c>
      <c r="I801" s="289">
        <v>1115.73</v>
      </c>
      <c r="J801" s="289">
        <v>4740731.93</v>
      </c>
      <c r="K801" s="288" t="s">
        <v>103</v>
      </c>
      <c r="L801" s="292">
        <v>3.8699999999999998E-2</v>
      </c>
    </row>
    <row r="802" spans="1:12" ht="15.75" thickBot="1" x14ac:dyDescent="0.3">
      <c r="A802" s="291" t="s">
        <v>127</v>
      </c>
      <c r="B802" s="286" t="s">
        <v>493</v>
      </c>
      <c r="C802" s="286" t="s">
        <v>1011</v>
      </c>
      <c r="D802" s="138" t="s">
        <v>400</v>
      </c>
      <c r="E802" s="286" t="s">
        <v>1313</v>
      </c>
      <c r="F802" s="287">
        <v>48441</v>
      </c>
      <c r="G802" s="288" t="s">
        <v>1735</v>
      </c>
      <c r="H802" s="290">
        <v>1213</v>
      </c>
      <c r="I802" s="289">
        <v>1115.73</v>
      </c>
      <c r="J802" s="289">
        <v>1353379.11</v>
      </c>
      <c r="K802" s="288" t="s">
        <v>103</v>
      </c>
      <c r="L802" s="292">
        <v>2.8400000000000002E-2</v>
      </c>
    </row>
    <row r="803" spans="1:12" ht="15.75" thickBot="1" x14ac:dyDescent="0.3">
      <c r="A803" s="291" t="s">
        <v>127</v>
      </c>
      <c r="B803" s="286" t="s">
        <v>493</v>
      </c>
      <c r="C803" s="286" t="s">
        <v>100</v>
      </c>
      <c r="D803" s="138" t="s">
        <v>730</v>
      </c>
      <c r="E803" s="286" t="s">
        <v>731</v>
      </c>
      <c r="F803" s="287">
        <v>46614</v>
      </c>
      <c r="G803" s="288" t="s">
        <v>1613</v>
      </c>
      <c r="H803" s="290">
        <v>1397</v>
      </c>
      <c r="I803" s="289">
        <v>1038.31</v>
      </c>
      <c r="J803" s="289">
        <v>1450515.12</v>
      </c>
      <c r="K803" s="288" t="s">
        <v>103</v>
      </c>
      <c r="L803" s="292">
        <v>2.8999999999999998E-3</v>
      </c>
    </row>
    <row r="804" spans="1:12" ht="15.75" thickBot="1" x14ac:dyDescent="0.3">
      <c r="A804" s="291" t="s">
        <v>127</v>
      </c>
      <c r="B804" s="286" t="s">
        <v>493</v>
      </c>
      <c r="C804" s="286" t="s">
        <v>108</v>
      </c>
      <c r="D804" s="138" t="s">
        <v>730</v>
      </c>
      <c r="E804" s="286" t="s">
        <v>1092</v>
      </c>
      <c r="F804" s="287">
        <v>46614</v>
      </c>
      <c r="G804" s="288" t="s">
        <v>1613</v>
      </c>
      <c r="H804" s="288">
        <v>722</v>
      </c>
      <c r="I804" s="289">
        <v>1038.31</v>
      </c>
      <c r="J804" s="289">
        <v>749657.78</v>
      </c>
      <c r="K804" s="288" t="s">
        <v>103</v>
      </c>
      <c r="L804" s="292">
        <v>2.7000000000000001E-3</v>
      </c>
    </row>
    <row r="805" spans="1:12" ht="15.75" thickBot="1" x14ac:dyDescent="0.3">
      <c r="A805" s="291" t="s">
        <v>127</v>
      </c>
      <c r="B805" s="286" t="s">
        <v>493</v>
      </c>
      <c r="C805" s="286" t="s">
        <v>352</v>
      </c>
      <c r="D805" s="138" t="s">
        <v>730</v>
      </c>
      <c r="E805" s="286" t="s">
        <v>732</v>
      </c>
      <c r="F805" s="287">
        <v>46614</v>
      </c>
      <c r="G805" s="288" t="s">
        <v>1613</v>
      </c>
      <c r="H805" s="290">
        <v>1373</v>
      </c>
      <c r="I805" s="289">
        <v>1038.31</v>
      </c>
      <c r="J805" s="289">
        <v>1425595.74</v>
      </c>
      <c r="K805" s="288" t="s">
        <v>103</v>
      </c>
      <c r="L805" s="292">
        <v>5.7000000000000002E-3</v>
      </c>
    </row>
    <row r="806" spans="1:12" ht="15.75" thickBot="1" x14ac:dyDescent="0.3">
      <c r="A806" s="291" t="s">
        <v>127</v>
      </c>
      <c r="B806" s="286" t="s">
        <v>493</v>
      </c>
      <c r="C806" s="286" t="s">
        <v>353</v>
      </c>
      <c r="D806" s="138" t="s">
        <v>730</v>
      </c>
      <c r="E806" s="286" t="s">
        <v>656</v>
      </c>
      <c r="F806" s="287">
        <v>46614</v>
      </c>
      <c r="G806" s="288" t="s">
        <v>1613</v>
      </c>
      <c r="H806" s="288">
        <v>112</v>
      </c>
      <c r="I806" s="289">
        <v>1038.31</v>
      </c>
      <c r="J806" s="289">
        <v>116290.4</v>
      </c>
      <c r="K806" s="288" t="s">
        <v>103</v>
      </c>
      <c r="L806" s="292">
        <v>3.0999999999999999E-3</v>
      </c>
    </row>
    <row r="807" spans="1:12" ht="15.75" thickBot="1" x14ac:dyDescent="0.3">
      <c r="A807" s="291" t="s">
        <v>127</v>
      </c>
      <c r="B807" s="286" t="s">
        <v>493</v>
      </c>
      <c r="C807" s="286" t="s">
        <v>1314</v>
      </c>
      <c r="D807" s="138" t="s">
        <v>1332</v>
      </c>
      <c r="E807" s="286" t="s">
        <v>165</v>
      </c>
      <c r="F807" s="287">
        <v>48990</v>
      </c>
      <c r="G807" s="288" t="s">
        <v>1574</v>
      </c>
      <c r="H807" s="290">
        <v>1245</v>
      </c>
      <c r="I807" s="289">
        <v>986.21</v>
      </c>
      <c r="J807" s="289">
        <v>1227827.47</v>
      </c>
      <c r="K807" s="288" t="s">
        <v>103</v>
      </c>
      <c r="L807" s="292">
        <v>1.6799999999999999E-2</v>
      </c>
    </row>
    <row r="808" spans="1:12" ht="15.75" thickBot="1" x14ac:dyDescent="0.3">
      <c r="A808" s="291" t="s">
        <v>127</v>
      </c>
      <c r="B808" s="286" t="s">
        <v>493</v>
      </c>
      <c r="C808" s="286" t="s">
        <v>1314</v>
      </c>
      <c r="D808" s="138" t="s">
        <v>400</v>
      </c>
      <c r="E808" s="286" t="s">
        <v>165</v>
      </c>
      <c r="F808" s="287">
        <v>48441</v>
      </c>
      <c r="G808" s="288" t="s">
        <v>1735</v>
      </c>
      <c r="H808" s="288">
        <v>221</v>
      </c>
      <c r="I808" s="289">
        <v>1115.73</v>
      </c>
      <c r="J808" s="289">
        <v>246576.08</v>
      </c>
      <c r="K808" s="288" t="s">
        <v>103</v>
      </c>
      <c r="L808" s="292">
        <v>3.3999999999999998E-3</v>
      </c>
    </row>
    <row r="809" spans="1:12" ht="15.75" thickBot="1" x14ac:dyDescent="0.3">
      <c r="A809" s="291" t="s">
        <v>127</v>
      </c>
      <c r="B809" s="286" t="s">
        <v>493</v>
      </c>
      <c r="C809" s="286" t="s">
        <v>1012</v>
      </c>
      <c r="D809" s="138" t="s">
        <v>400</v>
      </c>
      <c r="E809" s="286" t="s">
        <v>1615</v>
      </c>
      <c r="F809" s="287">
        <v>48441</v>
      </c>
      <c r="G809" s="288" t="s">
        <v>1735</v>
      </c>
      <c r="H809" s="288">
        <v>820</v>
      </c>
      <c r="I809" s="289">
        <v>1115.73</v>
      </c>
      <c r="J809" s="289">
        <v>914897.67</v>
      </c>
      <c r="K809" s="288" t="s">
        <v>103</v>
      </c>
      <c r="L809" s="292">
        <v>2.8799999999999999E-2</v>
      </c>
    </row>
    <row r="810" spans="1:12" ht="15.75" thickBot="1" x14ac:dyDescent="0.3">
      <c r="A810" s="291" t="s">
        <v>127</v>
      </c>
      <c r="B810" s="286" t="s">
        <v>1549</v>
      </c>
      <c r="C810" s="286" t="s">
        <v>352</v>
      </c>
      <c r="D810" s="138" t="s">
        <v>1550</v>
      </c>
      <c r="E810" s="286" t="s">
        <v>165</v>
      </c>
      <c r="F810" s="288" t="s">
        <v>103</v>
      </c>
      <c r="G810" s="288" t="s">
        <v>103</v>
      </c>
      <c r="H810" s="288">
        <v>840</v>
      </c>
      <c r="I810" s="289">
        <v>1012.62</v>
      </c>
      <c r="J810" s="289">
        <v>850598.45</v>
      </c>
      <c r="K810" s="288" t="s">
        <v>103</v>
      </c>
      <c r="L810" s="292">
        <v>3.3999999999999998E-3</v>
      </c>
    </row>
    <row r="811" spans="1:12" ht="15.75" thickBot="1" x14ac:dyDescent="0.3">
      <c r="A811" s="291" t="s">
        <v>127</v>
      </c>
      <c r="B811" s="286" t="s">
        <v>1433</v>
      </c>
      <c r="C811" s="286" t="s">
        <v>1314</v>
      </c>
      <c r="D811" s="138" t="s">
        <v>1398</v>
      </c>
      <c r="E811" s="286" t="s">
        <v>165</v>
      </c>
      <c r="F811" s="287">
        <v>49629</v>
      </c>
      <c r="G811" s="288" t="s">
        <v>103</v>
      </c>
      <c r="H811" s="288">
        <v>906</v>
      </c>
      <c r="I811" s="289">
        <v>1098.48</v>
      </c>
      <c r="J811" s="289">
        <v>995221.34</v>
      </c>
      <c r="K811" s="288" t="s">
        <v>103</v>
      </c>
      <c r="L811" s="292">
        <v>1.3599999999999999E-2</v>
      </c>
    </row>
    <row r="812" spans="1:12" ht="15.75" thickBot="1" x14ac:dyDescent="0.3">
      <c r="A812" s="291" t="s">
        <v>127</v>
      </c>
      <c r="B812" s="286" t="s">
        <v>485</v>
      </c>
      <c r="C812" s="286" t="s">
        <v>455</v>
      </c>
      <c r="D812" s="138" t="s">
        <v>486</v>
      </c>
      <c r="E812" s="286" t="s">
        <v>1196</v>
      </c>
      <c r="F812" s="287">
        <v>46716</v>
      </c>
      <c r="G812" s="288" t="s">
        <v>1736</v>
      </c>
      <c r="H812" s="288">
        <v>68</v>
      </c>
      <c r="I812" s="289">
        <v>866.42</v>
      </c>
      <c r="J812" s="289">
        <v>58916.32</v>
      </c>
      <c r="K812" s="288" t="s">
        <v>103</v>
      </c>
      <c r="L812" s="292">
        <v>1.4E-2</v>
      </c>
    </row>
    <row r="813" spans="1:12" ht="15.75" thickBot="1" x14ac:dyDescent="0.3">
      <c r="A813" s="291" t="s">
        <v>127</v>
      </c>
      <c r="B813" s="286" t="s">
        <v>485</v>
      </c>
      <c r="C813" s="286" t="s">
        <v>356</v>
      </c>
      <c r="D813" s="138" t="s">
        <v>486</v>
      </c>
      <c r="E813" s="286" t="s">
        <v>631</v>
      </c>
      <c r="F813" s="287">
        <v>46716</v>
      </c>
      <c r="G813" s="288" t="s">
        <v>1736</v>
      </c>
      <c r="H813" s="288">
        <v>173</v>
      </c>
      <c r="I813" s="289">
        <v>866.42</v>
      </c>
      <c r="J813" s="289">
        <v>149890.04999999999</v>
      </c>
      <c r="K813" s="288" t="s">
        <v>103</v>
      </c>
      <c r="L813" s="292">
        <v>0.25469999999999998</v>
      </c>
    </row>
    <row r="814" spans="1:12" ht="15.75" thickBot="1" x14ac:dyDescent="0.3">
      <c r="A814" s="291" t="s">
        <v>127</v>
      </c>
      <c r="B814" s="286" t="s">
        <v>485</v>
      </c>
      <c r="C814" s="286" t="s">
        <v>1011</v>
      </c>
      <c r="D814" s="138" t="s">
        <v>486</v>
      </c>
      <c r="E814" s="286" t="s">
        <v>165</v>
      </c>
      <c r="F814" s="287">
        <v>46716</v>
      </c>
      <c r="G814" s="288" t="s">
        <v>1736</v>
      </c>
      <c r="H814" s="288">
        <v>254</v>
      </c>
      <c r="I814" s="289">
        <v>866.42</v>
      </c>
      <c r="J814" s="289">
        <v>220069.79</v>
      </c>
      <c r="K814" s="288" t="s">
        <v>103</v>
      </c>
      <c r="L814" s="292">
        <v>4.5999999999999999E-3</v>
      </c>
    </row>
    <row r="815" spans="1:12" ht="15.75" thickBot="1" x14ac:dyDescent="0.3">
      <c r="A815" s="291" t="s">
        <v>127</v>
      </c>
      <c r="B815" s="286" t="s">
        <v>485</v>
      </c>
      <c r="C815" s="286" t="s">
        <v>100</v>
      </c>
      <c r="D815" s="138" t="s">
        <v>486</v>
      </c>
      <c r="E815" s="286" t="s">
        <v>1148</v>
      </c>
      <c r="F815" s="287">
        <v>46716</v>
      </c>
      <c r="G815" s="288" t="s">
        <v>1736</v>
      </c>
      <c r="H815" s="290">
        <v>2711</v>
      </c>
      <c r="I815" s="289">
        <v>866.42</v>
      </c>
      <c r="J815" s="289">
        <v>2348855.12</v>
      </c>
      <c r="K815" s="288" t="s">
        <v>103</v>
      </c>
      <c r="L815" s="292">
        <v>4.7000000000000002E-3</v>
      </c>
    </row>
    <row r="816" spans="1:12" ht="15.75" thickBot="1" x14ac:dyDescent="0.3">
      <c r="A816" s="291" t="s">
        <v>127</v>
      </c>
      <c r="B816" s="286" t="s">
        <v>485</v>
      </c>
      <c r="C816" s="286" t="s">
        <v>108</v>
      </c>
      <c r="D816" s="138" t="s">
        <v>486</v>
      </c>
      <c r="E816" s="286" t="s">
        <v>1149</v>
      </c>
      <c r="F816" s="287">
        <v>46716</v>
      </c>
      <c r="G816" s="288" t="s">
        <v>1736</v>
      </c>
      <c r="H816" s="290">
        <v>2977</v>
      </c>
      <c r="I816" s="289">
        <v>866.42</v>
      </c>
      <c r="J816" s="289">
        <v>2579321.91</v>
      </c>
      <c r="K816" s="288" t="s">
        <v>103</v>
      </c>
      <c r="L816" s="292">
        <v>9.4000000000000004E-3</v>
      </c>
    </row>
    <row r="817" spans="1:12" ht="15.75" thickBot="1" x14ac:dyDescent="0.3">
      <c r="A817" s="291" t="s">
        <v>127</v>
      </c>
      <c r="B817" s="286" t="s">
        <v>485</v>
      </c>
      <c r="C817" s="286" t="s">
        <v>353</v>
      </c>
      <c r="D817" s="138" t="s">
        <v>486</v>
      </c>
      <c r="E817" s="286" t="s">
        <v>761</v>
      </c>
      <c r="F817" s="287">
        <v>46716</v>
      </c>
      <c r="G817" s="288" t="s">
        <v>1736</v>
      </c>
      <c r="H817" s="288">
        <v>199</v>
      </c>
      <c r="I817" s="289">
        <v>866.42</v>
      </c>
      <c r="J817" s="289">
        <v>172416.88</v>
      </c>
      <c r="K817" s="288" t="s">
        <v>103</v>
      </c>
      <c r="L817" s="292">
        <v>4.4999999999999997E-3</v>
      </c>
    </row>
    <row r="818" spans="1:12" ht="15.75" thickBot="1" x14ac:dyDescent="0.3">
      <c r="A818" s="291" t="s">
        <v>127</v>
      </c>
      <c r="B818" s="286" t="s">
        <v>485</v>
      </c>
      <c r="C818" s="286" t="s">
        <v>1012</v>
      </c>
      <c r="D818" s="138" t="s">
        <v>486</v>
      </c>
      <c r="E818" s="286" t="s">
        <v>1168</v>
      </c>
      <c r="F818" s="287">
        <v>46716</v>
      </c>
      <c r="G818" s="288" t="s">
        <v>1736</v>
      </c>
      <c r="H818" s="288">
        <v>170</v>
      </c>
      <c r="I818" s="289">
        <v>866.42</v>
      </c>
      <c r="J818" s="289">
        <v>147290.79999999999</v>
      </c>
      <c r="K818" s="288" t="s">
        <v>103</v>
      </c>
      <c r="L818" s="292">
        <v>4.5999999999999999E-3</v>
      </c>
    </row>
    <row r="819" spans="1:12" ht="15.75" thickBot="1" x14ac:dyDescent="0.3">
      <c r="A819" s="291" t="s">
        <v>127</v>
      </c>
      <c r="B819" s="286" t="s">
        <v>45</v>
      </c>
      <c r="C819" s="286" t="s">
        <v>455</v>
      </c>
      <c r="D819" s="138" t="s">
        <v>426</v>
      </c>
      <c r="E819" s="286" t="s">
        <v>634</v>
      </c>
      <c r="F819" s="287">
        <v>47192</v>
      </c>
      <c r="G819" s="288" t="s">
        <v>1548</v>
      </c>
      <c r="H819" s="288">
        <v>110</v>
      </c>
      <c r="I819" s="289">
        <v>794.19</v>
      </c>
      <c r="J819" s="289">
        <v>87360.9</v>
      </c>
      <c r="K819" s="288" t="s">
        <v>103</v>
      </c>
      <c r="L819" s="292">
        <v>2.0799999999999999E-2</v>
      </c>
    </row>
    <row r="820" spans="1:12" ht="15.75" thickBot="1" x14ac:dyDescent="0.3">
      <c r="A820" s="291" t="s">
        <v>127</v>
      </c>
      <c r="B820" s="286" t="s">
        <v>45</v>
      </c>
      <c r="C820" s="286" t="s">
        <v>1011</v>
      </c>
      <c r="D820" s="138" t="s">
        <v>1525</v>
      </c>
      <c r="E820" s="286" t="s">
        <v>165</v>
      </c>
      <c r="F820" s="287">
        <v>47011</v>
      </c>
      <c r="G820" s="288" t="s">
        <v>1737</v>
      </c>
      <c r="H820" s="288">
        <v>684</v>
      </c>
      <c r="I820" s="289">
        <v>1206.3800000000001</v>
      </c>
      <c r="J820" s="289">
        <v>825162.51</v>
      </c>
      <c r="K820" s="288" t="s">
        <v>103</v>
      </c>
      <c r="L820" s="292">
        <v>1.7299999999999999E-2</v>
      </c>
    </row>
    <row r="821" spans="1:12" ht="15.75" thickBot="1" x14ac:dyDescent="0.3">
      <c r="A821" s="291" t="s">
        <v>127</v>
      </c>
      <c r="B821" s="286" t="s">
        <v>45</v>
      </c>
      <c r="C821" s="286" t="s">
        <v>100</v>
      </c>
      <c r="D821" s="138" t="s">
        <v>426</v>
      </c>
      <c r="E821" s="286" t="s">
        <v>1738</v>
      </c>
      <c r="F821" s="287">
        <v>47192</v>
      </c>
      <c r="G821" s="288" t="s">
        <v>1548</v>
      </c>
      <c r="H821" s="290">
        <v>1608</v>
      </c>
      <c r="I821" s="289">
        <v>794.19</v>
      </c>
      <c r="J821" s="289">
        <v>1277057.55</v>
      </c>
      <c r="K821" s="288" t="s">
        <v>103</v>
      </c>
      <c r="L821" s="292">
        <v>2.5999999999999999E-3</v>
      </c>
    </row>
    <row r="822" spans="1:12" ht="15.75" thickBot="1" x14ac:dyDescent="0.3">
      <c r="A822" s="291" t="s">
        <v>127</v>
      </c>
      <c r="B822" s="286" t="s">
        <v>45</v>
      </c>
      <c r="C822" s="286" t="s">
        <v>108</v>
      </c>
      <c r="D822" s="138" t="s">
        <v>426</v>
      </c>
      <c r="E822" s="286" t="s">
        <v>632</v>
      </c>
      <c r="F822" s="287">
        <v>47192</v>
      </c>
      <c r="G822" s="288" t="s">
        <v>1548</v>
      </c>
      <c r="H822" s="290">
        <v>1662</v>
      </c>
      <c r="I822" s="289">
        <v>794.19</v>
      </c>
      <c r="J822" s="289">
        <v>1319943.81</v>
      </c>
      <c r="K822" s="288" t="s">
        <v>103</v>
      </c>
      <c r="L822" s="292">
        <v>4.7999999999999996E-3</v>
      </c>
    </row>
    <row r="823" spans="1:12" ht="15.75" thickBot="1" x14ac:dyDescent="0.3">
      <c r="A823" s="291" t="s">
        <v>127</v>
      </c>
      <c r="B823" s="286" t="s">
        <v>45</v>
      </c>
      <c r="C823" s="286" t="s">
        <v>281</v>
      </c>
      <c r="D823" s="138" t="s">
        <v>426</v>
      </c>
      <c r="E823" s="286" t="s">
        <v>1522</v>
      </c>
      <c r="F823" s="287">
        <v>47192</v>
      </c>
      <c r="G823" s="288" t="s">
        <v>1548</v>
      </c>
      <c r="H823" s="288">
        <v>416</v>
      </c>
      <c r="I823" s="289">
        <v>794.19</v>
      </c>
      <c r="J823" s="289">
        <v>330383.03999999998</v>
      </c>
      <c r="K823" s="288" t="s">
        <v>103</v>
      </c>
      <c r="L823" s="292">
        <v>1.6999999999999999E-3</v>
      </c>
    </row>
    <row r="824" spans="1:12" ht="15.75" thickBot="1" x14ac:dyDescent="0.3">
      <c r="A824" s="291" t="s">
        <v>127</v>
      </c>
      <c r="B824" s="286" t="s">
        <v>45</v>
      </c>
      <c r="C824" s="286" t="s">
        <v>1079</v>
      </c>
      <c r="D824" s="138" t="s">
        <v>426</v>
      </c>
      <c r="E824" s="286" t="s">
        <v>1197</v>
      </c>
      <c r="F824" s="287">
        <v>47192</v>
      </c>
      <c r="G824" s="288" t="s">
        <v>1548</v>
      </c>
      <c r="H824" s="288">
        <v>176</v>
      </c>
      <c r="I824" s="289">
        <v>794.19</v>
      </c>
      <c r="J824" s="289">
        <v>139777.44</v>
      </c>
      <c r="K824" s="288" t="s">
        <v>103</v>
      </c>
      <c r="L824" s="292">
        <v>3.3E-3</v>
      </c>
    </row>
    <row r="825" spans="1:12" ht="15.75" thickBot="1" x14ac:dyDescent="0.3">
      <c r="A825" s="291" t="s">
        <v>127</v>
      </c>
      <c r="B825" s="286" t="s">
        <v>45</v>
      </c>
      <c r="C825" s="286" t="s">
        <v>1012</v>
      </c>
      <c r="D825" s="138" t="s">
        <v>1525</v>
      </c>
      <c r="E825" s="286" t="s">
        <v>165</v>
      </c>
      <c r="F825" s="287">
        <v>47011</v>
      </c>
      <c r="G825" s="288" t="s">
        <v>1737</v>
      </c>
      <c r="H825" s="288">
        <v>463</v>
      </c>
      <c r="I825" s="289">
        <v>1206.3800000000001</v>
      </c>
      <c r="J825" s="289">
        <v>558552.98</v>
      </c>
      <c r="K825" s="288" t="s">
        <v>103</v>
      </c>
      <c r="L825" s="292">
        <v>1.7600000000000001E-2</v>
      </c>
    </row>
    <row r="826" spans="1:12" ht="15.75" thickBot="1" x14ac:dyDescent="0.3">
      <c r="A826" s="291" t="s">
        <v>127</v>
      </c>
      <c r="B826" s="286" t="s">
        <v>744</v>
      </c>
      <c r="C826" s="286" t="s">
        <v>455</v>
      </c>
      <c r="D826" s="138" t="s">
        <v>1043</v>
      </c>
      <c r="E826" s="286" t="s">
        <v>1198</v>
      </c>
      <c r="F826" s="287">
        <v>46924</v>
      </c>
      <c r="G826" s="288" t="s">
        <v>1616</v>
      </c>
      <c r="H826" s="288">
        <v>23</v>
      </c>
      <c r="I826" s="289">
        <v>1043.95</v>
      </c>
      <c r="J826" s="289">
        <v>24010.78</v>
      </c>
      <c r="K826" s="288" t="s">
        <v>103</v>
      </c>
      <c r="L826" s="292">
        <v>5.7000000000000002E-3</v>
      </c>
    </row>
    <row r="827" spans="1:12" ht="15.75" thickBot="1" x14ac:dyDescent="0.3">
      <c r="A827" s="291" t="s">
        <v>127</v>
      </c>
      <c r="B827" s="286" t="s">
        <v>744</v>
      </c>
      <c r="C827" s="286" t="s">
        <v>932</v>
      </c>
      <c r="D827" s="138" t="s">
        <v>1043</v>
      </c>
      <c r="E827" s="286" t="s">
        <v>1044</v>
      </c>
      <c r="F827" s="287">
        <v>46924</v>
      </c>
      <c r="G827" s="288" t="s">
        <v>1616</v>
      </c>
      <c r="H827" s="288">
        <v>665</v>
      </c>
      <c r="I827" s="289">
        <v>1043.95</v>
      </c>
      <c r="J827" s="289">
        <v>694224.67</v>
      </c>
      <c r="K827" s="288" t="s">
        <v>103</v>
      </c>
      <c r="L827" s="292">
        <v>5.7000000000000002E-3</v>
      </c>
    </row>
    <row r="828" spans="1:12" ht="15.75" thickBot="1" x14ac:dyDescent="0.3">
      <c r="A828" s="291" t="s">
        <v>127</v>
      </c>
      <c r="B828" s="286" t="s">
        <v>744</v>
      </c>
      <c r="C828" s="286" t="s">
        <v>100</v>
      </c>
      <c r="D828" s="138" t="s">
        <v>1043</v>
      </c>
      <c r="E828" s="286" t="s">
        <v>1495</v>
      </c>
      <c r="F828" s="287">
        <v>46924</v>
      </c>
      <c r="G828" s="288" t="s">
        <v>1616</v>
      </c>
      <c r="H828" s="290">
        <v>2162</v>
      </c>
      <c r="I828" s="289">
        <v>1043.95</v>
      </c>
      <c r="J828" s="289">
        <v>2257013.13</v>
      </c>
      <c r="K828" s="288" t="s">
        <v>103</v>
      </c>
      <c r="L828" s="292">
        <v>4.4999999999999997E-3</v>
      </c>
    </row>
    <row r="829" spans="1:12" ht="15.75" thickBot="1" x14ac:dyDescent="0.3">
      <c r="A829" s="291" t="s">
        <v>127</v>
      </c>
      <c r="B829" s="286" t="s">
        <v>744</v>
      </c>
      <c r="C829" s="286" t="s">
        <v>108</v>
      </c>
      <c r="D829" s="138" t="s">
        <v>1043</v>
      </c>
      <c r="E829" s="286" t="s">
        <v>1739</v>
      </c>
      <c r="F829" s="287">
        <v>46924</v>
      </c>
      <c r="G829" s="288" t="s">
        <v>1616</v>
      </c>
      <c r="H829" s="290">
        <v>2491</v>
      </c>
      <c r="I829" s="289">
        <v>1043.95</v>
      </c>
      <c r="J829" s="289">
        <v>2600471.65</v>
      </c>
      <c r="K829" s="288" t="s">
        <v>103</v>
      </c>
      <c r="L829" s="292">
        <v>9.4000000000000004E-3</v>
      </c>
    </row>
    <row r="830" spans="1:12" ht="15.75" thickBot="1" x14ac:dyDescent="0.3">
      <c r="A830" s="291" t="s">
        <v>127</v>
      </c>
      <c r="B830" s="286" t="s">
        <v>744</v>
      </c>
      <c r="C830" s="286" t="s">
        <v>352</v>
      </c>
      <c r="D830" s="138" t="s">
        <v>429</v>
      </c>
      <c r="E830" s="286" t="s">
        <v>637</v>
      </c>
      <c r="F830" s="287">
        <v>48470</v>
      </c>
      <c r="G830" s="288" t="s">
        <v>1740</v>
      </c>
      <c r="H830" s="290">
        <v>3809</v>
      </c>
      <c r="I830" s="289">
        <v>1049.6199999999999</v>
      </c>
      <c r="J830" s="289">
        <v>3997990.07</v>
      </c>
      <c r="K830" s="288" t="s">
        <v>103</v>
      </c>
      <c r="L830" s="292">
        <v>1.6E-2</v>
      </c>
    </row>
    <row r="831" spans="1:12" ht="15.75" thickBot="1" x14ac:dyDescent="0.3">
      <c r="A831" s="291" t="s">
        <v>127</v>
      </c>
      <c r="B831" s="286" t="s">
        <v>744</v>
      </c>
      <c r="C831" s="286" t="s">
        <v>353</v>
      </c>
      <c r="D831" s="138" t="s">
        <v>1043</v>
      </c>
      <c r="E831" s="286" t="s">
        <v>648</v>
      </c>
      <c r="F831" s="287">
        <v>46924</v>
      </c>
      <c r="G831" s="288" t="s">
        <v>1616</v>
      </c>
      <c r="H831" s="288">
        <v>159</v>
      </c>
      <c r="I831" s="289">
        <v>1043.95</v>
      </c>
      <c r="J831" s="289">
        <v>165987.54999999999</v>
      </c>
      <c r="K831" s="288" t="s">
        <v>103</v>
      </c>
      <c r="L831" s="292">
        <v>4.4000000000000003E-3</v>
      </c>
    </row>
    <row r="832" spans="1:12" ht="15.75" thickBot="1" x14ac:dyDescent="0.3">
      <c r="A832" s="291" t="s">
        <v>127</v>
      </c>
      <c r="B832" s="286" t="s">
        <v>1333</v>
      </c>
      <c r="C832" s="286" t="s">
        <v>1314</v>
      </c>
      <c r="D832" s="138" t="s">
        <v>1334</v>
      </c>
      <c r="E832" s="286" t="s">
        <v>165</v>
      </c>
      <c r="F832" s="287">
        <v>47618</v>
      </c>
      <c r="G832" s="288" t="s">
        <v>1741</v>
      </c>
      <c r="H832" s="288">
        <v>577</v>
      </c>
      <c r="I832" s="289">
        <v>1197</v>
      </c>
      <c r="J832" s="289">
        <v>690666.21</v>
      </c>
      <c r="K832" s="288" t="s">
        <v>103</v>
      </c>
      <c r="L832" s="292">
        <v>9.4000000000000004E-3</v>
      </c>
    </row>
    <row r="833" spans="1:12" ht="15.75" thickBot="1" x14ac:dyDescent="0.3">
      <c r="A833" s="291" t="s">
        <v>127</v>
      </c>
      <c r="B833" s="286" t="s">
        <v>43</v>
      </c>
      <c r="C833" s="286" t="s">
        <v>245</v>
      </c>
      <c r="D833" s="138" t="s">
        <v>44</v>
      </c>
      <c r="E833" s="286" t="s">
        <v>638</v>
      </c>
      <c r="F833" s="287">
        <v>48745</v>
      </c>
      <c r="G833" s="288" t="s">
        <v>1556</v>
      </c>
      <c r="H833" s="288">
        <v>210</v>
      </c>
      <c r="I833" s="289">
        <v>1042</v>
      </c>
      <c r="J833" s="289">
        <v>218820.29</v>
      </c>
      <c r="K833" s="288" t="s">
        <v>103</v>
      </c>
      <c r="L833" s="292">
        <v>1.7899999999999999E-2</v>
      </c>
    </row>
    <row r="834" spans="1:12" ht="15.75" thickBot="1" x14ac:dyDescent="0.3">
      <c r="A834" s="291" t="s">
        <v>127</v>
      </c>
      <c r="B834" s="286" t="s">
        <v>1335</v>
      </c>
      <c r="C834" s="286" t="s">
        <v>1314</v>
      </c>
      <c r="D834" s="138" t="s">
        <v>1336</v>
      </c>
      <c r="E834" s="286" t="s">
        <v>165</v>
      </c>
      <c r="F834" s="287">
        <v>50754</v>
      </c>
      <c r="G834" s="288" t="s">
        <v>1618</v>
      </c>
      <c r="H834" s="290">
        <v>1500</v>
      </c>
      <c r="I834" s="289">
        <v>983.66</v>
      </c>
      <c r="J834" s="289">
        <v>1475488.96</v>
      </c>
      <c r="K834" s="288" t="s">
        <v>103</v>
      </c>
      <c r="L834" s="292">
        <v>2.0199999999999999E-2</v>
      </c>
    </row>
    <row r="835" spans="1:12" ht="15.75" thickBot="1" x14ac:dyDescent="0.3">
      <c r="A835" s="291" t="s">
        <v>127</v>
      </c>
      <c r="B835" s="286" t="s">
        <v>1337</v>
      </c>
      <c r="C835" s="286" t="s">
        <v>1314</v>
      </c>
      <c r="D835" s="138" t="s">
        <v>1338</v>
      </c>
      <c r="E835" s="286" t="s">
        <v>165</v>
      </c>
      <c r="F835" s="287">
        <v>49933</v>
      </c>
      <c r="G835" s="288" t="s">
        <v>1742</v>
      </c>
      <c r="H835" s="290">
        <v>1427</v>
      </c>
      <c r="I835" s="289">
        <v>969.96</v>
      </c>
      <c r="J835" s="289">
        <v>1384127.1</v>
      </c>
      <c r="K835" s="288" t="s">
        <v>103</v>
      </c>
      <c r="L835" s="292">
        <v>1.89E-2</v>
      </c>
    </row>
    <row r="836" spans="1:12" ht="15.75" thickBot="1" x14ac:dyDescent="0.3">
      <c r="A836" s="291" t="s">
        <v>127</v>
      </c>
      <c r="B836" s="286" t="s">
        <v>1337</v>
      </c>
      <c r="C836" s="286" t="s">
        <v>1314</v>
      </c>
      <c r="D836" s="138" t="s">
        <v>1339</v>
      </c>
      <c r="E836" s="286" t="s">
        <v>165</v>
      </c>
      <c r="F836" s="287">
        <v>49567</v>
      </c>
      <c r="G836" s="288" t="s">
        <v>1551</v>
      </c>
      <c r="H836" s="288">
        <v>685</v>
      </c>
      <c r="I836" s="289">
        <v>1003.2</v>
      </c>
      <c r="J836" s="289">
        <v>687189.21</v>
      </c>
      <c r="K836" s="288" t="s">
        <v>103</v>
      </c>
      <c r="L836" s="292">
        <v>9.4000000000000004E-3</v>
      </c>
    </row>
    <row r="837" spans="1:12" ht="15.75" thickBot="1" x14ac:dyDescent="0.3">
      <c r="A837" s="291" t="s">
        <v>127</v>
      </c>
      <c r="B837" s="286" t="s">
        <v>1337</v>
      </c>
      <c r="C837" s="286" t="s">
        <v>1314</v>
      </c>
      <c r="D837" s="138" t="s">
        <v>1340</v>
      </c>
      <c r="E837" s="286" t="s">
        <v>165</v>
      </c>
      <c r="F837" s="287">
        <v>50663</v>
      </c>
      <c r="G837" s="288" t="s">
        <v>1552</v>
      </c>
      <c r="H837" s="288">
        <v>444</v>
      </c>
      <c r="I837" s="289">
        <v>996.08</v>
      </c>
      <c r="J837" s="289">
        <v>442260.76</v>
      </c>
      <c r="K837" s="288" t="s">
        <v>103</v>
      </c>
      <c r="L837" s="292">
        <v>6.0000000000000001E-3</v>
      </c>
    </row>
    <row r="838" spans="1:12" ht="15.75" thickBot="1" x14ac:dyDescent="0.3">
      <c r="A838" s="291" t="s">
        <v>127</v>
      </c>
      <c r="B838" s="286" t="s">
        <v>1262</v>
      </c>
      <c r="C838" s="286" t="s">
        <v>245</v>
      </c>
      <c r="D838" s="138" t="s">
        <v>227</v>
      </c>
      <c r="E838" s="286" t="s">
        <v>639</v>
      </c>
      <c r="F838" s="287">
        <v>48106</v>
      </c>
      <c r="G838" s="288" t="s">
        <v>1743</v>
      </c>
      <c r="H838" s="288">
        <v>237</v>
      </c>
      <c r="I838" s="289">
        <v>1032.78</v>
      </c>
      <c r="J838" s="289">
        <v>244769.43</v>
      </c>
      <c r="K838" s="288" t="s">
        <v>103</v>
      </c>
      <c r="L838" s="292">
        <v>0.02</v>
      </c>
    </row>
    <row r="839" spans="1:12" ht="15.75" thickBot="1" x14ac:dyDescent="0.3">
      <c r="A839" s="291" t="s">
        <v>127</v>
      </c>
      <c r="B839" s="286" t="s">
        <v>1262</v>
      </c>
      <c r="C839" s="286" t="s">
        <v>455</v>
      </c>
      <c r="D839" s="138" t="s">
        <v>1004</v>
      </c>
      <c r="E839" s="286" t="s">
        <v>165</v>
      </c>
      <c r="F839" s="287">
        <v>46482</v>
      </c>
      <c r="G839" s="288" t="s">
        <v>103</v>
      </c>
      <c r="H839" s="288">
        <v>50</v>
      </c>
      <c r="I839" s="289">
        <v>1030.83</v>
      </c>
      <c r="J839" s="289">
        <v>51541.71</v>
      </c>
      <c r="K839" s="288" t="s">
        <v>103</v>
      </c>
      <c r="L839" s="292">
        <v>1.2200000000000001E-2</v>
      </c>
    </row>
    <row r="840" spans="1:12" ht="15.75" thickBot="1" x14ac:dyDescent="0.3">
      <c r="A840" s="291" t="s">
        <v>127</v>
      </c>
      <c r="B840" s="286" t="s">
        <v>1262</v>
      </c>
      <c r="C840" s="286" t="s">
        <v>932</v>
      </c>
      <c r="D840" s="138" t="s">
        <v>1004</v>
      </c>
      <c r="E840" s="286" t="s">
        <v>165</v>
      </c>
      <c r="F840" s="287">
        <v>46482</v>
      </c>
      <c r="G840" s="288" t="s">
        <v>103</v>
      </c>
      <c r="H840" s="288">
        <v>310</v>
      </c>
      <c r="I840" s="289">
        <v>1030.83</v>
      </c>
      <c r="J840" s="289">
        <v>319558.63</v>
      </c>
      <c r="K840" s="288" t="s">
        <v>103</v>
      </c>
      <c r="L840" s="292">
        <v>2.5999999999999999E-3</v>
      </c>
    </row>
    <row r="841" spans="1:12" ht="15.75" thickBot="1" x14ac:dyDescent="0.3">
      <c r="A841" s="291" t="s">
        <v>127</v>
      </c>
      <c r="B841" s="286" t="s">
        <v>1262</v>
      </c>
      <c r="C841" s="286" t="s">
        <v>932</v>
      </c>
      <c r="D841" s="138" t="s">
        <v>227</v>
      </c>
      <c r="E841" s="286" t="s">
        <v>949</v>
      </c>
      <c r="F841" s="287">
        <v>48106</v>
      </c>
      <c r="G841" s="288" t="s">
        <v>1743</v>
      </c>
      <c r="H841" s="288">
        <v>229</v>
      </c>
      <c r="I841" s="289">
        <v>1032.78</v>
      </c>
      <c r="J841" s="289">
        <v>236507.17</v>
      </c>
      <c r="K841" s="288" t="s">
        <v>103</v>
      </c>
      <c r="L841" s="292">
        <v>1.9E-3</v>
      </c>
    </row>
    <row r="842" spans="1:12" ht="15.75" thickBot="1" x14ac:dyDescent="0.3">
      <c r="A842" s="291" t="s">
        <v>127</v>
      </c>
      <c r="B842" s="286" t="s">
        <v>1262</v>
      </c>
      <c r="C842" s="286" t="s">
        <v>1011</v>
      </c>
      <c r="D842" s="138" t="s">
        <v>227</v>
      </c>
      <c r="E842" s="286" t="s">
        <v>165</v>
      </c>
      <c r="F842" s="287">
        <v>48106</v>
      </c>
      <c r="G842" s="288" t="s">
        <v>1743</v>
      </c>
      <c r="H842" s="288">
        <v>155</v>
      </c>
      <c r="I842" s="289">
        <v>1032.78</v>
      </c>
      <c r="J842" s="289">
        <v>160081.26999999999</v>
      </c>
      <c r="K842" s="288" t="s">
        <v>103</v>
      </c>
      <c r="L842" s="292">
        <v>3.3999999999999998E-3</v>
      </c>
    </row>
    <row r="843" spans="1:12" ht="15.75" thickBot="1" x14ac:dyDescent="0.3">
      <c r="A843" s="291" t="s">
        <v>127</v>
      </c>
      <c r="B843" s="286" t="s">
        <v>1262</v>
      </c>
      <c r="C843" s="286" t="s">
        <v>100</v>
      </c>
      <c r="D843" s="138" t="s">
        <v>1004</v>
      </c>
      <c r="E843" s="286" t="s">
        <v>165</v>
      </c>
      <c r="F843" s="287">
        <v>46482</v>
      </c>
      <c r="G843" s="288" t="s">
        <v>103</v>
      </c>
      <c r="H843" s="290">
        <v>1590</v>
      </c>
      <c r="I843" s="289">
        <v>1030.83</v>
      </c>
      <c r="J843" s="289">
        <v>1639026.5</v>
      </c>
      <c r="K843" s="288" t="s">
        <v>103</v>
      </c>
      <c r="L843" s="292">
        <v>3.3E-3</v>
      </c>
    </row>
    <row r="844" spans="1:12" ht="15.75" thickBot="1" x14ac:dyDescent="0.3">
      <c r="A844" s="291" t="s">
        <v>127</v>
      </c>
      <c r="B844" s="286" t="s">
        <v>1262</v>
      </c>
      <c r="C844" s="286" t="s">
        <v>108</v>
      </c>
      <c r="D844" s="138" t="s">
        <v>1004</v>
      </c>
      <c r="E844" s="286" t="s">
        <v>165</v>
      </c>
      <c r="F844" s="287">
        <v>46482</v>
      </c>
      <c r="G844" s="288" t="s">
        <v>103</v>
      </c>
      <c r="H844" s="290">
        <v>1910</v>
      </c>
      <c r="I844" s="289">
        <v>1030.83</v>
      </c>
      <c r="J844" s="289">
        <v>1968893.47</v>
      </c>
      <c r="K844" s="288" t="s">
        <v>103</v>
      </c>
      <c r="L844" s="292">
        <v>7.1000000000000004E-3</v>
      </c>
    </row>
    <row r="845" spans="1:12" ht="15.75" thickBot="1" x14ac:dyDescent="0.3">
      <c r="A845" s="291" t="s">
        <v>127</v>
      </c>
      <c r="B845" s="286" t="s">
        <v>1262</v>
      </c>
      <c r="C845" s="286" t="s">
        <v>352</v>
      </c>
      <c r="D845" s="138" t="s">
        <v>7</v>
      </c>
      <c r="E845" s="286" t="s">
        <v>640</v>
      </c>
      <c r="F845" s="287">
        <v>46595</v>
      </c>
      <c r="G845" s="288" t="s">
        <v>1744</v>
      </c>
      <c r="H845" s="290">
        <v>2016</v>
      </c>
      <c r="I845" s="289">
        <v>983.54</v>
      </c>
      <c r="J845" s="289">
        <v>1982814.35</v>
      </c>
      <c r="K845" s="288" t="s">
        <v>103</v>
      </c>
      <c r="L845" s="292">
        <v>8.0000000000000002E-3</v>
      </c>
    </row>
    <row r="846" spans="1:12" ht="15.75" thickBot="1" x14ac:dyDescent="0.3">
      <c r="A846" s="291" t="s">
        <v>127</v>
      </c>
      <c r="B846" s="286" t="s">
        <v>1262</v>
      </c>
      <c r="C846" s="286" t="s">
        <v>353</v>
      </c>
      <c r="D846" s="138" t="s">
        <v>1004</v>
      </c>
      <c r="E846" s="286" t="s">
        <v>165</v>
      </c>
      <c r="F846" s="287">
        <v>46482</v>
      </c>
      <c r="G846" s="288" t="s">
        <v>103</v>
      </c>
      <c r="H846" s="288">
        <v>140</v>
      </c>
      <c r="I846" s="289">
        <v>1030.83</v>
      </c>
      <c r="J846" s="289">
        <v>144316.79999999999</v>
      </c>
      <c r="K846" s="288" t="s">
        <v>103</v>
      </c>
      <c r="L846" s="292">
        <v>3.8E-3</v>
      </c>
    </row>
    <row r="847" spans="1:12" ht="15.75" thickBot="1" x14ac:dyDescent="0.3">
      <c r="A847" s="291" t="s">
        <v>127</v>
      </c>
      <c r="B847" s="286" t="s">
        <v>1262</v>
      </c>
      <c r="C847" s="286" t="s">
        <v>1012</v>
      </c>
      <c r="D847" s="138" t="s">
        <v>227</v>
      </c>
      <c r="E847" s="286" t="s">
        <v>165</v>
      </c>
      <c r="F847" s="287">
        <v>48106</v>
      </c>
      <c r="G847" s="288" t="s">
        <v>1743</v>
      </c>
      <c r="H847" s="288">
        <v>117</v>
      </c>
      <c r="I847" s="289">
        <v>1032.78</v>
      </c>
      <c r="J847" s="289">
        <v>120835.54</v>
      </c>
      <c r="K847" s="288" t="s">
        <v>103</v>
      </c>
      <c r="L847" s="292">
        <v>3.8E-3</v>
      </c>
    </row>
    <row r="848" spans="1:12" ht="15.75" thickBot="1" x14ac:dyDescent="0.3">
      <c r="A848" s="291" t="s">
        <v>127</v>
      </c>
      <c r="B848" s="286" t="s">
        <v>500</v>
      </c>
      <c r="C848" s="286" t="s">
        <v>932</v>
      </c>
      <c r="D848" s="138" t="s">
        <v>501</v>
      </c>
      <c r="E848" s="286" t="s">
        <v>943</v>
      </c>
      <c r="F848" s="287">
        <v>46310</v>
      </c>
      <c r="G848" s="288" t="s">
        <v>1664</v>
      </c>
      <c r="H848" s="288">
        <v>340</v>
      </c>
      <c r="I848" s="289">
        <v>1061.44</v>
      </c>
      <c r="J848" s="289">
        <v>360888.91</v>
      </c>
      <c r="K848" s="288" t="s">
        <v>103</v>
      </c>
      <c r="L848" s="292">
        <v>2.8999999999999998E-3</v>
      </c>
    </row>
    <row r="849" spans="1:12" ht="15.75" thickBot="1" x14ac:dyDescent="0.3">
      <c r="A849" s="291" t="s">
        <v>127</v>
      </c>
      <c r="B849" s="286" t="s">
        <v>500</v>
      </c>
      <c r="C849" s="286" t="s">
        <v>100</v>
      </c>
      <c r="D849" s="138" t="s">
        <v>501</v>
      </c>
      <c r="E849" s="286" t="s">
        <v>1496</v>
      </c>
      <c r="F849" s="287">
        <v>46310</v>
      </c>
      <c r="G849" s="288" t="s">
        <v>1664</v>
      </c>
      <c r="H849" s="290">
        <v>1432</v>
      </c>
      <c r="I849" s="289">
        <v>1061.44</v>
      </c>
      <c r="J849" s="289">
        <v>1519979.16</v>
      </c>
      <c r="K849" s="288" t="s">
        <v>103</v>
      </c>
      <c r="L849" s="292">
        <v>3.0000000000000001E-3</v>
      </c>
    </row>
    <row r="850" spans="1:12" ht="15.75" thickBot="1" x14ac:dyDescent="0.3">
      <c r="A850" s="291" t="s">
        <v>127</v>
      </c>
      <c r="B850" s="286" t="s">
        <v>500</v>
      </c>
      <c r="C850" s="286" t="s">
        <v>108</v>
      </c>
      <c r="D850" s="138" t="s">
        <v>501</v>
      </c>
      <c r="E850" s="286" t="s">
        <v>641</v>
      </c>
      <c r="F850" s="287">
        <v>46310</v>
      </c>
      <c r="G850" s="288" t="s">
        <v>1664</v>
      </c>
      <c r="H850" s="290">
        <v>1670</v>
      </c>
      <c r="I850" s="289">
        <v>1061.44</v>
      </c>
      <c r="J850" s="289">
        <v>1772601.4</v>
      </c>
      <c r="K850" s="288" t="s">
        <v>103</v>
      </c>
      <c r="L850" s="292">
        <v>6.4000000000000003E-3</v>
      </c>
    </row>
    <row r="851" spans="1:12" ht="15.75" thickBot="1" x14ac:dyDescent="0.3">
      <c r="A851" s="291" t="s">
        <v>127</v>
      </c>
      <c r="B851" s="286" t="s">
        <v>500</v>
      </c>
      <c r="C851" s="286" t="s">
        <v>352</v>
      </c>
      <c r="D851" s="138" t="s">
        <v>501</v>
      </c>
      <c r="E851" s="286" t="s">
        <v>720</v>
      </c>
      <c r="F851" s="287">
        <v>46310</v>
      </c>
      <c r="G851" s="288" t="s">
        <v>1664</v>
      </c>
      <c r="H851" s="288">
        <v>985</v>
      </c>
      <c r="I851" s="289">
        <v>1061.44</v>
      </c>
      <c r="J851" s="289">
        <v>1045516.39</v>
      </c>
      <c r="K851" s="288" t="s">
        <v>103</v>
      </c>
      <c r="L851" s="292">
        <v>4.1999999999999997E-3</v>
      </c>
    </row>
    <row r="852" spans="1:12" ht="15.75" thickBot="1" x14ac:dyDescent="0.3">
      <c r="A852" s="291" t="s">
        <v>127</v>
      </c>
      <c r="B852" s="286" t="s">
        <v>500</v>
      </c>
      <c r="C852" s="286" t="s">
        <v>1079</v>
      </c>
      <c r="D852" s="138" t="s">
        <v>501</v>
      </c>
      <c r="E852" s="286" t="s">
        <v>1199</v>
      </c>
      <c r="F852" s="287">
        <v>46310</v>
      </c>
      <c r="G852" s="288" t="s">
        <v>1664</v>
      </c>
      <c r="H852" s="288">
        <v>115</v>
      </c>
      <c r="I852" s="289">
        <v>1061.44</v>
      </c>
      <c r="J852" s="289">
        <v>122065.37</v>
      </c>
      <c r="K852" s="288" t="s">
        <v>103</v>
      </c>
      <c r="L852" s="292">
        <v>2.8999999999999998E-3</v>
      </c>
    </row>
    <row r="853" spans="1:12" ht="15.75" thickBot="1" x14ac:dyDescent="0.3">
      <c r="A853" s="291" t="s">
        <v>127</v>
      </c>
      <c r="B853" s="286" t="s">
        <v>500</v>
      </c>
      <c r="C853" s="286" t="s">
        <v>353</v>
      </c>
      <c r="D853" s="138" t="s">
        <v>501</v>
      </c>
      <c r="E853" s="286" t="s">
        <v>648</v>
      </c>
      <c r="F853" s="287">
        <v>46310</v>
      </c>
      <c r="G853" s="288" t="s">
        <v>1664</v>
      </c>
      <c r="H853" s="288">
        <v>159</v>
      </c>
      <c r="I853" s="289">
        <v>1061.44</v>
      </c>
      <c r="J853" s="289">
        <v>168768.64000000001</v>
      </c>
      <c r="K853" s="288" t="s">
        <v>103</v>
      </c>
      <c r="L853" s="292">
        <v>4.4000000000000003E-3</v>
      </c>
    </row>
    <row r="854" spans="1:12" ht="15.75" thickBot="1" x14ac:dyDescent="0.3">
      <c r="A854" s="291" t="s">
        <v>127</v>
      </c>
      <c r="B854" s="286" t="s">
        <v>500</v>
      </c>
      <c r="C854" s="286" t="s">
        <v>1012</v>
      </c>
      <c r="D854" s="138" t="s">
        <v>501</v>
      </c>
      <c r="E854" s="286" t="s">
        <v>165</v>
      </c>
      <c r="F854" s="287">
        <v>46310</v>
      </c>
      <c r="G854" s="288" t="s">
        <v>1664</v>
      </c>
      <c r="H854" s="288">
        <v>144</v>
      </c>
      <c r="I854" s="289">
        <v>1061.44</v>
      </c>
      <c r="J854" s="289">
        <v>152847.07</v>
      </c>
      <c r="K854" s="288" t="s">
        <v>103</v>
      </c>
      <c r="L854" s="292">
        <v>4.7999999999999996E-3</v>
      </c>
    </row>
    <row r="855" spans="1:12" ht="15.75" thickBot="1" x14ac:dyDescent="0.3">
      <c r="A855" s="291" t="s">
        <v>127</v>
      </c>
      <c r="B855" s="286" t="s">
        <v>167</v>
      </c>
      <c r="C855" s="286" t="s">
        <v>245</v>
      </c>
      <c r="D855" s="138" t="s">
        <v>259</v>
      </c>
      <c r="E855" s="286" t="s">
        <v>642</v>
      </c>
      <c r="F855" s="287">
        <v>51820</v>
      </c>
      <c r="G855" s="288" t="s">
        <v>1745</v>
      </c>
      <c r="H855" s="288">
        <v>100</v>
      </c>
      <c r="I855" s="289">
        <v>1028.01</v>
      </c>
      <c r="J855" s="289">
        <v>102801.05</v>
      </c>
      <c r="K855" s="288" t="s">
        <v>103</v>
      </c>
      <c r="L855" s="292">
        <v>8.3999999999999995E-3</v>
      </c>
    </row>
    <row r="856" spans="1:12" ht="15.75" thickBot="1" x14ac:dyDescent="0.3">
      <c r="A856" s="291" t="s">
        <v>127</v>
      </c>
      <c r="B856" s="286" t="s">
        <v>167</v>
      </c>
      <c r="C856" s="286" t="s">
        <v>245</v>
      </c>
      <c r="D856" s="138" t="s">
        <v>260</v>
      </c>
      <c r="E856" s="286" t="s">
        <v>643</v>
      </c>
      <c r="F856" s="287">
        <v>48167</v>
      </c>
      <c r="G856" s="288" t="s">
        <v>1638</v>
      </c>
      <c r="H856" s="288">
        <v>6</v>
      </c>
      <c r="I856" s="289">
        <v>1022.87</v>
      </c>
      <c r="J856" s="289">
        <v>6137.23</v>
      </c>
      <c r="K856" s="288" t="s">
        <v>103</v>
      </c>
      <c r="L856" s="292">
        <v>5.0000000000000001E-4</v>
      </c>
    </row>
    <row r="857" spans="1:12" ht="15.75" thickBot="1" x14ac:dyDescent="0.3">
      <c r="A857" s="291" t="s">
        <v>127</v>
      </c>
      <c r="B857" s="286" t="s">
        <v>167</v>
      </c>
      <c r="C857" s="286" t="s">
        <v>932</v>
      </c>
      <c r="D857" s="138" t="s">
        <v>260</v>
      </c>
      <c r="E857" s="286" t="s">
        <v>1475</v>
      </c>
      <c r="F857" s="287">
        <v>48167</v>
      </c>
      <c r="G857" s="288" t="s">
        <v>1638</v>
      </c>
      <c r="H857" s="288">
        <v>272</v>
      </c>
      <c r="I857" s="289">
        <v>1022.87</v>
      </c>
      <c r="J857" s="289">
        <v>278221.21000000002</v>
      </c>
      <c r="K857" s="288" t="s">
        <v>103</v>
      </c>
      <c r="L857" s="292">
        <v>2.3E-3</v>
      </c>
    </row>
    <row r="858" spans="1:12" ht="15.75" thickBot="1" x14ac:dyDescent="0.3">
      <c r="A858" s="291" t="s">
        <v>127</v>
      </c>
      <c r="B858" s="286" t="s">
        <v>167</v>
      </c>
      <c r="C858" s="286" t="s">
        <v>1314</v>
      </c>
      <c r="D858" s="138" t="s">
        <v>259</v>
      </c>
      <c r="E858" s="286" t="s">
        <v>165</v>
      </c>
      <c r="F858" s="287">
        <v>51820</v>
      </c>
      <c r="G858" s="288" t="s">
        <v>1745</v>
      </c>
      <c r="H858" s="290">
        <v>2091</v>
      </c>
      <c r="I858" s="289">
        <v>1028.01</v>
      </c>
      <c r="J858" s="289">
        <v>2149569.96</v>
      </c>
      <c r="K858" s="288" t="s">
        <v>103</v>
      </c>
      <c r="L858" s="292">
        <v>2.9399999999999999E-2</v>
      </c>
    </row>
    <row r="859" spans="1:12" ht="15.75" thickBot="1" x14ac:dyDescent="0.3">
      <c r="A859" s="291" t="s">
        <v>127</v>
      </c>
      <c r="B859" s="286" t="s">
        <v>1228</v>
      </c>
      <c r="C859" s="286" t="s">
        <v>100</v>
      </c>
      <c r="D859" s="138" t="s">
        <v>321</v>
      </c>
      <c r="E859" s="286" t="s">
        <v>165</v>
      </c>
      <c r="F859" s="287">
        <v>46492</v>
      </c>
      <c r="G859" s="288" t="s">
        <v>103</v>
      </c>
      <c r="H859" s="290">
        <v>3575</v>
      </c>
      <c r="I859" s="289">
        <v>1074.76</v>
      </c>
      <c r="J859" s="289">
        <v>3842281.06</v>
      </c>
      <c r="K859" s="288" t="s">
        <v>103</v>
      </c>
      <c r="L859" s="292">
        <v>7.7000000000000002E-3</v>
      </c>
    </row>
    <row r="860" spans="1:12" ht="15.75" thickBot="1" x14ac:dyDescent="0.3">
      <c r="A860" s="291" t="s">
        <v>127</v>
      </c>
      <c r="B860" s="286" t="s">
        <v>1228</v>
      </c>
      <c r="C860" s="286" t="s">
        <v>108</v>
      </c>
      <c r="D860" s="138" t="s">
        <v>321</v>
      </c>
      <c r="E860" s="286" t="s">
        <v>165</v>
      </c>
      <c r="F860" s="287">
        <v>46492</v>
      </c>
      <c r="G860" s="288" t="s">
        <v>103</v>
      </c>
      <c r="H860" s="288">
        <v>949</v>
      </c>
      <c r="I860" s="289">
        <v>1074.76</v>
      </c>
      <c r="J860" s="289">
        <v>1019950.97</v>
      </c>
      <c r="K860" s="288" t="s">
        <v>103</v>
      </c>
      <c r="L860" s="292">
        <v>3.7000000000000002E-3</v>
      </c>
    </row>
    <row r="861" spans="1:12" ht="15.75" thickBot="1" x14ac:dyDescent="0.3">
      <c r="A861" s="291" t="s">
        <v>127</v>
      </c>
      <c r="B861" s="286" t="s">
        <v>1228</v>
      </c>
      <c r="C861" s="286" t="s">
        <v>352</v>
      </c>
      <c r="D861" s="138" t="s">
        <v>326</v>
      </c>
      <c r="E861" s="286" t="s">
        <v>600</v>
      </c>
      <c r="F861" s="287">
        <v>46893</v>
      </c>
      <c r="G861" s="288" t="s">
        <v>1611</v>
      </c>
      <c r="H861" s="290">
        <v>5000</v>
      </c>
      <c r="I861" s="289">
        <v>1062.45</v>
      </c>
      <c r="J861" s="289">
        <v>5312233.79</v>
      </c>
      <c r="K861" s="288" t="s">
        <v>103</v>
      </c>
      <c r="L861" s="292">
        <v>2.1299999999999999E-2</v>
      </c>
    </row>
    <row r="862" spans="1:12" ht="15.75" thickBot="1" x14ac:dyDescent="0.3">
      <c r="A862" s="291" t="s">
        <v>127</v>
      </c>
      <c r="B862" s="286" t="s">
        <v>1228</v>
      </c>
      <c r="C862" s="286" t="s">
        <v>352</v>
      </c>
      <c r="D862" s="138" t="s">
        <v>321</v>
      </c>
      <c r="E862" s="286" t="s">
        <v>165</v>
      </c>
      <c r="F862" s="287">
        <v>46492</v>
      </c>
      <c r="G862" s="288" t="s">
        <v>103</v>
      </c>
      <c r="H862" s="290">
        <v>2088</v>
      </c>
      <c r="I862" s="289">
        <v>1074.76</v>
      </c>
      <c r="J862" s="289">
        <v>2244107.09</v>
      </c>
      <c r="K862" s="288" t="s">
        <v>103</v>
      </c>
      <c r="L862" s="292">
        <v>8.9999999999999993E-3</v>
      </c>
    </row>
    <row r="863" spans="1:12" ht="15.75" thickBot="1" x14ac:dyDescent="0.3">
      <c r="A863" s="291" t="s">
        <v>127</v>
      </c>
      <c r="B863" s="286" t="s">
        <v>1228</v>
      </c>
      <c r="C863" s="286" t="s">
        <v>352</v>
      </c>
      <c r="D863" s="138" t="s">
        <v>285</v>
      </c>
      <c r="E863" s="286" t="s">
        <v>644</v>
      </c>
      <c r="F863" s="287">
        <v>47174</v>
      </c>
      <c r="G863" s="288" t="s">
        <v>1621</v>
      </c>
      <c r="H863" s="290">
        <v>1627</v>
      </c>
      <c r="I863" s="289">
        <v>1031.1099999999999</v>
      </c>
      <c r="J863" s="289">
        <v>1677614.68</v>
      </c>
      <c r="K863" s="288" t="s">
        <v>103</v>
      </c>
      <c r="L863" s="292">
        <v>6.7000000000000002E-3</v>
      </c>
    </row>
    <row r="864" spans="1:12" ht="15.75" thickBot="1" x14ac:dyDescent="0.3">
      <c r="A864" s="291" t="s">
        <v>127</v>
      </c>
      <c r="B864" s="286" t="s">
        <v>1341</v>
      </c>
      <c r="C864" s="286" t="s">
        <v>1314</v>
      </c>
      <c r="D864" s="138" t="s">
        <v>1342</v>
      </c>
      <c r="E864" s="286" t="s">
        <v>165</v>
      </c>
      <c r="F864" s="287">
        <v>50693</v>
      </c>
      <c r="G864" s="288" t="s">
        <v>1746</v>
      </c>
      <c r="H864" s="290">
        <v>1477</v>
      </c>
      <c r="I864" s="289">
        <v>1063.82</v>
      </c>
      <c r="J864" s="289">
        <v>1571255.6</v>
      </c>
      <c r="K864" s="288" t="s">
        <v>103</v>
      </c>
      <c r="L864" s="292">
        <v>2.1499999999999998E-2</v>
      </c>
    </row>
    <row r="865" spans="1:12" ht="15.75" thickBot="1" x14ac:dyDescent="0.3">
      <c r="A865" s="291" t="s">
        <v>127</v>
      </c>
      <c r="B865" s="286" t="s">
        <v>1229</v>
      </c>
      <c r="C865" s="286" t="s">
        <v>455</v>
      </c>
      <c r="D865" s="138" t="s">
        <v>209</v>
      </c>
      <c r="E865" s="286" t="s">
        <v>165</v>
      </c>
      <c r="F865" s="287">
        <v>48531</v>
      </c>
      <c r="G865" s="288" t="s">
        <v>103</v>
      </c>
      <c r="H865" s="288">
        <v>521</v>
      </c>
      <c r="I865" s="289">
        <v>57.71</v>
      </c>
      <c r="J865" s="289">
        <v>30068.32</v>
      </c>
      <c r="K865" s="288" t="s">
        <v>103</v>
      </c>
      <c r="L865" s="292">
        <v>7.1000000000000004E-3</v>
      </c>
    </row>
    <row r="866" spans="1:12" ht="15.75" thickBot="1" x14ac:dyDescent="0.3">
      <c r="A866" s="291" t="s">
        <v>127</v>
      </c>
      <c r="B866" s="286" t="s">
        <v>1229</v>
      </c>
      <c r="C866" s="286" t="s">
        <v>455</v>
      </c>
      <c r="D866" s="138" t="s">
        <v>1103</v>
      </c>
      <c r="E866" s="286" t="s">
        <v>165</v>
      </c>
      <c r="F866" s="287">
        <v>46630</v>
      </c>
      <c r="G866" s="288" t="s">
        <v>103</v>
      </c>
      <c r="H866" s="290">
        <v>1796</v>
      </c>
      <c r="I866" s="289">
        <v>9.92</v>
      </c>
      <c r="J866" s="289">
        <v>17816.32</v>
      </c>
      <c r="K866" s="288" t="s">
        <v>103</v>
      </c>
      <c r="L866" s="292">
        <v>4.1999999999999997E-3</v>
      </c>
    </row>
    <row r="867" spans="1:12" ht="15.75" thickBot="1" x14ac:dyDescent="0.3">
      <c r="A867" s="291" t="s">
        <v>127</v>
      </c>
      <c r="B867" s="286" t="s">
        <v>1229</v>
      </c>
      <c r="C867" s="286" t="s">
        <v>455</v>
      </c>
      <c r="D867" s="138" t="s">
        <v>1104</v>
      </c>
      <c r="E867" s="286" t="s">
        <v>165</v>
      </c>
      <c r="F867" s="287">
        <v>50357</v>
      </c>
      <c r="G867" s="288" t="s">
        <v>103</v>
      </c>
      <c r="H867" s="288">
        <v>227</v>
      </c>
      <c r="I867" s="289">
        <v>32.86</v>
      </c>
      <c r="J867" s="289">
        <v>7459.78</v>
      </c>
      <c r="K867" s="288" t="s">
        <v>103</v>
      </c>
      <c r="L867" s="292">
        <v>1.8E-3</v>
      </c>
    </row>
    <row r="868" spans="1:12" ht="15.75" thickBot="1" x14ac:dyDescent="0.3">
      <c r="A868" s="291" t="s">
        <v>127</v>
      </c>
      <c r="B868" s="286" t="s">
        <v>1229</v>
      </c>
      <c r="C868" s="286" t="s">
        <v>356</v>
      </c>
      <c r="D868" s="138" t="s">
        <v>1103</v>
      </c>
      <c r="E868" s="286" t="s">
        <v>165</v>
      </c>
      <c r="F868" s="287">
        <v>46630</v>
      </c>
      <c r="G868" s="288" t="s">
        <v>103</v>
      </c>
      <c r="H868" s="290">
        <v>3568</v>
      </c>
      <c r="I868" s="289">
        <v>9.92</v>
      </c>
      <c r="J868" s="289">
        <v>35394.559999999998</v>
      </c>
      <c r="K868" s="288" t="s">
        <v>103</v>
      </c>
      <c r="L868" s="292">
        <v>6.0100000000000001E-2</v>
      </c>
    </row>
    <row r="869" spans="1:12" ht="15.75" thickBot="1" x14ac:dyDescent="0.3">
      <c r="A869" s="291" t="s">
        <v>127</v>
      </c>
      <c r="B869" s="286" t="s">
        <v>1229</v>
      </c>
      <c r="C869" s="286" t="s">
        <v>356</v>
      </c>
      <c r="D869" s="138" t="s">
        <v>209</v>
      </c>
      <c r="E869" s="286" t="s">
        <v>165</v>
      </c>
      <c r="F869" s="287">
        <v>48531</v>
      </c>
      <c r="G869" s="288" t="s">
        <v>103</v>
      </c>
      <c r="H869" s="288">
        <v>604</v>
      </c>
      <c r="I869" s="289">
        <v>57.71</v>
      </c>
      <c r="J869" s="289">
        <v>34858.47</v>
      </c>
      <c r="K869" s="288" t="s">
        <v>103</v>
      </c>
      <c r="L869" s="292">
        <v>5.9200000000000003E-2</v>
      </c>
    </row>
    <row r="870" spans="1:12" ht="15.75" thickBot="1" x14ac:dyDescent="0.3">
      <c r="A870" s="291" t="s">
        <v>127</v>
      </c>
      <c r="B870" s="286" t="s">
        <v>1229</v>
      </c>
      <c r="C870" s="286" t="s">
        <v>356</v>
      </c>
      <c r="D870" s="138" t="s">
        <v>12</v>
      </c>
      <c r="E870" s="286" t="s">
        <v>165</v>
      </c>
      <c r="F870" s="287">
        <v>48531</v>
      </c>
      <c r="G870" s="288" t="s">
        <v>103</v>
      </c>
      <c r="H870" s="288">
        <v>429</v>
      </c>
      <c r="I870" s="289">
        <v>57.71</v>
      </c>
      <c r="J870" s="289">
        <v>24758.75</v>
      </c>
      <c r="K870" s="288" t="s">
        <v>103</v>
      </c>
      <c r="L870" s="292">
        <v>4.2099999999999999E-2</v>
      </c>
    </row>
    <row r="871" spans="1:12" ht="15.75" thickBot="1" x14ac:dyDescent="0.3">
      <c r="A871" s="291" t="s">
        <v>127</v>
      </c>
      <c r="B871" s="286" t="s">
        <v>1229</v>
      </c>
      <c r="C871" s="286" t="s">
        <v>356</v>
      </c>
      <c r="D871" s="138" t="s">
        <v>1104</v>
      </c>
      <c r="E871" s="286" t="s">
        <v>165</v>
      </c>
      <c r="F871" s="287">
        <v>50357</v>
      </c>
      <c r="G871" s="288" t="s">
        <v>103</v>
      </c>
      <c r="H871" s="288">
        <v>257</v>
      </c>
      <c r="I871" s="289">
        <v>32.86</v>
      </c>
      <c r="J871" s="289">
        <v>8445.66</v>
      </c>
      <c r="K871" s="288" t="s">
        <v>103</v>
      </c>
      <c r="L871" s="292">
        <v>1.43E-2</v>
      </c>
    </row>
    <row r="872" spans="1:12" ht="15.75" thickBot="1" x14ac:dyDescent="0.3">
      <c r="A872" s="291" t="s">
        <v>127</v>
      </c>
      <c r="B872" s="286" t="s">
        <v>1229</v>
      </c>
      <c r="C872" s="286" t="s">
        <v>356</v>
      </c>
      <c r="D872" s="138" t="s">
        <v>1150</v>
      </c>
      <c r="E872" s="286" t="s">
        <v>165</v>
      </c>
      <c r="F872" s="287">
        <v>50357</v>
      </c>
      <c r="G872" s="288" t="s">
        <v>103</v>
      </c>
      <c r="H872" s="288">
        <v>186</v>
      </c>
      <c r="I872" s="289">
        <v>32.86</v>
      </c>
      <c r="J872" s="289">
        <v>6112.42</v>
      </c>
      <c r="K872" s="288" t="s">
        <v>103</v>
      </c>
      <c r="L872" s="292">
        <v>1.04E-2</v>
      </c>
    </row>
    <row r="873" spans="1:12" ht="15.75" thickBot="1" x14ac:dyDescent="0.3">
      <c r="A873" s="291" t="s">
        <v>127</v>
      </c>
      <c r="B873" s="286" t="s">
        <v>1229</v>
      </c>
      <c r="C873" s="286" t="s">
        <v>106</v>
      </c>
      <c r="D873" s="138" t="s">
        <v>209</v>
      </c>
      <c r="E873" s="286" t="s">
        <v>165</v>
      </c>
      <c r="F873" s="287">
        <v>48531</v>
      </c>
      <c r="G873" s="288" t="s">
        <v>103</v>
      </c>
      <c r="H873" s="290">
        <v>3528</v>
      </c>
      <c r="I873" s="289">
        <v>57.71</v>
      </c>
      <c r="J873" s="289">
        <v>203610.42</v>
      </c>
      <c r="K873" s="288" t="s">
        <v>103</v>
      </c>
      <c r="L873" s="292">
        <v>0.37219999999999998</v>
      </c>
    </row>
    <row r="874" spans="1:12" ht="15.75" thickBot="1" x14ac:dyDescent="0.3">
      <c r="A874" s="291" t="s">
        <v>127</v>
      </c>
      <c r="B874" s="286" t="s">
        <v>1229</v>
      </c>
      <c r="C874" s="286" t="s">
        <v>106</v>
      </c>
      <c r="D874" s="138" t="s">
        <v>1103</v>
      </c>
      <c r="E874" s="286" t="s">
        <v>165</v>
      </c>
      <c r="F874" s="287">
        <v>46630</v>
      </c>
      <c r="G874" s="288" t="s">
        <v>103</v>
      </c>
      <c r="H874" s="290">
        <v>12276</v>
      </c>
      <c r="I874" s="289">
        <v>9.92</v>
      </c>
      <c r="J874" s="289">
        <v>121777.92</v>
      </c>
      <c r="K874" s="288" t="s">
        <v>103</v>
      </c>
      <c r="L874" s="292">
        <v>0.22259999999999999</v>
      </c>
    </row>
    <row r="875" spans="1:12" ht="15.75" thickBot="1" x14ac:dyDescent="0.3">
      <c r="A875" s="291" t="s">
        <v>127</v>
      </c>
      <c r="B875" s="286" t="s">
        <v>1229</v>
      </c>
      <c r="C875" s="286" t="s">
        <v>106</v>
      </c>
      <c r="D875" s="138" t="s">
        <v>1104</v>
      </c>
      <c r="E875" s="286" t="s">
        <v>165</v>
      </c>
      <c r="F875" s="287">
        <v>50357</v>
      </c>
      <c r="G875" s="288" t="s">
        <v>103</v>
      </c>
      <c r="H875" s="290">
        <v>1481</v>
      </c>
      <c r="I875" s="289">
        <v>32.86</v>
      </c>
      <c r="J875" s="289">
        <v>48669.34</v>
      </c>
      <c r="K875" s="288" t="s">
        <v>103</v>
      </c>
      <c r="L875" s="292">
        <v>8.8999999999999996E-2</v>
      </c>
    </row>
    <row r="876" spans="1:12" ht="15.75" thickBot="1" x14ac:dyDescent="0.3">
      <c r="A876" s="291" t="s">
        <v>127</v>
      </c>
      <c r="B876" s="286" t="s">
        <v>1229</v>
      </c>
      <c r="C876" s="286" t="s">
        <v>1014</v>
      </c>
      <c r="D876" s="138" t="s">
        <v>1103</v>
      </c>
      <c r="E876" s="286" t="s">
        <v>165</v>
      </c>
      <c r="F876" s="287">
        <v>46630</v>
      </c>
      <c r="G876" s="288" t="s">
        <v>103</v>
      </c>
      <c r="H876" s="290">
        <v>7168</v>
      </c>
      <c r="I876" s="289">
        <v>9.92</v>
      </c>
      <c r="J876" s="289">
        <v>71106.559999999998</v>
      </c>
      <c r="K876" s="288" t="s">
        <v>103</v>
      </c>
      <c r="L876" s="292">
        <v>4.1200000000000001E-2</v>
      </c>
    </row>
    <row r="877" spans="1:12" ht="15.75" thickBot="1" x14ac:dyDescent="0.3">
      <c r="A877" s="291" t="s">
        <v>127</v>
      </c>
      <c r="B877" s="286" t="s">
        <v>1229</v>
      </c>
      <c r="C877" s="286" t="s">
        <v>1014</v>
      </c>
      <c r="D877" s="138" t="s">
        <v>209</v>
      </c>
      <c r="E877" s="286" t="s">
        <v>165</v>
      </c>
      <c r="F877" s="287">
        <v>48531</v>
      </c>
      <c r="G877" s="288" t="s">
        <v>103</v>
      </c>
      <c r="H877" s="290">
        <v>1151</v>
      </c>
      <c r="I877" s="289">
        <v>57.71</v>
      </c>
      <c r="J877" s="289">
        <v>66427.320000000007</v>
      </c>
      <c r="K877" s="288" t="s">
        <v>103</v>
      </c>
      <c r="L877" s="292">
        <v>3.85E-2</v>
      </c>
    </row>
    <row r="878" spans="1:12" ht="15.75" thickBot="1" x14ac:dyDescent="0.3">
      <c r="A878" s="291" t="s">
        <v>127</v>
      </c>
      <c r="B878" s="286" t="s">
        <v>1229</v>
      </c>
      <c r="C878" s="286" t="s">
        <v>1014</v>
      </c>
      <c r="D878" s="138" t="s">
        <v>12</v>
      </c>
      <c r="E878" s="286" t="s">
        <v>165</v>
      </c>
      <c r="F878" s="287">
        <v>48531</v>
      </c>
      <c r="G878" s="288" t="s">
        <v>103</v>
      </c>
      <c r="H878" s="288">
        <v>893</v>
      </c>
      <c r="I878" s="289">
        <v>57.71</v>
      </c>
      <c r="J878" s="289">
        <v>51537.45</v>
      </c>
      <c r="K878" s="288" t="s">
        <v>103</v>
      </c>
      <c r="L878" s="292">
        <v>2.9899999999999999E-2</v>
      </c>
    </row>
    <row r="879" spans="1:12" ht="15.75" thickBot="1" x14ac:dyDescent="0.3">
      <c r="A879" s="291" t="s">
        <v>127</v>
      </c>
      <c r="B879" s="286" t="s">
        <v>1229</v>
      </c>
      <c r="C879" s="286" t="s">
        <v>1014</v>
      </c>
      <c r="D879" s="138" t="s">
        <v>1104</v>
      </c>
      <c r="E879" s="286" t="s">
        <v>165</v>
      </c>
      <c r="F879" s="287">
        <v>50357</v>
      </c>
      <c r="G879" s="288" t="s">
        <v>103</v>
      </c>
      <c r="H879" s="288">
        <v>507</v>
      </c>
      <c r="I879" s="289">
        <v>32.86</v>
      </c>
      <c r="J879" s="289">
        <v>16661.28</v>
      </c>
      <c r="K879" s="288" t="s">
        <v>103</v>
      </c>
      <c r="L879" s="292">
        <v>9.7000000000000003E-3</v>
      </c>
    </row>
    <row r="880" spans="1:12" ht="15.75" thickBot="1" x14ac:dyDescent="0.3">
      <c r="A880" s="291" t="s">
        <v>127</v>
      </c>
      <c r="B880" s="286" t="s">
        <v>1229</v>
      </c>
      <c r="C880" s="286" t="s">
        <v>1014</v>
      </c>
      <c r="D880" s="138" t="s">
        <v>1150</v>
      </c>
      <c r="E880" s="286" t="s">
        <v>165</v>
      </c>
      <c r="F880" s="287">
        <v>50357</v>
      </c>
      <c r="G880" s="288" t="s">
        <v>103</v>
      </c>
      <c r="H880" s="288">
        <v>384</v>
      </c>
      <c r="I880" s="289">
        <v>32.86</v>
      </c>
      <c r="J880" s="289">
        <v>12619.19</v>
      </c>
      <c r="K880" s="288" t="s">
        <v>103</v>
      </c>
      <c r="L880" s="292">
        <v>7.3000000000000001E-3</v>
      </c>
    </row>
    <row r="881" spans="1:12" ht="15.75" thickBot="1" x14ac:dyDescent="0.3">
      <c r="A881" s="291" t="s">
        <v>127</v>
      </c>
      <c r="B881" s="286" t="s">
        <v>1229</v>
      </c>
      <c r="C881" s="286" t="s">
        <v>1011</v>
      </c>
      <c r="D881" s="138" t="s">
        <v>209</v>
      </c>
      <c r="E881" s="286" t="s">
        <v>165</v>
      </c>
      <c r="F881" s="287">
        <v>48531</v>
      </c>
      <c r="G881" s="288" t="s">
        <v>103</v>
      </c>
      <c r="H881" s="288">
        <v>50</v>
      </c>
      <c r="I881" s="289">
        <v>57.71</v>
      </c>
      <c r="J881" s="289">
        <v>2885.64</v>
      </c>
      <c r="K881" s="288" t="s">
        <v>103</v>
      </c>
      <c r="L881" s="292">
        <v>1E-4</v>
      </c>
    </row>
    <row r="882" spans="1:12" ht="15.75" thickBot="1" x14ac:dyDescent="0.3">
      <c r="A882" s="291" t="s">
        <v>127</v>
      </c>
      <c r="B882" s="286" t="s">
        <v>1229</v>
      </c>
      <c r="C882" s="286" t="s">
        <v>100</v>
      </c>
      <c r="D882" s="138" t="s">
        <v>1103</v>
      </c>
      <c r="E882" s="286" t="s">
        <v>165</v>
      </c>
      <c r="F882" s="287">
        <v>46630</v>
      </c>
      <c r="G882" s="288" t="s">
        <v>103</v>
      </c>
      <c r="H882" s="290">
        <v>119586</v>
      </c>
      <c r="I882" s="289">
        <v>9.92</v>
      </c>
      <c r="J882" s="289">
        <v>1186293.1200000001</v>
      </c>
      <c r="K882" s="288" t="s">
        <v>103</v>
      </c>
      <c r="L882" s="292">
        <v>2.3999999999999998E-3</v>
      </c>
    </row>
    <row r="883" spans="1:12" ht="15.75" thickBot="1" x14ac:dyDescent="0.3">
      <c r="A883" s="291" t="s">
        <v>127</v>
      </c>
      <c r="B883" s="286" t="s">
        <v>1229</v>
      </c>
      <c r="C883" s="286" t="s">
        <v>100</v>
      </c>
      <c r="D883" s="138" t="s">
        <v>209</v>
      </c>
      <c r="E883" s="286" t="s">
        <v>165</v>
      </c>
      <c r="F883" s="287">
        <v>48531</v>
      </c>
      <c r="G883" s="288" t="s">
        <v>103</v>
      </c>
      <c r="H883" s="290">
        <v>18096</v>
      </c>
      <c r="I883" s="289">
        <v>57.71</v>
      </c>
      <c r="J883" s="289">
        <v>1044369.11</v>
      </c>
      <c r="K883" s="288" t="s">
        <v>103</v>
      </c>
      <c r="L883" s="292">
        <v>2.0999999999999999E-3</v>
      </c>
    </row>
    <row r="884" spans="1:12" ht="15.75" thickBot="1" x14ac:dyDescent="0.3">
      <c r="A884" s="291" t="s">
        <v>127</v>
      </c>
      <c r="B884" s="286" t="s">
        <v>1229</v>
      </c>
      <c r="C884" s="286" t="s">
        <v>100</v>
      </c>
      <c r="D884" s="138" t="s">
        <v>12</v>
      </c>
      <c r="E884" s="286" t="s">
        <v>165</v>
      </c>
      <c r="F884" s="287">
        <v>48531</v>
      </c>
      <c r="G884" s="288" t="s">
        <v>103</v>
      </c>
      <c r="H884" s="290">
        <v>16149</v>
      </c>
      <c r="I884" s="289">
        <v>57.71</v>
      </c>
      <c r="J884" s="289">
        <v>932002.47</v>
      </c>
      <c r="K884" s="288" t="s">
        <v>103</v>
      </c>
      <c r="L884" s="292">
        <v>1.9E-3</v>
      </c>
    </row>
    <row r="885" spans="1:12" ht="15.75" thickBot="1" x14ac:dyDescent="0.3">
      <c r="A885" s="291" t="s">
        <v>127</v>
      </c>
      <c r="B885" s="286" t="s">
        <v>1229</v>
      </c>
      <c r="C885" s="286" t="s">
        <v>100</v>
      </c>
      <c r="D885" s="138" t="s">
        <v>1104</v>
      </c>
      <c r="E885" s="286" t="s">
        <v>165</v>
      </c>
      <c r="F885" s="287">
        <v>50357</v>
      </c>
      <c r="G885" s="288" t="s">
        <v>103</v>
      </c>
      <c r="H885" s="290">
        <v>7594</v>
      </c>
      <c r="I885" s="289">
        <v>32.86</v>
      </c>
      <c r="J885" s="289">
        <v>249557.7</v>
      </c>
      <c r="K885" s="288" t="s">
        <v>103</v>
      </c>
      <c r="L885" s="292">
        <v>5.0000000000000001E-4</v>
      </c>
    </row>
    <row r="886" spans="1:12" ht="15.75" thickBot="1" x14ac:dyDescent="0.3">
      <c r="A886" s="291" t="s">
        <v>127</v>
      </c>
      <c r="B886" s="286" t="s">
        <v>1229</v>
      </c>
      <c r="C886" s="286" t="s">
        <v>100</v>
      </c>
      <c r="D886" s="138" t="s">
        <v>1150</v>
      </c>
      <c r="E886" s="286" t="s">
        <v>165</v>
      </c>
      <c r="F886" s="287">
        <v>50357</v>
      </c>
      <c r="G886" s="288" t="s">
        <v>103</v>
      </c>
      <c r="H886" s="290">
        <v>6781</v>
      </c>
      <c r="I886" s="289">
        <v>32.86</v>
      </c>
      <c r="J886" s="289">
        <v>222840.5</v>
      </c>
      <c r="K886" s="288" t="s">
        <v>103</v>
      </c>
      <c r="L886" s="292">
        <v>4.0000000000000002E-4</v>
      </c>
    </row>
    <row r="887" spans="1:12" ht="15.75" thickBot="1" x14ac:dyDescent="0.3">
      <c r="A887" s="291" t="s">
        <v>127</v>
      </c>
      <c r="B887" s="286" t="s">
        <v>1229</v>
      </c>
      <c r="C887" s="286" t="s">
        <v>108</v>
      </c>
      <c r="D887" s="138" t="s">
        <v>1103</v>
      </c>
      <c r="E887" s="286" t="s">
        <v>165</v>
      </c>
      <c r="F887" s="287">
        <v>46630</v>
      </c>
      <c r="G887" s="288" t="s">
        <v>103</v>
      </c>
      <c r="H887" s="290">
        <v>191757</v>
      </c>
      <c r="I887" s="289">
        <v>9.92</v>
      </c>
      <c r="J887" s="289">
        <v>1902229.44</v>
      </c>
      <c r="K887" s="288" t="s">
        <v>103</v>
      </c>
      <c r="L887" s="292">
        <v>6.8999999999999999E-3</v>
      </c>
    </row>
    <row r="888" spans="1:12" ht="15.75" thickBot="1" x14ac:dyDescent="0.3">
      <c r="A888" s="291" t="s">
        <v>127</v>
      </c>
      <c r="B888" s="286" t="s">
        <v>1229</v>
      </c>
      <c r="C888" s="286" t="s">
        <v>108</v>
      </c>
      <c r="D888" s="138" t="s">
        <v>209</v>
      </c>
      <c r="E888" s="286" t="s">
        <v>165</v>
      </c>
      <c r="F888" s="287">
        <v>48531</v>
      </c>
      <c r="G888" s="288" t="s">
        <v>103</v>
      </c>
      <c r="H888" s="290">
        <v>31824</v>
      </c>
      <c r="I888" s="289">
        <v>57.71</v>
      </c>
      <c r="J888" s="289">
        <v>1836649.12</v>
      </c>
      <c r="K888" s="288" t="s">
        <v>103</v>
      </c>
      <c r="L888" s="292">
        <v>6.7000000000000002E-3</v>
      </c>
    </row>
    <row r="889" spans="1:12" ht="15.75" thickBot="1" x14ac:dyDescent="0.3">
      <c r="A889" s="291" t="s">
        <v>127</v>
      </c>
      <c r="B889" s="286" t="s">
        <v>1229</v>
      </c>
      <c r="C889" s="286" t="s">
        <v>108</v>
      </c>
      <c r="D889" s="138" t="s">
        <v>12</v>
      </c>
      <c r="E889" s="286" t="s">
        <v>165</v>
      </c>
      <c r="F889" s="287">
        <v>48531</v>
      </c>
      <c r="G889" s="288" t="s">
        <v>103</v>
      </c>
      <c r="H889" s="290">
        <v>23092</v>
      </c>
      <c r="I889" s="289">
        <v>57.71</v>
      </c>
      <c r="J889" s="289">
        <v>1332701.78</v>
      </c>
      <c r="K889" s="288" t="s">
        <v>103</v>
      </c>
      <c r="L889" s="292">
        <v>4.7999999999999996E-3</v>
      </c>
    </row>
    <row r="890" spans="1:12" ht="15.75" thickBot="1" x14ac:dyDescent="0.3">
      <c r="A890" s="291" t="s">
        <v>127</v>
      </c>
      <c r="B890" s="286" t="s">
        <v>1229</v>
      </c>
      <c r="C890" s="286" t="s">
        <v>108</v>
      </c>
      <c r="D890" s="138" t="s">
        <v>1104</v>
      </c>
      <c r="E890" s="286" t="s">
        <v>165</v>
      </c>
      <c r="F890" s="287">
        <v>50357</v>
      </c>
      <c r="G890" s="288" t="s">
        <v>103</v>
      </c>
      <c r="H890" s="290">
        <v>13352</v>
      </c>
      <c r="I890" s="289">
        <v>32.86</v>
      </c>
      <c r="J890" s="289">
        <v>438779.89</v>
      </c>
      <c r="K890" s="288" t="s">
        <v>103</v>
      </c>
      <c r="L890" s="292">
        <v>1.6000000000000001E-3</v>
      </c>
    </row>
    <row r="891" spans="1:12" ht="15.75" thickBot="1" x14ac:dyDescent="0.3">
      <c r="A891" s="291" t="s">
        <v>127</v>
      </c>
      <c r="B891" s="286" t="s">
        <v>1229</v>
      </c>
      <c r="C891" s="286" t="s">
        <v>108</v>
      </c>
      <c r="D891" s="138" t="s">
        <v>1150</v>
      </c>
      <c r="E891" s="286" t="s">
        <v>165</v>
      </c>
      <c r="F891" s="287">
        <v>50357</v>
      </c>
      <c r="G891" s="288" t="s">
        <v>103</v>
      </c>
      <c r="H891" s="290">
        <v>9695</v>
      </c>
      <c r="I891" s="289">
        <v>32.86</v>
      </c>
      <c r="J891" s="289">
        <v>318601.78000000003</v>
      </c>
      <c r="K891" s="288" t="s">
        <v>103</v>
      </c>
      <c r="L891" s="292">
        <v>1.1999999999999999E-3</v>
      </c>
    </row>
    <row r="892" spans="1:12" ht="15.75" thickBot="1" x14ac:dyDescent="0.3">
      <c r="A892" s="291" t="s">
        <v>127</v>
      </c>
      <c r="B892" s="286" t="s">
        <v>1229</v>
      </c>
      <c r="C892" s="286" t="s">
        <v>352</v>
      </c>
      <c r="D892" s="138" t="s">
        <v>209</v>
      </c>
      <c r="E892" s="286" t="s">
        <v>165</v>
      </c>
      <c r="F892" s="287">
        <v>48531</v>
      </c>
      <c r="G892" s="288" t="s">
        <v>103</v>
      </c>
      <c r="H892" s="290">
        <v>21752</v>
      </c>
      <c r="I892" s="289">
        <v>57.71</v>
      </c>
      <c r="J892" s="289">
        <v>1255366.76</v>
      </c>
      <c r="K892" s="288" t="s">
        <v>103</v>
      </c>
      <c r="L892" s="292">
        <v>5.0000000000000001E-3</v>
      </c>
    </row>
    <row r="893" spans="1:12" ht="15.75" thickBot="1" x14ac:dyDescent="0.3">
      <c r="A893" s="291" t="s">
        <v>127</v>
      </c>
      <c r="B893" s="286" t="s">
        <v>1229</v>
      </c>
      <c r="C893" s="286" t="s">
        <v>352</v>
      </c>
      <c r="D893" s="138" t="s">
        <v>1103</v>
      </c>
      <c r="E893" s="286" t="s">
        <v>165</v>
      </c>
      <c r="F893" s="287">
        <v>46630</v>
      </c>
      <c r="G893" s="288" t="s">
        <v>103</v>
      </c>
      <c r="H893" s="290">
        <v>75934</v>
      </c>
      <c r="I893" s="289">
        <v>9.92</v>
      </c>
      <c r="J893" s="289">
        <v>753265.28</v>
      </c>
      <c r="K893" s="288" t="s">
        <v>103</v>
      </c>
      <c r="L893" s="292">
        <v>3.0000000000000001E-3</v>
      </c>
    </row>
    <row r="894" spans="1:12" ht="15.75" thickBot="1" x14ac:dyDescent="0.3">
      <c r="A894" s="291" t="s">
        <v>127</v>
      </c>
      <c r="B894" s="286" t="s">
        <v>1229</v>
      </c>
      <c r="C894" s="286" t="s">
        <v>352</v>
      </c>
      <c r="D894" s="138" t="s">
        <v>1104</v>
      </c>
      <c r="E894" s="286" t="s">
        <v>165</v>
      </c>
      <c r="F894" s="287">
        <v>50357</v>
      </c>
      <c r="G894" s="288" t="s">
        <v>103</v>
      </c>
      <c r="H894" s="290">
        <v>9128</v>
      </c>
      <c r="I894" s="289">
        <v>32.86</v>
      </c>
      <c r="J894" s="289">
        <v>299968.75</v>
      </c>
      <c r="K894" s="288" t="s">
        <v>103</v>
      </c>
      <c r="L894" s="292">
        <v>1.1999999999999999E-3</v>
      </c>
    </row>
    <row r="895" spans="1:12" ht="15.75" thickBot="1" x14ac:dyDescent="0.3">
      <c r="A895" s="291" t="s">
        <v>127</v>
      </c>
      <c r="B895" s="286" t="s">
        <v>1229</v>
      </c>
      <c r="C895" s="286" t="s">
        <v>281</v>
      </c>
      <c r="D895" s="138" t="s">
        <v>1103</v>
      </c>
      <c r="E895" s="286" t="s">
        <v>165</v>
      </c>
      <c r="F895" s="287">
        <v>46630</v>
      </c>
      <c r="G895" s="288" t="s">
        <v>103</v>
      </c>
      <c r="H895" s="290">
        <v>32414</v>
      </c>
      <c r="I895" s="289">
        <v>9.92</v>
      </c>
      <c r="J895" s="289">
        <v>321546.88</v>
      </c>
      <c r="K895" s="288" t="s">
        <v>103</v>
      </c>
      <c r="L895" s="292">
        <v>1.6000000000000001E-3</v>
      </c>
    </row>
    <row r="896" spans="1:12" ht="15.75" thickBot="1" x14ac:dyDescent="0.3">
      <c r="A896" s="291" t="s">
        <v>127</v>
      </c>
      <c r="B896" s="286" t="s">
        <v>1229</v>
      </c>
      <c r="C896" s="286" t="s">
        <v>281</v>
      </c>
      <c r="D896" s="138" t="s">
        <v>12</v>
      </c>
      <c r="E896" s="286" t="s">
        <v>165</v>
      </c>
      <c r="F896" s="287">
        <v>48531</v>
      </c>
      <c r="G896" s="288" t="s">
        <v>103</v>
      </c>
      <c r="H896" s="290">
        <v>4887</v>
      </c>
      <c r="I896" s="289">
        <v>57.71</v>
      </c>
      <c r="J896" s="289">
        <v>282041.99</v>
      </c>
      <c r="K896" s="288" t="s">
        <v>103</v>
      </c>
      <c r="L896" s="292">
        <v>1.4E-3</v>
      </c>
    </row>
    <row r="897" spans="1:12" ht="15.75" thickBot="1" x14ac:dyDescent="0.3">
      <c r="A897" s="291" t="s">
        <v>127</v>
      </c>
      <c r="B897" s="286" t="s">
        <v>1229</v>
      </c>
      <c r="C897" s="286" t="s">
        <v>281</v>
      </c>
      <c r="D897" s="138" t="s">
        <v>209</v>
      </c>
      <c r="E897" s="286" t="s">
        <v>165</v>
      </c>
      <c r="F897" s="287">
        <v>48531</v>
      </c>
      <c r="G897" s="288" t="s">
        <v>103</v>
      </c>
      <c r="H897" s="290">
        <v>4412</v>
      </c>
      <c r="I897" s="289">
        <v>57.71</v>
      </c>
      <c r="J897" s="289">
        <v>254628.45</v>
      </c>
      <c r="K897" s="288" t="s">
        <v>103</v>
      </c>
      <c r="L897" s="292">
        <v>1.2999999999999999E-3</v>
      </c>
    </row>
    <row r="898" spans="1:12" ht="15.75" thickBot="1" x14ac:dyDescent="0.3">
      <c r="A898" s="291" t="s">
        <v>127</v>
      </c>
      <c r="B898" s="286" t="s">
        <v>1229</v>
      </c>
      <c r="C898" s="286" t="s">
        <v>281</v>
      </c>
      <c r="D898" s="138" t="s">
        <v>1150</v>
      </c>
      <c r="E898" s="286" t="s">
        <v>165</v>
      </c>
      <c r="F898" s="287">
        <v>50357</v>
      </c>
      <c r="G898" s="288" t="s">
        <v>103</v>
      </c>
      <c r="H898" s="290">
        <v>2067</v>
      </c>
      <c r="I898" s="289">
        <v>32.86</v>
      </c>
      <c r="J898" s="289">
        <v>67926.75</v>
      </c>
      <c r="K898" s="288" t="s">
        <v>103</v>
      </c>
      <c r="L898" s="292">
        <v>2.9999999999999997E-4</v>
      </c>
    </row>
    <row r="899" spans="1:12" ht="15.75" thickBot="1" x14ac:dyDescent="0.3">
      <c r="A899" s="291" t="s">
        <v>127</v>
      </c>
      <c r="B899" s="286" t="s">
        <v>1229</v>
      </c>
      <c r="C899" s="286" t="s">
        <v>281</v>
      </c>
      <c r="D899" s="138" t="s">
        <v>1104</v>
      </c>
      <c r="E899" s="286" t="s">
        <v>165</v>
      </c>
      <c r="F899" s="287">
        <v>50357</v>
      </c>
      <c r="G899" s="288" t="s">
        <v>103</v>
      </c>
      <c r="H899" s="290">
        <v>1859</v>
      </c>
      <c r="I899" s="289">
        <v>32.86</v>
      </c>
      <c r="J899" s="289">
        <v>61091.360000000001</v>
      </c>
      <c r="K899" s="288" t="s">
        <v>103</v>
      </c>
      <c r="L899" s="292">
        <v>2.9999999999999997E-4</v>
      </c>
    </row>
    <row r="900" spans="1:12" ht="15.75" thickBot="1" x14ac:dyDescent="0.3">
      <c r="A900" s="291" t="s">
        <v>127</v>
      </c>
      <c r="B900" s="286" t="s">
        <v>1229</v>
      </c>
      <c r="C900" s="286" t="s">
        <v>353</v>
      </c>
      <c r="D900" s="138" t="s">
        <v>209</v>
      </c>
      <c r="E900" s="286" t="s">
        <v>165</v>
      </c>
      <c r="F900" s="287">
        <v>48531</v>
      </c>
      <c r="G900" s="288" t="s">
        <v>103</v>
      </c>
      <c r="H900" s="288">
        <v>627</v>
      </c>
      <c r="I900" s="289">
        <v>57.71</v>
      </c>
      <c r="J900" s="289">
        <v>36185.870000000003</v>
      </c>
      <c r="K900" s="288" t="s">
        <v>103</v>
      </c>
      <c r="L900" s="292">
        <v>1E-3</v>
      </c>
    </row>
    <row r="901" spans="1:12" ht="15.75" thickBot="1" x14ac:dyDescent="0.3">
      <c r="A901" s="291" t="s">
        <v>127</v>
      </c>
      <c r="B901" s="286" t="s">
        <v>1229</v>
      </c>
      <c r="C901" s="286" t="s">
        <v>353</v>
      </c>
      <c r="D901" s="138" t="s">
        <v>1103</v>
      </c>
      <c r="E901" s="286" t="s">
        <v>165</v>
      </c>
      <c r="F901" s="287">
        <v>46630</v>
      </c>
      <c r="G901" s="288" t="s">
        <v>103</v>
      </c>
      <c r="H901" s="290">
        <v>3627</v>
      </c>
      <c r="I901" s="289">
        <v>9.92</v>
      </c>
      <c r="J901" s="289">
        <v>35979.839999999997</v>
      </c>
      <c r="K901" s="288" t="s">
        <v>103</v>
      </c>
      <c r="L901" s="292">
        <v>8.9999999999999998E-4</v>
      </c>
    </row>
    <row r="902" spans="1:12" ht="15.75" thickBot="1" x14ac:dyDescent="0.3">
      <c r="A902" s="291" t="s">
        <v>127</v>
      </c>
      <c r="B902" s="286" t="s">
        <v>1229</v>
      </c>
      <c r="C902" s="286" t="s">
        <v>353</v>
      </c>
      <c r="D902" s="138" t="s">
        <v>12</v>
      </c>
      <c r="E902" s="286" t="s">
        <v>165</v>
      </c>
      <c r="F902" s="287">
        <v>48531</v>
      </c>
      <c r="G902" s="288" t="s">
        <v>103</v>
      </c>
      <c r="H902" s="288">
        <v>441</v>
      </c>
      <c r="I902" s="289">
        <v>57.71</v>
      </c>
      <c r="J902" s="289">
        <v>25451.3</v>
      </c>
      <c r="K902" s="288" t="s">
        <v>103</v>
      </c>
      <c r="L902" s="292">
        <v>6.9999999999999999E-4</v>
      </c>
    </row>
    <row r="903" spans="1:12" ht="15.75" thickBot="1" x14ac:dyDescent="0.3">
      <c r="A903" s="291" t="s">
        <v>127</v>
      </c>
      <c r="B903" s="286" t="s">
        <v>1229</v>
      </c>
      <c r="C903" s="286" t="s">
        <v>353</v>
      </c>
      <c r="D903" s="138" t="s">
        <v>1104</v>
      </c>
      <c r="E903" s="286" t="s">
        <v>165</v>
      </c>
      <c r="F903" s="287">
        <v>50357</v>
      </c>
      <c r="G903" s="288" t="s">
        <v>103</v>
      </c>
      <c r="H903" s="288">
        <v>265</v>
      </c>
      <c r="I903" s="289">
        <v>32.86</v>
      </c>
      <c r="J903" s="289">
        <v>8708.56</v>
      </c>
      <c r="K903" s="288" t="s">
        <v>103</v>
      </c>
      <c r="L903" s="292">
        <v>2.0000000000000001E-4</v>
      </c>
    </row>
    <row r="904" spans="1:12" ht="15.75" thickBot="1" x14ac:dyDescent="0.3">
      <c r="A904" s="291" t="s">
        <v>127</v>
      </c>
      <c r="B904" s="286" t="s">
        <v>1229</v>
      </c>
      <c r="C904" s="286" t="s">
        <v>353</v>
      </c>
      <c r="D904" s="138" t="s">
        <v>1150</v>
      </c>
      <c r="E904" s="286" t="s">
        <v>165</v>
      </c>
      <c r="F904" s="287">
        <v>50357</v>
      </c>
      <c r="G904" s="288" t="s">
        <v>103</v>
      </c>
      <c r="H904" s="288">
        <v>198</v>
      </c>
      <c r="I904" s="289">
        <v>32.86</v>
      </c>
      <c r="J904" s="289">
        <v>6506.77</v>
      </c>
      <c r="K904" s="288" t="s">
        <v>103</v>
      </c>
      <c r="L904" s="292">
        <v>2.0000000000000001E-4</v>
      </c>
    </row>
    <row r="905" spans="1:12" ht="15.75" thickBot="1" x14ac:dyDescent="0.3">
      <c r="A905" s="291" t="s">
        <v>127</v>
      </c>
      <c r="B905" s="286" t="s">
        <v>1229</v>
      </c>
      <c r="C905" s="286" t="s">
        <v>357</v>
      </c>
      <c r="D905" s="138" t="s">
        <v>209</v>
      </c>
      <c r="E905" s="286" t="s">
        <v>165</v>
      </c>
      <c r="F905" s="287">
        <v>48531</v>
      </c>
      <c r="G905" s="288" t="s">
        <v>103</v>
      </c>
      <c r="H905" s="288">
        <v>868</v>
      </c>
      <c r="I905" s="289">
        <v>57.71</v>
      </c>
      <c r="J905" s="289">
        <v>50094.63</v>
      </c>
      <c r="K905" s="288" t="s">
        <v>103</v>
      </c>
      <c r="L905" s="292">
        <v>8.2799999999999999E-2</v>
      </c>
    </row>
    <row r="906" spans="1:12" ht="15.75" thickBot="1" x14ac:dyDescent="0.3">
      <c r="A906" s="291" t="s">
        <v>127</v>
      </c>
      <c r="B906" s="286" t="s">
        <v>1229</v>
      </c>
      <c r="C906" s="286" t="s">
        <v>357</v>
      </c>
      <c r="D906" s="138" t="s">
        <v>1103</v>
      </c>
      <c r="E906" s="286" t="s">
        <v>165</v>
      </c>
      <c r="F906" s="287">
        <v>46630</v>
      </c>
      <c r="G906" s="288" t="s">
        <v>103</v>
      </c>
      <c r="H906" s="290">
        <v>2994</v>
      </c>
      <c r="I906" s="289">
        <v>9.92</v>
      </c>
      <c r="J906" s="289">
        <v>29700.48</v>
      </c>
      <c r="K906" s="288" t="s">
        <v>103</v>
      </c>
      <c r="L906" s="292">
        <v>4.9099999999999998E-2</v>
      </c>
    </row>
    <row r="907" spans="1:12" ht="15.75" thickBot="1" x14ac:dyDescent="0.3">
      <c r="A907" s="291" t="s">
        <v>127</v>
      </c>
      <c r="B907" s="286" t="s">
        <v>1229</v>
      </c>
      <c r="C907" s="286" t="s">
        <v>357</v>
      </c>
      <c r="D907" s="138" t="s">
        <v>1104</v>
      </c>
      <c r="E907" s="286" t="s">
        <v>165</v>
      </c>
      <c r="F907" s="287">
        <v>50357</v>
      </c>
      <c r="G907" s="288" t="s">
        <v>103</v>
      </c>
      <c r="H907" s="288">
        <v>371</v>
      </c>
      <c r="I907" s="289">
        <v>32.86</v>
      </c>
      <c r="J907" s="289">
        <v>12191.98</v>
      </c>
      <c r="K907" s="288" t="s">
        <v>103</v>
      </c>
      <c r="L907" s="292">
        <v>2.0199999999999999E-2</v>
      </c>
    </row>
    <row r="908" spans="1:12" ht="15.75" thickBot="1" x14ac:dyDescent="0.3">
      <c r="A908" s="291" t="s">
        <v>127</v>
      </c>
      <c r="B908" s="286" t="s">
        <v>1229</v>
      </c>
      <c r="C908" s="286" t="s">
        <v>109</v>
      </c>
      <c r="D908" s="138" t="s">
        <v>12</v>
      </c>
      <c r="E908" s="286" t="s">
        <v>165</v>
      </c>
      <c r="F908" s="287">
        <v>48531</v>
      </c>
      <c r="G908" s="288" t="s">
        <v>103</v>
      </c>
      <c r="H908" s="290">
        <v>12597</v>
      </c>
      <c r="I908" s="289">
        <v>57.71</v>
      </c>
      <c r="J908" s="289">
        <v>727006.94</v>
      </c>
      <c r="K908" s="288" t="s">
        <v>103</v>
      </c>
      <c r="L908" s="292">
        <v>2.2100000000000002E-2</v>
      </c>
    </row>
    <row r="909" spans="1:12" ht="15.75" thickBot="1" x14ac:dyDescent="0.3">
      <c r="A909" s="291" t="s">
        <v>127</v>
      </c>
      <c r="B909" s="286" t="s">
        <v>1229</v>
      </c>
      <c r="C909" s="286" t="s">
        <v>109</v>
      </c>
      <c r="D909" s="138" t="s">
        <v>1103</v>
      </c>
      <c r="E909" s="286" t="s">
        <v>165</v>
      </c>
      <c r="F909" s="287">
        <v>46630</v>
      </c>
      <c r="G909" s="288" t="s">
        <v>103</v>
      </c>
      <c r="H909" s="290">
        <v>43985</v>
      </c>
      <c r="I909" s="289">
        <v>9.92</v>
      </c>
      <c r="J909" s="289">
        <v>436331.2</v>
      </c>
      <c r="K909" s="288" t="s">
        <v>103</v>
      </c>
      <c r="L909" s="292">
        <v>1.3299999999999999E-2</v>
      </c>
    </row>
    <row r="910" spans="1:12" ht="15.75" thickBot="1" x14ac:dyDescent="0.3">
      <c r="A910" s="291" t="s">
        <v>127</v>
      </c>
      <c r="B910" s="286" t="s">
        <v>1229</v>
      </c>
      <c r="C910" s="286" t="s">
        <v>109</v>
      </c>
      <c r="D910" s="138" t="s">
        <v>1150</v>
      </c>
      <c r="E910" s="286" t="s">
        <v>165</v>
      </c>
      <c r="F910" s="287">
        <v>50357</v>
      </c>
      <c r="G910" s="288" t="s">
        <v>103</v>
      </c>
      <c r="H910" s="290">
        <v>5295</v>
      </c>
      <c r="I910" s="289">
        <v>32.86</v>
      </c>
      <c r="J910" s="289">
        <v>174006.85</v>
      </c>
      <c r="K910" s="288" t="s">
        <v>103</v>
      </c>
      <c r="L910" s="292">
        <v>5.3E-3</v>
      </c>
    </row>
    <row r="911" spans="1:12" ht="15.75" thickBot="1" x14ac:dyDescent="0.3">
      <c r="A911" s="291" t="s">
        <v>127</v>
      </c>
      <c r="B911" s="286" t="s">
        <v>1229</v>
      </c>
      <c r="C911" s="286" t="s">
        <v>1015</v>
      </c>
      <c r="D911" s="138" t="s">
        <v>1103</v>
      </c>
      <c r="E911" s="286" t="s">
        <v>165</v>
      </c>
      <c r="F911" s="287">
        <v>46630</v>
      </c>
      <c r="G911" s="288" t="s">
        <v>103</v>
      </c>
      <c r="H911" s="290">
        <v>6992</v>
      </c>
      <c r="I911" s="289">
        <v>9.92</v>
      </c>
      <c r="J911" s="289">
        <v>69360.639999999999</v>
      </c>
      <c r="K911" s="288" t="s">
        <v>103</v>
      </c>
      <c r="L911" s="292">
        <v>3.3799999999999997E-2</v>
      </c>
    </row>
    <row r="912" spans="1:12" ht="15.75" thickBot="1" x14ac:dyDescent="0.3">
      <c r="A912" s="291" t="s">
        <v>127</v>
      </c>
      <c r="B912" s="286" t="s">
        <v>1229</v>
      </c>
      <c r="C912" s="286" t="s">
        <v>1015</v>
      </c>
      <c r="D912" s="138" t="s">
        <v>209</v>
      </c>
      <c r="E912" s="286" t="s">
        <v>165</v>
      </c>
      <c r="F912" s="287">
        <v>48531</v>
      </c>
      <c r="G912" s="288" t="s">
        <v>103</v>
      </c>
      <c r="H912" s="290">
        <v>1095</v>
      </c>
      <c r="I912" s="289">
        <v>57.71</v>
      </c>
      <c r="J912" s="289">
        <v>63195.41</v>
      </c>
      <c r="K912" s="288" t="s">
        <v>103</v>
      </c>
      <c r="L912" s="292">
        <v>3.0800000000000001E-2</v>
      </c>
    </row>
    <row r="913" spans="1:12" ht="15.75" thickBot="1" x14ac:dyDescent="0.3">
      <c r="A913" s="291" t="s">
        <v>127</v>
      </c>
      <c r="B913" s="286" t="s">
        <v>1229</v>
      </c>
      <c r="C913" s="286" t="s">
        <v>1015</v>
      </c>
      <c r="D913" s="138" t="s">
        <v>12</v>
      </c>
      <c r="E913" s="286" t="s">
        <v>165</v>
      </c>
      <c r="F913" s="287">
        <v>48531</v>
      </c>
      <c r="G913" s="288" t="s">
        <v>103</v>
      </c>
      <c r="H913" s="288">
        <v>940</v>
      </c>
      <c r="I913" s="289">
        <v>57.71</v>
      </c>
      <c r="J913" s="289">
        <v>54249.94</v>
      </c>
      <c r="K913" s="288" t="s">
        <v>103</v>
      </c>
      <c r="L913" s="292">
        <v>2.6499999999999999E-2</v>
      </c>
    </row>
    <row r="914" spans="1:12" ht="15.75" thickBot="1" x14ac:dyDescent="0.3">
      <c r="A914" s="291" t="s">
        <v>127</v>
      </c>
      <c r="B914" s="286" t="s">
        <v>1229</v>
      </c>
      <c r="C914" s="286" t="s">
        <v>1015</v>
      </c>
      <c r="D914" s="138" t="s">
        <v>1104</v>
      </c>
      <c r="E914" s="286" t="s">
        <v>165</v>
      </c>
      <c r="F914" s="287">
        <v>50357</v>
      </c>
      <c r="G914" s="288" t="s">
        <v>103</v>
      </c>
      <c r="H914" s="288">
        <v>461</v>
      </c>
      <c r="I914" s="289">
        <v>32.86</v>
      </c>
      <c r="J914" s="289">
        <v>15149.61</v>
      </c>
      <c r="K914" s="288" t="s">
        <v>103</v>
      </c>
      <c r="L914" s="292">
        <v>7.4000000000000003E-3</v>
      </c>
    </row>
    <row r="915" spans="1:12" ht="15.75" thickBot="1" x14ac:dyDescent="0.3">
      <c r="A915" s="291" t="s">
        <v>127</v>
      </c>
      <c r="B915" s="286" t="s">
        <v>1229</v>
      </c>
      <c r="C915" s="286" t="s">
        <v>1015</v>
      </c>
      <c r="D915" s="138" t="s">
        <v>1150</v>
      </c>
      <c r="E915" s="286" t="s">
        <v>165</v>
      </c>
      <c r="F915" s="287">
        <v>50357</v>
      </c>
      <c r="G915" s="288" t="s">
        <v>103</v>
      </c>
      <c r="H915" s="288">
        <v>395</v>
      </c>
      <c r="I915" s="289">
        <v>32.86</v>
      </c>
      <c r="J915" s="289">
        <v>12980.68</v>
      </c>
      <c r="K915" s="288" t="s">
        <v>103</v>
      </c>
      <c r="L915" s="292">
        <v>6.3E-3</v>
      </c>
    </row>
    <row r="916" spans="1:12" ht="15.75" thickBot="1" x14ac:dyDescent="0.3">
      <c r="A916" s="291" t="s">
        <v>127</v>
      </c>
      <c r="B916" s="286" t="s">
        <v>35</v>
      </c>
      <c r="C916" s="286" t="s">
        <v>932</v>
      </c>
      <c r="D916" s="138" t="s">
        <v>1243</v>
      </c>
      <c r="E916" s="286" t="s">
        <v>165</v>
      </c>
      <c r="F916" s="287">
        <v>50997</v>
      </c>
      <c r="G916" s="288" t="s">
        <v>1747</v>
      </c>
      <c r="H916" s="290">
        <v>4350</v>
      </c>
      <c r="I916" s="289">
        <v>952.3</v>
      </c>
      <c r="J916" s="289">
        <v>4142515.96</v>
      </c>
      <c r="K916" s="288" t="s">
        <v>103</v>
      </c>
      <c r="L916" s="292">
        <v>3.3799999999999997E-2</v>
      </c>
    </row>
    <row r="917" spans="1:12" ht="15.75" thickBot="1" x14ac:dyDescent="0.3">
      <c r="A917" s="291" t="s">
        <v>127</v>
      </c>
      <c r="B917" s="286" t="s">
        <v>35</v>
      </c>
      <c r="C917" s="286" t="s">
        <v>932</v>
      </c>
      <c r="D917" s="138" t="s">
        <v>3</v>
      </c>
      <c r="E917" s="286" t="s">
        <v>1101</v>
      </c>
      <c r="F917" s="287">
        <v>47196</v>
      </c>
      <c r="G917" s="288" t="s">
        <v>1606</v>
      </c>
      <c r="H917" s="288">
        <v>79</v>
      </c>
      <c r="I917" s="289">
        <v>10388.86</v>
      </c>
      <c r="J917" s="289">
        <v>820719.71</v>
      </c>
      <c r="K917" s="288" t="s">
        <v>103</v>
      </c>
      <c r="L917" s="292">
        <v>6.7000000000000002E-3</v>
      </c>
    </row>
    <row r="918" spans="1:12" ht="15.75" thickBot="1" x14ac:dyDescent="0.3">
      <c r="A918" s="291" t="s">
        <v>127</v>
      </c>
      <c r="B918" s="286" t="s">
        <v>35</v>
      </c>
      <c r="C918" s="286" t="s">
        <v>1011</v>
      </c>
      <c r="D918" s="138" t="s">
        <v>1243</v>
      </c>
      <c r="E918" s="286" t="s">
        <v>165</v>
      </c>
      <c r="F918" s="287">
        <v>50997</v>
      </c>
      <c r="G918" s="288" t="s">
        <v>1747</v>
      </c>
      <c r="H918" s="290">
        <v>1620</v>
      </c>
      <c r="I918" s="289">
        <v>952.3</v>
      </c>
      <c r="J918" s="289">
        <v>1542730.08</v>
      </c>
      <c r="K918" s="288" t="s">
        <v>103</v>
      </c>
      <c r="L918" s="292">
        <v>3.2399999999999998E-2</v>
      </c>
    </row>
    <row r="919" spans="1:12" ht="15.75" thickBot="1" x14ac:dyDescent="0.3">
      <c r="A919" s="291" t="s">
        <v>127</v>
      </c>
      <c r="B919" s="286" t="s">
        <v>35</v>
      </c>
      <c r="C919" s="286" t="s">
        <v>100</v>
      </c>
      <c r="D919" s="138" t="s">
        <v>3</v>
      </c>
      <c r="E919" s="286" t="s">
        <v>1748</v>
      </c>
      <c r="F919" s="287">
        <v>47196</v>
      </c>
      <c r="G919" s="288" t="s">
        <v>1606</v>
      </c>
      <c r="H919" s="288">
        <v>210</v>
      </c>
      <c r="I919" s="289">
        <v>10388.86</v>
      </c>
      <c r="J919" s="289">
        <v>2181659.98</v>
      </c>
      <c r="K919" s="288" t="s">
        <v>103</v>
      </c>
      <c r="L919" s="292">
        <v>4.4000000000000003E-3</v>
      </c>
    </row>
    <row r="920" spans="1:12" ht="15.75" thickBot="1" x14ac:dyDescent="0.3">
      <c r="A920" s="291" t="s">
        <v>127</v>
      </c>
      <c r="B920" s="286" t="s">
        <v>35</v>
      </c>
      <c r="C920" s="286" t="s">
        <v>108</v>
      </c>
      <c r="D920" s="138" t="s">
        <v>3</v>
      </c>
      <c r="E920" s="286" t="s">
        <v>1497</v>
      </c>
      <c r="F920" s="287">
        <v>47196</v>
      </c>
      <c r="G920" s="288" t="s">
        <v>1606</v>
      </c>
      <c r="H920" s="288">
        <v>217</v>
      </c>
      <c r="I920" s="289">
        <v>10388.86</v>
      </c>
      <c r="J920" s="289">
        <v>2254381.98</v>
      </c>
      <c r="K920" s="288" t="s">
        <v>103</v>
      </c>
      <c r="L920" s="292">
        <v>8.2000000000000007E-3</v>
      </c>
    </row>
    <row r="921" spans="1:12" ht="15.75" thickBot="1" x14ac:dyDescent="0.3">
      <c r="A921" s="291" t="s">
        <v>127</v>
      </c>
      <c r="B921" s="286" t="s">
        <v>35</v>
      </c>
      <c r="C921" s="286" t="s">
        <v>352</v>
      </c>
      <c r="D921" s="138" t="s">
        <v>3</v>
      </c>
      <c r="E921" s="286" t="s">
        <v>647</v>
      </c>
      <c r="F921" s="287">
        <v>47196</v>
      </c>
      <c r="G921" s="288" t="s">
        <v>1606</v>
      </c>
      <c r="H921" s="288">
        <v>222</v>
      </c>
      <c r="I921" s="289">
        <v>10388.86</v>
      </c>
      <c r="J921" s="289">
        <v>2306326.2599999998</v>
      </c>
      <c r="K921" s="288" t="s">
        <v>103</v>
      </c>
      <c r="L921" s="292">
        <v>9.2999999999999992E-3</v>
      </c>
    </row>
    <row r="922" spans="1:12" ht="15.75" thickBot="1" x14ac:dyDescent="0.3">
      <c r="A922" s="291" t="s">
        <v>127</v>
      </c>
      <c r="B922" s="286" t="s">
        <v>35</v>
      </c>
      <c r="C922" s="286" t="s">
        <v>353</v>
      </c>
      <c r="D922" s="138" t="s">
        <v>3</v>
      </c>
      <c r="E922" s="286" t="s">
        <v>712</v>
      </c>
      <c r="F922" s="287">
        <v>47196</v>
      </c>
      <c r="G922" s="288" t="s">
        <v>1606</v>
      </c>
      <c r="H922" s="288">
        <v>28</v>
      </c>
      <c r="I922" s="289">
        <v>10388.86</v>
      </c>
      <c r="J922" s="289">
        <v>290888</v>
      </c>
      <c r="K922" s="288" t="s">
        <v>103</v>
      </c>
      <c r="L922" s="292">
        <v>7.7000000000000002E-3</v>
      </c>
    </row>
    <row r="923" spans="1:12" ht="15.75" thickBot="1" x14ac:dyDescent="0.3">
      <c r="A923" s="291" t="s">
        <v>127</v>
      </c>
      <c r="B923" s="286" t="s">
        <v>35</v>
      </c>
      <c r="C923" s="286" t="s">
        <v>1314</v>
      </c>
      <c r="D923" s="138" t="s">
        <v>1243</v>
      </c>
      <c r="E923" s="286" t="s">
        <v>165</v>
      </c>
      <c r="F923" s="287">
        <v>50997</v>
      </c>
      <c r="G923" s="288" t="s">
        <v>1747</v>
      </c>
      <c r="H923" s="288">
        <v>860</v>
      </c>
      <c r="I923" s="289">
        <v>952.3</v>
      </c>
      <c r="J923" s="289">
        <v>818980.17</v>
      </c>
      <c r="K923" s="288" t="s">
        <v>103</v>
      </c>
      <c r="L923" s="292">
        <v>1.12E-2</v>
      </c>
    </row>
    <row r="924" spans="1:12" ht="15.75" thickBot="1" x14ac:dyDescent="0.3">
      <c r="A924" s="291" t="s">
        <v>127</v>
      </c>
      <c r="B924" s="286" t="s">
        <v>811</v>
      </c>
      <c r="C924" s="286" t="s">
        <v>455</v>
      </c>
      <c r="D924" s="138" t="s">
        <v>262</v>
      </c>
      <c r="E924" s="286" t="s">
        <v>1302</v>
      </c>
      <c r="F924" s="287">
        <v>47046</v>
      </c>
      <c r="G924" s="288" t="s">
        <v>1622</v>
      </c>
      <c r="H924" s="288">
        <v>130</v>
      </c>
      <c r="I924" s="289">
        <v>1039.47</v>
      </c>
      <c r="J924" s="289">
        <v>135131.06</v>
      </c>
      <c r="K924" s="288" t="s">
        <v>103</v>
      </c>
      <c r="L924" s="292">
        <v>3.2099999999999997E-2</v>
      </c>
    </row>
    <row r="925" spans="1:12" ht="15.75" thickBot="1" x14ac:dyDescent="0.3">
      <c r="A925" s="291" t="s">
        <v>127</v>
      </c>
      <c r="B925" s="286" t="s">
        <v>811</v>
      </c>
      <c r="C925" s="286" t="s">
        <v>932</v>
      </c>
      <c r="D925" s="138" t="s">
        <v>262</v>
      </c>
      <c r="E925" s="286" t="s">
        <v>1399</v>
      </c>
      <c r="F925" s="287">
        <v>47046</v>
      </c>
      <c r="G925" s="288" t="s">
        <v>1622</v>
      </c>
      <c r="H925" s="290">
        <v>1017</v>
      </c>
      <c r="I925" s="289">
        <v>1039.47</v>
      </c>
      <c r="J925" s="289">
        <v>1057140.6399999999</v>
      </c>
      <c r="K925" s="288" t="s">
        <v>103</v>
      </c>
      <c r="L925" s="292">
        <v>8.6E-3</v>
      </c>
    </row>
    <row r="926" spans="1:12" ht="15.75" thickBot="1" x14ac:dyDescent="0.3">
      <c r="A926" s="291" t="s">
        <v>127</v>
      </c>
      <c r="B926" s="286" t="s">
        <v>811</v>
      </c>
      <c r="C926" s="286" t="s">
        <v>100</v>
      </c>
      <c r="D926" s="138" t="s">
        <v>262</v>
      </c>
      <c r="E926" s="286" t="s">
        <v>841</v>
      </c>
      <c r="F926" s="287">
        <v>47046</v>
      </c>
      <c r="G926" s="288" t="s">
        <v>1622</v>
      </c>
      <c r="H926" s="290">
        <v>7388</v>
      </c>
      <c r="I926" s="289">
        <v>1039.47</v>
      </c>
      <c r="J926" s="289">
        <v>7679601.8099999996</v>
      </c>
      <c r="K926" s="288" t="s">
        <v>103</v>
      </c>
      <c r="L926" s="292">
        <v>1.5299999999999999E-2</v>
      </c>
    </row>
    <row r="927" spans="1:12" ht="15.75" thickBot="1" x14ac:dyDescent="0.3">
      <c r="A927" s="291" t="s">
        <v>127</v>
      </c>
      <c r="B927" s="286" t="s">
        <v>811</v>
      </c>
      <c r="C927" s="286" t="s">
        <v>108</v>
      </c>
      <c r="D927" s="138" t="s">
        <v>262</v>
      </c>
      <c r="E927" s="286" t="s">
        <v>906</v>
      </c>
      <c r="F927" s="287">
        <v>47046</v>
      </c>
      <c r="G927" s="288" t="s">
        <v>1622</v>
      </c>
      <c r="H927" s="290">
        <v>2328</v>
      </c>
      <c r="I927" s="289">
        <v>1039.47</v>
      </c>
      <c r="J927" s="289">
        <v>2419885.36</v>
      </c>
      <c r="K927" s="288" t="s">
        <v>103</v>
      </c>
      <c r="L927" s="292">
        <v>8.8000000000000005E-3</v>
      </c>
    </row>
    <row r="928" spans="1:12" ht="15.75" thickBot="1" x14ac:dyDescent="0.3">
      <c r="A928" s="291" t="s">
        <v>127</v>
      </c>
      <c r="B928" s="286" t="s">
        <v>811</v>
      </c>
      <c r="C928" s="286" t="s">
        <v>1079</v>
      </c>
      <c r="D928" s="138" t="s">
        <v>262</v>
      </c>
      <c r="E928" s="286" t="s">
        <v>773</v>
      </c>
      <c r="F928" s="287">
        <v>47046</v>
      </c>
      <c r="G928" s="288" t="s">
        <v>1622</v>
      </c>
      <c r="H928" s="288">
        <v>490</v>
      </c>
      <c r="I928" s="289">
        <v>1039.47</v>
      </c>
      <c r="J928" s="289">
        <v>509340.13</v>
      </c>
      <c r="K928" s="288" t="s">
        <v>103</v>
      </c>
      <c r="L928" s="292">
        <v>1.2200000000000001E-2</v>
      </c>
    </row>
    <row r="929" spans="1:12" ht="15.75" thickBot="1" x14ac:dyDescent="0.3">
      <c r="A929" s="291" t="s">
        <v>127</v>
      </c>
      <c r="B929" s="286" t="s">
        <v>811</v>
      </c>
      <c r="C929" s="286" t="s">
        <v>1012</v>
      </c>
      <c r="D929" s="138" t="s">
        <v>262</v>
      </c>
      <c r="E929" s="286" t="s">
        <v>165</v>
      </c>
      <c r="F929" s="287">
        <v>47046</v>
      </c>
      <c r="G929" s="288" t="s">
        <v>1622</v>
      </c>
      <c r="H929" s="288">
        <v>370</v>
      </c>
      <c r="I929" s="289">
        <v>1039.47</v>
      </c>
      <c r="J929" s="289">
        <v>384603.77</v>
      </c>
      <c r="K929" s="288" t="s">
        <v>103</v>
      </c>
      <c r="L929" s="292">
        <v>1.21E-2</v>
      </c>
    </row>
    <row r="930" spans="1:12" ht="15.75" thickBot="1" x14ac:dyDescent="0.3">
      <c r="A930" s="291" t="s">
        <v>127</v>
      </c>
      <c r="B930" s="286" t="s">
        <v>305</v>
      </c>
      <c r="C930" s="286" t="s">
        <v>352</v>
      </c>
      <c r="D930" s="138" t="s">
        <v>306</v>
      </c>
      <c r="E930" s="286" t="s">
        <v>1498</v>
      </c>
      <c r="F930" s="287">
        <v>48014</v>
      </c>
      <c r="G930" s="288" t="s">
        <v>1749</v>
      </c>
      <c r="H930" s="290">
        <v>2405</v>
      </c>
      <c r="I930" s="289">
        <v>1075.06</v>
      </c>
      <c r="J930" s="289">
        <v>2585512.4900000002</v>
      </c>
      <c r="K930" s="288" t="s">
        <v>103</v>
      </c>
      <c r="L930" s="292">
        <v>1.04E-2</v>
      </c>
    </row>
    <row r="931" spans="1:12" ht="15.75" thickBot="1" x14ac:dyDescent="0.3">
      <c r="A931" s="291" t="s">
        <v>127</v>
      </c>
      <c r="B931" s="286" t="s">
        <v>305</v>
      </c>
      <c r="C931" s="286" t="s">
        <v>1079</v>
      </c>
      <c r="D931" s="138" t="s">
        <v>306</v>
      </c>
      <c r="E931" s="286" t="s">
        <v>1200</v>
      </c>
      <c r="F931" s="287">
        <v>48014</v>
      </c>
      <c r="G931" s="288" t="s">
        <v>1749</v>
      </c>
      <c r="H931" s="288">
        <v>380</v>
      </c>
      <c r="I931" s="289">
        <v>1075.06</v>
      </c>
      <c r="J931" s="289">
        <v>408521.72</v>
      </c>
      <c r="K931" s="288" t="s">
        <v>103</v>
      </c>
      <c r="L931" s="292">
        <v>9.7999999999999997E-3</v>
      </c>
    </row>
    <row r="932" spans="1:12" ht="15.75" thickBot="1" x14ac:dyDescent="0.3">
      <c r="A932" s="291" t="s">
        <v>127</v>
      </c>
      <c r="B932" s="286" t="s">
        <v>305</v>
      </c>
      <c r="C932" s="286" t="s">
        <v>353</v>
      </c>
      <c r="D932" s="138" t="s">
        <v>306</v>
      </c>
      <c r="E932" s="286" t="s">
        <v>707</v>
      </c>
      <c r="F932" s="287">
        <v>48014</v>
      </c>
      <c r="G932" s="288" t="s">
        <v>1749</v>
      </c>
      <c r="H932" s="288">
        <v>220</v>
      </c>
      <c r="I932" s="289">
        <v>1075.06</v>
      </c>
      <c r="J932" s="289">
        <v>236512.58</v>
      </c>
      <c r="K932" s="288" t="s">
        <v>103</v>
      </c>
      <c r="L932" s="292">
        <v>6.1999999999999998E-3</v>
      </c>
    </row>
    <row r="933" spans="1:12" ht="15.75" thickBot="1" x14ac:dyDescent="0.3">
      <c r="A933" s="291" t="s">
        <v>127</v>
      </c>
      <c r="B933" s="286" t="s">
        <v>305</v>
      </c>
      <c r="C933" s="286" t="s">
        <v>1012</v>
      </c>
      <c r="D933" s="138" t="s">
        <v>306</v>
      </c>
      <c r="E933" s="286" t="s">
        <v>165</v>
      </c>
      <c r="F933" s="287">
        <v>48014</v>
      </c>
      <c r="G933" s="288" t="s">
        <v>1749</v>
      </c>
      <c r="H933" s="288">
        <v>183</v>
      </c>
      <c r="I933" s="289">
        <v>1075.06</v>
      </c>
      <c r="J933" s="289">
        <v>196735.46</v>
      </c>
      <c r="K933" s="288" t="s">
        <v>103</v>
      </c>
      <c r="L933" s="292">
        <v>6.1999999999999998E-3</v>
      </c>
    </row>
    <row r="934" spans="1:12" ht="15.75" thickBot="1" x14ac:dyDescent="0.3">
      <c r="A934" s="291" t="s">
        <v>127</v>
      </c>
      <c r="B934" s="286" t="s">
        <v>166</v>
      </c>
      <c r="C934" s="286" t="s">
        <v>245</v>
      </c>
      <c r="D934" s="138" t="s">
        <v>128</v>
      </c>
      <c r="E934" s="286" t="s">
        <v>812</v>
      </c>
      <c r="F934" s="287">
        <v>49140</v>
      </c>
      <c r="G934" s="288" t="s">
        <v>1643</v>
      </c>
      <c r="H934" s="288">
        <v>536</v>
      </c>
      <c r="I934" s="289">
        <v>1091.6400000000001</v>
      </c>
      <c r="J934" s="289">
        <v>585120.38</v>
      </c>
      <c r="K934" s="288" t="s">
        <v>103</v>
      </c>
      <c r="L934" s="292">
        <v>4.7699999999999999E-2</v>
      </c>
    </row>
    <row r="935" spans="1:12" ht="15.75" thickBot="1" x14ac:dyDescent="0.3">
      <c r="A935" s="291" t="s">
        <v>127</v>
      </c>
      <c r="B935" s="286" t="s">
        <v>166</v>
      </c>
      <c r="C935" s="286" t="s">
        <v>1011</v>
      </c>
      <c r="D935" s="138" t="s">
        <v>128</v>
      </c>
      <c r="E935" s="286" t="s">
        <v>1499</v>
      </c>
      <c r="F935" s="287">
        <v>49140</v>
      </c>
      <c r="G935" s="288" t="s">
        <v>1643</v>
      </c>
      <c r="H935" s="288">
        <v>440</v>
      </c>
      <c r="I935" s="289">
        <v>1091.6400000000001</v>
      </c>
      <c r="J935" s="289">
        <v>480322.7</v>
      </c>
      <c r="K935" s="288" t="s">
        <v>103</v>
      </c>
      <c r="L935" s="292">
        <v>1.01E-2</v>
      </c>
    </row>
    <row r="936" spans="1:12" ht="15.75" thickBot="1" x14ac:dyDescent="0.3">
      <c r="A936" s="291" t="s">
        <v>127</v>
      </c>
      <c r="B936" s="286" t="s">
        <v>286</v>
      </c>
      <c r="C936" s="286" t="s">
        <v>356</v>
      </c>
      <c r="D936" s="138" t="s">
        <v>263</v>
      </c>
      <c r="E936" s="286" t="s">
        <v>1553</v>
      </c>
      <c r="F936" s="287">
        <v>47060</v>
      </c>
      <c r="G936" s="288" t="s">
        <v>1564</v>
      </c>
      <c r="H936" s="288">
        <v>37</v>
      </c>
      <c r="I936" s="289">
        <v>1067.45</v>
      </c>
      <c r="J936" s="289">
        <v>39495.589999999997</v>
      </c>
      <c r="K936" s="288" t="s">
        <v>103</v>
      </c>
      <c r="L936" s="292">
        <v>6.7100000000000007E-2</v>
      </c>
    </row>
    <row r="937" spans="1:12" ht="15.75" thickBot="1" x14ac:dyDescent="0.3">
      <c r="A937" s="291" t="s">
        <v>127</v>
      </c>
      <c r="B937" s="286" t="s">
        <v>286</v>
      </c>
      <c r="C937" s="286" t="s">
        <v>932</v>
      </c>
      <c r="D937" s="138" t="s">
        <v>263</v>
      </c>
      <c r="E937" s="286" t="s">
        <v>616</v>
      </c>
      <c r="F937" s="287">
        <v>47060</v>
      </c>
      <c r="G937" s="288" t="s">
        <v>1564</v>
      </c>
      <c r="H937" s="288">
        <v>90</v>
      </c>
      <c r="I937" s="289">
        <v>1067.45</v>
      </c>
      <c r="J937" s="289">
        <v>96070.35</v>
      </c>
      <c r="K937" s="288" t="s">
        <v>103</v>
      </c>
      <c r="L937" s="292">
        <v>8.0000000000000004E-4</v>
      </c>
    </row>
    <row r="938" spans="1:12" ht="15.75" thickBot="1" x14ac:dyDescent="0.3">
      <c r="A938" s="291" t="s">
        <v>127</v>
      </c>
      <c r="B938" s="286" t="s">
        <v>286</v>
      </c>
      <c r="C938" s="286" t="s">
        <v>100</v>
      </c>
      <c r="D938" s="138" t="s">
        <v>263</v>
      </c>
      <c r="E938" s="286" t="s">
        <v>1500</v>
      </c>
      <c r="F938" s="287">
        <v>47060</v>
      </c>
      <c r="G938" s="288" t="s">
        <v>1564</v>
      </c>
      <c r="H938" s="288">
        <v>315</v>
      </c>
      <c r="I938" s="289">
        <v>1067.45</v>
      </c>
      <c r="J938" s="289">
        <v>336246.24</v>
      </c>
      <c r="K938" s="288" t="s">
        <v>103</v>
      </c>
      <c r="L938" s="292">
        <v>6.9999999999999999E-4</v>
      </c>
    </row>
    <row r="939" spans="1:12" ht="15.75" thickBot="1" x14ac:dyDescent="0.3">
      <c r="A939" s="291" t="s">
        <v>127</v>
      </c>
      <c r="B939" s="286" t="s">
        <v>286</v>
      </c>
      <c r="C939" s="286" t="s">
        <v>108</v>
      </c>
      <c r="D939" s="138" t="s">
        <v>263</v>
      </c>
      <c r="E939" s="286" t="s">
        <v>650</v>
      </c>
      <c r="F939" s="287">
        <v>47060</v>
      </c>
      <c r="G939" s="288" t="s">
        <v>1564</v>
      </c>
      <c r="H939" s="288">
        <v>400</v>
      </c>
      <c r="I939" s="289">
        <v>1067.45</v>
      </c>
      <c r="J939" s="289">
        <v>426979.35</v>
      </c>
      <c r="K939" s="288" t="s">
        <v>103</v>
      </c>
      <c r="L939" s="292">
        <v>1.5E-3</v>
      </c>
    </row>
    <row r="940" spans="1:12" ht="15.75" thickBot="1" x14ac:dyDescent="0.3">
      <c r="A940" s="291" t="s">
        <v>127</v>
      </c>
      <c r="B940" s="286" t="s">
        <v>286</v>
      </c>
      <c r="C940" s="286" t="s">
        <v>353</v>
      </c>
      <c r="D940" s="138" t="s">
        <v>263</v>
      </c>
      <c r="E940" s="286" t="s">
        <v>589</v>
      </c>
      <c r="F940" s="287">
        <v>47060</v>
      </c>
      <c r="G940" s="288" t="s">
        <v>1564</v>
      </c>
      <c r="H940" s="288">
        <v>73</v>
      </c>
      <c r="I940" s="289">
        <v>1067.45</v>
      </c>
      <c r="J940" s="289">
        <v>77923.73</v>
      </c>
      <c r="K940" s="288" t="s">
        <v>103</v>
      </c>
      <c r="L940" s="292">
        <v>2.0999999999999999E-3</v>
      </c>
    </row>
    <row r="941" spans="1:12" ht="15.75" thickBot="1" x14ac:dyDescent="0.3">
      <c r="A941" s="291" t="s">
        <v>127</v>
      </c>
      <c r="B941" s="286" t="s">
        <v>286</v>
      </c>
      <c r="C941" s="286" t="s">
        <v>1012</v>
      </c>
      <c r="D941" s="138" t="s">
        <v>263</v>
      </c>
      <c r="E941" s="286" t="s">
        <v>165</v>
      </c>
      <c r="F941" s="287">
        <v>47060</v>
      </c>
      <c r="G941" s="288" t="s">
        <v>1564</v>
      </c>
      <c r="H941" s="288">
        <v>26</v>
      </c>
      <c r="I941" s="289">
        <v>1067.45</v>
      </c>
      <c r="J941" s="289">
        <v>27753.66</v>
      </c>
      <c r="K941" s="288" t="s">
        <v>103</v>
      </c>
      <c r="L941" s="292">
        <v>8.9999999999999998E-4</v>
      </c>
    </row>
    <row r="942" spans="1:12" ht="15.75" thickBot="1" x14ac:dyDescent="0.3">
      <c r="A942" s="291" t="s">
        <v>127</v>
      </c>
      <c r="B942" s="286" t="s">
        <v>1343</v>
      </c>
      <c r="C942" s="286" t="s">
        <v>1314</v>
      </c>
      <c r="D942" s="138" t="s">
        <v>1344</v>
      </c>
      <c r="E942" s="286" t="s">
        <v>165</v>
      </c>
      <c r="F942" s="287">
        <v>49963</v>
      </c>
      <c r="G942" s="288" t="s">
        <v>1750</v>
      </c>
      <c r="H942" s="288">
        <v>886</v>
      </c>
      <c r="I942" s="289">
        <v>1132.3399999999999</v>
      </c>
      <c r="J942" s="289">
        <v>1003251.28</v>
      </c>
      <c r="K942" s="288" t="s">
        <v>103</v>
      </c>
      <c r="L942" s="292">
        <v>1.37E-2</v>
      </c>
    </row>
    <row r="943" spans="1:12" ht="15.75" thickBot="1" x14ac:dyDescent="0.3">
      <c r="A943" s="291" t="s">
        <v>127</v>
      </c>
      <c r="B943" s="286" t="s">
        <v>416</v>
      </c>
      <c r="C943" s="286" t="s">
        <v>455</v>
      </c>
      <c r="D943" s="138" t="s">
        <v>458</v>
      </c>
      <c r="E943" s="286" t="s">
        <v>680</v>
      </c>
      <c r="F943" s="287">
        <v>46588</v>
      </c>
      <c r="G943" s="288" t="s">
        <v>1751</v>
      </c>
      <c r="H943" s="288">
        <v>77</v>
      </c>
      <c r="I943" s="289">
        <v>1040.02</v>
      </c>
      <c r="J943" s="289">
        <v>80081.27</v>
      </c>
      <c r="K943" s="288" t="s">
        <v>103</v>
      </c>
      <c r="L943" s="292">
        <v>1.9E-2</v>
      </c>
    </row>
    <row r="944" spans="1:12" ht="15.75" thickBot="1" x14ac:dyDescent="0.3">
      <c r="A944" s="291" t="s">
        <v>127</v>
      </c>
      <c r="B944" s="286" t="s">
        <v>416</v>
      </c>
      <c r="C944" s="286" t="s">
        <v>932</v>
      </c>
      <c r="D944" s="138" t="s">
        <v>458</v>
      </c>
      <c r="E944" s="286" t="s">
        <v>950</v>
      </c>
      <c r="F944" s="287">
        <v>46588</v>
      </c>
      <c r="G944" s="288" t="s">
        <v>1751</v>
      </c>
      <c r="H944" s="288">
        <v>424</v>
      </c>
      <c r="I944" s="289">
        <v>1040.02</v>
      </c>
      <c r="J944" s="289">
        <v>440967.02</v>
      </c>
      <c r="K944" s="288" t="s">
        <v>103</v>
      </c>
      <c r="L944" s="292">
        <v>3.5999999999999999E-3</v>
      </c>
    </row>
    <row r="945" spans="1:12" ht="15.75" thickBot="1" x14ac:dyDescent="0.3">
      <c r="A945" s="291" t="s">
        <v>127</v>
      </c>
      <c r="B945" s="286" t="s">
        <v>416</v>
      </c>
      <c r="C945" s="286" t="s">
        <v>100</v>
      </c>
      <c r="D945" s="138" t="s">
        <v>458</v>
      </c>
      <c r="E945" s="286" t="s">
        <v>1501</v>
      </c>
      <c r="F945" s="287">
        <v>46588</v>
      </c>
      <c r="G945" s="288" t="s">
        <v>1751</v>
      </c>
      <c r="H945" s="290">
        <v>1223</v>
      </c>
      <c r="I945" s="289">
        <v>1040.02</v>
      </c>
      <c r="J945" s="289">
        <v>1271940.25</v>
      </c>
      <c r="K945" s="288" t="s">
        <v>103</v>
      </c>
      <c r="L945" s="292">
        <v>2.5000000000000001E-3</v>
      </c>
    </row>
    <row r="946" spans="1:12" ht="15.75" thickBot="1" x14ac:dyDescent="0.3">
      <c r="A946" s="291" t="s">
        <v>127</v>
      </c>
      <c r="B946" s="286" t="s">
        <v>416</v>
      </c>
      <c r="C946" s="286" t="s">
        <v>108</v>
      </c>
      <c r="D946" s="138" t="s">
        <v>458</v>
      </c>
      <c r="E946" s="286" t="s">
        <v>791</v>
      </c>
      <c r="F946" s="287">
        <v>46588</v>
      </c>
      <c r="G946" s="288" t="s">
        <v>1751</v>
      </c>
      <c r="H946" s="290">
        <v>1685</v>
      </c>
      <c r="I946" s="289">
        <v>1040.02</v>
      </c>
      <c r="J946" s="289">
        <v>1752427.9</v>
      </c>
      <c r="K946" s="288" t="s">
        <v>103</v>
      </c>
      <c r="L946" s="292">
        <v>6.4000000000000003E-3</v>
      </c>
    </row>
    <row r="947" spans="1:12" ht="15.75" thickBot="1" x14ac:dyDescent="0.3">
      <c r="A947" s="291" t="s">
        <v>127</v>
      </c>
      <c r="B947" s="286" t="s">
        <v>416</v>
      </c>
      <c r="C947" s="286" t="s">
        <v>352</v>
      </c>
      <c r="D947" s="138" t="s">
        <v>458</v>
      </c>
      <c r="E947" s="286" t="s">
        <v>792</v>
      </c>
      <c r="F947" s="287">
        <v>46588</v>
      </c>
      <c r="G947" s="288" t="s">
        <v>1751</v>
      </c>
      <c r="H947" s="290">
        <v>2385</v>
      </c>
      <c r="I947" s="289">
        <v>1040.02</v>
      </c>
      <c r="J947" s="289">
        <v>2480439.4900000002</v>
      </c>
      <c r="K947" s="288" t="s">
        <v>103</v>
      </c>
      <c r="L947" s="292">
        <v>0.01</v>
      </c>
    </row>
    <row r="948" spans="1:12" ht="15.75" thickBot="1" x14ac:dyDescent="0.3">
      <c r="A948" s="291" t="s">
        <v>127</v>
      </c>
      <c r="B948" s="286" t="s">
        <v>416</v>
      </c>
      <c r="C948" s="286" t="s">
        <v>1079</v>
      </c>
      <c r="D948" s="138" t="s">
        <v>458</v>
      </c>
      <c r="E948" s="286" t="s">
        <v>1187</v>
      </c>
      <c r="F948" s="287">
        <v>46588</v>
      </c>
      <c r="G948" s="288" t="s">
        <v>1751</v>
      </c>
      <c r="H948" s="288">
        <v>80</v>
      </c>
      <c r="I948" s="289">
        <v>1040.02</v>
      </c>
      <c r="J948" s="289">
        <v>83201.320000000007</v>
      </c>
      <c r="K948" s="288" t="s">
        <v>103</v>
      </c>
      <c r="L948" s="292">
        <v>2E-3</v>
      </c>
    </row>
    <row r="949" spans="1:12" ht="15.75" thickBot="1" x14ac:dyDescent="0.3">
      <c r="A949" s="291" t="s">
        <v>127</v>
      </c>
      <c r="B949" s="286" t="s">
        <v>416</v>
      </c>
      <c r="C949" s="286" t="s">
        <v>353</v>
      </c>
      <c r="D949" s="138" t="s">
        <v>458</v>
      </c>
      <c r="E949" s="286" t="s">
        <v>793</v>
      </c>
      <c r="F949" s="287">
        <v>46588</v>
      </c>
      <c r="G949" s="288" t="s">
        <v>1751</v>
      </c>
      <c r="H949" s="288">
        <v>109</v>
      </c>
      <c r="I949" s="289">
        <v>1040.02</v>
      </c>
      <c r="J949" s="289">
        <v>113361.82</v>
      </c>
      <c r="K949" s="288" t="s">
        <v>103</v>
      </c>
      <c r="L949" s="292">
        <v>3.0000000000000001E-3</v>
      </c>
    </row>
    <row r="950" spans="1:12" ht="15.75" thickBot="1" x14ac:dyDescent="0.3">
      <c r="A950" s="291" t="s">
        <v>127</v>
      </c>
      <c r="B950" s="286" t="s">
        <v>416</v>
      </c>
      <c r="C950" s="286" t="s">
        <v>1012</v>
      </c>
      <c r="D950" s="138" t="s">
        <v>458</v>
      </c>
      <c r="E950" s="286" t="s">
        <v>165</v>
      </c>
      <c r="F950" s="287">
        <v>46588</v>
      </c>
      <c r="G950" s="288" t="s">
        <v>1751</v>
      </c>
      <c r="H950" s="288">
        <v>99</v>
      </c>
      <c r="I950" s="289">
        <v>1040.02</v>
      </c>
      <c r="J950" s="289">
        <v>102961.64</v>
      </c>
      <c r="K950" s="288" t="s">
        <v>103</v>
      </c>
      <c r="L950" s="292">
        <v>3.2000000000000002E-3</v>
      </c>
    </row>
    <row r="951" spans="1:12" ht="15.75" thickBot="1" x14ac:dyDescent="0.3">
      <c r="A951" s="291" t="s">
        <v>127</v>
      </c>
      <c r="B951" s="286" t="s">
        <v>1345</v>
      </c>
      <c r="C951" s="286" t="s">
        <v>1314</v>
      </c>
      <c r="D951" s="138" t="s">
        <v>1346</v>
      </c>
      <c r="E951" s="286" t="s">
        <v>165</v>
      </c>
      <c r="F951" s="287">
        <v>50571</v>
      </c>
      <c r="G951" s="288" t="s">
        <v>1752</v>
      </c>
      <c r="H951" s="288">
        <v>369</v>
      </c>
      <c r="I951" s="289">
        <v>1288.9100000000001</v>
      </c>
      <c r="J951" s="289">
        <v>475609.45</v>
      </c>
      <c r="K951" s="288" t="s">
        <v>103</v>
      </c>
      <c r="L951" s="292">
        <v>6.4999999999999997E-3</v>
      </c>
    </row>
    <row r="952" spans="1:12" ht="15.75" thickBot="1" x14ac:dyDescent="0.3">
      <c r="A952" s="291" t="s">
        <v>127</v>
      </c>
      <c r="B952" s="286" t="s">
        <v>264</v>
      </c>
      <c r="C952" s="286" t="s">
        <v>100</v>
      </c>
      <c r="D952" s="138" t="s">
        <v>265</v>
      </c>
      <c r="E952" s="286" t="s">
        <v>1435</v>
      </c>
      <c r="F952" s="287">
        <v>47238</v>
      </c>
      <c r="G952" s="288" t="s">
        <v>1753</v>
      </c>
      <c r="H952" s="290">
        <v>4023</v>
      </c>
      <c r="I952" s="289">
        <v>1070.42</v>
      </c>
      <c r="J952" s="289">
        <v>4306313.5999999996</v>
      </c>
      <c r="K952" s="288" t="s">
        <v>103</v>
      </c>
      <c r="L952" s="292">
        <v>8.6E-3</v>
      </c>
    </row>
    <row r="953" spans="1:12" ht="15.75" thickBot="1" x14ac:dyDescent="0.3">
      <c r="A953" s="291" t="s">
        <v>127</v>
      </c>
      <c r="B953" s="286" t="s">
        <v>264</v>
      </c>
      <c r="C953" s="286" t="s">
        <v>108</v>
      </c>
      <c r="D953" s="138" t="s">
        <v>265</v>
      </c>
      <c r="E953" s="286" t="s">
        <v>799</v>
      </c>
      <c r="F953" s="287">
        <v>47238</v>
      </c>
      <c r="G953" s="288" t="s">
        <v>1753</v>
      </c>
      <c r="H953" s="290">
        <v>4145</v>
      </c>
      <c r="I953" s="289">
        <v>1070.42</v>
      </c>
      <c r="J953" s="289">
        <v>4436905.26</v>
      </c>
      <c r="K953" s="288" t="s">
        <v>103</v>
      </c>
      <c r="L953" s="292">
        <v>1.61E-2</v>
      </c>
    </row>
    <row r="954" spans="1:12" ht="15.75" thickBot="1" x14ac:dyDescent="0.3">
      <c r="A954" s="291" t="s">
        <v>127</v>
      </c>
      <c r="B954" s="286" t="s">
        <v>264</v>
      </c>
      <c r="C954" s="286" t="s">
        <v>352</v>
      </c>
      <c r="D954" s="138" t="s">
        <v>265</v>
      </c>
      <c r="E954" s="286" t="s">
        <v>652</v>
      </c>
      <c r="F954" s="287">
        <v>47238</v>
      </c>
      <c r="G954" s="288" t="s">
        <v>1753</v>
      </c>
      <c r="H954" s="290">
        <v>5544</v>
      </c>
      <c r="I954" s="289">
        <v>1070.42</v>
      </c>
      <c r="J954" s="289">
        <v>5934427.6900000004</v>
      </c>
      <c r="K954" s="288" t="s">
        <v>103</v>
      </c>
      <c r="L954" s="292">
        <v>2.3800000000000002E-2</v>
      </c>
    </row>
    <row r="955" spans="1:12" ht="15.75" thickBot="1" x14ac:dyDescent="0.3">
      <c r="A955" s="291" t="s">
        <v>127</v>
      </c>
      <c r="B955" s="286" t="s">
        <v>264</v>
      </c>
      <c r="C955" s="286" t="s">
        <v>281</v>
      </c>
      <c r="D955" s="138" t="s">
        <v>713</v>
      </c>
      <c r="E955" s="286" t="s">
        <v>714</v>
      </c>
      <c r="F955" s="287">
        <v>46213</v>
      </c>
      <c r="G955" s="288" t="s">
        <v>1754</v>
      </c>
      <c r="H955" s="290">
        <v>1377</v>
      </c>
      <c r="I955" s="289">
        <v>1032.49</v>
      </c>
      <c r="J955" s="289">
        <v>1421734.12</v>
      </c>
      <c r="K955" s="288" t="s">
        <v>103</v>
      </c>
      <c r="L955" s="292">
        <v>7.1000000000000004E-3</v>
      </c>
    </row>
    <row r="956" spans="1:12" ht="15.75" thickBot="1" x14ac:dyDescent="0.3">
      <c r="A956" s="291" t="s">
        <v>127</v>
      </c>
      <c r="B956" s="286" t="s">
        <v>264</v>
      </c>
      <c r="C956" s="286" t="s">
        <v>1079</v>
      </c>
      <c r="D956" s="138" t="s">
        <v>265</v>
      </c>
      <c r="E956" s="286" t="s">
        <v>592</v>
      </c>
      <c r="F956" s="287">
        <v>47238</v>
      </c>
      <c r="G956" s="288" t="s">
        <v>1753</v>
      </c>
      <c r="H956" s="290">
        <v>1340</v>
      </c>
      <c r="I956" s="289">
        <v>1070.42</v>
      </c>
      <c r="J956" s="289">
        <v>1434367.44</v>
      </c>
      <c r="K956" s="288" t="s">
        <v>103</v>
      </c>
      <c r="L956" s="292">
        <v>3.4200000000000001E-2</v>
      </c>
    </row>
    <row r="957" spans="1:12" ht="15.75" thickBot="1" x14ac:dyDescent="0.3">
      <c r="A957" s="291" t="s">
        <v>127</v>
      </c>
      <c r="B957" s="286" t="s">
        <v>264</v>
      </c>
      <c r="C957" s="286" t="s">
        <v>353</v>
      </c>
      <c r="D957" s="138" t="s">
        <v>265</v>
      </c>
      <c r="E957" s="286" t="s">
        <v>800</v>
      </c>
      <c r="F957" s="287">
        <v>47238</v>
      </c>
      <c r="G957" s="288" t="s">
        <v>1753</v>
      </c>
      <c r="H957" s="288">
        <v>335</v>
      </c>
      <c r="I957" s="289">
        <v>1070.42</v>
      </c>
      <c r="J957" s="289">
        <v>358591.86</v>
      </c>
      <c r="K957" s="288" t="s">
        <v>103</v>
      </c>
      <c r="L957" s="292">
        <v>9.4000000000000004E-3</v>
      </c>
    </row>
    <row r="958" spans="1:12" ht="15.75" thickBot="1" x14ac:dyDescent="0.3">
      <c r="A958" s="291" t="s">
        <v>127</v>
      </c>
      <c r="B958" s="286" t="s">
        <v>264</v>
      </c>
      <c r="C958" s="286" t="s">
        <v>1012</v>
      </c>
      <c r="D958" s="138" t="s">
        <v>265</v>
      </c>
      <c r="E958" s="286" t="s">
        <v>165</v>
      </c>
      <c r="F958" s="287">
        <v>47238</v>
      </c>
      <c r="G958" s="288" t="s">
        <v>1753</v>
      </c>
      <c r="H958" s="288">
        <v>302</v>
      </c>
      <c r="I958" s="289">
        <v>1070.42</v>
      </c>
      <c r="J958" s="289">
        <v>323267.89</v>
      </c>
      <c r="K958" s="288" t="s">
        <v>103</v>
      </c>
      <c r="L958" s="292">
        <v>1.0200000000000001E-2</v>
      </c>
    </row>
    <row r="959" spans="1:12" ht="15.75" thickBot="1" x14ac:dyDescent="0.3">
      <c r="A959" s="291" t="s">
        <v>127</v>
      </c>
      <c r="B959" s="286" t="s">
        <v>1242</v>
      </c>
      <c r="C959" s="286" t="s">
        <v>932</v>
      </c>
      <c r="D959" s="138" t="s">
        <v>1225</v>
      </c>
      <c r="E959" s="286" t="s">
        <v>1554</v>
      </c>
      <c r="F959" s="287">
        <v>48044</v>
      </c>
      <c r="G959" s="288" t="s">
        <v>1624</v>
      </c>
      <c r="H959" s="290">
        <v>1510</v>
      </c>
      <c r="I959" s="289">
        <v>989.07</v>
      </c>
      <c r="J959" s="289">
        <v>1493492.38</v>
      </c>
      <c r="K959" s="288" t="s">
        <v>103</v>
      </c>
      <c r="L959" s="292">
        <v>1.2200000000000001E-2</v>
      </c>
    </row>
    <row r="960" spans="1:12" ht="15.75" thickBot="1" x14ac:dyDescent="0.3">
      <c r="A960" s="291" t="s">
        <v>127</v>
      </c>
      <c r="B960" s="286" t="s">
        <v>1242</v>
      </c>
      <c r="C960" s="286" t="s">
        <v>1011</v>
      </c>
      <c r="D960" s="138" t="s">
        <v>1225</v>
      </c>
      <c r="E960" s="286" t="s">
        <v>1555</v>
      </c>
      <c r="F960" s="287">
        <v>48044</v>
      </c>
      <c r="G960" s="288" t="s">
        <v>1624</v>
      </c>
      <c r="H960" s="288">
        <v>715</v>
      </c>
      <c r="I960" s="289">
        <v>989.07</v>
      </c>
      <c r="J960" s="289">
        <v>707183.48</v>
      </c>
      <c r="K960" s="288" t="s">
        <v>103</v>
      </c>
      <c r="L960" s="292">
        <v>1.49E-2</v>
      </c>
    </row>
    <row r="961" spans="1:12" ht="15.75" thickBot="1" x14ac:dyDescent="0.3">
      <c r="A961" s="291" t="s">
        <v>127</v>
      </c>
      <c r="B961" s="286" t="s">
        <v>1347</v>
      </c>
      <c r="C961" s="286" t="s">
        <v>1314</v>
      </c>
      <c r="D961" s="138" t="s">
        <v>1348</v>
      </c>
      <c r="E961" s="286" t="s">
        <v>165</v>
      </c>
      <c r="F961" s="287">
        <v>52671</v>
      </c>
      <c r="G961" s="288" t="s">
        <v>1755</v>
      </c>
      <c r="H961" s="288">
        <v>381</v>
      </c>
      <c r="I961" s="289">
        <v>1033.96</v>
      </c>
      <c r="J961" s="289">
        <v>393939.34</v>
      </c>
      <c r="K961" s="288" t="s">
        <v>103</v>
      </c>
      <c r="L961" s="292">
        <v>5.4000000000000003E-3</v>
      </c>
    </row>
    <row r="962" spans="1:12" ht="15.75" thickBot="1" x14ac:dyDescent="0.3">
      <c r="A962" s="291" t="s">
        <v>127</v>
      </c>
      <c r="B962" s="286" t="s">
        <v>1303</v>
      </c>
      <c r="C962" s="286" t="s">
        <v>932</v>
      </c>
      <c r="D962" s="138" t="s">
        <v>1289</v>
      </c>
      <c r="E962" s="286" t="s">
        <v>1304</v>
      </c>
      <c r="F962" s="287">
        <v>49049</v>
      </c>
      <c r="G962" s="288" t="s">
        <v>1623</v>
      </c>
      <c r="H962" s="290">
        <v>2013</v>
      </c>
      <c r="I962" s="289">
        <v>1047.78</v>
      </c>
      <c r="J962" s="289">
        <v>2109188.27</v>
      </c>
      <c r="K962" s="288" t="s">
        <v>103</v>
      </c>
      <c r="L962" s="292">
        <v>1.72E-2</v>
      </c>
    </row>
    <row r="963" spans="1:12" ht="15.75" thickBot="1" x14ac:dyDescent="0.3">
      <c r="A963" s="291" t="s">
        <v>127</v>
      </c>
      <c r="B963" s="286" t="s">
        <v>1303</v>
      </c>
      <c r="C963" s="286" t="s">
        <v>1011</v>
      </c>
      <c r="D963" s="138" t="s">
        <v>1289</v>
      </c>
      <c r="E963" s="286" t="s">
        <v>1305</v>
      </c>
      <c r="F963" s="287">
        <v>49049</v>
      </c>
      <c r="G963" s="288" t="s">
        <v>1623</v>
      </c>
      <c r="H963" s="290">
        <v>1987</v>
      </c>
      <c r="I963" s="289">
        <v>1047.78</v>
      </c>
      <c r="J963" s="289">
        <v>2081945.9</v>
      </c>
      <c r="K963" s="288" t="s">
        <v>103</v>
      </c>
      <c r="L963" s="292">
        <v>4.3799999999999999E-2</v>
      </c>
    </row>
    <row r="964" spans="1:12" ht="15.75" thickBot="1" x14ac:dyDescent="0.3">
      <c r="A964" s="291" t="s">
        <v>127</v>
      </c>
      <c r="B964" s="286" t="s">
        <v>1625</v>
      </c>
      <c r="C964" s="286" t="s">
        <v>455</v>
      </c>
      <c r="D964" s="138" t="s">
        <v>1626</v>
      </c>
      <c r="E964" s="286" t="s">
        <v>620</v>
      </c>
      <c r="F964" s="287">
        <v>48298</v>
      </c>
      <c r="G964" s="288" t="s">
        <v>103</v>
      </c>
      <c r="H964" s="288">
        <v>29</v>
      </c>
      <c r="I964" s="289">
        <v>1003.39</v>
      </c>
      <c r="J964" s="289">
        <v>29098.42</v>
      </c>
      <c r="K964" s="288" t="s">
        <v>103</v>
      </c>
      <c r="L964" s="292">
        <v>6.8999999999999999E-3</v>
      </c>
    </row>
    <row r="965" spans="1:12" ht="15.75" thickBot="1" x14ac:dyDescent="0.3">
      <c r="A965" s="291" t="s">
        <v>127</v>
      </c>
      <c r="B965" s="286" t="s">
        <v>1625</v>
      </c>
      <c r="C965" s="286" t="s">
        <v>100</v>
      </c>
      <c r="D965" s="138" t="s">
        <v>1626</v>
      </c>
      <c r="E965" s="286" t="s">
        <v>1627</v>
      </c>
      <c r="F965" s="287">
        <v>48298</v>
      </c>
      <c r="G965" s="288" t="s">
        <v>103</v>
      </c>
      <c r="H965" s="290">
        <v>1782</v>
      </c>
      <c r="I965" s="289">
        <v>1003.39</v>
      </c>
      <c r="J965" s="289">
        <v>1788047.55</v>
      </c>
      <c r="K965" s="288" t="s">
        <v>103</v>
      </c>
      <c r="L965" s="292">
        <v>3.5999999999999999E-3</v>
      </c>
    </row>
    <row r="966" spans="1:12" ht="15.75" thickBot="1" x14ac:dyDescent="0.3">
      <c r="A966" s="291" t="s">
        <v>127</v>
      </c>
      <c r="B966" s="286" t="s">
        <v>1625</v>
      </c>
      <c r="C966" s="286" t="s">
        <v>108</v>
      </c>
      <c r="D966" s="138" t="s">
        <v>1626</v>
      </c>
      <c r="E966" s="286" t="s">
        <v>1628</v>
      </c>
      <c r="F966" s="287">
        <v>48298</v>
      </c>
      <c r="G966" s="288" t="s">
        <v>103</v>
      </c>
      <c r="H966" s="290">
        <v>1884</v>
      </c>
      <c r="I966" s="289">
        <v>1003.39</v>
      </c>
      <c r="J966" s="289">
        <v>1890393.71</v>
      </c>
      <c r="K966" s="288" t="s">
        <v>103</v>
      </c>
      <c r="L966" s="292">
        <v>6.8999999999999999E-3</v>
      </c>
    </row>
    <row r="967" spans="1:12" ht="15.75" thickBot="1" x14ac:dyDescent="0.3">
      <c r="A967" s="291" t="s">
        <v>127</v>
      </c>
      <c r="B967" s="286" t="s">
        <v>1625</v>
      </c>
      <c r="C967" s="286" t="s">
        <v>281</v>
      </c>
      <c r="D967" s="138" t="s">
        <v>1626</v>
      </c>
      <c r="E967" s="286" t="s">
        <v>1629</v>
      </c>
      <c r="F967" s="287">
        <v>48298</v>
      </c>
      <c r="G967" s="288" t="s">
        <v>103</v>
      </c>
      <c r="H967" s="288">
        <v>700</v>
      </c>
      <c r="I967" s="289">
        <v>1003.39</v>
      </c>
      <c r="J967" s="289">
        <v>702375.58</v>
      </c>
      <c r="K967" s="288" t="s">
        <v>103</v>
      </c>
      <c r="L967" s="292">
        <v>3.5000000000000001E-3</v>
      </c>
    </row>
    <row r="968" spans="1:12" ht="15.75" thickBot="1" x14ac:dyDescent="0.3">
      <c r="A968" s="291" t="s">
        <v>127</v>
      </c>
      <c r="B968" s="286" t="s">
        <v>1625</v>
      </c>
      <c r="C968" s="286" t="s">
        <v>353</v>
      </c>
      <c r="D968" s="138" t="s">
        <v>1626</v>
      </c>
      <c r="E968" s="286" t="s">
        <v>1630</v>
      </c>
      <c r="F968" s="287">
        <v>48298</v>
      </c>
      <c r="G968" s="288" t="s">
        <v>103</v>
      </c>
      <c r="H968" s="288">
        <v>133</v>
      </c>
      <c r="I968" s="289">
        <v>1003.39</v>
      </c>
      <c r="J968" s="289">
        <v>133451.35999999999</v>
      </c>
      <c r="K968" s="288" t="s">
        <v>103</v>
      </c>
      <c r="L968" s="292">
        <v>3.5000000000000001E-3</v>
      </c>
    </row>
    <row r="969" spans="1:12" ht="15.75" thickBot="1" x14ac:dyDescent="0.3">
      <c r="A969" s="291" t="s">
        <v>127</v>
      </c>
      <c r="B969" s="286" t="s">
        <v>1093</v>
      </c>
      <c r="C969" s="286" t="s">
        <v>932</v>
      </c>
      <c r="D969" s="138" t="s">
        <v>1094</v>
      </c>
      <c r="E969" s="286" t="s">
        <v>599</v>
      </c>
      <c r="F969" s="287">
        <v>49475</v>
      </c>
      <c r="G969" s="288" t="s">
        <v>1756</v>
      </c>
      <c r="H969" s="288">
        <v>150</v>
      </c>
      <c r="I969" s="289">
        <v>1047.27</v>
      </c>
      <c r="J969" s="289">
        <v>157090.98000000001</v>
      </c>
      <c r="K969" s="288" t="s">
        <v>103</v>
      </c>
      <c r="L969" s="292">
        <v>1.2999999999999999E-3</v>
      </c>
    </row>
    <row r="970" spans="1:12" ht="15.75" thickBot="1" x14ac:dyDescent="0.3">
      <c r="A970" s="291" t="s">
        <v>127</v>
      </c>
      <c r="B970" s="286" t="s">
        <v>1093</v>
      </c>
      <c r="C970" s="286" t="s">
        <v>108</v>
      </c>
      <c r="D970" s="138" t="s">
        <v>1094</v>
      </c>
      <c r="E970" s="286" t="s">
        <v>1095</v>
      </c>
      <c r="F970" s="287">
        <v>49475</v>
      </c>
      <c r="G970" s="288" t="s">
        <v>1756</v>
      </c>
      <c r="H970" s="288">
        <v>850</v>
      </c>
      <c r="I970" s="289">
        <v>1047.27</v>
      </c>
      <c r="J970" s="289">
        <v>890182.24</v>
      </c>
      <c r="K970" s="288" t="s">
        <v>103</v>
      </c>
      <c r="L970" s="292">
        <v>3.2000000000000002E-3</v>
      </c>
    </row>
    <row r="971" spans="1:12" ht="15.75" thickBot="1" x14ac:dyDescent="0.3">
      <c r="A971" s="291" t="s">
        <v>127</v>
      </c>
      <c r="B971" s="286" t="s">
        <v>1093</v>
      </c>
      <c r="C971" s="286" t="s">
        <v>352</v>
      </c>
      <c r="D971" s="138" t="s">
        <v>1094</v>
      </c>
      <c r="E971" s="286" t="s">
        <v>1502</v>
      </c>
      <c r="F971" s="287">
        <v>49475</v>
      </c>
      <c r="G971" s="288" t="s">
        <v>1756</v>
      </c>
      <c r="H971" s="290">
        <v>2485</v>
      </c>
      <c r="I971" s="289">
        <v>1047.27</v>
      </c>
      <c r="J971" s="289">
        <v>2602473.9500000002</v>
      </c>
      <c r="K971" s="288" t="s">
        <v>103</v>
      </c>
      <c r="L971" s="292">
        <v>1.04E-2</v>
      </c>
    </row>
    <row r="972" spans="1:12" ht="15.75" thickBot="1" x14ac:dyDescent="0.3">
      <c r="A972" s="291" t="s">
        <v>127</v>
      </c>
      <c r="B972" s="286" t="s">
        <v>1093</v>
      </c>
      <c r="C972" s="286" t="s">
        <v>1079</v>
      </c>
      <c r="D972" s="138" t="s">
        <v>1094</v>
      </c>
      <c r="E972" s="286" t="s">
        <v>1201</v>
      </c>
      <c r="F972" s="287">
        <v>49475</v>
      </c>
      <c r="G972" s="288" t="s">
        <v>1756</v>
      </c>
      <c r="H972" s="288">
        <v>220</v>
      </c>
      <c r="I972" s="289">
        <v>1047.27</v>
      </c>
      <c r="J972" s="289">
        <v>230400.11</v>
      </c>
      <c r="K972" s="288" t="s">
        <v>103</v>
      </c>
      <c r="L972" s="292">
        <v>5.4999999999999997E-3</v>
      </c>
    </row>
    <row r="973" spans="1:12" ht="15.75" thickBot="1" x14ac:dyDescent="0.3">
      <c r="A973" s="291" t="s">
        <v>127</v>
      </c>
      <c r="B973" s="286" t="s">
        <v>1093</v>
      </c>
      <c r="C973" s="286" t="s">
        <v>353</v>
      </c>
      <c r="D973" s="138" t="s">
        <v>1094</v>
      </c>
      <c r="E973" s="286" t="s">
        <v>1096</v>
      </c>
      <c r="F973" s="287">
        <v>49475</v>
      </c>
      <c r="G973" s="288" t="s">
        <v>1756</v>
      </c>
      <c r="H973" s="288">
        <v>145</v>
      </c>
      <c r="I973" s="289">
        <v>1047.27</v>
      </c>
      <c r="J973" s="289">
        <v>151854.62</v>
      </c>
      <c r="K973" s="288" t="s">
        <v>103</v>
      </c>
      <c r="L973" s="292">
        <v>4.0000000000000001E-3</v>
      </c>
    </row>
    <row r="974" spans="1:12" ht="15.75" thickBot="1" x14ac:dyDescent="0.3">
      <c r="A974" s="291" t="s">
        <v>127</v>
      </c>
      <c r="B974" s="286" t="s">
        <v>1093</v>
      </c>
      <c r="C974" s="286" t="s">
        <v>1012</v>
      </c>
      <c r="D974" s="138" t="s">
        <v>1094</v>
      </c>
      <c r="E974" s="286" t="s">
        <v>599</v>
      </c>
      <c r="F974" s="287">
        <v>49475</v>
      </c>
      <c r="G974" s="288" t="s">
        <v>1756</v>
      </c>
      <c r="H974" s="288">
        <v>150</v>
      </c>
      <c r="I974" s="289">
        <v>1047.27</v>
      </c>
      <c r="J974" s="289">
        <v>157090.98000000001</v>
      </c>
      <c r="K974" s="288" t="s">
        <v>103</v>
      </c>
      <c r="L974" s="292">
        <v>5.0000000000000001E-3</v>
      </c>
    </row>
    <row r="975" spans="1:12" ht="15.75" thickBot="1" x14ac:dyDescent="0.3">
      <c r="A975" s="291" t="s">
        <v>127</v>
      </c>
      <c r="B975" s="286" t="s">
        <v>42</v>
      </c>
      <c r="C975" s="286" t="s">
        <v>245</v>
      </c>
      <c r="D975" s="138" t="s">
        <v>41</v>
      </c>
      <c r="E975" s="286" t="s">
        <v>654</v>
      </c>
      <c r="F975" s="287">
        <v>50875</v>
      </c>
      <c r="G975" s="288" t="s">
        <v>1757</v>
      </c>
      <c r="H975" s="288">
        <v>300</v>
      </c>
      <c r="I975" s="289">
        <v>1144.28</v>
      </c>
      <c r="J975" s="289">
        <v>343283.19</v>
      </c>
      <c r="K975" s="288" t="s">
        <v>103</v>
      </c>
      <c r="L975" s="292">
        <v>2.8000000000000001E-2</v>
      </c>
    </row>
    <row r="976" spans="1:12" ht="15.75" thickBot="1" x14ac:dyDescent="0.3">
      <c r="A976" s="291" t="s">
        <v>127</v>
      </c>
      <c r="B976" s="286" t="s">
        <v>725</v>
      </c>
      <c r="C976" s="286" t="s">
        <v>455</v>
      </c>
      <c r="D976" s="138" t="s">
        <v>794</v>
      </c>
      <c r="E976" s="286" t="s">
        <v>1202</v>
      </c>
      <c r="F976" s="287">
        <v>47406</v>
      </c>
      <c r="G976" s="288" t="s">
        <v>1566</v>
      </c>
      <c r="H976" s="290">
        <v>28500</v>
      </c>
      <c r="I976" s="289">
        <v>1.0900000000000001</v>
      </c>
      <c r="J976" s="289">
        <v>31003.27</v>
      </c>
      <c r="K976" s="288" t="s">
        <v>103</v>
      </c>
      <c r="L976" s="292">
        <v>7.4000000000000003E-3</v>
      </c>
    </row>
    <row r="977" spans="1:12" ht="15.75" thickBot="1" x14ac:dyDescent="0.3">
      <c r="A977" s="291" t="s">
        <v>127</v>
      </c>
      <c r="B977" s="286" t="s">
        <v>725</v>
      </c>
      <c r="C977" s="286" t="s">
        <v>455</v>
      </c>
      <c r="D977" s="138" t="s">
        <v>1045</v>
      </c>
      <c r="E977" s="286" t="s">
        <v>534</v>
      </c>
      <c r="F977" s="287">
        <v>47741</v>
      </c>
      <c r="G977" s="288" t="s">
        <v>1758</v>
      </c>
      <c r="H977" s="288">
        <v>19</v>
      </c>
      <c r="I977" s="289">
        <v>1013.29</v>
      </c>
      <c r="J977" s="289">
        <v>19252.439999999999</v>
      </c>
      <c r="K977" s="288" t="s">
        <v>103</v>
      </c>
      <c r="L977" s="292">
        <v>4.5999999999999999E-3</v>
      </c>
    </row>
    <row r="978" spans="1:12" ht="15.75" thickBot="1" x14ac:dyDescent="0.3">
      <c r="A978" s="291" t="s">
        <v>127</v>
      </c>
      <c r="B978" s="286" t="s">
        <v>725</v>
      </c>
      <c r="C978" s="286" t="s">
        <v>932</v>
      </c>
      <c r="D978" s="138" t="s">
        <v>1472</v>
      </c>
      <c r="E978" s="286" t="s">
        <v>1503</v>
      </c>
      <c r="F978" s="287">
        <v>49810</v>
      </c>
      <c r="G978" s="288" t="s">
        <v>1631</v>
      </c>
      <c r="H978" s="290">
        <v>2607</v>
      </c>
      <c r="I978" s="289">
        <v>975.16</v>
      </c>
      <c r="J978" s="289">
        <v>2542235.62</v>
      </c>
      <c r="K978" s="288" t="s">
        <v>103</v>
      </c>
      <c r="L978" s="292">
        <v>2.0799999999999999E-2</v>
      </c>
    </row>
    <row r="979" spans="1:12" ht="15.75" thickBot="1" x14ac:dyDescent="0.3">
      <c r="A979" s="291" t="s">
        <v>127</v>
      </c>
      <c r="B979" s="286" t="s">
        <v>725</v>
      </c>
      <c r="C979" s="286" t="s">
        <v>932</v>
      </c>
      <c r="D979" s="138" t="s">
        <v>1045</v>
      </c>
      <c r="E979" s="286" t="s">
        <v>982</v>
      </c>
      <c r="F979" s="287">
        <v>47741</v>
      </c>
      <c r="G979" s="288" t="s">
        <v>1758</v>
      </c>
      <c r="H979" s="288">
        <v>264</v>
      </c>
      <c r="I979" s="289">
        <v>1013.29</v>
      </c>
      <c r="J979" s="289">
        <v>267507.65000000002</v>
      </c>
      <c r="K979" s="288" t="s">
        <v>103</v>
      </c>
      <c r="L979" s="292">
        <v>2.2000000000000001E-3</v>
      </c>
    </row>
    <row r="980" spans="1:12" ht="15.75" thickBot="1" x14ac:dyDescent="0.3">
      <c r="A980" s="291" t="s">
        <v>127</v>
      </c>
      <c r="B980" s="286" t="s">
        <v>725</v>
      </c>
      <c r="C980" s="286" t="s">
        <v>1011</v>
      </c>
      <c r="D980" s="138" t="s">
        <v>1472</v>
      </c>
      <c r="E980" s="286" t="s">
        <v>1504</v>
      </c>
      <c r="F980" s="287">
        <v>49810</v>
      </c>
      <c r="G980" s="288" t="s">
        <v>1631</v>
      </c>
      <c r="H980" s="290">
        <v>1593</v>
      </c>
      <c r="I980" s="289">
        <v>975.16</v>
      </c>
      <c r="J980" s="289">
        <v>1553425.91</v>
      </c>
      <c r="K980" s="288" t="s">
        <v>103</v>
      </c>
      <c r="L980" s="292">
        <v>3.27E-2</v>
      </c>
    </row>
    <row r="981" spans="1:12" ht="15.75" thickBot="1" x14ac:dyDescent="0.3">
      <c r="A981" s="291" t="s">
        <v>127</v>
      </c>
      <c r="B981" s="286" t="s">
        <v>725</v>
      </c>
      <c r="C981" s="286" t="s">
        <v>100</v>
      </c>
      <c r="D981" s="138" t="s">
        <v>794</v>
      </c>
      <c r="E981" s="286" t="s">
        <v>1046</v>
      </c>
      <c r="F981" s="287">
        <v>47406</v>
      </c>
      <c r="G981" s="288" t="s">
        <v>1566</v>
      </c>
      <c r="H981" s="290">
        <v>2222594</v>
      </c>
      <c r="I981" s="289">
        <v>1.0900000000000001</v>
      </c>
      <c r="J981" s="289">
        <v>2417813.3199999998</v>
      </c>
      <c r="K981" s="288" t="s">
        <v>103</v>
      </c>
      <c r="L981" s="292">
        <v>4.7999999999999996E-3</v>
      </c>
    </row>
    <row r="982" spans="1:12" ht="15.75" thickBot="1" x14ac:dyDescent="0.3">
      <c r="A982" s="291" t="s">
        <v>127</v>
      </c>
      <c r="B982" s="286" t="s">
        <v>725</v>
      </c>
      <c r="C982" s="286" t="s">
        <v>100</v>
      </c>
      <c r="D982" s="138" t="s">
        <v>1045</v>
      </c>
      <c r="E982" s="286" t="s">
        <v>1505</v>
      </c>
      <c r="F982" s="287">
        <v>47741</v>
      </c>
      <c r="G982" s="288" t="s">
        <v>1758</v>
      </c>
      <c r="H982" s="288">
        <v>428</v>
      </c>
      <c r="I982" s="289">
        <v>1013.29</v>
      </c>
      <c r="J982" s="289">
        <v>433686.64</v>
      </c>
      <c r="K982" s="288" t="s">
        <v>103</v>
      </c>
      <c r="L982" s="292">
        <v>8.9999999999999998E-4</v>
      </c>
    </row>
    <row r="983" spans="1:12" ht="15.75" thickBot="1" x14ac:dyDescent="0.3">
      <c r="A983" s="291" t="s">
        <v>127</v>
      </c>
      <c r="B983" s="286" t="s">
        <v>725</v>
      </c>
      <c r="C983" s="286" t="s">
        <v>108</v>
      </c>
      <c r="D983" s="138" t="s">
        <v>794</v>
      </c>
      <c r="E983" s="286" t="s">
        <v>1506</v>
      </c>
      <c r="F983" s="287">
        <v>47406</v>
      </c>
      <c r="G983" s="288" t="s">
        <v>1566</v>
      </c>
      <c r="H983" s="290">
        <v>1287250</v>
      </c>
      <c r="I983" s="289">
        <v>1.0900000000000001</v>
      </c>
      <c r="J983" s="289">
        <v>1400314.32</v>
      </c>
      <c r="K983" s="288" t="s">
        <v>103</v>
      </c>
      <c r="L983" s="292">
        <v>5.1000000000000004E-3</v>
      </c>
    </row>
    <row r="984" spans="1:12" ht="15.75" thickBot="1" x14ac:dyDescent="0.3">
      <c r="A984" s="291" t="s">
        <v>127</v>
      </c>
      <c r="B984" s="286" t="s">
        <v>725</v>
      </c>
      <c r="C984" s="286" t="s">
        <v>108</v>
      </c>
      <c r="D984" s="138" t="s">
        <v>1045</v>
      </c>
      <c r="E984" s="286" t="s">
        <v>1047</v>
      </c>
      <c r="F984" s="287">
        <v>47741</v>
      </c>
      <c r="G984" s="288" t="s">
        <v>1758</v>
      </c>
      <c r="H984" s="288">
        <v>410</v>
      </c>
      <c r="I984" s="289">
        <v>1013.29</v>
      </c>
      <c r="J984" s="289">
        <v>415447.48</v>
      </c>
      <c r="K984" s="288" t="s">
        <v>103</v>
      </c>
      <c r="L984" s="292">
        <v>1.5E-3</v>
      </c>
    </row>
    <row r="985" spans="1:12" ht="15.75" thickBot="1" x14ac:dyDescent="0.3">
      <c r="A985" s="291" t="s">
        <v>127</v>
      </c>
      <c r="B985" s="286" t="s">
        <v>725</v>
      </c>
      <c r="C985" s="286" t="s">
        <v>352</v>
      </c>
      <c r="D985" s="138" t="s">
        <v>1045</v>
      </c>
      <c r="E985" s="286" t="s">
        <v>1048</v>
      </c>
      <c r="F985" s="287">
        <v>47741</v>
      </c>
      <c r="G985" s="288" t="s">
        <v>1758</v>
      </c>
      <c r="H985" s="288">
        <v>821</v>
      </c>
      <c r="I985" s="289">
        <v>1013.29</v>
      </c>
      <c r="J985" s="289">
        <v>831908.25</v>
      </c>
      <c r="K985" s="288" t="s">
        <v>103</v>
      </c>
      <c r="L985" s="292">
        <v>3.3E-3</v>
      </c>
    </row>
    <row r="986" spans="1:12" ht="15.75" thickBot="1" x14ac:dyDescent="0.3">
      <c r="A986" s="291" t="s">
        <v>127</v>
      </c>
      <c r="B986" s="286" t="s">
        <v>725</v>
      </c>
      <c r="C986" s="286" t="s">
        <v>352</v>
      </c>
      <c r="D986" s="138" t="s">
        <v>794</v>
      </c>
      <c r="E986" s="286" t="s">
        <v>1049</v>
      </c>
      <c r="F986" s="287">
        <v>47406</v>
      </c>
      <c r="G986" s="288" t="s">
        <v>1566</v>
      </c>
      <c r="H986" s="290">
        <v>8000</v>
      </c>
      <c r="I986" s="289">
        <v>1.0900000000000001</v>
      </c>
      <c r="J986" s="289">
        <v>8702.67</v>
      </c>
      <c r="K986" s="288" t="s">
        <v>103</v>
      </c>
      <c r="L986" s="292">
        <v>0</v>
      </c>
    </row>
    <row r="987" spans="1:12" ht="15.75" thickBot="1" x14ac:dyDescent="0.3">
      <c r="A987" s="291" t="s">
        <v>127</v>
      </c>
      <c r="B987" s="286" t="s">
        <v>725</v>
      </c>
      <c r="C987" s="286" t="s">
        <v>1079</v>
      </c>
      <c r="D987" s="138" t="s">
        <v>794</v>
      </c>
      <c r="E987" s="286" t="s">
        <v>1203</v>
      </c>
      <c r="F987" s="287">
        <v>47406</v>
      </c>
      <c r="G987" s="288" t="s">
        <v>1566</v>
      </c>
      <c r="H987" s="290">
        <v>190000</v>
      </c>
      <c r="I987" s="289">
        <v>1.0900000000000001</v>
      </c>
      <c r="J987" s="289">
        <v>206688.46</v>
      </c>
      <c r="K987" s="288" t="s">
        <v>103</v>
      </c>
      <c r="L987" s="292">
        <v>4.8999999999999998E-3</v>
      </c>
    </row>
    <row r="988" spans="1:12" ht="15.75" thickBot="1" x14ac:dyDescent="0.3">
      <c r="A988" s="291" t="s">
        <v>127</v>
      </c>
      <c r="B988" s="286" t="s">
        <v>725</v>
      </c>
      <c r="C988" s="286" t="s">
        <v>353</v>
      </c>
      <c r="D988" s="138" t="s">
        <v>794</v>
      </c>
      <c r="E988" s="286" t="s">
        <v>1050</v>
      </c>
      <c r="F988" s="287">
        <v>47406</v>
      </c>
      <c r="G988" s="288" t="s">
        <v>1566</v>
      </c>
      <c r="H988" s="290">
        <v>93000</v>
      </c>
      <c r="I988" s="289">
        <v>1.0900000000000001</v>
      </c>
      <c r="J988" s="289">
        <v>101168.56</v>
      </c>
      <c r="K988" s="288" t="s">
        <v>103</v>
      </c>
      <c r="L988" s="292">
        <v>2.7000000000000001E-3</v>
      </c>
    </row>
    <row r="989" spans="1:12" ht="15.75" thickBot="1" x14ac:dyDescent="0.3">
      <c r="A989" s="291" t="s">
        <v>127</v>
      </c>
      <c r="B989" s="286" t="s">
        <v>725</v>
      </c>
      <c r="C989" s="286" t="s">
        <v>353</v>
      </c>
      <c r="D989" s="138" t="s">
        <v>1045</v>
      </c>
      <c r="E989" s="286" t="s">
        <v>670</v>
      </c>
      <c r="F989" s="287">
        <v>47741</v>
      </c>
      <c r="G989" s="288" t="s">
        <v>1758</v>
      </c>
      <c r="H989" s="288">
        <v>31</v>
      </c>
      <c r="I989" s="289">
        <v>1013.29</v>
      </c>
      <c r="J989" s="289">
        <v>31411.88</v>
      </c>
      <c r="K989" s="288" t="s">
        <v>103</v>
      </c>
      <c r="L989" s="292">
        <v>8.0000000000000004E-4</v>
      </c>
    </row>
    <row r="990" spans="1:12" ht="15.75" thickBot="1" x14ac:dyDescent="0.3">
      <c r="A990" s="291" t="s">
        <v>127</v>
      </c>
      <c r="B990" s="286" t="s">
        <v>725</v>
      </c>
      <c r="C990" s="286" t="s">
        <v>1314</v>
      </c>
      <c r="D990" s="138" t="s">
        <v>1349</v>
      </c>
      <c r="E990" s="286" t="s">
        <v>165</v>
      </c>
      <c r="F990" s="287">
        <v>49597</v>
      </c>
      <c r="G990" s="288" t="s">
        <v>1632</v>
      </c>
      <c r="H990" s="290">
        <v>1502</v>
      </c>
      <c r="I990" s="289">
        <v>1029.53</v>
      </c>
      <c r="J990" s="289">
        <v>1546346.84</v>
      </c>
      <c r="K990" s="288" t="s">
        <v>103</v>
      </c>
      <c r="L990" s="292">
        <v>2.1100000000000001E-2</v>
      </c>
    </row>
    <row r="991" spans="1:12" ht="15.75" thickBot="1" x14ac:dyDescent="0.3">
      <c r="A991" s="291" t="s">
        <v>127</v>
      </c>
      <c r="B991" s="286" t="s">
        <v>725</v>
      </c>
      <c r="C991" s="286" t="s">
        <v>1012</v>
      </c>
      <c r="D991" s="138" t="s">
        <v>794</v>
      </c>
      <c r="E991" s="286" t="s">
        <v>1169</v>
      </c>
      <c r="F991" s="287">
        <v>47406</v>
      </c>
      <c r="G991" s="288" t="s">
        <v>1566</v>
      </c>
      <c r="H991" s="290">
        <v>76750</v>
      </c>
      <c r="I991" s="289">
        <v>1.0900000000000001</v>
      </c>
      <c r="J991" s="289">
        <v>83491.259999999995</v>
      </c>
      <c r="K991" s="288" t="s">
        <v>103</v>
      </c>
      <c r="L991" s="292">
        <v>2.5999999999999999E-3</v>
      </c>
    </row>
    <row r="992" spans="1:12" ht="15.75" thickBot="1" x14ac:dyDescent="0.3">
      <c r="A992" s="291" t="s">
        <v>127</v>
      </c>
      <c r="B992" s="286" t="s">
        <v>725</v>
      </c>
      <c r="C992" s="286" t="s">
        <v>1012</v>
      </c>
      <c r="D992" s="138" t="s">
        <v>1045</v>
      </c>
      <c r="E992" s="286" t="s">
        <v>1170</v>
      </c>
      <c r="F992" s="287">
        <v>47741</v>
      </c>
      <c r="G992" s="288" t="s">
        <v>1758</v>
      </c>
      <c r="H992" s="288">
        <v>27</v>
      </c>
      <c r="I992" s="289">
        <v>1013.29</v>
      </c>
      <c r="J992" s="289">
        <v>27358.74</v>
      </c>
      <c r="K992" s="288" t="s">
        <v>103</v>
      </c>
      <c r="L992" s="292">
        <v>8.9999999999999998E-4</v>
      </c>
    </row>
    <row r="993" spans="1:12" ht="15.75" thickBot="1" x14ac:dyDescent="0.3">
      <c r="A993" s="291" t="s">
        <v>127</v>
      </c>
      <c r="B993" s="286" t="s">
        <v>1350</v>
      </c>
      <c r="C993" s="286" t="s">
        <v>1314</v>
      </c>
      <c r="D993" s="138" t="s">
        <v>1351</v>
      </c>
      <c r="E993" s="286" t="s">
        <v>165</v>
      </c>
      <c r="F993" s="287">
        <v>47832</v>
      </c>
      <c r="G993" s="288" t="s">
        <v>1759</v>
      </c>
      <c r="H993" s="288">
        <v>191</v>
      </c>
      <c r="I993" s="289">
        <v>1313.6</v>
      </c>
      <c r="J993" s="289">
        <v>250896.97</v>
      </c>
      <c r="K993" s="288" t="s">
        <v>103</v>
      </c>
      <c r="L993" s="292">
        <v>3.3999999999999998E-3</v>
      </c>
    </row>
    <row r="994" spans="1:12" ht="15.75" thickBot="1" x14ac:dyDescent="0.3">
      <c r="A994" s="291" t="s">
        <v>127</v>
      </c>
      <c r="B994" s="286" t="s">
        <v>1352</v>
      </c>
      <c r="C994" s="286" t="s">
        <v>1314</v>
      </c>
      <c r="D994" s="138" t="s">
        <v>1353</v>
      </c>
      <c r="E994" s="286" t="s">
        <v>165</v>
      </c>
      <c r="F994" s="287">
        <v>49110</v>
      </c>
      <c r="G994" s="288" t="s">
        <v>1574</v>
      </c>
      <c r="H994" s="290">
        <v>1343</v>
      </c>
      <c r="I994" s="289">
        <v>1046.3699999999999</v>
      </c>
      <c r="J994" s="289">
        <v>1405270.71</v>
      </c>
      <c r="K994" s="288" t="s">
        <v>103</v>
      </c>
      <c r="L994" s="292">
        <v>1.9199999999999998E-2</v>
      </c>
    </row>
    <row r="995" spans="1:12" ht="15.75" thickBot="1" x14ac:dyDescent="0.3">
      <c r="A995" s="291" t="s">
        <v>127</v>
      </c>
      <c r="B995" s="286" t="s">
        <v>1352</v>
      </c>
      <c r="C995" s="286" t="s">
        <v>1314</v>
      </c>
      <c r="D995" s="138" t="s">
        <v>1354</v>
      </c>
      <c r="E995" s="286" t="s">
        <v>165</v>
      </c>
      <c r="F995" s="287">
        <v>48898</v>
      </c>
      <c r="G995" s="288" t="s">
        <v>1634</v>
      </c>
      <c r="H995" s="288">
        <v>790</v>
      </c>
      <c r="I995" s="289">
        <v>1001.04</v>
      </c>
      <c r="J995" s="289">
        <v>790825.47</v>
      </c>
      <c r="K995" s="288" t="s">
        <v>103</v>
      </c>
      <c r="L995" s="292">
        <v>1.0800000000000001E-2</v>
      </c>
    </row>
    <row r="996" spans="1:12" ht="15.75" thickBot="1" x14ac:dyDescent="0.3">
      <c r="A996" s="291" t="s">
        <v>127</v>
      </c>
      <c r="B996" s="286" t="s">
        <v>14</v>
      </c>
      <c r="C996" s="286" t="s">
        <v>245</v>
      </c>
      <c r="D996" s="138" t="s">
        <v>40</v>
      </c>
      <c r="E996" s="286" t="s">
        <v>655</v>
      </c>
      <c r="F996" s="287">
        <v>47253</v>
      </c>
      <c r="G996" s="288" t="s">
        <v>1760</v>
      </c>
      <c r="H996" s="288">
        <v>430</v>
      </c>
      <c r="I996" s="289">
        <v>1310.56</v>
      </c>
      <c r="J996" s="289">
        <v>563542.29</v>
      </c>
      <c r="K996" s="288" t="s">
        <v>103</v>
      </c>
      <c r="L996" s="292">
        <v>4.5999999999999999E-2</v>
      </c>
    </row>
    <row r="997" spans="1:12" ht="15.75" thickBot="1" x14ac:dyDescent="0.3">
      <c r="A997" s="291" t="s">
        <v>127</v>
      </c>
      <c r="B997" s="286" t="s">
        <v>14</v>
      </c>
      <c r="C997" s="286" t="s">
        <v>1314</v>
      </c>
      <c r="D997" s="138" t="s">
        <v>1397</v>
      </c>
      <c r="E997" s="286" t="s">
        <v>165</v>
      </c>
      <c r="F997" s="287">
        <v>47741</v>
      </c>
      <c r="G997" s="288" t="s">
        <v>103</v>
      </c>
      <c r="H997" s="288">
        <v>933</v>
      </c>
      <c r="I997" s="289">
        <v>1074.6300000000001</v>
      </c>
      <c r="J997" s="289">
        <v>1002626.23</v>
      </c>
      <c r="K997" s="288" t="s">
        <v>103</v>
      </c>
      <c r="L997" s="292">
        <v>1.37E-2</v>
      </c>
    </row>
    <row r="998" spans="1:12" ht="15.75" thickBot="1" x14ac:dyDescent="0.3">
      <c r="A998" s="291" t="s">
        <v>127</v>
      </c>
      <c r="B998" s="286" t="s">
        <v>14</v>
      </c>
      <c r="C998" s="286" t="s">
        <v>1314</v>
      </c>
      <c r="D998" s="138" t="s">
        <v>1355</v>
      </c>
      <c r="E998" s="286" t="s">
        <v>165</v>
      </c>
      <c r="F998" s="287">
        <v>50875</v>
      </c>
      <c r="G998" s="288" t="s">
        <v>1761</v>
      </c>
      <c r="H998" s="288">
        <v>657</v>
      </c>
      <c r="I998" s="289">
        <v>1002.01</v>
      </c>
      <c r="J998" s="289">
        <v>658322.81999999995</v>
      </c>
      <c r="K998" s="288" t="s">
        <v>103</v>
      </c>
      <c r="L998" s="292">
        <v>8.9999999999999993E-3</v>
      </c>
    </row>
    <row r="999" spans="1:12" ht="15.75" thickBot="1" x14ac:dyDescent="0.3">
      <c r="A999" s="291" t="s">
        <v>127</v>
      </c>
      <c r="B999" s="286" t="s">
        <v>14</v>
      </c>
      <c r="C999" s="286" t="s">
        <v>1314</v>
      </c>
      <c r="D999" s="138" t="s">
        <v>1356</v>
      </c>
      <c r="E999" s="286" t="s">
        <v>165</v>
      </c>
      <c r="F999" s="287">
        <v>48410</v>
      </c>
      <c r="G999" s="288" t="s">
        <v>1762</v>
      </c>
      <c r="H999" s="288">
        <v>104</v>
      </c>
      <c r="I999" s="289">
        <v>1068.1199999999999</v>
      </c>
      <c r="J999" s="289">
        <v>111084.06</v>
      </c>
      <c r="K999" s="288" t="s">
        <v>103</v>
      </c>
      <c r="L999" s="292">
        <v>1.5E-3</v>
      </c>
    </row>
    <row r="1000" spans="1:12" ht="15.75" thickBot="1" x14ac:dyDescent="0.3">
      <c r="A1000" s="291" t="s">
        <v>127</v>
      </c>
      <c r="B1000" s="286" t="s">
        <v>1436</v>
      </c>
      <c r="C1000" s="286" t="s">
        <v>352</v>
      </c>
      <c r="D1000" s="138" t="s">
        <v>1437</v>
      </c>
      <c r="E1000" s="286" t="s">
        <v>165</v>
      </c>
      <c r="F1000" s="287">
        <v>47539</v>
      </c>
      <c r="G1000" s="288" t="s">
        <v>103</v>
      </c>
      <c r="H1000" s="290">
        <v>2449</v>
      </c>
      <c r="I1000" s="289">
        <v>1012.61</v>
      </c>
      <c r="J1000" s="289">
        <v>2479886.7999999998</v>
      </c>
      <c r="K1000" s="288" t="s">
        <v>103</v>
      </c>
      <c r="L1000" s="292">
        <v>0.01</v>
      </c>
    </row>
    <row r="1001" spans="1:12" ht="15.75" thickBot="1" x14ac:dyDescent="0.3">
      <c r="A1001" s="291" t="s">
        <v>127</v>
      </c>
      <c r="B1001" s="286" t="s">
        <v>1436</v>
      </c>
      <c r="C1001" s="286" t="s">
        <v>281</v>
      </c>
      <c r="D1001" s="138" t="s">
        <v>1437</v>
      </c>
      <c r="E1001" s="286" t="s">
        <v>165</v>
      </c>
      <c r="F1001" s="287">
        <v>47539</v>
      </c>
      <c r="G1001" s="288" t="s">
        <v>103</v>
      </c>
      <c r="H1001" s="290">
        <v>1048</v>
      </c>
      <c r="I1001" s="289">
        <v>1013.94</v>
      </c>
      <c r="J1001" s="289">
        <v>1062607.23</v>
      </c>
      <c r="K1001" s="288" t="s">
        <v>103</v>
      </c>
      <c r="L1001" s="292">
        <v>5.3E-3</v>
      </c>
    </row>
    <row r="1002" spans="1:12" ht="15.75" thickBot="1" x14ac:dyDescent="0.3">
      <c r="A1002" s="291" t="s">
        <v>127</v>
      </c>
      <c r="B1002" s="286" t="s">
        <v>1436</v>
      </c>
      <c r="C1002" s="286" t="s">
        <v>353</v>
      </c>
      <c r="D1002" s="138" t="s">
        <v>1437</v>
      </c>
      <c r="E1002" s="286" t="s">
        <v>165</v>
      </c>
      <c r="F1002" s="287">
        <v>47539</v>
      </c>
      <c r="G1002" s="288" t="s">
        <v>103</v>
      </c>
      <c r="H1002" s="288">
        <v>185</v>
      </c>
      <c r="I1002" s="289">
        <v>1013.94</v>
      </c>
      <c r="J1002" s="289">
        <v>187578.57</v>
      </c>
      <c r="K1002" s="288" t="s">
        <v>103</v>
      </c>
      <c r="L1002" s="292">
        <v>4.8999999999999998E-3</v>
      </c>
    </row>
    <row r="1003" spans="1:12" ht="15.75" thickBot="1" x14ac:dyDescent="0.3">
      <c r="A1003" s="291" t="s">
        <v>127</v>
      </c>
      <c r="B1003" s="286" t="s">
        <v>13</v>
      </c>
      <c r="C1003" s="286" t="s">
        <v>455</v>
      </c>
      <c r="D1003" s="138" t="s">
        <v>241</v>
      </c>
      <c r="E1003" s="286" t="s">
        <v>1204</v>
      </c>
      <c r="F1003" s="287">
        <v>47041</v>
      </c>
      <c r="G1003" s="288" t="s">
        <v>1763</v>
      </c>
      <c r="H1003" s="288">
        <v>96</v>
      </c>
      <c r="I1003" s="289">
        <v>1096.05</v>
      </c>
      <c r="J1003" s="289">
        <v>105220.67</v>
      </c>
      <c r="K1003" s="288" t="s">
        <v>103</v>
      </c>
      <c r="L1003" s="292">
        <v>2.5000000000000001E-2</v>
      </c>
    </row>
    <row r="1004" spans="1:12" ht="15.75" thickBot="1" x14ac:dyDescent="0.3">
      <c r="A1004" s="291" t="s">
        <v>127</v>
      </c>
      <c r="B1004" s="286" t="s">
        <v>13</v>
      </c>
      <c r="C1004" s="286" t="s">
        <v>932</v>
      </c>
      <c r="D1004" s="138" t="s">
        <v>241</v>
      </c>
      <c r="E1004" s="286" t="s">
        <v>1102</v>
      </c>
      <c r="F1004" s="287">
        <v>47041</v>
      </c>
      <c r="G1004" s="288" t="s">
        <v>1763</v>
      </c>
      <c r="H1004" s="290">
        <v>1141</v>
      </c>
      <c r="I1004" s="289">
        <v>1096.05</v>
      </c>
      <c r="J1004" s="289">
        <v>1250591.56</v>
      </c>
      <c r="K1004" s="288" t="s">
        <v>103</v>
      </c>
      <c r="L1004" s="292">
        <v>1.0200000000000001E-2</v>
      </c>
    </row>
    <row r="1005" spans="1:12" ht="15.75" thickBot="1" x14ac:dyDescent="0.3">
      <c r="A1005" s="291" t="s">
        <v>127</v>
      </c>
      <c r="B1005" s="286" t="s">
        <v>13</v>
      </c>
      <c r="C1005" s="286" t="s">
        <v>932</v>
      </c>
      <c r="D1005" s="138" t="s">
        <v>242</v>
      </c>
      <c r="E1005" s="286" t="s">
        <v>1151</v>
      </c>
      <c r="F1005" s="287">
        <v>48136</v>
      </c>
      <c r="G1005" s="288" t="s">
        <v>1764</v>
      </c>
      <c r="H1005" s="288">
        <v>582</v>
      </c>
      <c r="I1005" s="289">
        <v>1154.48</v>
      </c>
      <c r="J1005" s="289">
        <v>671907.94</v>
      </c>
      <c r="K1005" s="288" t="s">
        <v>103</v>
      </c>
      <c r="L1005" s="292">
        <v>5.4999999999999997E-3</v>
      </c>
    </row>
    <row r="1006" spans="1:12" ht="15.75" thickBot="1" x14ac:dyDescent="0.3">
      <c r="A1006" s="291" t="s">
        <v>127</v>
      </c>
      <c r="B1006" s="286" t="s">
        <v>13</v>
      </c>
      <c r="C1006" s="286" t="s">
        <v>100</v>
      </c>
      <c r="D1006" s="138" t="s">
        <v>241</v>
      </c>
      <c r="E1006" s="286" t="s">
        <v>1765</v>
      </c>
      <c r="F1006" s="287">
        <v>47041</v>
      </c>
      <c r="G1006" s="288" t="s">
        <v>1763</v>
      </c>
      <c r="H1006" s="290">
        <v>2170</v>
      </c>
      <c r="I1006" s="289">
        <v>1096.05</v>
      </c>
      <c r="J1006" s="289">
        <v>2378425.66</v>
      </c>
      <c r="K1006" s="288" t="s">
        <v>103</v>
      </c>
      <c r="L1006" s="292">
        <v>4.7999999999999996E-3</v>
      </c>
    </row>
    <row r="1007" spans="1:12" ht="15.75" thickBot="1" x14ac:dyDescent="0.3">
      <c r="A1007" s="291" t="s">
        <v>127</v>
      </c>
      <c r="B1007" s="286" t="s">
        <v>13</v>
      </c>
      <c r="C1007" s="286" t="s">
        <v>100</v>
      </c>
      <c r="D1007" s="138" t="s">
        <v>97</v>
      </c>
      <c r="E1007" s="286" t="s">
        <v>659</v>
      </c>
      <c r="F1007" s="287">
        <v>45894</v>
      </c>
      <c r="G1007" s="288" t="s">
        <v>1766</v>
      </c>
      <c r="H1007" s="288">
        <v>168</v>
      </c>
      <c r="I1007" s="289">
        <v>340.76</v>
      </c>
      <c r="J1007" s="289">
        <v>57247.47</v>
      </c>
      <c r="K1007" s="288" t="s">
        <v>103</v>
      </c>
      <c r="L1007" s="292">
        <v>1E-4</v>
      </c>
    </row>
    <row r="1008" spans="1:12" ht="15.75" thickBot="1" x14ac:dyDescent="0.3">
      <c r="A1008" s="291" t="s">
        <v>127</v>
      </c>
      <c r="B1008" s="286" t="s">
        <v>13</v>
      </c>
      <c r="C1008" s="286" t="s">
        <v>108</v>
      </c>
      <c r="D1008" s="138" t="s">
        <v>241</v>
      </c>
      <c r="E1008" s="286" t="s">
        <v>657</v>
      </c>
      <c r="F1008" s="287">
        <v>47041</v>
      </c>
      <c r="G1008" s="288" t="s">
        <v>1763</v>
      </c>
      <c r="H1008" s="290">
        <v>2524</v>
      </c>
      <c r="I1008" s="289">
        <v>1096.05</v>
      </c>
      <c r="J1008" s="289">
        <v>2766426.89</v>
      </c>
      <c r="K1008" s="288" t="s">
        <v>103</v>
      </c>
      <c r="L1008" s="292">
        <v>0.01</v>
      </c>
    </row>
    <row r="1009" spans="1:12" ht="15.75" thickBot="1" x14ac:dyDescent="0.3">
      <c r="A1009" s="291" t="s">
        <v>127</v>
      </c>
      <c r="B1009" s="286" t="s">
        <v>13</v>
      </c>
      <c r="C1009" s="286" t="s">
        <v>108</v>
      </c>
      <c r="D1009" s="138" t="s">
        <v>97</v>
      </c>
      <c r="E1009" s="286" t="s">
        <v>658</v>
      </c>
      <c r="F1009" s="287">
        <v>45894</v>
      </c>
      <c r="G1009" s="288" t="s">
        <v>1766</v>
      </c>
      <c r="H1009" s="288">
        <v>336</v>
      </c>
      <c r="I1009" s="289">
        <v>340.76</v>
      </c>
      <c r="J1009" s="289">
        <v>114494.93</v>
      </c>
      <c r="K1009" s="288" t="s">
        <v>103</v>
      </c>
      <c r="L1009" s="292">
        <v>4.0000000000000002E-4</v>
      </c>
    </row>
    <row r="1010" spans="1:12" ht="15.75" thickBot="1" x14ac:dyDescent="0.3">
      <c r="A1010" s="291" t="s">
        <v>127</v>
      </c>
      <c r="B1010" s="286" t="s">
        <v>13</v>
      </c>
      <c r="C1010" s="286" t="s">
        <v>353</v>
      </c>
      <c r="D1010" s="138" t="s">
        <v>241</v>
      </c>
      <c r="E1010" s="286" t="s">
        <v>653</v>
      </c>
      <c r="F1010" s="287">
        <v>47041</v>
      </c>
      <c r="G1010" s="288" t="s">
        <v>1763</v>
      </c>
      <c r="H1010" s="288">
        <v>116</v>
      </c>
      <c r="I1010" s="289">
        <v>1096.05</v>
      </c>
      <c r="J1010" s="289">
        <v>127141.65</v>
      </c>
      <c r="K1010" s="288" t="s">
        <v>103</v>
      </c>
      <c r="L1010" s="292">
        <v>3.3E-3</v>
      </c>
    </row>
    <row r="1011" spans="1:12" ht="15.75" thickBot="1" x14ac:dyDescent="0.3">
      <c r="A1011" s="291" t="s">
        <v>127</v>
      </c>
      <c r="B1011" s="286" t="s">
        <v>13</v>
      </c>
      <c r="C1011" s="286" t="s">
        <v>1314</v>
      </c>
      <c r="D1011" s="138" t="s">
        <v>1357</v>
      </c>
      <c r="E1011" s="286" t="s">
        <v>165</v>
      </c>
      <c r="F1011" s="287">
        <v>48837</v>
      </c>
      <c r="G1011" s="288" t="s">
        <v>1767</v>
      </c>
      <c r="H1011" s="290">
        <v>1391</v>
      </c>
      <c r="I1011" s="289">
        <v>1003.78</v>
      </c>
      <c r="J1011" s="289">
        <v>1396252.98</v>
      </c>
      <c r="K1011" s="288" t="s">
        <v>103</v>
      </c>
      <c r="L1011" s="292">
        <v>1.9099999999999999E-2</v>
      </c>
    </row>
    <row r="1012" spans="1:12" ht="15.75" thickBot="1" x14ac:dyDescent="0.3">
      <c r="A1012" s="291" t="s">
        <v>127</v>
      </c>
      <c r="B1012" s="286" t="s">
        <v>13</v>
      </c>
      <c r="C1012" s="286" t="s">
        <v>1314</v>
      </c>
      <c r="D1012" s="138" t="s">
        <v>1358</v>
      </c>
      <c r="E1012" s="286" t="s">
        <v>165</v>
      </c>
      <c r="F1012" s="287">
        <v>49202</v>
      </c>
      <c r="G1012" s="288" t="s">
        <v>1635</v>
      </c>
      <c r="H1012" s="288">
        <v>977</v>
      </c>
      <c r="I1012" s="289">
        <v>962.49</v>
      </c>
      <c r="J1012" s="289">
        <v>940356.75</v>
      </c>
      <c r="K1012" s="288" t="s">
        <v>103</v>
      </c>
      <c r="L1012" s="292">
        <v>1.2800000000000001E-2</v>
      </c>
    </row>
    <row r="1013" spans="1:12" ht="15.75" thickBot="1" x14ac:dyDescent="0.3">
      <c r="A1013" s="291" t="s">
        <v>127</v>
      </c>
      <c r="B1013" s="286" t="s">
        <v>34</v>
      </c>
      <c r="C1013" s="286" t="s">
        <v>245</v>
      </c>
      <c r="D1013" s="138" t="s">
        <v>278</v>
      </c>
      <c r="E1013" s="286" t="s">
        <v>660</v>
      </c>
      <c r="F1013" s="287">
        <v>48136</v>
      </c>
      <c r="G1013" s="288" t="s">
        <v>1764</v>
      </c>
      <c r="H1013" s="288">
        <v>250</v>
      </c>
      <c r="I1013" s="289">
        <v>1157.3800000000001</v>
      </c>
      <c r="J1013" s="289">
        <v>289344.88</v>
      </c>
      <c r="K1013" s="288" t="s">
        <v>103</v>
      </c>
      <c r="L1013" s="292">
        <v>2.3599999999999999E-2</v>
      </c>
    </row>
    <row r="1014" spans="1:12" ht="15.75" thickBot="1" x14ac:dyDescent="0.3">
      <c r="A1014" s="291" t="s">
        <v>127</v>
      </c>
      <c r="B1014" s="286" t="s">
        <v>983</v>
      </c>
      <c r="C1014" s="286" t="s">
        <v>245</v>
      </c>
      <c r="D1014" s="138" t="s">
        <v>962</v>
      </c>
      <c r="E1014" s="286" t="s">
        <v>984</v>
      </c>
      <c r="F1014" s="287">
        <v>47649</v>
      </c>
      <c r="G1014" s="288" t="s">
        <v>1768</v>
      </c>
      <c r="H1014" s="288">
        <v>233</v>
      </c>
      <c r="I1014" s="289">
        <v>1038.98</v>
      </c>
      <c r="J1014" s="289">
        <v>242083.41</v>
      </c>
      <c r="K1014" s="288" t="s">
        <v>103</v>
      </c>
      <c r="L1014" s="292">
        <v>1.9800000000000002E-2</v>
      </c>
    </row>
    <row r="1015" spans="1:12" ht="15.75" thickBot="1" x14ac:dyDescent="0.3">
      <c r="A1015" s="291" t="s">
        <v>127</v>
      </c>
      <c r="B1015" s="286" t="s">
        <v>983</v>
      </c>
      <c r="C1015" s="286" t="s">
        <v>932</v>
      </c>
      <c r="D1015" s="138" t="s">
        <v>962</v>
      </c>
      <c r="E1015" s="286" t="s">
        <v>1636</v>
      </c>
      <c r="F1015" s="287">
        <v>47649</v>
      </c>
      <c r="G1015" s="288" t="s">
        <v>1768</v>
      </c>
      <c r="H1015" s="290">
        <v>2885</v>
      </c>
      <c r="I1015" s="289">
        <v>1038.98</v>
      </c>
      <c r="J1015" s="289">
        <v>2997470.52</v>
      </c>
      <c r="K1015" s="288" t="s">
        <v>103</v>
      </c>
      <c r="L1015" s="292">
        <v>2.4500000000000001E-2</v>
      </c>
    </row>
    <row r="1016" spans="1:12" ht="15.75" thickBot="1" x14ac:dyDescent="0.3">
      <c r="A1016" s="291" t="s">
        <v>127</v>
      </c>
      <c r="B1016" s="286" t="s">
        <v>983</v>
      </c>
      <c r="C1016" s="286" t="s">
        <v>1011</v>
      </c>
      <c r="D1016" s="138" t="s">
        <v>962</v>
      </c>
      <c r="E1016" s="286" t="s">
        <v>1438</v>
      </c>
      <c r="F1016" s="287">
        <v>47649</v>
      </c>
      <c r="G1016" s="288" t="s">
        <v>1768</v>
      </c>
      <c r="H1016" s="288">
        <v>830</v>
      </c>
      <c r="I1016" s="289">
        <v>1038.98</v>
      </c>
      <c r="J1016" s="289">
        <v>862357.2</v>
      </c>
      <c r="K1016" s="288" t="s">
        <v>103</v>
      </c>
      <c r="L1016" s="292">
        <v>1.8100000000000002E-2</v>
      </c>
    </row>
    <row r="1017" spans="1:12" ht="15.75" thickBot="1" x14ac:dyDescent="0.3">
      <c r="A1017" s="291" t="s">
        <v>127</v>
      </c>
      <c r="B1017" s="286" t="s">
        <v>983</v>
      </c>
      <c r="C1017" s="286" t="s">
        <v>1012</v>
      </c>
      <c r="D1017" s="138" t="s">
        <v>962</v>
      </c>
      <c r="E1017" s="286" t="s">
        <v>1637</v>
      </c>
      <c r="F1017" s="287">
        <v>47649</v>
      </c>
      <c r="G1017" s="288" t="s">
        <v>1768</v>
      </c>
      <c r="H1017" s="288">
        <v>552</v>
      </c>
      <c r="I1017" s="289">
        <v>1038.98</v>
      </c>
      <c r="J1017" s="289">
        <v>573519.49</v>
      </c>
      <c r="K1017" s="288" t="s">
        <v>103</v>
      </c>
      <c r="L1017" s="292">
        <v>1.8100000000000002E-2</v>
      </c>
    </row>
    <row r="1018" spans="1:12" ht="15.75" thickBot="1" x14ac:dyDescent="0.3">
      <c r="A1018" s="291" t="s">
        <v>127</v>
      </c>
      <c r="B1018" s="286" t="s">
        <v>1359</v>
      </c>
      <c r="C1018" s="286" t="s">
        <v>1314</v>
      </c>
      <c r="D1018" s="138" t="s">
        <v>1360</v>
      </c>
      <c r="E1018" s="286" t="s">
        <v>165</v>
      </c>
      <c r="F1018" s="287">
        <v>48745</v>
      </c>
      <c r="G1018" s="288" t="s">
        <v>1620</v>
      </c>
      <c r="H1018" s="288">
        <v>144</v>
      </c>
      <c r="I1018" s="289">
        <v>893.34</v>
      </c>
      <c r="J1018" s="289">
        <v>128640.92</v>
      </c>
      <c r="K1018" s="288" t="s">
        <v>103</v>
      </c>
      <c r="L1018" s="292">
        <v>1.8E-3</v>
      </c>
    </row>
    <row r="1019" spans="1:12" ht="15.75" thickBot="1" x14ac:dyDescent="0.3">
      <c r="A1019" s="291" t="s">
        <v>127</v>
      </c>
      <c r="B1019" s="286" t="s">
        <v>1361</v>
      </c>
      <c r="C1019" s="286" t="s">
        <v>1314</v>
      </c>
      <c r="D1019" s="138" t="s">
        <v>1362</v>
      </c>
      <c r="E1019" s="286" t="s">
        <v>165</v>
      </c>
      <c r="F1019" s="287">
        <v>48319</v>
      </c>
      <c r="G1019" s="288" t="s">
        <v>1639</v>
      </c>
      <c r="H1019" s="288">
        <v>22</v>
      </c>
      <c r="I1019" s="289">
        <v>1063.01</v>
      </c>
      <c r="J1019" s="289">
        <v>23386.26</v>
      </c>
      <c r="K1019" s="288" t="s">
        <v>103</v>
      </c>
      <c r="L1019" s="292">
        <v>2.9999999999999997E-4</v>
      </c>
    </row>
    <row r="1020" spans="1:12" ht="15.75" thickBot="1" x14ac:dyDescent="0.3">
      <c r="A1020" s="291" t="s">
        <v>127</v>
      </c>
      <c r="B1020" s="286" t="s">
        <v>33</v>
      </c>
      <c r="C1020" s="286" t="s">
        <v>245</v>
      </c>
      <c r="D1020" s="138" t="s">
        <v>805</v>
      </c>
      <c r="E1020" s="286" t="s">
        <v>813</v>
      </c>
      <c r="F1020" s="287">
        <v>48867</v>
      </c>
      <c r="G1020" s="288" t="s">
        <v>1769</v>
      </c>
      <c r="H1020" s="288">
        <v>560</v>
      </c>
      <c r="I1020" s="289">
        <v>1037.75</v>
      </c>
      <c r="J1020" s="289">
        <v>581141.68000000005</v>
      </c>
      <c r="K1020" s="288" t="s">
        <v>103</v>
      </c>
      <c r="L1020" s="292">
        <v>4.7399999999999998E-2</v>
      </c>
    </row>
    <row r="1021" spans="1:12" ht="15.75" thickBot="1" x14ac:dyDescent="0.3">
      <c r="A1021" s="291" t="s">
        <v>127</v>
      </c>
      <c r="B1021" s="286" t="s">
        <v>33</v>
      </c>
      <c r="C1021" s="286" t="s">
        <v>455</v>
      </c>
      <c r="D1021" s="138" t="s">
        <v>781</v>
      </c>
      <c r="E1021" s="286" t="s">
        <v>1198</v>
      </c>
      <c r="F1021" s="287">
        <v>47771</v>
      </c>
      <c r="G1021" s="288" t="s">
        <v>1770</v>
      </c>
      <c r="H1021" s="288">
        <v>23</v>
      </c>
      <c r="I1021" s="289">
        <v>1102.22</v>
      </c>
      <c r="J1021" s="289">
        <v>25350.97</v>
      </c>
      <c r="K1021" s="288" t="s">
        <v>103</v>
      </c>
      <c r="L1021" s="292">
        <v>6.0000000000000001E-3</v>
      </c>
    </row>
    <row r="1022" spans="1:12" ht="15.75" thickBot="1" x14ac:dyDescent="0.3">
      <c r="A1022" s="291" t="s">
        <v>127</v>
      </c>
      <c r="B1022" s="286" t="s">
        <v>33</v>
      </c>
      <c r="C1022" s="286" t="s">
        <v>932</v>
      </c>
      <c r="D1022" s="138" t="s">
        <v>805</v>
      </c>
      <c r="E1022" s="286" t="s">
        <v>1640</v>
      </c>
      <c r="F1022" s="287">
        <v>48867</v>
      </c>
      <c r="G1022" s="288" t="s">
        <v>1769</v>
      </c>
      <c r="H1022" s="290">
        <v>3374</v>
      </c>
      <c r="I1022" s="289">
        <v>1037.75</v>
      </c>
      <c r="J1022" s="289">
        <v>3501378.64</v>
      </c>
      <c r="K1022" s="288" t="s">
        <v>103</v>
      </c>
      <c r="L1022" s="292">
        <v>2.86E-2</v>
      </c>
    </row>
    <row r="1023" spans="1:12" ht="15.75" thickBot="1" x14ac:dyDescent="0.3">
      <c r="A1023" s="291" t="s">
        <v>127</v>
      </c>
      <c r="B1023" s="286" t="s">
        <v>33</v>
      </c>
      <c r="C1023" s="286" t="s">
        <v>932</v>
      </c>
      <c r="D1023" s="138" t="s">
        <v>781</v>
      </c>
      <c r="E1023" s="286" t="s">
        <v>656</v>
      </c>
      <c r="F1023" s="287">
        <v>47771</v>
      </c>
      <c r="G1023" s="288" t="s">
        <v>1770</v>
      </c>
      <c r="H1023" s="288">
        <v>112</v>
      </c>
      <c r="I1023" s="289">
        <v>1102.22</v>
      </c>
      <c r="J1023" s="289">
        <v>123448.21</v>
      </c>
      <c r="K1023" s="288" t="s">
        <v>103</v>
      </c>
      <c r="L1023" s="292">
        <v>1E-3</v>
      </c>
    </row>
    <row r="1024" spans="1:12" ht="15.75" thickBot="1" x14ac:dyDescent="0.3">
      <c r="A1024" s="291" t="s">
        <v>127</v>
      </c>
      <c r="B1024" s="286" t="s">
        <v>33</v>
      </c>
      <c r="C1024" s="286" t="s">
        <v>1011</v>
      </c>
      <c r="D1024" s="138" t="s">
        <v>805</v>
      </c>
      <c r="E1024" s="286" t="s">
        <v>1403</v>
      </c>
      <c r="F1024" s="287">
        <v>48867</v>
      </c>
      <c r="G1024" s="288" t="s">
        <v>1769</v>
      </c>
      <c r="H1024" s="288">
        <v>973</v>
      </c>
      <c r="I1024" s="289">
        <v>1037.75</v>
      </c>
      <c r="J1024" s="289">
        <v>1009733.67</v>
      </c>
      <c r="K1024" s="288" t="s">
        <v>103</v>
      </c>
      <c r="L1024" s="292">
        <v>2.12E-2</v>
      </c>
    </row>
    <row r="1025" spans="1:12" ht="15.75" thickBot="1" x14ac:dyDescent="0.3">
      <c r="A1025" s="291" t="s">
        <v>127</v>
      </c>
      <c r="B1025" s="286" t="s">
        <v>33</v>
      </c>
      <c r="C1025" s="286" t="s">
        <v>100</v>
      </c>
      <c r="D1025" s="138" t="s">
        <v>718</v>
      </c>
      <c r="E1025" s="286" t="s">
        <v>668</v>
      </c>
      <c r="F1025" s="287">
        <v>46193</v>
      </c>
      <c r="G1025" s="288" t="s">
        <v>1771</v>
      </c>
      <c r="H1025" s="290">
        <v>1590</v>
      </c>
      <c r="I1025" s="289">
        <v>1056.1600000000001</v>
      </c>
      <c r="J1025" s="289">
        <v>1679301.37</v>
      </c>
      <c r="K1025" s="288" t="s">
        <v>103</v>
      </c>
      <c r="L1025" s="292">
        <v>3.3999999999999998E-3</v>
      </c>
    </row>
    <row r="1026" spans="1:12" ht="15.75" thickBot="1" x14ac:dyDescent="0.3">
      <c r="A1026" s="291" t="s">
        <v>127</v>
      </c>
      <c r="B1026" s="286" t="s">
        <v>33</v>
      </c>
      <c r="C1026" s="286" t="s">
        <v>100</v>
      </c>
      <c r="D1026" s="138" t="s">
        <v>781</v>
      </c>
      <c r="E1026" s="286" t="s">
        <v>1507</v>
      </c>
      <c r="F1026" s="287">
        <v>47771</v>
      </c>
      <c r="G1026" s="288" t="s">
        <v>1770</v>
      </c>
      <c r="H1026" s="288">
        <v>164</v>
      </c>
      <c r="I1026" s="289">
        <v>1102.22</v>
      </c>
      <c r="J1026" s="289">
        <v>180763.44</v>
      </c>
      <c r="K1026" s="288" t="s">
        <v>103</v>
      </c>
      <c r="L1026" s="292">
        <v>4.0000000000000002E-4</v>
      </c>
    </row>
    <row r="1027" spans="1:12" ht="15.75" thickBot="1" x14ac:dyDescent="0.3">
      <c r="A1027" s="291" t="s">
        <v>127</v>
      </c>
      <c r="B1027" s="286" t="s">
        <v>33</v>
      </c>
      <c r="C1027" s="286" t="s">
        <v>108</v>
      </c>
      <c r="D1027" s="138" t="s">
        <v>718</v>
      </c>
      <c r="E1027" s="286" t="s">
        <v>719</v>
      </c>
      <c r="F1027" s="287">
        <v>46193</v>
      </c>
      <c r="G1027" s="288" t="s">
        <v>1771</v>
      </c>
      <c r="H1027" s="290">
        <v>1601</v>
      </c>
      <c r="I1027" s="289">
        <v>1056.1600000000001</v>
      </c>
      <c r="J1027" s="289">
        <v>1690919.18</v>
      </c>
      <c r="K1027" s="288" t="s">
        <v>103</v>
      </c>
      <c r="L1027" s="292">
        <v>6.1000000000000004E-3</v>
      </c>
    </row>
    <row r="1028" spans="1:12" ht="15.75" thickBot="1" x14ac:dyDescent="0.3">
      <c r="A1028" s="291" t="s">
        <v>127</v>
      </c>
      <c r="B1028" s="286" t="s">
        <v>33</v>
      </c>
      <c r="C1028" s="286" t="s">
        <v>108</v>
      </c>
      <c r="D1028" s="138" t="s">
        <v>781</v>
      </c>
      <c r="E1028" s="286" t="s">
        <v>782</v>
      </c>
      <c r="F1028" s="287">
        <v>47771</v>
      </c>
      <c r="G1028" s="288" t="s">
        <v>1770</v>
      </c>
      <c r="H1028" s="288">
        <v>216</v>
      </c>
      <c r="I1028" s="289">
        <v>1102.22</v>
      </c>
      <c r="J1028" s="289">
        <v>238078.68</v>
      </c>
      <c r="K1028" s="288" t="s">
        <v>103</v>
      </c>
      <c r="L1028" s="292">
        <v>8.9999999999999998E-4</v>
      </c>
    </row>
    <row r="1029" spans="1:12" ht="15.75" thickBot="1" x14ac:dyDescent="0.3">
      <c r="A1029" s="291" t="s">
        <v>127</v>
      </c>
      <c r="B1029" s="286" t="s">
        <v>33</v>
      </c>
      <c r="C1029" s="286" t="s">
        <v>352</v>
      </c>
      <c r="D1029" s="138" t="s">
        <v>781</v>
      </c>
      <c r="E1029" s="286" t="s">
        <v>783</v>
      </c>
      <c r="F1029" s="287">
        <v>47771</v>
      </c>
      <c r="G1029" s="288" t="s">
        <v>1770</v>
      </c>
      <c r="H1029" s="288">
        <v>641</v>
      </c>
      <c r="I1029" s="289">
        <v>1102.22</v>
      </c>
      <c r="J1029" s="289">
        <v>706520.54</v>
      </c>
      <c r="K1029" s="288" t="s">
        <v>103</v>
      </c>
      <c r="L1029" s="292">
        <v>2.8E-3</v>
      </c>
    </row>
    <row r="1030" spans="1:12" ht="15.75" thickBot="1" x14ac:dyDescent="0.3">
      <c r="A1030" s="291" t="s">
        <v>127</v>
      </c>
      <c r="B1030" s="286" t="s">
        <v>33</v>
      </c>
      <c r="C1030" s="286" t="s">
        <v>352</v>
      </c>
      <c r="D1030" s="138" t="s">
        <v>718</v>
      </c>
      <c r="E1030" s="286" t="s">
        <v>827</v>
      </c>
      <c r="F1030" s="287">
        <v>46193</v>
      </c>
      <c r="G1030" s="288" t="s">
        <v>1771</v>
      </c>
      <c r="H1030" s="288">
        <v>309</v>
      </c>
      <c r="I1030" s="289">
        <v>1056.1600000000001</v>
      </c>
      <c r="J1030" s="289">
        <v>326354.78999999998</v>
      </c>
      <c r="K1030" s="288" t="s">
        <v>103</v>
      </c>
      <c r="L1030" s="292">
        <v>1.2999999999999999E-3</v>
      </c>
    </row>
    <row r="1031" spans="1:12" ht="15.75" thickBot="1" x14ac:dyDescent="0.3">
      <c r="A1031" s="291" t="s">
        <v>127</v>
      </c>
      <c r="B1031" s="286" t="s">
        <v>33</v>
      </c>
      <c r="C1031" s="286" t="s">
        <v>1079</v>
      </c>
      <c r="D1031" s="138" t="s">
        <v>781</v>
      </c>
      <c r="E1031" s="286" t="s">
        <v>534</v>
      </c>
      <c r="F1031" s="287">
        <v>47771</v>
      </c>
      <c r="G1031" s="288" t="s">
        <v>1770</v>
      </c>
      <c r="H1031" s="288">
        <v>19</v>
      </c>
      <c r="I1031" s="289">
        <v>1102.22</v>
      </c>
      <c r="J1031" s="289">
        <v>20942.11</v>
      </c>
      <c r="K1031" s="288" t="s">
        <v>103</v>
      </c>
      <c r="L1031" s="292">
        <v>5.0000000000000001E-4</v>
      </c>
    </row>
    <row r="1032" spans="1:12" ht="15.75" thickBot="1" x14ac:dyDescent="0.3">
      <c r="A1032" s="291" t="s">
        <v>127</v>
      </c>
      <c r="B1032" s="286" t="s">
        <v>33</v>
      </c>
      <c r="C1032" s="286" t="s">
        <v>353</v>
      </c>
      <c r="D1032" s="138" t="s">
        <v>781</v>
      </c>
      <c r="E1032" s="286" t="s">
        <v>614</v>
      </c>
      <c r="F1032" s="287">
        <v>47771</v>
      </c>
      <c r="G1032" s="288" t="s">
        <v>1770</v>
      </c>
      <c r="H1032" s="288">
        <v>52</v>
      </c>
      <c r="I1032" s="289">
        <v>1102.22</v>
      </c>
      <c r="J1032" s="289">
        <v>57315.24</v>
      </c>
      <c r="K1032" s="288" t="s">
        <v>103</v>
      </c>
      <c r="L1032" s="292">
        <v>1.5E-3</v>
      </c>
    </row>
    <row r="1033" spans="1:12" ht="15.75" thickBot="1" x14ac:dyDescent="0.3">
      <c r="A1033" s="291" t="s">
        <v>127</v>
      </c>
      <c r="B1033" s="286" t="s">
        <v>33</v>
      </c>
      <c r="C1033" s="286" t="s">
        <v>1314</v>
      </c>
      <c r="D1033" s="138" t="s">
        <v>1363</v>
      </c>
      <c r="E1033" s="286" t="s">
        <v>165</v>
      </c>
      <c r="F1033" s="287">
        <v>49110</v>
      </c>
      <c r="G1033" s="288" t="s">
        <v>1574</v>
      </c>
      <c r="H1033" s="290">
        <v>1500</v>
      </c>
      <c r="I1033" s="289">
        <v>1003.75</v>
      </c>
      <c r="J1033" s="289">
        <v>1505620.42</v>
      </c>
      <c r="K1033" s="288" t="s">
        <v>103</v>
      </c>
      <c r="L1033" s="292">
        <v>2.06E-2</v>
      </c>
    </row>
    <row r="1034" spans="1:12" ht="15.75" thickBot="1" x14ac:dyDescent="0.3">
      <c r="A1034" s="291" t="s">
        <v>127</v>
      </c>
      <c r="B1034" s="286" t="s">
        <v>33</v>
      </c>
      <c r="C1034" s="286" t="s">
        <v>1012</v>
      </c>
      <c r="D1034" s="138" t="s">
        <v>805</v>
      </c>
      <c r="E1034" s="286" t="s">
        <v>1641</v>
      </c>
      <c r="F1034" s="287">
        <v>48867</v>
      </c>
      <c r="G1034" s="288" t="s">
        <v>1769</v>
      </c>
      <c r="H1034" s="288">
        <v>653</v>
      </c>
      <c r="I1034" s="289">
        <v>1037.75</v>
      </c>
      <c r="J1034" s="289">
        <v>677652.71</v>
      </c>
      <c r="K1034" s="288" t="s">
        <v>103</v>
      </c>
      <c r="L1034" s="292">
        <v>2.1399999999999999E-2</v>
      </c>
    </row>
    <row r="1035" spans="1:12" ht="15.75" thickBot="1" x14ac:dyDescent="0.3">
      <c r="A1035" s="291" t="s">
        <v>127</v>
      </c>
      <c r="B1035" s="286" t="s">
        <v>33</v>
      </c>
      <c r="C1035" s="286" t="s">
        <v>1012</v>
      </c>
      <c r="D1035" s="138" t="s">
        <v>781</v>
      </c>
      <c r="E1035" s="286" t="s">
        <v>165</v>
      </c>
      <c r="F1035" s="287">
        <v>47771</v>
      </c>
      <c r="G1035" s="288" t="s">
        <v>1770</v>
      </c>
      <c r="H1035" s="288">
        <v>24</v>
      </c>
      <c r="I1035" s="289">
        <v>1102.22</v>
      </c>
      <c r="J1035" s="289">
        <v>26453.19</v>
      </c>
      <c r="K1035" s="288" t="s">
        <v>103</v>
      </c>
      <c r="L1035" s="292">
        <v>8.0000000000000004E-4</v>
      </c>
    </row>
    <row r="1036" spans="1:12" ht="15.75" thickBot="1" x14ac:dyDescent="0.3">
      <c r="A1036" s="291" t="s">
        <v>127</v>
      </c>
      <c r="B1036" s="286" t="s">
        <v>339</v>
      </c>
      <c r="C1036" s="286" t="s">
        <v>245</v>
      </c>
      <c r="D1036" s="138" t="s">
        <v>164</v>
      </c>
      <c r="E1036" s="286" t="s">
        <v>661</v>
      </c>
      <c r="F1036" s="287">
        <v>47649</v>
      </c>
      <c r="G1036" s="288" t="s">
        <v>1434</v>
      </c>
      <c r="H1036" s="288">
        <v>390</v>
      </c>
      <c r="I1036" s="289">
        <v>1265.77</v>
      </c>
      <c r="J1036" s="289">
        <v>493649.03</v>
      </c>
      <c r="K1036" s="288" t="s">
        <v>103</v>
      </c>
      <c r="L1036" s="292">
        <v>4.0300000000000002E-2</v>
      </c>
    </row>
    <row r="1037" spans="1:12" ht="15.75" thickBot="1" x14ac:dyDescent="0.3">
      <c r="A1037" s="291" t="s">
        <v>127</v>
      </c>
      <c r="B1037" s="286" t="s">
        <v>919</v>
      </c>
      <c r="C1037" s="286" t="s">
        <v>455</v>
      </c>
      <c r="D1037" s="138" t="s">
        <v>920</v>
      </c>
      <c r="E1037" s="286" t="s">
        <v>544</v>
      </c>
      <c r="F1037" s="287">
        <v>45950</v>
      </c>
      <c r="G1037" s="288" t="s">
        <v>1772</v>
      </c>
      <c r="H1037" s="288">
        <v>16</v>
      </c>
      <c r="I1037" s="289">
        <v>524.24</v>
      </c>
      <c r="J1037" s="289">
        <v>8387.9</v>
      </c>
      <c r="K1037" s="288" t="s">
        <v>103</v>
      </c>
      <c r="L1037" s="292">
        <v>2E-3</v>
      </c>
    </row>
    <row r="1038" spans="1:12" ht="15.75" thickBot="1" x14ac:dyDescent="0.3">
      <c r="A1038" s="291" t="s">
        <v>127</v>
      </c>
      <c r="B1038" s="286" t="s">
        <v>919</v>
      </c>
      <c r="C1038" s="286" t="s">
        <v>356</v>
      </c>
      <c r="D1038" s="138" t="s">
        <v>920</v>
      </c>
      <c r="E1038" s="286" t="s">
        <v>670</v>
      </c>
      <c r="F1038" s="287">
        <v>45950</v>
      </c>
      <c r="G1038" s="288" t="s">
        <v>1772</v>
      </c>
      <c r="H1038" s="288">
        <v>31</v>
      </c>
      <c r="I1038" s="289">
        <v>524.24</v>
      </c>
      <c r="J1038" s="289">
        <v>16251.55</v>
      </c>
      <c r="K1038" s="288" t="s">
        <v>103</v>
      </c>
      <c r="L1038" s="292">
        <v>2.76E-2</v>
      </c>
    </row>
    <row r="1039" spans="1:12" ht="15.75" thickBot="1" x14ac:dyDescent="0.3">
      <c r="A1039" s="291" t="s">
        <v>127</v>
      </c>
      <c r="B1039" s="286" t="s">
        <v>919</v>
      </c>
      <c r="C1039" s="286" t="s">
        <v>932</v>
      </c>
      <c r="D1039" s="138" t="s">
        <v>920</v>
      </c>
      <c r="E1039" s="286" t="s">
        <v>636</v>
      </c>
      <c r="F1039" s="287">
        <v>45950</v>
      </c>
      <c r="G1039" s="288" t="s">
        <v>1772</v>
      </c>
      <c r="H1039" s="288">
        <v>179</v>
      </c>
      <c r="I1039" s="289">
        <v>524.24</v>
      </c>
      <c r="J1039" s="289">
        <v>93839.61</v>
      </c>
      <c r="K1039" s="288" t="s">
        <v>103</v>
      </c>
      <c r="L1039" s="292">
        <v>8.0000000000000004E-4</v>
      </c>
    </row>
    <row r="1040" spans="1:12" ht="15.75" thickBot="1" x14ac:dyDescent="0.3">
      <c r="A1040" s="291" t="s">
        <v>127</v>
      </c>
      <c r="B1040" s="286" t="s">
        <v>919</v>
      </c>
      <c r="C1040" s="286" t="s">
        <v>1011</v>
      </c>
      <c r="D1040" s="138" t="s">
        <v>920</v>
      </c>
      <c r="E1040" s="286" t="s">
        <v>165</v>
      </c>
      <c r="F1040" s="287">
        <v>45950</v>
      </c>
      <c r="G1040" s="288" t="s">
        <v>1772</v>
      </c>
      <c r="H1040" s="288">
        <v>54</v>
      </c>
      <c r="I1040" s="289">
        <v>524.24</v>
      </c>
      <c r="J1040" s="289">
        <v>28309.15</v>
      </c>
      <c r="K1040" s="288" t="s">
        <v>103</v>
      </c>
      <c r="L1040" s="292">
        <v>5.9999999999999995E-4</v>
      </c>
    </row>
    <row r="1041" spans="1:12" ht="15.75" thickBot="1" x14ac:dyDescent="0.3">
      <c r="A1041" s="291" t="s">
        <v>127</v>
      </c>
      <c r="B1041" s="286" t="s">
        <v>919</v>
      </c>
      <c r="C1041" s="286" t="s">
        <v>100</v>
      </c>
      <c r="D1041" s="138" t="s">
        <v>920</v>
      </c>
      <c r="E1041" s="286" t="s">
        <v>921</v>
      </c>
      <c r="F1041" s="287">
        <v>45950</v>
      </c>
      <c r="G1041" s="288" t="s">
        <v>1772</v>
      </c>
      <c r="H1041" s="288">
        <v>242</v>
      </c>
      <c r="I1041" s="289">
        <v>524.24</v>
      </c>
      <c r="J1041" s="289">
        <v>126866.95</v>
      </c>
      <c r="K1041" s="288" t="s">
        <v>103</v>
      </c>
      <c r="L1041" s="292">
        <v>2.9999999999999997E-4</v>
      </c>
    </row>
    <row r="1042" spans="1:12" ht="15.75" thickBot="1" x14ac:dyDescent="0.3">
      <c r="A1042" s="291" t="s">
        <v>127</v>
      </c>
      <c r="B1042" s="286" t="s">
        <v>919</v>
      </c>
      <c r="C1042" s="286" t="s">
        <v>108</v>
      </c>
      <c r="D1042" s="138" t="s">
        <v>920</v>
      </c>
      <c r="E1042" s="286" t="s">
        <v>601</v>
      </c>
      <c r="F1042" s="287">
        <v>45950</v>
      </c>
      <c r="G1042" s="288" t="s">
        <v>1772</v>
      </c>
      <c r="H1042" s="288">
        <v>283</v>
      </c>
      <c r="I1042" s="289">
        <v>524.24</v>
      </c>
      <c r="J1042" s="289">
        <v>148360.94</v>
      </c>
      <c r="K1042" s="288" t="s">
        <v>103</v>
      </c>
      <c r="L1042" s="292">
        <v>5.0000000000000001E-4</v>
      </c>
    </row>
    <row r="1043" spans="1:12" ht="15.75" thickBot="1" x14ac:dyDescent="0.3">
      <c r="A1043" s="291" t="s">
        <v>127</v>
      </c>
      <c r="B1043" s="286" t="s">
        <v>919</v>
      </c>
      <c r="C1043" s="286" t="s">
        <v>352</v>
      </c>
      <c r="D1043" s="138" t="s">
        <v>920</v>
      </c>
      <c r="E1043" s="286" t="s">
        <v>922</v>
      </c>
      <c r="F1043" s="287">
        <v>45950</v>
      </c>
      <c r="G1043" s="288" t="s">
        <v>1772</v>
      </c>
      <c r="H1043" s="290">
        <v>1083</v>
      </c>
      <c r="I1043" s="289">
        <v>524.24</v>
      </c>
      <c r="J1043" s="289">
        <v>567755.82999999996</v>
      </c>
      <c r="K1043" s="288" t="s">
        <v>103</v>
      </c>
      <c r="L1043" s="292">
        <v>2.3E-3</v>
      </c>
    </row>
    <row r="1044" spans="1:12" ht="15.75" thickBot="1" x14ac:dyDescent="0.3">
      <c r="A1044" s="291" t="s">
        <v>127</v>
      </c>
      <c r="B1044" s="286" t="s">
        <v>919</v>
      </c>
      <c r="C1044" s="286" t="s">
        <v>281</v>
      </c>
      <c r="D1044" s="138" t="s">
        <v>920</v>
      </c>
      <c r="E1044" s="286" t="s">
        <v>627</v>
      </c>
      <c r="F1044" s="287">
        <v>45950</v>
      </c>
      <c r="G1044" s="288" t="s">
        <v>1772</v>
      </c>
      <c r="H1044" s="288">
        <v>868</v>
      </c>
      <c r="I1044" s="289">
        <v>524.24</v>
      </c>
      <c r="J1044" s="289">
        <v>455043.45</v>
      </c>
      <c r="K1044" s="288" t="s">
        <v>103</v>
      </c>
      <c r="L1044" s="292">
        <v>2.3E-3</v>
      </c>
    </row>
    <row r="1045" spans="1:12" ht="15.75" thickBot="1" x14ac:dyDescent="0.3">
      <c r="A1045" s="291" t="s">
        <v>127</v>
      </c>
      <c r="B1045" s="286" t="s">
        <v>919</v>
      </c>
      <c r="C1045" s="286" t="s">
        <v>353</v>
      </c>
      <c r="D1045" s="138" t="s">
        <v>920</v>
      </c>
      <c r="E1045" s="286" t="s">
        <v>923</v>
      </c>
      <c r="F1045" s="287">
        <v>45950</v>
      </c>
      <c r="G1045" s="288" t="s">
        <v>1772</v>
      </c>
      <c r="H1045" s="288">
        <v>44</v>
      </c>
      <c r="I1045" s="289">
        <v>524.24</v>
      </c>
      <c r="J1045" s="289">
        <v>23066.720000000001</v>
      </c>
      <c r="K1045" s="288" t="s">
        <v>103</v>
      </c>
      <c r="L1045" s="292">
        <v>5.9999999999999995E-4</v>
      </c>
    </row>
    <row r="1046" spans="1:12" ht="15.75" thickBot="1" x14ac:dyDescent="0.3">
      <c r="A1046" s="291" t="s">
        <v>127</v>
      </c>
      <c r="B1046" s="286" t="s">
        <v>919</v>
      </c>
      <c r="C1046" s="286" t="s">
        <v>1012</v>
      </c>
      <c r="D1046" s="138" t="s">
        <v>920</v>
      </c>
      <c r="E1046" s="286" t="s">
        <v>165</v>
      </c>
      <c r="F1046" s="287">
        <v>45950</v>
      </c>
      <c r="G1046" s="288" t="s">
        <v>1772</v>
      </c>
      <c r="H1046" s="288">
        <v>38</v>
      </c>
      <c r="I1046" s="289">
        <v>524.24</v>
      </c>
      <c r="J1046" s="289">
        <v>19921.259999999998</v>
      </c>
      <c r="K1046" s="288" t="s">
        <v>103</v>
      </c>
      <c r="L1046" s="292">
        <v>5.9999999999999995E-4</v>
      </c>
    </row>
    <row r="1047" spans="1:12" ht="15.75" thickBot="1" x14ac:dyDescent="0.3">
      <c r="A1047" s="291" t="s">
        <v>127</v>
      </c>
      <c r="B1047" s="286" t="s">
        <v>1439</v>
      </c>
      <c r="C1047" s="286" t="s">
        <v>932</v>
      </c>
      <c r="D1047" s="138" t="s">
        <v>1440</v>
      </c>
      <c r="E1047" s="286" t="s">
        <v>1441</v>
      </c>
      <c r="F1047" s="287">
        <v>48014</v>
      </c>
      <c r="G1047" s="288" t="s">
        <v>1714</v>
      </c>
      <c r="H1047" s="290">
        <v>1500</v>
      </c>
      <c r="I1047" s="289">
        <v>1024.28</v>
      </c>
      <c r="J1047" s="289">
        <v>1536417.02</v>
      </c>
      <c r="K1047" s="288" t="s">
        <v>103</v>
      </c>
      <c r="L1047" s="292">
        <v>1.2500000000000001E-2</v>
      </c>
    </row>
    <row r="1048" spans="1:12" ht="15.75" thickBot="1" x14ac:dyDescent="0.3">
      <c r="A1048" s="291" t="s">
        <v>127</v>
      </c>
      <c r="B1048" s="286" t="s">
        <v>1439</v>
      </c>
      <c r="C1048" s="286" t="s">
        <v>1011</v>
      </c>
      <c r="D1048" s="138" t="s">
        <v>1440</v>
      </c>
      <c r="E1048" s="286" t="s">
        <v>1441</v>
      </c>
      <c r="F1048" s="287">
        <v>48014</v>
      </c>
      <c r="G1048" s="288" t="s">
        <v>1714</v>
      </c>
      <c r="H1048" s="290">
        <v>1500</v>
      </c>
      <c r="I1048" s="289">
        <v>1024.28</v>
      </c>
      <c r="J1048" s="289">
        <v>1536417.02</v>
      </c>
      <c r="K1048" s="288" t="s">
        <v>103</v>
      </c>
      <c r="L1048" s="292">
        <v>3.2300000000000002E-2</v>
      </c>
    </row>
    <row r="1049" spans="1:12" ht="15.75" thickBot="1" x14ac:dyDescent="0.3">
      <c r="A1049" s="291" t="s">
        <v>127</v>
      </c>
      <c r="B1049" s="286" t="s">
        <v>1439</v>
      </c>
      <c r="C1049" s="286" t="s">
        <v>1079</v>
      </c>
      <c r="D1049" s="138" t="s">
        <v>1440</v>
      </c>
      <c r="E1049" s="286" t="s">
        <v>1773</v>
      </c>
      <c r="F1049" s="287">
        <v>48014</v>
      </c>
      <c r="G1049" s="288" t="s">
        <v>1714</v>
      </c>
      <c r="H1049" s="288">
        <v>650</v>
      </c>
      <c r="I1049" s="289">
        <v>1024.28</v>
      </c>
      <c r="J1049" s="289">
        <v>665780.71</v>
      </c>
      <c r="K1049" s="288" t="s">
        <v>103</v>
      </c>
      <c r="L1049" s="292">
        <v>1.5900000000000001E-2</v>
      </c>
    </row>
    <row r="1050" spans="1:12" ht="15.75" thickBot="1" x14ac:dyDescent="0.3">
      <c r="A1050" s="291" t="s">
        <v>127</v>
      </c>
      <c r="B1050" s="286" t="s">
        <v>1439</v>
      </c>
      <c r="C1050" s="286" t="s">
        <v>1314</v>
      </c>
      <c r="D1050" s="138" t="s">
        <v>1440</v>
      </c>
      <c r="E1050" s="286" t="s">
        <v>1774</v>
      </c>
      <c r="F1050" s="287">
        <v>48014</v>
      </c>
      <c r="G1050" s="288" t="s">
        <v>1714</v>
      </c>
      <c r="H1050" s="288">
        <v>850</v>
      </c>
      <c r="I1050" s="289">
        <v>1024.28</v>
      </c>
      <c r="J1050" s="289">
        <v>870636.31</v>
      </c>
      <c r="K1050" s="288" t="s">
        <v>103</v>
      </c>
      <c r="L1050" s="292">
        <v>1.1900000000000001E-2</v>
      </c>
    </row>
    <row r="1051" spans="1:12" ht="15.75" thickBot="1" x14ac:dyDescent="0.3">
      <c r="A1051" s="291" t="s">
        <v>127</v>
      </c>
      <c r="B1051" s="286" t="s">
        <v>1439</v>
      </c>
      <c r="C1051" s="286" t="s">
        <v>1012</v>
      </c>
      <c r="D1051" s="138" t="s">
        <v>1440</v>
      </c>
      <c r="E1051" s="286" t="s">
        <v>677</v>
      </c>
      <c r="F1051" s="287">
        <v>48014</v>
      </c>
      <c r="G1051" s="288" t="s">
        <v>1714</v>
      </c>
      <c r="H1051" s="288">
        <v>500</v>
      </c>
      <c r="I1051" s="289">
        <v>1024.28</v>
      </c>
      <c r="J1051" s="289">
        <v>512139.01</v>
      </c>
      <c r="K1051" s="288" t="s">
        <v>103</v>
      </c>
      <c r="L1051" s="292">
        <v>1.61E-2</v>
      </c>
    </row>
    <row r="1052" spans="1:12" ht="15.75" thickBot="1" x14ac:dyDescent="0.3">
      <c r="A1052" s="291" t="s">
        <v>127</v>
      </c>
      <c r="B1052" s="286" t="s">
        <v>1364</v>
      </c>
      <c r="C1052" s="286" t="s">
        <v>1314</v>
      </c>
      <c r="D1052" s="138" t="s">
        <v>1365</v>
      </c>
      <c r="E1052" s="286" t="s">
        <v>165</v>
      </c>
      <c r="F1052" s="287">
        <v>50875</v>
      </c>
      <c r="G1052" s="288" t="s">
        <v>1775</v>
      </c>
      <c r="H1052" s="288">
        <v>873</v>
      </c>
      <c r="I1052" s="289">
        <v>959.91</v>
      </c>
      <c r="J1052" s="289">
        <v>838002.36</v>
      </c>
      <c r="K1052" s="288" t="s">
        <v>103</v>
      </c>
      <c r="L1052" s="292">
        <v>1.14E-2</v>
      </c>
    </row>
    <row r="1053" spans="1:12" ht="15.75" thickBot="1" x14ac:dyDescent="0.3">
      <c r="A1053" s="291" t="s">
        <v>127</v>
      </c>
      <c r="B1053" s="286" t="s">
        <v>156</v>
      </c>
      <c r="C1053" s="286" t="s">
        <v>455</v>
      </c>
      <c r="D1053" s="138" t="s">
        <v>980</v>
      </c>
      <c r="E1053" s="286" t="s">
        <v>534</v>
      </c>
      <c r="F1053" s="287">
        <v>49123</v>
      </c>
      <c r="G1053" s="288" t="s">
        <v>1776</v>
      </c>
      <c r="H1053" s="288">
        <v>19</v>
      </c>
      <c r="I1053" s="289">
        <v>1032.29</v>
      </c>
      <c r="J1053" s="289">
        <v>19613.509999999998</v>
      </c>
      <c r="K1053" s="288" t="s">
        <v>103</v>
      </c>
      <c r="L1053" s="292">
        <v>4.7000000000000002E-3</v>
      </c>
    </row>
    <row r="1054" spans="1:12" ht="15.75" thickBot="1" x14ac:dyDescent="0.3">
      <c r="A1054" s="291" t="s">
        <v>127</v>
      </c>
      <c r="B1054" s="286" t="s">
        <v>156</v>
      </c>
      <c r="C1054" s="286" t="s">
        <v>455</v>
      </c>
      <c r="D1054" s="138" t="s">
        <v>979</v>
      </c>
      <c r="E1054" s="286" t="s">
        <v>541</v>
      </c>
      <c r="F1054" s="287">
        <v>47297</v>
      </c>
      <c r="G1054" s="288" t="s">
        <v>1777</v>
      </c>
      <c r="H1054" s="288">
        <v>11</v>
      </c>
      <c r="I1054" s="289">
        <v>1030.68</v>
      </c>
      <c r="J1054" s="289">
        <v>11337.44</v>
      </c>
      <c r="K1054" s="288" t="s">
        <v>103</v>
      </c>
      <c r="L1054" s="292">
        <v>2.7000000000000001E-3</v>
      </c>
    </row>
    <row r="1055" spans="1:12" ht="15.75" thickBot="1" x14ac:dyDescent="0.3">
      <c r="A1055" s="291" t="s">
        <v>127</v>
      </c>
      <c r="B1055" s="286" t="s">
        <v>156</v>
      </c>
      <c r="C1055" s="286" t="s">
        <v>1011</v>
      </c>
      <c r="D1055" s="138" t="s">
        <v>979</v>
      </c>
      <c r="E1055" s="286" t="s">
        <v>165</v>
      </c>
      <c r="F1055" s="287">
        <v>47297</v>
      </c>
      <c r="G1055" s="288" t="s">
        <v>1777</v>
      </c>
      <c r="H1055" s="288">
        <v>79</v>
      </c>
      <c r="I1055" s="289">
        <v>1030.68</v>
      </c>
      <c r="J1055" s="289">
        <v>81423.42</v>
      </c>
      <c r="K1055" s="288" t="s">
        <v>103</v>
      </c>
      <c r="L1055" s="292">
        <v>1.6999999999999999E-3</v>
      </c>
    </row>
    <row r="1056" spans="1:12" ht="15.75" thickBot="1" x14ac:dyDescent="0.3">
      <c r="A1056" s="291" t="s">
        <v>127</v>
      </c>
      <c r="B1056" s="286" t="s">
        <v>156</v>
      </c>
      <c r="C1056" s="286" t="s">
        <v>100</v>
      </c>
      <c r="D1056" s="138" t="s">
        <v>323</v>
      </c>
      <c r="E1056" s="286" t="s">
        <v>662</v>
      </c>
      <c r="F1056" s="287">
        <v>48339</v>
      </c>
      <c r="G1056" s="288" t="s">
        <v>1709</v>
      </c>
      <c r="H1056" s="290">
        <v>2299</v>
      </c>
      <c r="I1056" s="289">
        <v>1073.8599999999999</v>
      </c>
      <c r="J1056" s="289">
        <v>2468811.08</v>
      </c>
      <c r="K1056" s="288" t="s">
        <v>103</v>
      </c>
      <c r="L1056" s="292">
        <v>4.8999999999999998E-3</v>
      </c>
    </row>
    <row r="1057" spans="1:12" ht="15.75" thickBot="1" x14ac:dyDescent="0.3">
      <c r="A1057" s="291" t="s">
        <v>127</v>
      </c>
      <c r="B1057" s="286" t="s">
        <v>156</v>
      </c>
      <c r="C1057" s="286" t="s">
        <v>100</v>
      </c>
      <c r="D1057" s="138" t="s">
        <v>979</v>
      </c>
      <c r="E1057" s="286" t="s">
        <v>981</v>
      </c>
      <c r="F1057" s="287">
        <v>47297</v>
      </c>
      <c r="G1057" s="288" t="s">
        <v>1777</v>
      </c>
      <c r="H1057" s="290">
        <v>1453</v>
      </c>
      <c r="I1057" s="289">
        <v>1030.68</v>
      </c>
      <c r="J1057" s="289">
        <v>1497572.45</v>
      </c>
      <c r="K1057" s="288" t="s">
        <v>103</v>
      </c>
      <c r="L1057" s="292">
        <v>3.0000000000000001E-3</v>
      </c>
    </row>
    <row r="1058" spans="1:12" ht="15.75" thickBot="1" x14ac:dyDescent="0.3">
      <c r="A1058" s="291" t="s">
        <v>127</v>
      </c>
      <c r="B1058" s="286" t="s">
        <v>156</v>
      </c>
      <c r="C1058" s="286" t="s">
        <v>108</v>
      </c>
      <c r="D1058" s="138" t="s">
        <v>323</v>
      </c>
      <c r="E1058" s="286" t="s">
        <v>663</v>
      </c>
      <c r="F1058" s="287">
        <v>48339</v>
      </c>
      <c r="G1058" s="288" t="s">
        <v>1709</v>
      </c>
      <c r="H1058" s="290">
        <v>2787</v>
      </c>
      <c r="I1058" s="289">
        <v>1073.8599999999999</v>
      </c>
      <c r="J1058" s="289">
        <v>2992856.23</v>
      </c>
      <c r="K1058" s="288" t="s">
        <v>103</v>
      </c>
      <c r="L1058" s="292">
        <v>1.09E-2</v>
      </c>
    </row>
    <row r="1059" spans="1:12" ht="15.75" thickBot="1" x14ac:dyDescent="0.3">
      <c r="A1059" s="291" t="s">
        <v>127</v>
      </c>
      <c r="B1059" s="286" t="s">
        <v>156</v>
      </c>
      <c r="C1059" s="286" t="s">
        <v>108</v>
      </c>
      <c r="D1059" s="138" t="s">
        <v>979</v>
      </c>
      <c r="E1059" s="286" t="s">
        <v>680</v>
      </c>
      <c r="F1059" s="287">
        <v>47297</v>
      </c>
      <c r="G1059" s="288" t="s">
        <v>1777</v>
      </c>
      <c r="H1059" s="288">
        <v>77</v>
      </c>
      <c r="I1059" s="289">
        <v>1030.68</v>
      </c>
      <c r="J1059" s="289">
        <v>79362.06</v>
      </c>
      <c r="K1059" s="288" t="s">
        <v>103</v>
      </c>
      <c r="L1059" s="292">
        <v>2.9999999999999997E-4</v>
      </c>
    </row>
    <row r="1060" spans="1:12" ht="15.75" thickBot="1" x14ac:dyDescent="0.3">
      <c r="A1060" s="291" t="s">
        <v>127</v>
      </c>
      <c r="B1060" s="286" t="s">
        <v>156</v>
      </c>
      <c r="C1060" s="286" t="s">
        <v>352</v>
      </c>
      <c r="D1060" s="138" t="s">
        <v>211</v>
      </c>
      <c r="E1060" s="286" t="s">
        <v>1508</v>
      </c>
      <c r="F1060" s="287">
        <v>48075</v>
      </c>
      <c r="G1060" s="288" t="s">
        <v>1577</v>
      </c>
      <c r="H1060" s="290">
        <v>3770</v>
      </c>
      <c r="I1060" s="289">
        <v>1039.6300000000001</v>
      </c>
      <c r="J1060" s="289">
        <v>3919409.26</v>
      </c>
      <c r="K1060" s="288" t="s">
        <v>103</v>
      </c>
      <c r="L1060" s="292">
        <v>1.5699999999999999E-2</v>
      </c>
    </row>
    <row r="1061" spans="1:12" ht="15.75" thickBot="1" x14ac:dyDescent="0.3">
      <c r="A1061" s="291" t="s">
        <v>127</v>
      </c>
      <c r="B1061" s="286" t="s">
        <v>156</v>
      </c>
      <c r="C1061" s="286" t="s">
        <v>352</v>
      </c>
      <c r="D1061" s="138" t="s">
        <v>323</v>
      </c>
      <c r="E1061" s="286" t="s">
        <v>664</v>
      </c>
      <c r="F1061" s="287">
        <v>48339</v>
      </c>
      <c r="G1061" s="288" t="s">
        <v>1709</v>
      </c>
      <c r="H1061" s="290">
        <v>2567</v>
      </c>
      <c r="I1061" s="289">
        <v>1073.8599999999999</v>
      </c>
      <c r="J1061" s="289">
        <v>2756606.37</v>
      </c>
      <c r="K1061" s="288" t="s">
        <v>103</v>
      </c>
      <c r="L1061" s="292">
        <v>1.11E-2</v>
      </c>
    </row>
    <row r="1062" spans="1:12" ht="15.75" thickBot="1" x14ac:dyDescent="0.3">
      <c r="A1062" s="291" t="s">
        <v>127</v>
      </c>
      <c r="B1062" s="286" t="s">
        <v>156</v>
      </c>
      <c r="C1062" s="286" t="s">
        <v>1079</v>
      </c>
      <c r="D1062" s="138" t="s">
        <v>980</v>
      </c>
      <c r="E1062" s="286" t="s">
        <v>760</v>
      </c>
      <c r="F1062" s="287">
        <v>49123</v>
      </c>
      <c r="G1062" s="288" t="s">
        <v>1776</v>
      </c>
      <c r="H1062" s="288">
        <v>507</v>
      </c>
      <c r="I1062" s="289">
        <v>1032.29</v>
      </c>
      <c r="J1062" s="289">
        <v>523371.1</v>
      </c>
      <c r="K1062" s="288" t="s">
        <v>103</v>
      </c>
      <c r="L1062" s="292">
        <v>1.2500000000000001E-2</v>
      </c>
    </row>
    <row r="1063" spans="1:12" ht="15.75" thickBot="1" x14ac:dyDescent="0.3">
      <c r="A1063" s="291" t="s">
        <v>127</v>
      </c>
      <c r="B1063" s="286" t="s">
        <v>156</v>
      </c>
      <c r="C1063" s="286" t="s">
        <v>1079</v>
      </c>
      <c r="D1063" s="138" t="s">
        <v>979</v>
      </c>
      <c r="E1063" s="286" t="s">
        <v>952</v>
      </c>
      <c r="F1063" s="287">
        <v>47297</v>
      </c>
      <c r="G1063" s="288" t="s">
        <v>1777</v>
      </c>
      <c r="H1063" s="288">
        <v>310</v>
      </c>
      <c r="I1063" s="289">
        <v>1030.68</v>
      </c>
      <c r="J1063" s="289">
        <v>319509.59999999998</v>
      </c>
      <c r="K1063" s="288" t="s">
        <v>103</v>
      </c>
      <c r="L1063" s="292">
        <v>7.6E-3</v>
      </c>
    </row>
    <row r="1064" spans="1:12" ht="15.75" thickBot="1" x14ac:dyDescent="0.3">
      <c r="A1064" s="291" t="s">
        <v>127</v>
      </c>
      <c r="B1064" s="286" t="s">
        <v>156</v>
      </c>
      <c r="C1064" s="286" t="s">
        <v>353</v>
      </c>
      <c r="D1064" s="138" t="s">
        <v>980</v>
      </c>
      <c r="E1064" s="286" t="s">
        <v>1557</v>
      </c>
      <c r="F1064" s="287">
        <v>49123</v>
      </c>
      <c r="G1064" s="288" t="s">
        <v>1776</v>
      </c>
      <c r="H1064" s="288">
        <v>232</v>
      </c>
      <c r="I1064" s="289">
        <v>1032.29</v>
      </c>
      <c r="J1064" s="289">
        <v>239491.31</v>
      </c>
      <c r="K1064" s="288" t="s">
        <v>103</v>
      </c>
      <c r="L1064" s="292">
        <v>6.3E-3</v>
      </c>
    </row>
    <row r="1065" spans="1:12" ht="15.75" thickBot="1" x14ac:dyDescent="0.3">
      <c r="A1065" s="291" t="s">
        <v>127</v>
      </c>
      <c r="B1065" s="286" t="s">
        <v>156</v>
      </c>
      <c r="C1065" s="286" t="s">
        <v>353</v>
      </c>
      <c r="D1065" s="138" t="s">
        <v>979</v>
      </c>
      <c r="E1065" s="286" t="s">
        <v>615</v>
      </c>
      <c r="F1065" s="287">
        <v>47297</v>
      </c>
      <c r="G1065" s="288" t="s">
        <v>1777</v>
      </c>
      <c r="H1065" s="288">
        <v>63</v>
      </c>
      <c r="I1065" s="289">
        <v>1030.68</v>
      </c>
      <c r="J1065" s="289">
        <v>64932.6</v>
      </c>
      <c r="K1065" s="288" t="s">
        <v>103</v>
      </c>
      <c r="L1065" s="292">
        <v>1.6999999999999999E-3</v>
      </c>
    </row>
    <row r="1066" spans="1:12" ht="15.75" thickBot="1" x14ac:dyDescent="0.3">
      <c r="A1066" s="291" t="s">
        <v>127</v>
      </c>
      <c r="B1066" s="286" t="s">
        <v>156</v>
      </c>
      <c r="C1066" s="286" t="s">
        <v>1012</v>
      </c>
      <c r="D1066" s="138" t="s">
        <v>980</v>
      </c>
      <c r="E1066" s="286" t="s">
        <v>165</v>
      </c>
      <c r="F1066" s="287">
        <v>49123</v>
      </c>
      <c r="G1066" s="288" t="s">
        <v>1776</v>
      </c>
      <c r="H1066" s="288">
        <v>92</v>
      </c>
      <c r="I1066" s="289">
        <v>1032.29</v>
      </c>
      <c r="J1066" s="289">
        <v>94970.69</v>
      </c>
      <c r="K1066" s="288" t="s">
        <v>103</v>
      </c>
      <c r="L1066" s="292">
        <v>3.0000000000000001E-3</v>
      </c>
    </row>
    <row r="1067" spans="1:12" ht="15.75" thickBot="1" x14ac:dyDescent="0.3">
      <c r="A1067" s="291" t="s">
        <v>127</v>
      </c>
      <c r="B1067" s="286" t="s">
        <v>156</v>
      </c>
      <c r="C1067" s="286" t="s">
        <v>1012</v>
      </c>
      <c r="D1067" s="138" t="s">
        <v>979</v>
      </c>
      <c r="E1067" s="286" t="s">
        <v>165</v>
      </c>
      <c r="F1067" s="287">
        <v>47297</v>
      </c>
      <c r="G1067" s="288" t="s">
        <v>1777</v>
      </c>
      <c r="H1067" s="288">
        <v>57</v>
      </c>
      <c r="I1067" s="289">
        <v>1030.68</v>
      </c>
      <c r="J1067" s="289">
        <v>58748.54</v>
      </c>
      <c r="K1067" s="288" t="s">
        <v>103</v>
      </c>
      <c r="L1067" s="292">
        <v>1.9E-3</v>
      </c>
    </row>
    <row r="1068" spans="1:12" ht="15.75" thickBot="1" x14ac:dyDescent="0.3">
      <c r="A1068" s="291" t="s">
        <v>127</v>
      </c>
      <c r="B1068" s="286" t="s">
        <v>340</v>
      </c>
      <c r="C1068" s="286" t="s">
        <v>245</v>
      </c>
      <c r="D1068" s="138" t="s">
        <v>341</v>
      </c>
      <c r="E1068" s="286" t="s">
        <v>708</v>
      </c>
      <c r="F1068" s="287">
        <v>48349</v>
      </c>
      <c r="G1068" s="288" t="s">
        <v>1514</v>
      </c>
      <c r="H1068" s="288">
        <v>357</v>
      </c>
      <c r="I1068" s="289">
        <v>1076.67</v>
      </c>
      <c r="J1068" s="289">
        <v>384371.17</v>
      </c>
      <c r="K1068" s="288" t="s">
        <v>103</v>
      </c>
      <c r="L1068" s="292">
        <v>3.1399999999999997E-2</v>
      </c>
    </row>
    <row r="1069" spans="1:12" ht="15.75" thickBot="1" x14ac:dyDescent="0.3">
      <c r="A1069" s="291" t="s">
        <v>127</v>
      </c>
      <c r="B1069" s="286" t="s">
        <v>340</v>
      </c>
      <c r="C1069" s="286" t="s">
        <v>932</v>
      </c>
      <c r="D1069" s="138" t="s">
        <v>341</v>
      </c>
      <c r="E1069" s="286" t="s">
        <v>1306</v>
      </c>
      <c r="F1069" s="287">
        <v>48349</v>
      </c>
      <c r="G1069" s="288" t="s">
        <v>1514</v>
      </c>
      <c r="H1069" s="290">
        <v>2145</v>
      </c>
      <c r="I1069" s="289">
        <v>1076.67</v>
      </c>
      <c r="J1069" s="289">
        <v>2309457.0499999998</v>
      </c>
      <c r="K1069" s="288" t="s">
        <v>103</v>
      </c>
      <c r="L1069" s="292">
        <v>1.89E-2</v>
      </c>
    </row>
    <row r="1070" spans="1:12" ht="15.75" thickBot="1" x14ac:dyDescent="0.3">
      <c r="A1070" s="291" t="s">
        <v>127</v>
      </c>
      <c r="B1070" s="286" t="s">
        <v>340</v>
      </c>
      <c r="C1070" s="286" t="s">
        <v>1011</v>
      </c>
      <c r="D1070" s="138" t="s">
        <v>341</v>
      </c>
      <c r="E1070" s="286" t="s">
        <v>1307</v>
      </c>
      <c r="F1070" s="287">
        <v>48349</v>
      </c>
      <c r="G1070" s="288" t="s">
        <v>1514</v>
      </c>
      <c r="H1070" s="290">
        <v>2117</v>
      </c>
      <c r="I1070" s="289">
        <v>1076.67</v>
      </c>
      <c r="J1070" s="289">
        <v>2279310.29</v>
      </c>
      <c r="K1070" s="288" t="s">
        <v>103</v>
      </c>
      <c r="L1070" s="292">
        <v>4.7899999999999998E-2</v>
      </c>
    </row>
    <row r="1071" spans="1:12" ht="15.75" thickBot="1" x14ac:dyDescent="0.3">
      <c r="A1071" s="291" t="s">
        <v>127</v>
      </c>
      <c r="B1071" s="286" t="s">
        <v>340</v>
      </c>
      <c r="C1071" s="286" t="s">
        <v>1314</v>
      </c>
      <c r="D1071" s="138" t="s">
        <v>1366</v>
      </c>
      <c r="E1071" s="286" t="s">
        <v>165</v>
      </c>
      <c r="F1071" s="287">
        <v>49810</v>
      </c>
      <c r="G1071" s="288" t="s">
        <v>1646</v>
      </c>
      <c r="H1071" s="290">
        <v>1287</v>
      </c>
      <c r="I1071" s="289">
        <v>989.5</v>
      </c>
      <c r="J1071" s="289">
        <v>1273480.8799999999</v>
      </c>
      <c r="K1071" s="288" t="s">
        <v>103</v>
      </c>
      <c r="L1071" s="292">
        <v>1.7399999999999999E-2</v>
      </c>
    </row>
    <row r="1072" spans="1:12" ht="15.75" thickBot="1" x14ac:dyDescent="0.3">
      <c r="A1072" s="291" t="s">
        <v>127</v>
      </c>
      <c r="B1072" s="286" t="s">
        <v>1240</v>
      </c>
      <c r="C1072" s="286" t="s">
        <v>932</v>
      </c>
      <c r="D1072" s="138" t="s">
        <v>1223</v>
      </c>
      <c r="E1072" s="286" t="s">
        <v>1647</v>
      </c>
      <c r="F1072" s="287">
        <v>52580</v>
      </c>
      <c r="G1072" s="288" t="s">
        <v>103</v>
      </c>
      <c r="H1072" s="290">
        <v>2692</v>
      </c>
      <c r="I1072" s="289">
        <v>957.44</v>
      </c>
      <c r="J1072" s="289">
        <v>2577423.1800000002</v>
      </c>
      <c r="K1072" s="288" t="s">
        <v>103</v>
      </c>
      <c r="L1072" s="292">
        <v>2.1000000000000001E-2</v>
      </c>
    </row>
    <row r="1073" spans="1:12" ht="15.75" thickBot="1" x14ac:dyDescent="0.3">
      <c r="A1073" s="291" t="s">
        <v>127</v>
      </c>
      <c r="B1073" s="286" t="s">
        <v>1240</v>
      </c>
      <c r="C1073" s="286" t="s">
        <v>1011</v>
      </c>
      <c r="D1073" s="138" t="s">
        <v>1223</v>
      </c>
      <c r="E1073" s="286" t="s">
        <v>1442</v>
      </c>
      <c r="F1073" s="287">
        <v>52580</v>
      </c>
      <c r="G1073" s="288" t="s">
        <v>103</v>
      </c>
      <c r="H1073" s="288">
        <v>774</v>
      </c>
      <c r="I1073" s="289">
        <v>957.44</v>
      </c>
      <c r="J1073" s="289">
        <v>741057.04</v>
      </c>
      <c r="K1073" s="288" t="s">
        <v>103</v>
      </c>
      <c r="L1073" s="292">
        <v>1.5599999999999999E-2</v>
      </c>
    </row>
    <row r="1074" spans="1:12" ht="15.75" thickBot="1" x14ac:dyDescent="0.3">
      <c r="A1074" s="291" t="s">
        <v>127</v>
      </c>
      <c r="B1074" s="286" t="s">
        <v>1240</v>
      </c>
      <c r="C1074" s="286" t="s">
        <v>1012</v>
      </c>
      <c r="D1074" s="138" t="s">
        <v>1223</v>
      </c>
      <c r="E1074" s="286" t="s">
        <v>1648</v>
      </c>
      <c r="F1074" s="287">
        <v>52580</v>
      </c>
      <c r="G1074" s="288" t="s">
        <v>103</v>
      </c>
      <c r="H1074" s="288">
        <v>534</v>
      </c>
      <c r="I1074" s="289">
        <v>957.44</v>
      </c>
      <c r="J1074" s="289">
        <v>511271.91</v>
      </c>
      <c r="K1074" s="288" t="s">
        <v>103</v>
      </c>
      <c r="L1074" s="292">
        <v>1.61E-2</v>
      </c>
    </row>
    <row r="1075" spans="1:12" ht="15.75" thickBot="1" x14ac:dyDescent="0.3">
      <c r="A1075" s="291" t="s">
        <v>127</v>
      </c>
      <c r="B1075" s="286" t="s">
        <v>1367</v>
      </c>
      <c r="C1075" s="286" t="s">
        <v>932</v>
      </c>
      <c r="D1075" s="138" t="s">
        <v>1526</v>
      </c>
      <c r="E1075" s="286" t="s">
        <v>1559</v>
      </c>
      <c r="F1075" s="287">
        <v>49140</v>
      </c>
      <c r="G1075" s="288" t="s">
        <v>1649</v>
      </c>
      <c r="H1075" s="290">
        <v>1357</v>
      </c>
      <c r="I1075" s="289">
        <v>1311.46</v>
      </c>
      <c r="J1075" s="289">
        <v>1779652.49</v>
      </c>
      <c r="K1075" s="288" t="s">
        <v>103</v>
      </c>
      <c r="L1075" s="292">
        <v>1.4500000000000001E-2</v>
      </c>
    </row>
    <row r="1076" spans="1:12" ht="15.75" thickBot="1" x14ac:dyDescent="0.3">
      <c r="A1076" s="291" t="s">
        <v>127</v>
      </c>
      <c r="B1076" s="286" t="s">
        <v>1367</v>
      </c>
      <c r="C1076" s="286" t="s">
        <v>932</v>
      </c>
      <c r="D1076" s="138" t="s">
        <v>1527</v>
      </c>
      <c r="E1076" s="286" t="s">
        <v>1778</v>
      </c>
      <c r="F1076" s="287">
        <v>49140</v>
      </c>
      <c r="G1076" s="288" t="s">
        <v>1605</v>
      </c>
      <c r="H1076" s="288">
        <v>252</v>
      </c>
      <c r="I1076" s="289">
        <v>1332.56</v>
      </c>
      <c r="J1076" s="289">
        <v>335805.72</v>
      </c>
      <c r="K1076" s="288" t="s">
        <v>103</v>
      </c>
      <c r="L1076" s="292">
        <v>2.7000000000000001E-3</v>
      </c>
    </row>
    <row r="1077" spans="1:12" ht="15.75" thickBot="1" x14ac:dyDescent="0.3">
      <c r="A1077" s="291" t="s">
        <v>127</v>
      </c>
      <c r="B1077" s="286" t="s">
        <v>1367</v>
      </c>
      <c r="C1077" s="286" t="s">
        <v>1011</v>
      </c>
      <c r="D1077" s="138" t="s">
        <v>1369</v>
      </c>
      <c r="E1077" s="286" t="s">
        <v>1560</v>
      </c>
      <c r="F1077" s="287">
        <v>49140</v>
      </c>
      <c r="G1077" s="288" t="s">
        <v>1605</v>
      </c>
      <c r="H1077" s="288">
        <v>412</v>
      </c>
      <c r="I1077" s="289">
        <v>1333.14</v>
      </c>
      <c r="J1077" s="289">
        <v>549251.97</v>
      </c>
      <c r="K1077" s="288" t="s">
        <v>103</v>
      </c>
      <c r="L1077" s="292">
        <v>1.15E-2</v>
      </c>
    </row>
    <row r="1078" spans="1:12" ht="15.75" thickBot="1" x14ac:dyDescent="0.3">
      <c r="A1078" s="291" t="s">
        <v>127</v>
      </c>
      <c r="B1078" s="286" t="s">
        <v>1367</v>
      </c>
      <c r="C1078" s="286" t="s">
        <v>1011</v>
      </c>
      <c r="D1078" s="138" t="s">
        <v>1527</v>
      </c>
      <c r="E1078" s="286" t="s">
        <v>1779</v>
      </c>
      <c r="F1078" s="287">
        <v>49140</v>
      </c>
      <c r="G1078" s="288" t="s">
        <v>1605</v>
      </c>
      <c r="H1078" s="288">
        <v>214</v>
      </c>
      <c r="I1078" s="289">
        <v>1332.56</v>
      </c>
      <c r="J1078" s="289">
        <v>285168.34999999998</v>
      </c>
      <c r="K1078" s="288" t="s">
        <v>103</v>
      </c>
      <c r="L1078" s="292">
        <v>6.0000000000000001E-3</v>
      </c>
    </row>
    <row r="1079" spans="1:12" ht="15.75" thickBot="1" x14ac:dyDescent="0.3">
      <c r="A1079" s="291" t="s">
        <v>127</v>
      </c>
      <c r="B1079" s="286" t="s">
        <v>1367</v>
      </c>
      <c r="C1079" s="286" t="s">
        <v>1079</v>
      </c>
      <c r="D1079" s="138" t="s">
        <v>1527</v>
      </c>
      <c r="E1079" s="286" t="s">
        <v>1780</v>
      </c>
      <c r="F1079" s="287">
        <v>49140</v>
      </c>
      <c r="G1079" s="288" t="s">
        <v>1605</v>
      </c>
      <c r="H1079" s="288">
        <v>388</v>
      </c>
      <c r="I1079" s="289">
        <v>1332.56</v>
      </c>
      <c r="J1079" s="289">
        <v>517034.2</v>
      </c>
      <c r="K1079" s="288" t="s">
        <v>103</v>
      </c>
      <c r="L1079" s="292">
        <v>1.23E-2</v>
      </c>
    </row>
    <row r="1080" spans="1:12" ht="15.75" thickBot="1" x14ac:dyDescent="0.3">
      <c r="A1080" s="291" t="s">
        <v>127</v>
      </c>
      <c r="B1080" s="286" t="s">
        <v>1367</v>
      </c>
      <c r="C1080" s="286" t="s">
        <v>1079</v>
      </c>
      <c r="D1080" s="138" t="s">
        <v>1369</v>
      </c>
      <c r="E1080" s="286" t="s">
        <v>1561</v>
      </c>
      <c r="F1080" s="287">
        <v>49140</v>
      </c>
      <c r="G1080" s="288" t="s">
        <v>1605</v>
      </c>
      <c r="H1080" s="288">
        <v>149</v>
      </c>
      <c r="I1080" s="289">
        <v>1333.14</v>
      </c>
      <c r="J1080" s="289">
        <v>198637.24</v>
      </c>
      <c r="K1080" s="288" t="s">
        <v>103</v>
      </c>
      <c r="L1080" s="292">
        <v>4.7000000000000002E-3</v>
      </c>
    </row>
    <row r="1081" spans="1:12" ht="15.75" thickBot="1" x14ac:dyDescent="0.3">
      <c r="A1081" s="291" t="s">
        <v>127</v>
      </c>
      <c r="B1081" s="286" t="s">
        <v>1367</v>
      </c>
      <c r="C1081" s="286" t="s">
        <v>1314</v>
      </c>
      <c r="D1081" s="138" t="s">
        <v>1368</v>
      </c>
      <c r="E1081" s="286" t="s">
        <v>165</v>
      </c>
      <c r="F1081" s="287">
        <v>49140</v>
      </c>
      <c r="G1081" s="288" t="s">
        <v>1781</v>
      </c>
      <c r="H1081" s="288">
        <v>466</v>
      </c>
      <c r="I1081" s="289">
        <v>1331.65</v>
      </c>
      <c r="J1081" s="289">
        <v>620550.28</v>
      </c>
      <c r="K1081" s="288" t="s">
        <v>103</v>
      </c>
      <c r="L1081" s="292">
        <v>8.5000000000000006E-3</v>
      </c>
    </row>
    <row r="1082" spans="1:12" ht="15.75" thickBot="1" x14ac:dyDescent="0.3">
      <c r="A1082" s="291" t="s">
        <v>127</v>
      </c>
      <c r="B1082" s="286" t="s">
        <v>1367</v>
      </c>
      <c r="C1082" s="286" t="s">
        <v>1314</v>
      </c>
      <c r="D1082" s="138" t="s">
        <v>1526</v>
      </c>
      <c r="E1082" s="286" t="s">
        <v>1782</v>
      </c>
      <c r="F1082" s="287">
        <v>49140</v>
      </c>
      <c r="G1082" s="288" t="s">
        <v>1649</v>
      </c>
      <c r="H1082" s="288">
        <v>297</v>
      </c>
      <c r="I1082" s="289">
        <v>1311.46</v>
      </c>
      <c r="J1082" s="289">
        <v>389503.9</v>
      </c>
      <c r="K1082" s="288" t="s">
        <v>103</v>
      </c>
      <c r="L1082" s="292">
        <v>5.3E-3</v>
      </c>
    </row>
    <row r="1083" spans="1:12" ht="15.75" thickBot="1" x14ac:dyDescent="0.3">
      <c r="A1083" s="291" t="s">
        <v>127</v>
      </c>
      <c r="B1083" s="286" t="s">
        <v>1367</v>
      </c>
      <c r="C1083" s="286" t="s">
        <v>1314</v>
      </c>
      <c r="D1083" s="138" t="s">
        <v>1369</v>
      </c>
      <c r="E1083" s="286" t="s">
        <v>165</v>
      </c>
      <c r="F1083" s="287">
        <v>49140</v>
      </c>
      <c r="G1083" s="288" t="s">
        <v>1605</v>
      </c>
      <c r="H1083" s="288">
        <v>155</v>
      </c>
      <c r="I1083" s="289">
        <v>1333.14</v>
      </c>
      <c r="J1083" s="289">
        <v>206636.06</v>
      </c>
      <c r="K1083" s="288" t="s">
        <v>103</v>
      </c>
      <c r="L1083" s="292">
        <v>2.8E-3</v>
      </c>
    </row>
    <row r="1084" spans="1:12" ht="15.75" thickBot="1" x14ac:dyDescent="0.3">
      <c r="A1084" s="291" t="s">
        <v>127</v>
      </c>
      <c r="B1084" s="286" t="s">
        <v>1367</v>
      </c>
      <c r="C1084" s="286" t="s">
        <v>1012</v>
      </c>
      <c r="D1084" s="138" t="s">
        <v>1527</v>
      </c>
      <c r="E1084" s="286" t="s">
        <v>1562</v>
      </c>
      <c r="F1084" s="287">
        <v>49140</v>
      </c>
      <c r="G1084" s="288" t="s">
        <v>1605</v>
      </c>
      <c r="H1084" s="288">
        <v>320</v>
      </c>
      <c r="I1084" s="289">
        <v>1332.56</v>
      </c>
      <c r="J1084" s="289">
        <v>426419.96</v>
      </c>
      <c r="K1084" s="288" t="s">
        <v>103</v>
      </c>
      <c r="L1084" s="292">
        <v>1.34E-2</v>
      </c>
    </row>
    <row r="1085" spans="1:12" ht="15.75" thickBot="1" x14ac:dyDescent="0.3">
      <c r="A1085" s="291" t="s">
        <v>127</v>
      </c>
      <c r="B1085" s="286" t="s">
        <v>1367</v>
      </c>
      <c r="C1085" s="286" t="s">
        <v>1012</v>
      </c>
      <c r="D1085" s="138" t="s">
        <v>1526</v>
      </c>
      <c r="E1085" s="286" t="s">
        <v>1783</v>
      </c>
      <c r="F1085" s="287">
        <v>49140</v>
      </c>
      <c r="G1085" s="288" t="s">
        <v>1649</v>
      </c>
      <c r="H1085" s="288">
        <v>114</v>
      </c>
      <c r="I1085" s="289">
        <v>1311.46</v>
      </c>
      <c r="J1085" s="289">
        <v>149506.54999999999</v>
      </c>
      <c r="K1085" s="288" t="s">
        <v>103</v>
      </c>
      <c r="L1085" s="292">
        <v>4.7000000000000002E-3</v>
      </c>
    </row>
    <row r="1086" spans="1:12" ht="15.75" thickBot="1" x14ac:dyDescent="0.3">
      <c r="A1086" s="291" t="s">
        <v>127</v>
      </c>
      <c r="B1086" s="286" t="s">
        <v>1563</v>
      </c>
      <c r="C1086" s="286" t="s">
        <v>932</v>
      </c>
      <c r="D1086" s="138" t="s">
        <v>1443</v>
      </c>
      <c r="E1086" s="286" t="s">
        <v>1444</v>
      </c>
      <c r="F1086" s="287">
        <v>47192</v>
      </c>
      <c r="G1086" s="288" t="s">
        <v>1784</v>
      </c>
      <c r="H1086" s="290">
        <v>1983</v>
      </c>
      <c r="I1086" s="289">
        <v>1024.6199999999999</v>
      </c>
      <c r="J1086" s="289">
        <v>2031817.24</v>
      </c>
      <c r="K1086" s="288" t="s">
        <v>103</v>
      </c>
      <c r="L1086" s="292">
        <v>1.66E-2</v>
      </c>
    </row>
    <row r="1087" spans="1:12" ht="15.75" thickBot="1" x14ac:dyDescent="0.3">
      <c r="A1087" s="291" t="s">
        <v>127</v>
      </c>
      <c r="B1087" s="286" t="s">
        <v>1563</v>
      </c>
      <c r="C1087" s="286" t="s">
        <v>1011</v>
      </c>
      <c r="D1087" s="138" t="s">
        <v>1443</v>
      </c>
      <c r="E1087" s="286" t="s">
        <v>1445</v>
      </c>
      <c r="F1087" s="287">
        <v>47192</v>
      </c>
      <c r="G1087" s="288" t="s">
        <v>1784</v>
      </c>
      <c r="H1087" s="290">
        <v>2017</v>
      </c>
      <c r="I1087" s="289">
        <v>1024.6199999999999</v>
      </c>
      <c r="J1087" s="289">
        <v>2066654.25</v>
      </c>
      <c r="K1087" s="288" t="s">
        <v>103</v>
      </c>
      <c r="L1087" s="292">
        <v>4.3400000000000001E-2</v>
      </c>
    </row>
    <row r="1088" spans="1:12" ht="15.75" thickBot="1" x14ac:dyDescent="0.3">
      <c r="A1088" s="291" t="s">
        <v>127</v>
      </c>
      <c r="B1088" s="286" t="s">
        <v>819</v>
      </c>
      <c r="C1088" s="286" t="s">
        <v>455</v>
      </c>
      <c r="D1088" s="138" t="s">
        <v>820</v>
      </c>
      <c r="E1088" s="286" t="s">
        <v>545</v>
      </c>
      <c r="F1088" s="287">
        <v>45930</v>
      </c>
      <c r="G1088" s="288" t="s">
        <v>1785</v>
      </c>
      <c r="H1088" s="288">
        <v>34</v>
      </c>
      <c r="I1088" s="289">
        <v>1069.22</v>
      </c>
      <c r="J1088" s="289">
        <v>36353.410000000003</v>
      </c>
      <c r="K1088" s="288" t="s">
        <v>103</v>
      </c>
      <c r="L1088" s="292">
        <v>8.6E-3</v>
      </c>
    </row>
    <row r="1089" spans="1:12" ht="15.75" thickBot="1" x14ac:dyDescent="0.3">
      <c r="A1089" s="291" t="s">
        <v>127</v>
      </c>
      <c r="B1089" s="286" t="s">
        <v>819</v>
      </c>
      <c r="C1089" s="286" t="s">
        <v>356</v>
      </c>
      <c r="D1089" s="138" t="s">
        <v>820</v>
      </c>
      <c r="E1089" s="286" t="s">
        <v>1138</v>
      </c>
      <c r="F1089" s="287">
        <v>45930</v>
      </c>
      <c r="G1089" s="288" t="s">
        <v>1785</v>
      </c>
      <c r="H1089" s="288">
        <v>20</v>
      </c>
      <c r="I1089" s="289">
        <v>1069.22</v>
      </c>
      <c r="J1089" s="289">
        <v>21384.36</v>
      </c>
      <c r="K1089" s="288" t="s">
        <v>103</v>
      </c>
      <c r="L1089" s="292">
        <v>3.6299999999999999E-2</v>
      </c>
    </row>
    <row r="1090" spans="1:12" ht="15.75" thickBot="1" x14ac:dyDescent="0.3">
      <c r="A1090" s="291" t="s">
        <v>127</v>
      </c>
      <c r="B1090" s="286" t="s">
        <v>819</v>
      </c>
      <c r="C1090" s="286" t="s">
        <v>352</v>
      </c>
      <c r="D1090" s="138" t="s">
        <v>820</v>
      </c>
      <c r="E1090" s="286" t="s">
        <v>821</v>
      </c>
      <c r="F1090" s="287">
        <v>45930</v>
      </c>
      <c r="G1090" s="288" t="s">
        <v>1785</v>
      </c>
      <c r="H1090" s="290">
        <v>2277</v>
      </c>
      <c r="I1090" s="289">
        <v>1069.22</v>
      </c>
      <c r="J1090" s="289">
        <v>2434609.02</v>
      </c>
      <c r="K1090" s="288" t="s">
        <v>103</v>
      </c>
      <c r="L1090" s="292">
        <v>9.7999999999999997E-3</v>
      </c>
    </row>
    <row r="1091" spans="1:12" ht="15.75" thickBot="1" x14ac:dyDescent="0.3">
      <c r="A1091" s="291" t="s">
        <v>127</v>
      </c>
      <c r="B1091" s="286" t="s">
        <v>819</v>
      </c>
      <c r="C1091" s="286" t="s">
        <v>281</v>
      </c>
      <c r="D1091" s="138" t="s">
        <v>820</v>
      </c>
      <c r="E1091" s="286" t="s">
        <v>1523</v>
      </c>
      <c r="F1091" s="287">
        <v>45930</v>
      </c>
      <c r="G1091" s="288" t="s">
        <v>1785</v>
      </c>
      <c r="H1091" s="290">
        <v>1501</v>
      </c>
      <c r="I1091" s="289">
        <v>1069.22</v>
      </c>
      <c r="J1091" s="289">
        <v>1604895.98</v>
      </c>
      <c r="K1091" s="288" t="s">
        <v>103</v>
      </c>
      <c r="L1091" s="292">
        <v>8.0999999999999996E-3</v>
      </c>
    </row>
    <row r="1092" spans="1:12" ht="15.75" thickBot="1" x14ac:dyDescent="0.3">
      <c r="A1092" s="291" t="s">
        <v>127</v>
      </c>
      <c r="B1092" s="286" t="s">
        <v>819</v>
      </c>
      <c r="C1092" s="286" t="s">
        <v>353</v>
      </c>
      <c r="D1092" s="138" t="s">
        <v>820</v>
      </c>
      <c r="E1092" s="286" t="s">
        <v>649</v>
      </c>
      <c r="F1092" s="287">
        <v>45930</v>
      </c>
      <c r="G1092" s="288" t="s">
        <v>1785</v>
      </c>
      <c r="H1092" s="288">
        <v>431</v>
      </c>
      <c r="I1092" s="289">
        <v>1069.22</v>
      </c>
      <c r="J1092" s="289">
        <v>460832.89</v>
      </c>
      <c r="K1092" s="288" t="s">
        <v>103</v>
      </c>
      <c r="L1092" s="292">
        <v>1.21E-2</v>
      </c>
    </row>
    <row r="1093" spans="1:12" ht="15.75" thickBot="1" x14ac:dyDescent="0.3">
      <c r="A1093" s="291" t="s">
        <v>127</v>
      </c>
      <c r="B1093" s="286" t="s">
        <v>819</v>
      </c>
      <c r="C1093" s="286" t="s">
        <v>1012</v>
      </c>
      <c r="D1093" s="138" t="s">
        <v>820</v>
      </c>
      <c r="E1093" s="286" t="s">
        <v>165</v>
      </c>
      <c r="F1093" s="287">
        <v>45930</v>
      </c>
      <c r="G1093" s="288" t="s">
        <v>1785</v>
      </c>
      <c r="H1093" s="288">
        <v>163</v>
      </c>
      <c r="I1093" s="289">
        <v>1069.22</v>
      </c>
      <c r="J1093" s="289">
        <v>174282.51</v>
      </c>
      <c r="K1093" s="288" t="s">
        <v>103</v>
      </c>
      <c r="L1093" s="292">
        <v>5.4999999999999997E-3</v>
      </c>
    </row>
    <row r="1094" spans="1:12" ht="15.75" thickBot="1" x14ac:dyDescent="0.3">
      <c r="A1094" s="291" t="s">
        <v>127</v>
      </c>
      <c r="B1094" s="286" t="s">
        <v>1370</v>
      </c>
      <c r="C1094" s="286" t="s">
        <v>1314</v>
      </c>
      <c r="D1094" s="138" t="s">
        <v>1371</v>
      </c>
      <c r="E1094" s="286" t="s">
        <v>165</v>
      </c>
      <c r="F1094" s="287">
        <v>49658</v>
      </c>
      <c r="G1094" s="288" t="s">
        <v>1569</v>
      </c>
      <c r="H1094" s="288">
        <v>3</v>
      </c>
      <c r="I1094" s="289">
        <v>11437.52</v>
      </c>
      <c r="J1094" s="289">
        <v>34312.550000000003</v>
      </c>
      <c r="K1094" s="288" t="s">
        <v>103</v>
      </c>
      <c r="L1094" s="292">
        <v>5.0000000000000001E-4</v>
      </c>
    </row>
    <row r="1095" spans="1:12" ht="15.75" thickBot="1" x14ac:dyDescent="0.3">
      <c r="A1095" s="291" t="s">
        <v>127</v>
      </c>
      <c r="B1095" s="286" t="s">
        <v>1372</v>
      </c>
      <c r="C1095" s="286" t="s">
        <v>1314</v>
      </c>
      <c r="D1095" s="138" t="s">
        <v>1373</v>
      </c>
      <c r="E1095" s="286" t="s">
        <v>165</v>
      </c>
      <c r="F1095" s="287">
        <v>50540</v>
      </c>
      <c r="G1095" s="288" t="s">
        <v>1786</v>
      </c>
      <c r="H1095" s="290">
        <v>1822</v>
      </c>
      <c r="I1095" s="289">
        <v>980.58</v>
      </c>
      <c r="J1095" s="289">
        <v>1786618.42</v>
      </c>
      <c r="K1095" s="288" t="s">
        <v>103</v>
      </c>
      <c r="L1095" s="292">
        <v>2.4400000000000002E-2</v>
      </c>
    </row>
    <row r="1096" spans="1:12" ht="15.75" thickBot="1" x14ac:dyDescent="0.3">
      <c r="A1096" s="291" t="s">
        <v>127</v>
      </c>
      <c r="B1096" s="286" t="s">
        <v>784</v>
      </c>
      <c r="C1096" s="286" t="s">
        <v>455</v>
      </c>
      <c r="D1096" s="138" t="s">
        <v>785</v>
      </c>
      <c r="E1096" s="286" t="s">
        <v>1205</v>
      </c>
      <c r="F1096" s="287">
        <v>47788</v>
      </c>
      <c r="G1096" s="288" t="s">
        <v>1787</v>
      </c>
      <c r="H1096" s="288">
        <v>60</v>
      </c>
      <c r="I1096" s="289">
        <v>1078.71</v>
      </c>
      <c r="J1096" s="289">
        <v>64722.7</v>
      </c>
      <c r="K1096" s="288" t="s">
        <v>103</v>
      </c>
      <c r="L1096" s="292">
        <v>1.54E-2</v>
      </c>
    </row>
    <row r="1097" spans="1:12" ht="15.75" thickBot="1" x14ac:dyDescent="0.3">
      <c r="A1097" s="291" t="s">
        <v>127</v>
      </c>
      <c r="B1097" s="286" t="s">
        <v>784</v>
      </c>
      <c r="C1097" s="286" t="s">
        <v>100</v>
      </c>
      <c r="D1097" s="138" t="s">
        <v>785</v>
      </c>
      <c r="E1097" s="286" t="s">
        <v>1509</v>
      </c>
      <c r="F1097" s="287">
        <v>47788</v>
      </c>
      <c r="G1097" s="288" t="s">
        <v>1787</v>
      </c>
      <c r="H1097" s="290">
        <v>1233</v>
      </c>
      <c r="I1097" s="289">
        <v>1078.71</v>
      </c>
      <c r="J1097" s="289">
        <v>1330051.3899999999</v>
      </c>
      <c r="K1097" s="288" t="s">
        <v>103</v>
      </c>
      <c r="L1097" s="292">
        <v>2.7000000000000001E-3</v>
      </c>
    </row>
    <row r="1098" spans="1:12" ht="15.75" thickBot="1" x14ac:dyDescent="0.3">
      <c r="A1098" s="291" t="s">
        <v>127</v>
      </c>
      <c r="B1098" s="286" t="s">
        <v>784</v>
      </c>
      <c r="C1098" s="286" t="s">
        <v>108</v>
      </c>
      <c r="D1098" s="138" t="s">
        <v>785</v>
      </c>
      <c r="E1098" s="286" t="s">
        <v>786</v>
      </c>
      <c r="F1098" s="287">
        <v>47788</v>
      </c>
      <c r="G1098" s="288" t="s">
        <v>1787</v>
      </c>
      <c r="H1098" s="290">
        <v>1326</v>
      </c>
      <c r="I1098" s="289">
        <v>1078.71</v>
      </c>
      <c r="J1098" s="289">
        <v>1430371.56</v>
      </c>
      <c r="K1098" s="288" t="s">
        <v>103</v>
      </c>
      <c r="L1098" s="292">
        <v>5.1999999999999998E-3</v>
      </c>
    </row>
    <row r="1099" spans="1:12" ht="15.75" thickBot="1" x14ac:dyDescent="0.3">
      <c r="A1099" s="291" t="s">
        <v>127</v>
      </c>
      <c r="B1099" s="286" t="s">
        <v>784</v>
      </c>
      <c r="C1099" s="286" t="s">
        <v>352</v>
      </c>
      <c r="D1099" s="138" t="s">
        <v>785</v>
      </c>
      <c r="E1099" s="286" t="s">
        <v>787</v>
      </c>
      <c r="F1099" s="287">
        <v>47788</v>
      </c>
      <c r="G1099" s="288" t="s">
        <v>1787</v>
      </c>
      <c r="H1099" s="290">
        <v>1941</v>
      </c>
      <c r="I1099" s="289">
        <v>1078.71</v>
      </c>
      <c r="J1099" s="289">
        <v>2093779.19</v>
      </c>
      <c r="K1099" s="288" t="s">
        <v>103</v>
      </c>
      <c r="L1099" s="292">
        <v>8.3999999999999995E-3</v>
      </c>
    </row>
    <row r="1100" spans="1:12" ht="15.75" thickBot="1" x14ac:dyDescent="0.3">
      <c r="A1100" s="291" t="s">
        <v>127</v>
      </c>
      <c r="B1100" s="286" t="s">
        <v>784</v>
      </c>
      <c r="C1100" s="286" t="s">
        <v>1079</v>
      </c>
      <c r="D1100" s="138" t="s">
        <v>785</v>
      </c>
      <c r="E1100" s="286" t="s">
        <v>1206</v>
      </c>
      <c r="F1100" s="287">
        <v>47788</v>
      </c>
      <c r="G1100" s="288" t="s">
        <v>1787</v>
      </c>
      <c r="H1100" s="288">
        <v>57</v>
      </c>
      <c r="I1100" s="289">
        <v>1078.71</v>
      </c>
      <c r="J1100" s="289">
        <v>61486.559999999998</v>
      </c>
      <c r="K1100" s="288" t="s">
        <v>103</v>
      </c>
      <c r="L1100" s="292">
        <v>1.5E-3</v>
      </c>
    </row>
    <row r="1101" spans="1:12" ht="15.75" thickBot="1" x14ac:dyDescent="0.3">
      <c r="A1101" s="291" t="s">
        <v>127</v>
      </c>
      <c r="B1101" s="286" t="s">
        <v>784</v>
      </c>
      <c r="C1101" s="286" t="s">
        <v>353</v>
      </c>
      <c r="D1101" s="138" t="s">
        <v>785</v>
      </c>
      <c r="E1101" s="286" t="s">
        <v>788</v>
      </c>
      <c r="F1101" s="287">
        <v>47788</v>
      </c>
      <c r="G1101" s="288" t="s">
        <v>1787</v>
      </c>
      <c r="H1101" s="288">
        <v>158</v>
      </c>
      <c r="I1101" s="289">
        <v>1078.71</v>
      </c>
      <c r="J1101" s="289">
        <v>170436.43</v>
      </c>
      <c r="K1101" s="288" t="s">
        <v>103</v>
      </c>
      <c r="L1101" s="292">
        <v>4.4999999999999997E-3</v>
      </c>
    </row>
    <row r="1102" spans="1:12" ht="15.75" thickBot="1" x14ac:dyDescent="0.3">
      <c r="A1102" s="291" t="s">
        <v>127</v>
      </c>
      <c r="B1102" s="286" t="s">
        <v>784</v>
      </c>
      <c r="C1102" s="286" t="s">
        <v>1012</v>
      </c>
      <c r="D1102" s="138" t="s">
        <v>785</v>
      </c>
      <c r="E1102" s="286" t="s">
        <v>165</v>
      </c>
      <c r="F1102" s="287">
        <v>47788</v>
      </c>
      <c r="G1102" s="288" t="s">
        <v>1787</v>
      </c>
      <c r="H1102" s="288">
        <v>71</v>
      </c>
      <c r="I1102" s="289">
        <v>1078.71</v>
      </c>
      <c r="J1102" s="289">
        <v>76588.52</v>
      </c>
      <c r="K1102" s="288" t="s">
        <v>103</v>
      </c>
      <c r="L1102" s="292">
        <v>2.3999999999999998E-3</v>
      </c>
    </row>
    <row r="1103" spans="1:12" ht="15.75" thickBot="1" x14ac:dyDescent="0.3">
      <c r="A1103" s="291" t="s">
        <v>127</v>
      </c>
      <c r="B1103" s="286" t="s">
        <v>465</v>
      </c>
      <c r="C1103" s="286" t="s">
        <v>455</v>
      </c>
      <c r="D1103" s="138" t="s">
        <v>459</v>
      </c>
      <c r="E1103" s="286" t="s">
        <v>599</v>
      </c>
      <c r="F1103" s="287">
        <v>46741</v>
      </c>
      <c r="G1103" s="288" t="s">
        <v>1788</v>
      </c>
      <c r="H1103" s="288">
        <v>150</v>
      </c>
      <c r="I1103" s="289">
        <v>1009.83</v>
      </c>
      <c r="J1103" s="289">
        <v>151473.76</v>
      </c>
      <c r="K1103" s="288" t="s">
        <v>103</v>
      </c>
      <c r="L1103" s="292">
        <v>3.5999999999999997E-2</v>
      </c>
    </row>
    <row r="1104" spans="1:12" ht="15.75" thickBot="1" x14ac:dyDescent="0.3">
      <c r="A1104" s="291" t="s">
        <v>127</v>
      </c>
      <c r="B1104" s="286" t="s">
        <v>465</v>
      </c>
      <c r="C1104" s="286" t="s">
        <v>932</v>
      </c>
      <c r="D1104" s="138" t="s">
        <v>466</v>
      </c>
      <c r="E1104" s="286" t="s">
        <v>531</v>
      </c>
      <c r="F1104" s="287">
        <v>47067</v>
      </c>
      <c r="G1104" s="288" t="s">
        <v>1650</v>
      </c>
      <c r="H1104" s="288">
        <v>10</v>
      </c>
      <c r="I1104" s="289">
        <v>991.71</v>
      </c>
      <c r="J1104" s="289">
        <v>9917.11</v>
      </c>
      <c r="K1104" s="288" t="s">
        <v>103</v>
      </c>
      <c r="L1104" s="292">
        <v>1E-4</v>
      </c>
    </row>
    <row r="1105" spans="1:12" ht="15.75" thickBot="1" x14ac:dyDescent="0.3">
      <c r="A1105" s="291" t="s">
        <v>127</v>
      </c>
      <c r="B1105" s="286" t="s">
        <v>465</v>
      </c>
      <c r="C1105" s="286" t="s">
        <v>100</v>
      </c>
      <c r="D1105" s="138" t="s">
        <v>459</v>
      </c>
      <c r="E1105" s="286" t="s">
        <v>666</v>
      </c>
      <c r="F1105" s="287">
        <v>46741</v>
      </c>
      <c r="G1105" s="288" t="s">
        <v>1788</v>
      </c>
      <c r="H1105" s="290">
        <v>2811</v>
      </c>
      <c r="I1105" s="289">
        <v>1009.83</v>
      </c>
      <c r="J1105" s="289">
        <v>2838618.34</v>
      </c>
      <c r="K1105" s="288" t="s">
        <v>103</v>
      </c>
      <c r="L1105" s="292">
        <v>5.7000000000000002E-3</v>
      </c>
    </row>
    <row r="1106" spans="1:12" ht="15.75" thickBot="1" x14ac:dyDescent="0.3">
      <c r="A1106" s="291" t="s">
        <v>127</v>
      </c>
      <c r="B1106" s="286" t="s">
        <v>465</v>
      </c>
      <c r="C1106" s="286" t="s">
        <v>108</v>
      </c>
      <c r="D1106" s="138" t="s">
        <v>459</v>
      </c>
      <c r="E1106" s="286" t="s">
        <v>667</v>
      </c>
      <c r="F1106" s="287">
        <v>46741</v>
      </c>
      <c r="G1106" s="288" t="s">
        <v>1788</v>
      </c>
      <c r="H1106" s="290">
        <v>3537</v>
      </c>
      <c r="I1106" s="289">
        <v>1009.83</v>
      </c>
      <c r="J1106" s="289">
        <v>3571751.36</v>
      </c>
      <c r="K1106" s="288" t="s">
        <v>103</v>
      </c>
      <c r="L1106" s="292">
        <v>1.2999999999999999E-2</v>
      </c>
    </row>
    <row r="1107" spans="1:12" ht="15.75" thickBot="1" x14ac:dyDescent="0.3">
      <c r="A1107" s="291" t="s">
        <v>127</v>
      </c>
      <c r="B1107" s="286" t="s">
        <v>465</v>
      </c>
      <c r="C1107" s="286" t="s">
        <v>352</v>
      </c>
      <c r="D1107" s="138" t="s">
        <v>466</v>
      </c>
      <c r="E1107" s="286" t="s">
        <v>681</v>
      </c>
      <c r="F1107" s="287">
        <v>47067</v>
      </c>
      <c r="G1107" s="288" t="s">
        <v>1650</v>
      </c>
      <c r="H1107" s="290">
        <v>1991</v>
      </c>
      <c r="I1107" s="289">
        <v>991.71</v>
      </c>
      <c r="J1107" s="289">
        <v>1974496.26</v>
      </c>
      <c r="K1107" s="288" t="s">
        <v>103</v>
      </c>
      <c r="L1107" s="292">
        <v>7.9000000000000008E-3</v>
      </c>
    </row>
    <row r="1108" spans="1:12" ht="15.75" thickBot="1" x14ac:dyDescent="0.3">
      <c r="A1108" s="291" t="s">
        <v>127</v>
      </c>
      <c r="B1108" s="286" t="s">
        <v>465</v>
      </c>
      <c r="C1108" s="286" t="s">
        <v>352</v>
      </c>
      <c r="D1108" s="138" t="s">
        <v>459</v>
      </c>
      <c r="E1108" s="286" t="s">
        <v>1510</v>
      </c>
      <c r="F1108" s="287">
        <v>46741</v>
      </c>
      <c r="G1108" s="288" t="s">
        <v>1788</v>
      </c>
      <c r="H1108" s="290">
        <v>1810</v>
      </c>
      <c r="I1108" s="289">
        <v>1009.83</v>
      </c>
      <c r="J1108" s="289">
        <v>1827783.42</v>
      </c>
      <c r="K1108" s="288" t="s">
        <v>103</v>
      </c>
      <c r="L1108" s="292">
        <v>7.3000000000000001E-3</v>
      </c>
    </row>
    <row r="1109" spans="1:12" ht="15.75" thickBot="1" x14ac:dyDescent="0.3">
      <c r="A1109" s="291" t="s">
        <v>127</v>
      </c>
      <c r="B1109" s="286" t="s">
        <v>465</v>
      </c>
      <c r="C1109" s="286" t="s">
        <v>1079</v>
      </c>
      <c r="D1109" s="138" t="s">
        <v>459</v>
      </c>
      <c r="E1109" s="286" t="s">
        <v>1207</v>
      </c>
      <c r="F1109" s="287">
        <v>46741</v>
      </c>
      <c r="G1109" s="288" t="s">
        <v>1788</v>
      </c>
      <c r="H1109" s="288">
        <v>663</v>
      </c>
      <c r="I1109" s="289">
        <v>1009.83</v>
      </c>
      <c r="J1109" s="289">
        <v>669514.04</v>
      </c>
      <c r="K1109" s="288" t="s">
        <v>103</v>
      </c>
      <c r="L1109" s="292">
        <v>1.6E-2</v>
      </c>
    </row>
    <row r="1110" spans="1:12" ht="15.75" thickBot="1" x14ac:dyDescent="0.3">
      <c r="A1110" s="291" t="s">
        <v>127</v>
      </c>
      <c r="B1110" s="286" t="s">
        <v>465</v>
      </c>
      <c r="C1110" s="286" t="s">
        <v>353</v>
      </c>
      <c r="D1110" s="138" t="s">
        <v>459</v>
      </c>
      <c r="E1110" s="286" t="s">
        <v>669</v>
      </c>
      <c r="F1110" s="287">
        <v>46741</v>
      </c>
      <c r="G1110" s="288" t="s">
        <v>1788</v>
      </c>
      <c r="H1110" s="288">
        <v>182</v>
      </c>
      <c r="I1110" s="289">
        <v>1009.83</v>
      </c>
      <c r="J1110" s="289">
        <v>183788.17</v>
      </c>
      <c r="K1110" s="288" t="s">
        <v>103</v>
      </c>
      <c r="L1110" s="292">
        <v>4.7999999999999996E-3</v>
      </c>
    </row>
    <row r="1111" spans="1:12" ht="15.75" thickBot="1" x14ac:dyDescent="0.3">
      <c r="A1111" s="291" t="s">
        <v>127</v>
      </c>
      <c r="B1111" s="286" t="s">
        <v>465</v>
      </c>
      <c r="C1111" s="286" t="s">
        <v>357</v>
      </c>
      <c r="D1111" s="138" t="s">
        <v>459</v>
      </c>
      <c r="E1111" s="286" t="s">
        <v>1565</v>
      </c>
      <c r="F1111" s="287">
        <v>46741</v>
      </c>
      <c r="G1111" s="288" t="s">
        <v>1788</v>
      </c>
      <c r="H1111" s="288">
        <v>91</v>
      </c>
      <c r="I1111" s="289">
        <v>1009.83</v>
      </c>
      <c r="J1111" s="289">
        <v>91894.080000000002</v>
      </c>
      <c r="K1111" s="288" t="s">
        <v>103</v>
      </c>
      <c r="L1111" s="292">
        <v>0.152</v>
      </c>
    </row>
    <row r="1112" spans="1:12" ht="15.75" thickBot="1" x14ac:dyDescent="0.3">
      <c r="A1112" s="291" t="s">
        <v>127</v>
      </c>
      <c r="B1112" s="286" t="s">
        <v>465</v>
      </c>
      <c r="C1112" s="286" t="s">
        <v>1012</v>
      </c>
      <c r="D1112" s="138" t="s">
        <v>459</v>
      </c>
      <c r="E1112" s="286" t="s">
        <v>165</v>
      </c>
      <c r="F1112" s="287">
        <v>46741</v>
      </c>
      <c r="G1112" s="288" t="s">
        <v>1788</v>
      </c>
      <c r="H1112" s="288">
        <v>159</v>
      </c>
      <c r="I1112" s="289">
        <v>1009.83</v>
      </c>
      <c r="J1112" s="289">
        <v>160562.19</v>
      </c>
      <c r="K1112" s="288" t="s">
        <v>103</v>
      </c>
      <c r="L1112" s="292">
        <v>5.1000000000000004E-3</v>
      </c>
    </row>
    <row r="1113" spans="1:12" ht="15.75" thickBot="1" x14ac:dyDescent="0.3">
      <c r="A1113" s="291" t="s">
        <v>127</v>
      </c>
      <c r="B1113" s="286" t="s">
        <v>394</v>
      </c>
      <c r="C1113" s="286" t="s">
        <v>356</v>
      </c>
      <c r="D1113" s="138" t="s">
        <v>395</v>
      </c>
      <c r="E1113" s="286" t="s">
        <v>1248</v>
      </c>
      <c r="F1113" s="287">
        <v>46611</v>
      </c>
      <c r="G1113" s="288" t="s">
        <v>103</v>
      </c>
      <c r="H1113" s="288">
        <v>39</v>
      </c>
      <c r="I1113" s="289">
        <v>753.87</v>
      </c>
      <c r="J1113" s="289">
        <v>29400.98</v>
      </c>
      <c r="K1113" s="288" t="s">
        <v>103</v>
      </c>
      <c r="L1113" s="292">
        <v>0.05</v>
      </c>
    </row>
    <row r="1114" spans="1:12" ht="15.75" thickBot="1" x14ac:dyDescent="0.3">
      <c r="A1114" s="291" t="s">
        <v>127</v>
      </c>
      <c r="B1114" s="286" t="s">
        <v>394</v>
      </c>
      <c r="C1114" s="286" t="s">
        <v>932</v>
      </c>
      <c r="D1114" s="138" t="s">
        <v>395</v>
      </c>
      <c r="E1114" s="286" t="s">
        <v>951</v>
      </c>
      <c r="F1114" s="287">
        <v>46611</v>
      </c>
      <c r="G1114" s="288" t="s">
        <v>103</v>
      </c>
      <c r="H1114" s="288">
        <v>230</v>
      </c>
      <c r="I1114" s="289">
        <v>751.76</v>
      </c>
      <c r="J1114" s="289">
        <v>172903.93</v>
      </c>
      <c r="K1114" s="288" t="s">
        <v>103</v>
      </c>
      <c r="L1114" s="292">
        <v>1.4E-3</v>
      </c>
    </row>
    <row r="1115" spans="1:12" ht="15.75" thickBot="1" x14ac:dyDescent="0.3">
      <c r="A1115" s="291" t="s">
        <v>127</v>
      </c>
      <c r="B1115" s="286" t="s">
        <v>394</v>
      </c>
      <c r="C1115" s="286" t="s">
        <v>1011</v>
      </c>
      <c r="D1115" s="138" t="s">
        <v>395</v>
      </c>
      <c r="E1115" s="286" t="s">
        <v>165</v>
      </c>
      <c r="F1115" s="287">
        <v>46611</v>
      </c>
      <c r="G1115" s="288" t="s">
        <v>103</v>
      </c>
      <c r="H1115" s="288">
        <v>78</v>
      </c>
      <c r="I1115" s="289">
        <v>751.76</v>
      </c>
      <c r="J1115" s="289">
        <v>58636.99</v>
      </c>
      <c r="K1115" s="288" t="s">
        <v>103</v>
      </c>
      <c r="L1115" s="292">
        <v>1.1999999999999999E-3</v>
      </c>
    </row>
    <row r="1116" spans="1:12" ht="15.75" thickBot="1" x14ac:dyDescent="0.3">
      <c r="A1116" s="291" t="s">
        <v>127</v>
      </c>
      <c r="B1116" s="286" t="s">
        <v>394</v>
      </c>
      <c r="C1116" s="286" t="s">
        <v>352</v>
      </c>
      <c r="D1116" s="138" t="s">
        <v>395</v>
      </c>
      <c r="E1116" s="286" t="s">
        <v>671</v>
      </c>
      <c r="F1116" s="287">
        <v>46611</v>
      </c>
      <c r="G1116" s="288" t="s">
        <v>103</v>
      </c>
      <c r="H1116" s="290">
        <v>1360</v>
      </c>
      <c r="I1116" s="289">
        <v>751.76</v>
      </c>
      <c r="J1116" s="289">
        <v>1022388.48</v>
      </c>
      <c r="K1116" s="288" t="s">
        <v>103</v>
      </c>
      <c r="L1116" s="292">
        <v>4.1000000000000003E-3</v>
      </c>
    </row>
    <row r="1117" spans="1:12" ht="15.75" thickBot="1" x14ac:dyDescent="0.3">
      <c r="A1117" s="291" t="s">
        <v>127</v>
      </c>
      <c r="B1117" s="286" t="s">
        <v>394</v>
      </c>
      <c r="C1117" s="286" t="s">
        <v>353</v>
      </c>
      <c r="D1117" s="138" t="s">
        <v>395</v>
      </c>
      <c r="E1117" s="286" t="s">
        <v>672</v>
      </c>
      <c r="F1117" s="287">
        <v>46611</v>
      </c>
      <c r="G1117" s="288" t="s">
        <v>103</v>
      </c>
      <c r="H1117" s="288">
        <v>40</v>
      </c>
      <c r="I1117" s="289">
        <v>753.87</v>
      </c>
      <c r="J1117" s="289">
        <v>30154.85</v>
      </c>
      <c r="K1117" s="288" t="s">
        <v>103</v>
      </c>
      <c r="L1117" s="292">
        <v>8.0000000000000004E-4</v>
      </c>
    </row>
    <row r="1118" spans="1:12" ht="15.75" thickBot="1" x14ac:dyDescent="0.3">
      <c r="A1118" s="291" t="s">
        <v>127</v>
      </c>
      <c r="B1118" s="286" t="s">
        <v>394</v>
      </c>
      <c r="C1118" s="286" t="s">
        <v>357</v>
      </c>
      <c r="D1118" s="138" t="s">
        <v>395</v>
      </c>
      <c r="E1118" s="286" t="s">
        <v>534</v>
      </c>
      <c r="F1118" s="287">
        <v>46611</v>
      </c>
      <c r="G1118" s="288" t="s">
        <v>103</v>
      </c>
      <c r="H1118" s="288">
        <v>19</v>
      </c>
      <c r="I1118" s="289">
        <v>753.87</v>
      </c>
      <c r="J1118" s="289">
        <v>14323.55</v>
      </c>
      <c r="K1118" s="288" t="s">
        <v>103</v>
      </c>
      <c r="L1118" s="292">
        <v>2.3699999999999999E-2</v>
      </c>
    </row>
    <row r="1119" spans="1:12" ht="15.75" thickBot="1" x14ac:dyDescent="0.3">
      <c r="A1119" s="291" t="s">
        <v>127</v>
      </c>
      <c r="B1119" s="286" t="s">
        <v>394</v>
      </c>
      <c r="C1119" s="286" t="s">
        <v>1012</v>
      </c>
      <c r="D1119" s="138" t="s">
        <v>395</v>
      </c>
      <c r="E1119" s="286" t="s">
        <v>165</v>
      </c>
      <c r="F1119" s="287">
        <v>46611</v>
      </c>
      <c r="G1119" s="288" t="s">
        <v>103</v>
      </c>
      <c r="H1119" s="288">
        <v>49</v>
      </c>
      <c r="I1119" s="289">
        <v>751.76</v>
      </c>
      <c r="J1119" s="289">
        <v>36836.06</v>
      </c>
      <c r="K1119" s="288" t="s">
        <v>103</v>
      </c>
      <c r="L1119" s="292">
        <v>1.1999999999999999E-3</v>
      </c>
    </row>
    <row r="1120" spans="1:12" ht="15.75" thickBot="1" x14ac:dyDescent="0.3">
      <c r="A1120" s="291" t="s">
        <v>127</v>
      </c>
      <c r="B1120" s="286" t="s">
        <v>407</v>
      </c>
      <c r="C1120" s="286" t="s">
        <v>932</v>
      </c>
      <c r="D1120" s="138" t="s">
        <v>408</v>
      </c>
      <c r="E1120" s="286" t="s">
        <v>952</v>
      </c>
      <c r="F1120" s="287">
        <v>46609</v>
      </c>
      <c r="G1120" s="288" t="s">
        <v>103</v>
      </c>
      <c r="H1120" s="288">
        <v>310</v>
      </c>
      <c r="I1120" s="289">
        <v>611.73</v>
      </c>
      <c r="J1120" s="289">
        <v>189635.27</v>
      </c>
      <c r="K1120" s="288" t="s">
        <v>103</v>
      </c>
      <c r="L1120" s="292">
        <v>1.5E-3</v>
      </c>
    </row>
    <row r="1121" spans="1:12" ht="15.75" thickBot="1" x14ac:dyDescent="0.3">
      <c r="A1121" s="291" t="s">
        <v>127</v>
      </c>
      <c r="B1121" s="286" t="s">
        <v>407</v>
      </c>
      <c r="C1121" s="286" t="s">
        <v>100</v>
      </c>
      <c r="D1121" s="138" t="s">
        <v>408</v>
      </c>
      <c r="E1121" s="286" t="s">
        <v>1511</v>
      </c>
      <c r="F1121" s="287">
        <v>46609</v>
      </c>
      <c r="G1121" s="288" t="s">
        <v>103</v>
      </c>
      <c r="H1121" s="290">
        <v>1431</v>
      </c>
      <c r="I1121" s="289">
        <v>611.73</v>
      </c>
      <c r="J1121" s="289">
        <v>875380.86</v>
      </c>
      <c r="K1121" s="288" t="s">
        <v>103</v>
      </c>
      <c r="L1121" s="292">
        <v>1.6999999999999999E-3</v>
      </c>
    </row>
    <row r="1122" spans="1:12" ht="15.75" thickBot="1" x14ac:dyDescent="0.3">
      <c r="A1122" s="291" t="s">
        <v>127</v>
      </c>
      <c r="B1122" s="286" t="s">
        <v>407</v>
      </c>
      <c r="C1122" s="286" t="s">
        <v>108</v>
      </c>
      <c r="D1122" s="138" t="s">
        <v>408</v>
      </c>
      <c r="E1122" s="286" t="s">
        <v>673</v>
      </c>
      <c r="F1122" s="287">
        <v>46609</v>
      </c>
      <c r="G1122" s="288" t="s">
        <v>103</v>
      </c>
      <c r="H1122" s="290">
        <v>1468</v>
      </c>
      <c r="I1122" s="289">
        <v>611.73</v>
      </c>
      <c r="J1122" s="289">
        <v>898014.74</v>
      </c>
      <c r="K1122" s="288" t="s">
        <v>103</v>
      </c>
      <c r="L1122" s="292">
        <v>3.3E-3</v>
      </c>
    </row>
    <row r="1123" spans="1:12" ht="15.75" thickBot="1" x14ac:dyDescent="0.3">
      <c r="A1123" s="291" t="s">
        <v>127</v>
      </c>
      <c r="B1123" s="286" t="s">
        <v>407</v>
      </c>
      <c r="C1123" s="286" t="s">
        <v>1079</v>
      </c>
      <c r="D1123" s="138" t="s">
        <v>408</v>
      </c>
      <c r="E1123" s="286" t="s">
        <v>1193</v>
      </c>
      <c r="F1123" s="287">
        <v>46609</v>
      </c>
      <c r="G1123" s="288" t="s">
        <v>103</v>
      </c>
      <c r="H1123" s="288">
        <v>53</v>
      </c>
      <c r="I1123" s="289">
        <v>611.73</v>
      </c>
      <c r="J1123" s="289">
        <v>32421.51</v>
      </c>
      <c r="K1123" s="288" t="s">
        <v>103</v>
      </c>
      <c r="L1123" s="292">
        <v>8.0000000000000004E-4</v>
      </c>
    </row>
    <row r="1124" spans="1:12" ht="15.75" thickBot="1" x14ac:dyDescent="0.3">
      <c r="A1124" s="291" t="s">
        <v>127</v>
      </c>
      <c r="B1124" s="286" t="s">
        <v>407</v>
      </c>
      <c r="C1124" s="286" t="s">
        <v>353</v>
      </c>
      <c r="D1124" s="138" t="s">
        <v>408</v>
      </c>
      <c r="E1124" s="286" t="s">
        <v>542</v>
      </c>
      <c r="F1124" s="287">
        <v>46609</v>
      </c>
      <c r="G1124" s="288" t="s">
        <v>103</v>
      </c>
      <c r="H1124" s="288">
        <v>54</v>
      </c>
      <c r="I1124" s="289">
        <v>613.22</v>
      </c>
      <c r="J1124" s="289">
        <v>33114.120000000003</v>
      </c>
      <c r="K1124" s="288" t="s">
        <v>103</v>
      </c>
      <c r="L1124" s="292">
        <v>8.9999999999999998E-4</v>
      </c>
    </row>
    <row r="1125" spans="1:12" ht="15.75" thickBot="1" x14ac:dyDescent="0.3">
      <c r="A1125" s="291" t="s">
        <v>127</v>
      </c>
      <c r="B1125" s="286" t="s">
        <v>407</v>
      </c>
      <c r="C1125" s="286" t="s">
        <v>1012</v>
      </c>
      <c r="D1125" s="138" t="s">
        <v>408</v>
      </c>
      <c r="E1125" s="286" t="s">
        <v>165</v>
      </c>
      <c r="F1125" s="287">
        <v>46609</v>
      </c>
      <c r="G1125" s="288" t="s">
        <v>103</v>
      </c>
      <c r="H1125" s="288">
        <v>66</v>
      </c>
      <c r="I1125" s="289">
        <v>611.73</v>
      </c>
      <c r="J1125" s="289">
        <v>40373.96</v>
      </c>
      <c r="K1125" s="288" t="s">
        <v>103</v>
      </c>
      <c r="L1125" s="292">
        <v>1.2999999999999999E-3</v>
      </c>
    </row>
    <row r="1126" spans="1:12" ht="15.75" thickBot="1" x14ac:dyDescent="0.3">
      <c r="A1126" s="291" t="s">
        <v>127</v>
      </c>
      <c r="B1126" s="286" t="s">
        <v>1374</v>
      </c>
      <c r="C1126" s="286" t="s">
        <v>1314</v>
      </c>
      <c r="D1126" s="138" t="s">
        <v>1375</v>
      </c>
      <c r="E1126" s="286" t="s">
        <v>165</v>
      </c>
      <c r="F1126" s="287">
        <v>51028</v>
      </c>
      <c r="G1126" s="288" t="s">
        <v>1552</v>
      </c>
      <c r="H1126" s="290">
        <v>1909</v>
      </c>
      <c r="I1126" s="289">
        <v>968.67</v>
      </c>
      <c r="J1126" s="289">
        <v>1849185</v>
      </c>
      <c r="K1126" s="288" t="s">
        <v>103</v>
      </c>
      <c r="L1126" s="292">
        <v>2.53E-2</v>
      </c>
    </row>
    <row r="1127" spans="1:12" ht="15.75" thickBot="1" x14ac:dyDescent="0.3">
      <c r="A1127" s="291" t="s">
        <v>127</v>
      </c>
      <c r="B1127" s="286" t="s">
        <v>1651</v>
      </c>
      <c r="C1127" s="286" t="s">
        <v>1314</v>
      </c>
      <c r="D1127" s="138" t="s">
        <v>1376</v>
      </c>
      <c r="E1127" s="286" t="s">
        <v>165</v>
      </c>
      <c r="F1127" s="287">
        <v>49597</v>
      </c>
      <c r="G1127" s="288" t="s">
        <v>1547</v>
      </c>
      <c r="H1127" s="290">
        <v>2215</v>
      </c>
      <c r="I1127" s="289">
        <v>1016.01</v>
      </c>
      <c r="J1127" s="289">
        <v>2250465.79</v>
      </c>
      <c r="K1127" s="288" t="s">
        <v>103</v>
      </c>
      <c r="L1127" s="292">
        <v>3.0700000000000002E-2</v>
      </c>
    </row>
    <row r="1128" spans="1:12" ht="15.75" thickBot="1" x14ac:dyDescent="0.3">
      <c r="A1128" s="291" t="s">
        <v>127</v>
      </c>
      <c r="B1128" s="286" t="s">
        <v>893</v>
      </c>
      <c r="C1128" s="286" t="s">
        <v>455</v>
      </c>
      <c r="D1128" s="138" t="s">
        <v>894</v>
      </c>
      <c r="E1128" s="286" t="s">
        <v>672</v>
      </c>
      <c r="F1128" s="287">
        <v>47223</v>
      </c>
      <c r="G1128" s="288" t="s">
        <v>103</v>
      </c>
      <c r="H1128" s="288">
        <v>40</v>
      </c>
      <c r="I1128" s="289">
        <v>1067.68</v>
      </c>
      <c r="J1128" s="289">
        <v>42707.360000000001</v>
      </c>
      <c r="K1128" s="288" t="s">
        <v>103</v>
      </c>
      <c r="L1128" s="292">
        <v>1.01E-2</v>
      </c>
    </row>
    <row r="1129" spans="1:12" ht="15.75" thickBot="1" x14ac:dyDescent="0.3">
      <c r="A1129" s="291" t="s">
        <v>127</v>
      </c>
      <c r="B1129" s="286" t="s">
        <v>893</v>
      </c>
      <c r="C1129" s="286" t="s">
        <v>932</v>
      </c>
      <c r="D1129" s="138" t="s">
        <v>1100</v>
      </c>
      <c r="E1129" s="286" t="s">
        <v>1652</v>
      </c>
      <c r="F1129" s="287">
        <v>48014</v>
      </c>
      <c r="G1129" s="288" t="s">
        <v>1789</v>
      </c>
      <c r="H1129" s="290">
        <v>3446</v>
      </c>
      <c r="I1129" s="289">
        <v>1021.94</v>
      </c>
      <c r="J1129" s="289">
        <v>3521621.77</v>
      </c>
      <c r="K1129" s="288" t="s">
        <v>103</v>
      </c>
      <c r="L1129" s="292">
        <v>2.8799999999999999E-2</v>
      </c>
    </row>
    <row r="1130" spans="1:12" ht="15.75" thickBot="1" x14ac:dyDescent="0.3">
      <c r="A1130" s="291" t="s">
        <v>127</v>
      </c>
      <c r="B1130" s="286" t="s">
        <v>893</v>
      </c>
      <c r="C1130" s="286" t="s">
        <v>1011</v>
      </c>
      <c r="D1130" s="138" t="s">
        <v>1100</v>
      </c>
      <c r="E1130" s="286" t="s">
        <v>1404</v>
      </c>
      <c r="F1130" s="287">
        <v>48014</v>
      </c>
      <c r="G1130" s="288" t="s">
        <v>1789</v>
      </c>
      <c r="H1130" s="288">
        <v>990</v>
      </c>
      <c r="I1130" s="289">
        <v>1021.94</v>
      </c>
      <c r="J1130" s="289">
        <v>1011725.35</v>
      </c>
      <c r="K1130" s="288" t="s">
        <v>103</v>
      </c>
      <c r="L1130" s="292">
        <v>2.1299999999999999E-2</v>
      </c>
    </row>
    <row r="1131" spans="1:12" ht="15.75" thickBot="1" x14ac:dyDescent="0.3">
      <c r="A1131" s="291" t="s">
        <v>127</v>
      </c>
      <c r="B1131" s="286" t="s">
        <v>893</v>
      </c>
      <c r="C1131" s="286" t="s">
        <v>100</v>
      </c>
      <c r="D1131" s="138" t="s">
        <v>894</v>
      </c>
      <c r="E1131" s="286" t="s">
        <v>1790</v>
      </c>
      <c r="F1131" s="287">
        <v>47223</v>
      </c>
      <c r="G1131" s="288" t="s">
        <v>103</v>
      </c>
      <c r="H1131" s="290">
        <v>1232</v>
      </c>
      <c r="I1131" s="289">
        <v>1069.52</v>
      </c>
      <c r="J1131" s="289">
        <v>1317647.92</v>
      </c>
      <c r="K1131" s="288" t="s">
        <v>103</v>
      </c>
      <c r="L1131" s="292">
        <v>2.5999999999999999E-3</v>
      </c>
    </row>
    <row r="1132" spans="1:12" ht="15.75" thickBot="1" x14ac:dyDescent="0.3">
      <c r="A1132" s="291" t="s">
        <v>127</v>
      </c>
      <c r="B1132" s="286" t="s">
        <v>893</v>
      </c>
      <c r="C1132" s="286" t="s">
        <v>108</v>
      </c>
      <c r="D1132" s="138" t="s">
        <v>894</v>
      </c>
      <c r="E1132" s="286" t="s">
        <v>1446</v>
      </c>
      <c r="F1132" s="287">
        <v>47223</v>
      </c>
      <c r="G1132" s="288" t="s">
        <v>103</v>
      </c>
      <c r="H1132" s="290">
        <v>1366</v>
      </c>
      <c r="I1132" s="289">
        <v>1069.52</v>
      </c>
      <c r="J1132" s="289">
        <v>1460963.53</v>
      </c>
      <c r="K1132" s="288" t="s">
        <v>103</v>
      </c>
      <c r="L1132" s="292">
        <v>5.3E-3</v>
      </c>
    </row>
    <row r="1133" spans="1:12" ht="15.75" thickBot="1" x14ac:dyDescent="0.3">
      <c r="A1133" s="291" t="s">
        <v>127</v>
      </c>
      <c r="B1133" s="286" t="s">
        <v>893</v>
      </c>
      <c r="C1133" s="286" t="s">
        <v>1079</v>
      </c>
      <c r="D1133" s="138" t="s">
        <v>894</v>
      </c>
      <c r="E1133" s="286" t="s">
        <v>1208</v>
      </c>
      <c r="F1133" s="287">
        <v>47223</v>
      </c>
      <c r="G1133" s="288" t="s">
        <v>103</v>
      </c>
      <c r="H1133" s="288">
        <v>151</v>
      </c>
      <c r="I1133" s="289">
        <v>1069.52</v>
      </c>
      <c r="J1133" s="289">
        <v>161497.43</v>
      </c>
      <c r="K1133" s="288" t="s">
        <v>103</v>
      </c>
      <c r="L1133" s="292">
        <v>3.8999999999999998E-3</v>
      </c>
    </row>
    <row r="1134" spans="1:12" ht="15.75" thickBot="1" x14ac:dyDescent="0.3">
      <c r="A1134" s="291" t="s">
        <v>127</v>
      </c>
      <c r="B1134" s="286" t="s">
        <v>893</v>
      </c>
      <c r="C1134" s="286" t="s">
        <v>353</v>
      </c>
      <c r="D1134" s="138" t="s">
        <v>894</v>
      </c>
      <c r="E1134" s="286" t="s">
        <v>683</v>
      </c>
      <c r="F1134" s="287">
        <v>47223</v>
      </c>
      <c r="G1134" s="288" t="s">
        <v>103</v>
      </c>
      <c r="H1134" s="288">
        <v>211</v>
      </c>
      <c r="I1134" s="289">
        <v>1067.68</v>
      </c>
      <c r="J1134" s="289">
        <v>225281.35</v>
      </c>
      <c r="K1134" s="288" t="s">
        <v>103</v>
      </c>
      <c r="L1134" s="292">
        <v>5.8999999999999999E-3</v>
      </c>
    </row>
    <row r="1135" spans="1:12" ht="15.75" thickBot="1" x14ac:dyDescent="0.3">
      <c r="A1135" s="291" t="s">
        <v>127</v>
      </c>
      <c r="B1135" s="286" t="s">
        <v>893</v>
      </c>
      <c r="C1135" s="286" t="s">
        <v>1314</v>
      </c>
      <c r="D1135" s="138" t="s">
        <v>1100</v>
      </c>
      <c r="E1135" s="286" t="s">
        <v>165</v>
      </c>
      <c r="F1135" s="287">
        <v>48014</v>
      </c>
      <c r="G1135" s="288" t="s">
        <v>1789</v>
      </c>
      <c r="H1135" s="290">
        <v>1500</v>
      </c>
      <c r="I1135" s="289">
        <v>1021.94</v>
      </c>
      <c r="J1135" s="289">
        <v>1532917.2</v>
      </c>
      <c r="K1135" s="288" t="s">
        <v>103</v>
      </c>
      <c r="L1135" s="292">
        <v>2.0899999999999998E-2</v>
      </c>
    </row>
    <row r="1136" spans="1:12" ht="15.75" thickBot="1" x14ac:dyDescent="0.3">
      <c r="A1136" s="291" t="s">
        <v>127</v>
      </c>
      <c r="B1136" s="286" t="s">
        <v>893</v>
      </c>
      <c r="C1136" s="286" t="s">
        <v>1012</v>
      </c>
      <c r="D1136" s="138" t="s">
        <v>1100</v>
      </c>
      <c r="E1136" s="286" t="s">
        <v>1653</v>
      </c>
      <c r="F1136" s="287">
        <v>48014</v>
      </c>
      <c r="G1136" s="288" t="s">
        <v>1789</v>
      </c>
      <c r="H1136" s="288">
        <v>664</v>
      </c>
      <c r="I1136" s="289">
        <v>1021.94</v>
      </c>
      <c r="J1136" s="289">
        <v>678571.35</v>
      </c>
      <c r="K1136" s="288" t="s">
        <v>103</v>
      </c>
      <c r="L1136" s="292">
        <v>2.1399999999999999E-2</v>
      </c>
    </row>
    <row r="1137" spans="1:12" ht="15.75" thickBot="1" x14ac:dyDescent="0.3">
      <c r="A1137" s="291" t="s">
        <v>127</v>
      </c>
      <c r="B1137" s="286" t="s">
        <v>814</v>
      </c>
      <c r="C1137" s="286" t="s">
        <v>245</v>
      </c>
      <c r="D1137" s="138" t="s">
        <v>804</v>
      </c>
      <c r="E1137" s="286" t="s">
        <v>815</v>
      </c>
      <c r="F1137" s="287">
        <v>48349</v>
      </c>
      <c r="G1137" s="288" t="s">
        <v>1791</v>
      </c>
      <c r="H1137" s="288">
        <v>538</v>
      </c>
      <c r="I1137" s="289">
        <v>1067.46</v>
      </c>
      <c r="J1137" s="289">
        <v>574294.25</v>
      </c>
      <c r="K1137" s="288" t="s">
        <v>103</v>
      </c>
      <c r="L1137" s="292">
        <v>4.6899999999999997E-2</v>
      </c>
    </row>
    <row r="1138" spans="1:12" ht="15.75" thickBot="1" x14ac:dyDescent="0.3">
      <c r="A1138" s="291" t="s">
        <v>127</v>
      </c>
      <c r="B1138" s="286" t="s">
        <v>814</v>
      </c>
      <c r="C1138" s="286" t="s">
        <v>932</v>
      </c>
      <c r="D1138" s="138" t="s">
        <v>804</v>
      </c>
      <c r="E1138" s="286" t="s">
        <v>1654</v>
      </c>
      <c r="F1138" s="287">
        <v>48349</v>
      </c>
      <c r="G1138" s="288" t="s">
        <v>1791</v>
      </c>
      <c r="H1138" s="290">
        <v>3238</v>
      </c>
      <c r="I1138" s="289">
        <v>1067.46</v>
      </c>
      <c r="J1138" s="289">
        <v>3456440.1</v>
      </c>
      <c r="K1138" s="288" t="s">
        <v>103</v>
      </c>
      <c r="L1138" s="292">
        <v>2.8199999999999999E-2</v>
      </c>
    </row>
    <row r="1139" spans="1:12" ht="15.75" thickBot="1" x14ac:dyDescent="0.3">
      <c r="A1139" s="291" t="s">
        <v>127</v>
      </c>
      <c r="B1139" s="286" t="s">
        <v>814</v>
      </c>
      <c r="C1139" s="286" t="s">
        <v>1011</v>
      </c>
      <c r="D1139" s="138" t="s">
        <v>804</v>
      </c>
      <c r="E1139" s="286" t="s">
        <v>1405</v>
      </c>
      <c r="F1139" s="287">
        <v>48349</v>
      </c>
      <c r="G1139" s="288" t="s">
        <v>1791</v>
      </c>
      <c r="H1139" s="288">
        <v>935</v>
      </c>
      <c r="I1139" s="289">
        <v>1067.46</v>
      </c>
      <c r="J1139" s="289">
        <v>998076.44</v>
      </c>
      <c r="K1139" s="288" t="s">
        <v>103</v>
      </c>
      <c r="L1139" s="292">
        <v>2.1000000000000001E-2</v>
      </c>
    </row>
    <row r="1140" spans="1:12" ht="15.75" thickBot="1" x14ac:dyDescent="0.3">
      <c r="A1140" s="291" t="s">
        <v>127</v>
      </c>
      <c r="B1140" s="286" t="s">
        <v>814</v>
      </c>
      <c r="C1140" s="286" t="s">
        <v>1012</v>
      </c>
      <c r="D1140" s="138" t="s">
        <v>804</v>
      </c>
      <c r="E1140" s="286" t="s">
        <v>1655</v>
      </c>
      <c r="F1140" s="287">
        <v>48349</v>
      </c>
      <c r="G1140" s="288" t="s">
        <v>1791</v>
      </c>
      <c r="H1140" s="288">
        <v>627</v>
      </c>
      <c r="I1140" s="289">
        <v>1067.46</v>
      </c>
      <c r="J1140" s="289">
        <v>669298.31999999995</v>
      </c>
      <c r="K1140" s="288" t="s">
        <v>103</v>
      </c>
      <c r="L1140" s="292">
        <v>2.1100000000000001E-2</v>
      </c>
    </row>
    <row r="1141" spans="1:12" ht="15.75" thickBot="1" x14ac:dyDescent="0.3">
      <c r="A1141" s="291" t="s">
        <v>127</v>
      </c>
      <c r="B1141" s="286" t="s">
        <v>324</v>
      </c>
      <c r="C1141" s="286" t="s">
        <v>352</v>
      </c>
      <c r="D1141" s="138" t="s">
        <v>325</v>
      </c>
      <c r="E1141" s="286" t="s">
        <v>674</v>
      </c>
      <c r="F1141" s="287">
        <v>46502</v>
      </c>
      <c r="G1141" s="288" t="s">
        <v>1792</v>
      </c>
      <c r="H1141" s="290">
        <v>2854</v>
      </c>
      <c r="I1141" s="289">
        <v>618.63</v>
      </c>
      <c r="J1141" s="289">
        <v>1765575.26</v>
      </c>
      <c r="K1141" s="288" t="s">
        <v>103</v>
      </c>
      <c r="L1141" s="292">
        <v>7.1000000000000004E-3</v>
      </c>
    </row>
    <row r="1142" spans="1:12" ht="15.75" thickBot="1" x14ac:dyDescent="0.3">
      <c r="A1142" s="291" t="s">
        <v>127</v>
      </c>
      <c r="B1142" s="286" t="s">
        <v>1097</v>
      </c>
      <c r="C1142" s="286" t="s">
        <v>245</v>
      </c>
      <c r="D1142" s="138" t="s">
        <v>163</v>
      </c>
      <c r="E1142" s="286" t="s">
        <v>165</v>
      </c>
      <c r="F1142" s="287">
        <v>52733</v>
      </c>
      <c r="G1142" s="288" t="s">
        <v>103</v>
      </c>
      <c r="H1142" s="288">
        <v>300</v>
      </c>
      <c r="I1142" s="289">
        <v>1007.52</v>
      </c>
      <c r="J1142" s="289">
        <v>302254.99</v>
      </c>
      <c r="K1142" s="288" t="s">
        <v>103</v>
      </c>
      <c r="L1142" s="292">
        <v>2.47E-2</v>
      </c>
    </row>
    <row r="1143" spans="1:12" ht="15.75" thickBot="1" x14ac:dyDescent="0.3">
      <c r="A1143" s="291" t="s">
        <v>127</v>
      </c>
      <c r="B1143" s="286" t="s">
        <v>975</v>
      </c>
      <c r="C1143" s="286" t="s">
        <v>245</v>
      </c>
      <c r="D1143" s="138" t="s">
        <v>963</v>
      </c>
      <c r="E1143" s="286" t="s">
        <v>978</v>
      </c>
      <c r="F1143" s="287">
        <v>49841</v>
      </c>
      <c r="G1143" s="288" t="s">
        <v>1656</v>
      </c>
      <c r="H1143" s="288">
        <v>105</v>
      </c>
      <c r="I1143" s="289">
        <v>1050.8</v>
      </c>
      <c r="J1143" s="289">
        <v>110334.03</v>
      </c>
      <c r="K1143" s="288" t="s">
        <v>103</v>
      </c>
      <c r="L1143" s="292">
        <v>8.9999999999999993E-3</v>
      </c>
    </row>
    <row r="1144" spans="1:12" ht="15.75" thickBot="1" x14ac:dyDescent="0.3">
      <c r="A1144" s="291" t="s">
        <v>127</v>
      </c>
      <c r="B1144" s="286" t="s">
        <v>975</v>
      </c>
      <c r="C1144" s="286" t="s">
        <v>455</v>
      </c>
      <c r="D1144" s="138" t="s">
        <v>974</v>
      </c>
      <c r="E1144" s="286" t="s">
        <v>531</v>
      </c>
      <c r="F1144" s="287">
        <v>47284</v>
      </c>
      <c r="G1144" s="288" t="s">
        <v>1657</v>
      </c>
      <c r="H1144" s="288">
        <v>10</v>
      </c>
      <c r="I1144" s="289">
        <v>1058.07</v>
      </c>
      <c r="J1144" s="289">
        <v>10580.74</v>
      </c>
      <c r="K1144" s="288" t="s">
        <v>103</v>
      </c>
      <c r="L1144" s="292">
        <v>2.5000000000000001E-3</v>
      </c>
    </row>
    <row r="1145" spans="1:12" ht="15.75" thickBot="1" x14ac:dyDescent="0.3">
      <c r="A1145" s="291" t="s">
        <v>127</v>
      </c>
      <c r="B1145" s="286" t="s">
        <v>975</v>
      </c>
      <c r="C1145" s="286" t="s">
        <v>932</v>
      </c>
      <c r="D1145" s="138" t="s">
        <v>1099</v>
      </c>
      <c r="E1145" s="286" t="s">
        <v>1400</v>
      </c>
      <c r="F1145" s="287">
        <v>47192</v>
      </c>
      <c r="G1145" s="288" t="s">
        <v>1793</v>
      </c>
      <c r="H1145" s="290">
        <v>3875</v>
      </c>
      <c r="I1145" s="289">
        <v>1184.48</v>
      </c>
      <c r="J1145" s="289">
        <v>4589878</v>
      </c>
      <c r="K1145" s="288" t="s">
        <v>103</v>
      </c>
      <c r="L1145" s="292">
        <v>3.7499999999999999E-2</v>
      </c>
    </row>
    <row r="1146" spans="1:12" ht="15.75" thickBot="1" x14ac:dyDescent="0.3">
      <c r="A1146" s="291" t="s">
        <v>127</v>
      </c>
      <c r="B1146" s="286" t="s">
        <v>975</v>
      </c>
      <c r="C1146" s="286" t="s">
        <v>1011</v>
      </c>
      <c r="D1146" s="138" t="s">
        <v>1099</v>
      </c>
      <c r="E1146" s="286" t="s">
        <v>1406</v>
      </c>
      <c r="F1146" s="287">
        <v>47192</v>
      </c>
      <c r="G1146" s="288" t="s">
        <v>1793</v>
      </c>
      <c r="H1146" s="288">
        <v>925</v>
      </c>
      <c r="I1146" s="289">
        <v>1184.48</v>
      </c>
      <c r="J1146" s="289">
        <v>1095648.3</v>
      </c>
      <c r="K1146" s="288" t="s">
        <v>103</v>
      </c>
      <c r="L1146" s="292">
        <v>2.3E-2</v>
      </c>
    </row>
    <row r="1147" spans="1:12" ht="15.75" thickBot="1" x14ac:dyDescent="0.3">
      <c r="A1147" s="291" t="s">
        <v>127</v>
      </c>
      <c r="B1147" s="286" t="s">
        <v>975</v>
      </c>
      <c r="C1147" s="286" t="s">
        <v>100</v>
      </c>
      <c r="D1147" s="138" t="s">
        <v>974</v>
      </c>
      <c r="E1147" s="286" t="s">
        <v>707</v>
      </c>
      <c r="F1147" s="287">
        <v>47284</v>
      </c>
      <c r="G1147" s="288" t="s">
        <v>1657</v>
      </c>
      <c r="H1147" s="288">
        <v>405</v>
      </c>
      <c r="I1147" s="289">
        <v>1058.07</v>
      </c>
      <c r="J1147" s="289">
        <v>428519.97</v>
      </c>
      <c r="K1147" s="288" t="s">
        <v>103</v>
      </c>
      <c r="L1147" s="292">
        <v>8.9999999999999998E-4</v>
      </c>
    </row>
    <row r="1148" spans="1:12" ht="15.75" thickBot="1" x14ac:dyDescent="0.3">
      <c r="A1148" s="291" t="s">
        <v>127</v>
      </c>
      <c r="B1148" s="286" t="s">
        <v>975</v>
      </c>
      <c r="C1148" s="286" t="s">
        <v>108</v>
      </c>
      <c r="D1148" s="138" t="s">
        <v>974</v>
      </c>
      <c r="E1148" s="286" t="s">
        <v>977</v>
      </c>
      <c r="F1148" s="287">
        <v>47284</v>
      </c>
      <c r="G1148" s="288" t="s">
        <v>1657</v>
      </c>
      <c r="H1148" s="288">
        <v>456</v>
      </c>
      <c r="I1148" s="289">
        <v>1058.07</v>
      </c>
      <c r="J1148" s="289">
        <v>482481.75</v>
      </c>
      <c r="K1148" s="288" t="s">
        <v>103</v>
      </c>
      <c r="L1148" s="292">
        <v>1.6999999999999999E-3</v>
      </c>
    </row>
    <row r="1149" spans="1:12" ht="15.75" thickBot="1" x14ac:dyDescent="0.3">
      <c r="A1149" s="291" t="s">
        <v>127</v>
      </c>
      <c r="B1149" s="286" t="s">
        <v>975</v>
      </c>
      <c r="C1149" s="286" t="s">
        <v>352</v>
      </c>
      <c r="D1149" s="138" t="s">
        <v>974</v>
      </c>
      <c r="E1149" s="286" t="s">
        <v>976</v>
      </c>
      <c r="F1149" s="287">
        <v>47284</v>
      </c>
      <c r="G1149" s="288" t="s">
        <v>1657</v>
      </c>
      <c r="H1149" s="288">
        <v>810</v>
      </c>
      <c r="I1149" s="289">
        <v>1058.07</v>
      </c>
      <c r="J1149" s="289">
        <v>857039.95</v>
      </c>
      <c r="K1149" s="288" t="s">
        <v>103</v>
      </c>
      <c r="L1149" s="292">
        <v>3.3999999999999998E-3</v>
      </c>
    </row>
    <row r="1150" spans="1:12" ht="15.75" thickBot="1" x14ac:dyDescent="0.3">
      <c r="A1150" s="291" t="s">
        <v>127</v>
      </c>
      <c r="B1150" s="286" t="s">
        <v>975</v>
      </c>
      <c r="C1150" s="286" t="s">
        <v>1079</v>
      </c>
      <c r="D1150" s="138" t="s">
        <v>974</v>
      </c>
      <c r="E1150" s="286" t="s">
        <v>1209</v>
      </c>
      <c r="F1150" s="287">
        <v>47284</v>
      </c>
      <c r="G1150" s="288" t="s">
        <v>1657</v>
      </c>
      <c r="H1150" s="288">
        <v>64</v>
      </c>
      <c r="I1150" s="289">
        <v>1058.07</v>
      </c>
      <c r="J1150" s="289">
        <v>67716.740000000005</v>
      </c>
      <c r="K1150" s="288" t="s">
        <v>103</v>
      </c>
      <c r="L1150" s="292">
        <v>1.6000000000000001E-3</v>
      </c>
    </row>
    <row r="1151" spans="1:12" ht="15.75" thickBot="1" x14ac:dyDescent="0.3">
      <c r="A1151" s="291" t="s">
        <v>127</v>
      </c>
      <c r="B1151" s="286" t="s">
        <v>975</v>
      </c>
      <c r="C1151" s="286" t="s">
        <v>353</v>
      </c>
      <c r="D1151" s="138" t="s">
        <v>974</v>
      </c>
      <c r="E1151" s="286" t="s">
        <v>615</v>
      </c>
      <c r="F1151" s="287">
        <v>47284</v>
      </c>
      <c r="G1151" s="288" t="s">
        <v>1657</v>
      </c>
      <c r="H1151" s="288">
        <v>63</v>
      </c>
      <c r="I1151" s="289">
        <v>1058.07</v>
      </c>
      <c r="J1151" s="289">
        <v>66658.66</v>
      </c>
      <c r="K1151" s="288" t="s">
        <v>103</v>
      </c>
      <c r="L1151" s="292">
        <v>1.8E-3</v>
      </c>
    </row>
    <row r="1152" spans="1:12" ht="15.75" thickBot="1" x14ac:dyDescent="0.3">
      <c r="A1152" s="291" t="s">
        <v>127</v>
      </c>
      <c r="B1152" s="286" t="s">
        <v>975</v>
      </c>
      <c r="C1152" s="286" t="s">
        <v>1012</v>
      </c>
      <c r="D1152" s="138" t="s">
        <v>974</v>
      </c>
      <c r="E1152" s="286" t="s">
        <v>165</v>
      </c>
      <c r="F1152" s="287">
        <v>47284</v>
      </c>
      <c r="G1152" s="288" t="s">
        <v>1657</v>
      </c>
      <c r="H1152" s="288">
        <v>28</v>
      </c>
      <c r="I1152" s="289">
        <v>1058.07</v>
      </c>
      <c r="J1152" s="289">
        <v>29626.07</v>
      </c>
      <c r="K1152" s="288" t="s">
        <v>103</v>
      </c>
      <c r="L1152" s="292">
        <v>8.9999999999999998E-4</v>
      </c>
    </row>
    <row r="1153" spans="1:12" ht="15.75" thickBot="1" x14ac:dyDescent="0.3">
      <c r="A1153" s="291" t="s">
        <v>127</v>
      </c>
      <c r="B1153" s="286" t="s">
        <v>233</v>
      </c>
      <c r="C1153" s="286" t="s">
        <v>455</v>
      </c>
      <c r="D1153" s="138" t="s">
        <v>497</v>
      </c>
      <c r="E1153" s="286" t="s">
        <v>543</v>
      </c>
      <c r="F1153" s="287">
        <v>46883</v>
      </c>
      <c r="G1153" s="288" t="s">
        <v>1658</v>
      </c>
      <c r="H1153" s="288">
        <v>46</v>
      </c>
      <c r="I1153" s="289">
        <v>869.84</v>
      </c>
      <c r="J1153" s="289">
        <v>40012.6</v>
      </c>
      <c r="K1153" s="288" t="s">
        <v>103</v>
      </c>
      <c r="L1153" s="292">
        <v>9.4999999999999998E-3</v>
      </c>
    </row>
    <row r="1154" spans="1:12" ht="15.75" thickBot="1" x14ac:dyDescent="0.3">
      <c r="A1154" s="291" t="s">
        <v>127</v>
      </c>
      <c r="B1154" s="286" t="s">
        <v>233</v>
      </c>
      <c r="C1154" s="286" t="s">
        <v>932</v>
      </c>
      <c r="D1154" s="138" t="s">
        <v>460</v>
      </c>
      <c r="E1154" s="286" t="s">
        <v>649</v>
      </c>
      <c r="F1154" s="287">
        <v>46152</v>
      </c>
      <c r="G1154" s="288" t="s">
        <v>1642</v>
      </c>
      <c r="H1154" s="288">
        <v>431</v>
      </c>
      <c r="I1154" s="289">
        <v>1013.55</v>
      </c>
      <c r="J1154" s="289">
        <v>436839.88</v>
      </c>
      <c r="K1154" s="288" t="s">
        <v>103</v>
      </c>
      <c r="L1154" s="292">
        <v>3.5999999999999999E-3</v>
      </c>
    </row>
    <row r="1155" spans="1:12" ht="15.75" thickBot="1" x14ac:dyDescent="0.3">
      <c r="A1155" s="291" t="s">
        <v>127</v>
      </c>
      <c r="B1155" s="286" t="s">
        <v>233</v>
      </c>
      <c r="C1155" s="286" t="s">
        <v>932</v>
      </c>
      <c r="D1155" s="138" t="s">
        <v>497</v>
      </c>
      <c r="E1155" s="286" t="s">
        <v>599</v>
      </c>
      <c r="F1155" s="287">
        <v>46883</v>
      </c>
      <c r="G1155" s="288" t="s">
        <v>1658</v>
      </c>
      <c r="H1155" s="288">
        <v>150</v>
      </c>
      <c r="I1155" s="289">
        <v>869.84</v>
      </c>
      <c r="J1155" s="289">
        <v>130475.86</v>
      </c>
      <c r="K1155" s="288" t="s">
        <v>103</v>
      </c>
      <c r="L1155" s="292">
        <v>1.1000000000000001E-3</v>
      </c>
    </row>
    <row r="1156" spans="1:12" ht="15.75" thickBot="1" x14ac:dyDescent="0.3">
      <c r="A1156" s="291" t="s">
        <v>127</v>
      </c>
      <c r="B1156" s="286" t="s">
        <v>233</v>
      </c>
      <c r="C1156" s="286" t="s">
        <v>1011</v>
      </c>
      <c r="D1156" s="138" t="s">
        <v>460</v>
      </c>
      <c r="E1156" s="286" t="s">
        <v>165</v>
      </c>
      <c r="F1156" s="287">
        <v>46152</v>
      </c>
      <c r="G1156" s="288" t="s">
        <v>1642</v>
      </c>
      <c r="H1156" s="288">
        <v>147</v>
      </c>
      <c r="I1156" s="289">
        <v>1013.55</v>
      </c>
      <c r="J1156" s="289">
        <v>148991.79</v>
      </c>
      <c r="K1156" s="288" t="s">
        <v>103</v>
      </c>
      <c r="L1156" s="292">
        <v>3.0999999999999999E-3</v>
      </c>
    </row>
    <row r="1157" spans="1:12" ht="15.75" thickBot="1" x14ac:dyDescent="0.3">
      <c r="A1157" s="291" t="s">
        <v>127</v>
      </c>
      <c r="B1157" s="286" t="s">
        <v>233</v>
      </c>
      <c r="C1157" s="286" t="s">
        <v>100</v>
      </c>
      <c r="D1157" s="138" t="s">
        <v>460</v>
      </c>
      <c r="E1157" s="286" t="s">
        <v>675</v>
      </c>
      <c r="F1157" s="287">
        <v>46152</v>
      </c>
      <c r="G1157" s="288" t="s">
        <v>1642</v>
      </c>
      <c r="H1157" s="290">
        <v>2444</v>
      </c>
      <c r="I1157" s="289">
        <v>1013.55</v>
      </c>
      <c r="J1157" s="289">
        <v>2477115.23</v>
      </c>
      <c r="K1157" s="288" t="s">
        <v>103</v>
      </c>
      <c r="L1157" s="292">
        <v>5.0000000000000001E-3</v>
      </c>
    </row>
    <row r="1158" spans="1:12" ht="15.75" thickBot="1" x14ac:dyDescent="0.3">
      <c r="A1158" s="291" t="s">
        <v>127</v>
      </c>
      <c r="B1158" s="286" t="s">
        <v>233</v>
      </c>
      <c r="C1158" s="286" t="s">
        <v>100</v>
      </c>
      <c r="D1158" s="138" t="s">
        <v>497</v>
      </c>
      <c r="E1158" s="286" t="s">
        <v>1152</v>
      </c>
      <c r="F1158" s="287">
        <v>46883</v>
      </c>
      <c r="G1158" s="288" t="s">
        <v>1658</v>
      </c>
      <c r="H1158" s="290">
        <v>1267</v>
      </c>
      <c r="I1158" s="289">
        <v>869.84</v>
      </c>
      <c r="J1158" s="289">
        <v>1102086.1299999999</v>
      </c>
      <c r="K1158" s="288" t="s">
        <v>103</v>
      </c>
      <c r="L1158" s="292">
        <v>2.2000000000000001E-3</v>
      </c>
    </row>
    <row r="1159" spans="1:12" ht="15.75" thickBot="1" x14ac:dyDescent="0.3">
      <c r="A1159" s="291" t="s">
        <v>127</v>
      </c>
      <c r="B1159" s="286" t="s">
        <v>233</v>
      </c>
      <c r="C1159" s="286" t="s">
        <v>108</v>
      </c>
      <c r="D1159" s="138" t="s">
        <v>460</v>
      </c>
      <c r="E1159" s="286" t="s">
        <v>864</v>
      </c>
      <c r="F1159" s="287">
        <v>46152</v>
      </c>
      <c r="G1159" s="288" t="s">
        <v>1642</v>
      </c>
      <c r="H1159" s="290">
        <v>3073</v>
      </c>
      <c r="I1159" s="289">
        <v>1013.55</v>
      </c>
      <c r="J1159" s="289">
        <v>3114637.94</v>
      </c>
      <c r="K1159" s="288" t="s">
        <v>103</v>
      </c>
      <c r="L1159" s="292">
        <v>1.1299999999999999E-2</v>
      </c>
    </row>
    <row r="1160" spans="1:12" ht="15.75" thickBot="1" x14ac:dyDescent="0.3">
      <c r="A1160" s="291" t="s">
        <v>127</v>
      </c>
      <c r="B1160" s="286" t="s">
        <v>233</v>
      </c>
      <c r="C1160" s="286" t="s">
        <v>108</v>
      </c>
      <c r="D1160" s="138" t="s">
        <v>497</v>
      </c>
      <c r="E1160" s="286" t="s">
        <v>1264</v>
      </c>
      <c r="F1160" s="287">
        <v>46883</v>
      </c>
      <c r="G1160" s="288" t="s">
        <v>1658</v>
      </c>
      <c r="H1160" s="290">
        <v>1191</v>
      </c>
      <c r="I1160" s="289">
        <v>869.84</v>
      </c>
      <c r="J1160" s="289">
        <v>1035978.36</v>
      </c>
      <c r="K1160" s="288" t="s">
        <v>103</v>
      </c>
      <c r="L1160" s="292">
        <v>3.8E-3</v>
      </c>
    </row>
    <row r="1161" spans="1:12" ht="15.75" thickBot="1" x14ac:dyDescent="0.3">
      <c r="A1161" s="291" t="s">
        <v>127</v>
      </c>
      <c r="B1161" s="286" t="s">
        <v>233</v>
      </c>
      <c r="C1161" s="286" t="s">
        <v>352</v>
      </c>
      <c r="D1161" s="138" t="s">
        <v>460</v>
      </c>
      <c r="E1161" s="286" t="s">
        <v>629</v>
      </c>
      <c r="F1161" s="287">
        <v>46152</v>
      </c>
      <c r="G1161" s="288" t="s">
        <v>1642</v>
      </c>
      <c r="H1161" s="290">
        <v>2769</v>
      </c>
      <c r="I1161" s="289">
        <v>1013.55</v>
      </c>
      <c r="J1161" s="289">
        <v>2806518.86</v>
      </c>
      <c r="K1161" s="288" t="s">
        <v>103</v>
      </c>
      <c r="L1161" s="292">
        <v>1.1299999999999999E-2</v>
      </c>
    </row>
    <row r="1162" spans="1:12" ht="15.75" thickBot="1" x14ac:dyDescent="0.3">
      <c r="A1162" s="291" t="s">
        <v>127</v>
      </c>
      <c r="B1162" s="286" t="s">
        <v>233</v>
      </c>
      <c r="C1162" s="286" t="s">
        <v>352</v>
      </c>
      <c r="D1162" s="138" t="s">
        <v>497</v>
      </c>
      <c r="E1162" s="286" t="s">
        <v>1265</v>
      </c>
      <c r="F1162" s="287">
        <v>46883</v>
      </c>
      <c r="G1162" s="288" t="s">
        <v>1658</v>
      </c>
      <c r="H1162" s="290">
        <v>2011</v>
      </c>
      <c r="I1162" s="289">
        <v>869.84</v>
      </c>
      <c r="J1162" s="289">
        <v>1749246.42</v>
      </c>
      <c r="K1162" s="288" t="s">
        <v>103</v>
      </c>
      <c r="L1162" s="292">
        <v>7.0000000000000001E-3</v>
      </c>
    </row>
    <row r="1163" spans="1:12" ht="15.75" thickBot="1" x14ac:dyDescent="0.3">
      <c r="A1163" s="291" t="s">
        <v>127</v>
      </c>
      <c r="B1163" s="286" t="s">
        <v>233</v>
      </c>
      <c r="C1163" s="286" t="s">
        <v>281</v>
      </c>
      <c r="D1163" s="138" t="s">
        <v>460</v>
      </c>
      <c r="E1163" s="286" t="s">
        <v>676</v>
      </c>
      <c r="F1163" s="287">
        <v>46152</v>
      </c>
      <c r="G1163" s="288" t="s">
        <v>1642</v>
      </c>
      <c r="H1163" s="288">
        <v>531</v>
      </c>
      <c r="I1163" s="289">
        <v>1013.55</v>
      </c>
      <c r="J1163" s="289">
        <v>538194.84</v>
      </c>
      <c r="K1163" s="288" t="s">
        <v>103</v>
      </c>
      <c r="L1163" s="292">
        <v>2.7000000000000001E-3</v>
      </c>
    </row>
    <row r="1164" spans="1:12" ht="15.75" thickBot="1" x14ac:dyDescent="0.3">
      <c r="A1164" s="291" t="s">
        <v>127</v>
      </c>
      <c r="B1164" s="286" t="s">
        <v>233</v>
      </c>
      <c r="C1164" s="286" t="s">
        <v>1079</v>
      </c>
      <c r="D1164" s="138" t="s">
        <v>460</v>
      </c>
      <c r="E1164" s="286" t="s">
        <v>1210</v>
      </c>
      <c r="F1164" s="287">
        <v>46152</v>
      </c>
      <c r="G1164" s="288" t="s">
        <v>1642</v>
      </c>
      <c r="H1164" s="288">
        <v>147</v>
      </c>
      <c r="I1164" s="289">
        <v>1013.55</v>
      </c>
      <c r="J1164" s="289">
        <v>148991.79</v>
      </c>
      <c r="K1164" s="288" t="s">
        <v>103</v>
      </c>
      <c r="L1164" s="292">
        <v>3.5999999999999999E-3</v>
      </c>
    </row>
    <row r="1165" spans="1:12" ht="15.75" thickBot="1" x14ac:dyDescent="0.3">
      <c r="A1165" s="291" t="s">
        <v>127</v>
      </c>
      <c r="B1165" s="286" t="s">
        <v>233</v>
      </c>
      <c r="C1165" s="286" t="s">
        <v>1079</v>
      </c>
      <c r="D1165" s="138" t="s">
        <v>497</v>
      </c>
      <c r="E1165" s="286" t="s">
        <v>1209</v>
      </c>
      <c r="F1165" s="287">
        <v>46883</v>
      </c>
      <c r="G1165" s="288" t="s">
        <v>1658</v>
      </c>
      <c r="H1165" s="288">
        <v>64</v>
      </c>
      <c r="I1165" s="289">
        <v>869.84</v>
      </c>
      <c r="J1165" s="289">
        <v>55669.7</v>
      </c>
      <c r="K1165" s="288" t="s">
        <v>103</v>
      </c>
      <c r="L1165" s="292">
        <v>1.2999999999999999E-3</v>
      </c>
    </row>
    <row r="1166" spans="1:12" ht="15.75" thickBot="1" x14ac:dyDescent="0.3">
      <c r="A1166" s="291" t="s">
        <v>127</v>
      </c>
      <c r="B1166" s="286" t="s">
        <v>233</v>
      </c>
      <c r="C1166" s="286" t="s">
        <v>353</v>
      </c>
      <c r="D1166" s="138" t="s">
        <v>460</v>
      </c>
      <c r="E1166" s="286" t="s">
        <v>648</v>
      </c>
      <c r="F1166" s="287">
        <v>46152</v>
      </c>
      <c r="G1166" s="288" t="s">
        <v>1642</v>
      </c>
      <c r="H1166" s="288">
        <v>159</v>
      </c>
      <c r="I1166" s="289">
        <v>1013.55</v>
      </c>
      <c r="J1166" s="289">
        <v>161154.39000000001</v>
      </c>
      <c r="K1166" s="288" t="s">
        <v>103</v>
      </c>
      <c r="L1166" s="292">
        <v>4.1999999999999997E-3</v>
      </c>
    </row>
    <row r="1167" spans="1:12" ht="15.75" thickBot="1" x14ac:dyDescent="0.3">
      <c r="A1167" s="291" t="s">
        <v>127</v>
      </c>
      <c r="B1167" s="286" t="s">
        <v>233</v>
      </c>
      <c r="C1167" s="286" t="s">
        <v>353</v>
      </c>
      <c r="D1167" s="138" t="s">
        <v>497</v>
      </c>
      <c r="E1167" s="286" t="s">
        <v>1154</v>
      </c>
      <c r="F1167" s="287">
        <v>46883</v>
      </c>
      <c r="G1167" s="288" t="s">
        <v>1658</v>
      </c>
      <c r="H1167" s="288">
        <v>94</v>
      </c>
      <c r="I1167" s="289">
        <v>869.84</v>
      </c>
      <c r="J1167" s="289">
        <v>81764.87</v>
      </c>
      <c r="K1167" s="288" t="s">
        <v>103</v>
      </c>
      <c r="L1167" s="292">
        <v>2.2000000000000001E-3</v>
      </c>
    </row>
    <row r="1168" spans="1:12" ht="15.75" thickBot="1" x14ac:dyDescent="0.3">
      <c r="A1168" s="291" t="s">
        <v>127</v>
      </c>
      <c r="B1168" s="286" t="s">
        <v>233</v>
      </c>
      <c r="C1168" s="286" t="s">
        <v>1012</v>
      </c>
      <c r="D1168" s="138" t="s">
        <v>460</v>
      </c>
      <c r="E1168" s="286" t="s">
        <v>165</v>
      </c>
      <c r="F1168" s="287">
        <v>46152</v>
      </c>
      <c r="G1168" s="288" t="s">
        <v>1642</v>
      </c>
      <c r="H1168" s="288">
        <v>92</v>
      </c>
      <c r="I1168" s="289">
        <v>1013.55</v>
      </c>
      <c r="J1168" s="289">
        <v>93246.56</v>
      </c>
      <c r="K1168" s="288" t="s">
        <v>103</v>
      </c>
      <c r="L1168" s="292">
        <v>2.8999999999999998E-3</v>
      </c>
    </row>
    <row r="1169" spans="1:12" ht="15.75" thickBot="1" x14ac:dyDescent="0.3">
      <c r="A1169" s="291" t="s">
        <v>127</v>
      </c>
      <c r="B1169" s="286" t="s">
        <v>1447</v>
      </c>
      <c r="C1169" s="286" t="s">
        <v>1314</v>
      </c>
      <c r="D1169" s="138" t="s">
        <v>1396</v>
      </c>
      <c r="E1169" s="286" t="s">
        <v>165</v>
      </c>
      <c r="F1169" s="287">
        <v>49324</v>
      </c>
      <c r="G1169" s="288" t="s">
        <v>1794</v>
      </c>
      <c r="H1169" s="290">
        <v>1303</v>
      </c>
      <c r="I1169" s="289">
        <v>1044.99</v>
      </c>
      <c r="J1169" s="289">
        <v>1361627.8</v>
      </c>
      <c r="K1169" s="288" t="s">
        <v>103</v>
      </c>
      <c r="L1169" s="292">
        <v>1.8599999999999998E-2</v>
      </c>
    </row>
    <row r="1170" spans="1:12" ht="15.75" thickBot="1" x14ac:dyDescent="0.3">
      <c r="A1170" s="291" t="s">
        <v>127</v>
      </c>
      <c r="B1170" s="286" t="s">
        <v>973</v>
      </c>
      <c r="C1170" s="286" t="s">
        <v>352</v>
      </c>
      <c r="D1170" s="138" t="s">
        <v>972</v>
      </c>
      <c r="E1170" s="286" t="s">
        <v>863</v>
      </c>
      <c r="F1170" s="287">
        <v>47311</v>
      </c>
      <c r="G1170" s="288" t="s">
        <v>103</v>
      </c>
      <c r="H1170" s="290">
        <v>3300</v>
      </c>
      <c r="I1170" s="289">
        <v>999.64</v>
      </c>
      <c r="J1170" s="289">
        <v>3298818.78</v>
      </c>
      <c r="K1170" s="288" t="s">
        <v>103</v>
      </c>
      <c r="L1170" s="292">
        <v>1.32E-2</v>
      </c>
    </row>
    <row r="1171" spans="1:12" ht="15.75" thickBot="1" x14ac:dyDescent="0.3">
      <c r="A1171" s="291" t="s">
        <v>127</v>
      </c>
      <c r="B1171" s="286" t="s">
        <v>1377</v>
      </c>
      <c r="C1171" s="286" t="s">
        <v>1314</v>
      </c>
      <c r="D1171" s="138" t="s">
        <v>1378</v>
      </c>
      <c r="E1171" s="286" t="s">
        <v>165</v>
      </c>
      <c r="F1171" s="287">
        <v>49140</v>
      </c>
      <c r="G1171" s="288" t="s">
        <v>1659</v>
      </c>
      <c r="H1171" s="290">
        <v>1020</v>
      </c>
      <c r="I1171" s="289">
        <v>999.3</v>
      </c>
      <c r="J1171" s="289">
        <v>1019284.71</v>
      </c>
      <c r="K1171" s="288" t="s">
        <v>103</v>
      </c>
      <c r="L1171" s="292">
        <v>1.3899999999999999E-2</v>
      </c>
    </row>
    <row r="1172" spans="1:12" ht="15.75" thickBot="1" x14ac:dyDescent="0.3">
      <c r="A1172" s="291" t="s">
        <v>127</v>
      </c>
      <c r="B1172" s="286" t="s">
        <v>162</v>
      </c>
      <c r="C1172" s="286" t="s">
        <v>245</v>
      </c>
      <c r="D1172" s="138" t="s">
        <v>277</v>
      </c>
      <c r="E1172" s="286" t="s">
        <v>677</v>
      </c>
      <c r="F1172" s="287">
        <v>48136</v>
      </c>
      <c r="G1172" s="288" t="s">
        <v>1795</v>
      </c>
      <c r="H1172" s="288">
        <v>500</v>
      </c>
      <c r="I1172" s="289">
        <v>1140.8</v>
      </c>
      <c r="J1172" s="289">
        <v>570401.65</v>
      </c>
      <c r="K1172" s="288" t="s">
        <v>103</v>
      </c>
      <c r="L1172" s="292">
        <v>4.65E-2</v>
      </c>
    </row>
    <row r="1173" spans="1:12" ht="15.75" thickBot="1" x14ac:dyDescent="0.3">
      <c r="A1173" s="291" t="s">
        <v>127</v>
      </c>
      <c r="B1173" s="286" t="s">
        <v>842</v>
      </c>
      <c r="C1173" s="286" t="s">
        <v>455</v>
      </c>
      <c r="D1173" s="138" t="s">
        <v>461</v>
      </c>
      <c r="E1173" s="286" t="s">
        <v>1211</v>
      </c>
      <c r="F1173" s="287">
        <v>46664</v>
      </c>
      <c r="G1173" s="288" t="s">
        <v>1796</v>
      </c>
      <c r="H1173" s="288">
        <v>62</v>
      </c>
      <c r="I1173" s="289">
        <v>904.8</v>
      </c>
      <c r="J1173" s="289">
        <v>56097.41</v>
      </c>
      <c r="K1173" s="288" t="s">
        <v>103</v>
      </c>
      <c r="L1173" s="292">
        <v>1.3299999999999999E-2</v>
      </c>
    </row>
    <row r="1174" spans="1:12" ht="15.75" thickBot="1" x14ac:dyDescent="0.3">
      <c r="A1174" s="291" t="s">
        <v>127</v>
      </c>
      <c r="B1174" s="286" t="s">
        <v>842</v>
      </c>
      <c r="C1174" s="286" t="s">
        <v>356</v>
      </c>
      <c r="D1174" s="138" t="s">
        <v>461</v>
      </c>
      <c r="E1174" s="286" t="s">
        <v>1567</v>
      </c>
      <c r="F1174" s="287">
        <v>46664</v>
      </c>
      <c r="G1174" s="288" t="s">
        <v>1796</v>
      </c>
      <c r="H1174" s="288">
        <v>114</v>
      </c>
      <c r="I1174" s="289">
        <v>904.8</v>
      </c>
      <c r="J1174" s="289">
        <v>103146.85</v>
      </c>
      <c r="K1174" s="288" t="s">
        <v>103</v>
      </c>
      <c r="L1174" s="292">
        <v>0.17530000000000001</v>
      </c>
    </row>
    <row r="1175" spans="1:12" ht="15.75" thickBot="1" x14ac:dyDescent="0.3">
      <c r="A1175" s="291" t="s">
        <v>127</v>
      </c>
      <c r="B1175" s="286" t="s">
        <v>842</v>
      </c>
      <c r="C1175" s="286" t="s">
        <v>932</v>
      </c>
      <c r="D1175" s="138" t="s">
        <v>461</v>
      </c>
      <c r="E1175" s="286" t="s">
        <v>953</v>
      </c>
      <c r="F1175" s="287">
        <v>46664</v>
      </c>
      <c r="G1175" s="288" t="s">
        <v>1796</v>
      </c>
      <c r="H1175" s="288">
        <v>687</v>
      </c>
      <c r="I1175" s="289">
        <v>904.8</v>
      </c>
      <c r="J1175" s="289">
        <v>621595.52</v>
      </c>
      <c r="K1175" s="288" t="s">
        <v>103</v>
      </c>
      <c r="L1175" s="292">
        <v>5.1000000000000004E-3</v>
      </c>
    </row>
    <row r="1176" spans="1:12" ht="15.75" thickBot="1" x14ac:dyDescent="0.3">
      <c r="A1176" s="291" t="s">
        <v>127</v>
      </c>
      <c r="B1176" s="286" t="s">
        <v>842</v>
      </c>
      <c r="C1176" s="286" t="s">
        <v>1011</v>
      </c>
      <c r="D1176" s="138" t="s">
        <v>461</v>
      </c>
      <c r="E1176" s="286" t="s">
        <v>165</v>
      </c>
      <c r="F1176" s="287">
        <v>46664</v>
      </c>
      <c r="G1176" s="288" t="s">
        <v>1796</v>
      </c>
      <c r="H1176" s="288">
        <v>205</v>
      </c>
      <c r="I1176" s="289">
        <v>904.8</v>
      </c>
      <c r="J1176" s="289">
        <v>185483.38</v>
      </c>
      <c r="K1176" s="288" t="s">
        <v>103</v>
      </c>
      <c r="L1176" s="292">
        <v>3.8999999999999998E-3</v>
      </c>
    </row>
    <row r="1177" spans="1:12" ht="15.75" thickBot="1" x14ac:dyDescent="0.3">
      <c r="A1177" s="291" t="s">
        <v>127</v>
      </c>
      <c r="B1177" s="286" t="s">
        <v>842</v>
      </c>
      <c r="C1177" s="286" t="s">
        <v>100</v>
      </c>
      <c r="D1177" s="138" t="s">
        <v>461</v>
      </c>
      <c r="E1177" s="286" t="s">
        <v>801</v>
      </c>
      <c r="F1177" s="287">
        <v>46664</v>
      </c>
      <c r="G1177" s="288" t="s">
        <v>1796</v>
      </c>
      <c r="H1177" s="290">
        <v>3255</v>
      </c>
      <c r="I1177" s="289">
        <v>904.8</v>
      </c>
      <c r="J1177" s="289">
        <v>2945114.14</v>
      </c>
      <c r="K1177" s="288" t="s">
        <v>103</v>
      </c>
      <c r="L1177" s="292">
        <v>5.8999999999999999E-3</v>
      </c>
    </row>
    <row r="1178" spans="1:12" ht="15.75" thickBot="1" x14ac:dyDescent="0.3">
      <c r="A1178" s="291" t="s">
        <v>127</v>
      </c>
      <c r="B1178" s="286" t="s">
        <v>842</v>
      </c>
      <c r="C1178" s="286" t="s">
        <v>108</v>
      </c>
      <c r="D1178" s="138" t="s">
        <v>461</v>
      </c>
      <c r="E1178" s="286" t="s">
        <v>802</v>
      </c>
      <c r="F1178" s="287">
        <v>46664</v>
      </c>
      <c r="G1178" s="288" t="s">
        <v>1796</v>
      </c>
      <c r="H1178" s="290">
        <v>2616</v>
      </c>
      <c r="I1178" s="289">
        <v>904.8</v>
      </c>
      <c r="J1178" s="289">
        <v>2366948.88</v>
      </c>
      <c r="K1178" s="288" t="s">
        <v>103</v>
      </c>
      <c r="L1178" s="292">
        <v>8.6E-3</v>
      </c>
    </row>
    <row r="1179" spans="1:12" ht="15.75" thickBot="1" x14ac:dyDescent="0.3">
      <c r="A1179" s="291" t="s">
        <v>127</v>
      </c>
      <c r="B1179" s="286" t="s">
        <v>842</v>
      </c>
      <c r="C1179" s="286" t="s">
        <v>352</v>
      </c>
      <c r="D1179" s="138" t="s">
        <v>461</v>
      </c>
      <c r="E1179" s="286" t="s">
        <v>1078</v>
      </c>
      <c r="F1179" s="287">
        <v>46664</v>
      </c>
      <c r="G1179" s="288" t="s">
        <v>1796</v>
      </c>
      <c r="H1179" s="290">
        <v>4261</v>
      </c>
      <c r="I1179" s="289">
        <v>904.8</v>
      </c>
      <c r="J1179" s="289">
        <v>3855339.9</v>
      </c>
      <c r="K1179" s="288" t="s">
        <v>103</v>
      </c>
      <c r="L1179" s="292">
        <v>1.55E-2</v>
      </c>
    </row>
    <row r="1180" spans="1:12" ht="15.75" thickBot="1" x14ac:dyDescent="0.3">
      <c r="A1180" s="291" t="s">
        <v>127</v>
      </c>
      <c r="B1180" s="286" t="s">
        <v>842</v>
      </c>
      <c r="C1180" s="286" t="s">
        <v>353</v>
      </c>
      <c r="D1180" s="138" t="s">
        <v>461</v>
      </c>
      <c r="E1180" s="286" t="s">
        <v>602</v>
      </c>
      <c r="F1180" s="287">
        <v>46664</v>
      </c>
      <c r="G1180" s="288" t="s">
        <v>1796</v>
      </c>
      <c r="H1180" s="288">
        <v>189</v>
      </c>
      <c r="I1180" s="289">
        <v>904.8</v>
      </c>
      <c r="J1180" s="289">
        <v>171006.63</v>
      </c>
      <c r="K1180" s="288" t="s">
        <v>103</v>
      </c>
      <c r="L1180" s="292">
        <v>4.4999999999999997E-3</v>
      </c>
    </row>
    <row r="1181" spans="1:12" ht="15.75" thickBot="1" x14ac:dyDescent="0.3">
      <c r="A1181" s="291" t="s">
        <v>127</v>
      </c>
      <c r="B1181" s="286" t="s">
        <v>842</v>
      </c>
      <c r="C1181" s="286" t="s">
        <v>1012</v>
      </c>
      <c r="D1181" s="138" t="s">
        <v>461</v>
      </c>
      <c r="E1181" s="286" t="s">
        <v>165</v>
      </c>
      <c r="F1181" s="287">
        <v>46664</v>
      </c>
      <c r="G1181" s="288" t="s">
        <v>1796</v>
      </c>
      <c r="H1181" s="288">
        <v>146</v>
      </c>
      <c r="I1181" s="289">
        <v>904.8</v>
      </c>
      <c r="J1181" s="289">
        <v>132100.35999999999</v>
      </c>
      <c r="K1181" s="288" t="s">
        <v>103</v>
      </c>
      <c r="L1181" s="292">
        <v>4.1999999999999997E-3</v>
      </c>
    </row>
    <row r="1182" spans="1:12" ht="15.75" thickBot="1" x14ac:dyDescent="0.3">
      <c r="A1182" s="291" t="s">
        <v>127</v>
      </c>
      <c r="B1182" s="286" t="s">
        <v>1266</v>
      </c>
      <c r="C1182" s="286" t="s">
        <v>932</v>
      </c>
      <c r="D1182" s="138" t="s">
        <v>1135</v>
      </c>
      <c r="E1182" s="286" t="s">
        <v>1448</v>
      </c>
      <c r="F1182" s="287">
        <v>50024</v>
      </c>
      <c r="G1182" s="288" t="s">
        <v>1568</v>
      </c>
      <c r="H1182" s="290">
        <v>2419</v>
      </c>
      <c r="I1182" s="289">
        <v>1035.06</v>
      </c>
      <c r="J1182" s="289">
        <v>2503811.2000000002</v>
      </c>
      <c r="K1182" s="288" t="s">
        <v>103</v>
      </c>
      <c r="L1182" s="292">
        <v>2.0400000000000001E-2</v>
      </c>
    </row>
    <row r="1183" spans="1:12" ht="15.75" thickBot="1" x14ac:dyDescent="0.3">
      <c r="A1183" s="291" t="s">
        <v>127</v>
      </c>
      <c r="B1183" s="286" t="s">
        <v>1266</v>
      </c>
      <c r="C1183" s="286" t="s">
        <v>1011</v>
      </c>
      <c r="D1183" s="138" t="s">
        <v>1135</v>
      </c>
      <c r="E1183" s="286" t="s">
        <v>1449</v>
      </c>
      <c r="F1183" s="287">
        <v>50024</v>
      </c>
      <c r="G1183" s="288" t="s">
        <v>1568</v>
      </c>
      <c r="H1183" s="290">
        <v>1581</v>
      </c>
      <c r="I1183" s="289">
        <v>1035.06</v>
      </c>
      <c r="J1183" s="289">
        <v>1636430.56</v>
      </c>
      <c r="K1183" s="288" t="s">
        <v>103</v>
      </c>
      <c r="L1183" s="292">
        <v>3.44E-2</v>
      </c>
    </row>
    <row r="1184" spans="1:12" ht="15.75" thickBot="1" x14ac:dyDescent="0.3">
      <c r="A1184" s="291" t="s">
        <v>127</v>
      </c>
      <c r="B1184" s="286" t="s">
        <v>1266</v>
      </c>
      <c r="C1184" s="286" t="s">
        <v>1314</v>
      </c>
      <c r="D1184" s="138" t="s">
        <v>1135</v>
      </c>
      <c r="E1184" s="286" t="s">
        <v>677</v>
      </c>
      <c r="F1184" s="287">
        <v>50024</v>
      </c>
      <c r="G1184" s="288" t="s">
        <v>1568</v>
      </c>
      <c r="H1184" s="288">
        <v>500</v>
      </c>
      <c r="I1184" s="289">
        <v>1035.06</v>
      </c>
      <c r="J1184" s="289">
        <v>517530.22</v>
      </c>
      <c r="K1184" s="288" t="s">
        <v>103</v>
      </c>
      <c r="L1184" s="292">
        <v>7.1000000000000004E-3</v>
      </c>
    </row>
    <row r="1185" spans="1:12" ht="15.75" thickBot="1" x14ac:dyDescent="0.3">
      <c r="A1185" s="291" t="s">
        <v>127</v>
      </c>
      <c r="B1185" s="286" t="s">
        <v>1266</v>
      </c>
      <c r="C1185" s="286" t="s">
        <v>1012</v>
      </c>
      <c r="D1185" s="138" t="s">
        <v>1135</v>
      </c>
      <c r="E1185" s="286" t="s">
        <v>677</v>
      </c>
      <c r="F1185" s="287">
        <v>50024</v>
      </c>
      <c r="G1185" s="288" t="s">
        <v>1568</v>
      </c>
      <c r="H1185" s="288">
        <v>500</v>
      </c>
      <c r="I1185" s="289">
        <v>1035.06</v>
      </c>
      <c r="J1185" s="289">
        <v>517530.22</v>
      </c>
      <c r="K1185" s="288" t="s">
        <v>103</v>
      </c>
      <c r="L1185" s="292">
        <v>1.6299999999999999E-2</v>
      </c>
    </row>
    <row r="1186" spans="1:12" ht="15.75" thickBot="1" x14ac:dyDescent="0.3">
      <c r="A1186" s="291" t="s">
        <v>127</v>
      </c>
      <c r="B1186" s="286" t="s">
        <v>758</v>
      </c>
      <c r="C1186" s="286" t="s">
        <v>245</v>
      </c>
      <c r="D1186" s="138" t="s">
        <v>762</v>
      </c>
      <c r="E1186" s="286" t="s">
        <v>763</v>
      </c>
      <c r="F1186" s="287">
        <v>48106</v>
      </c>
      <c r="G1186" s="288" t="s">
        <v>1797</v>
      </c>
      <c r="H1186" s="288">
        <v>191</v>
      </c>
      <c r="I1186" s="289">
        <v>1028.43</v>
      </c>
      <c r="J1186" s="289">
        <v>196429.39</v>
      </c>
      <c r="K1186" s="288" t="s">
        <v>103</v>
      </c>
      <c r="L1186" s="292">
        <v>1.6E-2</v>
      </c>
    </row>
    <row r="1187" spans="1:12" ht="15.75" thickBot="1" x14ac:dyDescent="0.3">
      <c r="A1187" s="291" t="s">
        <v>127</v>
      </c>
      <c r="B1187" s="286" t="s">
        <v>758</v>
      </c>
      <c r="C1187" s="286" t="s">
        <v>1011</v>
      </c>
      <c r="D1187" s="138" t="s">
        <v>762</v>
      </c>
      <c r="E1187" s="286" t="s">
        <v>1512</v>
      </c>
      <c r="F1187" s="287">
        <v>48106</v>
      </c>
      <c r="G1187" s="288" t="s">
        <v>1797</v>
      </c>
      <c r="H1187" s="288">
        <v>660</v>
      </c>
      <c r="I1187" s="289">
        <v>1028.43</v>
      </c>
      <c r="J1187" s="289">
        <v>678761.24</v>
      </c>
      <c r="K1187" s="288" t="s">
        <v>103</v>
      </c>
      <c r="L1187" s="292">
        <v>1.43E-2</v>
      </c>
    </row>
    <row r="1188" spans="1:12" ht="15.75" thickBot="1" x14ac:dyDescent="0.3">
      <c r="A1188" s="291" t="s">
        <v>127</v>
      </c>
      <c r="B1188" s="286" t="s">
        <v>1379</v>
      </c>
      <c r="C1188" s="286" t="s">
        <v>932</v>
      </c>
      <c r="D1188" s="138" t="s">
        <v>1476</v>
      </c>
      <c r="E1188" s="286" t="s">
        <v>1570</v>
      </c>
      <c r="F1188" s="287">
        <v>48990</v>
      </c>
      <c r="G1188" s="288" t="s">
        <v>1660</v>
      </c>
      <c r="H1188" s="290">
        <v>2090</v>
      </c>
      <c r="I1188" s="289">
        <v>980.41</v>
      </c>
      <c r="J1188" s="289">
        <v>2049049.75</v>
      </c>
      <c r="K1188" s="288" t="s">
        <v>103</v>
      </c>
      <c r="L1188" s="292">
        <v>1.67E-2</v>
      </c>
    </row>
    <row r="1189" spans="1:12" ht="15.75" thickBot="1" x14ac:dyDescent="0.3">
      <c r="A1189" s="291" t="s">
        <v>127</v>
      </c>
      <c r="B1189" s="286" t="s">
        <v>1379</v>
      </c>
      <c r="C1189" s="286" t="s">
        <v>1011</v>
      </c>
      <c r="D1189" s="138" t="s">
        <v>1476</v>
      </c>
      <c r="E1189" s="286" t="s">
        <v>1571</v>
      </c>
      <c r="F1189" s="287">
        <v>48990</v>
      </c>
      <c r="G1189" s="288" t="s">
        <v>1660</v>
      </c>
      <c r="H1189" s="290">
        <v>1520</v>
      </c>
      <c r="I1189" s="289">
        <v>980.41</v>
      </c>
      <c r="J1189" s="289">
        <v>1490218</v>
      </c>
      <c r="K1189" s="288" t="s">
        <v>103</v>
      </c>
      <c r="L1189" s="292">
        <v>3.1300000000000001E-2</v>
      </c>
    </row>
    <row r="1190" spans="1:12" ht="15.75" thickBot="1" x14ac:dyDescent="0.3">
      <c r="A1190" s="291" t="s">
        <v>127</v>
      </c>
      <c r="B1190" s="286" t="s">
        <v>1379</v>
      </c>
      <c r="C1190" s="286" t="s">
        <v>1314</v>
      </c>
      <c r="D1190" s="138" t="s">
        <v>1380</v>
      </c>
      <c r="E1190" s="286" t="s">
        <v>165</v>
      </c>
      <c r="F1190" s="287">
        <v>49933</v>
      </c>
      <c r="G1190" s="288" t="s">
        <v>1798</v>
      </c>
      <c r="H1190" s="290">
        <v>2025</v>
      </c>
      <c r="I1190" s="289">
        <v>974.21</v>
      </c>
      <c r="J1190" s="289">
        <v>1972774.89</v>
      </c>
      <c r="K1190" s="288" t="s">
        <v>103</v>
      </c>
      <c r="L1190" s="292">
        <v>2.7E-2</v>
      </c>
    </row>
    <row r="1191" spans="1:12" ht="15.75" thickBot="1" x14ac:dyDescent="0.3">
      <c r="A1191" s="291" t="s">
        <v>127</v>
      </c>
      <c r="B1191" s="286" t="s">
        <v>1379</v>
      </c>
      <c r="C1191" s="286" t="s">
        <v>1314</v>
      </c>
      <c r="D1191" s="138" t="s">
        <v>1476</v>
      </c>
      <c r="E1191" s="286" t="s">
        <v>1572</v>
      </c>
      <c r="F1191" s="287">
        <v>48990</v>
      </c>
      <c r="G1191" s="288" t="s">
        <v>1660</v>
      </c>
      <c r="H1191" s="290">
        <v>1038</v>
      </c>
      <c r="I1191" s="289">
        <v>980.41</v>
      </c>
      <c r="J1191" s="289">
        <v>1017662.03</v>
      </c>
      <c r="K1191" s="288" t="s">
        <v>103</v>
      </c>
      <c r="L1191" s="292">
        <v>1.3899999999999999E-2</v>
      </c>
    </row>
    <row r="1192" spans="1:12" ht="15.75" thickBot="1" x14ac:dyDescent="0.3">
      <c r="A1192" s="291" t="s">
        <v>127</v>
      </c>
      <c r="B1192" s="286" t="s">
        <v>1379</v>
      </c>
      <c r="C1192" s="286" t="s">
        <v>1012</v>
      </c>
      <c r="D1192" s="138" t="s">
        <v>1476</v>
      </c>
      <c r="E1192" s="286" t="s">
        <v>1573</v>
      </c>
      <c r="F1192" s="287">
        <v>48990</v>
      </c>
      <c r="G1192" s="288" t="s">
        <v>1660</v>
      </c>
      <c r="H1192" s="288">
        <v>552</v>
      </c>
      <c r="I1192" s="289">
        <v>980.41</v>
      </c>
      <c r="J1192" s="289">
        <v>541184.43000000005</v>
      </c>
      <c r="K1192" s="288" t="s">
        <v>103</v>
      </c>
      <c r="L1192" s="292">
        <v>1.7100000000000001E-2</v>
      </c>
    </row>
    <row r="1193" spans="1:12" ht="15.75" thickBot="1" x14ac:dyDescent="0.3">
      <c r="A1193" s="291" t="s">
        <v>127</v>
      </c>
      <c r="B1193" s="286" t="s">
        <v>1381</v>
      </c>
      <c r="C1193" s="286" t="s">
        <v>1314</v>
      </c>
      <c r="D1193" s="138" t="s">
        <v>1382</v>
      </c>
      <c r="E1193" s="286" t="s">
        <v>165</v>
      </c>
      <c r="F1193" s="287">
        <v>49140</v>
      </c>
      <c r="G1193" s="288" t="s">
        <v>1576</v>
      </c>
      <c r="H1193" s="290">
        <v>1000</v>
      </c>
      <c r="I1193" s="289">
        <v>1004.71</v>
      </c>
      <c r="J1193" s="289">
        <v>1004706.64</v>
      </c>
      <c r="K1193" s="288" t="s">
        <v>103</v>
      </c>
      <c r="L1193" s="292">
        <v>1.37E-2</v>
      </c>
    </row>
    <row r="1194" spans="1:12" ht="15.75" thickBot="1" x14ac:dyDescent="0.3">
      <c r="A1194" s="291" t="s">
        <v>127</v>
      </c>
      <c r="B1194" s="286" t="s">
        <v>1383</v>
      </c>
      <c r="C1194" s="286" t="s">
        <v>1314</v>
      </c>
      <c r="D1194" s="138" t="s">
        <v>1384</v>
      </c>
      <c r="E1194" s="286" t="s">
        <v>165</v>
      </c>
      <c r="F1194" s="287">
        <v>49689</v>
      </c>
      <c r="G1194" s="288" t="s">
        <v>1575</v>
      </c>
      <c r="H1194" s="288">
        <v>350</v>
      </c>
      <c r="I1194" s="289">
        <v>1118.6099999999999</v>
      </c>
      <c r="J1194" s="289">
        <v>391512.76</v>
      </c>
      <c r="K1194" s="288" t="s">
        <v>103</v>
      </c>
      <c r="L1194" s="292">
        <v>5.3E-3</v>
      </c>
    </row>
    <row r="1195" spans="1:12" ht="15.75" thickBot="1" x14ac:dyDescent="0.3">
      <c r="A1195" s="291" t="s">
        <v>127</v>
      </c>
      <c r="B1195" s="286" t="s">
        <v>212</v>
      </c>
      <c r="C1195" s="286" t="s">
        <v>932</v>
      </c>
      <c r="D1195" s="138" t="s">
        <v>1106</v>
      </c>
      <c r="E1195" s="286" t="s">
        <v>1661</v>
      </c>
      <c r="F1195" s="287">
        <v>49202</v>
      </c>
      <c r="G1195" s="288" t="s">
        <v>1662</v>
      </c>
      <c r="H1195" s="290">
        <v>1683</v>
      </c>
      <c r="I1195" s="289">
        <v>1092.9000000000001</v>
      </c>
      <c r="J1195" s="289">
        <v>1839344.08</v>
      </c>
      <c r="K1195" s="288" t="s">
        <v>103</v>
      </c>
      <c r="L1195" s="292">
        <v>1.4999999999999999E-2</v>
      </c>
    </row>
    <row r="1196" spans="1:12" ht="15.75" thickBot="1" x14ac:dyDescent="0.3">
      <c r="A1196" s="291" t="s">
        <v>127</v>
      </c>
      <c r="B1196" s="286" t="s">
        <v>212</v>
      </c>
      <c r="C1196" s="286" t="s">
        <v>932</v>
      </c>
      <c r="D1196" s="138" t="s">
        <v>327</v>
      </c>
      <c r="E1196" s="286" t="s">
        <v>954</v>
      </c>
      <c r="F1196" s="287">
        <v>46492</v>
      </c>
      <c r="G1196" s="288" t="s">
        <v>1799</v>
      </c>
      <c r="H1196" s="288">
        <v>472</v>
      </c>
      <c r="I1196" s="289">
        <v>1069.68</v>
      </c>
      <c r="J1196" s="289">
        <v>504890.01</v>
      </c>
      <c r="K1196" s="288" t="s">
        <v>103</v>
      </c>
      <c r="L1196" s="292">
        <v>4.1000000000000003E-3</v>
      </c>
    </row>
    <row r="1197" spans="1:12" ht="15.75" thickBot="1" x14ac:dyDescent="0.3">
      <c r="A1197" s="291" t="s">
        <v>127</v>
      </c>
      <c r="B1197" s="286" t="s">
        <v>212</v>
      </c>
      <c r="C1197" s="286" t="s">
        <v>1011</v>
      </c>
      <c r="D1197" s="138" t="s">
        <v>1106</v>
      </c>
      <c r="E1197" s="286" t="s">
        <v>1450</v>
      </c>
      <c r="F1197" s="287">
        <v>49202</v>
      </c>
      <c r="G1197" s="288" t="s">
        <v>1662</v>
      </c>
      <c r="H1197" s="288">
        <v>483</v>
      </c>
      <c r="I1197" s="289">
        <v>1092.9000000000001</v>
      </c>
      <c r="J1197" s="289">
        <v>527868.80000000005</v>
      </c>
      <c r="K1197" s="288" t="s">
        <v>103</v>
      </c>
      <c r="L1197" s="292">
        <v>1.11E-2</v>
      </c>
    </row>
    <row r="1198" spans="1:12" ht="15.75" thickBot="1" x14ac:dyDescent="0.3">
      <c r="A1198" s="291" t="s">
        <v>127</v>
      </c>
      <c r="B1198" s="286" t="s">
        <v>212</v>
      </c>
      <c r="C1198" s="286" t="s">
        <v>100</v>
      </c>
      <c r="D1198" s="138" t="s">
        <v>327</v>
      </c>
      <c r="E1198" s="286" t="s">
        <v>865</v>
      </c>
      <c r="F1198" s="287">
        <v>46492</v>
      </c>
      <c r="G1198" s="288" t="s">
        <v>1799</v>
      </c>
      <c r="H1198" s="290">
        <v>3222</v>
      </c>
      <c r="I1198" s="289">
        <v>1069.68</v>
      </c>
      <c r="J1198" s="289">
        <v>3446516.16</v>
      </c>
      <c r="K1198" s="288" t="s">
        <v>103</v>
      </c>
      <c r="L1198" s="292">
        <v>6.8999999999999999E-3</v>
      </c>
    </row>
    <row r="1199" spans="1:12" ht="15.75" thickBot="1" x14ac:dyDescent="0.3">
      <c r="A1199" s="291" t="s">
        <v>127</v>
      </c>
      <c r="B1199" s="286" t="s">
        <v>212</v>
      </c>
      <c r="C1199" s="286" t="s">
        <v>108</v>
      </c>
      <c r="D1199" s="138" t="s">
        <v>327</v>
      </c>
      <c r="E1199" s="286" t="s">
        <v>711</v>
      </c>
      <c r="F1199" s="287">
        <v>46492</v>
      </c>
      <c r="G1199" s="288" t="s">
        <v>1799</v>
      </c>
      <c r="H1199" s="290">
        <v>3532</v>
      </c>
      <c r="I1199" s="289">
        <v>1069.68</v>
      </c>
      <c r="J1199" s="289">
        <v>3778117.65</v>
      </c>
      <c r="K1199" s="288" t="s">
        <v>103</v>
      </c>
      <c r="L1199" s="292">
        <v>1.37E-2</v>
      </c>
    </row>
    <row r="1200" spans="1:12" ht="15.75" thickBot="1" x14ac:dyDescent="0.3">
      <c r="A1200" s="291" t="s">
        <v>127</v>
      </c>
      <c r="B1200" s="286" t="s">
        <v>212</v>
      </c>
      <c r="C1200" s="286" t="s">
        <v>352</v>
      </c>
      <c r="D1200" s="138" t="s">
        <v>327</v>
      </c>
      <c r="E1200" s="286" t="s">
        <v>1800</v>
      </c>
      <c r="F1200" s="287">
        <v>46492</v>
      </c>
      <c r="G1200" s="288" t="s">
        <v>1799</v>
      </c>
      <c r="H1200" s="290">
        <v>5268</v>
      </c>
      <c r="I1200" s="289">
        <v>1069.68</v>
      </c>
      <c r="J1200" s="289">
        <v>5635086.0099999998</v>
      </c>
      <c r="K1200" s="288" t="s">
        <v>103</v>
      </c>
      <c r="L1200" s="292">
        <v>2.2599999999999999E-2</v>
      </c>
    </row>
    <row r="1201" spans="1:12" ht="15.75" thickBot="1" x14ac:dyDescent="0.3">
      <c r="A1201" s="291" t="s">
        <v>127</v>
      </c>
      <c r="B1201" s="286" t="s">
        <v>212</v>
      </c>
      <c r="C1201" s="286" t="s">
        <v>1079</v>
      </c>
      <c r="D1201" s="138" t="s">
        <v>327</v>
      </c>
      <c r="E1201" s="286" t="s">
        <v>1429</v>
      </c>
      <c r="F1201" s="287">
        <v>46492</v>
      </c>
      <c r="G1201" s="288" t="s">
        <v>1799</v>
      </c>
      <c r="H1201" s="288">
        <v>277</v>
      </c>
      <c r="I1201" s="289">
        <v>1069.68</v>
      </c>
      <c r="J1201" s="289">
        <v>296301.98</v>
      </c>
      <c r="K1201" s="288" t="s">
        <v>103</v>
      </c>
      <c r="L1201" s="292">
        <v>7.1000000000000004E-3</v>
      </c>
    </row>
    <row r="1202" spans="1:12" ht="15.75" thickBot="1" x14ac:dyDescent="0.3">
      <c r="A1202" s="291" t="s">
        <v>127</v>
      </c>
      <c r="B1202" s="286" t="s">
        <v>212</v>
      </c>
      <c r="C1202" s="286" t="s">
        <v>353</v>
      </c>
      <c r="D1202" s="138" t="s">
        <v>327</v>
      </c>
      <c r="E1202" s="286" t="s">
        <v>764</v>
      </c>
      <c r="F1202" s="287">
        <v>46492</v>
      </c>
      <c r="G1202" s="288" t="s">
        <v>1799</v>
      </c>
      <c r="H1202" s="288">
        <v>217</v>
      </c>
      <c r="I1202" s="289">
        <v>1069.68</v>
      </c>
      <c r="J1202" s="289">
        <v>232121.05</v>
      </c>
      <c r="K1202" s="288" t="s">
        <v>103</v>
      </c>
      <c r="L1202" s="292">
        <v>6.1000000000000004E-3</v>
      </c>
    </row>
    <row r="1203" spans="1:12" ht="15.75" thickBot="1" x14ac:dyDescent="0.3">
      <c r="A1203" s="291" t="s">
        <v>127</v>
      </c>
      <c r="B1203" s="286" t="s">
        <v>212</v>
      </c>
      <c r="C1203" s="286" t="s">
        <v>1012</v>
      </c>
      <c r="D1203" s="138" t="s">
        <v>1106</v>
      </c>
      <c r="E1203" s="286" t="s">
        <v>1604</v>
      </c>
      <c r="F1203" s="287">
        <v>49202</v>
      </c>
      <c r="G1203" s="288" t="s">
        <v>1662</v>
      </c>
      <c r="H1203" s="288">
        <v>334</v>
      </c>
      <c r="I1203" s="289">
        <v>1092.9000000000001</v>
      </c>
      <c r="J1203" s="289">
        <v>365027.29</v>
      </c>
      <c r="K1203" s="288" t="s">
        <v>103</v>
      </c>
      <c r="L1203" s="292">
        <v>1.15E-2</v>
      </c>
    </row>
    <row r="1204" spans="1:12" ht="15.75" thickBot="1" x14ac:dyDescent="0.3">
      <c r="A1204" s="291" t="s">
        <v>127</v>
      </c>
      <c r="B1204" s="286" t="s">
        <v>480</v>
      </c>
      <c r="C1204" s="286" t="s">
        <v>245</v>
      </c>
      <c r="D1204" s="138" t="s">
        <v>481</v>
      </c>
      <c r="E1204" s="286" t="s">
        <v>665</v>
      </c>
      <c r="F1204" s="287">
        <v>52032</v>
      </c>
      <c r="G1204" s="288" t="s">
        <v>1801</v>
      </c>
      <c r="H1204" s="288">
        <v>550</v>
      </c>
      <c r="I1204" s="289">
        <v>1204.8699999999999</v>
      </c>
      <c r="J1204" s="289">
        <v>662676.73</v>
      </c>
      <c r="K1204" s="288" t="s">
        <v>103</v>
      </c>
      <c r="L1204" s="292">
        <v>5.4100000000000002E-2</v>
      </c>
    </row>
    <row r="1205" spans="1:12" ht="15.75" thickBot="1" x14ac:dyDescent="0.3">
      <c r="A1205" s="291" t="s">
        <v>127</v>
      </c>
      <c r="B1205" s="286" t="s">
        <v>480</v>
      </c>
      <c r="C1205" s="286" t="s">
        <v>932</v>
      </c>
      <c r="D1205" s="138" t="s">
        <v>481</v>
      </c>
      <c r="E1205" s="286" t="s">
        <v>1451</v>
      </c>
      <c r="F1205" s="287">
        <v>52032</v>
      </c>
      <c r="G1205" s="288" t="s">
        <v>1801</v>
      </c>
      <c r="H1205" s="290">
        <v>1331</v>
      </c>
      <c r="I1205" s="289">
        <v>1204.8699999999999</v>
      </c>
      <c r="J1205" s="289">
        <v>1603677.68</v>
      </c>
      <c r="K1205" s="288" t="s">
        <v>103</v>
      </c>
      <c r="L1205" s="292">
        <v>1.3100000000000001E-2</v>
      </c>
    </row>
    <row r="1206" spans="1:12" ht="15.75" thickBot="1" x14ac:dyDescent="0.3">
      <c r="A1206" s="291" t="s">
        <v>127</v>
      </c>
      <c r="B1206" s="286" t="s">
        <v>480</v>
      </c>
      <c r="C1206" s="286" t="s">
        <v>1011</v>
      </c>
      <c r="D1206" s="138" t="s">
        <v>481</v>
      </c>
      <c r="E1206" s="286" t="s">
        <v>1452</v>
      </c>
      <c r="F1206" s="287">
        <v>52032</v>
      </c>
      <c r="G1206" s="288" t="s">
        <v>1801</v>
      </c>
      <c r="H1206" s="288">
        <v>319</v>
      </c>
      <c r="I1206" s="289">
        <v>1204.8699999999999</v>
      </c>
      <c r="J1206" s="289">
        <v>384352.5</v>
      </c>
      <c r="K1206" s="288" t="s">
        <v>103</v>
      </c>
      <c r="L1206" s="292">
        <v>8.0999999999999996E-3</v>
      </c>
    </row>
    <row r="1207" spans="1:12" ht="15.75" thickBot="1" x14ac:dyDescent="0.3">
      <c r="A1207" s="291" t="s">
        <v>127</v>
      </c>
      <c r="B1207" s="286" t="s">
        <v>202</v>
      </c>
      <c r="C1207" s="286" t="s">
        <v>455</v>
      </c>
      <c r="D1207" s="138" t="s">
        <v>717</v>
      </c>
      <c r="E1207" s="286" t="s">
        <v>1212</v>
      </c>
      <c r="F1207" s="287">
        <v>46142</v>
      </c>
      <c r="G1207" s="288" t="s">
        <v>103</v>
      </c>
      <c r="H1207" s="288">
        <v>25</v>
      </c>
      <c r="I1207" s="289">
        <v>1386.95</v>
      </c>
      <c r="J1207" s="289">
        <v>34673.870000000003</v>
      </c>
      <c r="K1207" s="288" t="s">
        <v>103</v>
      </c>
      <c r="L1207" s="292">
        <v>8.2000000000000007E-3</v>
      </c>
    </row>
    <row r="1208" spans="1:12" ht="15.75" thickBot="1" x14ac:dyDescent="0.3">
      <c r="A1208" s="291" t="s">
        <v>127</v>
      </c>
      <c r="B1208" s="286" t="s">
        <v>202</v>
      </c>
      <c r="C1208" s="286" t="s">
        <v>100</v>
      </c>
      <c r="D1208" s="138" t="s">
        <v>717</v>
      </c>
      <c r="E1208" s="286" t="s">
        <v>823</v>
      </c>
      <c r="F1208" s="287">
        <v>46142</v>
      </c>
      <c r="G1208" s="288" t="s">
        <v>103</v>
      </c>
      <c r="H1208" s="290">
        <v>1207</v>
      </c>
      <c r="I1208" s="289">
        <v>1386.95</v>
      </c>
      <c r="J1208" s="289">
        <v>1674054.59</v>
      </c>
      <c r="K1208" s="288" t="s">
        <v>103</v>
      </c>
      <c r="L1208" s="292">
        <v>3.3E-3</v>
      </c>
    </row>
    <row r="1209" spans="1:12" ht="15.75" thickBot="1" x14ac:dyDescent="0.3">
      <c r="A1209" s="291" t="s">
        <v>127</v>
      </c>
      <c r="B1209" s="286" t="s">
        <v>202</v>
      </c>
      <c r="C1209" s="286" t="s">
        <v>108</v>
      </c>
      <c r="D1209" s="138" t="s">
        <v>717</v>
      </c>
      <c r="E1209" s="286" t="s">
        <v>824</v>
      </c>
      <c r="F1209" s="287">
        <v>46142</v>
      </c>
      <c r="G1209" s="288" t="s">
        <v>103</v>
      </c>
      <c r="H1209" s="290">
        <v>1099</v>
      </c>
      <c r="I1209" s="289">
        <v>1386.95</v>
      </c>
      <c r="J1209" s="289">
        <v>1524263.45</v>
      </c>
      <c r="K1209" s="288" t="s">
        <v>103</v>
      </c>
      <c r="L1209" s="292">
        <v>5.4999999999999997E-3</v>
      </c>
    </row>
    <row r="1210" spans="1:12" ht="15.75" thickBot="1" x14ac:dyDescent="0.3">
      <c r="A1210" s="291" t="s">
        <v>127</v>
      </c>
      <c r="B1210" s="286" t="s">
        <v>202</v>
      </c>
      <c r="C1210" s="286" t="s">
        <v>352</v>
      </c>
      <c r="D1210" s="138" t="s">
        <v>717</v>
      </c>
      <c r="E1210" s="286" t="s">
        <v>1153</v>
      </c>
      <c r="F1210" s="287">
        <v>46142</v>
      </c>
      <c r="G1210" s="288" t="s">
        <v>103</v>
      </c>
      <c r="H1210" s="290">
        <v>2856</v>
      </c>
      <c r="I1210" s="289">
        <v>1386.95</v>
      </c>
      <c r="J1210" s="289">
        <v>3961143.25</v>
      </c>
      <c r="K1210" s="288" t="s">
        <v>103</v>
      </c>
      <c r="L1210" s="292">
        <v>1.5900000000000001E-2</v>
      </c>
    </row>
    <row r="1211" spans="1:12" ht="15.75" thickBot="1" x14ac:dyDescent="0.3">
      <c r="A1211" s="291" t="s">
        <v>127</v>
      </c>
      <c r="B1211" s="286" t="s">
        <v>202</v>
      </c>
      <c r="C1211" s="286" t="s">
        <v>281</v>
      </c>
      <c r="D1211" s="138" t="s">
        <v>717</v>
      </c>
      <c r="E1211" s="286" t="s">
        <v>1453</v>
      </c>
      <c r="F1211" s="287">
        <v>46142</v>
      </c>
      <c r="G1211" s="288" t="s">
        <v>103</v>
      </c>
      <c r="H1211" s="290">
        <v>1905</v>
      </c>
      <c r="I1211" s="289">
        <v>1386.95</v>
      </c>
      <c r="J1211" s="289">
        <v>2642149.16</v>
      </c>
      <c r="K1211" s="288" t="s">
        <v>103</v>
      </c>
      <c r="L1211" s="292">
        <v>1.3299999999999999E-2</v>
      </c>
    </row>
    <row r="1212" spans="1:12" ht="15.75" thickBot="1" x14ac:dyDescent="0.3">
      <c r="A1212" s="291" t="s">
        <v>127</v>
      </c>
      <c r="B1212" s="286" t="s">
        <v>202</v>
      </c>
      <c r="C1212" s="286" t="s">
        <v>353</v>
      </c>
      <c r="D1212" s="138" t="s">
        <v>717</v>
      </c>
      <c r="E1212" s="286" t="s">
        <v>825</v>
      </c>
      <c r="F1212" s="287">
        <v>46142</v>
      </c>
      <c r="G1212" s="288" t="s">
        <v>103</v>
      </c>
      <c r="H1212" s="288">
        <v>172</v>
      </c>
      <c r="I1212" s="289">
        <v>1386.95</v>
      </c>
      <c r="J1212" s="289">
        <v>238556.24</v>
      </c>
      <c r="K1212" s="288" t="s">
        <v>103</v>
      </c>
      <c r="L1212" s="292">
        <v>6.3E-3</v>
      </c>
    </row>
    <row r="1213" spans="1:12" ht="15.75" thickBot="1" x14ac:dyDescent="0.3">
      <c r="A1213" s="291" t="s">
        <v>127</v>
      </c>
      <c r="B1213" s="286" t="s">
        <v>202</v>
      </c>
      <c r="C1213" s="286" t="s">
        <v>1012</v>
      </c>
      <c r="D1213" s="138" t="s">
        <v>717</v>
      </c>
      <c r="E1213" s="286" t="s">
        <v>165</v>
      </c>
      <c r="F1213" s="287">
        <v>46142</v>
      </c>
      <c r="G1213" s="288" t="s">
        <v>103</v>
      </c>
      <c r="H1213" s="288">
        <v>162</v>
      </c>
      <c r="I1213" s="289">
        <v>1386.95</v>
      </c>
      <c r="J1213" s="289">
        <v>224686.7</v>
      </c>
      <c r="K1213" s="288" t="s">
        <v>103</v>
      </c>
      <c r="L1213" s="292">
        <v>7.1000000000000004E-3</v>
      </c>
    </row>
    <row r="1214" spans="1:12" ht="15.75" thickBot="1" x14ac:dyDescent="0.3">
      <c r="A1214" s="291" t="s">
        <v>127</v>
      </c>
      <c r="B1214" s="286" t="s">
        <v>418</v>
      </c>
      <c r="C1214" s="286" t="s">
        <v>932</v>
      </c>
      <c r="D1214" s="138" t="s">
        <v>342</v>
      </c>
      <c r="E1214" s="286" t="s">
        <v>955</v>
      </c>
      <c r="F1214" s="287">
        <v>47250</v>
      </c>
      <c r="G1214" s="288" t="s">
        <v>1802</v>
      </c>
      <c r="H1214" s="288">
        <v>360</v>
      </c>
      <c r="I1214" s="289">
        <v>1001.06</v>
      </c>
      <c r="J1214" s="289">
        <v>360380.08</v>
      </c>
      <c r="K1214" s="288" t="s">
        <v>103</v>
      </c>
      <c r="L1214" s="292">
        <v>2.8999999999999998E-3</v>
      </c>
    </row>
    <row r="1215" spans="1:12" ht="15.75" thickBot="1" x14ac:dyDescent="0.3">
      <c r="A1215" s="291" t="s">
        <v>127</v>
      </c>
      <c r="B1215" s="286" t="s">
        <v>418</v>
      </c>
      <c r="C1215" s="286" t="s">
        <v>100</v>
      </c>
      <c r="D1215" s="138" t="s">
        <v>342</v>
      </c>
      <c r="E1215" s="286" t="s">
        <v>678</v>
      </c>
      <c r="F1215" s="287">
        <v>47250</v>
      </c>
      <c r="G1215" s="288" t="s">
        <v>1802</v>
      </c>
      <c r="H1215" s="290">
        <v>1475</v>
      </c>
      <c r="I1215" s="289">
        <v>1001.06</v>
      </c>
      <c r="J1215" s="289">
        <v>1476557.25</v>
      </c>
      <c r="K1215" s="288" t="s">
        <v>103</v>
      </c>
      <c r="L1215" s="292">
        <v>3.0000000000000001E-3</v>
      </c>
    </row>
    <row r="1216" spans="1:12" ht="15.75" thickBot="1" x14ac:dyDescent="0.3">
      <c r="A1216" s="291" t="s">
        <v>127</v>
      </c>
      <c r="B1216" s="286" t="s">
        <v>418</v>
      </c>
      <c r="C1216" s="286" t="s">
        <v>108</v>
      </c>
      <c r="D1216" s="138" t="s">
        <v>342</v>
      </c>
      <c r="E1216" s="286" t="s">
        <v>679</v>
      </c>
      <c r="F1216" s="287">
        <v>47250</v>
      </c>
      <c r="G1216" s="288" t="s">
        <v>1802</v>
      </c>
      <c r="H1216" s="290">
        <v>1646</v>
      </c>
      <c r="I1216" s="289">
        <v>1001.06</v>
      </c>
      <c r="J1216" s="289">
        <v>1647737.79</v>
      </c>
      <c r="K1216" s="288" t="s">
        <v>103</v>
      </c>
      <c r="L1216" s="292">
        <v>6.0000000000000001E-3</v>
      </c>
    </row>
    <row r="1217" spans="1:12" ht="15.75" thickBot="1" x14ac:dyDescent="0.3">
      <c r="A1217" s="291" t="s">
        <v>127</v>
      </c>
      <c r="B1217" s="286" t="s">
        <v>418</v>
      </c>
      <c r="C1217" s="286" t="s">
        <v>352</v>
      </c>
      <c r="D1217" s="138" t="s">
        <v>342</v>
      </c>
      <c r="E1217" s="286" t="s">
        <v>1513</v>
      </c>
      <c r="F1217" s="287">
        <v>47250</v>
      </c>
      <c r="G1217" s="288" t="s">
        <v>1802</v>
      </c>
      <c r="H1217" s="290">
        <v>1006</v>
      </c>
      <c r="I1217" s="289">
        <v>1001.06</v>
      </c>
      <c r="J1217" s="289">
        <v>1007062.1</v>
      </c>
      <c r="K1217" s="288" t="s">
        <v>103</v>
      </c>
      <c r="L1217" s="292">
        <v>4.0000000000000001E-3</v>
      </c>
    </row>
    <row r="1218" spans="1:12" ht="15.75" thickBot="1" x14ac:dyDescent="0.3">
      <c r="A1218" s="291" t="s">
        <v>127</v>
      </c>
      <c r="B1218" s="286" t="s">
        <v>418</v>
      </c>
      <c r="C1218" s="286" t="s">
        <v>352</v>
      </c>
      <c r="D1218" s="138" t="s">
        <v>843</v>
      </c>
      <c r="E1218" s="286" t="s">
        <v>844</v>
      </c>
      <c r="F1218" s="287">
        <v>48527</v>
      </c>
      <c r="G1218" s="288" t="s">
        <v>1803</v>
      </c>
      <c r="H1218" s="288">
        <v>655</v>
      </c>
      <c r="I1218" s="289">
        <v>997.17</v>
      </c>
      <c r="J1218" s="289">
        <v>653148.92000000004</v>
      </c>
      <c r="K1218" s="288" t="s">
        <v>103</v>
      </c>
      <c r="L1218" s="292">
        <v>2.5999999999999999E-3</v>
      </c>
    </row>
    <row r="1219" spans="1:12" ht="15.75" thickBot="1" x14ac:dyDescent="0.3">
      <c r="A1219" s="291" t="s">
        <v>127</v>
      </c>
      <c r="B1219" s="286" t="s">
        <v>418</v>
      </c>
      <c r="C1219" s="286" t="s">
        <v>352</v>
      </c>
      <c r="D1219" s="138" t="s">
        <v>1098</v>
      </c>
      <c r="E1219" s="286" t="s">
        <v>634</v>
      </c>
      <c r="F1219" s="287">
        <v>48346</v>
      </c>
      <c r="G1219" s="288" t="s">
        <v>1804</v>
      </c>
      <c r="H1219" s="288">
        <v>110</v>
      </c>
      <c r="I1219" s="289">
        <v>1005.74</v>
      </c>
      <c r="J1219" s="289">
        <v>110631.17</v>
      </c>
      <c r="K1219" s="288" t="s">
        <v>103</v>
      </c>
      <c r="L1219" s="292">
        <v>4.0000000000000002E-4</v>
      </c>
    </row>
    <row r="1220" spans="1:12" ht="15.75" thickBot="1" x14ac:dyDescent="0.3">
      <c r="A1220" s="291" t="s">
        <v>127</v>
      </c>
      <c r="B1220" s="286" t="s">
        <v>418</v>
      </c>
      <c r="C1220" s="286" t="s">
        <v>1079</v>
      </c>
      <c r="D1220" s="138" t="s">
        <v>1098</v>
      </c>
      <c r="E1220" s="286" t="s">
        <v>1213</v>
      </c>
      <c r="F1220" s="287">
        <v>48346</v>
      </c>
      <c r="G1220" s="288" t="s">
        <v>1804</v>
      </c>
      <c r="H1220" s="288">
        <v>100</v>
      </c>
      <c r="I1220" s="289">
        <v>1005.74</v>
      </c>
      <c r="J1220" s="289">
        <v>100573.79</v>
      </c>
      <c r="K1220" s="288" t="s">
        <v>103</v>
      </c>
      <c r="L1220" s="292">
        <v>2.3999999999999998E-3</v>
      </c>
    </row>
    <row r="1221" spans="1:12" ht="15.75" thickBot="1" x14ac:dyDescent="0.3">
      <c r="A1221" s="291" t="s">
        <v>127</v>
      </c>
      <c r="B1221" s="286" t="s">
        <v>418</v>
      </c>
      <c r="C1221" s="286" t="s">
        <v>353</v>
      </c>
      <c r="D1221" s="138" t="s">
        <v>342</v>
      </c>
      <c r="E1221" s="286" t="s">
        <v>651</v>
      </c>
      <c r="F1221" s="287">
        <v>47250</v>
      </c>
      <c r="G1221" s="288" t="s">
        <v>1802</v>
      </c>
      <c r="H1221" s="288">
        <v>126</v>
      </c>
      <c r="I1221" s="289">
        <v>1001.06</v>
      </c>
      <c r="J1221" s="289">
        <v>126133.03</v>
      </c>
      <c r="K1221" s="288" t="s">
        <v>103</v>
      </c>
      <c r="L1221" s="292">
        <v>3.3E-3</v>
      </c>
    </row>
    <row r="1222" spans="1:12" ht="15.75" thickBot="1" x14ac:dyDescent="0.3">
      <c r="A1222" s="291" t="s">
        <v>127</v>
      </c>
      <c r="B1222" s="286" t="s">
        <v>418</v>
      </c>
      <c r="C1222" s="286" t="s">
        <v>1012</v>
      </c>
      <c r="D1222" s="138" t="s">
        <v>342</v>
      </c>
      <c r="E1222" s="286" t="s">
        <v>165</v>
      </c>
      <c r="F1222" s="287">
        <v>47250</v>
      </c>
      <c r="G1222" s="288" t="s">
        <v>1802</v>
      </c>
      <c r="H1222" s="288">
        <v>77</v>
      </c>
      <c r="I1222" s="289">
        <v>1001.06</v>
      </c>
      <c r="J1222" s="289">
        <v>77081.289999999994</v>
      </c>
      <c r="K1222" s="288" t="s">
        <v>103</v>
      </c>
      <c r="L1222" s="292">
        <v>2.3999999999999998E-3</v>
      </c>
    </row>
    <row r="1223" spans="1:12" ht="15.75" thickBot="1" x14ac:dyDescent="0.3">
      <c r="A1223" s="291" t="s">
        <v>127</v>
      </c>
      <c r="B1223" s="286" t="s">
        <v>418</v>
      </c>
      <c r="C1223" s="286" t="s">
        <v>1012</v>
      </c>
      <c r="D1223" s="138" t="s">
        <v>1098</v>
      </c>
      <c r="E1223" s="286" t="s">
        <v>589</v>
      </c>
      <c r="F1223" s="287">
        <v>48346</v>
      </c>
      <c r="G1223" s="288" t="s">
        <v>1804</v>
      </c>
      <c r="H1223" s="288">
        <v>73</v>
      </c>
      <c r="I1223" s="289">
        <v>1005.74</v>
      </c>
      <c r="J1223" s="289">
        <v>73418.87</v>
      </c>
      <c r="K1223" s="288" t="s">
        <v>103</v>
      </c>
      <c r="L1223" s="292">
        <v>2.3E-3</v>
      </c>
    </row>
    <row r="1224" spans="1:12" ht="15.75" thickBot="1" x14ac:dyDescent="0.3">
      <c r="A1224" s="291" t="s">
        <v>127</v>
      </c>
      <c r="B1224" s="286" t="s">
        <v>1385</v>
      </c>
      <c r="C1224" s="286" t="s">
        <v>1314</v>
      </c>
      <c r="D1224" s="138" t="s">
        <v>1386</v>
      </c>
      <c r="E1224" s="286" t="s">
        <v>165</v>
      </c>
      <c r="F1224" s="287">
        <v>48044</v>
      </c>
      <c r="G1224" s="288" t="s">
        <v>1715</v>
      </c>
      <c r="H1224" s="288">
        <v>250</v>
      </c>
      <c r="I1224" s="289">
        <v>1034.3900000000001</v>
      </c>
      <c r="J1224" s="289">
        <v>258597.93</v>
      </c>
      <c r="K1224" s="288" t="s">
        <v>103</v>
      </c>
      <c r="L1224" s="292">
        <v>3.5000000000000001E-3</v>
      </c>
    </row>
    <row r="1225" spans="1:12" ht="15.75" thickBot="1" x14ac:dyDescent="0.3">
      <c r="A1225" s="291" t="s">
        <v>127</v>
      </c>
      <c r="B1225" s="286" t="s">
        <v>1387</v>
      </c>
      <c r="C1225" s="286" t="s">
        <v>1314</v>
      </c>
      <c r="D1225" s="138" t="s">
        <v>1388</v>
      </c>
      <c r="E1225" s="286" t="s">
        <v>165</v>
      </c>
      <c r="F1225" s="287">
        <v>52305</v>
      </c>
      <c r="G1225" s="288" t="s">
        <v>1805</v>
      </c>
      <c r="H1225" s="288">
        <v>375</v>
      </c>
      <c r="I1225" s="289">
        <v>1024.4100000000001</v>
      </c>
      <c r="J1225" s="289">
        <v>384153.63</v>
      </c>
      <c r="K1225" s="288" t="s">
        <v>103</v>
      </c>
      <c r="L1225" s="292">
        <v>5.1999999999999998E-3</v>
      </c>
    </row>
    <row r="1226" spans="1:12" ht="15.75" thickBot="1" x14ac:dyDescent="0.3">
      <c r="A1226" s="291" t="s">
        <v>127</v>
      </c>
      <c r="B1226" s="286" t="s">
        <v>895</v>
      </c>
      <c r="C1226" s="286" t="s">
        <v>245</v>
      </c>
      <c r="D1226" s="138" t="s">
        <v>878</v>
      </c>
      <c r="E1226" s="286" t="s">
        <v>877</v>
      </c>
      <c r="F1226" s="287">
        <v>52671</v>
      </c>
      <c r="G1226" s="288" t="s">
        <v>1806</v>
      </c>
      <c r="H1226" s="288">
        <v>230</v>
      </c>
      <c r="I1226" s="289">
        <v>1037.99</v>
      </c>
      <c r="J1226" s="289">
        <v>238737.79</v>
      </c>
      <c r="K1226" s="288" t="s">
        <v>103</v>
      </c>
      <c r="L1226" s="292">
        <v>1.95E-2</v>
      </c>
    </row>
    <row r="1227" spans="1:12" ht="15.75" thickBot="1" x14ac:dyDescent="0.3">
      <c r="A1227" s="291" t="s">
        <v>127</v>
      </c>
      <c r="B1227" s="286" t="s">
        <v>895</v>
      </c>
      <c r="C1227" s="286" t="s">
        <v>932</v>
      </c>
      <c r="D1227" s="138" t="s">
        <v>878</v>
      </c>
      <c r="E1227" s="286" t="s">
        <v>1454</v>
      </c>
      <c r="F1227" s="287">
        <v>52671</v>
      </c>
      <c r="G1227" s="288" t="s">
        <v>1806</v>
      </c>
      <c r="H1227" s="288">
        <v>621</v>
      </c>
      <c r="I1227" s="289">
        <v>1037.99</v>
      </c>
      <c r="J1227" s="289">
        <v>644592.03</v>
      </c>
      <c r="K1227" s="288" t="s">
        <v>103</v>
      </c>
      <c r="L1227" s="292">
        <v>5.3E-3</v>
      </c>
    </row>
    <row r="1228" spans="1:12" ht="15.75" thickBot="1" x14ac:dyDescent="0.3">
      <c r="A1228" s="291" t="s">
        <v>127</v>
      </c>
      <c r="B1228" s="286" t="s">
        <v>895</v>
      </c>
      <c r="C1228" s="286" t="s">
        <v>1011</v>
      </c>
      <c r="D1228" s="138" t="s">
        <v>878</v>
      </c>
      <c r="E1228" s="286" t="s">
        <v>1455</v>
      </c>
      <c r="F1228" s="287">
        <v>52671</v>
      </c>
      <c r="G1228" s="288" t="s">
        <v>1806</v>
      </c>
      <c r="H1228" s="288">
        <v>149</v>
      </c>
      <c r="I1228" s="289">
        <v>1037.99</v>
      </c>
      <c r="J1228" s="289">
        <v>154660.57</v>
      </c>
      <c r="K1228" s="288" t="s">
        <v>103</v>
      </c>
      <c r="L1228" s="292">
        <v>3.3E-3</v>
      </c>
    </row>
    <row r="1229" spans="1:12" ht="15.75" thickBot="1" x14ac:dyDescent="0.3">
      <c r="A1229" s="291" t="s">
        <v>127</v>
      </c>
      <c r="B1229" s="286" t="s">
        <v>1267</v>
      </c>
      <c r="C1229" s="286" t="s">
        <v>932</v>
      </c>
      <c r="D1229" s="138" t="s">
        <v>1238</v>
      </c>
      <c r="E1229" s="286" t="s">
        <v>1456</v>
      </c>
      <c r="F1229" s="287">
        <v>48136</v>
      </c>
      <c r="G1229" s="288" t="s">
        <v>1645</v>
      </c>
      <c r="H1229" s="290">
        <v>2424</v>
      </c>
      <c r="I1229" s="289">
        <v>1133.52</v>
      </c>
      <c r="J1229" s="289">
        <v>2747648.36</v>
      </c>
      <c r="K1229" s="288" t="s">
        <v>103</v>
      </c>
      <c r="L1229" s="292">
        <v>2.24E-2</v>
      </c>
    </row>
    <row r="1230" spans="1:12" ht="15.75" thickBot="1" x14ac:dyDescent="0.3">
      <c r="A1230" s="291" t="s">
        <v>127</v>
      </c>
      <c r="B1230" s="286" t="s">
        <v>1267</v>
      </c>
      <c r="C1230" s="286" t="s">
        <v>1011</v>
      </c>
      <c r="D1230" s="138" t="s">
        <v>1238</v>
      </c>
      <c r="E1230" s="286" t="s">
        <v>1457</v>
      </c>
      <c r="F1230" s="287">
        <v>48136</v>
      </c>
      <c r="G1230" s="288" t="s">
        <v>1645</v>
      </c>
      <c r="H1230" s="288">
        <v>581</v>
      </c>
      <c r="I1230" s="289">
        <v>1133.52</v>
      </c>
      <c r="J1230" s="289">
        <v>658574.13</v>
      </c>
      <c r="K1230" s="288" t="s">
        <v>103</v>
      </c>
      <c r="L1230" s="292">
        <v>1.38E-2</v>
      </c>
    </row>
    <row r="1231" spans="1:12" ht="15.75" thickBot="1" x14ac:dyDescent="0.3">
      <c r="A1231" s="291" t="s">
        <v>127</v>
      </c>
      <c r="B1231" s="286" t="s">
        <v>1389</v>
      </c>
      <c r="C1231" s="286" t="s">
        <v>1314</v>
      </c>
      <c r="D1231" s="138" t="s">
        <v>1390</v>
      </c>
      <c r="E1231" s="286" t="s">
        <v>165</v>
      </c>
      <c r="F1231" s="287">
        <v>52793</v>
      </c>
      <c r="G1231" s="288" t="s">
        <v>1807</v>
      </c>
      <c r="H1231" s="290">
        <v>1084</v>
      </c>
      <c r="I1231" s="289">
        <v>1026.1099999999999</v>
      </c>
      <c r="J1231" s="289">
        <v>1112304.3600000001</v>
      </c>
      <c r="K1231" s="288" t="s">
        <v>103</v>
      </c>
      <c r="L1231" s="292">
        <v>1.52E-2</v>
      </c>
    </row>
    <row r="1232" spans="1:12" ht="15.75" thickBot="1" x14ac:dyDescent="0.3">
      <c r="A1232" s="291" t="s">
        <v>127</v>
      </c>
      <c r="B1232" s="286" t="s">
        <v>213</v>
      </c>
      <c r="C1232" s="286" t="s">
        <v>245</v>
      </c>
      <c r="D1232" s="138" t="s">
        <v>161</v>
      </c>
      <c r="E1232" s="286" t="s">
        <v>661</v>
      </c>
      <c r="F1232" s="287">
        <v>46645</v>
      </c>
      <c r="G1232" s="288" t="s">
        <v>1808</v>
      </c>
      <c r="H1232" s="288">
        <v>390</v>
      </c>
      <c r="I1232" s="289">
        <v>1243.26</v>
      </c>
      <c r="J1232" s="289">
        <v>484872.14</v>
      </c>
      <c r="K1232" s="288" t="s">
        <v>103</v>
      </c>
      <c r="L1232" s="292">
        <v>3.9600000000000003E-2</v>
      </c>
    </row>
    <row r="1233" spans="1:12" ht="15.75" thickBot="1" x14ac:dyDescent="0.3">
      <c r="A1233" s="291" t="s">
        <v>127</v>
      </c>
      <c r="B1233" s="286" t="s">
        <v>462</v>
      </c>
      <c r="C1233" s="286" t="s">
        <v>356</v>
      </c>
      <c r="D1233" s="138" t="s">
        <v>1051</v>
      </c>
      <c r="E1233" s="286" t="s">
        <v>165</v>
      </c>
      <c r="F1233" s="287">
        <v>47325</v>
      </c>
      <c r="G1233" s="288" t="s">
        <v>103</v>
      </c>
      <c r="H1233" s="288">
        <v>22</v>
      </c>
      <c r="I1233" s="289">
        <v>42.77</v>
      </c>
      <c r="J1233" s="289">
        <v>940.89</v>
      </c>
      <c r="K1233" s="288" t="s">
        <v>103</v>
      </c>
      <c r="L1233" s="292">
        <v>1.6000000000000001E-3</v>
      </c>
    </row>
    <row r="1234" spans="1:12" ht="15.75" thickBot="1" x14ac:dyDescent="0.3">
      <c r="A1234" s="291" t="s">
        <v>127</v>
      </c>
      <c r="B1234" s="286" t="s">
        <v>462</v>
      </c>
      <c r="C1234" s="286" t="s">
        <v>106</v>
      </c>
      <c r="D1234" s="138" t="s">
        <v>1051</v>
      </c>
      <c r="E1234" s="286" t="s">
        <v>165</v>
      </c>
      <c r="F1234" s="287">
        <v>47325</v>
      </c>
      <c r="G1234" s="288" t="s">
        <v>103</v>
      </c>
      <c r="H1234" s="288">
        <v>357</v>
      </c>
      <c r="I1234" s="289">
        <v>44.06</v>
      </c>
      <c r="J1234" s="289">
        <v>15728.05</v>
      </c>
      <c r="K1234" s="288" t="s">
        <v>103</v>
      </c>
      <c r="L1234" s="292">
        <v>2.8799999999999999E-2</v>
      </c>
    </row>
    <row r="1235" spans="1:12" ht="15.75" thickBot="1" x14ac:dyDescent="0.3">
      <c r="A1235" s="291" t="s">
        <v>127</v>
      </c>
      <c r="B1235" s="286" t="s">
        <v>462</v>
      </c>
      <c r="C1235" s="286" t="s">
        <v>1011</v>
      </c>
      <c r="D1235" s="138" t="s">
        <v>1051</v>
      </c>
      <c r="E1235" s="286" t="s">
        <v>165</v>
      </c>
      <c r="F1235" s="287">
        <v>47325</v>
      </c>
      <c r="G1235" s="288" t="s">
        <v>103</v>
      </c>
      <c r="H1235" s="288">
        <v>97</v>
      </c>
      <c r="I1235" s="289">
        <v>44.06</v>
      </c>
      <c r="J1235" s="289">
        <v>4273.45</v>
      </c>
      <c r="K1235" s="288" t="s">
        <v>103</v>
      </c>
      <c r="L1235" s="292">
        <v>1E-4</v>
      </c>
    </row>
    <row r="1236" spans="1:12" ht="15.75" thickBot="1" x14ac:dyDescent="0.3">
      <c r="A1236" s="291" t="s">
        <v>127</v>
      </c>
      <c r="B1236" s="286" t="s">
        <v>462</v>
      </c>
      <c r="C1236" s="286" t="s">
        <v>100</v>
      </c>
      <c r="D1236" s="138" t="s">
        <v>1051</v>
      </c>
      <c r="E1236" s="286" t="s">
        <v>165</v>
      </c>
      <c r="F1236" s="287">
        <v>47325</v>
      </c>
      <c r="G1236" s="288" t="s">
        <v>103</v>
      </c>
      <c r="H1236" s="290">
        <v>2280</v>
      </c>
      <c r="I1236" s="289">
        <v>44.06</v>
      </c>
      <c r="J1236" s="289">
        <v>100448.05</v>
      </c>
      <c r="K1236" s="288" t="s">
        <v>103</v>
      </c>
      <c r="L1236" s="292">
        <v>2.0000000000000001E-4</v>
      </c>
    </row>
    <row r="1237" spans="1:12" ht="15.75" thickBot="1" x14ac:dyDescent="0.3">
      <c r="A1237" s="291" t="s">
        <v>127</v>
      </c>
      <c r="B1237" s="286" t="s">
        <v>462</v>
      </c>
      <c r="C1237" s="286" t="s">
        <v>108</v>
      </c>
      <c r="D1237" s="138" t="s">
        <v>1051</v>
      </c>
      <c r="E1237" s="286" t="s">
        <v>165</v>
      </c>
      <c r="F1237" s="287">
        <v>47325</v>
      </c>
      <c r="G1237" s="288" t="s">
        <v>103</v>
      </c>
      <c r="H1237" s="290">
        <v>2306</v>
      </c>
      <c r="I1237" s="289">
        <v>44.06</v>
      </c>
      <c r="J1237" s="289">
        <v>101593.51</v>
      </c>
      <c r="K1237" s="288" t="s">
        <v>103</v>
      </c>
      <c r="L1237" s="292">
        <v>4.0000000000000002E-4</v>
      </c>
    </row>
    <row r="1238" spans="1:12" ht="15.75" thickBot="1" x14ac:dyDescent="0.3">
      <c r="A1238" s="291" t="s">
        <v>127</v>
      </c>
      <c r="B1238" s="286" t="s">
        <v>462</v>
      </c>
      <c r="C1238" s="286" t="s">
        <v>101</v>
      </c>
      <c r="D1238" s="138" t="s">
        <v>1052</v>
      </c>
      <c r="E1238" s="286" t="s">
        <v>165</v>
      </c>
      <c r="F1238" s="287">
        <v>47325</v>
      </c>
      <c r="G1238" s="288" t="s">
        <v>103</v>
      </c>
      <c r="H1238" s="288">
        <v>725</v>
      </c>
      <c r="I1238" s="289">
        <v>46.88</v>
      </c>
      <c r="J1238" s="289">
        <v>33991.14</v>
      </c>
      <c r="K1238" s="288" t="s">
        <v>103</v>
      </c>
      <c r="L1238" s="292">
        <v>1.1000000000000001E-3</v>
      </c>
    </row>
    <row r="1239" spans="1:12" ht="15.75" thickBot="1" x14ac:dyDescent="0.3">
      <c r="A1239" s="291" t="s">
        <v>127</v>
      </c>
      <c r="B1239" s="286" t="s">
        <v>462</v>
      </c>
      <c r="C1239" s="286" t="s">
        <v>352</v>
      </c>
      <c r="D1239" s="138" t="s">
        <v>1052</v>
      </c>
      <c r="E1239" s="286" t="s">
        <v>165</v>
      </c>
      <c r="F1239" s="287">
        <v>47325</v>
      </c>
      <c r="G1239" s="288" t="s">
        <v>103</v>
      </c>
      <c r="H1239" s="288">
        <v>816</v>
      </c>
      <c r="I1239" s="289">
        <v>48.36</v>
      </c>
      <c r="J1239" s="289">
        <v>39459.49</v>
      </c>
      <c r="K1239" s="288" t="s">
        <v>103</v>
      </c>
      <c r="L1239" s="292">
        <v>2.0000000000000001E-4</v>
      </c>
    </row>
    <row r="1240" spans="1:12" ht="15.75" thickBot="1" x14ac:dyDescent="0.3">
      <c r="A1240" s="291" t="s">
        <v>127</v>
      </c>
      <c r="B1240" s="286" t="s">
        <v>462</v>
      </c>
      <c r="C1240" s="286" t="s">
        <v>352</v>
      </c>
      <c r="D1240" s="138" t="s">
        <v>1051</v>
      </c>
      <c r="E1240" s="286" t="s">
        <v>165</v>
      </c>
      <c r="F1240" s="287">
        <v>47325</v>
      </c>
      <c r="G1240" s="288" t="s">
        <v>103</v>
      </c>
      <c r="H1240" s="288">
        <v>70</v>
      </c>
      <c r="I1240" s="289">
        <v>44.06</v>
      </c>
      <c r="J1240" s="289">
        <v>3083.93</v>
      </c>
      <c r="K1240" s="288" t="s">
        <v>103</v>
      </c>
      <c r="L1240" s="292">
        <v>0</v>
      </c>
    </row>
    <row r="1241" spans="1:12" ht="15.75" thickBot="1" x14ac:dyDescent="0.3">
      <c r="A1241" s="291" t="s">
        <v>127</v>
      </c>
      <c r="B1241" s="286" t="s">
        <v>462</v>
      </c>
      <c r="C1241" s="286" t="s">
        <v>353</v>
      </c>
      <c r="D1241" s="138" t="s">
        <v>1051</v>
      </c>
      <c r="E1241" s="286" t="s">
        <v>165</v>
      </c>
      <c r="F1241" s="287">
        <v>47325</v>
      </c>
      <c r="G1241" s="288" t="s">
        <v>103</v>
      </c>
      <c r="H1241" s="288">
        <v>23</v>
      </c>
      <c r="I1241" s="289">
        <v>42.77</v>
      </c>
      <c r="J1241" s="289">
        <v>983.65</v>
      </c>
      <c r="K1241" s="288" t="s">
        <v>103</v>
      </c>
      <c r="L1241" s="292">
        <v>0</v>
      </c>
    </row>
    <row r="1242" spans="1:12" ht="15.75" thickBot="1" x14ac:dyDescent="0.3">
      <c r="A1242" s="291" t="s">
        <v>127</v>
      </c>
      <c r="B1242" s="286" t="s">
        <v>10</v>
      </c>
      <c r="C1242" s="286" t="s">
        <v>245</v>
      </c>
      <c r="D1242" s="138" t="s">
        <v>276</v>
      </c>
      <c r="E1242" s="286" t="s">
        <v>677</v>
      </c>
      <c r="F1242" s="287">
        <v>48044</v>
      </c>
      <c r="G1242" s="288" t="s">
        <v>1809</v>
      </c>
      <c r="H1242" s="288">
        <v>500</v>
      </c>
      <c r="I1242" s="289">
        <v>1087.96</v>
      </c>
      <c r="J1242" s="289">
        <v>543982.46</v>
      </c>
      <c r="K1242" s="288" t="s">
        <v>103</v>
      </c>
      <c r="L1242" s="292">
        <v>4.4400000000000002E-2</v>
      </c>
    </row>
    <row r="1243" spans="1:12" ht="15.75" thickBot="1" x14ac:dyDescent="0.3">
      <c r="A1243" s="291" t="s">
        <v>127</v>
      </c>
      <c r="B1243" s="286" t="s">
        <v>10</v>
      </c>
      <c r="C1243" s="286" t="s">
        <v>932</v>
      </c>
      <c r="D1243" s="138" t="s">
        <v>276</v>
      </c>
      <c r="E1243" s="286" t="s">
        <v>1401</v>
      </c>
      <c r="F1243" s="287">
        <v>48044</v>
      </c>
      <c r="G1243" s="288" t="s">
        <v>1809</v>
      </c>
      <c r="H1243" s="290">
        <v>3709</v>
      </c>
      <c r="I1243" s="289">
        <v>1087.96</v>
      </c>
      <c r="J1243" s="289">
        <v>4035261.9</v>
      </c>
      <c r="K1243" s="288" t="s">
        <v>103</v>
      </c>
      <c r="L1243" s="292">
        <v>3.2899999999999999E-2</v>
      </c>
    </row>
    <row r="1244" spans="1:12" ht="15.75" thickBot="1" x14ac:dyDescent="0.3">
      <c r="A1244" s="291" t="s">
        <v>127</v>
      </c>
      <c r="B1244" s="286" t="s">
        <v>10</v>
      </c>
      <c r="C1244" s="286" t="s">
        <v>932</v>
      </c>
      <c r="D1244" s="138" t="s">
        <v>9</v>
      </c>
      <c r="E1244" s="286" t="s">
        <v>543</v>
      </c>
      <c r="F1244" s="287">
        <v>46068</v>
      </c>
      <c r="G1244" s="288" t="s">
        <v>1810</v>
      </c>
      <c r="H1244" s="288">
        <v>46</v>
      </c>
      <c r="I1244" s="289">
        <v>5087.17</v>
      </c>
      <c r="J1244" s="289">
        <v>234009.61</v>
      </c>
      <c r="K1244" s="288" t="s">
        <v>103</v>
      </c>
      <c r="L1244" s="292">
        <v>1.9E-3</v>
      </c>
    </row>
    <row r="1245" spans="1:12" ht="15.75" thickBot="1" x14ac:dyDescent="0.3">
      <c r="A1245" s="291" t="s">
        <v>127</v>
      </c>
      <c r="B1245" s="286" t="s">
        <v>10</v>
      </c>
      <c r="C1245" s="286" t="s">
        <v>1011</v>
      </c>
      <c r="D1245" s="138" t="s">
        <v>276</v>
      </c>
      <c r="E1245" s="286" t="s">
        <v>1407</v>
      </c>
      <c r="F1245" s="287">
        <v>48044</v>
      </c>
      <c r="G1245" s="288" t="s">
        <v>1809</v>
      </c>
      <c r="H1245" s="288">
        <v>897</v>
      </c>
      <c r="I1245" s="289">
        <v>1087.96</v>
      </c>
      <c r="J1245" s="289">
        <v>975904.54</v>
      </c>
      <c r="K1245" s="288" t="s">
        <v>103</v>
      </c>
      <c r="L1245" s="292">
        <v>2.0500000000000001E-2</v>
      </c>
    </row>
    <row r="1246" spans="1:12" ht="15.75" thickBot="1" x14ac:dyDescent="0.3">
      <c r="A1246" s="291" t="s">
        <v>127</v>
      </c>
      <c r="B1246" s="286" t="s">
        <v>1391</v>
      </c>
      <c r="C1246" s="286" t="s">
        <v>1314</v>
      </c>
      <c r="D1246" s="138" t="s">
        <v>1392</v>
      </c>
      <c r="E1246" s="286" t="s">
        <v>165</v>
      </c>
      <c r="F1246" s="287">
        <v>52124</v>
      </c>
      <c r="G1246" s="288" t="s">
        <v>1805</v>
      </c>
      <c r="H1246" s="290">
        <v>664939</v>
      </c>
      <c r="I1246" s="289">
        <v>0.98</v>
      </c>
      <c r="J1246" s="289">
        <v>652858.39</v>
      </c>
      <c r="K1246" s="288" t="s">
        <v>103</v>
      </c>
      <c r="L1246" s="292">
        <v>8.8999999999999999E-3</v>
      </c>
    </row>
    <row r="1247" spans="1:12" ht="15.75" thickBot="1" x14ac:dyDescent="0.3">
      <c r="A1247" s="291" t="s">
        <v>127</v>
      </c>
      <c r="B1247" s="286" t="s">
        <v>1391</v>
      </c>
      <c r="C1247" s="286" t="s">
        <v>1314</v>
      </c>
      <c r="D1247" s="138" t="s">
        <v>1393</v>
      </c>
      <c r="E1247" s="286" t="s">
        <v>165</v>
      </c>
      <c r="F1247" s="287">
        <v>51881</v>
      </c>
      <c r="G1247" s="288" t="s">
        <v>1761</v>
      </c>
      <c r="H1247" s="290">
        <v>2659</v>
      </c>
      <c r="I1247" s="289">
        <v>9.7799999999999994</v>
      </c>
      <c r="J1247" s="289">
        <v>26005.48</v>
      </c>
      <c r="K1247" s="288" t="s">
        <v>103</v>
      </c>
      <c r="L1247" s="292">
        <v>4.0000000000000002E-4</v>
      </c>
    </row>
    <row r="1248" spans="1:12" ht="15.75" thickBot="1" x14ac:dyDescent="0.3">
      <c r="A1248" s="291" t="s">
        <v>127</v>
      </c>
      <c r="B1248" s="286" t="s">
        <v>482</v>
      </c>
      <c r="C1248" s="286" t="s">
        <v>245</v>
      </c>
      <c r="D1248" s="138" t="s">
        <v>483</v>
      </c>
      <c r="E1248" s="286" t="s">
        <v>677</v>
      </c>
      <c r="F1248" s="287">
        <v>48349</v>
      </c>
      <c r="G1248" s="288" t="s">
        <v>1663</v>
      </c>
      <c r="H1248" s="288">
        <v>500</v>
      </c>
      <c r="I1248" s="289">
        <v>1069.0899999999999</v>
      </c>
      <c r="J1248" s="289">
        <v>534547.37</v>
      </c>
      <c r="K1248" s="288" t="s">
        <v>103</v>
      </c>
      <c r="L1248" s="292">
        <v>4.36E-2</v>
      </c>
    </row>
    <row r="1249" spans="1:12" ht="15.75" thickBot="1" x14ac:dyDescent="0.3">
      <c r="A1249" s="291" t="s">
        <v>127</v>
      </c>
      <c r="B1249" s="286" t="s">
        <v>482</v>
      </c>
      <c r="C1249" s="286" t="s">
        <v>1314</v>
      </c>
      <c r="D1249" s="138" t="s">
        <v>1394</v>
      </c>
      <c r="E1249" s="286" t="s">
        <v>165</v>
      </c>
      <c r="F1249" s="287">
        <v>50175</v>
      </c>
      <c r="G1249" s="288" t="s">
        <v>1578</v>
      </c>
      <c r="H1249" s="288">
        <v>225</v>
      </c>
      <c r="I1249" s="289">
        <v>1057.57</v>
      </c>
      <c r="J1249" s="289">
        <v>237954.25</v>
      </c>
      <c r="K1249" s="288" t="s">
        <v>103</v>
      </c>
      <c r="L1249" s="292">
        <v>3.3E-3</v>
      </c>
    </row>
    <row r="1250" spans="1:12" ht="15.75" thickBot="1" x14ac:dyDescent="0.3">
      <c r="A1250" s="291" t="s">
        <v>127</v>
      </c>
      <c r="B1250" s="286" t="s">
        <v>46</v>
      </c>
      <c r="C1250" s="286" t="s">
        <v>245</v>
      </c>
      <c r="D1250" s="138" t="s">
        <v>47</v>
      </c>
      <c r="E1250" s="286" t="s">
        <v>682</v>
      </c>
      <c r="F1250" s="287">
        <v>47192</v>
      </c>
      <c r="G1250" s="288" t="s">
        <v>1811</v>
      </c>
      <c r="H1250" s="288">
        <v>425</v>
      </c>
      <c r="I1250" s="289">
        <v>1285.0999999999999</v>
      </c>
      <c r="J1250" s="289">
        <v>546167.38</v>
      </c>
      <c r="K1250" s="288" t="s">
        <v>103</v>
      </c>
      <c r="L1250" s="292">
        <v>4.4600000000000001E-2</v>
      </c>
    </row>
    <row r="1251" spans="1:12" ht="15.75" thickBot="1" x14ac:dyDescent="0.3">
      <c r="A1251" s="291" t="s">
        <v>127</v>
      </c>
      <c r="B1251" s="286" t="s">
        <v>46</v>
      </c>
      <c r="C1251" s="286" t="s">
        <v>932</v>
      </c>
      <c r="D1251" s="138" t="s">
        <v>4</v>
      </c>
      <c r="E1251" s="286" t="s">
        <v>1402</v>
      </c>
      <c r="F1251" s="287">
        <v>46461</v>
      </c>
      <c r="G1251" s="288" t="s">
        <v>1812</v>
      </c>
      <c r="H1251" s="290">
        <v>1707</v>
      </c>
      <c r="I1251" s="289">
        <v>1012.37</v>
      </c>
      <c r="J1251" s="289">
        <v>1728115.17</v>
      </c>
      <c r="K1251" s="288" t="s">
        <v>103</v>
      </c>
      <c r="L1251" s="292">
        <v>1.41E-2</v>
      </c>
    </row>
    <row r="1252" spans="1:12" ht="15.75" thickBot="1" x14ac:dyDescent="0.3">
      <c r="A1252" s="291" t="s">
        <v>127</v>
      </c>
      <c r="B1252" s="286" t="s">
        <v>46</v>
      </c>
      <c r="C1252" s="286" t="s">
        <v>932</v>
      </c>
      <c r="D1252" s="138" t="s">
        <v>1234</v>
      </c>
      <c r="E1252" s="286" t="s">
        <v>1458</v>
      </c>
      <c r="F1252" s="287">
        <v>50479</v>
      </c>
      <c r="G1252" s="288" t="s">
        <v>1575</v>
      </c>
      <c r="H1252" s="290">
        <v>1670</v>
      </c>
      <c r="I1252" s="289">
        <v>969.54</v>
      </c>
      <c r="J1252" s="289">
        <v>1619135.53</v>
      </c>
      <c r="K1252" s="288" t="s">
        <v>103</v>
      </c>
      <c r="L1252" s="292">
        <v>1.32E-2</v>
      </c>
    </row>
    <row r="1253" spans="1:12" ht="15.75" thickBot="1" x14ac:dyDescent="0.3">
      <c r="A1253" s="291" t="s">
        <v>127</v>
      </c>
      <c r="B1253" s="286" t="s">
        <v>46</v>
      </c>
      <c r="C1253" s="286" t="s">
        <v>1011</v>
      </c>
      <c r="D1253" s="138" t="s">
        <v>1234</v>
      </c>
      <c r="E1253" s="286" t="s">
        <v>1459</v>
      </c>
      <c r="F1253" s="287">
        <v>50479</v>
      </c>
      <c r="G1253" s="288" t="s">
        <v>1575</v>
      </c>
      <c r="H1253" s="288">
        <v>400</v>
      </c>
      <c r="I1253" s="289">
        <v>969.54</v>
      </c>
      <c r="J1253" s="289">
        <v>387816.89</v>
      </c>
      <c r="K1253" s="288" t="s">
        <v>103</v>
      </c>
      <c r="L1253" s="292">
        <v>8.2000000000000007E-3</v>
      </c>
    </row>
    <row r="1254" spans="1:12" ht="15.75" thickBot="1" x14ac:dyDescent="0.3">
      <c r="A1254" s="291" t="s">
        <v>127</v>
      </c>
      <c r="B1254" s="286" t="s">
        <v>46</v>
      </c>
      <c r="C1254" s="286" t="s">
        <v>352</v>
      </c>
      <c r="D1254" s="138" t="s">
        <v>4</v>
      </c>
      <c r="E1254" s="286" t="s">
        <v>593</v>
      </c>
      <c r="F1254" s="287">
        <v>46461</v>
      </c>
      <c r="G1254" s="288" t="s">
        <v>1812</v>
      </c>
      <c r="H1254" s="290">
        <v>1000</v>
      </c>
      <c r="I1254" s="289">
        <v>1012.37</v>
      </c>
      <c r="J1254" s="289">
        <v>1012369.75</v>
      </c>
      <c r="K1254" s="288" t="s">
        <v>103</v>
      </c>
      <c r="L1254" s="292">
        <v>4.1000000000000003E-3</v>
      </c>
    </row>
    <row r="1255" spans="1:12" ht="15.75" thickBot="1" x14ac:dyDescent="0.3">
      <c r="A1255" s="291" t="s">
        <v>127</v>
      </c>
      <c r="B1255" s="286" t="s">
        <v>46</v>
      </c>
      <c r="C1255" s="286" t="s">
        <v>353</v>
      </c>
      <c r="D1255" s="138" t="s">
        <v>4</v>
      </c>
      <c r="E1255" s="286" t="s">
        <v>588</v>
      </c>
      <c r="F1255" s="287">
        <v>46461</v>
      </c>
      <c r="G1255" s="288" t="s">
        <v>1812</v>
      </c>
      <c r="H1255" s="288">
        <v>82</v>
      </c>
      <c r="I1255" s="289">
        <v>1012.37</v>
      </c>
      <c r="J1255" s="289">
        <v>83014.320000000007</v>
      </c>
      <c r="K1255" s="288" t="s">
        <v>103</v>
      </c>
      <c r="L1255" s="292">
        <v>2.2000000000000001E-3</v>
      </c>
    </row>
    <row r="1256" spans="1:12" ht="15.75" thickBot="1" x14ac:dyDescent="0.3">
      <c r="A1256" s="291" t="s">
        <v>127</v>
      </c>
      <c r="B1256" s="286" t="s">
        <v>46</v>
      </c>
      <c r="C1256" s="286" t="s">
        <v>1012</v>
      </c>
      <c r="D1256" s="138" t="s">
        <v>4</v>
      </c>
      <c r="E1256" s="286" t="s">
        <v>165</v>
      </c>
      <c r="F1256" s="287">
        <v>46461</v>
      </c>
      <c r="G1256" s="288" t="s">
        <v>1812</v>
      </c>
      <c r="H1256" s="288">
        <v>371</v>
      </c>
      <c r="I1256" s="289">
        <v>1012.37</v>
      </c>
      <c r="J1256" s="289">
        <v>375589.18</v>
      </c>
      <c r="K1256" s="288" t="s">
        <v>103</v>
      </c>
      <c r="L1256" s="292">
        <v>1.18E-2</v>
      </c>
    </row>
    <row r="1257" spans="1:12" ht="15.75" thickBot="1" x14ac:dyDescent="0.3">
      <c r="A1257" s="291" t="s">
        <v>127</v>
      </c>
      <c r="B1257" s="286" t="s">
        <v>214</v>
      </c>
      <c r="C1257" s="286" t="s">
        <v>356</v>
      </c>
      <c r="D1257" s="138" t="s">
        <v>215</v>
      </c>
      <c r="E1257" s="286" t="s">
        <v>525</v>
      </c>
      <c r="F1257" s="287">
        <v>47572</v>
      </c>
      <c r="G1257" s="288" t="s">
        <v>103</v>
      </c>
      <c r="H1257" s="288">
        <v>2</v>
      </c>
      <c r="I1257" s="289">
        <v>433.4</v>
      </c>
      <c r="J1257" s="289">
        <v>866.81</v>
      </c>
      <c r="K1257" s="288" t="s">
        <v>103</v>
      </c>
      <c r="L1257" s="292">
        <v>1.5E-3</v>
      </c>
    </row>
    <row r="1258" spans="1:12" ht="15.75" thickBot="1" x14ac:dyDescent="0.3">
      <c r="A1258" s="291" t="s">
        <v>127</v>
      </c>
      <c r="B1258" s="286" t="s">
        <v>214</v>
      </c>
      <c r="C1258" s="286" t="s">
        <v>932</v>
      </c>
      <c r="D1258" s="138" t="s">
        <v>215</v>
      </c>
      <c r="E1258" s="286" t="s">
        <v>956</v>
      </c>
      <c r="F1258" s="287">
        <v>47572</v>
      </c>
      <c r="G1258" s="288" t="s">
        <v>103</v>
      </c>
      <c r="H1258" s="288">
        <v>18</v>
      </c>
      <c r="I1258" s="289">
        <v>433.4</v>
      </c>
      <c r="J1258" s="289">
        <v>7801.29</v>
      </c>
      <c r="K1258" s="288" t="s">
        <v>103</v>
      </c>
      <c r="L1258" s="292">
        <v>1E-4</v>
      </c>
    </row>
    <row r="1259" spans="1:12" ht="15.75" thickBot="1" x14ac:dyDescent="0.3">
      <c r="A1259" s="291" t="s">
        <v>127</v>
      </c>
      <c r="B1259" s="286" t="s">
        <v>214</v>
      </c>
      <c r="C1259" s="286" t="s">
        <v>1011</v>
      </c>
      <c r="D1259" s="138" t="s">
        <v>215</v>
      </c>
      <c r="E1259" s="286" t="s">
        <v>165</v>
      </c>
      <c r="F1259" s="287">
        <v>47572</v>
      </c>
      <c r="G1259" s="288" t="s">
        <v>103</v>
      </c>
      <c r="H1259" s="288">
        <v>6</v>
      </c>
      <c r="I1259" s="289">
        <v>433.4</v>
      </c>
      <c r="J1259" s="289">
        <v>2600.4299999999998</v>
      </c>
      <c r="K1259" s="288" t="s">
        <v>103</v>
      </c>
      <c r="L1259" s="292">
        <v>1E-4</v>
      </c>
    </row>
    <row r="1260" spans="1:12" ht="15.75" thickBot="1" x14ac:dyDescent="0.3">
      <c r="A1260" s="291" t="s">
        <v>127</v>
      </c>
      <c r="B1260" s="286" t="s">
        <v>214</v>
      </c>
      <c r="C1260" s="286" t="s">
        <v>100</v>
      </c>
      <c r="D1260" s="138" t="s">
        <v>215</v>
      </c>
      <c r="E1260" s="286" t="s">
        <v>520</v>
      </c>
      <c r="F1260" s="287">
        <v>47572</v>
      </c>
      <c r="G1260" s="288" t="s">
        <v>103</v>
      </c>
      <c r="H1260" s="288">
        <v>70</v>
      </c>
      <c r="I1260" s="289">
        <v>433.41</v>
      </c>
      <c r="J1260" s="289">
        <v>30338.36</v>
      </c>
      <c r="K1260" s="288" t="s">
        <v>103</v>
      </c>
      <c r="L1260" s="292">
        <v>1E-4</v>
      </c>
    </row>
    <row r="1261" spans="1:12" ht="15.75" thickBot="1" x14ac:dyDescent="0.3">
      <c r="A1261" s="291" t="s">
        <v>127</v>
      </c>
      <c r="B1261" s="286" t="s">
        <v>214</v>
      </c>
      <c r="C1261" s="286" t="s">
        <v>108</v>
      </c>
      <c r="D1261" s="138" t="s">
        <v>215</v>
      </c>
      <c r="E1261" s="286" t="s">
        <v>625</v>
      </c>
      <c r="F1261" s="287">
        <v>47572</v>
      </c>
      <c r="G1261" s="288" t="s">
        <v>103</v>
      </c>
      <c r="H1261" s="288">
        <v>74</v>
      </c>
      <c r="I1261" s="289">
        <v>433.41</v>
      </c>
      <c r="J1261" s="289">
        <v>32071.98</v>
      </c>
      <c r="K1261" s="288" t="s">
        <v>103</v>
      </c>
      <c r="L1261" s="292">
        <v>1E-4</v>
      </c>
    </row>
    <row r="1262" spans="1:12" ht="15.75" thickBot="1" x14ac:dyDescent="0.3">
      <c r="A1262" s="291" t="s">
        <v>127</v>
      </c>
      <c r="B1262" s="286" t="s">
        <v>214</v>
      </c>
      <c r="C1262" s="286" t="s">
        <v>353</v>
      </c>
      <c r="D1262" s="138" t="s">
        <v>215</v>
      </c>
      <c r="E1262" s="286" t="s">
        <v>525</v>
      </c>
      <c r="F1262" s="287">
        <v>47572</v>
      </c>
      <c r="G1262" s="288" t="s">
        <v>103</v>
      </c>
      <c r="H1262" s="288">
        <v>2</v>
      </c>
      <c r="I1262" s="289">
        <v>433.4</v>
      </c>
      <c r="J1262" s="289">
        <v>866.81</v>
      </c>
      <c r="K1262" s="288" t="s">
        <v>103</v>
      </c>
      <c r="L1262" s="292">
        <v>0</v>
      </c>
    </row>
    <row r="1263" spans="1:12" ht="15.75" thickBot="1" x14ac:dyDescent="0.3">
      <c r="A1263" s="291" t="s">
        <v>127</v>
      </c>
      <c r="B1263" s="286" t="s">
        <v>214</v>
      </c>
      <c r="C1263" s="286" t="s">
        <v>1012</v>
      </c>
      <c r="D1263" s="138" t="s">
        <v>215</v>
      </c>
      <c r="E1263" s="286" t="s">
        <v>165</v>
      </c>
      <c r="F1263" s="287">
        <v>47572</v>
      </c>
      <c r="G1263" s="288" t="s">
        <v>103</v>
      </c>
      <c r="H1263" s="288">
        <v>6</v>
      </c>
      <c r="I1263" s="289">
        <v>433.4</v>
      </c>
      <c r="J1263" s="289">
        <v>2600.4299999999998</v>
      </c>
      <c r="K1263" s="288" t="s">
        <v>103</v>
      </c>
      <c r="L1263" s="292">
        <v>1E-4</v>
      </c>
    </row>
    <row r="1264" spans="1:12" ht="15.75" thickBot="1" x14ac:dyDescent="0.3">
      <c r="A1264" s="291" t="s">
        <v>127</v>
      </c>
      <c r="B1264" s="286" t="s">
        <v>232</v>
      </c>
      <c r="C1264" s="286" t="s">
        <v>455</v>
      </c>
      <c r="D1264" s="138" t="s">
        <v>238</v>
      </c>
      <c r="E1264" s="286" t="s">
        <v>1213</v>
      </c>
      <c r="F1264" s="287">
        <v>47030</v>
      </c>
      <c r="G1264" s="288" t="s">
        <v>1622</v>
      </c>
      <c r="H1264" s="288">
        <v>100</v>
      </c>
      <c r="I1264" s="289">
        <v>1074.8900000000001</v>
      </c>
      <c r="J1264" s="289">
        <v>107489.34</v>
      </c>
      <c r="K1264" s="288" t="s">
        <v>103</v>
      </c>
      <c r="L1264" s="292">
        <v>2.5499999999999998E-2</v>
      </c>
    </row>
    <row r="1265" spans="1:12" ht="15.75" thickBot="1" x14ac:dyDescent="0.3">
      <c r="A1265" s="291" t="s">
        <v>127</v>
      </c>
      <c r="B1265" s="286" t="s">
        <v>232</v>
      </c>
      <c r="C1265" s="286" t="s">
        <v>932</v>
      </c>
      <c r="D1265" s="138" t="s">
        <v>328</v>
      </c>
      <c r="E1265" s="286" t="s">
        <v>1515</v>
      </c>
      <c r="F1265" s="287">
        <v>47253</v>
      </c>
      <c r="G1265" s="288" t="s">
        <v>103</v>
      </c>
      <c r="H1265" s="290">
        <v>3630</v>
      </c>
      <c r="I1265" s="289">
        <v>1057.5999999999999</v>
      </c>
      <c r="J1265" s="289">
        <v>3839100.58</v>
      </c>
      <c r="K1265" s="288" t="s">
        <v>103</v>
      </c>
      <c r="L1265" s="292">
        <v>3.1300000000000001E-2</v>
      </c>
    </row>
    <row r="1266" spans="1:12" ht="15.75" thickBot="1" x14ac:dyDescent="0.3">
      <c r="A1266" s="291" t="s">
        <v>127</v>
      </c>
      <c r="B1266" s="286" t="s">
        <v>232</v>
      </c>
      <c r="C1266" s="286" t="s">
        <v>1011</v>
      </c>
      <c r="D1266" s="138" t="s">
        <v>328</v>
      </c>
      <c r="E1266" s="286" t="s">
        <v>1460</v>
      </c>
      <c r="F1266" s="287">
        <v>47253</v>
      </c>
      <c r="G1266" s="288" t="s">
        <v>103</v>
      </c>
      <c r="H1266" s="288">
        <v>870</v>
      </c>
      <c r="I1266" s="289">
        <v>1057.5999999999999</v>
      </c>
      <c r="J1266" s="289">
        <v>920115.01</v>
      </c>
      <c r="K1266" s="288" t="s">
        <v>103</v>
      </c>
      <c r="L1266" s="292">
        <v>1.9300000000000001E-2</v>
      </c>
    </row>
    <row r="1267" spans="1:12" ht="15.75" thickBot="1" x14ac:dyDescent="0.3">
      <c r="A1267" s="291" t="s">
        <v>127</v>
      </c>
      <c r="B1267" s="286" t="s">
        <v>232</v>
      </c>
      <c r="C1267" s="286" t="s">
        <v>100</v>
      </c>
      <c r="D1267" s="138" t="s">
        <v>238</v>
      </c>
      <c r="E1267" s="286" t="s">
        <v>1461</v>
      </c>
      <c r="F1267" s="287">
        <v>47030</v>
      </c>
      <c r="G1267" s="288" t="s">
        <v>1622</v>
      </c>
      <c r="H1267" s="290">
        <v>5387</v>
      </c>
      <c r="I1267" s="289">
        <v>1074.8900000000001</v>
      </c>
      <c r="J1267" s="289">
        <v>5790450.9199999999</v>
      </c>
      <c r="K1267" s="288" t="s">
        <v>103</v>
      </c>
      <c r="L1267" s="292">
        <v>1.1599999999999999E-2</v>
      </c>
    </row>
    <row r="1268" spans="1:12" ht="15.75" thickBot="1" x14ac:dyDescent="0.3">
      <c r="A1268" s="291" t="s">
        <v>127</v>
      </c>
      <c r="B1268" s="286" t="s">
        <v>232</v>
      </c>
      <c r="C1268" s="286" t="s">
        <v>108</v>
      </c>
      <c r="D1268" s="138" t="s">
        <v>238</v>
      </c>
      <c r="E1268" s="286" t="s">
        <v>907</v>
      </c>
      <c r="F1268" s="287">
        <v>47030</v>
      </c>
      <c r="G1268" s="288" t="s">
        <v>1622</v>
      </c>
      <c r="H1268" s="290">
        <v>3306</v>
      </c>
      <c r="I1268" s="289">
        <v>1074.8900000000001</v>
      </c>
      <c r="J1268" s="289">
        <v>3553597.69</v>
      </c>
      <c r="K1268" s="288" t="s">
        <v>103</v>
      </c>
      <c r="L1268" s="292">
        <v>1.29E-2</v>
      </c>
    </row>
    <row r="1269" spans="1:12" ht="15.75" thickBot="1" x14ac:dyDescent="0.3">
      <c r="A1269" s="291" t="s">
        <v>127</v>
      </c>
      <c r="B1269" s="286" t="s">
        <v>232</v>
      </c>
      <c r="C1269" s="286" t="s">
        <v>1079</v>
      </c>
      <c r="D1269" s="138" t="s">
        <v>238</v>
      </c>
      <c r="E1269" s="286" t="s">
        <v>1214</v>
      </c>
      <c r="F1269" s="287">
        <v>47030</v>
      </c>
      <c r="G1269" s="288" t="s">
        <v>1622</v>
      </c>
      <c r="H1269" s="290">
        <v>1773</v>
      </c>
      <c r="I1269" s="289">
        <v>1074.8900000000001</v>
      </c>
      <c r="J1269" s="289">
        <v>1905786.06</v>
      </c>
      <c r="K1269" s="288" t="s">
        <v>103</v>
      </c>
      <c r="L1269" s="292">
        <v>4.5499999999999999E-2</v>
      </c>
    </row>
    <row r="1270" spans="1:12" ht="15.75" thickBot="1" x14ac:dyDescent="0.3">
      <c r="A1270" s="291" t="s">
        <v>127</v>
      </c>
      <c r="B1270" s="286" t="s">
        <v>232</v>
      </c>
      <c r="C1270" s="286" t="s">
        <v>353</v>
      </c>
      <c r="D1270" s="138" t="s">
        <v>238</v>
      </c>
      <c r="E1270" s="286" t="s">
        <v>684</v>
      </c>
      <c r="F1270" s="287">
        <v>47030</v>
      </c>
      <c r="G1270" s="288" t="s">
        <v>1622</v>
      </c>
      <c r="H1270" s="288">
        <v>218</v>
      </c>
      <c r="I1270" s="289">
        <v>1074.8900000000001</v>
      </c>
      <c r="J1270" s="289">
        <v>234326.77</v>
      </c>
      <c r="K1270" s="288" t="s">
        <v>103</v>
      </c>
      <c r="L1270" s="292">
        <v>6.1999999999999998E-3</v>
      </c>
    </row>
    <row r="1271" spans="1:12" ht="15.75" thickBot="1" x14ac:dyDescent="0.3">
      <c r="A1271" s="291" t="s">
        <v>127</v>
      </c>
      <c r="B1271" s="286" t="s">
        <v>494</v>
      </c>
      <c r="C1271" s="286" t="s">
        <v>932</v>
      </c>
      <c r="D1271" s="138" t="s">
        <v>831</v>
      </c>
      <c r="E1271" s="286" t="s">
        <v>957</v>
      </c>
      <c r="F1271" s="287">
        <v>47157</v>
      </c>
      <c r="G1271" s="288" t="s">
        <v>1665</v>
      </c>
      <c r="H1271" s="288">
        <v>703</v>
      </c>
      <c r="I1271" s="289">
        <v>1041.43</v>
      </c>
      <c r="J1271" s="289">
        <v>732124.46</v>
      </c>
      <c r="K1271" s="288" t="s">
        <v>103</v>
      </c>
      <c r="L1271" s="292">
        <v>6.0000000000000001E-3</v>
      </c>
    </row>
    <row r="1272" spans="1:12" ht="15.75" thickBot="1" x14ac:dyDescent="0.3">
      <c r="A1272" s="291" t="s">
        <v>127</v>
      </c>
      <c r="B1272" s="286" t="s">
        <v>494</v>
      </c>
      <c r="C1272" s="286" t="s">
        <v>100</v>
      </c>
      <c r="D1272" s="138" t="s">
        <v>831</v>
      </c>
      <c r="E1272" s="286" t="s">
        <v>908</v>
      </c>
      <c r="F1272" s="287">
        <v>47157</v>
      </c>
      <c r="G1272" s="288" t="s">
        <v>1665</v>
      </c>
      <c r="H1272" s="290">
        <v>1728</v>
      </c>
      <c r="I1272" s="289">
        <v>1041.43</v>
      </c>
      <c r="J1272" s="289">
        <v>1799589.01</v>
      </c>
      <c r="K1272" s="288" t="s">
        <v>103</v>
      </c>
      <c r="L1272" s="292">
        <v>3.5999999999999999E-3</v>
      </c>
    </row>
    <row r="1273" spans="1:12" ht="15.75" thickBot="1" x14ac:dyDescent="0.3">
      <c r="A1273" s="291" t="s">
        <v>127</v>
      </c>
      <c r="B1273" s="286" t="s">
        <v>494</v>
      </c>
      <c r="C1273" s="286" t="s">
        <v>108</v>
      </c>
      <c r="D1273" s="138" t="s">
        <v>831</v>
      </c>
      <c r="E1273" s="286" t="s">
        <v>832</v>
      </c>
      <c r="F1273" s="287">
        <v>47157</v>
      </c>
      <c r="G1273" s="288" t="s">
        <v>1665</v>
      </c>
      <c r="H1273" s="290">
        <v>2406</v>
      </c>
      <c r="I1273" s="289">
        <v>1041.43</v>
      </c>
      <c r="J1273" s="289">
        <v>2505677.75</v>
      </c>
      <c r="K1273" s="288" t="s">
        <v>103</v>
      </c>
      <c r="L1273" s="292">
        <v>9.1000000000000004E-3</v>
      </c>
    </row>
    <row r="1274" spans="1:12" ht="15.75" thickBot="1" x14ac:dyDescent="0.3">
      <c r="A1274" s="291" t="s">
        <v>127</v>
      </c>
      <c r="B1274" s="286" t="s">
        <v>494</v>
      </c>
      <c r="C1274" s="286" t="s">
        <v>1079</v>
      </c>
      <c r="D1274" s="138" t="s">
        <v>831</v>
      </c>
      <c r="E1274" s="286" t="s">
        <v>613</v>
      </c>
      <c r="F1274" s="287">
        <v>47157</v>
      </c>
      <c r="G1274" s="288" t="s">
        <v>1665</v>
      </c>
      <c r="H1274" s="288">
        <v>83</v>
      </c>
      <c r="I1274" s="289">
        <v>1041.43</v>
      </c>
      <c r="J1274" s="289">
        <v>86438.59</v>
      </c>
      <c r="K1274" s="288" t="s">
        <v>103</v>
      </c>
      <c r="L1274" s="292">
        <v>2.0999999999999999E-3</v>
      </c>
    </row>
    <row r="1275" spans="1:12" ht="15.75" thickBot="1" x14ac:dyDescent="0.3">
      <c r="A1275" s="291" t="s">
        <v>127</v>
      </c>
      <c r="B1275" s="286" t="s">
        <v>494</v>
      </c>
      <c r="C1275" s="286" t="s">
        <v>353</v>
      </c>
      <c r="D1275" s="138" t="s">
        <v>831</v>
      </c>
      <c r="E1275" s="286" t="s">
        <v>631</v>
      </c>
      <c r="F1275" s="287">
        <v>47157</v>
      </c>
      <c r="G1275" s="288" t="s">
        <v>1665</v>
      </c>
      <c r="H1275" s="288">
        <v>173</v>
      </c>
      <c r="I1275" s="289">
        <v>1041.43</v>
      </c>
      <c r="J1275" s="289">
        <v>180167.19</v>
      </c>
      <c r="K1275" s="288" t="s">
        <v>103</v>
      </c>
      <c r="L1275" s="292">
        <v>4.7000000000000002E-3</v>
      </c>
    </row>
    <row r="1276" spans="1:12" ht="15.75" thickBot="1" x14ac:dyDescent="0.3">
      <c r="A1276" s="291" t="s">
        <v>127</v>
      </c>
      <c r="B1276" s="286" t="s">
        <v>494</v>
      </c>
      <c r="C1276" s="286" t="s">
        <v>1012</v>
      </c>
      <c r="D1276" s="138" t="s">
        <v>831</v>
      </c>
      <c r="E1276" s="286" t="s">
        <v>165</v>
      </c>
      <c r="F1276" s="287">
        <v>47157</v>
      </c>
      <c r="G1276" s="288" t="s">
        <v>1665</v>
      </c>
      <c r="H1276" s="288">
        <v>152</v>
      </c>
      <c r="I1276" s="289">
        <v>1041.43</v>
      </c>
      <c r="J1276" s="289">
        <v>158297.18</v>
      </c>
      <c r="K1276" s="288" t="s">
        <v>103</v>
      </c>
      <c r="L1276" s="292">
        <v>5.0000000000000001E-3</v>
      </c>
    </row>
    <row r="1277" spans="1:12" ht="15.75" thickBot="1" x14ac:dyDescent="0.3">
      <c r="A1277" s="291" t="s">
        <v>235</v>
      </c>
      <c r="B1277" s="286" t="s">
        <v>236</v>
      </c>
      <c r="C1277" s="286" t="s">
        <v>932</v>
      </c>
      <c r="D1277" s="138" t="s">
        <v>307</v>
      </c>
      <c r="E1277" s="286" t="s">
        <v>165</v>
      </c>
      <c r="F1277" s="287">
        <v>47379</v>
      </c>
      <c r="G1277" s="288" t="s">
        <v>103</v>
      </c>
      <c r="H1277" s="288">
        <v>531</v>
      </c>
      <c r="I1277" s="289">
        <v>946.54</v>
      </c>
      <c r="J1277" s="289">
        <v>502611.72</v>
      </c>
      <c r="K1277" s="288" t="s">
        <v>103</v>
      </c>
      <c r="L1277" s="292">
        <v>4.1000000000000003E-3</v>
      </c>
    </row>
    <row r="1278" spans="1:12" ht="15.75" thickBot="1" x14ac:dyDescent="0.3">
      <c r="A1278" s="291" t="s">
        <v>235</v>
      </c>
      <c r="B1278" s="286" t="s">
        <v>236</v>
      </c>
      <c r="C1278" s="286" t="s">
        <v>281</v>
      </c>
      <c r="D1278" s="138" t="s">
        <v>307</v>
      </c>
      <c r="E1278" s="286" t="s">
        <v>1462</v>
      </c>
      <c r="F1278" s="287">
        <v>47379</v>
      </c>
      <c r="G1278" s="288" t="s">
        <v>103</v>
      </c>
      <c r="H1278" s="288">
        <v>313</v>
      </c>
      <c r="I1278" s="289">
        <v>947.94</v>
      </c>
      <c r="J1278" s="289">
        <v>296703.99</v>
      </c>
      <c r="K1278" s="288" t="s">
        <v>103</v>
      </c>
      <c r="L1278" s="292">
        <v>1.5E-3</v>
      </c>
    </row>
    <row r="1279" spans="1:12" ht="15.75" thickBot="1" x14ac:dyDescent="0.3">
      <c r="A1279" s="291" t="s">
        <v>235</v>
      </c>
      <c r="B1279" s="286" t="s">
        <v>236</v>
      </c>
      <c r="C1279" s="286" t="s">
        <v>353</v>
      </c>
      <c r="D1279" s="138" t="s">
        <v>307</v>
      </c>
      <c r="E1279" s="286" t="s">
        <v>774</v>
      </c>
      <c r="F1279" s="287">
        <v>47379</v>
      </c>
      <c r="G1279" s="288" t="s">
        <v>103</v>
      </c>
      <c r="H1279" s="288">
        <v>249</v>
      </c>
      <c r="I1279" s="289">
        <v>947.94</v>
      </c>
      <c r="J1279" s="289">
        <v>236036.08</v>
      </c>
      <c r="K1279" s="288" t="s">
        <v>103</v>
      </c>
      <c r="L1279" s="292">
        <v>6.1999999999999998E-3</v>
      </c>
    </row>
    <row r="1280" spans="1:12" ht="15.75" thickBot="1" x14ac:dyDescent="0.3">
      <c r="A1280" s="291" t="s">
        <v>235</v>
      </c>
      <c r="B1280" s="286" t="s">
        <v>236</v>
      </c>
      <c r="C1280" s="286" t="s">
        <v>1012</v>
      </c>
      <c r="D1280" s="138" t="s">
        <v>307</v>
      </c>
      <c r="E1280" s="286" t="s">
        <v>165</v>
      </c>
      <c r="F1280" s="287">
        <v>47379</v>
      </c>
      <c r="G1280" s="288" t="s">
        <v>103</v>
      </c>
      <c r="H1280" s="288">
        <v>214</v>
      </c>
      <c r="I1280" s="289">
        <v>946.54</v>
      </c>
      <c r="J1280" s="289">
        <v>202559.15</v>
      </c>
      <c r="K1280" s="288" t="s">
        <v>103</v>
      </c>
      <c r="L1280" s="292">
        <v>6.4000000000000003E-3</v>
      </c>
    </row>
    <row r="1281" spans="1:12" ht="15.75" thickBot="1" x14ac:dyDescent="0.3">
      <c r="A1281" s="291" t="s">
        <v>235</v>
      </c>
      <c r="B1281" s="286" t="s">
        <v>267</v>
      </c>
      <c r="C1281" s="286" t="s">
        <v>455</v>
      </c>
      <c r="D1281" s="138" t="s">
        <v>428</v>
      </c>
      <c r="E1281" s="286" t="s">
        <v>165</v>
      </c>
      <c r="F1281" s="287">
        <v>46196</v>
      </c>
      <c r="G1281" s="288" t="s">
        <v>103</v>
      </c>
      <c r="H1281" s="288">
        <v>82</v>
      </c>
      <c r="I1281" s="289">
        <v>426.3</v>
      </c>
      <c r="J1281" s="289">
        <v>34956.47</v>
      </c>
      <c r="K1281" s="288" t="s">
        <v>103</v>
      </c>
      <c r="L1281" s="292">
        <v>8.3000000000000001E-3</v>
      </c>
    </row>
    <row r="1282" spans="1:12" ht="15.75" thickBot="1" x14ac:dyDescent="0.3">
      <c r="A1282" s="291" t="s">
        <v>235</v>
      </c>
      <c r="B1282" s="286" t="s">
        <v>267</v>
      </c>
      <c r="C1282" s="286" t="s">
        <v>455</v>
      </c>
      <c r="D1282" s="138" t="s">
        <v>958</v>
      </c>
      <c r="E1282" s="286" t="s">
        <v>614</v>
      </c>
      <c r="F1282" s="287">
        <v>46001</v>
      </c>
      <c r="G1282" s="288" t="s">
        <v>103</v>
      </c>
      <c r="H1282" s="288">
        <v>52</v>
      </c>
      <c r="I1282" s="289">
        <v>356.69</v>
      </c>
      <c r="J1282" s="289">
        <v>18547.810000000001</v>
      </c>
      <c r="K1282" s="288" t="s">
        <v>103</v>
      </c>
      <c r="L1282" s="292">
        <v>4.4000000000000003E-3</v>
      </c>
    </row>
    <row r="1283" spans="1:12" ht="15.75" thickBot="1" x14ac:dyDescent="0.3">
      <c r="A1283" s="291" t="s">
        <v>235</v>
      </c>
      <c r="B1283" s="286" t="s">
        <v>267</v>
      </c>
      <c r="C1283" s="286" t="s">
        <v>932</v>
      </c>
      <c r="D1283" s="138" t="s">
        <v>428</v>
      </c>
      <c r="E1283" s="286" t="s">
        <v>165</v>
      </c>
      <c r="F1283" s="287">
        <v>46196</v>
      </c>
      <c r="G1283" s="288" t="s">
        <v>103</v>
      </c>
      <c r="H1283" s="288">
        <v>911</v>
      </c>
      <c r="I1283" s="289">
        <v>425.73</v>
      </c>
      <c r="J1283" s="289">
        <v>387835.87</v>
      </c>
      <c r="K1283" s="288" t="s">
        <v>103</v>
      </c>
      <c r="L1283" s="292">
        <v>3.2000000000000002E-3</v>
      </c>
    </row>
    <row r="1284" spans="1:12" ht="15.75" thickBot="1" x14ac:dyDescent="0.3">
      <c r="A1284" s="291" t="s">
        <v>235</v>
      </c>
      <c r="B1284" s="286" t="s">
        <v>267</v>
      </c>
      <c r="C1284" s="286" t="s">
        <v>932</v>
      </c>
      <c r="D1284" s="138" t="s">
        <v>958</v>
      </c>
      <c r="E1284" s="286" t="s">
        <v>959</v>
      </c>
      <c r="F1284" s="287">
        <v>46001</v>
      </c>
      <c r="G1284" s="288" t="s">
        <v>103</v>
      </c>
      <c r="H1284" s="288">
        <v>287</v>
      </c>
      <c r="I1284" s="289">
        <v>356.33</v>
      </c>
      <c r="J1284" s="289">
        <v>102266.71</v>
      </c>
      <c r="K1284" s="288" t="s">
        <v>103</v>
      </c>
      <c r="L1284" s="292">
        <v>8.0000000000000004E-4</v>
      </c>
    </row>
    <row r="1285" spans="1:12" ht="15.75" thickBot="1" x14ac:dyDescent="0.3">
      <c r="A1285" s="291" t="s">
        <v>235</v>
      </c>
      <c r="B1285" s="286" t="s">
        <v>267</v>
      </c>
      <c r="C1285" s="286" t="s">
        <v>1011</v>
      </c>
      <c r="D1285" s="138" t="s">
        <v>428</v>
      </c>
      <c r="E1285" s="286" t="s">
        <v>165</v>
      </c>
      <c r="F1285" s="287">
        <v>46196</v>
      </c>
      <c r="G1285" s="288" t="s">
        <v>103</v>
      </c>
      <c r="H1285" s="288">
        <v>272</v>
      </c>
      <c r="I1285" s="289">
        <v>425.73</v>
      </c>
      <c r="J1285" s="289">
        <v>115797.32</v>
      </c>
      <c r="K1285" s="288" t="s">
        <v>103</v>
      </c>
      <c r="L1285" s="292">
        <v>2.3999999999999998E-3</v>
      </c>
    </row>
    <row r="1286" spans="1:12" ht="15.75" thickBot="1" x14ac:dyDescent="0.3">
      <c r="A1286" s="291" t="s">
        <v>235</v>
      </c>
      <c r="B1286" s="286" t="s">
        <v>267</v>
      </c>
      <c r="C1286" s="286" t="s">
        <v>352</v>
      </c>
      <c r="D1286" s="138" t="s">
        <v>428</v>
      </c>
      <c r="E1286" s="286" t="s">
        <v>165</v>
      </c>
      <c r="F1286" s="287">
        <v>46196</v>
      </c>
      <c r="G1286" s="288" t="s">
        <v>103</v>
      </c>
      <c r="H1286" s="290">
        <v>5344</v>
      </c>
      <c r="I1286" s="289">
        <v>425.73</v>
      </c>
      <c r="J1286" s="289">
        <v>2275076.7400000002</v>
      </c>
      <c r="K1286" s="288" t="s">
        <v>103</v>
      </c>
      <c r="L1286" s="292">
        <v>9.1000000000000004E-3</v>
      </c>
    </row>
    <row r="1287" spans="1:12" ht="15.75" thickBot="1" x14ac:dyDescent="0.3">
      <c r="A1287" s="291" t="s">
        <v>235</v>
      </c>
      <c r="B1287" s="286" t="s">
        <v>267</v>
      </c>
      <c r="C1287" s="286" t="s">
        <v>352</v>
      </c>
      <c r="D1287" s="138" t="s">
        <v>958</v>
      </c>
      <c r="E1287" s="286" t="s">
        <v>960</v>
      </c>
      <c r="F1287" s="287">
        <v>46001</v>
      </c>
      <c r="G1287" s="288" t="s">
        <v>103</v>
      </c>
      <c r="H1287" s="290">
        <v>3482</v>
      </c>
      <c r="I1287" s="289">
        <v>356.33</v>
      </c>
      <c r="J1287" s="289">
        <v>1240741.04</v>
      </c>
      <c r="K1287" s="288" t="s">
        <v>103</v>
      </c>
      <c r="L1287" s="292">
        <v>5.0000000000000001E-3</v>
      </c>
    </row>
    <row r="1288" spans="1:12" ht="15.75" thickBot="1" x14ac:dyDescent="0.3">
      <c r="A1288" s="291" t="s">
        <v>235</v>
      </c>
      <c r="B1288" s="286" t="s">
        <v>267</v>
      </c>
      <c r="C1288" s="286" t="s">
        <v>281</v>
      </c>
      <c r="D1288" s="138" t="s">
        <v>958</v>
      </c>
      <c r="E1288" s="286" t="s">
        <v>961</v>
      </c>
      <c r="F1288" s="287">
        <v>46001</v>
      </c>
      <c r="G1288" s="288" t="s">
        <v>103</v>
      </c>
      <c r="H1288" s="290">
        <v>1650</v>
      </c>
      <c r="I1288" s="289">
        <v>356.69</v>
      </c>
      <c r="J1288" s="289">
        <v>588536.29</v>
      </c>
      <c r="K1288" s="288" t="s">
        <v>103</v>
      </c>
      <c r="L1288" s="292">
        <v>3.0000000000000001E-3</v>
      </c>
    </row>
    <row r="1289" spans="1:12" ht="15.75" thickBot="1" x14ac:dyDescent="0.3">
      <c r="A1289" s="291" t="s">
        <v>235</v>
      </c>
      <c r="B1289" s="286" t="s">
        <v>267</v>
      </c>
      <c r="C1289" s="286" t="s">
        <v>353</v>
      </c>
      <c r="D1289" s="138" t="s">
        <v>428</v>
      </c>
      <c r="E1289" s="286" t="s">
        <v>165</v>
      </c>
      <c r="F1289" s="287">
        <v>46196</v>
      </c>
      <c r="G1289" s="288" t="s">
        <v>103</v>
      </c>
      <c r="H1289" s="288">
        <v>283</v>
      </c>
      <c r="I1289" s="289">
        <v>426.3</v>
      </c>
      <c r="J1289" s="289">
        <v>120642.45</v>
      </c>
      <c r="K1289" s="288" t="s">
        <v>103</v>
      </c>
      <c r="L1289" s="292">
        <v>3.2000000000000002E-3</v>
      </c>
    </row>
    <row r="1290" spans="1:12" ht="15.75" thickBot="1" x14ac:dyDescent="0.3">
      <c r="A1290" s="291" t="s">
        <v>235</v>
      </c>
      <c r="B1290" s="286" t="s">
        <v>267</v>
      </c>
      <c r="C1290" s="286" t="s">
        <v>353</v>
      </c>
      <c r="D1290" s="138" t="s">
        <v>958</v>
      </c>
      <c r="E1290" s="286" t="s">
        <v>1524</v>
      </c>
      <c r="F1290" s="287">
        <v>46001</v>
      </c>
      <c r="G1290" s="288" t="s">
        <v>103</v>
      </c>
      <c r="H1290" s="288">
        <v>156</v>
      </c>
      <c r="I1290" s="289">
        <v>356.69</v>
      </c>
      <c r="J1290" s="289">
        <v>55643.43</v>
      </c>
      <c r="K1290" s="288" t="s">
        <v>103</v>
      </c>
      <c r="L1290" s="292">
        <v>1.5E-3</v>
      </c>
    </row>
    <row r="1291" spans="1:12" ht="15.75" thickBot="1" x14ac:dyDescent="0.3">
      <c r="A1291" s="291" t="s">
        <v>235</v>
      </c>
      <c r="B1291" s="286" t="s">
        <v>267</v>
      </c>
      <c r="C1291" s="286" t="s">
        <v>1012</v>
      </c>
      <c r="D1291" s="138" t="s">
        <v>428</v>
      </c>
      <c r="E1291" s="286" t="s">
        <v>165</v>
      </c>
      <c r="F1291" s="287">
        <v>46196</v>
      </c>
      <c r="G1291" s="288" t="s">
        <v>103</v>
      </c>
      <c r="H1291" s="288">
        <v>193</v>
      </c>
      <c r="I1291" s="289">
        <v>425.73</v>
      </c>
      <c r="J1291" s="289">
        <v>82165.009999999995</v>
      </c>
      <c r="K1291" s="288" t="s">
        <v>103</v>
      </c>
      <c r="L1291" s="292">
        <v>2.5999999999999999E-3</v>
      </c>
    </row>
    <row r="1292" spans="1:12" ht="15.75" thickBot="1" x14ac:dyDescent="0.3">
      <c r="A1292" s="291" t="s">
        <v>235</v>
      </c>
      <c r="B1292" s="286" t="s">
        <v>267</v>
      </c>
      <c r="C1292" s="286" t="s">
        <v>1012</v>
      </c>
      <c r="D1292" s="138" t="s">
        <v>958</v>
      </c>
      <c r="E1292" s="286" t="s">
        <v>165</v>
      </c>
      <c r="F1292" s="287">
        <v>46001</v>
      </c>
      <c r="G1292" s="288" t="s">
        <v>103</v>
      </c>
      <c r="H1292" s="288">
        <v>62</v>
      </c>
      <c r="I1292" s="289">
        <v>356.33</v>
      </c>
      <c r="J1292" s="289">
        <v>22092.46</v>
      </c>
      <c r="K1292" s="288" t="s">
        <v>103</v>
      </c>
      <c r="L1292" s="292">
        <v>6.9999999999999999E-4</v>
      </c>
    </row>
    <row r="1293" spans="1:12" ht="15.75" thickBot="1" x14ac:dyDescent="0.3">
      <c r="A1293" s="291" t="s">
        <v>235</v>
      </c>
      <c r="B1293" s="286" t="s">
        <v>709</v>
      </c>
      <c r="C1293" s="286" t="s">
        <v>455</v>
      </c>
      <c r="D1293" s="138" t="s">
        <v>427</v>
      </c>
      <c r="E1293" s="286" t="s">
        <v>1215</v>
      </c>
      <c r="F1293" s="287">
        <v>46658</v>
      </c>
      <c r="G1293" s="288" t="s">
        <v>103</v>
      </c>
      <c r="H1293" s="288">
        <v>61</v>
      </c>
      <c r="I1293" s="289">
        <v>630.24</v>
      </c>
      <c r="J1293" s="289">
        <v>38444.93</v>
      </c>
      <c r="K1293" s="288" t="s">
        <v>103</v>
      </c>
      <c r="L1293" s="292">
        <v>9.1000000000000004E-3</v>
      </c>
    </row>
    <row r="1294" spans="1:12" ht="15.75" thickBot="1" x14ac:dyDescent="0.3">
      <c r="A1294" s="291" t="s">
        <v>235</v>
      </c>
      <c r="B1294" s="286" t="s">
        <v>709</v>
      </c>
      <c r="C1294" s="286" t="s">
        <v>352</v>
      </c>
      <c r="D1294" s="138" t="s">
        <v>427</v>
      </c>
      <c r="E1294" s="286" t="s">
        <v>1516</v>
      </c>
      <c r="F1294" s="287">
        <v>46658</v>
      </c>
      <c r="G1294" s="288" t="s">
        <v>103</v>
      </c>
      <c r="H1294" s="290">
        <v>4977</v>
      </c>
      <c r="I1294" s="289">
        <v>619.72</v>
      </c>
      <c r="J1294" s="289">
        <v>3084365.38</v>
      </c>
      <c r="K1294" s="288" t="s">
        <v>103</v>
      </c>
      <c r="L1294" s="292">
        <v>1.24E-2</v>
      </c>
    </row>
    <row r="1295" spans="1:12" ht="15.75" thickBot="1" x14ac:dyDescent="0.3">
      <c r="A1295" s="291" t="s">
        <v>235</v>
      </c>
      <c r="B1295" s="286" t="s">
        <v>709</v>
      </c>
      <c r="C1295" s="286" t="s">
        <v>353</v>
      </c>
      <c r="D1295" s="138" t="s">
        <v>427</v>
      </c>
      <c r="E1295" s="286" t="s">
        <v>633</v>
      </c>
      <c r="F1295" s="287">
        <v>46658</v>
      </c>
      <c r="G1295" s="288" t="s">
        <v>103</v>
      </c>
      <c r="H1295" s="288">
        <v>158</v>
      </c>
      <c r="I1295" s="289">
        <v>630.24</v>
      </c>
      <c r="J1295" s="289">
        <v>99578.67</v>
      </c>
      <c r="K1295" s="288" t="s">
        <v>103</v>
      </c>
      <c r="L1295" s="292">
        <v>2.5999999999999999E-3</v>
      </c>
    </row>
    <row r="1296" spans="1:12" ht="15.75" thickBot="1" x14ac:dyDescent="0.3">
      <c r="A1296" s="291" t="s">
        <v>235</v>
      </c>
      <c r="B1296" s="286" t="s">
        <v>709</v>
      </c>
      <c r="C1296" s="286" t="s">
        <v>1012</v>
      </c>
      <c r="D1296" s="138" t="s">
        <v>427</v>
      </c>
      <c r="E1296" s="286" t="s">
        <v>165</v>
      </c>
      <c r="F1296" s="287">
        <v>46658</v>
      </c>
      <c r="G1296" s="288" t="s">
        <v>103</v>
      </c>
      <c r="H1296" s="288">
        <v>143</v>
      </c>
      <c r="I1296" s="289">
        <v>619.72</v>
      </c>
      <c r="J1296" s="289">
        <v>88620.5</v>
      </c>
      <c r="K1296" s="288" t="s">
        <v>103</v>
      </c>
      <c r="L1296" s="292">
        <v>2.8E-3</v>
      </c>
    </row>
    <row r="1297" spans="1:12" ht="15.75" thickBot="1" x14ac:dyDescent="0.3">
      <c r="A1297" s="291" t="s">
        <v>186</v>
      </c>
      <c r="B1297" s="286" t="s">
        <v>188</v>
      </c>
      <c r="C1297" s="286" t="s">
        <v>455</v>
      </c>
      <c r="D1297" s="138" t="s">
        <v>268</v>
      </c>
      <c r="E1297" s="286" t="s">
        <v>1216</v>
      </c>
      <c r="F1297" s="287">
        <v>47953</v>
      </c>
      <c r="G1297" s="288" t="s">
        <v>103</v>
      </c>
      <c r="H1297" s="288">
        <v>116</v>
      </c>
      <c r="I1297" s="289">
        <v>1141.1400000000001</v>
      </c>
      <c r="J1297" s="289">
        <v>132372.47</v>
      </c>
      <c r="K1297" s="288" t="s">
        <v>103</v>
      </c>
      <c r="L1297" s="292">
        <v>3.15E-2</v>
      </c>
    </row>
    <row r="1298" spans="1:12" ht="15.75" thickBot="1" x14ac:dyDescent="0.3">
      <c r="A1298" s="291" t="s">
        <v>186</v>
      </c>
      <c r="B1298" s="286" t="s">
        <v>188</v>
      </c>
      <c r="C1298" s="286" t="s">
        <v>932</v>
      </c>
      <c r="D1298" s="138" t="s">
        <v>268</v>
      </c>
      <c r="E1298" s="286" t="s">
        <v>165</v>
      </c>
      <c r="F1298" s="287">
        <v>47953</v>
      </c>
      <c r="G1298" s="288" t="s">
        <v>103</v>
      </c>
      <c r="H1298" s="290">
        <v>1000</v>
      </c>
      <c r="I1298" s="289">
        <v>1115.4100000000001</v>
      </c>
      <c r="J1298" s="289">
        <v>1115407.27</v>
      </c>
      <c r="K1298" s="288" t="s">
        <v>103</v>
      </c>
      <c r="L1298" s="292">
        <v>9.1000000000000004E-3</v>
      </c>
    </row>
    <row r="1299" spans="1:12" ht="15.75" thickBot="1" x14ac:dyDescent="0.3">
      <c r="A1299" s="291" t="s">
        <v>186</v>
      </c>
      <c r="B1299" s="286" t="s">
        <v>188</v>
      </c>
      <c r="C1299" s="286" t="s">
        <v>100</v>
      </c>
      <c r="D1299" s="138" t="s">
        <v>268</v>
      </c>
      <c r="E1299" s="286" t="s">
        <v>833</v>
      </c>
      <c r="F1299" s="287">
        <v>47953</v>
      </c>
      <c r="G1299" s="288" t="s">
        <v>103</v>
      </c>
      <c r="H1299" s="290">
        <v>2730</v>
      </c>
      <c r="I1299" s="289">
        <v>1115.4100000000001</v>
      </c>
      <c r="J1299" s="289">
        <v>3045061.86</v>
      </c>
      <c r="K1299" s="288" t="s">
        <v>103</v>
      </c>
      <c r="L1299" s="292">
        <v>6.1000000000000004E-3</v>
      </c>
    </row>
    <row r="1300" spans="1:12" ht="15.75" thickBot="1" x14ac:dyDescent="0.3">
      <c r="A1300" s="291" t="s">
        <v>186</v>
      </c>
      <c r="B1300" s="286" t="s">
        <v>188</v>
      </c>
      <c r="C1300" s="286" t="s">
        <v>108</v>
      </c>
      <c r="D1300" s="138" t="s">
        <v>268</v>
      </c>
      <c r="E1300" s="286" t="s">
        <v>834</v>
      </c>
      <c r="F1300" s="287">
        <v>47953</v>
      </c>
      <c r="G1300" s="288" t="s">
        <v>103</v>
      </c>
      <c r="H1300" s="290">
        <v>2466</v>
      </c>
      <c r="I1300" s="289">
        <v>1115.4100000000001</v>
      </c>
      <c r="J1300" s="289">
        <v>2750594.34</v>
      </c>
      <c r="K1300" s="288" t="s">
        <v>103</v>
      </c>
      <c r="L1300" s="292">
        <v>0.01</v>
      </c>
    </row>
    <row r="1301" spans="1:12" ht="15.75" thickBot="1" x14ac:dyDescent="0.3">
      <c r="A1301" s="291" t="s">
        <v>186</v>
      </c>
      <c r="B1301" s="286" t="s">
        <v>188</v>
      </c>
      <c r="C1301" s="286" t="s">
        <v>352</v>
      </c>
      <c r="D1301" s="138" t="s">
        <v>268</v>
      </c>
      <c r="E1301" s="286" t="s">
        <v>835</v>
      </c>
      <c r="F1301" s="287">
        <v>47953</v>
      </c>
      <c r="G1301" s="288" t="s">
        <v>103</v>
      </c>
      <c r="H1301" s="290">
        <v>3549</v>
      </c>
      <c r="I1301" s="289">
        <v>1115.4100000000001</v>
      </c>
      <c r="J1301" s="289">
        <v>3958580.41</v>
      </c>
      <c r="K1301" s="288" t="s">
        <v>103</v>
      </c>
      <c r="L1301" s="292">
        <v>1.5900000000000001E-2</v>
      </c>
    </row>
    <row r="1302" spans="1:12" ht="15.75" thickBot="1" x14ac:dyDescent="0.3">
      <c r="A1302" s="291" t="s">
        <v>186</v>
      </c>
      <c r="B1302" s="286" t="s">
        <v>188</v>
      </c>
      <c r="C1302" s="286" t="s">
        <v>352</v>
      </c>
      <c r="D1302" s="138" t="s">
        <v>269</v>
      </c>
      <c r="E1302" s="286" t="s">
        <v>836</v>
      </c>
      <c r="F1302" s="287">
        <v>45762</v>
      </c>
      <c r="G1302" s="288" t="s">
        <v>103</v>
      </c>
      <c r="H1302" s="290">
        <v>2054</v>
      </c>
      <c r="I1302" s="289">
        <v>86.03</v>
      </c>
      <c r="J1302" s="289">
        <v>176710.21</v>
      </c>
      <c r="K1302" s="288" t="s">
        <v>103</v>
      </c>
      <c r="L1302" s="292">
        <v>6.9999999999999999E-4</v>
      </c>
    </row>
    <row r="1303" spans="1:12" ht="15.75" thickBot="1" x14ac:dyDescent="0.3">
      <c r="A1303" s="291" t="s">
        <v>186</v>
      </c>
      <c r="B1303" s="286" t="s">
        <v>188</v>
      </c>
      <c r="C1303" s="286" t="s">
        <v>281</v>
      </c>
      <c r="D1303" s="138" t="s">
        <v>269</v>
      </c>
      <c r="E1303" s="286" t="s">
        <v>837</v>
      </c>
      <c r="F1303" s="287">
        <v>45762</v>
      </c>
      <c r="G1303" s="288" t="s">
        <v>103</v>
      </c>
      <c r="H1303" s="290">
        <v>7454</v>
      </c>
      <c r="I1303" s="289">
        <v>86.03</v>
      </c>
      <c r="J1303" s="289">
        <v>641284.39</v>
      </c>
      <c r="K1303" s="288" t="s">
        <v>103</v>
      </c>
      <c r="L1303" s="292">
        <v>3.2000000000000002E-3</v>
      </c>
    </row>
    <row r="1304" spans="1:12" ht="15.75" thickBot="1" x14ac:dyDescent="0.3">
      <c r="A1304" s="291" t="s">
        <v>186</v>
      </c>
      <c r="B1304" s="286" t="s">
        <v>188</v>
      </c>
      <c r="C1304" s="286" t="s">
        <v>281</v>
      </c>
      <c r="D1304" s="138" t="s">
        <v>268</v>
      </c>
      <c r="E1304" s="286" t="s">
        <v>1463</v>
      </c>
      <c r="F1304" s="287">
        <v>47953</v>
      </c>
      <c r="G1304" s="288" t="s">
        <v>103</v>
      </c>
      <c r="H1304" s="288">
        <v>258</v>
      </c>
      <c r="I1304" s="289">
        <v>1141.1400000000001</v>
      </c>
      <c r="J1304" s="289">
        <v>294414.65000000002</v>
      </c>
      <c r="K1304" s="288" t="s">
        <v>103</v>
      </c>
      <c r="L1304" s="292">
        <v>1.5E-3</v>
      </c>
    </row>
    <row r="1305" spans="1:12" ht="15.75" thickBot="1" x14ac:dyDescent="0.3">
      <c r="A1305" s="291" t="s">
        <v>186</v>
      </c>
      <c r="B1305" s="286" t="s">
        <v>188</v>
      </c>
      <c r="C1305" s="286" t="s">
        <v>353</v>
      </c>
      <c r="D1305" s="138" t="s">
        <v>268</v>
      </c>
      <c r="E1305" s="286" t="s">
        <v>838</v>
      </c>
      <c r="F1305" s="287">
        <v>47953</v>
      </c>
      <c r="G1305" s="288" t="s">
        <v>103</v>
      </c>
      <c r="H1305" s="288">
        <v>185</v>
      </c>
      <c r="I1305" s="289">
        <v>1141.1400000000001</v>
      </c>
      <c r="J1305" s="289">
        <v>211111.28</v>
      </c>
      <c r="K1305" s="288" t="s">
        <v>103</v>
      </c>
      <c r="L1305" s="292">
        <v>5.5999999999999999E-3</v>
      </c>
    </row>
    <row r="1306" spans="1:12" ht="15.75" thickBot="1" x14ac:dyDescent="0.3">
      <c r="A1306" s="291" t="s">
        <v>186</v>
      </c>
      <c r="B1306" s="286" t="s">
        <v>188</v>
      </c>
      <c r="C1306" s="286" t="s">
        <v>353</v>
      </c>
      <c r="D1306" s="138" t="s">
        <v>269</v>
      </c>
      <c r="E1306" s="286" t="s">
        <v>728</v>
      </c>
      <c r="F1306" s="287">
        <v>45762</v>
      </c>
      <c r="G1306" s="288" t="s">
        <v>103</v>
      </c>
      <c r="H1306" s="288">
        <v>250</v>
      </c>
      <c r="I1306" s="289">
        <v>86.03</v>
      </c>
      <c r="J1306" s="289">
        <v>21508.06</v>
      </c>
      <c r="K1306" s="288" t="s">
        <v>103</v>
      </c>
      <c r="L1306" s="292">
        <v>5.9999999999999995E-4</v>
      </c>
    </row>
    <row r="1307" spans="1:12" ht="15.75" thickBot="1" x14ac:dyDescent="0.3">
      <c r="A1307" s="291" t="s">
        <v>186</v>
      </c>
      <c r="B1307" s="286" t="s">
        <v>188</v>
      </c>
      <c r="C1307" s="286" t="s">
        <v>1012</v>
      </c>
      <c r="D1307" s="138" t="s">
        <v>268</v>
      </c>
      <c r="E1307" s="286" t="s">
        <v>165</v>
      </c>
      <c r="F1307" s="287">
        <v>47953</v>
      </c>
      <c r="G1307" s="288" t="s">
        <v>103</v>
      </c>
      <c r="H1307" s="288">
        <v>245</v>
      </c>
      <c r="I1307" s="289">
        <v>1115.4100000000001</v>
      </c>
      <c r="J1307" s="289">
        <v>273274.78000000003</v>
      </c>
      <c r="K1307" s="288" t="s">
        <v>103</v>
      </c>
      <c r="L1307" s="292">
        <v>8.6E-3</v>
      </c>
    </row>
    <row r="1308" spans="1:12" ht="15.75" thickBot="1" x14ac:dyDescent="0.3">
      <c r="A1308" s="291" t="s">
        <v>130</v>
      </c>
      <c r="B1308" s="286" t="s">
        <v>343</v>
      </c>
      <c r="C1308" s="286" t="s">
        <v>352</v>
      </c>
      <c r="D1308" s="138" t="s">
        <v>273</v>
      </c>
      <c r="E1308" s="286" t="s">
        <v>685</v>
      </c>
      <c r="F1308" s="287">
        <v>46428</v>
      </c>
      <c r="G1308" s="288" t="s">
        <v>1813</v>
      </c>
      <c r="H1308" s="290">
        <v>100000</v>
      </c>
      <c r="I1308" s="289">
        <v>5.74</v>
      </c>
      <c r="J1308" s="289">
        <v>573608.04</v>
      </c>
      <c r="K1308" s="288" t="s">
        <v>103</v>
      </c>
      <c r="L1308" s="292">
        <v>2.3E-3</v>
      </c>
    </row>
    <row r="1309" spans="1:12" ht="15.75" thickBot="1" x14ac:dyDescent="0.3">
      <c r="A1309" s="291" t="s">
        <v>130</v>
      </c>
      <c r="B1309" s="286" t="s">
        <v>390</v>
      </c>
      <c r="C1309" s="286" t="s">
        <v>101</v>
      </c>
      <c r="D1309" s="138" t="s">
        <v>1268</v>
      </c>
      <c r="E1309" s="286" t="s">
        <v>165</v>
      </c>
      <c r="F1309" s="287">
        <v>47118</v>
      </c>
      <c r="G1309" s="288" t="s">
        <v>103</v>
      </c>
      <c r="H1309" s="290">
        <v>104747</v>
      </c>
      <c r="I1309" s="289">
        <v>2.25</v>
      </c>
      <c r="J1309" s="289">
        <v>236078.07999999999</v>
      </c>
      <c r="K1309" s="288" t="s">
        <v>103</v>
      </c>
      <c r="L1309" s="292">
        <v>7.9000000000000008E-3</v>
      </c>
    </row>
    <row r="1310" spans="1:12" ht="15.75" thickBot="1" x14ac:dyDescent="0.3">
      <c r="A1310" s="291" t="s">
        <v>130</v>
      </c>
      <c r="B1310" s="286" t="s">
        <v>390</v>
      </c>
      <c r="C1310" s="286" t="s">
        <v>101</v>
      </c>
      <c r="D1310" s="138" t="s">
        <v>1269</v>
      </c>
      <c r="E1310" s="286" t="s">
        <v>165</v>
      </c>
      <c r="F1310" s="287">
        <v>46752</v>
      </c>
      <c r="G1310" s="288" t="s">
        <v>103</v>
      </c>
      <c r="H1310" s="290">
        <v>29934</v>
      </c>
      <c r="I1310" s="289">
        <v>5.21</v>
      </c>
      <c r="J1310" s="289">
        <v>155966.23000000001</v>
      </c>
      <c r="K1310" s="288" t="s">
        <v>103</v>
      </c>
      <c r="L1310" s="292">
        <v>5.1999999999999998E-3</v>
      </c>
    </row>
    <row r="1311" spans="1:12" ht="15.75" thickBot="1" x14ac:dyDescent="0.3">
      <c r="A1311" s="291" t="s">
        <v>130</v>
      </c>
      <c r="B1311" s="286" t="s">
        <v>390</v>
      </c>
      <c r="C1311" s="286" t="s">
        <v>101</v>
      </c>
      <c r="D1311" s="138" t="s">
        <v>1270</v>
      </c>
      <c r="E1311" s="286" t="s">
        <v>165</v>
      </c>
      <c r="F1311" s="287">
        <v>52962</v>
      </c>
      <c r="G1311" s="288" t="s">
        <v>103</v>
      </c>
      <c r="H1311" s="290">
        <v>131402</v>
      </c>
      <c r="I1311" s="289">
        <v>0.38</v>
      </c>
      <c r="J1311" s="289">
        <v>50112.69</v>
      </c>
      <c r="K1311" s="288" t="s">
        <v>103</v>
      </c>
      <c r="L1311" s="292">
        <v>1.6999999999999999E-3</v>
      </c>
    </row>
    <row r="1312" spans="1:12" ht="15.75" thickBot="1" x14ac:dyDescent="0.3">
      <c r="A1312" s="291" t="s">
        <v>130</v>
      </c>
      <c r="B1312" s="286" t="s">
        <v>390</v>
      </c>
      <c r="C1312" s="286" t="s">
        <v>352</v>
      </c>
      <c r="D1312" s="138" t="s">
        <v>1269</v>
      </c>
      <c r="E1312" s="286" t="s">
        <v>165</v>
      </c>
      <c r="F1312" s="287">
        <v>46752</v>
      </c>
      <c r="G1312" s="288" t="s">
        <v>103</v>
      </c>
      <c r="H1312" s="290">
        <v>183385</v>
      </c>
      <c r="I1312" s="289">
        <v>5.3</v>
      </c>
      <c r="J1312" s="289">
        <v>972237.84</v>
      </c>
      <c r="K1312" s="288" t="s">
        <v>103</v>
      </c>
      <c r="L1312" s="292">
        <v>3.8999999999999998E-3</v>
      </c>
    </row>
    <row r="1313" spans="1:12" ht="15.75" thickBot="1" x14ac:dyDescent="0.3">
      <c r="A1313" s="291" t="s">
        <v>130</v>
      </c>
      <c r="B1313" s="286" t="s">
        <v>390</v>
      </c>
      <c r="C1313" s="286" t="s">
        <v>352</v>
      </c>
      <c r="D1313" s="138" t="s">
        <v>1268</v>
      </c>
      <c r="E1313" s="286" t="s">
        <v>165</v>
      </c>
      <c r="F1313" s="287">
        <v>47118</v>
      </c>
      <c r="G1313" s="288" t="s">
        <v>103</v>
      </c>
      <c r="H1313" s="290">
        <v>352155</v>
      </c>
      <c r="I1313" s="289">
        <v>2.34</v>
      </c>
      <c r="J1313" s="289">
        <v>823543.56</v>
      </c>
      <c r="K1313" s="288" t="s">
        <v>103</v>
      </c>
      <c r="L1313" s="292">
        <v>3.3E-3</v>
      </c>
    </row>
    <row r="1314" spans="1:12" ht="15.75" thickBot="1" x14ac:dyDescent="0.3">
      <c r="A1314" s="291" t="s">
        <v>130</v>
      </c>
      <c r="B1314" s="286" t="s">
        <v>390</v>
      </c>
      <c r="C1314" s="286" t="s">
        <v>352</v>
      </c>
      <c r="D1314" s="138" t="s">
        <v>1270</v>
      </c>
      <c r="E1314" s="286" t="s">
        <v>165</v>
      </c>
      <c r="F1314" s="287">
        <v>52962</v>
      </c>
      <c r="G1314" s="288" t="s">
        <v>103</v>
      </c>
      <c r="H1314" s="290">
        <v>457247</v>
      </c>
      <c r="I1314" s="289">
        <v>0.24</v>
      </c>
      <c r="J1314" s="289">
        <v>109744.52</v>
      </c>
      <c r="K1314" s="288" t="s">
        <v>103</v>
      </c>
      <c r="L1314" s="292">
        <v>4.0000000000000002E-4</v>
      </c>
    </row>
    <row r="1315" spans="1:12" ht="15.75" thickBot="1" x14ac:dyDescent="0.3">
      <c r="A1315" s="291" t="s">
        <v>130</v>
      </c>
      <c r="B1315" s="286" t="s">
        <v>133</v>
      </c>
      <c r="C1315" s="286" t="s">
        <v>101</v>
      </c>
      <c r="D1315" s="138" t="s">
        <v>1271</v>
      </c>
      <c r="E1315" s="286" t="s">
        <v>687</v>
      </c>
      <c r="F1315" s="288" t="s">
        <v>103</v>
      </c>
      <c r="G1315" s="288" t="s">
        <v>103</v>
      </c>
      <c r="H1315" s="290">
        <v>250000</v>
      </c>
      <c r="I1315" s="289">
        <v>4.8600000000000003</v>
      </c>
      <c r="J1315" s="289">
        <v>1215649.92</v>
      </c>
      <c r="K1315" s="288" t="s">
        <v>103</v>
      </c>
      <c r="L1315" s="292">
        <v>4.0800000000000003E-2</v>
      </c>
    </row>
    <row r="1316" spans="1:12" ht="15.75" thickBot="1" x14ac:dyDescent="0.3">
      <c r="A1316" s="291" t="s">
        <v>130</v>
      </c>
      <c r="B1316" s="286" t="s">
        <v>1018</v>
      </c>
      <c r="C1316" s="286" t="s">
        <v>101</v>
      </c>
      <c r="D1316" s="138" t="s">
        <v>1272</v>
      </c>
      <c r="E1316" s="286" t="s">
        <v>165</v>
      </c>
      <c r="F1316" s="287">
        <v>46920</v>
      </c>
      <c r="G1316" s="288" t="s">
        <v>1814</v>
      </c>
      <c r="H1316" s="290">
        <v>400000</v>
      </c>
      <c r="I1316" s="289">
        <v>5.17</v>
      </c>
      <c r="J1316" s="289">
        <v>2068187.32</v>
      </c>
      <c r="K1316" s="288" t="s">
        <v>103</v>
      </c>
      <c r="L1316" s="292">
        <v>6.9400000000000003E-2</v>
      </c>
    </row>
    <row r="1317" spans="1:12" ht="15.75" thickBot="1" x14ac:dyDescent="0.3">
      <c r="A1317" s="291" t="s">
        <v>130</v>
      </c>
      <c r="B1317" s="286" t="s">
        <v>1018</v>
      </c>
      <c r="C1317" s="286" t="s">
        <v>352</v>
      </c>
      <c r="D1317" s="138" t="s">
        <v>1019</v>
      </c>
      <c r="E1317" s="286" t="s">
        <v>165</v>
      </c>
      <c r="F1317" s="287">
        <v>46920</v>
      </c>
      <c r="G1317" s="288" t="s">
        <v>1814</v>
      </c>
      <c r="H1317" s="290">
        <v>250000</v>
      </c>
      <c r="I1317" s="289">
        <v>5.17</v>
      </c>
      <c r="J1317" s="289">
        <v>1293088.79</v>
      </c>
      <c r="K1317" s="288" t="s">
        <v>103</v>
      </c>
      <c r="L1317" s="292">
        <v>5.1999999999999998E-3</v>
      </c>
    </row>
    <row r="1318" spans="1:12" ht="15.75" thickBot="1" x14ac:dyDescent="0.3">
      <c r="A1318" s="291" t="s">
        <v>130</v>
      </c>
      <c r="B1318" s="286" t="s">
        <v>291</v>
      </c>
      <c r="C1318" s="286" t="s">
        <v>101</v>
      </c>
      <c r="D1318" s="138" t="s">
        <v>1273</v>
      </c>
      <c r="E1318" s="286" t="s">
        <v>685</v>
      </c>
      <c r="F1318" s="287">
        <v>47874</v>
      </c>
      <c r="G1318" s="288" t="s">
        <v>1644</v>
      </c>
      <c r="H1318" s="290">
        <v>200000</v>
      </c>
      <c r="I1318" s="289">
        <v>4.3600000000000003</v>
      </c>
      <c r="J1318" s="289">
        <v>871626.61</v>
      </c>
      <c r="K1318" s="288" t="s">
        <v>103</v>
      </c>
      <c r="L1318" s="292">
        <v>2.92E-2</v>
      </c>
    </row>
    <row r="1319" spans="1:12" ht="15.75" thickBot="1" x14ac:dyDescent="0.3">
      <c r="A1319" s="291" t="s">
        <v>130</v>
      </c>
      <c r="B1319" s="286" t="s">
        <v>1274</v>
      </c>
      <c r="C1319" s="286" t="s">
        <v>101</v>
      </c>
      <c r="D1319" s="138" t="s">
        <v>1275</v>
      </c>
      <c r="E1319" s="286" t="s">
        <v>1276</v>
      </c>
      <c r="F1319" s="287">
        <v>46182</v>
      </c>
      <c r="G1319" s="288" t="s">
        <v>1815</v>
      </c>
      <c r="H1319" s="290">
        <v>400000</v>
      </c>
      <c r="I1319" s="289">
        <v>5.76</v>
      </c>
      <c r="J1319" s="289">
        <v>2303339.96</v>
      </c>
      <c r="K1319" s="288" t="s">
        <v>103</v>
      </c>
      <c r="L1319" s="292">
        <v>7.7299999999999994E-2</v>
      </c>
    </row>
    <row r="1320" spans="1:12" ht="15.75" thickBot="1" x14ac:dyDescent="0.3">
      <c r="A1320" s="291" t="s">
        <v>130</v>
      </c>
      <c r="B1320" s="286" t="s">
        <v>36</v>
      </c>
      <c r="C1320" s="286" t="s">
        <v>352</v>
      </c>
      <c r="D1320" s="138" t="s">
        <v>308</v>
      </c>
      <c r="E1320" s="286" t="s">
        <v>687</v>
      </c>
      <c r="F1320" s="287">
        <v>47227</v>
      </c>
      <c r="G1320" s="288" t="s">
        <v>1633</v>
      </c>
      <c r="H1320" s="290">
        <v>250000</v>
      </c>
      <c r="I1320" s="289">
        <v>5.48</v>
      </c>
      <c r="J1320" s="289">
        <v>1369774.46</v>
      </c>
      <c r="K1320" s="288" t="s">
        <v>103</v>
      </c>
      <c r="L1320" s="292">
        <v>5.4999999999999997E-3</v>
      </c>
    </row>
    <row r="1321" spans="1:12" ht="15.75" thickBot="1" x14ac:dyDescent="0.3">
      <c r="A1321" s="291" t="s">
        <v>130</v>
      </c>
      <c r="B1321" s="286" t="s">
        <v>1262</v>
      </c>
      <c r="C1321" s="286" t="s">
        <v>101</v>
      </c>
      <c r="D1321" s="138" t="s">
        <v>1277</v>
      </c>
      <c r="E1321" s="286" t="s">
        <v>165</v>
      </c>
      <c r="F1321" s="287">
        <v>47219</v>
      </c>
      <c r="G1321" s="288" t="s">
        <v>103</v>
      </c>
      <c r="H1321" s="290">
        <v>200000</v>
      </c>
      <c r="I1321" s="289">
        <v>5.07</v>
      </c>
      <c r="J1321" s="289">
        <v>1014491.48</v>
      </c>
      <c r="K1321" s="288" t="s">
        <v>103</v>
      </c>
      <c r="L1321" s="292">
        <v>3.4000000000000002E-2</v>
      </c>
    </row>
    <row r="1322" spans="1:12" ht="15.75" thickBot="1" x14ac:dyDescent="0.3">
      <c r="A1322" s="291" t="s">
        <v>130</v>
      </c>
      <c r="B1322" s="286" t="s">
        <v>1262</v>
      </c>
      <c r="C1322" s="286" t="s">
        <v>352</v>
      </c>
      <c r="D1322" s="138" t="s">
        <v>998</v>
      </c>
      <c r="E1322" s="286" t="s">
        <v>165</v>
      </c>
      <c r="F1322" s="287">
        <v>47219</v>
      </c>
      <c r="G1322" s="288" t="s">
        <v>103</v>
      </c>
      <c r="H1322" s="290">
        <v>400000</v>
      </c>
      <c r="I1322" s="289">
        <v>5.04</v>
      </c>
      <c r="J1322" s="289">
        <v>2017529.29</v>
      </c>
      <c r="K1322" s="288" t="s">
        <v>103</v>
      </c>
      <c r="L1322" s="292">
        <v>8.0999999999999996E-3</v>
      </c>
    </row>
    <row r="1323" spans="1:12" ht="15.75" thickBot="1" x14ac:dyDescent="0.3">
      <c r="A1323" s="291" t="s">
        <v>130</v>
      </c>
      <c r="B1323" s="286" t="s">
        <v>231</v>
      </c>
      <c r="C1323" s="286" t="s">
        <v>101</v>
      </c>
      <c r="D1323" s="138" t="s">
        <v>1278</v>
      </c>
      <c r="E1323" s="286" t="s">
        <v>1276</v>
      </c>
      <c r="F1323" s="287">
        <v>46880</v>
      </c>
      <c r="G1323" s="288" t="s">
        <v>1816</v>
      </c>
      <c r="H1323" s="290">
        <v>400000</v>
      </c>
      <c r="I1323" s="289">
        <v>5.46</v>
      </c>
      <c r="J1323" s="289">
        <v>2182120.2799999998</v>
      </c>
      <c r="K1323" s="288" t="s">
        <v>103</v>
      </c>
      <c r="L1323" s="292">
        <v>7.3200000000000001E-2</v>
      </c>
    </row>
    <row r="1324" spans="1:12" ht="15.75" thickBot="1" x14ac:dyDescent="0.3">
      <c r="A1324" s="291" t="s">
        <v>130</v>
      </c>
      <c r="B1324" s="286" t="s">
        <v>1279</v>
      </c>
      <c r="C1324" s="286" t="s">
        <v>101</v>
      </c>
      <c r="D1324" s="138" t="s">
        <v>1280</v>
      </c>
      <c r="E1324" s="286" t="s">
        <v>686</v>
      </c>
      <c r="F1324" s="287">
        <v>52492</v>
      </c>
      <c r="G1324" s="288" t="s">
        <v>1817</v>
      </c>
      <c r="H1324" s="290">
        <v>200000</v>
      </c>
      <c r="I1324" s="289">
        <v>4.78</v>
      </c>
      <c r="J1324" s="289">
        <v>956091.26</v>
      </c>
      <c r="K1324" s="288" t="s">
        <v>103</v>
      </c>
      <c r="L1324" s="292">
        <v>3.2099999999999997E-2</v>
      </c>
    </row>
    <row r="1325" spans="1:12" ht="15.75" thickBot="1" x14ac:dyDescent="0.3">
      <c r="A1325" s="291" t="s">
        <v>130</v>
      </c>
      <c r="B1325" s="286" t="s">
        <v>156</v>
      </c>
      <c r="C1325" s="286" t="s">
        <v>101</v>
      </c>
      <c r="D1325" s="138" t="s">
        <v>287</v>
      </c>
      <c r="E1325" s="286" t="s">
        <v>687</v>
      </c>
      <c r="F1325" s="288" t="s">
        <v>103</v>
      </c>
      <c r="G1325" s="288" t="s">
        <v>1818</v>
      </c>
      <c r="H1325" s="290">
        <v>250000</v>
      </c>
      <c r="I1325" s="289">
        <v>5.72</v>
      </c>
      <c r="J1325" s="289">
        <v>1429603.35</v>
      </c>
      <c r="K1325" s="288" t="s">
        <v>103</v>
      </c>
      <c r="L1325" s="292">
        <v>4.8000000000000001E-2</v>
      </c>
    </row>
    <row r="1326" spans="1:12" ht="15.75" thickBot="1" x14ac:dyDescent="0.3">
      <c r="A1326" s="291" t="s">
        <v>130</v>
      </c>
      <c r="B1326" s="286" t="s">
        <v>156</v>
      </c>
      <c r="C1326" s="286" t="s">
        <v>352</v>
      </c>
      <c r="D1326" s="138" t="s">
        <v>287</v>
      </c>
      <c r="E1326" s="286" t="s">
        <v>685</v>
      </c>
      <c r="F1326" s="288" t="s">
        <v>103</v>
      </c>
      <c r="G1326" s="288" t="s">
        <v>1818</v>
      </c>
      <c r="H1326" s="290">
        <v>500000</v>
      </c>
      <c r="I1326" s="289">
        <v>5.72</v>
      </c>
      <c r="J1326" s="289">
        <v>2859545.59</v>
      </c>
      <c r="K1326" s="288" t="s">
        <v>103</v>
      </c>
      <c r="L1326" s="292">
        <v>1.15E-2</v>
      </c>
    </row>
    <row r="1327" spans="1:12" ht="15.75" thickBot="1" x14ac:dyDescent="0.3">
      <c r="A1327" s="291" t="s">
        <v>130</v>
      </c>
      <c r="B1327" s="286" t="s">
        <v>1281</v>
      </c>
      <c r="C1327" s="286" t="s">
        <v>101</v>
      </c>
      <c r="D1327" s="138" t="s">
        <v>1282</v>
      </c>
      <c r="E1327" s="286" t="s">
        <v>687</v>
      </c>
      <c r="F1327" s="288" t="s">
        <v>103</v>
      </c>
      <c r="G1327" s="288" t="s">
        <v>1617</v>
      </c>
      <c r="H1327" s="290">
        <v>250000</v>
      </c>
      <c r="I1327" s="289">
        <v>5.69</v>
      </c>
      <c r="J1327" s="289">
        <v>1422274.81</v>
      </c>
      <c r="K1327" s="288" t="s">
        <v>103</v>
      </c>
      <c r="L1327" s="292">
        <v>4.7699999999999999E-2</v>
      </c>
    </row>
    <row r="1328" spans="1:12" ht="15.75" thickBot="1" x14ac:dyDescent="0.3">
      <c r="A1328" s="291" t="s">
        <v>130</v>
      </c>
      <c r="B1328" s="286" t="s">
        <v>1283</v>
      </c>
      <c r="C1328" s="286" t="s">
        <v>101</v>
      </c>
      <c r="D1328" s="138" t="s">
        <v>1284</v>
      </c>
      <c r="E1328" s="286" t="s">
        <v>687</v>
      </c>
      <c r="F1328" s="287">
        <v>46678</v>
      </c>
      <c r="G1328" s="288" t="s">
        <v>1819</v>
      </c>
      <c r="H1328" s="290">
        <v>250000</v>
      </c>
      <c r="I1328" s="289">
        <v>5.94</v>
      </c>
      <c r="J1328" s="289">
        <v>1484954.52</v>
      </c>
      <c r="K1328" s="288" t="s">
        <v>103</v>
      </c>
      <c r="L1328" s="292">
        <v>4.9799999999999997E-2</v>
      </c>
    </row>
    <row r="1329" spans="1:12" ht="15.75" thickBot="1" x14ac:dyDescent="0.3">
      <c r="A1329" s="291" t="s">
        <v>131</v>
      </c>
      <c r="B1329" s="286" t="s">
        <v>140</v>
      </c>
      <c r="C1329" s="286" t="s">
        <v>245</v>
      </c>
      <c r="D1329" s="138">
        <v>760199</v>
      </c>
      <c r="E1329" s="286" t="s">
        <v>165</v>
      </c>
      <c r="F1329" s="287">
        <v>55015</v>
      </c>
      <c r="G1329" s="288" t="s">
        <v>103</v>
      </c>
      <c r="H1329" s="288">
        <v>-190</v>
      </c>
      <c r="I1329" s="289">
        <v>3202.8</v>
      </c>
      <c r="J1329" s="289">
        <v>-608531.44999999995</v>
      </c>
      <c r="K1329" s="288" t="s">
        <v>103</v>
      </c>
      <c r="L1329" s="292">
        <v>-4.9599999999999998E-2</v>
      </c>
    </row>
    <row r="1330" spans="1:12" ht="15.75" thickBot="1" x14ac:dyDescent="0.3">
      <c r="A1330" s="291" t="s">
        <v>131</v>
      </c>
      <c r="B1330" s="286" t="s">
        <v>140</v>
      </c>
      <c r="C1330" s="286" t="s">
        <v>913</v>
      </c>
      <c r="D1330" s="138">
        <v>100000</v>
      </c>
      <c r="E1330" s="286" t="s">
        <v>165</v>
      </c>
      <c r="F1330" s="287">
        <v>46204</v>
      </c>
      <c r="G1330" s="288" t="s">
        <v>103</v>
      </c>
      <c r="H1330" s="288">
        <v>197</v>
      </c>
      <c r="I1330" s="289">
        <v>834.79</v>
      </c>
      <c r="J1330" s="289">
        <v>164453.56</v>
      </c>
      <c r="K1330" s="288" t="s">
        <v>103</v>
      </c>
      <c r="L1330" s="292">
        <v>1.5699999999999999E-2</v>
      </c>
    </row>
    <row r="1331" spans="1:12" ht="15.75" thickBot="1" x14ac:dyDescent="0.3">
      <c r="A1331" s="291" t="s">
        <v>131</v>
      </c>
      <c r="B1331" s="286" t="s">
        <v>140</v>
      </c>
      <c r="C1331" s="286" t="s">
        <v>1014</v>
      </c>
      <c r="D1331" s="138">
        <v>100000</v>
      </c>
      <c r="E1331" s="286" t="s">
        <v>165</v>
      </c>
      <c r="F1331" s="287">
        <v>46204</v>
      </c>
      <c r="G1331" s="288" t="s">
        <v>103</v>
      </c>
      <c r="H1331" s="288">
        <v>60</v>
      </c>
      <c r="I1331" s="289">
        <v>823.66</v>
      </c>
      <c r="J1331" s="289">
        <v>49419.62</v>
      </c>
      <c r="K1331" s="288" t="s">
        <v>103</v>
      </c>
      <c r="L1331" s="292">
        <v>2.87E-2</v>
      </c>
    </row>
    <row r="1332" spans="1:12" ht="15.75" thickBot="1" x14ac:dyDescent="0.3">
      <c r="A1332" s="291" t="s">
        <v>131</v>
      </c>
      <c r="B1332" s="286" t="s">
        <v>140</v>
      </c>
      <c r="C1332" s="286" t="s">
        <v>104</v>
      </c>
      <c r="D1332" s="138">
        <v>100000</v>
      </c>
      <c r="E1332" s="286" t="s">
        <v>165</v>
      </c>
      <c r="F1332" s="287">
        <v>46204</v>
      </c>
      <c r="G1332" s="288" t="s">
        <v>103</v>
      </c>
      <c r="H1332" s="290">
        <v>1203</v>
      </c>
      <c r="I1332" s="289">
        <v>835.55</v>
      </c>
      <c r="J1332" s="289">
        <v>1005170.38</v>
      </c>
      <c r="K1332" s="288" t="s">
        <v>103</v>
      </c>
      <c r="L1332" s="292">
        <v>2.69E-2</v>
      </c>
    </row>
    <row r="1333" spans="1:12" ht="15.75" thickBot="1" x14ac:dyDescent="0.3">
      <c r="A1333" s="291" t="s">
        <v>131</v>
      </c>
      <c r="B1333" s="286" t="s">
        <v>140</v>
      </c>
      <c r="C1333" s="286" t="s">
        <v>100</v>
      </c>
      <c r="D1333" s="138">
        <v>100000</v>
      </c>
      <c r="E1333" s="286" t="s">
        <v>165</v>
      </c>
      <c r="F1333" s="287">
        <v>46204</v>
      </c>
      <c r="G1333" s="288" t="s">
        <v>103</v>
      </c>
      <c r="H1333" s="290">
        <v>258543</v>
      </c>
      <c r="I1333" s="289">
        <v>836.16</v>
      </c>
      <c r="J1333" s="289">
        <v>216184058.34</v>
      </c>
      <c r="K1333" s="288" t="s">
        <v>103</v>
      </c>
      <c r="L1333" s="292">
        <v>0.43209999999999998</v>
      </c>
    </row>
    <row r="1334" spans="1:12" ht="15.75" thickBot="1" x14ac:dyDescent="0.3">
      <c r="A1334" s="291" t="s">
        <v>131</v>
      </c>
      <c r="B1334" s="286" t="s">
        <v>140</v>
      </c>
      <c r="C1334" s="286" t="s">
        <v>108</v>
      </c>
      <c r="D1334" s="138">
        <v>100000</v>
      </c>
      <c r="E1334" s="286" t="s">
        <v>165</v>
      </c>
      <c r="F1334" s="287">
        <v>46204</v>
      </c>
      <c r="G1334" s="288" t="s">
        <v>103</v>
      </c>
      <c r="H1334" s="290">
        <v>72063</v>
      </c>
      <c r="I1334" s="289">
        <v>836.16</v>
      </c>
      <c r="J1334" s="289">
        <v>60256536.990000002</v>
      </c>
      <c r="K1334" s="288" t="s">
        <v>103</v>
      </c>
      <c r="L1334" s="292">
        <v>0.2185</v>
      </c>
    </row>
    <row r="1335" spans="1:12" ht="15.75" thickBot="1" x14ac:dyDescent="0.3">
      <c r="A1335" s="291" t="s">
        <v>131</v>
      </c>
      <c r="B1335" s="286" t="s">
        <v>140</v>
      </c>
      <c r="C1335" s="286" t="s">
        <v>352</v>
      </c>
      <c r="D1335" s="138">
        <v>100000</v>
      </c>
      <c r="E1335" s="286" t="s">
        <v>165</v>
      </c>
      <c r="F1335" s="287">
        <v>46204</v>
      </c>
      <c r="G1335" s="288" t="s">
        <v>103</v>
      </c>
      <c r="H1335" s="290">
        <v>18964</v>
      </c>
      <c r="I1335" s="289">
        <v>836.15</v>
      </c>
      <c r="J1335" s="289">
        <v>15856697.779999999</v>
      </c>
      <c r="K1335" s="288" t="s">
        <v>103</v>
      </c>
      <c r="L1335" s="292">
        <v>6.3600000000000004E-2</v>
      </c>
    </row>
    <row r="1336" spans="1:12" ht="15.75" thickBot="1" x14ac:dyDescent="0.3">
      <c r="A1336" s="291" t="s">
        <v>131</v>
      </c>
      <c r="B1336" s="286" t="s">
        <v>140</v>
      </c>
      <c r="C1336" s="286" t="s">
        <v>756</v>
      </c>
      <c r="D1336" s="138">
        <v>100000</v>
      </c>
      <c r="E1336" s="286" t="s">
        <v>165</v>
      </c>
      <c r="F1336" s="287">
        <v>46204</v>
      </c>
      <c r="G1336" s="288" t="s">
        <v>103</v>
      </c>
      <c r="H1336" s="288">
        <v>79</v>
      </c>
      <c r="I1336" s="289">
        <v>835.01</v>
      </c>
      <c r="J1336" s="289">
        <v>65965.59</v>
      </c>
      <c r="K1336" s="288" t="s">
        <v>103</v>
      </c>
      <c r="L1336" s="292">
        <v>2.1999999999999999E-2</v>
      </c>
    </row>
    <row r="1337" spans="1:12" ht="15.75" thickBot="1" x14ac:dyDescent="0.3">
      <c r="A1337" s="291" t="s">
        <v>131</v>
      </c>
      <c r="B1337" s="286" t="s">
        <v>140</v>
      </c>
      <c r="C1337" s="286" t="s">
        <v>1314</v>
      </c>
      <c r="D1337" s="138">
        <v>210100</v>
      </c>
      <c r="E1337" s="286" t="s">
        <v>165</v>
      </c>
      <c r="F1337" s="287">
        <v>46082</v>
      </c>
      <c r="G1337" s="288" t="s">
        <v>103</v>
      </c>
      <c r="H1337" s="288">
        <v>6</v>
      </c>
      <c r="I1337" s="289">
        <v>15737</v>
      </c>
      <c r="J1337" s="289">
        <v>94422.03</v>
      </c>
      <c r="K1337" s="288" t="s">
        <v>103</v>
      </c>
      <c r="L1337" s="292">
        <v>1.2999999999999999E-3</v>
      </c>
    </row>
    <row r="1338" spans="1:12" ht="15.75" thickBot="1" x14ac:dyDescent="0.3">
      <c r="A1338" s="291" t="s">
        <v>131</v>
      </c>
      <c r="B1338" s="286" t="s">
        <v>140</v>
      </c>
      <c r="C1338" s="286" t="s">
        <v>295</v>
      </c>
      <c r="D1338" s="138">
        <v>210100</v>
      </c>
      <c r="E1338" s="286" t="s">
        <v>165</v>
      </c>
      <c r="F1338" s="287">
        <v>46082</v>
      </c>
      <c r="G1338" s="288" t="s">
        <v>103</v>
      </c>
      <c r="H1338" s="288">
        <v>2</v>
      </c>
      <c r="I1338" s="289">
        <v>15797.46</v>
      </c>
      <c r="J1338" s="289">
        <v>31594.93</v>
      </c>
      <c r="K1338" s="288" t="s">
        <v>103</v>
      </c>
      <c r="L1338" s="292">
        <v>1E-4</v>
      </c>
    </row>
    <row r="1339" spans="1:12" ht="15.75" thickBot="1" x14ac:dyDescent="0.3">
      <c r="A1339" s="291" t="s">
        <v>131</v>
      </c>
      <c r="B1339" s="286" t="s">
        <v>140</v>
      </c>
      <c r="C1339" s="286" t="s">
        <v>1012</v>
      </c>
      <c r="D1339" s="138">
        <v>760199</v>
      </c>
      <c r="E1339" s="286" t="s">
        <v>165</v>
      </c>
      <c r="F1339" s="287">
        <v>46980</v>
      </c>
      <c r="G1339" s="288" t="s">
        <v>103</v>
      </c>
      <c r="H1339" s="290">
        <v>1365</v>
      </c>
      <c r="I1339" s="289">
        <v>4205.4399999999996</v>
      </c>
      <c r="J1339" s="289">
        <v>5740420.71</v>
      </c>
      <c r="K1339" s="288" t="s">
        <v>103</v>
      </c>
      <c r="L1339" s="292">
        <v>0.18099999999999999</v>
      </c>
    </row>
    <row r="1340" spans="1:12" ht="15.75" thickBot="1" x14ac:dyDescent="0.3">
      <c r="A1340" s="291" t="s">
        <v>131</v>
      </c>
      <c r="B1340" s="286" t="s">
        <v>190</v>
      </c>
      <c r="C1340" s="286" t="s">
        <v>1079</v>
      </c>
      <c r="D1340" s="138">
        <v>760199</v>
      </c>
      <c r="E1340" s="286" t="s">
        <v>165</v>
      </c>
      <c r="F1340" s="287">
        <v>46249</v>
      </c>
      <c r="G1340" s="288" t="s">
        <v>103</v>
      </c>
      <c r="H1340" s="290">
        <v>3839</v>
      </c>
      <c r="I1340" s="289">
        <v>4316.7700000000004</v>
      </c>
      <c r="J1340" s="289">
        <v>16572082.699999999</v>
      </c>
      <c r="K1340" s="288" t="s">
        <v>103</v>
      </c>
      <c r="L1340" s="292">
        <v>0.39560000000000001</v>
      </c>
    </row>
    <row r="1341" spans="1:12" ht="15.75" thickBot="1" x14ac:dyDescent="0.3">
      <c r="A1341" s="291" t="s">
        <v>131</v>
      </c>
      <c r="B1341" s="286" t="s">
        <v>363</v>
      </c>
      <c r="C1341" s="286" t="s">
        <v>1011</v>
      </c>
      <c r="D1341" s="138" t="s">
        <v>1579</v>
      </c>
      <c r="E1341" s="286" t="s">
        <v>165</v>
      </c>
      <c r="F1341" s="287">
        <v>46333</v>
      </c>
      <c r="G1341" s="288" t="s">
        <v>103</v>
      </c>
      <c r="H1341" s="288">
        <v>-4</v>
      </c>
      <c r="I1341" s="289">
        <v>91947.94</v>
      </c>
      <c r="J1341" s="289">
        <v>-367791.77</v>
      </c>
      <c r="K1341" s="288" t="s">
        <v>103</v>
      </c>
      <c r="L1341" s="292">
        <v>-7.7000000000000002E-3</v>
      </c>
    </row>
    <row r="1342" spans="1:12" ht="15.75" thickBot="1" x14ac:dyDescent="0.3">
      <c r="A1342" s="291" t="s">
        <v>131</v>
      </c>
      <c r="B1342" s="286" t="s">
        <v>103</v>
      </c>
      <c r="C1342" s="286" t="s">
        <v>245</v>
      </c>
      <c r="D1342" s="138">
        <v>100000</v>
      </c>
      <c r="E1342" s="286" t="s">
        <v>165</v>
      </c>
      <c r="F1342" s="287">
        <v>45931</v>
      </c>
      <c r="G1342" s="288" t="s">
        <v>103</v>
      </c>
      <c r="H1342" s="288">
        <v>516</v>
      </c>
      <c r="I1342" s="289">
        <v>929.38</v>
      </c>
      <c r="J1342" s="289">
        <v>479559.69</v>
      </c>
      <c r="K1342" s="288" t="s">
        <v>103</v>
      </c>
      <c r="L1342" s="292">
        <v>3.9100000000000003E-2</v>
      </c>
    </row>
    <row r="1343" spans="1:12" ht="15.75" thickBot="1" x14ac:dyDescent="0.3">
      <c r="A1343" s="291" t="s">
        <v>131</v>
      </c>
      <c r="B1343" s="286" t="s">
        <v>103</v>
      </c>
      <c r="C1343" s="286" t="s">
        <v>896</v>
      </c>
      <c r="D1343" s="138">
        <v>100000</v>
      </c>
      <c r="E1343" s="286" t="s">
        <v>165</v>
      </c>
      <c r="F1343" s="287">
        <v>45931</v>
      </c>
      <c r="G1343" s="288" t="s">
        <v>103</v>
      </c>
      <c r="H1343" s="288">
        <v>359</v>
      </c>
      <c r="I1343" s="289">
        <v>930.23</v>
      </c>
      <c r="J1343" s="289">
        <v>333951.17</v>
      </c>
      <c r="K1343" s="288" t="s">
        <v>103</v>
      </c>
      <c r="L1343" s="292">
        <v>3.3999999999999998E-3</v>
      </c>
    </row>
    <row r="1344" spans="1:12" ht="15.75" thickBot="1" x14ac:dyDescent="0.3">
      <c r="A1344" s="291" t="s">
        <v>131</v>
      </c>
      <c r="B1344" s="286" t="s">
        <v>103</v>
      </c>
      <c r="C1344" s="286" t="s">
        <v>106</v>
      </c>
      <c r="D1344" s="138">
        <v>100000</v>
      </c>
      <c r="E1344" s="286" t="s">
        <v>165</v>
      </c>
      <c r="F1344" s="287">
        <v>45931</v>
      </c>
      <c r="G1344" s="288" t="s">
        <v>103</v>
      </c>
      <c r="H1344" s="288">
        <v>86</v>
      </c>
      <c r="I1344" s="289">
        <v>928.4</v>
      </c>
      <c r="J1344" s="289">
        <v>79842.02</v>
      </c>
      <c r="K1344" s="288" t="s">
        <v>103</v>
      </c>
      <c r="L1344" s="292">
        <v>0.14599999999999999</v>
      </c>
    </row>
    <row r="1345" spans="1:12" ht="15.75" thickBot="1" x14ac:dyDescent="0.3">
      <c r="A1345" s="291" t="s">
        <v>131</v>
      </c>
      <c r="B1345" s="286" t="s">
        <v>103</v>
      </c>
      <c r="C1345" s="286" t="s">
        <v>932</v>
      </c>
      <c r="D1345" s="138">
        <v>100000</v>
      </c>
      <c r="E1345" s="286" t="s">
        <v>165</v>
      </c>
      <c r="F1345" s="287">
        <v>45931</v>
      </c>
      <c r="G1345" s="288" t="s">
        <v>103</v>
      </c>
      <c r="H1345" s="290">
        <v>12539</v>
      </c>
      <c r="I1345" s="289">
        <v>931.14</v>
      </c>
      <c r="J1345" s="289">
        <v>11675558.369999999</v>
      </c>
      <c r="K1345" s="288" t="s">
        <v>103</v>
      </c>
      <c r="L1345" s="292">
        <v>9.5299999999999996E-2</v>
      </c>
    </row>
    <row r="1346" spans="1:12" ht="15.75" thickBot="1" x14ac:dyDescent="0.3">
      <c r="A1346" s="291" t="s">
        <v>131</v>
      </c>
      <c r="B1346" s="286" t="s">
        <v>103</v>
      </c>
      <c r="C1346" s="286" t="s">
        <v>912</v>
      </c>
      <c r="D1346" s="138">
        <v>100000</v>
      </c>
      <c r="E1346" s="286" t="s">
        <v>165</v>
      </c>
      <c r="F1346" s="287">
        <v>45931</v>
      </c>
      <c r="G1346" s="288" t="s">
        <v>103</v>
      </c>
      <c r="H1346" s="290">
        <v>11472</v>
      </c>
      <c r="I1346" s="289">
        <v>931.12</v>
      </c>
      <c r="J1346" s="289">
        <v>10681755.82</v>
      </c>
      <c r="K1346" s="288" t="s">
        <v>103</v>
      </c>
      <c r="L1346" s="292">
        <v>8.9499999999999996E-2</v>
      </c>
    </row>
    <row r="1347" spans="1:12" ht="15.75" thickBot="1" x14ac:dyDescent="0.3">
      <c r="A1347" s="291" t="s">
        <v>131</v>
      </c>
      <c r="B1347" s="286" t="s">
        <v>103</v>
      </c>
      <c r="C1347" s="286" t="s">
        <v>1011</v>
      </c>
      <c r="D1347" s="138">
        <v>100000</v>
      </c>
      <c r="E1347" s="286" t="s">
        <v>165</v>
      </c>
      <c r="F1347" s="287">
        <v>45931</v>
      </c>
      <c r="G1347" s="288" t="s">
        <v>103</v>
      </c>
      <c r="H1347" s="290">
        <v>4086</v>
      </c>
      <c r="I1347" s="289">
        <v>931.05</v>
      </c>
      <c r="J1347" s="289">
        <v>3804266.49</v>
      </c>
      <c r="K1347" s="288" t="s">
        <v>103</v>
      </c>
      <c r="L1347" s="292">
        <v>0.08</v>
      </c>
    </row>
    <row r="1348" spans="1:12" ht="15.75" thickBot="1" x14ac:dyDescent="0.3">
      <c r="A1348" s="291" t="s">
        <v>477</v>
      </c>
      <c r="B1348" s="286" t="s">
        <v>200</v>
      </c>
      <c r="C1348" s="286" t="s">
        <v>100</v>
      </c>
      <c r="D1348" s="138" t="s">
        <v>1230</v>
      </c>
      <c r="E1348" s="286" t="s">
        <v>165</v>
      </c>
      <c r="F1348" s="287">
        <v>46042</v>
      </c>
      <c r="G1348" s="288" t="s">
        <v>103</v>
      </c>
      <c r="H1348" s="290">
        <v>1336</v>
      </c>
      <c r="I1348" s="289">
        <v>1026.97</v>
      </c>
      <c r="J1348" s="289">
        <v>1372036.82</v>
      </c>
      <c r="K1348" s="288" t="s">
        <v>103</v>
      </c>
      <c r="L1348" s="292">
        <v>2.7000000000000001E-3</v>
      </c>
    </row>
    <row r="1349" spans="1:12" ht="15.75" thickBot="1" x14ac:dyDescent="0.3">
      <c r="A1349" s="291" t="s">
        <v>477</v>
      </c>
      <c r="B1349" s="286" t="s">
        <v>200</v>
      </c>
      <c r="C1349" s="286" t="s">
        <v>108</v>
      </c>
      <c r="D1349" s="138" t="s">
        <v>1231</v>
      </c>
      <c r="E1349" s="286" t="s">
        <v>165</v>
      </c>
      <c r="F1349" s="287">
        <v>46042</v>
      </c>
      <c r="G1349" s="288" t="s">
        <v>103</v>
      </c>
      <c r="H1349" s="290">
        <v>2955</v>
      </c>
      <c r="I1349" s="289">
        <v>1026.97</v>
      </c>
      <c r="J1349" s="289">
        <v>3034707.19</v>
      </c>
      <c r="K1349" s="288" t="s">
        <v>103</v>
      </c>
      <c r="L1349" s="292">
        <v>1.0999999999999999E-2</v>
      </c>
    </row>
    <row r="1350" spans="1:12" ht="15.75" thickBot="1" x14ac:dyDescent="0.3">
      <c r="A1350" s="291" t="s">
        <v>477</v>
      </c>
      <c r="B1350" s="286" t="s">
        <v>200</v>
      </c>
      <c r="C1350" s="286" t="s">
        <v>1079</v>
      </c>
      <c r="D1350" s="138" t="s">
        <v>1232</v>
      </c>
      <c r="E1350" s="286" t="s">
        <v>1233</v>
      </c>
      <c r="F1350" s="287">
        <v>46042</v>
      </c>
      <c r="G1350" s="288" t="s">
        <v>103</v>
      </c>
      <c r="H1350" s="288">
        <v>253</v>
      </c>
      <c r="I1350" s="289">
        <v>1026.97</v>
      </c>
      <c r="J1350" s="289">
        <v>259824.34</v>
      </c>
      <c r="K1350" s="288" t="s">
        <v>103</v>
      </c>
      <c r="L1350" s="292">
        <v>6.1999999999999998E-3</v>
      </c>
    </row>
    <row r="1351" spans="1:12" ht="15.75" thickBot="1" x14ac:dyDescent="0.3">
      <c r="A1351" s="291" t="s">
        <v>477</v>
      </c>
      <c r="B1351" s="286" t="s">
        <v>200</v>
      </c>
      <c r="C1351" s="286" t="s">
        <v>353</v>
      </c>
      <c r="D1351" s="138" t="s">
        <v>1226</v>
      </c>
      <c r="E1351" s="286" t="s">
        <v>165</v>
      </c>
      <c r="F1351" s="287">
        <v>46042</v>
      </c>
      <c r="G1351" s="288" t="s">
        <v>103</v>
      </c>
      <c r="H1351" s="288">
        <v>256</v>
      </c>
      <c r="I1351" s="289">
        <v>1027.0899999999999</v>
      </c>
      <c r="J1351" s="289">
        <v>262934.62</v>
      </c>
      <c r="K1351" s="288" t="s">
        <v>103</v>
      </c>
      <c r="L1351" s="292">
        <v>6.8999999999999999E-3</v>
      </c>
    </row>
    <row r="1352" spans="1:12" ht="15.75" thickBot="1" x14ac:dyDescent="0.3">
      <c r="A1352" s="291" t="s">
        <v>477</v>
      </c>
      <c r="B1352" s="286" t="s">
        <v>733</v>
      </c>
      <c r="C1352" s="286" t="s">
        <v>100</v>
      </c>
      <c r="D1352" s="138" t="s">
        <v>734</v>
      </c>
      <c r="E1352" s="286" t="s">
        <v>803</v>
      </c>
      <c r="F1352" s="287">
        <v>45870</v>
      </c>
      <c r="G1352" s="288" t="s">
        <v>103</v>
      </c>
      <c r="H1352" s="290">
        <v>1487</v>
      </c>
      <c r="I1352" s="289">
        <v>1227.6600000000001</v>
      </c>
      <c r="J1352" s="289">
        <v>1825527.32</v>
      </c>
      <c r="K1352" s="288" t="s">
        <v>103</v>
      </c>
      <c r="L1352" s="292">
        <v>3.5999999999999999E-3</v>
      </c>
    </row>
    <row r="1353" spans="1:12" ht="15.75" thickBot="1" x14ac:dyDescent="0.3">
      <c r="A1353" s="291" t="s">
        <v>477</v>
      </c>
      <c r="B1353" s="286" t="s">
        <v>733</v>
      </c>
      <c r="C1353" s="286" t="s">
        <v>352</v>
      </c>
      <c r="D1353" s="138" t="s">
        <v>734</v>
      </c>
      <c r="E1353" s="286" t="s">
        <v>735</v>
      </c>
      <c r="F1353" s="287">
        <v>45870</v>
      </c>
      <c r="G1353" s="288" t="s">
        <v>103</v>
      </c>
      <c r="H1353" s="288">
        <v>568</v>
      </c>
      <c r="I1353" s="289">
        <v>1227.6600000000001</v>
      </c>
      <c r="J1353" s="289">
        <v>697309.69</v>
      </c>
      <c r="K1353" s="288" t="s">
        <v>103</v>
      </c>
      <c r="L1353" s="292">
        <v>2.8E-3</v>
      </c>
    </row>
    <row r="1354" spans="1:12" ht="15.75" thickBot="1" x14ac:dyDescent="0.3">
      <c r="A1354" s="291" t="s">
        <v>477</v>
      </c>
      <c r="B1354" s="286" t="s">
        <v>733</v>
      </c>
      <c r="C1354" s="286" t="s">
        <v>281</v>
      </c>
      <c r="D1354" s="138" t="s">
        <v>734</v>
      </c>
      <c r="E1354" s="286" t="s">
        <v>971</v>
      </c>
      <c r="F1354" s="287">
        <v>45870</v>
      </c>
      <c r="G1354" s="288" t="s">
        <v>103</v>
      </c>
      <c r="H1354" s="288">
        <v>988</v>
      </c>
      <c r="I1354" s="289">
        <v>1227.74</v>
      </c>
      <c r="J1354" s="289">
        <v>1213002.8500000001</v>
      </c>
      <c r="K1354" s="288" t="s">
        <v>103</v>
      </c>
      <c r="L1354" s="292">
        <v>6.1000000000000004E-3</v>
      </c>
    </row>
    <row r="1355" spans="1:12" ht="15.75" thickBot="1" x14ac:dyDescent="0.3">
      <c r="A1355" s="291" t="s">
        <v>477</v>
      </c>
      <c r="B1355" s="286" t="s">
        <v>733</v>
      </c>
      <c r="C1355" s="286" t="s">
        <v>1079</v>
      </c>
      <c r="D1355" s="138" t="s">
        <v>734</v>
      </c>
      <c r="E1355" s="286" t="s">
        <v>1464</v>
      </c>
      <c r="F1355" s="287">
        <v>45870</v>
      </c>
      <c r="G1355" s="288" t="s">
        <v>103</v>
      </c>
      <c r="H1355" s="288">
        <v>579</v>
      </c>
      <c r="I1355" s="289">
        <v>1227.6600000000001</v>
      </c>
      <c r="J1355" s="289">
        <v>710813.93</v>
      </c>
      <c r="K1355" s="288" t="s">
        <v>103</v>
      </c>
      <c r="L1355" s="292">
        <v>1.7000000000000001E-2</v>
      </c>
    </row>
    <row r="1356" spans="1:12" ht="15.75" thickBot="1" x14ac:dyDescent="0.3">
      <c r="A1356" s="291" t="s">
        <v>477</v>
      </c>
      <c r="B1356" s="286" t="s">
        <v>733</v>
      </c>
      <c r="C1356" s="286" t="s">
        <v>353</v>
      </c>
      <c r="D1356" s="138" t="s">
        <v>734</v>
      </c>
      <c r="E1356" s="286" t="s">
        <v>605</v>
      </c>
      <c r="F1356" s="287">
        <v>45870</v>
      </c>
      <c r="G1356" s="288" t="s">
        <v>103</v>
      </c>
      <c r="H1356" s="288">
        <v>92</v>
      </c>
      <c r="I1356" s="289">
        <v>1227.74</v>
      </c>
      <c r="J1356" s="289">
        <v>112951.67999999999</v>
      </c>
      <c r="K1356" s="288" t="s">
        <v>103</v>
      </c>
      <c r="L1356" s="292">
        <v>3.0000000000000001E-3</v>
      </c>
    </row>
    <row r="1357" spans="1:12" ht="15.75" thickBot="1" x14ac:dyDescent="0.3">
      <c r="A1357" s="291" t="s">
        <v>477</v>
      </c>
      <c r="B1357" s="286" t="s">
        <v>733</v>
      </c>
      <c r="C1357" s="286" t="s">
        <v>109</v>
      </c>
      <c r="D1357" s="138" t="s">
        <v>734</v>
      </c>
      <c r="E1357" s="286" t="s">
        <v>1820</v>
      </c>
      <c r="F1357" s="287">
        <v>45870</v>
      </c>
      <c r="G1357" s="288" t="s">
        <v>103</v>
      </c>
      <c r="H1357" s="288">
        <v>202</v>
      </c>
      <c r="I1357" s="289">
        <v>1227.74</v>
      </c>
      <c r="J1357" s="289">
        <v>248002.61</v>
      </c>
      <c r="K1357" s="288" t="s">
        <v>103</v>
      </c>
      <c r="L1357" s="292">
        <v>7.4999999999999997E-3</v>
      </c>
    </row>
    <row r="1358" spans="1:12" ht="15.75" thickBot="1" x14ac:dyDescent="0.3">
      <c r="A1358" s="291" t="s">
        <v>477</v>
      </c>
      <c r="B1358" s="286" t="s">
        <v>733</v>
      </c>
      <c r="C1358" s="286" t="s">
        <v>1012</v>
      </c>
      <c r="D1358" s="138" t="s">
        <v>734</v>
      </c>
      <c r="E1358" s="286" t="s">
        <v>165</v>
      </c>
      <c r="F1358" s="287">
        <v>45870</v>
      </c>
      <c r="G1358" s="288" t="s">
        <v>103</v>
      </c>
      <c r="H1358" s="288">
        <v>84</v>
      </c>
      <c r="I1358" s="289">
        <v>1227.6600000000001</v>
      </c>
      <c r="J1358" s="289">
        <v>103123.26</v>
      </c>
      <c r="K1358" s="288" t="s">
        <v>103</v>
      </c>
      <c r="L1358" s="292">
        <v>3.3E-3</v>
      </c>
    </row>
    <row r="1359" spans="1:12" ht="15.75" thickBot="1" x14ac:dyDescent="0.3">
      <c r="A1359" s="291" t="s">
        <v>477</v>
      </c>
      <c r="B1359" s="286" t="s">
        <v>336</v>
      </c>
      <c r="C1359" s="286" t="s">
        <v>896</v>
      </c>
      <c r="D1359" s="138" t="s">
        <v>970</v>
      </c>
      <c r="E1359" s="286" t="s">
        <v>165</v>
      </c>
      <c r="F1359" s="287">
        <v>46146</v>
      </c>
      <c r="G1359" s="288" t="s">
        <v>103</v>
      </c>
      <c r="H1359" s="290">
        <v>15000</v>
      </c>
      <c r="I1359" s="289">
        <v>1106.4000000000001</v>
      </c>
      <c r="J1359" s="289">
        <v>16596070.050000001</v>
      </c>
      <c r="K1359" s="288" t="s">
        <v>103</v>
      </c>
      <c r="L1359" s="292">
        <v>0.16919999999999999</v>
      </c>
    </row>
    <row r="1360" spans="1:12" ht="15.75" thickBot="1" x14ac:dyDescent="0.3">
      <c r="A1360" s="291" t="s">
        <v>477</v>
      </c>
      <c r="B1360" s="286" t="s">
        <v>336</v>
      </c>
      <c r="C1360" s="286" t="s">
        <v>896</v>
      </c>
      <c r="D1360" s="138" t="s">
        <v>1013</v>
      </c>
      <c r="E1360" s="286" t="s">
        <v>165</v>
      </c>
      <c r="F1360" s="287">
        <v>45923</v>
      </c>
      <c r="G1360" s="288" t="s">
        <v>103</v>
      </c>
      <c r="H1360" s="290">
        <v>5000</v>
      </c>
      <c r="I1360" s="289">
        <v>1061.77</v>
      </c>
      <c r="J1360" s="289">
        <v>5308864.3499999996</v>
      </c>
      <c r="K1360" s="288" t="s">
        <v>103</v>
      </c>
      <c r="L1360" s="292">
        <v>5.4100000000000002E-2</v>
      </c>
    </row>
    <row r="1361" spans="1:12" ht="15.75" thickBot="1" x14ac:dyDescent="0.3">
      <c r="A1361" s="291" t="s">
        <v>477</v>
      </c>
      <c r="B1361" s="286" t="s">
        <v>336</v>
      </c>
      <c r="C1361" s="286" t="s">
        <v>109</v>
      </c>
      <c r="D1361" s="138" t="s">
        <v>1821</v>
      </c>
      <c r="E1361" s="286" t="s">
        <v>165</v>
      </c>
      <c r="F1361" s="287">
        <v>45923</v>
      </c>
      <c r="G1361" s="288" t="s">
        <v>103</v>
      </c>
      <c r="H1361" s="290">
        <v>4500</v>
      </c>
      <c r="I1361" s="289">
        <v>1061.77</v>
      </c>
      <c r="J1361" s="289">
        <v>4777978.6399999997</v>
      </c>
      <c r="K1361" s="288" t="s">
        <v>103</v>
      </c>
      <c r="L1361" s="292">
        <v>0.1452</v>
      </c>
    </row>
    <row r="1362" spans="1:12" ht="15.75" thickBot="1" x14ac:dyDescent="0.3">
      <c r="A1362" s="291" t="s">
        <v>477</v>
      </c>
      <c r="B1362" s="286" t="s">
        <v>969</v>
      </c>
      <c r="C1362" s="286" t="s">
        <v>100</v>
      </c>
      <c r="D1362" s="138" t="s">
        <v>1020</v>
      </c>
      <c r="E1362" s="286" t="s">
        <v>165</v>
      </c>
      <c r="F1362" s="287">
        <v>45897</v>
      </c>
      <c r="G1362" s="288" t="s">
        <v>103</v>
      </c>
      <c r="H1362" s="290">
        <v>2100</v>
      </c>
      <c r="I1362" s="289">
        <v>1072.83</v>
      </c>
      <c r="J1362" s="289">
        <v>2252948.7000000002</v>
      </c>
      <c r="K1362" s="288" t="s">
        <v>103</v>
      </c>
      <c r="L1362" s="292">
        <v>4.4999999999999997E-3</v>
      </c>
    </row>
    <row r="1363" spans="1:12" ht="15.75" thickBot="1" x14ac:dyDescent="0.3">
      <c r="A1363" s="291" t="s">
        <v>477</v>
      </c>
      <c r="B1363" s="286" t="s">
        <v>969</v>
      </c>
      <c r="C1363" s="286" t="s">
        <v>108</v>
      </c>
      <c r="D1363" s="138" t="s">
        <v>1021</v>
      </c>
      <c r="E1363" s="286" t="s">
        <v>165</v>
      </c>
      <c r="F1363" s="287">
        <v>45897</v>
      </c>
      <c r="G1363" s="288" t="s">
        <v>103</v>
      </c>
      <c r="H1363" s="290">
        <v>1210</v>
      </c>
      <c r="I1363" s="289">
        <v>1072.83</v>
      </c>
      <c r="J1363" s="289">
        <v>1298127.58</v>
      </c>
      <c r="K1363" s="288" t="s">
        <v>103</v>
      </c>
      <c r="L1363" s="292">
        <v>4.7000000000000002E-3</v>
      </c>
    </row>
    <row r="1364" spans="1:12" ht="15.75" thickBot="1" x14ac:dyDescent="0.3">
      <c r="A1364" s="291" t="s">
        <v>477</v>
      </c>
      <c r="B1364" s="286" t="s">
        <v>969</v>
      </c>
      <c r="C1364" s="286" t="s">
        <v>281</v>
      </c>
      <c r="D1364" s="138" t="s">
        <v>1022</v>
      </c>
      <c r="E1364" s="286" t="s">
        <v>165</v>
      </c>
      <c r="F1364" s="287">
        <v>45897</v>
      </c>
      <c r="G1364" s="288" t="s">
        <v>103</v>
      </c>
      <c r="H1364" s="288">
        <v>890</v>
      </c>
      <c r="I1364" s="289">
        <v>1072.83</v>
      </c>
      <c r="J1364" s="289">
        <v>954817.94</v>
      </c>
      <c r="K1364" s="288" t="s">
        <v>103</v>
      </c>
      <c r="L1364" s="292">
        <v>4.7999999999999996E-3</v>
      </c>
    </row>
    <row r="1365" spans="1:12" ht="15.75" thickBot="1" x14ac:dyDescent="0.3">
      <c r="A1365" s="291" t="s">
        <v>477</v>
      </c>
      <c r="B1365" s="286" t="s">
        <v>969</v>
      </c>
      <c r="C1365" s="286" t="s">
        <v>1079</v>
      </c>
      <c r="D1365" s="138" t="s">
        <v>1217</v>
      </c>
      <c r="E1365" s="286" t="s">
        <v>955</v>
      </c>
      <c r="F1365" s="287">
        <v>45897</v>
      </c>
      <c r="G1365" s="288" t="s">
        <v>103</v>
      </c>
      <c r="H1365" s="288">
        <v>360</v>
      </c>
      <c r="I1365" s="289">
        <v>1072.83</v>
      </c>
      <c r="J1365" s="289">
        <v>386219.78</v>
      </c>
      <c r="K1365" s="288" t="s">
        <v>103</v>
      </c>
      <c r="L1365" s="292">
        <v>9.1999999999999998E-3</v>
      </c>
    </row>
    <row r="1366" spans="1:12" ht="15.75" thickBot="1" x14ac:dyDescent="0.3">
      <c r="A1366" s="291" t="s">
        <v>477</v>
      </c>
      <c r="B1366" s="286" t="s">
        <v>969</v>
      </c>
      <c r="C1366" s="286" t="s">
        <v>353</v>
      </c>
      <c r="D1366" s="138" t="s">
        <v>1023</v>
      </c>
      <c r="E1366" s="286" t="s">
        <v>165</v>
      </c>
      <c r="F1366" s="287">
        <v>45897</v>
      </c>
      <c r="G1366" s="288" t="s">
        <v>103</v>
      </c>
      <c r="H1366" s="288">
        <v>180</v>
      </c>
      <c r="I1366" s="289">
        <v>1072.83</v>
      </c>
      <c r="J1366" s="289">
        <v>193109.25</v>
      </c>
      <c r="K1366" s="288" t="s">
        <v>103</v>
      </c>
      <c r="L1366" s="292">
        <v>5.1000000000000004E-3</v>
      </c>
    </row>
    <row r="1367" spans="1:12" ht="15.75" thickBot="1" x14ac:dyDescent="0.3">
      <c r="A1367" s="291" t="s">
        <v>477</v>
      </c>
      <c r="B1367" s="286" t="s">
        <v>969</v>
      </c>
      <c r="C1367" s="286" t="s">
        <v>1012</v>
      </c>
      <c r="D1367" s="138" t="s">
        <v>1164</v>
      </c>
      <c r="E1367" s="286" t="s">
        <v>165</v>
      </c>
      <c r="F1367" s="287">
        <v>45897</v>
      </c>
      <c r="G1367" s="288" t="s">
        <v>103</v>
      </c>
      <c r="H1367" s="288">
        <v>160</v>
      </c>
      <c r="I1367" s="289">
        <v>1072.83</v>
      </c>
      <c r="J1367" s="289">
        <v>171653.23</v>
      </c>
      <c r="K1367" s="288" t="s">
        <v>103</v>
      </c>
      <c r="L1367" s="292">
        <v>5.4000000000000003E-3</v>
      </c>
    </row>
    <row r="1368" spans="1:12" ht="15.75" thickBot="1" x14ac:dyDescent="0.3">
      <c r="A1368" s="291" t="s">
        <v>477</v>
      </c>
      <c r="B1368" s="286" t="s">
        <v>1053</v>
      </c>
      <c r="C1368" s="286" t="s">
        <v>455</v>
      </c>
      <c r="D1368" s="138" t="s">
        <v>1218</v>
      </c>
      <c r="E1368" s="286" t="s">
        <v>165</v>
      </c>
      <c r="F1368" s="287">
        <v>45929</v>
      </c>
      <c r="G1368" s="288" t="s">
        <v>103</v>
      </c>
      <c r="H1368" s="288">
        <v>20</v>
      </c>
      <c r="I1368" s="289">
        <v>1063.8399999999999</v>
      </c>
      <c r="J1368" s="289">
        <v>21276.86</v>
      </c>
      <c r="K1368" s="288" t="s">
        <v>103</v>
      </c>
      <c r="L1368" s="292">
        <v>5.1000000000000004E-3</v>
      </c>
    </row>
    <row r="1369" spans="1:12" ht="15.75" thickBot="1" x14ac:dyDescent="0.3">
      <c r="A1369" s="291" t="s">
        <v>477</v>
      </c>
      <c r="B1369" s="286" t="s">
        <v>1053</v>
      </c>
      <c r="C1369" s="286" t="s">
        <v>100</v>
      </c>
      <c r="D1369" s="138" t="s">
        <v>1087</v>
      </c>
      <c r="E1369" s="286" t="s">
        <v>165</v>
      </c>
      <c r="F1369" s="287">
        <v>45810</v>
      </c>
      <c r="G1369" s="288" t="s">
        <v>103</v>
      </c>
      <c r="H1369" s="290">
        <v>4867</v>
      </c>
      <c r="I1369" s="289">
        <v>1042.01</v>
      </c>
      <c r="J1369" s="289">
        <v>5071474.9800000004</v>
      </c>
      <c r="K1369" s="288" t="s">
        <v>103</v>
      </c>
      <c r="L1369" s="292">
        <v>1.01E-2</v>
      </c>
    </row>
    <row r="1370" spans="1:12" ht="15.75" thickBot="1" x14ac:dyDescent="0.3">
      <c r="A1370" s="291" t="s">
        <v>477</v>
      </c>
      <c r="B1370" s="286" t="s">
        <v>1053</v>
      </c>
      <c r="C1370" s="286" t="s">
        <v>100</v>
      </c>
      <c r="D1370" s="138" t="s">
        <v>1054</v>
      </c>
      <c r="E1370" s="286" t="s">
        <v>165</v>
      </c>
      <c r="F1370" s="287">
        <v>45929</v>
      </c>
      <c r="G1370" s="288" t="s">
        <v>103</v>
      </c>
      <c r="H1370" s="290">
        <v>4241</v>
      </c>
      <c r="I1370" s="289">
        <v>1064.68</v>
      </c>
      <c r="J1370" s="289">
        <v>4515319.91</v>
      </c>
      <c r="K1370" s="288" t="s">
        <v>103</v>
      </c>
      <c r="L1370" s="292">
        <v>8.9999999999999993E-3</v>
      </c>
    </row>
    <row r="1371" spans="1:12" ht="15.75" thickBot="1" x14ac:dyDescent="0.3">
      <c r="A1371" s="291" t="s">
        <v>477</v>
      </c>
      <c r="B1371" s="286" t="s">
        <v>1053</v>
      </c>
      <c r="C1371" s="286" t="s">
        <v>108</v>
      </c>
      <c r="D1371" s="138" t="s">
        <v>1088</v>
      </c>
      <c r="E1371" s="286" t="s">
        <v>165</v>
      </c>
      <c r="F1371" s="287">
        <v>45810</v>
      </c>
      <c r="G1371" s="288" t="s">
        <v>103</v>
      </c>
      <c r="H1371" s="290">
        <v>2957</v>
      </c>
      <c r="I1371" s="289">
        <v>1042.01</v>
      </c>
      <c r="J1371" s="289">
        <v>3081231.05</v>
      </c>
      <c r="K1371" s="288" t="s">
        <v>103</v>
      </c>
      <c r="L1371" s="292">
        <v>1.12E-2</v>
      </c>
    </row>
    <row r="1372" spans="1:12" ht="15.75" thickBot="1" x14ac:dyDescent="0.3">
      <c r="A1372" s="291" t="s">
        <v>477</v>
      </c>
      <c r="B1372" s="286" t="s">
        <v>1053</v>
      </c>
      <c r="C1372" s="286" t="s">
        <v>108</v>
      </c>
      <c r="D1372" s="138" t="s">
        <v>1055</v>
      </c>
      <c r="E1372" s="286" t="s">
        <v>165</v>
      </c>
      <c r="F1372" s="287">
        <v>45929</v>
      </c>
      <c r="G1372" s="288" t="s">
        <v>103</v>
      </c>
      <c r="H1372" s="290">
        <v>2300</v>
      </c>
      <c r="I1372" s="289">
        <v>1064.68</v>
      </c>
      <c r="J1372" s="289">
        <v>2448770.52</v>
      </c>
      <c r="K1372" s="288" t="s">
        <v>103</v>
      </c>
      <c r="L1372" s="292">
        <v>8.8999999999999999E-3</v>
      </c>
    </row>
    <row r="1373" spans="1:12" ht="15.75" thickBot="1" x14ac:dyDescent="0.3">
      <c r="A1373" s="291" t="s">
        <v>477</v>
      </c>
      <c r="B1373" s="286" t="s">
        <v>1053</v>
      </c>
      <c r="C1373" s="286" t="s">
        <v>281</v>
      </c>
      <c r="D1373" s="138" t="s">
        <v>1056</v>
      </c>
      <c r="E1373" s="286" t="s">
        <v>165</v>
      </c>
      <c r="F1373" s="287">
        <v>45929</v>
      </c>
      <c r="G1373" s="288" t="s">
        <v>103</v>
      </c>
      <c r="H1373" s="290">
        <v>2870</v>
      </c>
      <c r="I1373" s="289">
        <v>1063.8399999999999</v>
      </c>
      <c r="J1373" s="289">
        <v>3053228.76</v>
      </c>
      <c r="K1373" s="288" t="s">
        <v>103</v>
      </c>
      <c r="L1373" s="292">
        <v>1.5299999999999999E-2</v>
      </c>
    </row>
    <row r="1374" spans="1:12" ht="15.75" thickBot="1" x14ac:dyDescent="0.3">
      <c r="A1374" s="291" t="s">
        <v>477</v>
      </c>
      <c r="B1374" s="286" t="s">
        <v>1053</v>
      </c>
      <c r="C1374" s="286" t="s">
        <v>281</v>
      </c>
      <c r="D1374" s="138" t="s">
        <v>1089</v>
      </c>
      <c r="E1374" s="286" t="s">
        <v>165</v>
      </c>
      <c r="F1374" s="287">
        <v>45810</v>
      </c>
      <c r="G1374" s="288" t="s">
        <v>103</v>
      </c>
      <c r="H1374" s="290">
        <v>1495</v>
      </c>
      <c r="I1374" s="289">
        <v>1042.26</v>
      </c>
      <c r="J1374" s="289">
        <v>1558175.09</v>
      </c>
      <c r="K1374" s="288" t="s">
        <v>103</v>
      </c>
      <c r="L1374" s="292">
        <v>7.7999999999999996E-3</v>
      </c>
    </row>
    <row r="1375" spans="1:12" ht="15.75" thickBot="1" x14ac:dyDescent="0.3">
      <c r="A1375" s="291" t="s">
        <v>477</v>
      </c>
      <c r="B1375" s="286" t="s">
        <v>1053</v>
      </c>
      <c r="C1375" s="286" t="s">
        <v>1079</v>
      </c>
      <c r="D1375" s="138" t="s">
        <v>1175</v>
      </c>
      <c r="E1375" s="286" t="s">
        <v>165</v>
      </c>
      <c r="F1375" s="287">
        <v>45810</v>
      </c>
      <c r="G1375" s="288" t="s">
        <v>103</v>
      </c>
      <c r="H1375" s="288">
        <v>369</v>
      </c>
      <c r="I1375" s="289">
        <v>1042.01</v>
      </c>
      <c r="J1375" s="289">
        <v>384502.62</v>
      </c>
      <c r="K1375" s="288" t="s">
        <v>103</v>
      </c>
      <c r="L1375" s="292">
        <v>9.1999999999999998E-3</v>
      </c>
    </row>
    <row r="1376" spans="1:12" ht="15.75" thickBot="1" x14ac:dyDescent="0.3">
      <c r="A1376" s="291" t="s">
        <v>477</v>
      </c>
      <c r="B1376" s="286" t="s">
        <v>1053</v>
      </c>
      <c r="C1376" s="286" t="s">
        <v>1079</v>
      </c>
      <c r="D1376" s="138" t="s">
        <v>1219</v>
      </c>
      <c r="E1376" s="286" t="s">
        <v>1220</v>
      </c>
      <c r="F1376" s="287">
        <v>45929</v>
      </c>
      <c r="G1376" s="288" t="s">
        <v>103</v>
      </c>
      <c r="H1376" s="288">
        <v>298</v>
      </c>
      <c r="I1376" s="289">
        <v>1064.68</v>
      </c>
      <c r="J1376" s="289">
        <v>317275.49</v>
      </c>
      <c r="K1376" s="288" t="s">
        <v>103</v>
      </c>
      <c r="L1376" s="292">
        <v>7.6E-3</v>
      </c>
    </row>
    <row r="1377" spans="1:12" ht="15.75" thickBot="1" x14ac:dyDescent="0.3">
      <c r="A1377" s="291" t="s">
        <v>477</v>
      </c>
      <c r="B1377" s="286" t="s">
        <v>1053</v>
      </c>
      <c r="C1377" s="286" t="s">
        <v>353</v>
      </c>
      <c r="D1377" s="138" t="s">
        <v>1090</v>
      </c>
      <c r="E1377" s="286" t="s">
        <v>165</v>
      </c>
      <c r="F1377" s="287">
        <v>45810</v>
      </c>
      <c r="G1377" s="288" t="s">
        <v>103</v>
      </c>
      <c r="H1377" s="288">
        <v>192</v>
      </c>
      <c r="I1377" s="289">
        <v>1042.26</v>
      </c>
      <c r="J1377" s="289">
        <v>200113.46</v>
      </c>
      <c r="K1377" s="288" t="s">
        <v>103</v>
      </c>
      <c r="L1377" s="292">
        <v>5.3E-3</v>
      </c>
    </row>
    <row r="1378" spans="1:12" ht="15.75" thickBot="1" x14ac:dyDescent="0.3">
      <c r="A1378" s="291" t="s">
        <v>477</v>
      </c>
      <c r="B1378" s="286" t="s">
        <v>1053</v>
      </c>
      <c r="C1378" s="286" t="s">
        <v>353</v>
      </c>
      <c r="D1378" s="138" t="s">
        <v>1057</v>
      </c>
      <c r="E1378" s="286" t="s">
        <v>165</v>
      </c>
      <c r="F1378" s="287">
        <v>45929</v>
      </c>
      <c r="G1378" s="288" t="s">
        <v>103</v>
      </c>
      <c r="H1378" s="288">
        <v>143</v>
      </c>
      <c r="I1378" s="289">
        <v>1063.8399999999999</v>
      </c>
      <c r="J1378" s="289">
        <v>152129.51999999999</v>
      </c>
      <c r="K1378" s="288" t="s">
        <v>103</v>
      </c>
      <c r="L1378" s="292">
        <v>4.0000000000000001E-3</v>
      </c>
    </row>
    <row r="1379" spans="1:12" ht="15.75" thickBot="1" x14ac:dyDescent="0.3">
      <c r="A1379" s="291" t="s">
        <v>477</v>
      </c>
      <c r="B1379" s="286" t="s">
        <v>1053</v>
      </c>
      <c r="C1379" s="286" t="s">
        <v>1012</v>
      </c>
      <c r="D1379" s="138" t="s">
        <v>1165</v>
      </c>
      <c r="E1379" s="286" t="s">
        <v>165</v>
      </c>
      <c r="F1379" s="287">
        <v>45929</v>
      </c>
      <c r="G1379" s="288" t="s">
        <v>103</v>
      </c>
      <c r="H1379" s="288">
        <v>128</v>
      </c>
      <c r="I1379" s="289">
        <v>1064.68</v>
      </c>
      <c r="J1379" s="289">
        <v>136279.4</v>
      </c>
      <c r="K1379" s="288" t="s">
        <v>103</v>
      </c>
      <c r="L1379" s="292">
        <v>4.3E-3</v>
      </c>
    </row>
    <row r="1380" spans="1:12" ht="15.75" thickBot="1" x14ac:dyDescent="0.3">
      <c r="A1380" s="291" t="s">
        <v>477</v>
      </c>
      <c r="B1380" s="286" t="s">
        <v>768</v>
      </c>
      <c r="C1380" s="286" t="s">
        <v>896</v>
      </c>
      <c r="D1380" s="138" t="s">
        <v>968</v>
      </c>
      <c r="E1380" s="286" t="s">
        <v>165</v>
      </c>
      <c r="F1380" s="287">
        <v>45776</v>
      </c>
      <c r="G1380" s="288" t="s">
        <v>103</v>
      </c>
      <c r="H1380" s="290">
        <v>15000</v>
      </c>
      <c r="I1380" s="289">
        <v>1107.29</v>
      </c>
      <c r="J1380" s="289">
        <v>16609331.699999999</v>
      </c>
      <c r="K1380" s="288" t="s">
        <v>103</v>
      </c>
      <c r="L1380" s="292">
        <v>0.1694</v>
      </c>
    </row>
    <row r="1381" spans="1:12" ht="15.75" thickBot="1" x14ac:dyDescent="0.3">
      <c r="A1381" s="291" t="s">
        <v>477</v>
      </c>
      <c r="B1381" s="286" t="s">
        <v>768</v>
      </c>
      <c r="C1381" s="286" t="s">
        <v>896</v>
      </c>
      <c r="D1381" s="138" t="s">
        <v>999</v>
      </c>
      <c r="E1381" s="286" t="s">
        <v>165</v>
      </c>
      <c r="F1381" s="287">
        <v>45825</v>
      </c>
      <c r="G1381" s="288" t="s">
        <v>103</v>
      </c>
      <c r="H1381" s="290">
        <v>9000</v>
      </c>
      <c r="I1381" s="289">
        <v>1092.8599999999999</v>
      </c>
      <c r="J1381" s="289">
        <v>9835777.3499999996</v>
      </c>
      <c r="K1381" s="288" t="s">
        <v>103</v>
      </c>
      <c r="L1381" s="292">
        <v>0.1003</v>
      </c>
    </row>
    <row r="1382" spans="1:12" ht="15.75" thickBot="1" x14ac:dyDescent="0.3">
      <c r="A1382" s="291" t="s">
        <v>477</v>
      </c>
      <c r="B1382" s="286" t="s">
        <v>1002</v>
      </c>
      <c r="C1382" s="286" t="s">
        <v>100</v>
      </c>
      <c r="D1382" s="138" t="s">
        <v>1076</v>
      </c>
      <c r="E1382" s="286" t="s">
        <v>165</v>
      </c>
      <c r="F1382" s="287">
        <v>45943</v>
      </c>
      <c r="G1382" s="288" t="s">
        <v>103</v>
      </c>
      <c r="H1382" s="290">
        <v>3076</v>
      </c>
      <c r="I1382" s="289">
        <v>1062.46</v>
      </c>
      <c r="J1382" s="289">
        <v>3268125.32</v>
      </c>
      <c r="K1382" s="288" t="s">
        <v>103</v>
      </c>
      <c r="L1382" s="292">
        <v>6.4999999999999997E-3</v>
      </c>
    </row>
    <row r="1383" spans="1:12" ht="15.75" thickBot="1" x14ac:dyDescent="0.3">
      <c r="A1383" s="291" t="s">
        <v>477</v>
      </c>
      <c r="B1383" s="286" t="s">
        <v>1002</v>
      </c>
      <c r="C1383" s="286" t="s">
        <v>100</v>
      </c>
      <c r="D1383" s="138" t="s">
        <v>1058</v>
      </c>
      <c r="E1383" s="286" t="s">
        <v>165</v>
      </c>
      <c r="F1383" s="287">
        <v>45869</v>
      </c>
      <c r="G1383" s="288" t="s">
        <v>103</v>
      </c>
      <c r="H1383" s="290">
        <v>1523</v>
      </c>
      <c r="I1383" s="289">
        <v>1089.52</v>
      </c>
      <c r="J1383" s="289">
        <v>1659345.2</v>
      </c>
      <c r="K1383" s="288" t="s">
        <v>103</v>
      </c>
      <c r="L1383" s="292">
        <v>3.3E-3</v>
      </c>
    </row>
    <row r="1384" spans="1:12" ht="15.75" thickBot="1" x14ac:dyDescent="0.3">
      <c r="A1384" s="291" t="s">
        <v>477</v>
      </c>
      <c r="B1384" s="286" t="s">
        <v>1002</v>
      </c>
      <c r="C1384" s="286" t="s">
        <v>108</v>
      </c>
      <c r="D1384" s="138" t="s">
        <v>1058</v>
      </c>
      <c r="E1384" s="286" t="s">
        <v>165</v>
      </c>
      <c r="F1384" s="287">
        <v>45869</v>
      </c>
      <c r="G1384" s="288" t="s">
        <v>103</v>
      </c>
      <c r="H1384" s="290">
        <v>1895</v>
      </c>
      <c r="I1384" s="289">
        <v>1089.52</v>
      </c>
      <c r="J1384" s="289">
        <v>2064648.17</v>
      </c>
      <c r="K1384" s="288" t="s">
        <v>103</v>
      </c>
      <c r="L1384" s="292">
        <v>7.4999999999999997E-3</v>
      </c>
    </row>
    <row r="1385" spans="1:12" ht="15.75" thickBot="1" x14ac:dyDescent="0.3">
      <c r="A1385" s="291" t="s">
        <v>477</v>
      </c>
      <c r="B1385" s="286" t="s">
        <v>1002</v>
      </c>
      <c r="C1385" s="286" t="s">
        <v>108</v>
      </c>
      <c r="D1385" s="138" t="s">
        <v>1076</v>
      </c>
      <c r="E1385" s="286" t="s">
        <v>165</v>
      </c>
      <c r="F1385" s="287">
        <v>45943</v>
      </c>
      <c r="G1385" s="288" t="s">
        <v>103</v>
      </c>
      <c r="H1385" s="288">
        <v>652</v>
      </c>
      <c r="I1385" s="289">
        <v>1062.46</v>
      </c>
      <c r="J1385" s="289">
        <v>692723.57</v>
      </c>
      <c r="K1385" s="288" t="s">
        <v>103</v>
      </c>
      <c r="L1385" s="292">
        <v>2.5000000000000001E-3</v>
      </c>
    </row>
    <row r="1386" spans="1:12" ht="15.75" thickBot="1" x14ac:dyDescent="0.3">
      <c r="A1386" s="291" t="s">
        <v>477</v>
      </c>
      <c r="B1386" s="286" t="s">
        <v>1002</v>
      </c>
      <c r="C1386" s="286" t="s">
        <v>281</v>
      </c>
      <c r="D1386" s="138" t="s">
        <v>1058</v>
      </c>
      <c r="E1386" s="286" t="s">
        <v>165</v>
      </c>
      <c r="F1386" s="287">
        <v>45869</v>
      </c>
      <c r="G1386" s="288" t="s">
        <v>103</v>
      </c>
      <c r="H1386" s="288">
        <v>886</v>
      </c>
      <c r="I1386" s="289">
        <v>1089.07</v>
      </c>
      <c r="J1386" s="289">
        <v>964920.08</v>
      </c>
      <c r="K1386" s="288" t="s">
        <v>103</v>
      </c>
      <c r="L1386" s="292">
        <v>4.7999999999999996E-3</v>
      </c>
    </row>
    <row r="1387" spans="1:12" ht="15.75" thickBot="1" x14ac:dyDescent="0.3">
      <c r="A1387" s="291" t="s">
        <v>477</v>
      </c>
      <c r="B1387" s="286" t="s">
        <v>1002</v>
      </c>
      <c r="C1387" s="286" t="s">
        <v>1079</v>
      </c>
      <c r="D1387" s="138" t="s">
        <v>1465</v>
      </c>
      <c r="E1387" s="286" t="s">
        <v>1466</v>
      </c>
      <c r="F1387" s="287">
        <v>45869</v>
      </c>
      <c r="G1387" s="288" t="s">
        <v>103</v>
      </c>
      <c r="H1387" s="288">
        <v>368</v>
      </c>
      <c r="I1387" s="289">
        <v>1089.52</v>
      </c>
      <c r="J1387" s="289">
        <v>400944.87</v>
      </c>
      <c r="K1387" s="288" t="s">
        <v>103</v>
      </c>
      <c r="L1387" s="292">
        <v>9.5999999999999992E-3</v>
      </c>
    </row>
    <row r="1388" spans="1:12" ht="15.75" thickBot="1" x14ac:dyDescent="0.3">
      <c r="A1388" s="291" t="s">
        <v>477</v>
      </c>
      <c r="B1388" s="286" t="s">
        <v>1002</v>
      </c>
      <c r="C1388" s="286" t="s">
        <v>1079</v>
      </c>
      <c r="D1388" s="138" t="s">
        <v>1467</v>
      </c>
      <c r="E1388" s="286" t="s">
        <v>1466</v>
      </c>
      <c r="F1388" s="287">
        <v>45869</v>
      </c>
      <c r="G1388" s="288" t="s">
        <v>103</v>
      </c>
      <c r="H1388" s="288">
        <v>221</v>
      </c>
      <c r="I1388" s="289">
        <v>1089.52</v>
      </c>
      <c r="J1388" s="289">
        <v>240784.83</v>
      </c>
      <c r="K1388" s="288" t="s">
        <v>103</v>
      </c>
      <c r="L1388" s="292">
        <v>5.7000000000000002E-3</v>
      </c>
    </row>
    <row r="1389" spans="1:12" ht="15.75" thickBot="1" x14ac:dyDescent="0.3">
      <c r="A1389" s="291" t="s">
        <v>477</v>
      </c>
      <c r="B1389" s="286" t="s">
        <v>1002</v>
      </c>
      <c r="C1389" s="286" t="s">
        <v>1079</v>
      </c>
      <c r="D1389" s="138" t="s">
        <v>1468</v>
      </c>
      <c r="E1389" s="286" t="s">
        <v>1469</v>
      </c>
      <c r="F1389" s="287">
        <v>45943</v>
      </c>
      <c r="G1389" s="288" t="s">
        <v>103</v>
      </c>
      <c r="H1389" s="288">
        <v>170</v>
      </c>
      <c r="I1389" s="289">
        <v>1062.46</v>
      </c>
      <c r="J1389" s="289">
        <v>180618.11</v>
      </c>
      <c r="K1389" s="288" t="s">
        <v>103</v>
      </c>
      <c r="L1389" s="292">
        <v>4.3E-3</v>
      </c>
    </row>
    <row r="1390" spans="1:12" ht="15.75" thickBot="1" x14ac:dyDescent="0.3">
      <c r="A1390" s="291" t="s">
        <v>477</v>
      </c>
      <c r="B1390" s="286" t="s">
        <v>1002</v>
      </c>
      <c r="C1390" s="286" t="s">
        <v>1079</v>
      </c>
      <c r="D1390" s="138" t="s">
        <v>1470</v>
      </c>
      <c r="E1390" s="286" t="s">
        <v>1469</v>
      </c>
      <c r="F1390" s="287">
        <v>45943</v>
      </c>
      <c r="G1390" s="288" t="s">
        <v>103</v>
      </c>
      <c r="H1390" s="288">
        <v>92</v>
      </c>
      <c r="I1390" s="289">
        <v>1062.46</v>
      </c>
      <c r="J1390" s="289">
        <v>97746.27</v>
      </c>
      <c r="K1390" s="288" t="s">
        <v>103</v>
      </c>
      <c r="L1390" s="292">
        <v>2.3E-3</v>
      </c>
    </row>
    <row r="1391" spans="1:12" ht="15.75" thickBot="1" x14ac:dyDescent="0.3">
      <c r="A1391" s="291" t="s">
        <v>477</v>
      </c>
      <c r="B1391" s="286" t="s">
        <v>1002</v>
      </c>
      <c r="C1391" s="286" t="s">
        <v>353</v>
      </c>
      <c r="D1391" s="138" t="s">
        <v>1058</v>
      </c>
      <c r="E1391" s="286" t="s">
        <v>165</v>
      </c>
      <c r="F1391" s="287">
        <v>45869</v>
      </c>
      <c r="G1391" s="288" t="s">
        <v>103</v>
      </c>
      <c r="H1391" s="288">
        <v>176</v>
      </c>
      <c r="I1391" s="289">
        <v>1089.07</v>
      </c>
      <c r="J1391" s="289">
        <v>191677.13</v>
      </c>
      <c r="K1391" s="288" t="s">
        <v>103</v>
      </c>
      <c r="L1391" s="292">
        <v>5.0000000000000001E-3</v>
      </c>
    </row>
    <row r="1392" spans="1:12" ht="15.75" thickBot="1" x14ac:dyDescent="0.3">
      <c r="A1392" s="291" t="s">
        <v>477</v>
      </c>
      <c r="B1392" s="286" t="s">
        <v>1002</v>
      </c>
      <c r="C1392" s="286" t="s">
        <v>1012</v>
      </c>
      <c r="D1392" s="138" t="s">
        <v>1058</v>
      </c>
      <c r="E1392" s="286" t="s">
        <v>165</v>
      </c>
      <c r="F1392" s="287">
        <v>45869</v>
      </c>
      <c r="G1392" s="288" t="s">
        <v>103</v>
      </c>
      <c r="H1392" s="288">
        <v>157</v>
      </c>
      <c r="I1392" s="289">
        <v>1089.52</v>
      </c>
      <c r="J1392" s="289">
        <v>171055.28</v>
      </c>
      <c r="K1392" s="288" t="s">
        <v>103</v>
      </c>
      <c r="L1392" s="292">
        <v>5.4000000000000003E-3</v>
      </c>
    </row>
    <row r="1393" spans="1:12" ht="15.75" thickBot="1" x14ac:dyDescent="0.3">
      <c r="A1393" s="291" t="s">
        <v>477</v>
      </c>
      <c r="B1393" s="286" t="s">
        <v>1002</v>
      </c>
      <c r="C1393" s="286" t="s">
        <v>1012</v>
      </c>
      <c r="D1393" s="138" t="s">
        <v>1076</v>
      </c>
      <c r="E1393" s="286" t="s">
        <v>165</v>
      </c>
      <c r="F1393" s="287">
        <v>45943</v>
      </c>
      <c r="G1393" s="288" t="s">
        <v>103</v>
      </c>
      <c r="H1393" s="288">
        <v>72</v>
      </c>
      <c r="I1393" s="289">
        <v>1062.46</v>
      </c>
      <c r="J1393" s="289">
        <v>76497.08</v>
      </c>
      <c r="K1393" s="288" t="s">
        <v>103</v>
      </c>
      <c r="L1393" s="292">
        <v>2.3999999999999998E-3</v>
      </c>
    </row>
    <row r="1394" spans="1:12" ht="15.75" thickBot="1" x14ac:dyDescent="0.3">
      <c r="A1394" s="291" t="s">
        <v>477</v>
      </c>
      <c r="B1394" s="286" t="s">
        <v>190</v>
      </c>
      <c r="C1394" s="286" t="s">
        <v>896</v>
      </c>
      <c r="D1394" s="138" t="s">
        <v>1530</v>
      </c>
      <c r="E1394" s="286" t="s">
        <v>165</v>
      </c>
      <c r="F1394" s="287">
        <v>46223</v>
      </c>
      <c r="G1394" s="288" t="s">
        <v>103</v>
      </c>
      <c r="H1394" s="288">
        <v>391</v>
      </c>
      <c r="I1394" s="289">
        <v>1223.0999999999999</v>
      </c>
      <c r="J1394" s="289">
        <v>478232.97</v>
      </c>
      <c r="K1394" s="288" t="s">
        <v>103</v>
      </c>
      <c r="L1394" s="292">
        <v>4.8999999999999998E-3</v>
      </c>
    </row>
    <row r="1395" spans="1:12" ht="15.75" thickBot="1" x14ac:dyDescent="0.3">
      <c r="A1395" s="291" t="s">
        <v>144</v>
      </c>
      <c r="B1395" s="286" t="s">
        <v>103</v>
      </c>
      <c r="C1395" s="286" t="s">
        <v>245</v>
      </c>
      <c r="D1395" s="138" t="s">
        <v>144</v>
      </c>
      <c r="E1395" s="286" t="s">
        <v>165</v>
      </c>
      <c r="F1395" s="288" t="s">
        <v>103</v>
      </c>
      <c r="G1395" s="288" t="s">
        <v>103</v>
      </c>
      <c r="H1395" s="288" t="s">
        <v>103</v>
      </c>
      <c r="I1395" s="288" t="s">
        <v>103</v>
      </c>
      <c r="J1395" s="289">
        <v>0</v>
      </c>
      <c r="K1395" s="288" t="s">
        <v>103</v>
      </c>
      <c r="L1395" s="292">
        <v>0</v>
      </c>
    </row>
    <row r="1396" spans="1:12" ht="15.75" thickBot="1" x14ac:dyDescent="0.3">
      <c r="A1396" s="291" t="s">
        <v>144</v>
      </c>
      <c r="B1396" s="286" t="s">
        <v>103</v>
      </c>
      <c r="C1396" s="286" t="s">
        <v>455</v>
      </c>
      <c r="D1396" s="138" t="s">
        <v>144</v>
      </c>
      <c r="E1396" s="286" t="s">
        <v>165</v>
      </c>
      <c r="F1396" s="288" t="s">
        <v>103</v>
      </c>
      <c r="G1396" s="288" t="s">
        <v>103</v>
      </c>
      <c r="H1396" s="288" t="s">
        <v>103</v>
      </c>
      <c r="I1396" s="288" t="s">
        <v>103</v>
      </c>
      <c r="J1396" s="289">
        <v>10344.06</v>
      </c>
      <c r="K1396" s="288" t="s">
        <v>103</v>
      </c>
      <c r="L1396" s="292">
        <v>2.5000000000000001E-3</v>
      </c>
    </row>
    <row r="1397" spans="1:12" ht="15.75" thickBot="1" x14ac:dyDescent="0.3">
      <c r="A1397" s="291" t="s">
        <v>144</v>
      </c>
      <c r="B1397" s="286" t="s">
        <v>103</v>
      </c>
      <c r="C1397" s="286" t="s">
        <v>913</v>
      </c>
      <c r="D1397" s="138" t="s">
        <v>144</v>
      </c>
      <c r="E1397" s="286" t="s">
        <v>165</v>
      </c>
      <c r="F1397" s="288" t="s">
        <v>103</v>
      </c>
      <c r="G1397" s="288" t="s">
        <v>103</v>
      </c>
      <c r="H1397" s="288" t="s">
        <v>103</v>
      </c>
      <c r="I1397" s="288" t="s">
        <v>103</v>
      </c>
      <c r="J1397" s="289">
        <v>0</v>
      </c>
      <c r="K1397" s="288" t="s">
        <v>103</v>
      </c>
      <c r="L1397" s="292">
        <v>0</v>
      </c>
    </row>
    <row r="1398" spans="1:12" ht="15.75" thickBot="1" x14ac:dyDescent="0.3">
      <c r="A1398" s="291" t="s">
        <v>144</v>
      </c>
      <c r="B1398" s="286" t="s">
        <v>103</v>
      </c>
      <c r="C1398" s="286" t="s">
        <v>356</v>
      </c>
      <c r="D1398" s="138" t="s">
        <v>144</v>
      </c>
      <c r="E1398" s="286" t="s">
        <v>165</v>
      </c>
      <c r="F1398" s="288" t="s">
        <v>103</v>
      </c>
      <c r="G1398" s="288" t="s">
        <v>103</v>
      </c>
      <c r="H1398" s="288" t="s">
        <v>103</v>
      </c>
      <c r="I1398" s="288" t="s">
        <v>103</v>
      </c>
      <c r="J1398" s="289">
        <v>2000.02</v>
      </c>
      <c r="K1398" s="288" t="s">
        <v>103</v>
      </c>
      <c r="L1398" s="292">
        <v>3.3999999999999998E-3</v>
      </c>
    </row>
    <row r="1399" spans="1:12" ht="15.75" thickBot="1" x14ac:dyDescent="0.3">
      <c r="A1399" s="291" t="s">
        <v>144</v>
      </c>
      <c r="B1399" s="286" t="s">
        <v>103</v>
      </c>
      <c r="C1399" s="286" t="s">
        <v>896</v>
      </c>
      <c r="D1399" s="138" t="s">
        <v>144</v>
      </c>
      <c r="E1399" s="286" t="s">
        <v>165</v>
      </c>
      <c r="F1399" s="288" t="s">
        <v>103</v>
      </c>
      <c r="G1399" s="288" t="s">
        <v>103</v>
      </c>
      <c r="H1399" s="288" t="s">
        <v>103</v>
      </c>
      <c r="I1399" s="288" t="s">
        <v>103</v>
      </c>
      <c r="J1399" s="289">
        <v>0</v>
      </c>
      <c r="K1399" s="288" t="s">
        <v>103</v>
      </c>
      <c r="L1399" s="292">
        <v>0</v>
      </c>
    </row>
    <row r="1400" spans="1:12" ht="15.75" thickBot="1" x14ac:dyDescent="0.3">
      <c r="A1400" s="291" t="s">
        <v>144</v>
      </c>
      <c r="B1400" s="286" t="s">
        <v>103</v>
      </c>
      <c r="C1400" s="286" t="s">
        <v>106</v>
      </c>
      <c r="D1400" s="138" t="s">
        <v>144</v>
      </c>
      <c r="E1400" s="286" t="s">
        <v>165</v>
      </c>
      <c r="F1400" s="288" t="s">
        <v>103</v>
      </c>
      <c r="G1400" s="288" t="s">
        <v>103</v>
      </c>
      <c r="H1400" s="288" t="s">
        <v>103</v>
      </c>
      <c r="I1400" s="288" t="s">
        <v>103</v>
      </c>
      <c r="J1400" s="289">
        <v>0</v>
      </c>
      <c r="K1400" s="288" t="s">
        <v>103</v>
      </c>
      <c r="L1400" s="292">
        <v>0</v>
      </c>
    </row>
    <row r="1401" spans="1:12" ht="15.75" thickBot="1" x14ac:dyDescent="0.3">
      <c r="A1401" s="291" t="s">
        <v>144</v>
      </c>
      <c r="B1401" s="286" t="s">
        <v>103</v>
      </c>
      <c r="C1401" s="286" t="s">
        <v>932</v>
      </c>
      <c r="D1401" s="138" t="s">
        <v>144</v>
      </c>
      <c r="E1401" s="286" t="s">
        <v>165</v>
      </c>
      <c r="F1401" s="288" t="s">
        <v>103</v>
      </c>
      <c r="G1401" s="288" t="s">
        <v>103</v>
      </c>
      <c r="H1401" s="288" t="s">
        <v>103</v>
      </c>
      <c r="I1401" s="288" t="s">
        <v>103</v>
      </c>
      <c r="J1401" s="289">
        <v>0</v>
      </c>
      <c r="K1401" s="288" t="s">
        <v>103</v>
      </c>
      <c r="L1401" s="292">
        <v>0</v>
      </c>
    </row>
    <row r="1402" spans="1:12" ht="15.75" thickBot="1" x14ac:dyDescent="0.3">
      <c r="A1402" s="291" t="s">
        <v>144</v>
      </c>
      <c r="B1402" s="286" t="s">
        <v>103</v>
      </c>
      <c r="C1402" s="286" t="s">
        <v>912</v>
      </c>
      <c r="D1402" s="138" t="s">
        <v>144</v>
      </c>
      <c r="E1402" s="286" t="s">
        <v>165</v>
      </c>
      <c r="F1402" s="288" t="s">
        <v>103</v>
      </c>
      <c r="G1402" s="288" t="s">
        <v>103</v>
      </c>
      <c r="H1402" s="288" t="s">
        <v>103</v>
      </c>
      <c r="I1402" s="288" t="s">
        <v>103</v>
      </c>
      <c r="J1402" s="289">
        <v>0</v>
      </c>
      <c r="K1402" s="288" t="s">
        <v>103</v>
      </c>
      <c r="L1402" s="292">
        <v>0</v>
      </c>
    </row>
    <row r="1403" spans="1:12" ht="15.75" thickBot="1" x14ac:dyDescent="0.3">
      <c r="A1403" s="291" t="s">
        <v>144</v>
      </c>
      <c r="B1403" s="286" t="s">
        <v>103</v>
      </c>
      <c r="C1403" s="286" t="s">
        <v>1014</v>
      </c>
      <c r="D1403" s="138" t="s">
        <v>144</v>
      </c>
      <c r="E1403" s="286" t="s">
        <v>165</v>
      </c>
      <c r="F1403" s="288" t="s">
        <v>103</v>
      </c>
      <c r="G1403" s="288" t="s">
        <v>103</v>
      </c>
      <c r="H1403" s="288" t="s">
        <v>103</v>
      </c>
      <c r="I1403" s="288" t="s">
        <v>103</v>
      </c>
      <c r="J1403" s="289">
        <v>0</v>
      </c>
      <c r="K1403" s="288" t="s">
        <v>103</v>
      </c>
      <c r="L1403" s="292">
        <v>0</v>
      </c>
    </row>
    <row r="1404" spans="1:12" ht="15.75" thickBot="1" x14ac:dyDescent="0.3">
      <c r="A1404" s="291" t="s">
        <v>144</v>
      </c>
      <c r="B1404" s="286" t="s">
        <v>103</v>
      </c>
      <c r="C1404" s="286" t="s">
        <v>1011</v>
      </c>
      <c r="D1404" s="138" t="s">
        <v>144</v>
      </c>
      <c r="E1404" s="286" t="s">
        <v>165</v>
      </c>
      <c r="F1404" s="288" t="s">
        <v>103</v>
      </c>
      <c r="G1404" s="288" t="s">
        <v>103</v>
      </c>
      <c r="H1404" s="288" t="s">
        <v>103</v>
      </c>
      <c r="I1404" s="288" t="s">
        <v>103</v>
      </c>
      <c r="J1404" s="289">
        <v>0</v>
      </c>
      <c r="K1404" s="288" t="s">
        <v>103</v>
      </c>
      <c r="L1404" s="292">
        <v>0</v>
      </c>
    </row>
    <row r="1405" spans="1:12" ht="15.75" thickBot="1" x14ac:dyDescent="0.3">
      <c r="A1405" s="291" t="s">
        <v>144</v>
      </c>
      <c r="B1405" s="286" t="s">
        <v>103</v>
      </c>
      <c r="C1405" s="286" t="s">
        <v>104</v>
      </c>
      <c r="D1405" s="138" t="s">
        <v>144</v>
      </c>
      <c r="E1405" s="286" t="s">
        <v>165</v>
      </c>
      <c r="F1405" s="288" t="s">
        <v>103</v>
      </c>
      <c r="G1405" s="288" t="s">
        <v>103</v>
      </c>
      <c r="H1405" s="288" t="s">
        <v>103</v>
      </c>
      <c r="I1405" s="288" t="s">
        <v>103</v>
      </c>
      <c r="J1405" s="289">
        <v>0</v>
      </c>
      <c r="K1405" s="288" t="s">
        <v>103</v>
      </c>
      <c r="L1405" s="292">
        <v>0</v>
      </c>
    </row>
    <row r="1406" spans="1:12" ht="15.75" thickBot="1" x14ac:dyDescent="0.3">
      <c r="A1406" s="291" t="s">
        <v>144</v>
      </c>
      <c r="B1406" s="286" t="s">
        <v>103</v>
      </c>
      <c r="C1406" s="286" t="s">
        <v>100</v>
      </c>
      <c r="D1406" s="138" t="s">
        <v>144</v>
      </c>
      <c r="E1406" s="286" t="s">
        <v>165</v>
      </c>
      <c r="F1406" s="288" t="s">
        <v>103</v>
      </c>
      <c r="G1406" s="288" t="s">
        <v>103</v>
      </c>
      <c r="H1406" s="288" t="s">
        <v>103</v>
      </c>
      <c r="I1406" s="288" t="s">
        <v>103</v>
      </c>
      <c r="J1406" s="289">
        <v>0</v>
      </c>
      <c r="K1406" s="288" t="s">
        <v>103</v>
      </c>
      <c r="L1406" s="292">
        <v>0</v>
      </c>
    </row>
    <row r="1407" spans="1:12" ht="15.75" thickBot="1" x14ac:dyDescent="0.3">
      <c r="A1407" s="291" t="s">
        <v>144</v>
      </c>
      <c r="B1407" s="286" t="s">
        <v>103</v>
      </c>
      <c r="C1407" s="286" t="s">
        <v>108</v>
      </c>
      <c r="D1407" s="138" t="s">
        <v>144</v>
      </c>
      <c r="E1407" s="286" t="s">
        <v>165</v>
      </c>
      <c r="F1407" s="288" t="s">
        <v>103</v>
      </c>
      <c r="G1407" s="288" t="s">
        <v>103</v>
      </c>
      <c r="H1407" s="288" t="s">
        <v>103</v>
      </c>
      <c r="I1407" s="288" t="s">
        <v>103</v>
      </c>
      <c r="J1407" s="289">
        <v>0</v>
      </c>
      <c r="K1407" s="288" t="s">
        <v>103</v>
      </c>
      <c r="L1407" s="292">
        <v>0</v>
      </c>
    </row>
    <row r="1408" spans="1:12" ht="15.75" thickBot="1" x14ac:dyDescent="0.3">
      <c r="A1408" s="291" t="s">
        <v>144</v>
      </c>
      <c r="B1408" s="286" t="s">
        <v>103</v>
      </c>
      <c r="C1408" s="286" t="s">
        <v>101</v>
      </c>
      <c r="D1408" s="138" t="s">
        <v>144</v>
      </c>
      <c r="E1408" s="286" t="s">
        <v>165</v>
      </c>
      <c r="F1408" s="288" t="s">
        <v>103</v>
      </c>
      <c r="G1408" s="288" t="s">
        <v>103</v>
      </c>
      <c r="H1408" s="288" t="s">
        <v>103</v>
      </c>
      <c r="I1408" s="288" t="s">
        <v>103</v>
      </c>
      <c r="J1408" s="289">
        <v>7828294.21</v>
      </c>
      <c r="K1408" s="288" t="s">
        <v>103</v>
      </c>
      <c r="L1408" s="292">
        <v>0.26269999999999999</v>
      </c>
    </row>
    <row r="1409" spans="1:12" ht="15.75" thickBot="1" x14ac:dyDescent="0.3">
      <c r="A1409" s="291" t="s">
        <v>144</v>
      </c>
      <c r="B1409" s="286" t="s">
        <v>103</v>
      </c>
      <c r="C1409" s="286" t="s">
        <v>352</v>
      </c>
      <c r="D1409" s="138" t="s">
        <v>144</v>
      </c>
      <c r="E1409" s="286" t="s">
        <v>165</v>
      </c>
      <c r="F1409" s="288" t="s">
        <v>103</v>
      </c>
      <c r="G1409" s="288" t="s">
        <v>103</v>
      </c>
      <c r="H1409" s="288" t="s">
        <v>103</v>
      </c>
      <c r="I1409" s="288" t="s">
        <v>103</v>
      </c>
      <c r="J1409" s="289">
        <v>11012530.32</v>
      </c>
      <c r="K1409" s="288" t="s">
        <v>103</v>
      </c>
      <c r="L1409" s="292">
        <v>4.4200000000000003E-2</v>
      </c>
    </row>
    <row r="1410" spans="1:12" ht="15.75" thickBot="1" x14ac:dyDescent="0.3">
      <c r="A1410" s="291" t="s">
        <v>144</v>
      </c>
      <c r="B1410" s="286" t="s">
        <v>103</v>
      </c>
      <c r="C1410" s="286" t="s">
        <v>281</v>
      </c>
      <c r="D1410" s="138" t="s">
        <v>144</v>
      </c>
      <c r="E1410" s="286" t="s">
        <v>165</v>
      </c>
      <c r="F1410" s="288" t="s">
        <v>103</v>
      </c>
      <c r="G1410" s="288" t="s">
        <v>103</v>
      </c>
      <c r="H1410" s="288" t="s">
        <v>103</v>
      </c>
      <c r="I1410" s="288" t="s">
        <v>103</v>
      </c>
      <c r="J1410" s="289">
        <v>2000.03</v>
      </c>
      <c r="K1410" s="288" t="s">
        <v>103</v>
      </c>
      <c r="L1410" s="292">
        <v>0</v>
      </c>
    </row>
    <row r="1411" spans="1:12" ht="15.75" thickBot="1" x14ac:dyDescent="0.3">
      <c r="A1411" s="291" t="s">
        <v>144</v>
      </c>
      <c r="B1411" s="286" t="s">
        <v>103</v>
      </c>
      <c r="C1411" s="286" t="s">
        <v>1079</v>
      </c>
      <c r="D1411" s="138" t="s">
        <v>144</v>
      </c>
      <c r="E1411" s="286" t="s">
        <v>165</v>
      </c>
      <c r="F1411" s="288" t="s">
        <v>103</v>
      </c>
      <c r="G1411" s="288" t="s">
        <v>103</v>
      </c>
      <c r="H1411" s="288" t="s">
        <v>103</v>
      </c>
      <c r="I1411" s="288" t="s">
        <v>103</v>
      </c>
      <c r="J1411" s="289">
        <v>0</v>
      </c>
      <c r="K1411" s="288" t="s">
        <v>103</v>
      </c>
      <c r="L1411" s="292">
        <v>0</v>
      </c>
    </row>
    <row r="1412" spans="1:12" ht="15.75" thickBot="1" x14ac:dyDescent="0.3">
      <c r="A1412" s="291" t="s">
        <v>144</v>
      </c>
      <c r="B1412" s="286" t="s">
        <v>103</v>
      </c>
      <c r="C1412" s="286" t="s">
        <v>756</v>
      </c>
      <c r="D1412" s="138" t="s">
        <v>144</v>
      </c>
      <c r="E1412" s="286" t="s">
        <v>165</v>
      </c>
      <c r="F1412" s="288" t="s">
        <v>103</v>
      </c>
      <c r="G1412" s="288" t="s">
        <v>103</v>
      </c>
      <c r="H1412" s="288" t="s">
        <v>103</v>
      </c>
      <c r="I1412" s="288" t="s">
        <v>103</v>
      </c>
      <c r="J1412" s="289">
        <v>0</v>
      </c>
      <c r="K1412" s="288" t="s">
        <v>103</v>
      </c>
      <c r="L1412" s="292">
        <v>0</v>
      </c>
    </row>
    <row r="1413" spans="1:12" ht="15.75" thickBot="1" x14ac:dyDescent="0.3">
      <c r="A1413" s="291" t="s">
        <v>144</v>
      </c>
      <c r="B1413" s="286" t="s">
        <v>103</v>
      </c>
      <c r="C1413" s="286" t="s">
        <v>353</v>
      </c>
      <c r="D1413" s="138" t="s">
        <v>144</v>
      </c>
      <c r="E1413" s="286" t="s">
        <v>165</v>
      </c>
      <c r="F1413" s="288" t="s">
        <v>103</v>
      </c>
      <c r="G1413" s="288" t="s">
        <v>103</v>
      </c>
      <c r="H1413" s="288" t="s">
        <v>103</v>
      </c>
      <c r="I1413" s="288" t="s">
        <v>103</v>
      </c>
      <c r="J1413" s="289">
        <v>2441.1</v>
      </c>
      <c r="K1413" s="288" t="s">
        <v>103</v>
      </c>
      <c r="L1413" s="292">
        <v>1E-4</v>
      </c>
    </row>
    <row r="1414" spans="1:12" ht="15.75" thickBot="1" x14ac:dyDescent="0.3">
      <c r="A1414" s="291" t="s">
        <v>144</v>
      </c>
      <c r="B1414" s="286" t="s">
        <v>103</v>
      </c>
      <c r="C1414" s="286" t="s">
        <v>1314</v>
      </c>
      <c r="D1414" s="138" t="s">
        <v>144</v>
      </c>
      <c r="E1414" s="286" t="s">
        <v>165</v>
      </c>
      <c r="F1414" s="288" t="s">
        <v>103</v>
      </c>
      <c r="G1414" s="288" t="s">
        <v>103</v>
      </c>
      <c r="H1414" s="288" t="s">
        <v>103</v>
      </c>
      <c r="I1414" s="288" t="s">
        <v>103</v>
      </c>
      <c r="J1414" s="289">
        <v>0</v>
      </c>
      <c r="K1414" s="288" t="s">
        <v>103</v>
      </c>
      <c r="L1414" s="292">
        <v>0</v>
      </c>
    </row>
    <row r="1415" spans="1:12" ht="15.75" thickBot="1" x14ac:dyDescent="0.3">
      <c r="A1415" s="291" t="s">
        <v>144</v>
      </c>
      <c r="B1415" s="286" t="s">
        <v>103</v>
      </c>
      <c r="C1415" s="286" t="s">
        <v>295</v>
      </c>
      <c r="D1415" s="138" t="s">
        <v>144</v>
      </c>
      <c r="E1415" s="286" t="s">
        <v>165</v>
      </c>
      <c r="F1415" s="288" t="s">
        <v>103</v>
      </c>
      <c r="G1415" s="288" t="s">
        <v>103</v>
      </c>
      <c r="H1415" s="288" t="s">
        <v>103</v>
      </c>
      <c r="I1415" s="288" t="s">
        <v>103</v>
      </c>
      <c r="J1415" s="289">
        <v>0</v>
      </c>
      <c r="K1415" s="288" t="s">
        <v>103</v>
      </c>
      <c r="L1415" s="292">
        <v>0</v>
      </c>
    </row>
    <row r="1416" spans="1:12" ht="15.75" thickBot="1" x14ac:dyDescent="0.3">
      <c r="A1416" s="291" t="s">
        <v>144</v>
      </c>
      <c r="B1416" s="286" t="s">
        <v>103</v>
      </c>
      <c r="C1416" s="286" t="s">
        <v>357</v>
      </c>
      <c r="D1416" s="138" t="s">
        <v>144</v>
      </c>
      <c r="E1416" s="286" t="s">
        <v>165</v>
      </c>
      <c r="F1416" s="288" t="s">
        <v>103</v>
      </c>
      <c r="G1416" s="288" t="s">
        <v>103</v>
      </c>
      <c r="H1416" s="288" t="s">
        <v>103</v>
      </c>
      <c r="I1416" s="288" t="s">
        <v>103</v>
      </c>
      <c r="J1416" s="289">
        <v>1738.98</v>
      </c>
      <c r="K1416" s="288" t="s">
        <v>103</v>
      </c>
      <c r="L1416" s="292">
        <v>2.8999999999999998E-3</v>
      </c>
    </row>
    <row r="1417" spans="1:12" ht="15.75" thickBot="1" x14ac:dyDescent="0.3">
      <c r="A1417" s="291" t="s">
        <v>144</v>
      </c>
      <c r="B1417" s="286" t="s">
        <v>103</v>
      </c>
      <c r="C1417" s="286" t="s">
        <v>109</v>
      </c>
      <c r="D1417" s="138" t="s">
        <v>144</v>
      </c>
      <c r="E1417" s="286" t="s">
        <v>165</v>
      </c>
      <c r="F1417" s="288" t="s">
        <v>103</v>
      </c>
      <c r="G1417" s="288" t="s">
        <v>103</v>
      </c>
      <c r="H1417" s="288" t="s">
        <v>103</v>
      </c>
      <c r="I1417" s="288" t="s">
        <v>103</v>
      </c>
      <c r="J1417" s="289">
        <v>1764.04</v>
      </c>
      <c r="K1417" s="288" t="s">
        <v>103</v>
      </c>
      <c r="L1417" s="292">
        <v>1E-4</v>
      </c>
    </row>
    <row r="1418" spans="1:12" ht="15.75" thickBot="1" x14ac:dyDescent="0.3">
      <c r="A1418" s="291" t="s">
        <v>144</v>
      </c>
      <c r="B1418" s="286" t="s">
        <v>103</v>
      </c>
      <c r="C1418" s="286" t="s">
        <v>1015</v>
      </c>
      <c r="D1418" s="138" t="s">
        <v>144</v>
      </c>
      <c r="E1418" s="286" t="s">
        <v>165</v>
      </c>
      <c r="F1418" s="288" t="s">
        <v>103</v>
      </c>
      <c r="G1418" s="288" t="s">
        <v>103</v>
      </c>
      <c r="H1418" s="288" t="s">
        <v>103</v>
      </c>
      <c r="I1418" s="288" t="s">
        <v>103</v>
      </c>
      <c r="J1418" s="289">
        <v>2000</v>
      </c>
      <c r="K1418" s="288" t="s">
        <v>103</v>
      </c>
      <c r="L1418" s="292">
        <v>1E-3</v>
      </c>
    </row>
    <row r="1419" spans="1:12" ht="15.75" thickBot="1" x14ac:dyDescent="0.3">
      <c r="A1419" s="291" t="s">
        <v>144</v>
      </c>
      <c r="B1419" s="286" t="s">
        <v>103</v>
      </c>
      <c r="C1419" s="286" t="s">
        <v>1012</v>
      </c>
      <c r="D1419" s="138" t="s">
        <v>144</v>
      </c>
      <c r="E1419" s="286" t="s">
        <v>165</v>
      </c>
      <c r="F1419" s="288" t="s">
        <v>103</v>
      </c>
      <c r="G1419" s="288" t="s">
        <v>103</v>
      </c>
      <c r="H1419" s="288" t="s">
        <v>103</v>
      </c>
      <c r="I1419" s="288" t="s">
        <v>103</v>
      </c>
      <c r="J1419" s="289">
        <v>0</v>
      </c>
      <c r="K1419" s="288" t="s">
        <v>103</v>
      </c>
      <c r="L1419" s="292">
        <v>0</v>
      </c>
    </row>
    <row r="1420" spans="1:12" ht="15.75" thickBot="1" x14ac:dyDescent="0.3">
      <c r="A1420" s="291" t="s">
        <v>132</v>
      </c>
      <c r="B1420" s="286" t="s">
        <v>1059</v>
      </c>
      <c r="C1420" s="286" t="s">
        <v>913</v>
      </c>
      <c r="D1420" s="138" t="s">
        <v>1060</v>
      </c>
      <c r="E1420" s="286" t="s">
        <v>165</v>
      </c>
      <c r="F1420" s="288" t="s">
        <v>103</v>
      </c>
      <c r="G1420" s="288" t="s">
        <v>103</v>
      </c>
      <c r="H1420" s="290">
        <v>36700</v>
      </c>
      <c r="I1420" s="289">
        <v>12.9</v>
      </c>
      <c r="J1420" s="289">
        <v>473430</v>
      </c>
      <c r="K1420" s="288" t="s">
        <v>103</v>
      </c>
      <c r="L1420" s="292">
        <v>4.5199999999999997E-2</v>
      </c>
    </row>
    <row r="1421" spans="1:12" ht="15.75" thickBot="1" x14ac:dyDescent="0.3">
      <c r="A1421" s="291" t="s">
        <v>132</v>
      </c>
      <c r="B1421" s="286" t="s">
        <v>1059</v>
      </c>
      <c r="C1421" s="286" t="s">
        <v>104</v>
      </c>
      <c r="D1421" s="138" t="s">
        <v>1060</v>
      </c>
      <c r="E1421" s="286" t="s">
        <v>165</v>
      </c>
      <c r="F1421" s="288" t="s">
        <v>103</v>
      </c>
      <c r="G1421" s="288" t="s">
        <v>103</v>
      </c>
      <c r="H1421" s="290">
        <v>400000</v>
      </c>
      <c r="I1421" s="289">
        <v>12.9</v>
      </c>
      <c r="J1421" s="289">
        <v>5160000</v>
      </c>
      <c r="K1421" s="288" t="s">
        <v>103</v>
      </c>
      <c r="L1421" s="292">
        <v>0.13789999999999999</v>
      </c>
    </row>
    <row r="1422" spans="1:12" ht="15.75" thickBot="1" x14ac:dyDescent="0.3">
      <c r="A1422" s="291" t="s">
        <v>132</v>
      </c>
      <c r="B1422" s="286" t="s">
        <v>967</v>
      </c>
      <c r="C1422" s="286" t="s">
        <v>913</v>
      </c>
      <c r="D1422" s="138" t="s">
        <v>926</v>
      </c>
      <c r="E1422" s="286" t="s">
        <v>165</v>
      </c>
      <c r="F1422" s="288" t="s">
        <v>103</v>
      </c>
      <c r="G1422" s="288" t="s">
        <v>103</v>
      </c>
      <c r="H1422" s="290">
        <v>110000</v>
      </c>
      <c r="I1422" s="289">
        <v>7.04</v>
      </c>
      <c r="J1422" s="289">
        <v>774400</v>
      </c>
      <c r="K1422" s="288" t="s">
        <v>103</v>
      </c>
      <c r="L1422" s="292">
        <v>7.3999999999999996E-2</v>
      </c>
    </row>
    <row r="1423" spans="1:12" ht="15.75" thickBot="1" x14ac:dyDescent="0.3">
      <c r="A1423" s="291" t="s">
        <v>132</v>
      </c>
      <c r="B1423" s="286" t="s">
        <v>967</v>
      </c>
      <c r="C1423" s="286" t="s">
        <v>104</v>
      </c>
      <c r="D1423" s="138" t="s">
        <v>926</v>
      </c>
      <c r="E1423" s="286" t="s">
        <v>165</v>
      </c>
      <c r="F1423" s="288" t="s">
        <v>103</v>
      </c>
      <c r="G1423" s="288" t="s">
        <v>103</v>
      </c>
      <c r="H1423" s="290">
        <v>600000</v>
      </c>
      <c r="I1423" s="289">
        <v>7.04</v>
      </c>
      <c r="J1423" s="289">
        <v>4224000</v>
      </c>
      <c r="K1423" s="288" t="s">
        <v>103</v>
      </c>
      <c r="L1423" s="292">
        <v>0.1129</v>
      </c>
    </row>
    <row r="1424" spans="1:12" ht="15.75" thickBot="1" x14ac:dyDescent="0.3">
      <c r="A1424" s="291" t="s">
        <v>132</v>
      </c>
      <c r="B1424" s="286" t="s">
        <v>1321</v>
      </c>
      <c r="C1424" s="286" t="s">
        <v>913</v>
      </c>
      <c r="D1424" s="138" t="s">
        <v>1580</v>
      </c>
      <c r="E1424" s="286" t="s">
        <v>165</v>
      </c>
      <c r="F1424" s="288" t="s">
        <v>103</v>
      </c>
      <c r="G1424" s="288" t="s">
        <v>103</v>
      </c>
      <c r="H1424" s="290">
        <v>9600</v>
      </c>
      <c r="I1424" s="289">
        <v>51.07</v>
      </c>
      <c r="J1424" s="289">
        <v>490272</v>
      </c>
      <c r="K1424" s="288" t="s">
        <v>103</v>
      </c>
      <c r="L1424" s="292">
        <v>4.6899999999999997E-2</v>
      </c>
    </row>
    <row r="1425" spans="1:12" ht="15.75" thickBot="1" x14ac:dyDescent="0.3">
      <c r="A1425" s="291" t="s">
        <v>132</v>
      </c>
      <c r="B1425" s="286" t="s">
        <v>1321</v>
      </c>
      <c r="C1425" s="286" t="s">
        <v>104</v>
      </c>
      <c r="D1425" s="138" t="s">
        <v>1580</v>
      </c>
      <c r="E1425" s="286" t="s">
        <v>165</v>
      </c>
      <c r="F1425" s="288" t="s">
        <v>103</v>
      </c>
      <c r="G1425" s="288" t="s">
        <v>103</v>
      </c>
      <c r="H1425" s="290">
        <v>50000</v>
      </c>
      <c r="I1425" s="289">
        <v>51.07</v>
      </c>
      <c r="J1425" s="289">
        <v>2553500</v>
      </c>
      <c r="K1425" s="288" t="s">
        <v>103</v>
      </c>
      <c r="L1425" s="292">
        <v>6.83E-2</v>
      </c>
    </row>
    <row r="1426" spans="1:12" ht="15.75" thickBot="1" x14ac:dyDescent="0.3">
      <c r="A1426" s="291" t="s">
        <v>132</v>
      </c>
      <c r="B1426" s="286" t="s">
        <v>291</v>
      </c>
      <c r="C1426" s="286" t="s">
        <v>104</v>
      </c>
      <c r="D1426" s="138" t="s">
        <v>270</v>
      </c>
      <c r="E1426" s="286" t="s">
        <v>165</v>
      </c>
      <c r="F1426" s="288" t="s">
        <v>103</v>
      </c>
      <c r="G1426" s="288" t="s">
        <v>103</v>
      </c>
      <c r="H1426" s="290">
        <v>1100000</v>
      </c>
      <c r="I1426" s="289">
        <v>4.79</v>
      </c>
      <c r="J1426" s="289">
        <v>5269000</v>
      </c>
      <c r="K1426" s="288" t="s">
        <v>103</v>
      </c>
      <c r="L1426" s="292">
        <v>0.14080000000000001</v>
      </c>
    </row>
    <row r="1427" spans="1:12" ht="15.75" thickBot="1" x14ac:dyDescent="0.3">
      <c r="A1427" s="291" t="s">
        <v>132</v>
      </c>
      <c r="B1427" s="286" t="s">
        <v>291</v>
      </c>
      <c r="C1427" s="286" t="s">
        <v>756</v>
      </c>
      <c r="D1427" s="138" t="s">
        <v>270</v>
      </c>
      <c r="E1427" s="286" t="s">
        <v>165</v>
      </c>
      <c r="F1427" s="288" t="s">
        <v>103</v>
      </c>
      <c r="G1427" s="288" t="s">
        <v>103</v>
      </c>
      <c r="H1427" s="290">
        <v>280000</v>
      </c>
      <c r="I1427" s="289">
        <v>4.79</v>
      </c>
      <c r="J1427" s="289">
        <v>1341200</v>
      </c>
      <c r="K1427" s="288" t="s">
        <v>103</v>
      </c>
      <c r="L1427" s="292">
        <v>0.44629999999999997</v>
      </c>
    </row>
    <row r="1428" spans="1:12" ht="15.75" thickBot="1" x14ac:dyDescent="0.3">
      <c r="A1428" s="291" t="s">
        <v>132</v>
      </c>
      <c r="B1428" s="286" t="s">
        <v>493</v>
      </c>
      <c r="C1428" s="286" t="s">
        <v>913</v>
      </c>
      <c r="D1428" s="138" t="s">
        <v>925</v>
      </c>
      <c r="E1428" s="286" t="s">
        <v>165</v>
      </c>
      <c r="F1428" s="288" t="s">
        <v>103</v>
      </c>
      <c r="G1428" s="288" t="s">
        <v>103</v>
      </c>
      <c r="H1428" s="290">
        <v>20400</v>
      </c>
      <c r="I1428" s="289">
        <v>36.83</v>
      </c>
      <c r="J1428" s="289">
        <v>751332</v>
      </c>
      <c r="K1428" s="288" t="s">
        <v>103</v>
      </c>
      <c r="L1428" s="292">
        <v>7.1800000000000003E-2</v>
      </c>
    </row>
    <row r="1429" spans="1:12" ht="15.75" thickBot="1" x14ac:dyDescent="0.3">
      <c r="A1429" s="291" t="s">
        <v>132</v>
      </c>
      <c r="B1429" s="286" t="s">
        <v>1262</v>
      </c>
      <c r="C1429" s="286" t="s">
        <v>913</v>
      </c>
      <c r="D1429" s="138" t="s">
        <v>909</v>
      </c>
      <c r="E1429" s="286" t="s">
        <v>165</v>
      </c>
      <c r="F1429" s="288" t="s">
        <v>103</v>
      </c>
      <c r="G1429" s="288" t="s">
        <v>103</v>
      </c>
      <c r="H1429" s="290">
        <v>102500</v>
      </c>
      <c r="I1429" s="289">
        <v>5.71</v>
      </c>
      <c r="J1429" s="289">
        <v>585275</v>
      </c>
      <c r="K1429" s="288" t="s">
        <v>103</v>
      </c>
      <c r="L1429" s="292">
        <v>5.5899999999999998E-2</v>
      </c>
    </row>
    <row r="1430" spans="1:12" ht="15.75" thickBot="1" x14ac:dyDescent="0.3">
      <c r="A1430" s="291" t="s">
        <v>132</v>
      </c>
      <c r="B1430" s="286" t="s">
        <v>1262</v>
      </c>
      <c r="C1430" s="286" t="s">
        <v>104</v>
      </c>
      <c r="D1430" s="138" t="s">
        <v>909</v>
      </c>
      <c r="E1430" s="286" t="s">
        <v>165</v>
      </c>
      <c r="F1430" s="288" t="s">
        <v>103</v>
      </c>
      <c r="G1430" s="288" t="s">
        <v>103</v>
      </c>
      <c r="H1430" s="290">
        <v>1100000</v>
      </c>
      <c r="I1430" s="289">
        <v>5.71</v>
      </c>
      <c r="J1430" s="289">
        <v>6281000</v>
      </c>
      <c r="K1430" s="288" t="s">
        <v>103</v>
      </c>
      <c r="L1430" s="292">
        <v>0.16789999999999999</v>
      </c>
    </row>
    <row r="1431" spans="1:12" ht="15.75" thickBot="1" x14ac:dyDescent="0.3">
      <c r="A1431" s="291" t="s">
        <v>132</v>
      </c>
      <c r="B1431" s="286" t="s">
        <v>1262</v>
      </c>
      <c r="C1431" s="286" t="s">
        <v>756</v>
      </c>
      <c r="D1431" s="138" t="s">
        <v>909</v>
      </c>
      <c r="E1431" s="286" t="s">
        <v>165</v>
      </c>
      <c r="F1431" s="288" t="s">
        <v>103</v>
      </c>
      <c r="G1431" s="288" t="s">
        <v>103</v>
      </c>
      <c r="H1431" s="290">
        <v>280000</v>
      </c>
      <c r="I1431" s="289">
        <v>5.71</v>
      </c>
      <c r="J1431" s="289">
        <v>1598800</v>
      </c>
      <c r="K1431" s="288" t="s">
        <v>103</v>
      </c>
      <c r="L1431" s="292">
        <v>0.53200000000000003</v>
      </c>
    </row>
    <row r="1432" spans="1:12" ht="15.75" thickBot="1" x14ac:dyDescent="0.3">
      <c r="A1432" s="291" t="s">
        <v>132</v>
      </c>
      <c r="B1432" s="286" t="s">
        <v>880</v>
      </c>
      <c r="C1432" s="286" t="s">
        <v>913</v>
      </c>
      <c r="D1432" s="138" t="s">
        <v>881</v>
      </c>
      <c r="E1432" s="286" t="s">
        <v>165</v>
      </c>
      <c r="F1432" s="288" t="s">
        <v>103</v>
      </c>
      <c r="G1432" s="288" t="s">
        <v>103</v>
      </c>
      <c r="H1432" s="290">
        <v>275000</v>
      </c>
      <c r="I1432" s="289">
        <v>3.35</v>
      </c>
      <c r="J1432" s="289">
        <v>921250</v>
      </c>
      <c r="K1432" s="288" t="s">
        <v>103</v>
      </c>
      <c r="L1432" s="292">
        <v>8.7999999999999995E-2</v>
      </c>
    </row>
    <row r="1433" spans="1:12" ht="15.75" thickBot="1" x14ac:dyDescent="0.3">
      <c r="A1433" s="291" t="s">
        <v>132</v>
      </c>
      <c r="B1433" s="286" t="s">
        <v>880</v>
      </c>
      <c r="C1433" s="286" t="s">
        <v>104</v>
      </c>
      <c r="D1433" s="138" t="s">
        <v>881</v>
      </c>
      <c r="E1433" s="286" t="s">
        <v>165</v>
      </c>
      <c r="F1433" s="288" t="s">
        <v>103</v>
      </c>
      <c r="G1433" s="288" t="s">
        <v>103</v>
      </c>
      <c r="H1433" s="290">
        <v>1000000</v>
      </c>
      <c r="I1433" s="289">
        <v>3.35</v>
      </c>
      <c r="J1433" s="289">
        <v>3350000</v>
      </c>
      <c r="K1433" s="288" t="s">
        <v>103</v>
      </c>
      <c r="L1433" s="292">
        <v>8.9499999999999996E-2</v>
      </c>
    </row>
    <row r="1434" spans="1:12" ht="15.75" thickBot="1" x14ac:dyDescent="0.3">
      <c r="A1434" s="291" t="s">
        <v>132</v>
      </c>
      <c r="B1434" s="286" t="s">
        <v>966</v>
      </c>
      <c r="C1434" s="286" t="s">
        <v>356</v>
      </c>
      <c r="D1434" s="138" t="s">
        <v>965</v>
      </c>
      <c r="E1434" s="286" t="s">
        <v>165</v>
      </c>
      <c r="F1434" s="288" t="s">
        <v>103</v>
      </c>
      <c r="G1434" s="288" t="s">
        <v>103</v>
      </c>
      <c r="H1434" s="288">
        <v>22</v>
      </c>
      <c r="I1434" s="289">
        <v>6.39</v>
      </c>
      <c r="J1434" s="289">
        <v>140.58000000000001</v>
      </c>
      <c r="K1434" s="288" t="s">
        <v>103</v>
      </c>
      <c r="L1434" s="292">
        <v>2.0000000000000001E-4</v>
      </c>
    </row>
    <row r="1435" spans="1:12" ht="15.75" thickBot="1" x14ac:dyDescent="0.3">
      <c r="A1435" s="291" t="s">
        <v>132</v>
      </c>
      <c r="B1435" s="286" t="s">
        <v>966</v>
      </c>
      <c r="C1435" s="286" t="s">
        <v>106</v>
      </c>
      <c r="D1435" s="138" t="s">
        <v>965</v>
      </c>
      <c r="E1435" s="286" t="s">
        <v>165</v>
      </c>
      <c r="F1435" s="288" t="s">
        <v>103</v>
      </c>
      <c r="G1435" s="288" t="s">
        <v>103</v>
      </c>
      <c r="H1435" s="288">
        <v>360</v>
      </c>
      <c r="I1435" s="289">
        <v>6.39</v>
      </c>
      <c r="J1435" s="289">
        <v>2300.4</v>
      </c>
      <c r="K1435" s="288" t="s">
        <v>103</v>
      </c>
      <c r="L1435" s="292">
        <v>4.1999999999999997E-3</v>
      </c>
    </row>
    <row r="1436" spans="1:12" ht="15.75" thickBot="1" x14ac:dyDescent="0.3">
      <c r="A1436" s="291" t="s">
        <v>132</v>
      </c>
      <c r="B1436" s="286" t="s">
        <v>966</v>
      </c>
      <c r="C1436" s="286" t="s">
        <v>1014</v>
      </c>
      <c r="D1436" s="138" t="s">
        <v>965</v>
      </c>
      <c r="E1436" s="286" t="s">
        <v>165</v>
      </c>
      <c r="F1436" s="288" t="s">
        <v>103</v>
      </c>
      <c r="G1436" s="288" t="s">
        <v>103</v>
      </c>
      <c r="H1436" s="288">
        <v>98</v>
      </c>
      <c r="I1436" s="289">
        <v>6.39</v>
      </c>
      <c r="J1436" s="289">
        <v>626.22</v>
      </c>
      <c r="K1436" s="288" t="s">
        <v>103</v>
      </c>
      <c r="L1436" s="292">
        <v>4.0000000000000002E-4</v>
      </c>
    </row>
    <row r="1437" spans="1:12" ht="15.75" thickBot="1" x14ac:dyDescent="0.3">
      <c r="A1437" s="291" t="s">
        <v>132</v>
      </c>
      <c r="B1437" s="286" t="s">
        <v>966</v>
      </c>
      <c r="C1437" s="286" t="s">
        <v>352</v>
      </c>
      <c r="D1437" s="138" t="s">
        <v>965</v>
      </c>
      <c r="E1437" s="286" t="s">
        <v>165</v>
      </c>
      <c r="F1437" s="288" t="s">
        <v>103</v>
      </c>
      <c r="G1437" s="288" t="s">
        <v>103</v>
      </c>
      <c r="H1437" s="288">
        <v>892</v>
      </c>
      <c r="I1437" s="289">
        <v>6.39</v>
      </c>
      <c r="J1437" s="289">
        <v>5699.88</v>
      </c>
      <c r="K1437" s="288" t="s">
        <v>103</v>
      </c>
      <c r="L1437" s="292">
        <v>0</v>
      </c>
    </row>
    <row r="1438" spans="1:12" ht="15.75" thickBot="1" x14ac:dyDescent="0.3">
      <c r="A1438" s="291" t="s">
        <v>132</v>
      </c>
      <c r="B1438" s="286" t="s">
        <v>966</v>
      </c>
      <c r="C1438" s="286" t="s">
        <v>353</v>
      </c>
      <c r="D1438" s="138" t="s">
        <v>965</v>
      </c>
      <c r="E1438" s="286" t="s">
        <v>165</v>
      </c>
      <c r="F1438" s="288" t="s">
        <v>103</v>
      </c>
      <c r="G1438" s="288" t="s">
        <v>103</v>
      </c>
      <c r="H1438" s="288">
        <v>23</v>
      </c>
      <c r="I1438" s="289">
        <v>6.39</v>
      </c>
      <c r="J1438" s="289">
        <v>146.97</v>
      </c>
      <c r="K1438" s="288" t="s">
        <v>103</v>
      </c>
      <c r="L1438" s="292">
        <v>0</v>
      </c>
    </row>
    <row r="1439" spans="1:12" ht="15.75" thickBot="1" x14ac:dyDescent="0.3">
      <c r="A1439" s="291" t="s">
        <v>132</v>
      </c>
      <c r="B1439" s="286" t="s">
        <v>1517</v>
      </c>
      <c r="C1439" s="286" t="s">
        <v>913</v>
      </c>
      <c r="D1439" s="138" t="s">
        <v>1518</v>
      </c>
      <c r="E1439" s="286" t="s">
        <v>165</v>
      </c>
      <c r="F1439" s="288" t="s">
        <v>103</v>
      </c>
      <c r="G1439" s="288" t="s">
        <v>103</v>
      </c>
      <c r="H1439" s="290">
        <v>15000</v>
      </c>
      <c r="I1439" s="289">
        <v>18.62</v>
      </c>
      <c r="J1439" s="289">
        <v>279300</v>
      </c>
      <c r="K1439" s="288" t="s">
        <v>103</v>
      </c>
      <c r="L1439" s="292">
        <v>2.6700000000000002E-2</v>
      </c>
    </row>
    <row r="1440" spans="1:12" ht="15.75" thickBot="1" x14ac:dyDescent="0.3">
      <c r="A1440" s="291" t="s">
        <v>132</v>
      </c>
      <c r="B1440" s="286" t="s">
        <v>288</v>
      </c>
      <c r="C1440" s="286" t="s">
        <v>101</v>
      </c>
      <c r="D1440" s="138" t="s">
        <v>289</v>
      </c>
      <c r="E1440" s="286" t="s">
        <v>1285</v>
      </c>
      <c r="F1440" s="288" t="s">
        <v>103</v>
      </c>
      <c r="G1440" s="288" t="s">
        <v>103</v>
      </c>
      <c r="H1440" s="290">
        <v>-7300</v>
      </c>
      <c r="I1440" s="289">
        <v>612.19000000000005</v>
      </c>
      <c r="J1440" s="289">
        <v>-4469003.3499999996</v>
      </c>
      <c r="K1440" s="288" t="s">
        <v>103</v>
      </c>
      <c r="L1440" s="292">
        <v>-0.15</v>
      </c>
    </row>
    <row r="1441" spans="1:12" ht="15.75" thickBot="1" x14ac:dyDescent="0.3">
      <c r="A1441" s="291" t="s">
        <v>132</v>
      </c>
      <c r="B1441" s="286" t="s">
        <v>288</v>
      </c>
      <c r="C1441" s="286" t="s">
        <v>352</v>
      </c>
      <c r="D1441" s="138" t="s">
        <v>289</v>
      </c>
      <c r="E1441" s="286" t="s">
        <v>688</v>
      </c>
      <c r="F1441" s="288" t="s">
        <v>103</v>
      </c>
      <c r="G1441" s="288" t="s">
        <v>103</v>
      </c>
      <c r="H1441" s="290">
        <v>-4750</v>
      </c>
      <c r="I1441" s="289">
        <v>612.13</v>
      </c>
      <c r="J1441" s="289">
        <v>-2907602.78</v>
      </c>
      <c r="K1441" s="288" t="s">
        <v>103</v>
      </c>
      <c r="L1441" s="292">
        <v>-1.17E-2</v>
      </c>
    </row>
    <row r="1442" spans="1:12" ht="15.75" thickBot="1" x14ac:dyDescent="0.3">
      <c r="A1442" s="291" t="s">
        <v>132</v>
      </c>
      <c r="B1442" s="286" t="s">
        <v>231</v>
      </c>
      <c r="C1442" s="286" t="s">
        <v>913</v>
      </c>
      <c r="D1442" s="138" t="s">
        <v>502</v>
      </c>
      <c r="E1442" s="286" t="s">
        <v>165</v>
      </c>
      <c r="F1442" s="288" t="s">
        <v>103</v>
      </c>
      <c r="G1442" s="288" t="s">
        <v>103</v>
      </c>
      <c r="H1442" s="290">
        <v>57000</v>
      </c>
      <c r="I1442" s="289">
        <v>12.12</v>
      </c>
      <c r="J1442" s="289">
        <v>690840</v>
      </c>
      <c r="K1442" s="288" t="s">
        <v>103</v>
      </c>
      <c r="L1442" s="292">
        <v>6.6000000000000003E-2</v>
      </c>
    </row>
    <row r="1443" spans="1:12" ht="15.75" thickBot="1" x14ac:dyDescent="0.3">
      <c r="A1443" s="291" t="s">
        <v>132</v>
      </c>
      <c r="B1443" s="286" t="s">
        <v>158</v>
      </c>
      <c r="C1443" s="286" t="s">
        <v>352</v>
      </c>
      <c r="D1443" s="138" t="s">
        <v>228</v>
      </c>
      <c r="E1443" s="286" t="s">
        <v>689</v>
      </c>
      <c r="F1443" s="288" t="s">
        <v>103</v>
      </c>
      <c r="G1443" s="288" t="s">
        <v>103</v>
      </c>
      <c r="H1443" s="290">
        <v>50839</v>
      </c>
      <c r="I1443" s="289">
        <v>18.32</v>
      </c>
      <c r="J1443" s="289">
        <v>931370.48</v>
      </c>
      <c r="K1443" s="288" t="s">
        <v>103</v>
      </c>
      <c r="L1443" s="292">
        <v>3.7000000000000002E-3</v>
      </c>
    </row>
    <row r="1444" spans="1:12" ht="15.75" thickBot="1" x14ac:dyDescent="0.3">
      <c r="A1444" s="291" t="s">
        <v>132</v>
      </c>
      <c r="B1444" s="286" t="s">
        <v>158</v>
      </c>
      <c r="C1444" s="286" t="s">
        <v>281</v>
      </c>
      <c r="D1444" s="138" t="s">
        <v>228</v>
      </c>
      <c r="E1444" s="286" t="s">
        <v>690</v>
      </c>
      <c r="F1444" s="288" t="s">
        <v>103</v>
      </c>
      <c r="G1444" s="288" t="s">
        <v>103</v>
      </c>
      <c r="H1444" s="290">
        <v>21411</v>
      </c>
      <c r="I1444" s="289">
        <v>18.32</v>
      </c>
      <c r="J1444" s="289">
        <v>392249.52</v>
      </c>
      <c r="K1444" s="288" t="s">
        <v>103</v>
      </c>
      <c r="L1444" s="292">
        <v>2E-3</v>
      </c>
    </row>
    <row r="1445" spans="1:12" ht="15.75" thickBot="1" x14ac:dyDescent="0.3">
      <c r="A1445" s="291" t="s">
        <v>132</v>
      </c>
      <c r="B1445" s="286" t="s">
        <v>158</v>
      </c>
      <c r="C1445" s="286" t="s">
        <v>353</v>
      </c>
      <c r="D1445" s="138" t="s">
        <v>228</v>
      </c>
      <c r="E1445" s="286" t="s">
        <v>691</v>
      </c>
      <c r="F1445" s="288" t="s">
        <v>103</v>
      </c>
      <c r="G1445" s="288" t="s">
        <v>103</v>
      </c>
      <c r="H1445" s="290">
        <v>6000</v>
      </c>
      <c r="I1445" s="289">
        <v>18.32</v>
      </c>
      <c r="J1445" s="289">
        <v>109920</v>
      </c>
      <c r="K1445" s="288" t="s">
        <v>103</v>
      </c>
      <c r="L1445" s="292">
        <v>2.8999999999999998E-3</v>
      </c>
    </row>
    <row r="1446" spans="1:12" ht="15.75" thickBot="1" x14ac:dyDescent="0.3">
      <c r="A1446" s="291" t="s">
        <v>132</v>
      </c>
      <c r="B1446" s="286" t="s">
        <v>156</v>
      </c>
      <c r="C1446" s="286" t="s">
        <v>913</v>
      </c>
      <c r="D1446" s="138" t="s">
        <v>503</v>
      </c>
      <c r="E1446" s="286" t="s">
        <v>165</v>
      </c>
      <c r="F1446" s="288" t="s">
        <v>103</v>
      </c>
      <c r="G1446" s="288" t="s">
        <v>103</v>
      </c>
      <c r="H1446" s="290">
        <v>113000</v>
      </c>
      <c r="I1446" s="289">
        <v>7.79</v>
      </c>
      <c r="J1446" s="289">
        <v>880270</v>
      </c>
      <c r="K1446" s="288" t="s">
        <v>103</v>
      </c>
      <c r="L1446" s="292">
        <v>8.4099999999999994E-2</v>
      </c>
    </row>
    <row r="1447" spans="1:12" ht="15.75" thickBot="1" x14ac:dyDescent="0.3">
      <c r="A1447" s="291" t="s">
        <v>132</v>
      </c>
      <c r="B1447" s="286" t="s">
        <v>156</v>
      </c>
      <c r="C1447" s="286" t="s">
        <v>104</v>
      </c>
      <c r="D1447" s="138" t="s">
        <v>503</v>
      </c>
      <c r="E1447" s="286" t="s">
        <v>165</v>
      </c>
      <c r="F1447" s="288" t="s">
        <v>103</v>
      </c>
      <c r="G1447" s="288" t="s">
        <v>103</v>
      </c>
      <c r="H1447" s="290">
        <v>500000</v>
      </c>
      <c r="I1447" s="289">
        <v>7.79</v>
      </c>
      <c r="J1447" s="289">
        <v>3895000</v>
      </c>
      <c r="K1447" s="288" t="s">
        <v>103</v>
      </c>
      <c r="L1447" s="292">
        <v>0.1041</v>
      </c>
    </row>
    <row r="1448" spans="1:12" ht="15.75" thickBot="1" x14ac:dyDescent="0.3">
      <c r="A1448" s="291" t="s">
        <v>132</v>
      </c>
      <c r="B1448" s="286" t="s">
        <v>866</v>
      </c>
      <c r="C1448" s="286" t="s">
        <v>913</v>
      </c>
      <c r="D1448" s="138" t="s">
        <v>867</v>
      </c>
      <c r="E1448" s="286" t="s">
        <v>165</v>
      </c>
      <c r="F1448" s="288" t="s">
        <v>103</v>
      </c>
      <c r="G1448" s="288" t="s">
        <v>103</v>
      </c>
      <c r="H1448" s="290">
        <v>232000</v>
      </c>
      <c r="I1448" s="289">
        <v>2.1800000000000002</v>
      </c>
      <c r="J1448" s="289">
        <v>505760</v>
      </c>
      <c r="K1448" s="288" t="s">
        <v>103</v>
      </c>
      <c r="L1448" s="292">
        <v>4.8300000000000003E-2</v>
      </c>
    </row>
    <row r="1449" spans="1:12" ht="15.75" thickBot="1" x14ac:dyDescent="0.3">
      <c r="A1449" s="291" t="s">
        <v>132</v>
      </c>
      <c r="B1449" s="286" t="s">
        <v>866</v>
      </c>
      <c r="C1449" s="286" t="s">
        <v>104</v>
      </c>
      <c r="D1449" s="138" t="s">
        <v>867</v>
      </c>
      <c r="E1449" s="286" t="s">
        <v>165</v>
      </c>
      <c r="F1449" s="288" t="s">
        <v>103</v>
      </c>
      <c r="G1449" s="288" t="s">
        <v>103</v>
      </c>
      <c r="H1449" s="290">
        <v>1300000</v>
      </c>
      <c r="I1449" s="289">
        <v>2.1800000000000002</v>
      </c>
      <c r="J1449" s="289">
        <v>2834000</v>
      </c>
      <c r="K1449" s="288" t="s">
        <v>103</v>
      </c>
      <c r="L1449" s="292">
        <v>7.5800000000000006E-2</v>
      </c>
    </row>
    <row r="1450" spans="1:12" ht="15.75" thickBot="1" x14ac:dyDescent="0.3">
      <c r="A1450" s="291" t="s">
        <v>132</v>
      </c>
      <c r="B1450" s="286" t="s">
        <v>114</v>
      </c>
      <c r="C1450" s="286" t="s">
        <v>101</v>
      </c>
      <c r="D1450" s="138" t="s">
        <v>1286</v>
      </c>
      <c r="E1450" s="286" t="s">
        <v>165</v>
      </c>
      <c r="F1450" s="288" t="s">
        <v>103</v>
      </c>
      <c r="G1450" s="288" t="s">
        <v>103</v>
      </c>
      <c r="H1450" s="288">
        <v>1</v>
      </c>
      <c r="I1450" s="289">
        <v>0</v>
      </c>
      <c r="J1450" s="289">
        <v>0</v>
      </c>
      <c r="K1450" s="288" t="s">
        <v>103</v>
      </c>
      <c r="L1450" s="292">
        <v>0</v>
      </c>
    </row>
    <row r="1451" spans="1:12" ht="15.75" thickBot="1" x14ac:dyDescent="0.3">
      <c r="A1451" s="291" t="s">
        <v>132</v>
      </c>
      <c r="B1451" s="286" t="s">
        <v>1221</v>
      </c>
      <c r="C1451" s="286" t="s">
        <v>913</v>
      </c>
      <c r="D1451" s="138" t="s">
        <v>1222</v>
      </c>
      <c r="E1451" s="286" t="s">
        <v>165</v>
      </c>
      <c r="F1451" s="288" t="s">
        <v>103</v>
      </c>
      <c r="G1451" s="288" t="s">
        <v>103</v>
      </c>
      <c r="H1451" s="290">
        <v>19300</v>
      </c>
      <c r="I1451" s="289">
        <v>31.6</v>
      </c>
      <c r="J1451" s="289">
        <v>609880</v>
      </c>
      <c r="K1451" s="288" t="s">
        <v>103</v>
      </c>
      <c r="L1451" s="292">
        <v>5.8299999999999998E-2</v>
      </c>
    </row>
    <row r="1452" spans="1:12" ht="15.75" thickBot="1" x14ac:dyDescent="0.3">
      <c r="A1452" s="291" t="s">
        <v>132</v>
      </c>
      <c r="B1452" s="286" t="s">
        <v>1308</v>
      </c>
      <c r="C1452" s="286" t="s">
        <v>913</v>
      </c>
      <c r="D1452" s="138" t="s">
        <v>1309</v>
      </c>
      <c r="E1452" s="286" t="s">
        <v>165</v>
      </c>
      <c r="F1452" s="288" t="s">
        <v>103</v>
      </c>
      <c r="G1452" s="288" t="s">
        <v>103</v>
      </c>
      <c r="H1452" s="290">
        <v>18200</v>
      </c>
      <c r="I1452" s="289">
        <v>28.51</v>
      </c>
      <c r="J1452" s="289">
        <v>518882</v>
      </c>
      <c r="K1452" s="288" t="s">
        <v>103</v>
      </c>
      <c r="L1452" s="292">
        <v>4.9599999999999998E-2</v>
      </c>
    </row>
    <row r="1453" spans="1:12" ht="15.75" thickBot="1" x14ac:dyDescent="0.3">
      <c r="A1453" s="291" t="s">
        <v>132</v>
      </c>
      <c r="B1453" s="286" t="s">
        <v>189</v>
      </c>
      <c r="C1453" s="286" t="s">
        <v>913</v>
      </c>
      <c r="D1453" s="138" t="s">
        <v>1241</v>
      </c>
      <c r="E1453" s="286" t="s">
        <v>165</v>
      </c>
      <c r="F1453" s="288" t="s">
        <v>103</v>
      </c>
      <c r="G1453" s="288" t="s">
        <v>103</v>
      </c>
      <c r="H1453" s="290">
        <v>68900</v>
      </c>
      <c r="I1453" s="289">
        <v>20.37</v>
      </c>
      <c r="J1453" s="289">
        <v>1403493</v>
      </c>
      <c r="K1453" s="288" t="s">
        <v>103</v>
      </c>
      <c r="L1453" s="292">
        <v>0.1341</v>
      </c>
    </row>
    <row r="1454" spans="1:12" ht="15.75" thickBot="1" x14ac:dyDescent="0.3">
      <c r="A1454" s="291" t="s">
        <v>132</v>
      </c>
      <c r="B1454" s="286" t="s">
        <v>765</v>
      </c>
      <c r="C1454" s="286" t="s">
        <v>104</v>
      </c>
      <c r="D1454" s="138" t="s">
        <v>766</v>
      </c>
      <c r="E1454" s="286" t="s">
        <v>165</v>
      </c>
      <c r="F1454" s="288" t="s">
        <v>103</v>
      </c>
      <c r="G1454" s="288" t="s">
        <v>103</v>
      </c>
      <c r="H1454" s="290">
        <v>1000000</v>
      </c>
      <c r="I1454" s="289">
        <v>2.61</v>
      </c>
      <c r="J1454" s="289">
        <v>2610000</v>
      </c>
      <c r="K1454" s="288" t="s">
        <v>103</v>
      </c>
      <c r="L1454" s="292">
        <v>6.9800000000000001E-2</v>
      </c>
    </row>
    <row r="1455" spans="1:12" ht="15.75" thickBot="1" x14ac:dyDescent="0.3">
      <c r="A1455" s="291" t="s">
        <v>132</v>
      </c>
      <c r="B1455" s="286" t="s">
        <v>462</v>
      </c>
      <c r="C1455" s="286" t="s">
        <v>356</v>
      </c>
      <c r="D1455" s="138" t="s">
        <v>964</v>
      </c>
      <c r="E1455" s="286" t="s">
        <v>165</v>
      </c>
      <c r="F1455" s="288" t="s">
        <v>103</v>
      </c>
      <c r="G1455" s="288" t="s">
        <v>103</v>
      </c>
      <c r="H1455" s="288">
        <v>36</v>
      </c>
      <c r="I1455" s="289">
        <v>6.38</v>
      </c>
      <c r="J1455" s="289">
        <v>229.75</v>
      </c>
      <c r="K1455" s="288" t="s">
        <v>103</v>
      </c>
      <c r="L1455" s="292">
        <v>4.0000000000000002E-4</v>
      </c>
    </row>
    <row r="1456" spans="1:12" ht="15.75" thickBot="1" x14ac:dyDescent="0.3">
      <c r="A1456" s="291" t="s">
        <v>132</v>
      </c>
      <c r="B1456" s="286" t="s">
        <v>462</v>
      </c>
      <c r="C1456" s="286" t="s">
        <v>106</v>
      </c>
      <c r="D1456" s="138" t="s">
        <v>964</v>
      </c>
      <c r="E1456" s="286" t="s">
        <v>165</v>
      </c>
      <c r="F1456" s="288" t="s">
        <v>103</v>
      </c>
      <c r="G1456" s="288" t="s">
        <v>103</v>
      </c>
      <c r="H1456" s="288">
        <v>599</v>
      </c>
      <c r="I1456" s="289">
        <v>6.38</v>
      </c>
      <c r="J1456" s="289">
        <v>3823.02</v>
      </c>
      <c r="K1456" s="288" t="s">
        <v>103</v>
      </c>
      <c r="L1456" s="292">
        <v>7.0000000000000001E-3</v>
      </c>
    </row>
    <row r="1457" spans="1:12" ht="15.75" thickBot="1" x14ac:dyDescent="0.3">
      <c r="A1457" s="291" t="s">
        <v>132</v>
      </c>
      <c r="B1457" s="286" t="s">
        <v>462</v>
      </c>
      <c r="C1457" s="286" t="s">
        <v>1014</v>
      </c>
      <c r="D1457" s="138" t="s">
        <v>964</v>
      </c>
      <c r="E1457" s="286" t="s">
        <v>165</v>
      </c>
      <c r="F1457" s="288" t="s">
        <v>103</v>
      </c>
      <c r="G1457" s="288" t="s">
        <v>103</v>
      </c>
      <c r="H1457" s="288">
        <v>163</v>
      </c>
      <c r="I1457" s="289">
        <v>6.38</v>
      </c>
      <c r="J1457" s="289">
        <v>1040.32</v>
      </c>
      <c r="K1457" s="288" t="s">
        <v>103</v>
      </c>
      <c r="L1457" s="292">
        <v>5.9999999999999995E-4</v>
      </c>
    </row>
    <row r="1458" spans="1:12" ht="15.75" thickBot="1" x14ac:dyDescent="0.3">
      <c r="A1458" s="291" t="s">
        <v>132</v>
      </c>
      <c r="B1458" s="286" t="s">
        <v>462</v>
      </c>
      <c r="C1458" s="286" t="s">
        <v>101</v>
      </c>
      <c r="D1458" s="138" t="s">
        <v>964</v>
      </c>
      <c r="E1458" s="286" t="s">
        <v>165</v>
      </c>
      <c r="F1458" s="288" t="s">
        <v>103</v>
      </c>
      <c r="G1458" s="288" t="s">
        <v>103</v>
      </c>
      <c r="H1458" s="290">
        <v>1217</v>
      </c>
      <c r="I1458" s="289">
        <v>6.38</v>
      </c>
      <c r="J1458" s="289">
        <v>7767.15</v>
      </c>
      <c r="K1458" s="288" t="s">
        <v>103</v>
      </c>
      <c r="L1458" s="292">
        <v>2.9999999999999997E-4</v>
      </c>
    </row>
    <row r="1459" spans="1:12" ht="15.75" thickBot="1" x14ac:dyDescent="0.3">
      <c r="A1459" s="291" t="s">
        <v>132</v>
      </c>
      <c r="B1459" s="286" t="s">
        <v>462</v>
      </c>
      <c r="C1459" s="286" t="s">
        <v>352</v>
      </c>
      <c r="D1459" s="138" t="s">
        <v>964</v>
      </c>
      <c r="E1459" s="286" t="s">
        <v>165</v>
      </c>
      <c r="F1459" s="288" t="s">
        <v>103</v>
      </c>
      <c r="G1459" s="288" t="s">
        <v>103</v>
      </c>
      <c r="H1459" s="290">
        <v>1487</v>
      </c>
      <c r="I1459" s="289">
        <v>6.38</v>
      </c>
      <c r="J1459" s="289">
        <v>9490.5499999999993</v>
      </c>
      <c r="K1459" s="288" t="s">
        <v>103</v>
      </c>
      <c r="L1459" s="292">
        <v>0</v>
      </c>
    </row>
    <row r="1460" spans="1:12" ht="15.75" thickBot="1" x14ac:dyDescent="0.3">
      <c r="A1460" s="291" t="s">
        <v>132</v>
      </c>
      <c r="B1460" s="286" t="s">
        <v>462</v>
      </c>
      <c r="C1460" s="286" t="s">
        <v>353</v>
      </c>
      <c r="D1460" s="138" t="s">
        <v>964</v>
      </c>
      <c r="E1460" s="286" t="s">
        <v>165</v>
      </c>
      <c r="F1460" s="288" t="s">
        <v>103</v>
      </c>
      <c r="G1460" s="288" t="s">
        <v>103</v>
      </c>
      <c r="H1460" s="288">
        <v>37</v>
      </c>
      <c r="I1460" s="289">
        <v>6.38</v>
      </c>
      <c r="J1460" s="289">
        <v>236.13</v>
      </c>
      <c r="K1460" s="288" t="s">
        <v>103</v>
      </c>
      <c r="L1460" s="292">
        <v>0</v>
      </c>
    </row>
    <row r="1461" spans="1:12" ht="15.75" thickBot="1" x14ac:dyDescent="0.3">
      <c r="A1461" s="291" t="s">
        <v>132</v>
      </c>
      <c r="B1461" s="286" t="s">
        <v>910</v>
      </c>
      <c r="C1461" s="286" t="s">
        <v>913</v>
      </c>
      <c r="D1461" s="138" t="s">
        <v>911</v>
      </c>
      <c r="E1461" s="286" t="s">
        <v>165</v>
      </c>
      <c r="F1461" s="288" t="s">
        <v>103</v>
      </c>
      <c r="G1461" s="288" t="s">
        <v>103</v>
      </c>
      <c r="H1461" s="290">
        <v>68300</v>
      </c>
      <c r="I1461" s="289">
        <v>20.25</v>
      </c>
      <c r="J1461" s="289">
        <v>1383075</v>
      </c>
      <c r="K1461" s="288" t="s">
        <v>103</v>
      </c>
      <c r="L1461" s="292">
        <v>0.13220000000000001</v>
      </c>
    </row>
    <row r="1462" spans="1:12" ht="15.75" thickBot="1" x14ac:dyDescent="0.3">
      <c r="A1462" s="291" t="s">
        <v>132</v>
      </c>
      <c r="B1462" s="286" t="s">
        <v>103</v>
      </c>
      <c r="C1462" s="286" t="s">
        <v>101</v>
      </c>
      <c r="D1462" s="138" t="s">
        <v>767</v>
      </c>
      <c r="E1462" s="286" t="s">
        <v>165</v>
      </c>
      <c r="F1462" s="288" t="s">
        <v>103</v>
      </c>
      <c r="G1462" s="288" t="s">
        <v>103</v>
      </c>
      <c r="H1462" s="288">
        <v>114</v>
      </c>
      <c r="I1462" s="289">
        <v>623.83000000000004</v>
      </c>
      <c r="J1462" s="289">
        <v>71116.5</v>
      </c>
      <c r="K1462" s="288" t="s">
        <v>103</v>
      </c>
      <c r="L1462" s="292">
        <v>2.3999999999999998E-3</v>
      </c>
    </row>
    <row r="1463" spans="1:12" ht="15.75" thickBot="1" x14ac:dyDescent="0.3">
      <c r="A1463" s="291" t="s">
        <v>132</v>
      </c>
      <c r="B1463" s="286" t="s">
        <v>103</v>
      </c>
      <c r="C1463" s="286" t="s">
        <v>101</v>
      </c>
      <c r="D1463" s="138" t="s">
        <v>1287</v>
      </c>
      <c r="E1463" s="286" t="s">
        <v>165</v>
      </c>
      <c r="F1463" s="288" t="s">
        <v>103</v>
      </c>
      <c r="G1463" s="288" t="s">
        <v>103</v>
      </c>
      <c r="H1463" s="288">
        <v>114</v>
      </c>
      <c r="I1463" s="289">
        <v>516.34</v>
      </c>
      <c r="J1463" s="289">
        <v>58863.21</v>
      </c>
      <c r="K1463" s="288" t="s">
        <v>103</v>
      </c>
      <c r="L1463" s="292">
        <v>2E-3</v>
      </c>
    </row>
    <row r="1464" spans="1:12" ht="15.75" thickBot="1" x14ac:dyDescent="0.3">
      <c r="A1464" s="291" t="s">
        <v>132</v>
      </c>
      <c r="B1464" s="286" t="s">
        <v>103</v>
      </c>
      <c r="C1464" s="286" t="s">
        <v>101</v>
      </c>
      <c r="D1464" s="138" t="s">
        <v>1288</v>
      </c>
      <c r="E1464" s="286" t="s">
        <v>165</v>
      </c>
      <c r="F1464" s="288" t="s">
        <v>103</v>
      </c>
      <c r="G1464" s="288" t="s">
        <v>103</v>
      </c>
      <c r="H1464" s="288">
        <v>355</v>
      </c>
      <c r="I1464" s="289">
        <v>0</v>
      </c>
      <c r="J1464" s="289">
        <v>0</v>
      </c>
      <c r="K1464" s="288" t="s">
        <v>103</v>
      </c>
      <c r="L1464" s="292">
        <v>0</v>
      </c>
    </row>
    <row r="1465" spans="1:12" ht="15.75" thickBot="1" x14ac:dyDescent="0.3">
      <c r="A1465" s="291" t="s">
        <v>132</v>
      </c>
      <c r="B1465" s="286" t="s">
        <v>103</v>
      </c>
      <c r="C1465" s="286" t="s">
        <v>352</v>
      </c>
      <c r="D1465" s="138" t="s">
        <v>767</v>
      </c>
      <c r="E1465" s="286" t="s">
        <v>165</v>
      </c>
      <c r="F1465" s="288" t="s">
        <v>103</v>
      </c>
      <c r="G1465" s="288" t="s">
        <v>103</v>
      </c>
      <c r="H1465" s="288">
        <v>270</v>
      </c>
      <c r="I1465" s="289">
        <v>623.76</v>
      </c>
      <c r="J1465" s="289">
        <v>168415.84</v>
      </c>
      <c r="K1465" s="288" t="s">
        <v>103</v>
      </c>
      <c r="L1465" s="292">
        <v>6.9999999999999999E-4</v>
      </c>
    </row>
    <row r="1466" spans="1:12" ht="15.75" thickBot="1" x14ac:dyDescent="0.3">
      <c r="A1466" s="293" t="s">
        <v>132</v>
      </c>
      <c r="B1466" s="294" t="s">
        <v>103</v>
      </c>
      <c r="C1466" s="294" t="s">
        <v>352</v>
      </c>
      <c r="D1466" s="139" t="s">
        <v>1288</v>
      </c>
      <c r="E1466" s="294" t="s">
        <v>165</v>
      </c>
      <c r="F1466" s="295" t="s">
        <v>103</v>
      </c>
      <c r="G1466" s="295" t="s">
        <v>103</v>
      </c>
      <c r="H1466" s="316">
        <v>2171</v>
      </c>
      <c r="I1466" s="296">
        <v>0</v>
      </c>
      <c r="J1466" s="296">
        <v>1.22</v>
      </c>
      <c r="K1466" s="295" t="s">
        <v>103</v>
      </c>
      <c r="L1466" s="297">
        <v>0</v>
      </c>
    </row>
    <row r="1467" spans="1:12" ht="15.75" thickBot="1" x14ac:dyDescent="0.3">
      <c r="A1467" s="298" t="s">
        <v>103</v>
      </c>
      <c r="B1467" s="299" t="s">
        <v>103</v>
      </c>
      <c r="C1467" s="299" t="s">
        <v>103</v>
      </c>
      <c r="D1467" s="299" t="s">
        <v>103</v>
      </c>
      <c r="E1467" s="299" t="s">
        <v>103</v>
      </c>
      <c r="F1467" s="300" t="s">
        <v>103</v>
      </c>
      <c r="G1467" s="300" t="s">
        <v>103</v>
      </c>
      <c r="H1467" s="301">
        <v>235755177</v>
      </c>
      <c r="I1467" s="300" t="s">
        <v>103</v>
      </c>
      <c r="J1467" s="302">
        <v>2152163234.6500001</v>
      </c>
      <c r="K1467" s="302">
        <v>-173056079.36000001</v>
      </c>
      <c r="L1467" s="303">
        <v>0.99950000000000006</v>
      </c>
    </row>
    <row r="1468" spans="1:12" x14ac:dyDescent="0.25">
      <c r="A1468" s="304" t="s">
        <v>1822</v>
      </c>
      <c r="B1468"/>
      <c r="C1468"/>
      <c r="D1468"/>
      <c r="E1468"/>
      <c r="F1468"/>
      <c r="G1468"/>
      <c r="H1468"/>
      <c r="I1468"/>
      <c r="J1468"/>
    </row>
  </sheetData>
  <hyperlinks>
    <hyperlink ref="D2" r:id="rId1" display="https://afinvest.com.br/interno/relatorios/detalhes-de-ativos?id=364&amp;codativo=NTN-B50" xr:uid="{DA824915-9F3A-4316-AE9B-B667B50AA358}"/>
    <hyperlink ref="D3" r:id="rId2" display="https://afinvest.com.br/interno/relatorios/detalhes-de-ativos?id=2964&amp;codativo=LFT%20mar%2028" xr:uid="{B838B80E-5225-4DDD-ABA8-51584D8E094B}"/>
    <hyperlink ref="D4" r:id="rId3" display="https://afinvest.com.br/interno/relatorios/detalhes-de-ativos?id=403&amp;codativo=LFT%20set%2025" xr:uid="{9FAF9C49-F2A5-4337-8788-303138D7FBBA}"/>
    <hyperlink ref="D5" r:id="rId4" display="https://afinvest.com.br/interno/relatorios/detalhes-de-ativos?id=1369&amp;codativo=LFT%20mar%2027" xr:uid="{23A6E00A-13F9-4BD1-984C-0C084F692338}"/>
    <hyperlink ref="D6" r:id="rId5" display="https://afinvest.com.br/interno/relatorios/detalhes-de-ativos?id=821&amp;codativo=LFT%20set%2026" xr:uid="{87A4E83A-57B2-4948-B28C-C2878B9E9A85}"/>
    <hyperlink ref="D7" r:id="rId6" display="https://afinvest.com.br/interno/relatorios/detalhes-de-ativos?id=3126&amp;codativo=LFTset28" xr:uid="{D86501F3-0924-443B-A3AC-E7477F4845B0}"/>
    <hyperlink ref="D8" r:id="rId7" display="https://afinvest.com.br/interno/relatorios/detalhes-de-ativos?id=9177&amp;codativo=LFT%20mar%2029" xr:uid="{BB75C8DD-A4F5-4428-80D4-1FD72C91AFAF}"/>
    <hyperlink ref="D9" r:id="rId8" display="https://afinvest.com.br/interno/relatorios/detalhes-de-ativos?id=6707&amp;codativo=LFTset29" xr:uid="{F9B593CA-557F-48E8-9CB1-90E5D24D903D}"/>
    <hyperlink ref="D10" r:id="rId9" display="https://afinvest.com.br/interno/relatorios/detalhes-de-ativos?id=7956&amp;codativo=LFTjun30" xr:uid="{3D063222-E424-4417-A5A1-DFD9119D3821}"/>
    <hyperlink ref="D11" r:id="rId10" display="https://afinvest.com.br/interno/relatorios/detalhes-de-ativos?id=6707&amp;codativo=LFTset29" xr:uid="{16356060-8B6D-44AC-9D0C-E0015A568C27}"/>
    <hyperlink ref="D12" r:id="rId11" display="https://afinvest.com.br/interno/relatorios/detalhes-de-ativos?id=1369&amp;codativo=LFT%20mar%2027" xr:uid="{3045C9E2-D963-4EE2-8423-84800DDDF59F}"/>
    <hyperlink ref="D13" r:id="rId12" display="https://afinvest.com.br/interno/relatorios/detalhes-de-ativos?id=366&amp;codativo=LFT%20mar%2026" xr:uid="{EB66A62B-2BA4-42E6-8E2F-8CC18F9FE984}"/>
    <hyperlink ref="D14" r:id="rId13" display="https://afinvest.com.br/interno/relatorios/detalhes-de-ativos?id=821&amp;codativo=LFT%20set%2026" xr:uid="{43E8519B-5E2E-4BC4-BAED-9AC1621C24F6}"/>
    <hyperlink ref="D15" r:id="rId14" display="https://afinvest.com.br/interno/relatorios/detalhes-de-ativos?id=3126&amp;codativo=LFTset28" xr:uid="{A9FB7686-DA5F-49E9-B8D2-CC2E8552563E}"/>
    <hyperlink ref="D16" r:id="rId15" display="https://afinvest.com.br/interno/relatorios/detalhes-de-ativos?id=2681&amp;codativo=LFT%20set%2027" xr:uid="{A249BA83-5BE5-405D-ADD0-D1B1A64D592B}"/>
    <hyperlink ref="D17" r:id="rId16" display="https://afinvest.com.br/interno/relatorios/detalhes-de-ativos?id=403&amp;codativo=LFT%20set%2025" xr:uid="{6FEACF3B-5BD7-4B61-B9FE-5E8D45C87446}"/>
    <hyperlink ref="D18" r:id="rId17" display="https://afinvest.com.br/interno/relatorios/detalhes-de-ativos?id=1369&amp;codativo=LFT%20mar%2027" xr:uid="{B919E669-EBCB-4019-AF12-D15BEB94C38C}"/>
    <hyperlink ref="D19" r:id="rId18" display="https://afinvest.com.br/interno/relatorios/detalhes-de-ativos?id=6707&amp;codativo=LFTset29" xr:uid="{FF3DE0FC-5AD8-4AE0-8425-538CE7229F5E}"/>
    <hyperlink ref="D20" r:id="rId19" display="https://afinvest.com.br/interno/relatorios/detalhes-de-ativos?id=7956&amp;codativo=LFTjun30" xr:uid="{7A1D471A-5FA4-4033-85D9-8FC4E796268D}"/>
    <hyperlink ref="D21" r:id="rId20" display="https://afinvest.com.br/interno/relatorios/detalhes-de-ativos?id=821&amp;codativo=LFT%20set%2026" xr:uid="{A17BB556-8FE2-45F0-BFC4-D1EE1CAA6C6F}"/>
    <hyperlink ref="D22" r:id="rId21" display="https://afinvest.com.br/interno/relatorios/detalhes-de-ativos?id=366&amp;codativo=LFT%20mar%2026" xr:uid="{7D88FC72-F45F-4E7A-97A4-617ECAF47B93}"/>
    <hyperlink ref="D23" r:id="rId22" display="https://afinvest.com.br/interno/relatorios/detalhes-de-ativos?id=821&amp;codativo=LFT%20set%2026" xr:uid="{9BF7FD53-9B4E-400C-9A93-7F5E668FF2C2}"/>
    <hyperlink ref="D24" r:id="rId23" display="https://afinvest.com.br/interno/relatorios/detalhes-de-ativos?id=403&amp;codativo=LFT%20set%2025" xr:uid="{DC576A03-9C20-4937-8701-5FCAE6FC116D}"/>
    <hyperlink ref="D25" r:id="rId24" display="https://afinvest.com.br/interno/relatorios/detalhes-de-ativos?id=821&amp;codativo=LFT%20set%2026" xr:uid="{F81AC7F0-28DC-4D16-9041-D4437678DD9D}"/>
    <hyperlink ref="D26" r:id="rId25" display="https://afinvest.com.br/interno/relatorios/detalhes-de-ativos?id=2964&amp;codativo=LFT%20mar%2028" xr:uid="{9854484A-BD73-4AB0-B63B-C53855B2661F}"/>
    <hyperlink ref="D27" r:id="rId26" display="https://afinvest.com.br/interno/relatorios/detalhes-de-ativos?id=7956&amp;codativo=LFTjun30" xr:uid="{1E1A6131-1052-49C3-8B90-67E8FE948CF8}"/>
    <hyperlink ref="D28" r:id="rId27" display="https://afinvest.com.br/interno/relatorios/detalhes-de-ativos?id=2964&amp;codativo=LFT%20mar%2028" xr:uid="{866CB215-4D8E-46A6-B339-39D868127AA6}"/>
    <hyperlink ref="D29" r:id="rId28" display="https://afinvest.com.br/interno/relatorios/detalhes-de-ativos?id=7956&amp;codativo=LFTjun30" xr:uid="{7C1C9AF1-334A-4BAC-A3C3-3723E4C11151}"/>
    <hyperlink ref="D30" r:id="rId29" display="https://afinvest.com.br/interno/relatorios/detalhes-de-ativos?id=1369&amp;codativo=LFT%20mar%2027" xr:uid="{A210157C-CF07-44D7-9D83-9346346B401B}"/>
    <hyperlink ref="D31" r:id="rId30" display="https://afinvest.com.br/interno/relatorios/detalhes-de-ativos?id=2681&amp;codativo=LFT%20set%2027" xr:uid="{47EB41D9-00CA-4AA1-8126-D5338C19C6AF}"/>
    <hyperlink ref="D32" r:id="rId31" display="https://afinvest.com.br/interno/relatorios/detalhes-de-ativos?id=1369&amp;codativo=LFT%20mar%2027" xr:uid="{78E803A2-290A-4BBD-BE57-61D62F14CEAD}"/>
    <hyperlink ref="D33" r:id="rId32" display="https://afinvest.com.br/interno/relatorios/detalhes-de-ativos?id=361&amp;codativo=NTN-B28" xr:uid="{BB214E77-DE28-40C9-9658-48387757F710}"/>
    <hyperlink ref="D34" r:id="rId33" display="https://afinvest.com.br/interno/relatorios/detalhes-de-ativos?id=347&amp;codativo=NTN-B30" xr:uid="{0157E1CA-FFBE-496F-9149-12809ADC2F06}"/>
    <hyperlink ref="D35" r:id="rId34" display="https://afinvest.com.br/interno/relatorios/detalhes-de-ativos?id=2965&amp;codativo=NTN-B32" xr:uid="{7F25CA64-59A8-451D-A8D4-7FB0D195FFEB}"/>
    <hyperlink ref="D36" r:id="rId35" display="https://afinvest.com.br/interno/relatorios/detalhes-de-ativos?id=366&amp;codativo=LFT%20mar%2026" xr:uid="{E41C675D-E4C6-469B-A8B0-9B6668A8C59D}"/>
    <hyperlink ref="D37" r:id="rId36" display="https://afinvest.com.br/interno/relatorios/detalhes-de-ativos?id=821&amp;codativo=LFT%20set%2026" xr:uid="{A730C163-63D6-47E5-815C-B2E692F6E511}"/>
    <hyperlink ref="D38" r:id="rId37" display="https://afinvest.com.br/interno/relatorios/detalhes-de-ativos?id=403&amp;codativo=LFT%20set%2025" xr:uid="{A9FD5DD0-9665-4A98-BA95-F070BE66D187}"/>
    <hyperlink ref="D39" r:id="rId38" display="https://afinvest.com.br/interno/relatorios/detalhes-de-ativos?id=411&amp;codativo=NTN-B26" xr:uid="{EDFD24B0-508C-4D4C-AE89-6E5094EF102C}"/>
    <hyperlink ref="D40" r:id="rId39" display="https://afinvest.com.br/interno/relatorios/detalhes-de-ativos?id=9668&amp;codativo=USG98239AB55" xr:uid="{ACFD7CFC-9B76-4524-BC49-00C1B7B003DB}"/>
    <hyperlink ref="D41" r:id="rId40" display="https://afinvest.com.br/interno/relatorios/detalhes-de-ativos?id=1271&amp;codativo=Provis%C3%A3o" xr:uid="{A8350DEB-2369-4C33-9A38-216BA3FE5A38}"/>
    <hyperlink ref="D42" r:id="rId41" display="https://afinvest.com.br/interno/relatorios/detalhes-de-ativos?id=1271&amp;codativo=Provis%C3%A3o" xr:uid="{C65512F0-26AA-4C30-BC50-3752B9705D28}"/>
    <hyperlink ref="D43" r:id="rId42" display="https://afinvest.com.br/interno/relatorios/detalhes-de-ativos?id=1271&amp;codativo=Provis%C3%A3o" xr:uid="{6FC836AA-51C0-49BB-8E20-EC0585BF53E6}"/>
    <hyperlink ref="D44" r:id="rId43" display="https://afinvest.com.br/interno/relatorios/detalhes-de-ativos?id=1271&amp;codativo=Provis%C3%A3o" xr:uid="{D7BBF551-12CB-4FF9-BBC9-89DF828BD1BE}"/>
    <hyperlink ref="D45" r:id="rId44" display="https://afinvest.com.br/interno/relatorios/detalhes-de-ativos?id=1271&amp;codativo=Provis%C3%A3o" xr:uid="{1B527819-AB08-4E8F-A8C8-BF51F2B64A69}"/>
    <hyperlink ref="D46" r:id="rId45" display="https://afinvest.com.br/interno/relatorios/detalhes-de-ativos?id=1271&amp;codativo=Provis%C3%A3o" xr:uid="{D79F244C-4D06-422C-AEAE-8D3D05587CD0}"/>
    <hyperlink ref="D47" r:id="rId46" display="https://afinvest.com.br/interno/relatorios/detalhes-de-ativos?id=1271&amp;codativo=Provis%C3%A3o" xr:uid="{25316740-87B0-43D3-B298-6F11CD18B8D3}"/>
    <hyperlink ref="D48" r:id="rId47" display="https://afinvest.com.br/interno/relatorios/detalhes-de-ativos?id=1271&amp;codativo=Provis%C3%A3o" xr:uid="{62217481-149E-4A83-9642-1786B065E5F2}"/>
    <hyperlink ref="D49" r:id="rId48" display="https://afinvest.com.br/interno/relatorios/detalhes-de-ativos?id=1271&amp;codativo=Provis%C3%A3o" xr:uid="{FEF71F85-052F-4AB6-A4A9-7C4B7FFF75CF}"/>
    <hyperlink ref="D50" r:id="rId49" display="https://afinvest.com.br/interno/relatorios/detalhes-de-ativos?id=1271&amp;codativo=Provis%C3%A3o" xr:uid="{06F8675A-A479-4CDE-A493-3AD5BAD46F19}"/>
    <hyperlink ref="D51" r:id="rId50" display="https://afinvest.com.br/interno/relatorios/detalhes-de-ativos?id=1271&amp;codativo=Provis%C3%A3o" xr:uid="{8E791E5C-A01F-476B-AB50-8A85C9D443DA}"/>
    <hyperlink ref="D52" r:id="rId51" display="https://afinvest.com.br/interno/relatorios/detalhes-de-ativos?id=1271&amp;codativo=Provis%C3%A3o" xr:uid="{4EE3FC91-00B3-432F-BC14-E434DBD07097}"/>
    <hyperlink ref="D53" r:id="rId52" display="https://afinvest.com.br/interno/relatorios/detalhes-de-ativos?id=1271&amp;codativo=Provis%C3%A3o" xr:uid="{3DDA7AB7-A031-4D8E-A11C-BF3A1EC53BBE}"/>
    <hyperlink ref="D54" r:id="rId53" display="https://afinvest.com.br/interno/relatorios/detalhes-de-ativos?id=1271&amp;codativo=Provis%C3%A3o" xr:uid="{6DB54D71-ED29-485D-968C-B73107A0DAE7}"/>
    <hyperlink ref="D55" r:id="rId54" display="https://afinvest.com.br/interno/relatorios/detalhes-de-ativos?id=1271&amp;codativo=Provis%C3%A3o" xr:uid="{3F562C17-1190-41F7-B2ED-B2E0FF892ED6}"/>
    <hyperlink ref="D56" r:id="rId55" display="https://afinvest.com.br/interno/relatorios/detalhes-de-ativos?id=1271&amp;codativo=Provis%C3%A3o" xr:uid="{988F2B5C-AD41-4C31-A6F9-7DCAD256AD4B}"/>
    <hyperlink ref="D57" r:id="rId56" display="https://afinvest.com.br/interno/relatorios/detalhes-de-ativos?id=1271&amp;codativo=Provis%C3%A3o" xr:uid="{69384F47-E904-49EC-8977-C72271CF3B71}"/>
    <hyperlink ref="D58" r:id="rId57" display="https://afinvest.com.br/interno/relatorios/detalhes-de-ativos?id=1271&amp;codativo=Provis%C3%A3o" xr:uid="{3BEDE539-7866-4D1B-ACAE-35D1B7F069AF}"/>
    <hyperlink ref="D59" r:id="rId58" display="https://afinvest.com.br/interno/relatorios/detalhes-de-ativos?id=1271&amp;codativo=Provis%C3%A3o" xr:uid="{CC73678D-908F-4098-B50E-1F1FF77194A8}"/>
    <hyperlink ref="D60" r:id="rId59" display="https://afinvest.com.br/interno/relatorios/detalhes-de-ativos?id=1271&amp;codativo=Provis%C3%A3o" xr:uid="{9C020220-D0EB-48AF-8267-76EFD3A8B8FD}"/>
    <hyperlink ref="D61" r:id="rId60" display="https://afinvest.com.br/interno/relatorios/detalhes-de-ativos?id=1271&amp;codativo=Provis%C3%A3o" xr:uid="{6A26154A-6BC6-408B-8BFA-C2F8F95C4F0B}"/>
    <hyperlink ref="D62" r:id="rId61" display="https://afinvest.com.br/interno/relatorios/detalhes-de-ativos?id=1271&amp;codativo=Provis%C3%A3o" xr:uid="{5980CB50-68BC-413C-A74B-1E62445B2B42}"/>
    <hyperlink ref="D63" r:id="rId62" display="https://afinvest.com.br/interno/relatorios/detalhes-de-ativos?id=1271&amp;codativo=Provis%C3%A3o" xr:uid="{D91D8214-2B05-4B6C-AB69-F02DEB0BD35A}"/>
    <hyperlink ref="D64" r:id="rId63" display="https://afinvest.com.br/interno/relatorios/detalhes-de-ativos?id=1271&amp;codativo=Provis%C3%A3o" xr:uid="{0985BD49-930B-47E0-AABC-565153D564FC}"/>
    <hyperlink ref="D65" r:id="rId64" display="https://afinvest.com.br/interno/relatorios/detalhes-de-ativos?id=1271&amp;codativo=Provis%C3%A3o" xr:uid="{0663BCA6-DF4D-48B1-BE9B-85C6F308AB91}"/>
    <hyperlink ref="D66" r:id="rId65" display="https://afinvest.com.br/interno/relatorios/detalhes-de-ativos?id=164&amp;codativo=LFSN1900008" xr:uid="{2F7A9B04-E8E2-4CBB-8136-678BCD3EA7AD}"/>
    <hyperlink ref="D67" r:id="rId66" display="https://afinvest.com.br/interno/relatorios/detalhes-de-ativos?id=1400&amp;codativo=LFSN1800HXO" xr:uid="{823957B3-CCA6-42BE-8BDF-2C23F7546790}"/>
    <hyperlink ref="D68" r:id="rId67" display="https://afinvest.com.br/interno/relatorios/detalhes-de-ativos?id=8260&amp;codativo=LFSN1800D4X" xr:uid="{6746AD2A-B80E-4C89-BD7E-0A7746629515}"/>
    <hyperlink ref="D69" r:id="rId68" display="https://afinvest.com.br/interno/relatorios/detalhes-de-ativos?id=6001&amp;codativo=LFSN1900CR5" xr:uid="{BB4DE1C5-B32B-4383-BFEC-4F2D12B2A481}"/>
    <hyperlink ref="D70" r:id="rId69" display="https://afinvest.com.br/interno/relatorios/detalhes-de-ativos?id=3428&amp;codativo=LFSN1800DS5" xr:uid="{F138D3AE-727D-4EEB-82F0-BCA77B64F321}"/>
    <hyperlink ref="D71" r:id="rId70" display="https://afinvest.com.br/interno/relatorios/detalhes-de-ativos?id=8260&amp;codativo=LFSN1800D4W" xr:uid="{FC865D6E-CA44-4041-9B53-B2224B4912FF}"/>
    <hyperlink ref="D72" r:id="rId71" display="https://afinvest.com.br/interno/relatorios/detalhes-de-ativos?id=9040&amp;codativo=LFSN%20RCI" xr:uid="{E957380F-2D87-409D-BE65-510A9A5FA08D}"/>
    <hyperlink ref="D73" r:id="rId72" display="https://afinvest.com.br/interno/relatorios/detalhes-de-ativos?id=9040&amp;codativo=LFSN%20RCI" xr:uid="{D1D77557-0AD3-460A-9A2C-8BC8D73E9EB8}"/>
    <hyperlink ref="D74" r:id="rId73" display="https://afinvest.com.br/interno/relatorios/detalhes-de-ativos?id=151&amp;codativo=LFSN19001BH" xr:uid="{B97A84A3-F1FD-4EEE-91F0-69208792BEA8}"/>
    <hyperlink ref="D75" r:id="rId74" display="https://afinvest.com.br/interno/relatorios/detalhes-de-ativos?id=3176&amp;codativo=LFSN210099R" xr:uid="{5C36C996-07A6-4714-802A-B1691EE4BA0D}"/>
    <hyperlink ref="D76" r:id="rId75" display="https://afinvest.com.br/interno/relatorios/detalhes-de-ativos?id=153&amp;codativo=LFSN19006KN" xr:uid="{4623078F-9C16-4074-8A5A-0696FDD9343E}"/>
    <hyperlink ref="D77" r:id="rId76" display="https://afinvest.com.br/interno/relatorios/detalhes-de-ativos?id=153&amp;codativo=LFSN19006KM" xr:uid="{8F859518-49C3-4D70-963A-3A9B6265326A}"/>
    <hyperlink ref="D78" r:id="rId77" display="https://afinvest.com.br/interno/relatorios/detalhes-de-ativos?id=3176&amp;codativo=LFSN210099R" xr:uid="{092F65D2-C4BE-44DA-8A19-42792D94A5E2}"/>
    <hyperlink ref="D79" r:id="rId78" display="https://afinvest.com.br/interno/relatorios/detalhes-de-ativos?id=151&amp;codativo=LFSN19001BC" xr:uid="{9BC449BE-23D4-4134-9919-0CB889161102}"/>
    <hyperlink ref="D80" r:id="rId79" display="https://afinvest.com.br/interno/relatorios/detalhes-de-ativos?id=153&amp;codativo=LFSN19006KM" xr:uid="{BC3865FA-0E63-4484-9E96-5A28EF83E1E5}"/>
    <hyperlink ref="D81" r:id="rId80" display="https://afinvest.com.br/interno/relatorios/detalhes-de-ativos?id=153&amp;codativo=LFSN19006KM" xr:uid="{E5D838E8-D499-444B-B3C2-80AE98ECA05C}"/>
    <hyperlink ref="D82" r:id="rId81" display="https://afinvest.com.br/interno/relatorios/detalhes-de-ativos?id=153&amp;codativo=LFSN19006KM" xr:uid="{5F060227-849C-48FF-9183-21EE6E79F0E9}"/>
    <hyperlink ref="D83" r:id="rId82" display="https://afinvest.com.br/interno/relatorios/detalhes-de-ativos?id=153&amp;codativo=LFSN19006KM" xr:uid="{096E624A-E96E-4EDD-8F11-525A9A228311}"/>
    <hyperlink ref="D84" r:id="rId83" display="https://afinvest.com.br/interno/relatorios/detalhes-de-ativos?id=8438&amp;codativo=LFSN1800DG1" xr:uid="{3DE7AF9A-3850-460C-97A2-467CC185311D}"/>
    <hyperlink ref="D85" r:id="rId84" display="https://afinvest.com.br/interno/relatorios/detalhes-de-ativos?id=8439&amp;codativo=LFSN1800DC9" xr:uid="{62CEB8B8-916D-4A62-9E12-5B4E8E9875D7}"/>
    <hyperlink ref="D86" r:id="rId85" display="https://afinvest.com.br/interno/relatorios/detalhes-de-ativos?id=5821&amp;codativo=LFSN2200E75" xr:uid="{9C971360-EFB5-4B59-992F-0D7DC6E58F07}"/>
    <hyperlink ref="D87" r:id="rId86" display="https://afinvest.com.br/interno/relatorios/detalhes-de-ativos?id=5821&amp;codativo=LFSN2200E75" xr:uid="{9819DEF6-C0F0-41C3-AA20-E46B2E934176}"/>
    <hyperlink ref="D88" r:id="rId87" display="https://afinvest.com.br/interno/relatorios/detalhes-de-ativos?id=5821&amp;codativo=LFSN2200E75" xr:uid="{C25A7EE7-C8D7-4F67-9294-0567419FEE53}"/>
    <hyperlink ref="D89" r:id="rId88" display="https://afinvest.com.br/interno/relatorios/detalhes-de-ativos?id=5821&amp;codativo=LFSN2200E75" xr:uid="{A41CAAB6-BBE1-4754-82A9-2D004CD8313A}"/>
    <hyperlink ref="D90" r:id="rId89" display="https://afinvest.com.br/interno/relatorios/detalhes-de-ativos?id=5821&amp;codativo=LFSN2200E75" xr:uid="{7C5DD186-E78F-4B55-9B35-EC31EE85C223}"/>
    <hyperlink ref="D91" r:id="rId90" display="https://afinvest.com.br/interno/relatorios/detalhes-de-ativos?id=5821&amp;codativo=LFSN2200E75" xr:uid="{E535A76F-54BD-474C-8FB3-2356BAE30B57}"/>
    <hyperlink ref="D92" r:id="rId91" display="https://afinvest.com.br/interno/relatorios/detalhes-de-ativos?id=5821&amp;codativo=LFSN2200E75" xr:uid="{ADBEDCDE-C8A0-4F61-B9E4-2422FF6C4A06}"/>
    <hyperlink ref="D93" r:id="rId92" display="https://afinvest.com.br/interno/relatorios/detalhes-de-ativos?id=7958&amp;codativo=LFSN19009YU" xr:uid="{D22C6C16-B013-474D-A061-65400707F3CC}"/>
    <hyperlink ref="D94" r:id="rId93" display="https://afinvest.com.br/interno/relatorios/detalhes-de-ativos?id=7958&amp;codativo=LFSN19009YU" xr:uid="{90658886-8B18-47C3-BDEC-B965BE434594}"/>
    <hyperlink ref="D95" r:id="rId94" display="https://afinvest.com.br/interno/relatorios/detalhes-de-ativos?id=246&amp;codativo=LFSN1900971" xr:uid="{0EF5866A-512D-4D47-A5F2-6DFC6024A1C2}"/>
    <hyperlink ref="D96" r:id="rId95" display="https://afinvest.com.br/interno/relatorios/detalhes-de-ativos?id=192&amp;codativo=LFSN1800CUH" xr:uid="{6869949A-FAF9-4E99-AD47-7F2E7D870ABF}"/>
    <hyperlink ref="D97" r:id="rId96" display="https://afinvest.com.br/interno/relatorios/detalhes-de-ativos?id=195&amp;codativo=LFSN1800D79" xr:uid="{5B461006-2F40-4329-AD5E-E189DFDE2928}"/>
    <hyperlink ref="D98" r:id="rId97" display="https://afinvest.com.br/interno/relatorios/detalhes-de-ativos?id=1092&amp;codativo=LFSN1800E2I" xr:uid="{9388E96E-3C7A-4CFE-8B1B-7597A6A651CC}"/>
    <hyperlink ref="D99" r:id="rId98" display="https://afinvest.com.br/interno/relatorios/detalhes-de-ativos?id=1092&amp;codativo=LFSN1800E2G" xr:uid="{B51ECB8A-FE72-43E0-B459-349B1B5269B6}"/>
    <hyperlink ref="D100" r:id="rId99" display="https://afinvest.com.br/interno/relatorios/detalhes-de-ativos?id=6006&amp;codativo=LFSN2200G2L" xr:uid="{25349099-759E-44B6-9BC3-17C7F709D473}"/>
    <hyperlink ref="D101" r:id="rId100" display="https://afinvest.com.br/interno/relatorios/detalhes-de-ativos?id=6002&amp;codativo=LFSN2200G7D" xr:uid="{ADF8A6C4-D66B-41BC-9F87-B3408F73B9D9}"/>
    <hyperlink ref="D102" r:id="rId101" display="https://afinvest.com.br/interno/relatorios/detalhes-de-ativos?id=195&amp;codativo=LFSN1800D79" xr:uid="{A53098D5-3498-4912-ABAF-C9B241E6064A}"/>
    <hyperlink ref="D103" r:id="rId102" display="https://afinvest.com.br/interno/relatorios/detalhes-de-ativos?id=1165&amp;codativo=LFSN1800DS6" xr:uid="{424DD129-C1C0-47DF-980A-DC872CFC9520}"/>
    <hyperlink ref="D104" r:id="rId103" display="https://afinvest.com.br/interno/relatorios/detalhes-de-ativos?id=6005&amp;codativo=LFSN2200G2K" xr:uid="{6097A547-358D-4A62-9A9B-39FECAC74BB8}"/>
    <hyperlink ref="D105" r:id="rId104" display="https://afinvest.com.br/interno/relatorios/detalhes-de-ativos?id=6005&amp;codativo=LFSN2200G2M" xr:uid="{002BEFD6-2AC1-4F8A-BB37-E925D59DF0E6}"/>
    <hyperlink ref="D106" r:id="rId105" display="https://afinvest.com.br/interno/relatorios/detalhes-de-ativos?id=195&amp;codativo=LFSN1800D79" xr:uid="{22E47554-6561-4973-9D60-0BB17E460CAA}"/>
    <hyperlink ref="D107" r:id="rId106" display="https://afinvest.com.br/interno/relatorios/detalhes-de-ativos?id=192&amp;codativo=LFSN1800CUH" xr:uid="{45365CCA-1BC3-4AAB-8B0B-F3BD75A565C7}"/>
    <hyperlink ref="D108" r:id="rId107" display="https://afinvest.com.br/interno/relatorios/detalhes-de-ativos?id=6005&amp;codativo=LFSN2200G2M" xr:uid="{D6527EF4-B324-49AA-9520-70A2AE4C2FC9}"/>
    <hyperlink ref="D109" r:id="rId108" display="https://afinvest.com.br/interno/relatorios/detalhes-de-ativos?id=6005&amp;codativo=LFSN2200G2K" xr:uid="{A8561902-C861-4EB4-B1B9-498104DC67EF}"/>
    <hyperlink ref="D110" r:id="rId109" display="https://afinvest.com.br/interno/relatorios/detalhes-de-ativos?id=1133&amp;codativo=LFSN1800DXV" xr:uid="{750D83EF-17C3-4939-B888-C43767CBDC0B}"/>
    <hyperlink ref="D111" r:id="rId110" display="https://afinvest.com.br/interno/relatorios/detalhes-de-ativos?id=2620&amp;codativo=LFSN1800DZX" xr:uid="{8DECBF60-4A3D-4BEA-9F24-4C94F47F2AFB}"/>
    <hyperlink ref="D112" r:id="rId111" display="https://afinvest.com.br/interno/relatorios/detalhes-de-ativos?id=1128&amp;codativo=LFSN1800DRJ" xr:uid="{45B73561-54ED-460C-A542-96615FF95A41}"/>
    <hyperlink ref="D113" r:id="rId112" display="https://afinvest.com.br/interno/relatorios/detalhes-de-ativos?id=1126&amp;codativo=LFSN1800DZH" xr:uid="{46F14E1B-BF9A-44EE-A3AC-B492A9040532}"/>
    <hyperlink ref="D114" r:id="rId113" display="https://afinvest.com.br/interno/relatorios/detalhes-de-ativos?id=1165&amp;codativo=LFSN1800DS6" xr:uid="{7E936A47-45C6-43B7-A70A-DE2FA674222E}"/>
    <hyperlink ref="D115" r:id="rId114" display="https://afinvest.com.br/interno/relatorios/detalhes-de-ativos?id=7720&amp;codativo=LFSC24000BB" xr:uid="{ACCFAE1B-E3D1-4FC2-A8A8-E5D7D23BB5FC}"/>
    <hyperlink ref="D116" r:id="rId115" display="https://afinvest.com.br/interno/relatorios/detalhes-de-ativos?id=7720&amp;codativo=LFSC24000BB" xr:uid="{D905AA78-B675-4704-BA3B-45CED424CB91}"/>
    <hyperlink ref="D117" r:id="rId116" display="https://afinvest.com.br/interno/relatorios/detalhes-de-ativos?id=7720&amp;codativo=LFSC24000BB" xr:uid="{FABF4C81-2160-4B98-B748-035F52536D50}"/>
    <hyperlink ref="D118" r:id="rId117" display="https://afinvest.com.br/interno/relatorios/detalhes-de-ativos?id=7720&amp;codativo=LFSC24000BB" xr:uid="{F6E7F613-CB2C-4CBB-B799-602313537EDA}"/>
    <hyperlink ref="D119" r:id="rId118" display="https://afinvest.com.br/interno/relatorios/detalhes-de-ativos?id=7720&amp;codativo=LFSC24000BB" xr:uid="{222E528D-C954-4F42-9259-66C9A9955012}"/>
    <hyperlink ref="D120" r:id="rId119" display="https://afinvest.com.br/interno/relatorios/detalhes-de-ativos?id=7720&amp;codativo=LFSC24000BB" xr:uid="{0F4C5FCF-E81B-4AAC-8603-54942FDF38EF}"/>
    <hyperlink ref="D121" r:id="rId120" display="https://afinvest.com.br/interno/relatorios/detalhes-de-ativos?id=7720&amp;codativo=LFSC24000BB" xr:uid="{02987431-726C-4016-AD07-E28342FF8D68}"/>
    <hyperlink ref="D122" r:id="rId121" display="https://afinvest.com.br/interno/relatorios/detalhes-de-ativos?id=3185&amp;codativo=LFSC190059S" xr:uid="{40A32D0F-D1AD-4A90-96F1-2EAC6BADED5B}"/>
    <hyperlink ref="D123" r:id="rId122" display="https://afinvest.com.br/interno/relatorios/detalhes-de-ativos?id=2736&amp;codativo=LFSC19005L3" xr:uid="{EF002283-0C04-435C-99A2-CD194D9B9560}"/>
    <hyperlink ref="D124" r:id="rId123" display="https://afinvest.com.br/interno/relatorios/detalhes-de-ativos?id=144&amp;codativo=LFSC190054D" xr:uid="{7E904F5A-C3C1-44EF-B04D-2837B95AB8FA}"/>
    <hyperlink ref="D125" r:id="rId124" display="https://afinvest.com.br/interno/relatorios/detalhes-de-ativos?id=144&amp;codativo=LFSC190054D" xr:uid="{0B486D9F-AAA3-4E79-944B-AB14D01F2E54}"/>
    <hyperlink ref="D126" r:id="rId125" display="https://afinvest.com.br/interno/relatorios/detalhes-de-ativos?id=3081&amp;codativo=LFSC19005FF" xr:uid="{6B1CB0D2-0B6D-4937-B9EF-382A82A2C9FC}"/>
    <hyperlink ref="D127" r:id="rId126" display="https://afinvest.com.br/interno/relatorios/detalhes-de-ativos?id=2736&amp;codativo=LFSC19005L3" xr:uid="{758500C1-E7F7-4D75-B877-6E6C4DEF6D85}"/>
    <hyperlink ref="D128" r:id="rId127" display="https://afinvest.com.br/interno/relatorios/detalhes-de-ativos?id=2639&amp;codativo=LFSC190054I" xr:uid="{08EACE24-B363-4A46-ACDB-64E95823B1D3}"/>
    <hyperlink ref="D129" r:id="rId128" display="https://afinvest.com.br/interno/relatorios/detalhes-de-ativos?id=3184&amp;codativo=LFSC19005L1" xr:uid="{E06ED636-49AA-4B7B-A175-4BB185D3C2F3}"/>
    <hyperlink ref="D130" r:id="rId129" display="https://afinvest.com.br/interno/relatorios/detalhes-de-ativos?id=3081&amp;codativo=LFSC19005FF" xr:uid="{B359F8C4-94F7-4ABE-A222-405F626D189C}"/>
    <hyperlink ref="D131" r:id="rId130" display="https://afinvest.com.br/interno/relatorios/detalhes-de-ativos?id=2639&amp;codativo=LFSC190054I" xr:uid="{91C61469-E662-4095-8F4C-B1C62E492436}"/>
    <hyperlink ref="D132" r:id="rId131" display="https://afinvest.com.br/interno/relatorios/detalhes-de-ativos?id=3188&amp;codativo=LFSC190054C" xr:uid="{62DFD05B-578D-4837-9B73-9EB750B0F850}"/>
    <hyperlink ref="D133" r:id="rId132" display="https://afinvest.com.br/interno/relatorios/detalhes-de-ativos?id=144&amp;codativo=LFSC190054D" xr:uid="{617CF231-C5F2-4F96-9CEC-AC81F054255D}"/>
    <hyperlink ref="D134" r:id="rId133" display="https://afinvest.com.br/interno/relatorios/detalhes-de-ativos?id=144&amp;codativo=LFSC190054D" xr:uid="{1B0781FF-A86B-495B-95FE-22FC272DF8B1}"/>
    <hyperlink ref="D135" r:id="rId134" display="https://afinvest.com.br/interno/relatorios/detalhes-de-ativos?id=7865&amp;codativo=LFSC24001P6" xr:uid="{304B5D61-EF91-4476-B459-909FA59F667C}"/>
    <hyperlink ref="D136" r:id="rId135" display="https://afinvest.com.br/interno/relatorios/detalhes-de-ativos?id=262&amp;codativo=LFSC19000BT" xr:uid="{7C44AC9C-9083-4206-BB63-7BF7A0D89F56}"/>
    <hyperlink ref="D137" r:id="rId136" display="https://afinvest.com.br/interno/relatorios/detalhes-de-ativos?id=7859&amp;codativo=LFSC24001JT" xr:uid="{5EFF6AF7-A1D6-4AAC-B3AA-CFE17D04A581}"/>
    <hyperlink ref="D138" r:id="rId137" display="https://afinvest.com.br/interno/relatorios/detalhes-de-ativos?id=7859&amp;codativo=LFSC24001JQ" xr:uid="{95C705F5-A8CF-4ADD-9CF1-92115040DB46}"/>
    <hyperlink ref="D139" r:id="rId138" display="https://afinvest.com.br/interno/relatorios/detalhes-de-ativos?id=262&amp;codativo=LFSC19000BR" xr:uid="{8234CAED-83EA-405D-A792-61B76CE53A2C}"/>
    <hyperlink ref="D140" r:id="rId139" display="https://afinvest.com.br/interno/relatorios/detalhes-de-ativos?id=9039&amp;codativo=LFSC19003FD" xr:uid="{83DD08CA-6BE4-48F8-BA49-74B8BF20A8A7}"/>
    <hyperlink ref="D141" r:id="rId140" display="https://afinvest.com.br/interno/relatorios/detalhes-de-ativos?id=7859&amp;codativo=LFSC24001JR" xr:uid="{5F3CAC9A-A946-4398-A494-F52E28BBCF1A}"/>
    <hyperlink ref="D142" r:id="rId141" display="https://afinvest.com.br/interno/relatorios/detalhes-de-ativos?id=262&amp;codativo=LFSC19000BR" xr:uid="{46090EA7-9D90-40EB-AF4F-960FCFFE0F0F}"/>
    <hyperlink ref="D143" r:id="rId142" display="https://afinvest.com.br/interno/relatorios/detalhes-de-ativos?id=264&amp;codativo=LFSC19003W4" xr:uid="{8275BD20-82D6-4555-A28F-1868C574474D}"/>
    <hyperlink ref="D144" r:id="rId143" display="https://afinvest.com.br/interno/relatorios/detalhes-de-ativos?id=262&amp;codativo=LFSC19000BP" xr:uid="{55CA411B-432D-4BF4-B9C7-F899AECF6A63}"/>
    <hyperlink ref="D145" r:id="rId144" display="https://afinvest.com.br/interno/relatorios/detalhes-de-ativos?id=6112&amp;codativo=LFSC19007G2" xr:uid="{51419188-912F-4669-A6B8-22F35C8CE570}"/>
    <hyperlink ref="D146" r:id="rId145" display="https://afinvest.com.br/interno/relatorios/detalhes-de-ativos?id=7859&amp;codativo=LFSC24001JU" xr:uid="{2D53B18E-42B8-49AC-93EB-0F2B338531FF}"/>
    <hyperlink ref="D147" r:id="rId146" display="https://afinvest.com.br/interno/relatorios/detalhes-de-ativos?id=262&amp;codativo=LFSC19000BR" xr:uid="{2B10A298-DC40-4057-A682-08B4D03B5E11}"/>
    <hyperlink ref="D148" r:id="rId147" display="https://afinvest.com.br/interno/relatorios/detalhes-de-ativos?id=264&amp;codativo=LFSC19003W3" xr:uid="{023DA39D-2A83-423D-84D2-3ED074EC58F4}"/>
    <hyperlink ref="D149" r:id="rId148" display="https://afinvest.com.br/interno/relatorios/detalhes-de-ativos?id=7859&amp;codativo=LFSC24001JP" xr:uid="{382CEED7-72D4-49D5-BA42-47DAEB096EDB}"/>
    <hyperlink ref="D150" r:id="rId149" display="https://afinvest.com.br/interno/relatorios/detalhes-de-ativos?id=262&amp;codativo=LFSC19000BT" xr:uid="{FDDFE88F-E539-4B88-82DD-8C4433828945}"/>
    <hyperlink ref="D151" r:id="rId150" display="https://afinvest.com.br/interno/relatorios/detalhes-de-ativos?id=7859&amp;codativo=LFSC24001JS" xr:uid="{113115FE-6FBA-4C72-8D77-00B2BB8F555E}"/>
    <hyperlink ref="D152" r:id="rId151" display="https://afinvest.com.br/interno/relatorios/detalhes-de-ativos?id=7859&amp;codativo=LFSC24001JV" xr:uid="{9726A4B8-F621-41B9-B46E-01152D6576C7}"/>
    <hyperlink ref="D153" r:id="rId152" display="https://afinvest.com.br/interno/relatorios/detalhes-de-ativos?id=262&amp;codativo=LFSC19000BP" xr:uid="{BBD23050-4460-497F-B16D-4FA68CB1AB30}"/>
    <hyperlink ref="D154" r:id="rId153" display="https://afinvest.com.br/interno/relatorios/detalhes-de-ativos?id=262&amp;codativo=LFSC19000BS" xr:uid="{E26F6135-7C65-433B-B81B-856297775B30}"/>
    <hyperlink ref="D155" r:id="rId154" display="https://afinvest.com.br/interno/relatorios/detalhes-de-ativos?id=262&amp;codativo=LFSC19000BP" xr:uid="{85BA3BA1-D9A6-4B66-AA37-9BC448ECE41A}"/>
    <hyperlink ref="D156" r:id="rId155" display="https://afinvest.com.br/interno/relatorios/detalhes-de-ativos?id=7865&amp;codativo=LFSC24001P5" xr:uid="{6A824A4D-55AF-45E6-8C5D-F3EC1A6CDAD4}"/>
    <hyperlink ref="D157" r:id="rId156" display="https://afinvest.com.br/interno/relatorios/detalhes-de-ativos?id=7896&amp;codativo=LF002400951" xr:uid="{A3EAB33C-C976-433D-8F93-B6ED6AAAB4A6}"/>
    <hyperlink ref="D158" r:id="rId157" display="https://afinvest.com.br/interno/relatorios/detalhes-de-ativos?id=6876&amp;codativo=LF002305RGW" xr:uid="{943035FF-505D-4B52-BAC1-CCE8F7929290}"/>
    <hyperlink ref="D159" r:id="rId158" display="https://afinvest.com.br/interno/relatorios/detalhes-de-ativos?id=6845&amp;codativo=LF002305R3L" xr:uid="{6ABF6606-D1A2-4A29-B7FD-E4105465577E}"/>
    <hyperlink ref="D160" r:id="rId159" display="https://afinvest.com.br/interno/relatorios/detalhes-de-ativos?id=6878&amp;codativo=LF002305RFW" xr:uid="{CD828673-80AF-4C6A-9CF7-583AB7FEDBC3}"/>
    <hyperlink ref="D161" r:id="rId160" display="https://afinvest.com.br/interno/relatorios/detalhes-de-ativos?id=6875&amp;codativo=LF002305RFO" xr:uid="{C9F43BA5-E693-4A13-83BE-4BEFE074DB5A}"/>
    <hyperlink ref="D162" r:id="rId161" display="https://afinvest.com.br/interno/relatorios/detalhes-de-ativos?id=6879&amp;codativo=LF002305RGY" xr:uid="{0A44203A-D7C4-4D17-9376-75E8E3EC3A88}"/>
    <hyperlink ref="D163" r:id="rId162" display="https://afinvest.com.br/interno/relatorios/detalhes-de-ativos?id=7896&amp;codativo=LF002400951" xr:uid="{419AB74C-E71D-49DA-9A02-D60B04921A26}"/>
    <hyperlink ref="D164" r:id="rId163" display="https://afinvest.com.br/interno/relatorios/detalhes-de-ativos?id=6979&amp;codativo=LF002305RGL" xr:uid="{D4EB4106-1AAF-4EF3-81BA-53E172E7513E}"/>
    <hyperlink ref="D165" r:id="rId164" display="https://afinvest.com.br/interno/relatorios/detalhes-de-ativos?id=7896&amp;codativo=LF002400951" xr:uid="{AB6D5FE6-3D1D-445E-A94D-4E7BD5C306C7}"/>
    <hyperlink ref="D166" r:id="rId165" display="https://afinvest.com.br/interno/relatorios/detalhes-de-ativos?id=7896&amp;codativo=LF002400951" xr:uid="{4DFD0764-B24F-4C19-9562-680C8BF17BE5}"/>
    <hyperlink ref="D167" r:id="rId166" display="https://afinvest.com.br/interno/relatorios/detalhes-de-ativos?id=6885&amp;codativo=LF002305RGQ" xr:uid="{1B6373A0-16B5-4D03-8508-C08CEE44E991}"/>
    <hyperlink ref="D168" r:id="rId167" display="https://afinvest.com.br/interno/relatorios/detalhes-de-ativos?id=6882&amp;codativo=LF002305RGD" xr:uid="{70F3D74E-6FC3-4D80-9CC7-B4CB03BE583E}"/>
    <hyperlink ref="D169" r:id="rId168" display="https://afinvest.com.br/interno/relatorios/detalhes-de-ativos?id=6884&amp;codativo=LF002305RGT" xr:uid="{76B34A9F-097F-4B63-BF03-8BF554DB2673}"/>
    <hyperlink ref="D170" r:id="rId169" display="https://afinvest.com.br/interno/relatorios/detalhes-de-ativos?id=6880&amp;codativo=LF002305RG9" xr:uid="{06563383-86AA-4362-A241-C56ABC738C8E}"/>
    <hyperlink ref="D171" r:id="rId170" display="https://afinvest.com.br/interno/relatorios/detalhes-de-ativos?id=7896&amp;codativo=LF002400951" xr:uid="{F53CC4A7-5F27-440E-8E49-6BFA8BEAE879}"/>
    <hyperlink ref="D172" r:id="rId171" display="https://afinvest.com.br/interno/relatorios/detalhes-de-ativos?id=6883&amp;codativo=LF002305RGI" xr:uid="{29A058A5-B9AB-4589-B807-2EEA567B9DE8}"/>
    <hyperlink ref="D173" r:id="rId172" display="https://afinvest.com.br/interno/relatorios/detalhes-de-ativos?id=6882&amp;codativo=LF002305RGM" xr:uid="{EE16801E-4869-486E-B9C0-C217E0F6098C}"/>
    <hyperlink ref="D174" r:id="rId173" display="https://afinvest.com.br/interno/relatorios/detalhes-de-ativos?id=6878&amp;codativo=LF002305RGG" xr:uid="{098DCDBE-E67E-4624-ADED-E6E9CAD72B5C}"/>
    <hyperlink ref="D175" r:id="rId174" display="https://afinvest.com.br/interno/relatorios/detalhes-de-ativos?id=6879&amp;codativo=LF002305RG5" xr:uid="{1E14EC44-7493-4861-B03F-3DAEC15D1A55}"/>
    <hyperlink ref="D176" r:id="rId175" display="https://afinvest.com.br/interno/relatorios/detalhes-de-ativos?id=6880&amp;codativo=LF002305RGO" xr:uid="{01258B16-2D4F-433E-9BAF-622BFF0968A3}"/>
    <hyperlink ref="D177" r:id="rId176" display="https://afinvest.com.br/interno/relatorios/detalhes-de-ativos?id=7896&amp;codativo=LF002400951" xr:uid="{62348C33-6B9E-44DE-A64F-6B4528A47890}"/>
    <hyperlink ref="D178" r:id="rId177" display="https://afinvest.com.br/interno/relatorios/detalhes-de-ativos?id=9459&amp;codativo=LF002400BZO" xr:uid="{0F98FC1A-65DD-4B8D-A99B-A24FCE1FA5E3}"/>
    <hyperlink ref="D179" r:id="rId178" display="https://afinvest.com.br/interno/relatorios/detalhes-de-ativos?id=9459&amp;codativo=LF002400BZO" xr:uid="{170ADF67-5EC1-4A3E-BC65-3DAE3BDEECC5}"/>
    <hyperlink ref="D180" r:id="rId179" display="https://afinvest.com.br/interno/relatorios/detalhes-de-ativos?id=9459&amp;codativo=LF002400BZO" xr:uid="{F3C20E9E-FD57-4FC1-83E9-759BA9E8E712}"/>
    <hyperlink ref="D181" r:id="rId180" display="https://afinvest.com.br/interno/relatorios/detalhes-de-ativos?id=9459&amp;codativo=LF002400BZO" xr:uid="{94627AF8-0340-4F3E-B9B0-910BCC30C85E}"/>
    <hyperlink ref="D182" r:id="rId181" display="https://afinvest.com.br/interno/relatorios/detalhes-de-ativos?id=9567&amp;codativo=LF002400ATX" xr:uid="{AB1D2AB1-3BE5-4191-AEB9-F2ED50962CC7}"/>
    <hyperlink ref="D183" r:id="rId182" display="https://afinvest.com.br/interno/relatorios/detalhes-de-ativos?id=6058&amp;codativo=LF002200L4W" xr:uid="{F21C6A1A-0B57-43A1-9287-13DF5168F2F4}"/>
    <hyperlink ref="D184" r:id="rId183" display="https://afinvest.com.br/interno/relatorios/detalhes-de-ativos?id=6058&amp;codativo=LF002200L4W" xr:uid="{A6431451-5ED5-4DAB-A81D-FFCA228514C6}"/>
    <hyperlink ref="D185" r:id="rId184" display="https://afinvest.com.br/interno/relatorios/detalhes-de-ativos?id=6058&amp;codativo=LF002200L4W" xr:uid="{0E4E19AE-C27D-44C6-821A-A9C9BE52282E}"/>
    <hyperlink ref="D186" r:id="rId185" display="https://afinvest.com.br/interno/relatorios/detalhes-de-ativos?id=8350&amp;codativo=LF0024007OE" xr:uid="{FC6A3F70-A9CF-43E9-8710-62617A1B7BA6}"/>
    <hyperlink ref="D187" r:id="rId186" display="https://afinvest.com.br/interno/relatorios/detalhes-de-ativos?id=8351&amp;codativo=LF002400GAO" xr:uid="{43B863BD-203B-4F5E-BA02-620EA2A59595}"/>
    <hyperlink ref="D188" r:id="rId187" display="https://afinvest.com.br/interno/relatorios/detalhes-de-ativos?id=8350&amp;codativo=LF0024007OE" xr:uid="{CB976FB2-22EA-4EF9-8D6A-D49865D044B4}"/>
    <hyperlink ref="D189" r:id="rId188" display="https://afinvest.com.br/interno/relatorios/detalhes-de-ativos?id=8351&amp;codativo=LF002400GAO" xr:uid="{4925D004-887F-49EA-A3B2-5524EF7808AE}"/>
    <hyperlink ref="D190" r:id="rId189" display="https://afinvest.com.br/interno/relatorios/detalhes-de-ativos?id=8350&amp;codativo=LF0024007OE" xr:uid="{F4EAD51B-8ED2-4CDF-BAAC-868A7BB0F206}"/>
    <hyperlink ref="D191" r:id="rId190" display="https://afinvest.com.br/interno/relatorios/detalhes-de-ativos?id=8351&amp;codativo=LF002400GAO" xr:uid="{629BCBF3-41A7-4960-932D-BCF50E27CABC}"/>
    <hyperlink ref="D192" r:id="rId191" display="https://afinvest.com.br/interno/relatorios/detalhes-de-ativos?id=8350&amp;codativo=LF0024007OE" xr:uid="{77193304-8798-4389-A6B0-1EA3947A8C37}"/>
    <hyperlink ref="D193" r:id="rId192" display="https://afinvest.com.br/interno/relatorios/detalhes-de-ativos?id=8350&amp;codativo=LF0024007OE" xr:uid="{16305B00-DE91-49D4-8B3A-CC7B41C95334}"/>
    <hyperlink ref="D194" r:id="rId193" display="https://afinvest.com.br/interno/relatorios/detalhes-de-ativos?id=8350&amp;codativo=LF0024007OE" xr:uid="{E49C9FC2-EC7C-4232-BBB1-16201AA7FA25}"/>
    <hyperlink ref="D195" r:id="rId194" display="https://afinvest.com.br/interno/relatorios/detalhes-de-ativos?id=8350&amp;codativo=LF0024007OE" xr:uid="{795F4D8B-A06F-41FC-8F73-B9D38B55420D}"/>
    <hyperlink ref="D196" r:id="rId195" display="https://afinvest.com.br/interno/relatorios/detalhes-de-ativos?id=9444&amp;codativo=LF002308CS3" xr:uid="{606D281C-CCF7-42BB-BE1D-6560DA4E5AB5}"/>
    <hyperlink ref="D197" r:id="rId196" display="https://afinvest.com.br/interno/relatorios/detalhes-de-ativos?id=9627&amp;codativo=LF002400LQY" xr:uid="{E31A577C-5002-4179-8846-CB4BF01D2950}"/>
    <hyperlink ref="D198" r:id="rId197" display="https://afinvest.com.br/interno/relatorios/detalhes-de-ativos?id=8121&amp;codativo=LF00200088U" xr:uid="{4C611073-A903-4E25-997A-EF3086C53094}"/>
    <hyperlink ref="D199" r:id="rId198" display="https://afinvest.com.br/interno/relatorios/detalhes-de-ativos?id=8122&amp;codativo=LF0020008IV" xr:uid="{3D02D1CA-07A2-4C4F-B3BF-B28C80E64500}"/>
    <hyperlink ref="D200" r:id="rId199" display="https://afinvest.com.br/interno/relatorios/detalhes-de-ativos?id=8012&amp;codativo=LF002000977" xr:uid="{D6A81858-E6A8-4226-9B9B-FAE333A635A6}"/>
    <hyperlink ref="D201" r:id="rId200" display="https://afinvest.com.br/interno/relatorios/detalhes-de-ativos?id=3258&amp;codativo=LF002200G90" xr:uid="{B72A9954-3538-4141-B58A-E5E1213297BA}"/>
    <hyperlink ref="D202" r:id="rId201" display="https://afinvest.com.br/interno/relatorios/detalhes-de-ativos?id=9490&amp;codativo=LF0023082A5" xr:uid="{59C34679-953B-43EA-9B2D-CBF0F09A73CF}"/>
    <hyperlink ref="D203" r:id="rId202" display="https://afinvest.com.br/interno/relatorios/detalhes-de-ativos?id=8803&amp;codativo=LF002400Q0C" xr:uid="{A439D027-0518-4835-9416-A657FF8DC7F4}"/>
    <hyperlink ref="D204" r:id="rId203" display="https://afinvest.com.br/interno/relatorios/detalhes-de-ativos?id=8803&amp;codativo=LF002400Q0B" xr:uid="{831059DD-B0DA-440F-939C-84AC925204CB}"/>
    <hyperlink ref="D205" r:id="rId204" display="https://afinvest.com.br/interno/relatorios/detalhes-de-ativos?id=8803&amp;codativo=LF002400Q0D" xr:uid="{5B5CB217-7877-4649-B3A2-4916E568AAA5}"/>
    <hyperlink ref="D206" r:id="rId205" display="https://afinvest.com.br/interno/relatorios/detalhes-de-ativos?id=8803&amp;codativo=LF002400Q0A" xr:uid="{7D90921B-72F7-405E-9F7A-0103B1CB7AE2}"/>
    <hyperlink ref="D207" r:id="rId206" display="https://afinvest.com.br/interno/relatorios/detalhes-de-ativos?id=8803&amp;codativo=LF002400Q09" xr:uid="{A7DCDBD5-BACB-4CC6-A07E-CB1C57ED2C1B}"/>
    <hyperlink ref="D208" r:id="rId207" display="https://afinvest.com.br/interno/relatorios/detalhes-de-ativos?id=8263&amp;codativo=LF002400EY5" xr:uid="{1E0CFC0C-BBA2-495A-B361-5BAC01FD7A32}"/>
    <hyperlink ref="D209" r:id="rId208" display="https://afinvest.com.br/interno/relatorios/detalhes-de-ativos?id=8263&amp;codativo=LF002400EY5" xr:uid="{ED713550-3A83-4EC0-A77B-8B460A1C2DD8}"/>
    <hyperlink ref="D210" r:id="rId209" display="https://afinvest.com.br/interno/relatorios/detalhes-de-ativos?id=8263&amp;codativo=LF002400EY5" xr:uid="{AEF87F8B-F044-4B8A-8402-33359AAAFCE3}"/>
    <hyperlink ref="D211" r:id="rId210" display="https://afinvest.com.br/interno/relatorios/detalhes-de-ativos?id=8263&amp;codativo=LF002400EY5" xr:uid="{1A9D9964-1DA9-4FA2-8E51-2D0E885554A9}"/>
    <hyperlink ref="D212" r:id="rId211" display="https://afinvest.com.br/interno/relatorios/detalhes-de-ativos?id=8263&amp;codativo=LF002400EY5" xr:uid="{D51ACFDC-6451-487D-80AA-6088A2B87085}"/>
    <hyperlink ref="D213" r:id="rId212" display="https://afinvest.com.br/interno/relatorios/detalhes-de-ativos?id=8263&amp;codativo=LF002400EY5" xr:uid="{4293FC27-5E6C-492F-8DE4-3DACCAB82317}"/>
    <hyperlink ref="D214" r:id="rId213" display="https://afinvest.com.br/interno/relatorios/detalhes-de-ativos?id=8263&amp;codativo=LF002400EY5" xr:uid="{EEA2FF35-3408-4A6A-94EF-6661B438B5F3}"/>
    <hyperlink ref="D215" r:id="rId214" display="https://afinvest.com.br/interno/relatorios/detalhes-de-ativos?id=8578&amp;codativo=LF002400KBT" xr:uid="{DFD92406-5603-4453-A5D2-5E4BFC915BF6}"/>
    <hyperlink ref="D216" r:id="rId215" display="https://afinvest.com.br/interno/relatorios/detalhes-de-ativos?id=8578&amp;codativo=LF002400KBW" xr:uid="{007FCA1D-8F8E-4F31-91D6-A7F69F1ED592}"/>
    <hyperlink ref="D217" r:id="rId216" display="https://afinvest.com.br/interno/relatorios/detalhes-de-ativos?id=8578&amp;codativo=LF002400KBU" xr:uid="{95D9881F-E501-4868-A00B-B3853E04C609}"/>
    <hyperlink ref="D218" r:id="rId217" display="https://afinvest.com.br/interno/relatorios/detalhes-de-ativos?id=8578&amp;codativo=LF002400KBY" xr:uid="{AB861BB9-BF9B-499E-8075-32B2290BD18A}"/>
    <hyperlink ref="D219" r:id="rId218" display="https://afinvest.com.br/interno/relatorios/detalhes-de-ativos?id=8578&amp;codativo=LF002400KC0" xr:uid="{C3BA57A1-2451-4949-9D43-BA99774FE61F}"/>
    <hyperlink ref="D220" r:id="rId219" display="https://afinvest.com.br/interno/relatorios/detalhes-de-ativos?id=8578&amp;codativo=LF002400KBX" xr:uid="{60EC046A-8DE1-4485-A0F7-753B515AD44C}"/>
    <hyperlink ref="D221" r:id="rId220" display="https://afinvest.com.br/interno/relatorios/detalhes-de-ativos?id=8578&amp;codativo=LF002400KC1" xr:uid="{888FC9F7-B676-46DB-8A41-C59C6C40E405}"/>
    <hyperlink ref="D222" r:id="rId221" display="https://afinvest.com.br/interno/relatorios/detalhes-de-ativos?id=8578&amp;codativo=LF002400KC2" xr:uid="{ABE6720A-BAAD-42DC-97C0-D82B8A6FF6D3}"/>
    <hyperlink ref="D223" r:id="rId222" display="https://afinvest.com.br/interno/relatorios/detalhes-de-ativos?id=3399&amp;codativo=LF002200IOA" xr:uid="{5800A5D7-5D83-470A-BC29-5B3202A8C744}"/>
    <hyperlink ref="D224" r:id="rId223" display="https://afinvest.com.br/interno/relatorios/detalhes-de-ativos?id=3181&amp;codativo=LF002200DBM" xr:uid="{D9E767B7-6F78-4FD4-8700-C5FF45664BB8}"/>
    <hyperlink ref="D225" r:id="rId224" display="https://afinvest.com.br/interno/relatorios/detalhes-de-ativos?id=3181&amp;codativo=LF002200DBM" xr:uid="{6F0B2F08-B157-4508-93A3-5BE417872851}"/>
    <hyperlink ref="D226" r:id="rId225" display="https://afinvest.com.br/interno/relatorios/detalhes-de-ativos?id=3181&amp;codativo=LF002200DBM" xr:uid="{7901B2BC-C012-48D0-9621-F8C24D25FC1F}"/>
    <hyperlink ref="D227" r:id="rId226" display="https://afinvest.com.br/interno/relatorios/detalhes-de-ativos?id=3181&amp;codativo=LF002200DBM" xr:uid="{F93D324C-FCF1-48AE-940C-F3CC0B307E4A}"/>
    <hyperlink ref="D228" r:id="rId227" display="https://afinvest.com.br/interno/relatorios/detalhes-de-ativos?id=8445&amp;codativo=LF002100EXK" xr:uid="{EE61E879-46B6-46F9-9B2C-3BAD36864EDA}"/>
    <hyperlink ref="D229" r:id="rId228" display="https://afinvest.com.br/interno/relatorios/detalhes-de-ativos?id=8352&amp;codativo=LF0024008ZU" xr:uid="{A843AFBE-FFCB-4D1C-AE9D-FD9178180429}"/>
    <hyperlink ref="D230" r:id="rId229" display="https://afinvest.com.br/interno/relatorios/detalhes-de-ativos?id=7998&amp;codativo=LF002400ABF" xr:uid="{549C2ACD-6B72-486B-8132-B286A70C6405}"/>
    <hyperlink ref="D231" r:id="rId230" display="https://afinvest.com.br/interno/relatorios/detalhes-de-ativos?id=8399&amp;codativo=LF002400GJ4" xr:uid="{29DD7DCF-2094-472F-A125-F52B969F813A}"/>
    <hyperlink ref="D232" r:id="rId231" display="https://afinvest.com.br/interno/relatorios/detalhes-de-ativos?id=7998&amp;codativo=LF002400ABN" xr:uid="{C290310E-5E8F-4AB8-A485-32AB060ACD92}"/>
    <hyperlink ref="D233" r:id="rId232" display="https://afinvest.com.br/interno/relatorios/detalhes-de-ativos?id=8352&amp;codativo=LF0024008ZU" xr:uid="{BADB33F1-2521-4190-A841-7CF21580466E}"/>
    <hyperlink ref="D234" r:id="rId233" display="https://afinvest.com.br/interno/relatorios/detalhes-de-ativos?id=7998&amp;codativo=LF002400ABK" xr:uid="{42A7EE11-3337-4ED1-B393-E593175015C8}"/>
    <hyperlink ref="D235" r:id="rId234" display="https://afinvest.com.br/interno/relatorios/detalhes-de-ativos?id=8399&amp;codativo=LF002400GJ4" xr:uid="{A8741632-68FF-4846-B36E-ECBB7BD29507}"/>
    <hyperlink ref="D236" r:id="rId235" display="https://afinvest.com.br/interno/relatorios/detalhes-de-ativos?id=7998&amp;codativo=LF002400ABJ" xr:uid="{87026AFF-2504-4B66-816B-C2CE3905F2E7}"/>
    <hyperlink ref="D237" r:id="rId236" display="https://afinvest.com.br/interno/relatorios/detalhes-de-ativos?id=8399&amp;codativo=LF002400GJ4" xr:uid="{67D912E0-7A05-4EA4-89CD-1B723A3CEC63}"/>
    <hyperlink ref="D238" r:id="rId237" display="https://afinvest.com.br/interno/relatorios/detalhes-de-ativos?id=8352&amp;codativo=LF0024008ZU" xr:uid="{6A227BAA-00B2-43FD-AEBE-190F48620706}"/>
    <hyperlink ref="D239" r:id="rId238" display="https://afinvest.com.br/interno/relatorios/detalhes-de-ativos?id=3370&amp;codativo=LF002200HQZ" xr:uid="{9CE53187-712C-4BAF-87BF-9E46FC194015}"/>
    <hyperlink ref="D240" r:id="rId239" display="https://afinvest.com.br/interno/relatorios/detalhes-de-ativos?id=7998&amp;codativo=LF002400ABL" xr:uid="{ED30247E-FDDE-4FBF-B142-C12004BA4062}"/>
    <hyperlink ref="D241" r:id="rId240" display="https://afinvest.com.br/interno/relatorios/detalhes-de-ativos?id=8352&amp;codativo=LF0024008ZU" xr:uid="{E49F55B6-27A9-4D67-9630-989BC27AF774}"/>
    <hyperlink ref="D242" r:id="rId241" display="https://afinvest.com.br/interno/relatorios/detalhes-de-ativos?id=7998&amp;codativo=LF002400ABH" xr:uid="{62DB946C-201C-4E2E-81BA-76B753D3984B}"/>
    <hyperlink ref="D243" r:id="rId242" display="https://afinvest.com.br/interno/relatorios/detalhes-de-ativos?id=7998&amp;codativo=LF002400ABG" xr:uid="{560F3BF9-5005-4B37-998A-C1EFD0A87819}"/>
    <hyperlink ref="D244" r:id="rId243" display="https://afinvest.com.br/interno/relatorios/detalhes-de-ativos?id=8352&amp;codativo=LF0024008ZU" xr:uid="{20B3C427-ABD0-40E3-AF44-A73031C50DEC}"/>
    <hyperlink ref="D245" r:id="rId244" display="https://afinvest.com.br/interno/relatorios/detalhes-de-ativos?id=7998&amp;codativo=LF002400ABM" xr:uid="{3CCF3E58-BE10-4B82-AFDE-5E297B7D2FA1}"/>
    <hyperlink ref="D246" r:id="rId245" display="https://afinvest.com.br/interno/relatorios/detalhes-de-ativos?id=8352&amp;codativo=LF0024008ZU" xr:uid="{C1BBE6A1-119A-434E-9BC1-04F1A93C0765}"/>
    <hyperlink ref="D247" r:id="rId246" display="https://afinvest.com.br/interno/relatorios/detalhes-de-ativos?id=7998&amp;codativo=LF002400ABI" xr:uid="{336FC689-609A-40A2-B113-D04AAAC940F3}"/>
    <hyperlink ref="D248" r:id="rId247" display="https://afinvest.com.br/interno/relatorios/detalhes-de-ativos?id=9045&amp;codativo=LF002400UVP" xr:uid="{7CF4623C-B573-413A-96F3-71B0071E34FC}"/>
    <hyperlink ref="D249" r:id="rId248" display="https://afinvest.com.br/interno/relatorios/detalhes-de-ativos?id=9045&amp;codativo=LF002400UVJ" xr:uid="{5EE6D66F-37E8-4519-8301-C153860FAB6D}"/>
    <hyperlink ref="D250" r:id="rId249" display="https://afinvest.com.br/interno/relatorios/detalhes-de-ativos?id=9045&amp;codativo=LF002400UVM" xr:uid="{AC393C30-147E-467A-87D4-2C658F1F9C0B}"/>
    <hyperlink ref="D251" r:id="rId250" display="https://afinvest.com.br/interno/relatorios/detalhes-de-ativos?id=9721&amp;codativo=LFSC25004NH" xr:uid="{7D3D9332-9A05-4F6A-800B-306A4B448002}"/>
    <hyperlink ref="D252" r:id="rId251" display="https://afinvest.com.br/interno/relatorios/detalhes-de-ativos?id=9721&amp;codativo=LFSC25004NH" xr:uid="{51B4B7FA-040C-4ACE-9574-8E83AD1367FC}"/>
    <hyperlink ref="D253" r:id="rId252" display="https://afinvest.com.br/interno/relatorios/detalhes-de-ativos?id=9721&amp;codativo=LFSC25004NH" xr:uid="{E56E1BFC-9DE0-46AF-A1EA-70FDC65DEFE7}"/>
    <hyperlink ref="D254" r:id="rId253" display="https://afinvest.com.br/interno/relatorios/detalhes-de-ativos?id=7445&amp;codativo=LF002308DXP" xr:uid="{1AAA9550-47A9-4681-B75C-24411AB6FC88}"/>
    <hyperlink ref="D255" r:id="rId254" display="https://afinvest.com.br/interno/relatorios/detalhes-de-ativos?id=9717&amp;codativo=LF0025008NC" xr:uid="{562D7236-8F53-49AB-B7AA-A2ADEFD687A9}"/>
    <hyperlink ref="D256" r:id="rId255" display="https://afinvest.com.br/interno/relatorios/detalhes-de-ativos?id=9442&amp;codativo=LF0021008OH" xr:uid="{A8331E55-0DA7-4E0B-A45C-B99AA1E5067C}"/>
    <hyperlink ref="D257" r:id="rId256" display="https://afinvest.com.br/interno/relatorios/detalhes-de-ativos?id=7409&amp;codativo=LF00220095U" xr:uid="{742109AA-6B02-480D-A59C-C2D006007B70}"/>
    <hyperlink ref="D258" r:id="rId257" display="https://afinvest.com.br/interno/relatorios/detalhes-de-ativos?id=8111&amp;codativo=LF002400BZZ" xr:uid="{591D3D61-5F65-4B60-95B8-C77501BD55D3}"/>
    <hyperlink ref="D259" r:id="rId258" display="https://afinvest.com.br/interno/relatorios/detalhes-de-ativos?id=8996&amp;codativo=LF%20BMG%20NOV/26" xr:uid="{0698CFF8-54D4-4BC0-B49B-88D406F076FC}"/>
    <hyperlink ref="D260" r:id="rId259" display="https://afinvest.com.br/interno/relatorios/detalhes-de-ativos?id=8111&amp;codativo=LF002400BZZ" xr:uid="{28169689-DA73-420A-963F-EF746E5B36EF}"/>
    <hyperlink ref="D261" r:id="rId260" display="https://afinvest.com.br/interno/relatorios/detalhes-de-ativos?id=5818&amp;codativo=LF002200QQO" xr:uid="{8E7E74E3-929C-49BD-ADEA-E0937E6CA279}"/>
    <hyperlink ref="D262" r:id="rId261" display="https://afinvest.com.br/interno/relatorios/detalhes-de-ativos?id=8996&amp;codativo=LF%20BMG%20NOV/26" xr:uid="{3A784D8F-D234-428D-A25C-71D21A502052}"/>
    <hyperlink ref="D263" r:id="rId262" display="https://afinvest.com.br/interno/relatorios/detalhes-de-ativos?id=8111&amp;codativo=LF002400BZZ" xr:uid="{C5B9BBC5-16B9-4048-AF43-4F40396DBEC5}"/>
    <hyperlink ref="D264" r:id="rId263" display="https://afinvest.com.br/interno/relatorios/detalhes-de-ativos?id=5818&amp;codativo=LF002200QQO" xr:uid="{5D32EA2A-4097-45D4-95FE-3916A7EF1A78}"/>
    <hyperlink ref="D265" r:id="rId264" display="https://afinvest.com.br/interno/relatorios/detalhes-de-ativos?id=8111&amp;codativo=LF002400BZZ" xr:uid="{DFD4576C-93FC-43DB-B082-D860540A01CB}"/>
    <hyperlink ref="D266" r:id="rId265" display="https://afinvest.com.br/interno/relatorios/detalhes-de-ativos?id=5818&amp;codativo=LF002200QQO" xr:uid="{0DEA97C8-56AA-4B82-BACA-CF3D34824A24}"/>
    <hyperlink ref="D267" r:id="rId266" display="https://afinvest.com.br/interno/relatorios/detalhes-de-ativos?id=8996&amp;codativo=LF%20BMG%20NOV/26" xr:uid="{728B805E-FAC0-4718-B79F-791C059C3211}"/>
    <hyperlink ref="D268" r:id="rId267" display="https://afinvest.com.br/interno/relatorios/detalhes-de-ativos?id=8111&amp;codativo=LF002400BZZ" xr:uid="{E33383E1-B3E7-496E-BECD-2B408048608D}"/>
    <hyperlink ref="D269" r:id="rId268" display="https://afinvest.com.br/interno/relatorios/detalhes-de-ativos?id=5818&amp;codativo=LF002200QQO" xr:uid="{8C6663C8-57A1-44DC-8EF7-916B4070ED35}"/>
    <hyperlink ref="D270" r:id="rId269" display="https://afinvest.com.br/interno/relatorios/detalhes-de-ativos?id=8996&amp;codativo=LF%20BMG%20NOV/26" xr:uid="{24E34DF9-F16C-4A0E-8192-9F0B06433DA2}"/>
    <hyperlink ref="D271" r:id="rId270" display="https://afinvest.com.br/interno/relatorios/detalhes-de-ativos?id=8111&amp;codativo=LF002400BZZ" xr:uid="{2E6481B7-A1C9-4385-A1BD-A9AEEFD081D7}"/>
    <hyperlink ref="D272" r:id="rId271" display="https://afinvest.com.br/interno/relatorios/detalhes-de-ativos?id=5818&amp;codativo=LF002200QQO" xr:uid="{64972CCE-8194-4033-BF83-34DBB1CB9182}"/>
    <hyperlink ref="D273" r:id="rId272" display="https://afinvest.com.br/interno/relatorios/detalhes-de-ativos?id=5818&amp;codativo=LF002200QQO" xr:uid="{CF88348C-EB18-472D-A3FE-E508580E3635}"/>
    <hyperlink ref="D274" r:id="rId273" display="https://afinvest.com.br/interno/relatorios/detalhes-de-ativos?id=8996&amp;codativo=LF%20BMG%20NOV/26" xr:uid="{27F307AD-CD2E-49E8-8BB6-F54B8F17E248}"/>
    <hyperlink ref="D275" r:id="rId274" display="https://afinvest.com.br/interno/relatorios/detalhes-de-ativos?id=5818&amp;codativo=LF002200QQO" xr:uid="{0B42A2B1-D737-410E-8538-75B4E521E819}"/>
    <hyperlink ref="D276" r:id="rId275" display="https://afinvest.com.br/interno/relatorios/detalhes-de-ativos?id=7100&amp;codativo=LF002307IJ6" xr:uid="{3FC29FB2-C0F4-4C01-95C4-1F3F4D3F3050}"/>
    <hyperlink ref="D277" r:id="rId276" display="https://afinvest.com.br/interno/relatorios/detalhes-de-ativos?id=7100&amp;codativo=LF002307IJ6" xr:uid="{8B330D89-E9AB-4984-98B5-85AB142A97B3}"/>
    <hyperlink ref="D278" r:id="rId277" display="https://afinvest.com.br/interno/relatorios/detalhes-de-ativos?id=7100&amp;codativo=LF002307IJ6" xr:uid="{A590A6A2-4949-4104-BE0F-89BEA66E89EB}"/>
    <hyperlink ref="D279" r:id="rId278" display="https://afinvest.com.br/interno/relatorios/detalhes-de-ativos?id=7100&amp;codativo=LF002307IJ6" xr:uid="{0E8A5AFF-D2B8-4BBE-AE78-6CC68FC90C72}"/>
    <hyperlink ref="D280" r:id="rId279" display="https://afinvest.com.br/interno/relatorios/detalhes-de-ativos?id=7100&amp;codativo=LF002307IJ6" xr:uid="{37825507-5E6D-4F95-8F5C-597374E394B6}"/>
    <hyperlink ref="D281" r:id="rId280" display="https://afinvest.com.br/interno/relatorios/detalhes-de-ativos?id=7100&amp;codativo=LF002307IJ6" xr:uid="{F5B7B598-606C-4E32-A4CD-2A927C1C86E0}"/>
    <hyperlink ref="D282" r:id="rId281" display="https://afinvest.com.br/interno/relatorios/detalhes-de-ativos?id=7100&amp;codativo=LF002307IJ6" xr:uid="{9F19FC9B-5160-4615-BEE0-4A34A707D60A}"/>
    <hyperlink ref="D283" r:id="rId282" display="https://afinvest.com.br/interno/relatorios/detalhes-de-ativos?id=7100&amp;codativo=LF002307IJ6" xr:uid="{04B6477B-997D-4833-BF95-5CA6CA83CFC8}"/>
    <hyperlink ref="D284" r:id="rId283" display="https://afinvest.com.br/interno/relatorios/detalhes-de-ativos?id=3090&amp;codativo=DAPMAI35" xr:uid="{CE78FED3-D6A1-4262-B68C-4E8EDE18CFE5}"/>
    <hyperlink ref="D285" r:id="rId284" display="https://afinvest.com.br/interno/relatorios/detalhes-de-ativos?id=4099&amp;codativo=DAPAGO32" xr:uid="{83ED4CA0-ED8D-40A7-B1E9-230458068D50}"/>
    <hyperlink ref="D286" r:id="rId285" display="https://afinvest.com.br/interno/relatorios/detalhes-de-ativos?id=4120&amp;codativo=DAPMAI27" xr:uid="{A74DED7F-FABD-4A46-9CCF-01223039E61C}"/>
    <hyperlink ref="D287" r:id="rId286" display="https://afinvest.com.br/interno/relatorios/detalhes-de-ativos?id=940&amp;codativo=DAPAGO26" xr:uid="{9CCC2253-58F7-4FCA-BA50-36F6FE8DFF21}"/>
    <hyperlink ref="D288" r:id="rId287" display="https://afinvest.com.br/interno/relatorios/detalhes-de-ativos?id=3254&amp;codativo=DAPMAI25" xr:uid="{6B47DCCC-6E39-4854-B741-DAC315FCE2AC}"/>
    <hyperlink ref="D289" r:id="rId288" display="https://afinvest.com.br/interno/relatorios/detalhes-de-ativos?id=1417&amp;codativo=DAPAGO30" xr:uid="{20AE9219-8351-4B41-9270-BC2E854A284C}"/>
    <hyperlink ref="D290" r:id="rId289" display="https://afinvest.com.br/interno/relatorios/detalhes-de-ativos?id=2957&amp;codativo=DAPAGO28" xr:uid="{093BCE15-202D-4625-9D58-9CF6321168F7}"/>
    <hyperlink ref="D291" r:id="rId290" display="https://afinvest.com.br/interno/relatorios/detalhes-de-ativos?id=2957&amp;codativo=DAPAGO28" xr:uid="{3DE3F954-ED8C-4242-BC39-7C2AC38EB588}"/>
    <hyperlink ref="D292" r:id="rId291" display="https://afinvest.com.br/interno/relatorios/detalhes-de-ativos?id=395&amp;codativo=DI1JAN27" xr:uid="{6CF957D1-2669-4E7C-AE2D-AC88FE6E2FA8}"/>
    <hyperlink ref="D293" r:id="rId292" display="https://afinvest.com.br/interno/relatorios/detalhes-de-ativos?id=4281&amp;codativo=DI1JAN26" xr:uid="{30F8F9F5-9D9F-4D62-A3C4-0523EFCB0163}"/>
    <hyperlink ref="D294" r:id="rId293" display="https://afinvest.com.br/interno/relatorios/detalhes-de-ativos?id=940&amp;codativo=DAPAGO26" xr:uid="{0A08A270-173E-46BB-BD2E-1EBBA7614754}"/>
    <hyperlink ref="D295" r:id="rId294" display="https://afinvest.com.br/interno/relatorios/detalhes-de-ativos?id=8109&amp;codativo=WDOMAI25" xr:uid="{41A083D1-FBF8-4E1D-B563-53C04730DF1F}"/>
    <hyperlink ref="D296" r:id="rId295" display="https://afinvest.com.br/interno/relatorios/detalhes-de-ativos?id=4120&amp;codativo=DAPMAI27" xr:uid="{67BCE361-F3A4-4728-BCD8-E8E6ABF243A1}"/>
    <hyperlink ref="D297" r:id="rId296" display="https://afinvest.com.br/interno/relatorios/detalhes-de-ativos?id=7577&amp;codativo=DAPMAI29" xr:uid="{1CE3B951-745F-4CE0-9B32-806D4B3C53C1}"/>
    <hyperlink ref="D298" r:id="rId297" display="https://afinvest.com.br/interno/relatorios/detalhes-de-ativos?id=2677&amp;codativo=DI1JAN29" xr:uid="{56AC320D-0A26-4C80-B11D-BA06D501C4F4}"/>
    <hyperlink ref="D299" r:id="rId298" display="https://afinvest.com.br/interno/relatorios/detalhes-de-ativos?id=2957&amp;codativo=DAPAGO28" xr:uid="{3E01A29E-5C2B-4048-9BFD-EE8854794E24}"/>
    <hyperlink ref="D300" r:id="rId299" display="https://afinvest.com.br/interno/relatorios/detalhes-de-ativos?id=3090&amp;codativo=DAPMAI35" xr:uid="{53ABDF37-654A-4045-B1E5-3A5B02164C6C}"/>
    <hyperlink ref="D301" r:id="rId300" display="https://afinvest.com.br/interno/relatorios/detalhes-de-ativos?id=4099&amp;codativo=DAPAGO32" xr:uid="{361821BD-4680-46A9-9D6B-A00CA194927A}"/>
    <hyperlink ref="D302" r:id="rId301" display="https://afinvest.com.br/interno/relatorios/detalhes-de-ativos?id=4100&amp;codativo=DAPAGO40" xr:uid="{B8D22317-A4EA-4CB7-97EA-CA59CAFE9052}"/>
    <hyperlink ref="D303" r:id="rId302" display="https://afinvest.com.br/interno/relatorios/detalhes-de-ativos?id=1417&amp;codativo=DAPAGO30" xr:uid="{C631C723-7722-4EAD-A967-F735C8A55CA7}"/>
    <hyperlink ref="D304" r:id="rId303" display="https://afinvest.com.br/interno/relatorios/detalhes-de-ativos?id=7577&amp;codativo=DAPMAI29" xr:uid="{D0F2AA66-7A4E-41F0-A659-214DB54C2179}"/>
    <hyperlink ref="D305" r:id="rId304" display="https://afinvest.com.br/interno/relatorios/detalhes-de-ativos?id=3254&amp;codativo=DAPMAI25" xr:uid="{D3C18039-6185-4D9C-8D73-4E16E9E742FD}"/>
    <hyperlink ref="D306" r:id="rId305" display="https://afinvest.com.br/interno/relatorios/detalhes-de-ativos?id=395&amp;codativo=DI1JAN27" xr:uid="{6A275ADE-D73D-4CF9-994B-A4A5D0F1D6CB}"/>
    <hyperlink ref="D307" r:id="rId306" display="https://afinvest.com.br/interno/relatorios/detalhes-de-ativos?id=940&amp;codativo=DAPAGO26" xr:uid="{5CBFBA3E-9749-479F-A5DB-13B15194C542}"/>
    <hyperlink ref="D308" r:id="rId307" display="https://afinvest.com.br/interno/relatorios/detalhes-de-ativos?id=8109&amp;codativo=WDOMAI25" xr:uid="{BEA475D0-3AA6-41C3-88AB-75F548553915}"/>
    <hyperlink ref="D309" r:id="rId308" display="https://afinvest.com.br/interno/relatorios/detalhes-de-ativos?id=4120&amp;codativo=DAPMAI27" xr:uid="{67572CCA-4B89-4863-89C7-9298FF14B938}"/>
    <hyperlink ref="D310" r:id="rId309" display="https://afinvest.com.br/interno/relatorios/detalhes-de-ativos?id=2677&amp;codativo=DI1JAN29" xr:uid="{6C84AAF0-C061-40C7-A07A-234E095F55E5}"/>
    <hyperlink ref="D311" r:id="rId310" display="https://afinvest.com.br/interno/relatorios/detalhes-de-ativos?id=2957&amp;codativo=DAPAGO28" xr:uid="{D65F6114-2CDA-41AF-9919-24208315DB4A}"/>
    <hyperlink ref="D312" r:id="rId311" display="https://afinvest.com.br/interno/relatorios/detalhes-de-ativos?id=4100&amp;codativo=DAPAGO40" xr:uid="{7296F137-261A-4CE9-9DEF-5D3F9D112E77}"/>
    <hyperlink ref="D313" r:id="rId312" display="https://afinvest.com.br/interno/relatorios/detalhes-de-ativos?id=4099&amp;codativo=DAPAGO32" xr:uid="{13C0DE7B-5E75-445F-B804-94064FCE4DC7}"/>
    <hyperlink ref="D314" r:id="rId313" display="https://afinvest.com.br/interno/relatorios/detalhes-de-ativos?id=3090&amp;codativo=DAPMAI35" xr:uid="{3F66D9A9-880A-42B0-B370-C16D4E7D0D79}"/>
    <hyperlink ref="D315" r:id="rId314" display="https://afinvest.com.br/interno/relatorios/detalhes-de-ativos?id=1417&amp;codativo=DAPAGO30" xr:uid="{7280642D-16FD-4370-A038-4F717AF25547}"/>
    <hyperlink ref="D316" r:id="rId315" display="https://afinvest.com.br/interno/relatorios/detalhes-de-ativos?id=2677&amp;codativo=DI1JAN29" xr:uid="{872BF2BE-2BEE-42F3-ADDD-B83CAD5F1B4E}"/>
    <hyperlink ref="D317" r:id="rId316" display="https://afinvest.com.br/interno/relatorios/detalhes-de-ativos?id=395&amp;codativo=DI1JAN27" xr:uid="{2558D106-677A-44DE-9FD6-269ACF00DEC9}"/>
    <hyperlink ref="D318" r:id="rId317" display="https://afinvest.com.br/interno/relatorios/detalhes-de-ativos?id=3254&amp;codativo=DAPMAI25" xr:uid="{F03D7ECF-F647-4663-B195-E735C84FA8D9}"/>
    <hyperlink ref="D319" r:id="rId318" display="https://afinvest.com.br/interno/relatorios/detalhes-de-ativos?id=940&amp;codativo=DAPAGO26" xr:uid="{DB81F71B-2E17-474E-9553-378F5D56E369}"/>
    <hyperlink ref="D320" r:id="rId319" display="https://afinvest.com.br/interno/relatorios/detalhes-de-ativos?id=4281&amp;codativo=DI1JAN26" xr:uid="{67420522-9E35-4B6A-9D86-F425B493F540}"/>
    <hyperlink ref="D321" r:id="rId320" display="https://afinvest.com.br/interno/relatorios/detalhes-de-ativos?id=4120&amp;codativo=DAPMAI27" xr:uid="{696913BD-AA55-4979-B6E3-439F866C3579}"/>
    <hyperlink ref="D322" r:id="rId321" display="https://afinvest.com.br/interno/relatorios/detalhes-de-ativos?id=4297&amp;codativo=DI1JUL26" xr:uid="{1B2B1D39-D719-4BE7-9CD2-1A253ABD89A6}"/>
    <hyperlink ref="D323" r:id="rId322" display="https://afinvest.com.br/interno/relatorios/detalhes-de-ativos?id=2957&amp;codativo=DAPAGO28" xr:uid="{A8BCB988-90C0-4C91-95EB-906041DC077E}"/>
    <hyperlink ref="D324" r:id="rId323" display="https://afinvest.com.br/interno/relatorios/detalhes-de-ativos?id=7577&amp;codativo=DAPMAI29" xr:uid="{9D580EF0-0918-463A-8C5E-5BFC6FB380D9}"/>
    <hyperlink ref="D325" r:id="rId324" display="https://afinvest.com.br/interno/relatorios/detalhes-de-ativos?id=1417&amp;codativo=DAPAGO30" xr:uid="{0C45D84E-79FC-45D2-9973-E04F24850B5F}"/>
    <hyperlink ref="D326" r:id="rId325" display="https://afinvest.com.br/interno/relatorios/detalhes-de-ativos?id=2677&amp;codativo=DI1JAN29" xr:uid="{3917F68A-9BF1-422C-A679-8BC0B28C18E6}"/>
    <hyperlink ref="D327" r:id="rId326" display="https://afinvest.com.br/interno/relatorios/detalhes-de-ativos?id=395&amp;codativo=DI1JAN27" xr:uid="{3E11639B-C585-4D9D-96AA-DF4CDF8490DA}"/>
    <hyperlink ref="D328" r:id="rId327" display="https://afinvest.com.br/interno/relatorios/detalhes-de-ativos?id=3254&amp;codativo=DAPMAI25" xr:uid="{B720799C-C2B5-4C2B-9282-21EF1FCA5E50}"/>
    <hyperlink ref="D329" r:id="rId328" display="https://afinvest.com.br/interno/relatorios/detalhes-de-ativos?id=940&amp;codativo=DAPAGO26" xr:uid="{A01F8D6F-A505-4DE4-83E6-CDE5B1F8C781}"/>
    <hyperlink ref="D330" r:id="rId329" display="https://afinvest.com.br/interno/relatorios/detalhes-de-ativos?id=4120&amp;codativo=DAPMAI27" xr:uid="{1E0B7BE0-3516-475D-B3B5-A991DA782CFF}"/>
    <hyperlink ref="D331" r:id="rId330" display="https://afinvest.com.br/interno/relatorios/detalhes-de-ativos?id=4281&amp;codativo=DI1JAN26" xr:uid="{E8640719-B4FF-4982-BEB1-2A0ED1DBD969}"/>
    <hyperlink ref="D332" r:id="rId331" display="https://afinvest.com.br/interno/relatorios/detalhes-de-ativos?id=2957&amp;codativo=DAPAGO28" xr:uid="{74B74D01-93D0-48CD-B029-AD32ACEB6ED1}"/>
    <hyperlink ref="D333" r:id="rId332" display="https://afinvest.com.br/interno/relatorios/detalhes-de-ativos?id=7577&amp;codativo=DAPMAI29" xr:uid="{3939BE6A-3D64-4665-9CF0-F5107BDC65C5}"/>
    <hyperlink ref="D334" r:id="rId333" display="https://afinvest.com.br/interno/relatorios/detalhes-de-ativos?id=1417&amp;codativo=DAPAGO30" xr:uid="{F7DBCAF6-A58E-45C3-A933-4AD8DEF50461}"/>
    <hyperlink ref="D335" r:id="rId334" display="https://afinvest.com.br/interno/relatorios/detalhes-de-ativos?id=8105&amp;codativo=DOLMAI25" xr:uid="{4C05C309-C657-49E4-9E8D-F7075587E5A8}"/>
    <hyperlink ref="D336" r:id="rId335" display="https://afinvest.com.br/interno/relatorios/detalhes-de-ativos?id=9080&amp;codativo=T10JUN25" xr:uid="{593A4C66-8BC8-48C6-8845-57DEFA803D18}"/>
    <hyperlink ref="D337" r:id="rId336" display="https://afinvest.com.br/interno/relatorios/detalhes-de-ativos?id=8109&amp;codativo=WDOMAI25" xr:uid="{440C09FD-7786-4838-A58D-53E8EAEFA5D8}"/>
    <hyperlink ref="D338" r:id="rId337" display="https://afinvest.com.br/interno/relatorios/detalhes-de-ativos?id=8105&amp;codativo=DOLMAI25" xr:uid="{3D8D27C9-7F36-42C2-ACE9-373029AF2B7C}"/>
    <hyperlink ref="D339" r:id="rId338" display="https://afinvest.com.br/interno/relatorios/detalhes-de-ativos?id=9080&amp;codativo=T10JUN25" xr:uid="{56E9D6C9-BDFD-44AB-9358-10B6E6FD2140}"/>
    <hyperlink ref="D340" r:id="rId339" display="https://afinvest.com.br/interno/relatorios/detalhes-de-ativos?id=2952&amp;codativo=DDIJAN31" xr:uid="{3ED3CD44-929C-4426-9001-EA79038D7F9F}"/>
    <hyperlink ref="D341" r:id="rId340" display="https://afinvest.com.br/interno/relatorios/detalhes-de-ativos?id=8109&amp;codativo=WDOMAI25" xr:uid="{23F7FB92-62F8-4B47-8AB4-E025129D2338}"/>
    <hyperlink ref="D342" r:id="rId341" display="https://afinvest.com.br/interno/relatorios/detalhes-de-ativos?id=3090&amp;codativo=DAPMAI35" xr:uid="{22CCF673-68AA-4701-AD30-964EDE323BAD}"/>
    <hyperlink ref="D343" r:id="rId342" display="https://afinvest.com.br/interno/relatorios/detalhes-de-ativos?id=2677&amp;codativo=DI1JAN29" xr:uid="{D334FB99-011E-498F-A7F3-1A8825D91216}"/>
    <hyperlink ref="D344" r:id="rId343" display="https://afinvest.com.br/interno/relatorios/detalhes-de-ativos?id=3254&amp;codativo=DAPMAI25" xr:uid="{D8A95368-FD84-4554-8E4C-9FD3DE635A20}"/>
    <hyperlink ref="D345" r:id="rId344" display="https://afinvest.com.br/interno/relatorios/detalhes-de-ativos?id=395&amp;codativo=DI1JAN27" xr:uid="{8F14CE4C-BECF-45CD-A8F4-5E324296D529}"/>
    <hyperlink ref="D346" r:id="rId345" display="https://afinvest.com.br/interno/relatorios/detalhes-de-ativos?id=940&amp;codativo=DAPAGO26" xr:uid="{B887C186-A4BE-4DBF-A15E-C2F796AA3842}"/>
    <hyperlink ref="D347" r:id="rId346" display="https://afinvest.com.br/interno/relatorios/detalhes-de-ativos?id=2842&amp;codativo=DDIJAN27" xr:uid="{4C29D0E4-36BA-448E-882B-045ACE9A6898}"/>
    <hyperlink ref="D348" r:id="rId347" display="https://afinvest.com.br/interno/relatorios/detalhes-de-ativos?id=4281&amp;codativo=DI1JAN26" xr:uid="{1DB733F3-54F6-49CC-B4DD-64A32437ED0F}"/>
    <hyperlink ref="D349" r:id="rId348" display="https://afinvest.com.br/interno/relatorios/detalhes-de-ativos?id=4120&amp;codativo=DAPMAI27" xr:uid="{A5A7B6D2-E0FE-4FB3-82C2-D80D28F87AB2}"/>
    <hyperlink ref="D350" r:id="rId349" display="https://afinvest.com.br/interno/relatorios/detalhes-de-ativos?id=7577&amp;codativo=DAPMAI29" xr:uid="{E58DD15D-2812-46CE-A803-2CBF8B6BDF89}"/>
    <hyperlink ref="D351" r:id="rId350" display="https://afinvest.com.br/interno/relatorios/detalhes-de-ativos?id=2957&amp;codativo=DAPAGO28" xr:uid="{A5C2FD51-5B07-4D96-B82F-E8BB2CA743D5}"/>
    <hyperlink ref="D352" r:id="rId351" display="https://afinvest.com.br/interno/relatorios/detalhes-de-ativos?id=1417&amp;codativo=DAPAGO30" xr:uid="{024CCCC1-FD12-4A78-BEFA-DB8BCE8CCADF}"/>
    <hyperlink ref="D353" r:id="rId352" display="https://afinvest.com.br/interno/relatorios/detalhes-de-ativos?id=8103&amp;codativo=DDIMAI25" xr:uid="{7932321E-DFB2-497E-B203-64733A4AAED1}"/>
    <hyperlink ref="D354" r:id="rId353" display="https://afinvest.com.br/interno/relatorios/detalhes-de-ativos?id=3090&amp;codativo=DAPMAI35" xr:uid="{5BBCB054-6833-43FF-8130-D70113099148}"/>
    <hyperlink ref="D355" r:id="rId354" display="https://afinvest.com.br/interno/relatorios/detalhes-de-ativos?id=395&amp;codativo=DI1JAN27" xr:uid="{08E0E106-10B2-4131-AE25-8E7FADC37A4D}"/>
    <hyperlink ref="D356" r:id="rId355" display="https://afinvest.com.br/interno/relatorios/detalhes-de-ativos?id=3254&amp;codativo=DAPMAI25" xr:uid="{BD6938DC-83D3-41CF-8B09-A93D47BBC586}"/>
    <hyperlink ref="D357" r:id="rId356" display="https://afinvest.com.br/interno/relatorios/detalhes-de-ativos?id=4281&amp;codativo=DI1JAN26" xr:uid="{555BE4BA-B42D-40A7-A5B9-9D5A8B535BB8}"/>
    <hyperlink ref="D358" r:id="rId357" display="https://afinvest.com.br/interno/relatorios/detalhes-de-ativos?id=940&amp;codativo=DAPAGO26" xr:uid="{D6143186-9EC1-4546-ACC9-178F0CB8FA5C}"/>
    <hyperlink ref="D359" r:id="rId358" display="https://afinvest.com.br/interno/relatorios/detalhes-de-ativos?id=4120&amp;codativo=DAPMAI27" xr:uid="{6632FC70-AB2F-4563-A4C9-42C995CDE288}"/>
    <hyperlink ref="D360" r:id="rId359" display="https://afinvest.com.br/interno/relatorios/detalhes-de-ativos?id=2957&amp;codativo=DAPAGO28" xr:uid="{D81DC898-557A-4A83-BF97-763639837645}"/>
    <hyperlink ref="D361" r:id="rId360" display="https://afinvest.com.br/interno/relatorios/detalhes-de-ativos?id=7577&amp;codativo=DAPMAI29" xr:uid="{D511A0F0-348D-4A6B-AD9F-15FAAC3170BB}"/>
    <hyperlink ref="D362" r:id="rId361" display="https://afinvest.com.br/interno/relatorios/detalhes-de-ativos?id=1417&amp;codativo=DAPAGO30" xr:uid="{4B55CD34-D4A2-4C32-ADE2-19459733E98A}"/>
    <hyperlink ref="D363" r:id="rId362" display="https://afinvest.com.br/interno/relatorios/detalhes-de-ativos?id=4297&amp;codativo=DI1JUL26" xr:uid="{3FCAA152-7CED-469C-99B8-98798DA6CE8D}"/>
    <hyperlink ref="D364" r:id="rId363" display="https://afinvest.com.br/interno/relatorios/detalhes-de-ativos?id=8109&amp;codativo=WDOMAI25" xr:uid="{89D2933A-70FB-4309-B6D8-BECCFB08CC07}"/>
    <hyperlink ref="D365" r:id="rId364" display="https://afinvest.com.br/interno/relatorios/detalhes-de-ativos?id=3090&amp;codativo=DAPMAI35" xr:uid="{52CBC82D-108E-4A1A-A6BC-246B4125EFE7}"/>
    <hyperlink ref="D366" r:id="rId365" display="https://afinvest.com.br/interno/relatorios/detalhes-de-ativos?id=4281&amp;codativo=DI1JAN26" xr:uid="{EB43158D-1536-4106-8102-EE346DDA7C7C}"/>
    <hyperlink ref="D367" r:id="rId366" display="https://afinvest.com.br/interno/relatorios/detalhes-de-ativos?id=395&amp;codativo=DI1JAN27" xr:uid="{A383184F-183A-4F28-B8FB-F95FCD1D585C}"/>
    <hyperlink ref="D368" r:id="rId367" display="https://afinvest.com.br/interno/relatorios/detalhes-de-ativos?id=8109&amp;codativo=WDOMAI25" xr:uid="{57275124-E451-4032-B122-E598051796C3}"/>
    <hyperlink ref="D369" r:id="rId368" display="https://afinvest.com.br/interno/relatorios/detalhes-de-ativos?id=1417&amp;codativo=DAPAGO30" xr:uid="{28EDDCB9-F1AE-4634-9AC0-90089B2E1721}"/>
    <hyperlink ref="D370" r:id="rId369" display="https://afinvest.com.br/interno/relatorios/detalhes-de-ativos?id=4099&amp;codativo=DAPAGO32" xr:uid="{BB3A79DA-8CDB-42B7-8D07-14B61A771A6E}"/>
    <hyperlink ref="D371" r:id="rId370" display="https://afinvest.com.br/interno/relatorios/detalhes-de-ativos?id=2677&amp;codativo=DI1JAN29" xr:uid="{A0D904ED-D947-4C33-AF70-23758B9CFEB8}"/>
    <hyperlink ref="D372" r:id="rId371" display="https://afinvest.com.br/interno/relatorios/detalhes-de-ativos?id=3090&amp;codativo=DAPMAI35" xr:uid="{4C3F7412-F220-4336-812F-F91EE161D22D}"/>
    <hyperlink ref="D373" r:id="rId372" display="https://afinvest.com.br/interno/relatorios/detalhes-de-ativos?id=3254&amp;codativo=DAPMAI25" xr:uid="{53FA5C3D-7D11-4D7A-AE86-9C46023177A6}"/>
    <hyperlink ref="D374" r:id="rId373" display="https://afinvest.com.br/interno/relatorios/detalhes-de-ativos?id=940&amp;codativo=DAPAGO26" xr:uid="{6E1BAEBA-8ABE-4316-A9B9-2EFB76616058}"/>
    <hyperlink ref="D375" r:id="rId374" display="https://afinvest.com.br/interno/relatorios/detalhes-de-ativos?id=4120&amp;codativo=DAPMAI27" xr:uid="{9E66DE7A-1EE1-4CA1-ACAC-38A65A02B8B3}"/>
    <hyperlink ref="D376" r:id="rId375" display="https://afinvest.com.br/interno/relatorios/detalhes-de-ativos?id=8109&amp;codativo=WDOMAI25" xr:uid="{617BFB0F-1821-46F9-AF52-76FC978A0F67}"/>
    <hyperlink ref="D377" r:id="rId376" display="https://afinvest.com.br/interno/relatorios/detalhes-de-ativos?id=2957&amp;codativo=DAPAGO28" xr:uid="{EF4A1083-201B-401A-90F0-450B7CCDF365}"/>
    <hyperlink ref="D378" r:id="rId377" display="https://afinvest.com.br/interno/relatorios/detalhes-de-ativos?id=7577&amp;codativo=DAPMAI29" xr:uid="{36009EBB-598E-47AB-A741-58EB7F328F9B}"/>
    <hyperlink ref="D379" r:id="rId378" display="https://afinvest.com.br/interno/relatorios/detalhes-de-ativos?id=4281&amp;codativo=DI1JAN26" xr:uid="{C07F9038-71A7-4F4C-B7B2-029B7BEC643E}"/>
    <hyperlink ref="D380" r:id="rId379" display="https://afinvest.com.br/interno/relatorios/detalhes-de-ativos?id=2677&amp;codativo=DI1JAN29" xr:uid="{22330782-CA64-4E23-8CD3-CBFE94CCBD53}"/>
    <hyperlink ref="D381" r:id="rId380" display="https://afinvest.com.br/interno/relatorios/detalhes-de-ativos?id=2957&amp;codativo=DAPAGO28" xr:uid="{D605B9C1-E421-4C22-A326-933221B0DE65}"/>
    <hyperlink ref="D382" r:id="rId381" display="https://afinvest.com.br/interno/relatorios/detalhes-de-ativos?id=4281&amp;codativo=DI1JAN26" xr:uid="{0C4D7389-96B3-4A87-8B1B-9ED00FC580CE}"/>
    <hyperlink ref="D383" r:id="rId382" display="https://afinvest.com.br/interno/relatorios/detalhes-de-ativos?id=6212&amp;codativo=INDABR25" xr:uid="{93F55FDD-6D10-409B-A8A8-A3774AAEE920}"/>
    <hyperlink ref="D384" r:id="rId383" display="https://afinvest.com.br/interno/relatorios/detalhes-de-ativos?id=6214&amp;codativo=WINABR25" xr:uid="{88BD5344-7450-40EB-BBB2-A6AD3194ED20}"/>
    <hyperlink ref="D385" r:id="rId384" display="https://afinvest.com.br/interno/relatorios/detalhes-de-ativos?id=3254&amp;codativo=DAPMAI25" xr:uid="{F12FA376-C631-49CD-BE20-717FB17A689E}"/>
    <hyperlink ref="D386" r:id="rId385" display="https://afinvest.com.br/interno/relatorios/detalhes-de-ativos?id=4281&amp;codativo=DI1JAN26" xr:uid="{B26B4FA6-9036-4A24-8339-411D01251512}"/>
    <hyperlink ref="D387" r:id="rId386" display="https://afinvest.com.br/interno/relatorios/detalhes-de-ativos?id=940&amp;codativo=DAPAGO26" xr:uid="{446CFE27-5B9E-4C56-9DAD-884006EAA4D5}"/>
    <hyperlink ref="D388" r:id="rId387" display="https://afinvest.com.br/interno/relatorios/detalhes-de-ativos?id=395&amp;codativo=DI1JAN27" xr:uid="{D59FBC84-A099-4C44-9057-10B7F9E122B0}"/>
    <hyperlink ref="D389" r:id="rId388" display="https://afinvest.com.br/interno/relatorios/detalhes-de-ativos?id=8109&amp;codativo=WDOMAI25" xr:uid="{2780E785-8387-430F-AE50-24459FD62250}"/>
    <hyperlink ref="D390" r:id="rId389" display="https://afinvest.com.br/interno/relatorios/detalhes-de-ativos?id=2677&amp;codativo=DI1JAN29" xr:uid="{A67F1888-56EB-48D3-BD81-1D2715CD918A}"/>
    <hyperlink ref="D391" r:id="rId390" display="https://afinvest.com.br/interno/relatorios/detalhes-de-ativos?id=3090&amp;codativo=DAPMAI35" xr:uid="{E953A27E-0FBF-4344-8D87-CA16316383B5}"/>
    <hyperlink ref="D392" r:id="rId391" display="https://afinvest.com.br/interno/relatorios/detalhes-de-ativos?id=4099&amp;codativo=DAPAGO32" xr:uid="{B2A77659-489D-48F1-AE1B-5A3A8A2D6BE0}"/>
    <hyperlink ref="D393" r:id="rId392" display="https://afinvest.com.br/interno/relatorios/detalhes-de-ativos?id=4100&amp;codativo=DAPAGO40" xr:uid="{565750E4-BC9F-4E6A-A44E-4FDEA8DE4D25}"/>
    <hyperlink ref="D394" r:id="rId393" display="https://afinvest.com.br/interno/relatorios/detalhes-de-ativos?id=2957&amp;codativo=DAPAGO28" xr:uid="{00019D5A-83A2-4D84-B0C1-DB00C4C5AFBE}"/>
    <hyperlink ref="D395" r:id="rId394" display="https://afinvest.com.br/interno/relatorios/detalhes-de-ativos?id=1417&amp;codativo=DAPAGO30" xr:uid="{EB54D1F8-44DF-450B-93B4-CD45244BA9D3}"/>
    <hyperlink ref="D396" r:id="rId395" display="https://afinvest.com.br/interno/relatorios/detalhes-de-ativos?id=2684&amp;codativo=AFHI11" xr:uid="{0B556E0D-39C5-4B50-AAE7-A4206ADDC8CB}"/>
    <hyperlink ref="D397" r:id="rId396" display="https://afinvest.com.br/interno/relatorios/detalhes-de-ativos?id=2684&amp;codativo=AFHI11" xr:uid="{08CBEF86-31A1-4FF1-A6F9-A7007A287ADB}"/>
    <hyperlink ref="D398" r:id="rId397" display="https://afinvest.com.br/interno/relatorios/detalhes-de-ativos?id=9750&amp;codativo=FIDC%20NOTO%20CONSIGNADOS" xr:uid="{9B7C6AFA-7E1C-49DE-9562-B08046A38FF0}"/>
    <hyperlink ref="D399" r:id="rId398" display="https://afinvest.com.br/interno/relatorios/detalhes-de-ativos?id=9750&amp;codativo=FIDC%20NOTO%20CONSIGNADOS" xr:uid="{E5916422-C336-456B-A1C3-C03B06C99964}"/>
    <hyperlink ref="D400" r:id="rId399" display="https://afinvest.com.br/interno/relatorios/detalhes-de-ativos?id=9750&amp;codativo=FIDC%20NOTO%20CONSIGNADOS" xr:uid="{DDB8C8E2-F853-4091-9BF2-4AA8CD82EBF9}"/>
    <hyperlink ref="D401" r:id="rId400" display="https://afinvest.com.br/interno/relatorios/detalhes-de-ativos?id=9750&amp;codativo=FIDC%20NOTO%20CONSIGNADOS" xr:uid="{895F86A1-4589-487D-8A55-92CF7D1C0828}"/>
    <hyperlink ref="D402" r:id="rId401" display="https://afinvest.com.br/interno/relatorios/detalhes-de-ativos?id=9750&amp;codativo=FIDC%20NOTO%20CONSIGNADOS" xr:uid="{71455891-7B02-4DD8-9857-BBBF8330ED82}"/>
    <hyperlink ref="D403" r:id="rId402" display="https://afinvest.com.br/interno/relatorios/detalhes-de-ativos?id=9750&amp;codativo=FIDC%20NOTO%20CONSIGNADOS" xr:uid="{D23410B0-630A-47A2-93B3-83149EA12E95}"/>
    <hyperlink ref="D404" r:id="rId403" display="https://afinvest.com.br/interno/relatorios/detalhes-de-ativos?id=9750&amp;codativo=FIDC%20NOTO%20CONSIGNADOS" xr:uid="{0BFA7391-0409-4298-89FD-8ABD5C01514B}"/>
    <hyperlink ref="D405" r:id="rId404" display="https://afinvest.com.br/interno/relatorios/detalhes-de-ativos?id=9750&amp;codativo=FIDC%20NOTO%20CONSIGNADOS" xr:uid="{FC19A8D7-7A22-4F38-9433-DCF270AF8FCF}"/>
    <hyperlink ref="D406" r:id="rId405" display="https://afinvest.com.br/interno/relatorios/detalhes-de-ativos?id=9750&amp;codativo=FIDC%20NOTO%20CONSIGNADOS" xr:uid="{C98C3859-F400-4CFE-B518-C8C6D924CAAC}"/>
    <hyperlink ref="D407" r:id="rId406" display="https://afinvest.com.br/interno/relatorios/detalhes-de-ativos?id=8629&amp;codativo=BORDEAUX" xr:uid="{6774526F-926E-48C3-AB44-C5D391FEDCB0}"/>
    <hyperlink ref="D408" r:id="rId407" display="https://afinvest.com.br/interno/relatorios/detalhes-de-ativos?id=1411&amp;codativo=KAPITALO%20K10%20FIQ%20FIM" xr:uid="{B7D03E88-B7D6-4F35-801D-380037CF5323}"/>
    <hyperlink ref="D409" r:id="rId408" display="https://afinvest.com.br/interno/relatorios/detalhes-de-ativos?id=1411&amp;codativo=KAPITALO%20K10%20FIQ%20FIM" xr:uid="{43FE5C34-F2F7-4348-AAEF-8945F1257C14}"/>
    <hyperlink ref="D410" r:id="rId409" display="https://afinvest.com.br/interno/relatorios/detalhes-de-ativos?id=3066&amp;codativo=KAPITALO%20K10%20ADVISORY%20FIC%20FIM" xr:uid="{00778C0A-4DB4-4E50-85D7-E6ECF63389BD}"/>
    <hyperlink ref="D411" r:id="rId410" display="https://afinvest.com.br/interno/relatorios/detalhes-de-ativos?id=2889&amp;codativo=HORIZONTE%20FIM%20CP" xr:uid="{A525D9B5-662E-4768-A741-1C857F3B8BE4}"/>
    <hyperlink ref="D412" r:id="rId411" display="https://afinvest.com.br/interno/relatorios/detalhes-de-ativos?id=2889&amp;codativo=HORIZONTE%20FIM%20CP" xr:uid="{1830BC1A-174A-45F4-B5D4-66D72A458820}"/>
    <hyperlink ref="D413" r:id="rId412" display="https://afinvest.com.br/interno/relatorios/detalhes-de-ativos?id=2889&amp;codativo=HORIZONTE%20FIM%20CP" xr:uid="{D9F2AB73-102B-4E2A-A1D6-B80FEBC9F049}"/>
    <hyperlink ref="D414" r:id="rId413" display="https://afinvest.com.br/interno/relatorios/detalhes-de-ativos?id=1285&amp;codativo=ABSOLUTE%20VERTEX%20II%20FIC%20FIM" xr:uid="{DA238679-5E3C-4552-9096-91D6C0CF63C0}"/>
    <hyperlink ref="D415" r:id="rId414" display="https://afinvest.com.br/interno/relatorios/detalhes-de-ativos?id=3065&amp;codativo=ABSOLUTE%20VERTEX%20ADVISORY%20FIC%20FIM" xr:uid="{B33B8852-58BD-47DA-9B02-B41789A3237C}"/>
    <hyperlink ref="D416" r:id="rId415" display="https://afinvest.com.br/interno/relatorios/detalhes-de-ativos?id=3425&amp;codativo=2A" xr:uid="{E2DCD00B-460D-40DE-BF71-BE4114AF1229}"/>
    <hyperlink ref="D417" r:id="rId416" display="https://afinvest.com.br/interno/relatorios/detalhes-de-ativos?id=5842&amp;codativo=V8%20VANQUISH%20TERMO%20FUNDO%20DE%20INVESTIMENTO%20RENDA%20FIXA" xr:uid="{869EAD36-6B2B-4480-9C26-58904106A434}"/>
    <hyperlink ref="D418" r:id="rId417" display="https://afinvest.com.br/interno/relatorios/detalhes-de-ativos?id=391&amp;codativo=GERAES%2030" xr:uid="{74D464AC-9DF5-4530-A818-D3F08AB8E05C}"/>
    <hyperlink ref="D419" r:id="rId418" display="https://afinvest.com.br/interno/relatorios/detalhes-de-ativos?id=391&amp;codativo=GERAES%2030" xr:uid="{7CBFC2BB-D6D2-4937-A098-BFA8A38A1A1F}"/>
    <hyperlink ref="D420" r:id="rId419" display="https://afinvest.com.br/interno/relatorios/detalhes-de-ativos?id=391&amp;codativo=GERAES%2030" xr:uid="{C299E287-4A66-42D4-987E-07E56C0D66AE}"/>
    <hyperlink ref="D421" r:id="rId420" display="https://afinvest.com.br/interno/relatorios/detalhes-de-ativos?id=391&amp;codativo=GERAES%2030" xr:uid="{1F9658D2-FF10-4186-B308-6728301118BC}"/>
    <hyperlink ref="D422" r:id="rId421" display="https://afinvest.com.br/interno/relatorios/detalhes-de-ativos?id=343&amp;codativo=GERAES" xr:uid="{B37C2FFC-6349-45FF-BED0-BBB3B82A15E9}"/>
    <hyperlink ref="D423" r:id="rId422" display="https://afinvest.com.br/interno/relatorios/detalhes-de-ativos?id=343&amp;codativo=GERAES" xr:uid="{9BAE7C23-0D5E-48AF-9512-B22D65E94F6D}"/>
    <hyperlink ref="D424" r:id="rId423" display="https://afinvest.com.br/interno/relatorios/detalhes-de-ativos?id=343&amp;codativo=GERAES" xr:uid="{F55A919C-296A-4579-889C-CC42CD4A1008}"/>
    <hyperlink ref="D425" r:id="rId424" display="https://afinvest.com.br/interno/relatorios/detalhes-de-ativos?id=343&amp;codativo=GERAES" xr:uid="{45CE3A50-A1C8-4E8E-B031-C5758B8DCFAF}"/>
    <hyperlink ref="D426" r:id="rId425" display="https://afinvest.com.br/interno/relatorios/detalhes-de-ativos?id=343&amp;codativo=GERAES" xr:uid="{E61FFC62-B43D-4595-A813-44EC3487027B}"/>
    <hyperlink ref="D427" r:id="rId426" display="https://afinvest.com.br/interno/relatorios/detalhes-de-ativos?id=2936&amp;codativo=AF%20DEBENTURES%20INCENTIVADAS" xr:uid="{EC52B095-5033-4F04-8CB9-6E4F779112BB}"/>
    <hyperlink ref="D428" r:id="rId427" display="https://afinvest.com.br/interno/relatorios/detalhes-de-ativos?id=873&amp;codativo=AF%20GLOBAL%20BONDS%20FI%20RF%20CP%20IE" xr:uid="{B0A12BD9-C4FE-4AB2-BB46-1B39E217FD93}"/>
    <hyperlink ref="D429" r:id="rId428" display="https://afinvest.com.br/interno/relatorios/detalhes-de-ativos?id=873&amp;codativo=AF%20GLOBAL%20BONDS%20FI%20RF%20CP%20IE" xr:uid="{A1508326-DDD6-4E20-81A2-583AECD8D7FF}"/>
    <hyperlink ref="D430" r:id="rId429" display="https://afinvest.com.br/interno/relatorios/detalhes-de-ativos?id=873&amp;codativo=AF%20GLOBAL%20BONDS%20FI%20RF%20CP%20IE" xr:uid="{DB399BA1-62B9-4CC6-AD7B-03BA80D45EAC}"/>
    <hyperlink ref="D431" r:id="rId430" display="https://afinvest.com.br/interno/relatorios/detalhes-de-ativos?id=873&amp;codativo=AF%20GLOBAL%20BONDS%20FI%20RF%20CP%20IE" xr:uid="{25D713D5-418B-4DB5-B951-2702DCFCA1DD}"/>
    <hyperlink ref="D432" r:id="rId431" display="https://afinvest.com.br/interno/relatorios/detalhes-de-ativos?id=873&amp;codativo=AF%20GLOBAL%20BONDS%20FI%20RF%20CP%20IE" xr:uid="{CBFB7D91-865E-4C6A-9260-19ABD14E26DE}"/>
    <hyperlink ref="D433" r:id="rId432" display="https://afinvest.com.br/interno/relatorios/detalhes-de-ativos?id=873&amp;codativo=AF%20GLOBAL%20BONDS%20FI%20RF%20CP%20IE" xr:uid="{9F634238-BC28-4B3B-86BF-5444BF76E654}"/>
    <hyperlink ref="D434" r:id="rId433" display="https://afinvest.com.br/interno/relatorios/detalhes-de-ativos?id=873&amp;codativo=AF%20GLOBAL%20BONDS%20FI%20RF%20CP%20IE" xr:uid="{124C952F-E985-4DBF-A7FD-D98A52BD3EAB}"/>
    <hyperlink ref="D435" r:id="rId434" display="https://afinvest.com.br/interno/relatorios/detalhes-de-ativos?id=1107&amp;codativo=AF%20MINAS" xr:uid="{19DA354F-B41A-44D3-B5DA-63DC0913A9F8}"/>
    <hyperlink ref="D436" r:id="rId435" display="https://afinvest.com.br/interno/relatorios/detalhes-de-ativos?id=1107&amp;codativo=AF%20MINAS" xr:uid="{4D2C155C-DAF5-49AD-9830-61C0136DFFF0}"/>
    <hyperlink ref="D437" r:id="rId436" display="https://afinvest.com.br/interno/relatorios/detalhes-de-ativos?id=1107&amp;codativo=AF%20MINAS" xr:uid="{1B0F8E73-950B-4695-935E-F49F1E5BCB43}"/>
    <hyperlink ref="D438" r:id="rId437" display="https://afinvest.com.br/interno/relatorios/detalhes-de-ativos?id=3247&amp;codativo=SANTANDER%20CASH%20ORANGE" xr:uid="{6F6B19FD-8CDA-4183-867A-291A1438DF3A}"/>
    <hyperlink ref="D439" r:id="rId438" display="https://afinvest.com.br/interno/relatorios/detalhes-de-ativos?id=1104&amp;codativo=CASH%20BLUE" xr:uid="{106C01BD-13A7-48B7-A34C-37A640731555}"/>
    <hyperlink ref="D440" r:id="rId439" display="https://afinvest.com.br/interno/relatorios/detalhes-de-ativos?id=1104&amp;codativo=CASH%20BLUE" xr:uid="{3AF284B6-97FA-44BF-A54E-36B81B5EA827}"/>
    <hyperlink ref="D441" r:id="rId440" display="https://afinvest.com.br/interno/relatorios/detalhes-de-ativos?id=1104&amp;codativo=CASH%20BLUE" xr:uid="{0F9146A7-91CE-411E-8DE6-ACFE990EC909}"/>
    <hyperlink ref="D442" r:id="rId441" display="https://afinvest.com.br/interno/relatorios/detalhes-de-ativos?id=7741&amp;codativo=SANTANDER%20CASH%20BLACK%20X" xr:uid="{833DCEAF-33C6-4A02-9208-5359E0ACF7B0}"/>
    <hyperlink ref="D443" r:id="rId442" display="https://afinvest.com.br/interno/relatorios/detalhes-de-ativos?id=2710&amp;codativo=Santander%20CashBlack" xr:uid="{EB66784C-4A93-4B15-9D66-D1FBB533BC1A}"/>
    <hyperlink ref="D444" r:id="rId443" display="https://afinvest.com.br/interno/relatorios/detalhes-de-ativos?id=2710&amp;codativo=Santander%20CashBlack" xr:uid="{F2494D57-24D7-415E-8F97-A406EA3417FD}"/>
    <hyperlink ref="D445" r:id="rId444" display="https://afinvest.com.br/interno/relatorios/detalhes-de-ativos?id=7741&amp;codativo=SANTANDER%20CASH%20BLACK%20X" xr:uid="{78E01AFF-621E-449E-B0CE-1E8AF7FFBB65}"/>
    <hyperlink ref="D446" r:id="rId445" display="https://afinvest.com.br/interno/relatorios/detalhes-de-ativos?id=2710&amp;codativo=Santander%20CashBlack" xr:uid="{C07988FF-C901-49A0-B1AC-2EAE8B9B50F7}"/>
    <hyperlink ref="D447" r:id="rId446" display="https://afinvest.com.br/interno/relatorios/detalhes-de-ativos?id=7741&amp;codativo=SANTANDER%20CASH%20BLACK%20X" xr:uid="{60C0A555-EF49-40E2-87B6-C51513436228}"/>
    <hyperlink ref="D448" r:id="rId447" display="https://afinvest.com.br/interno/relatorios/detalhes-de-ativos?id=7741&amp;codativo=SANTANDER%20CASH%20BLACK%20X" xr:uid="{02D73A9E-B789-4144-A014-C030761EFFC7}"/>
    <hyperlink ref="D449" r:id="rId448" display="https://afinvest.com.br/interno/relatorios/detalhes-de-ativos?id=2710&amp;codativo=Santander%20CashBlack" xr:uid="{D81BBE30-57EC-48D6-9168-2CEE0DEE8C44}"/>
    <hyperlink ref="D450" r:id="rId449" display="https://afinvest.com.br/interno/relatorios/detalhes-de-ativos?id=7741&amp;codativo=SANTANDER%20CASH%20BLACK%20X" xr:uid="{FB85E7C3-8800-4295-B783-229DCE35DEC8}"/>
    <hyperlink ref="D451" r:id="rId450" display="https://afinvest.com.br/interno/relatorios/detalhes-de-ativos?id=2710&amp;codativo=Santander%20CashBlack" xr:uid="{4F1B3254-D916-4079-B764-C1202B873F32}"/>
    <hyperlink ref="D452" r:id="rId451" display="https://afinvest.com.br/interno/relatorios/detalhes-de-ativos?id=2710&amp;codativo=Santander%20CashBlack" xr:uid="{E93B727A-15A4-4F1F-A2C2-90C44100E4FB}"/>
    <hyperlink ref="D453" r:id="rId452" display="https://afinvest.com.br/interno/relatorios/detalhes-de-ativos?id=7741&amp;codativo=SANTANDER%20CASH%20BLACK%20X" xr:uid="{0A37D96A-2EE2-40E0-8E90-6748E63223C8}"/>
    <hyperlink ref="D454" r:id="rId453" display="https://afinvest.com.br/interno/relatorios/detalhes-de-ativos?id=7743&amp;codativo=SANTANDER%20CASH%20BLACK%20VIII" xr:uid="{FCD64E04-76F8-444C-8D5B-0668FE4BE3C0}"/>
    <hyperlink ref="D455" r:id="rId454" display="https://afinvest.com.br/interno/relatorios/detalhes-de-ativos?id=7740&amp;codativo=SANTANDER%20CASH%20BLACK%20IX" xr:uid="{E2C003E2-EB52-4D8E-BF03-F93F76C6D896}"/>
    <hyperlink ref="D456" r:id="rId455" display="https://afinvest.com.br/interno/relatorios/detalhes-de-ativos?id=7744&amp;codativo=SANTANDER%20CASH%20BLACK%20II" xr:uid="{AEBBBF2A-BB18-4B5B-A966-EBB9A0AED106}"/>
    <hyperlink ref="D457" r:id="rId456" display="https://afinvest.com.br/interno/relatorios/detalhes-de-ativos?id=7742&amp;codativo=SANTANDER%20CASH%20BLACK%20V" xr:uid="{C26E7D63-9E4E-46CC-86D9-B678688D440B}"/>
    <hyperlink ref="D458" r:id="rId457" display="https://afinvest.com.br/interno/relatorios/detalhes-de-ativos?id=7739&amp;codativo=SANTANDER%20CASH%20BLACK%20III" xr:uid="{634491B6-3A17-43C7-92DA-11E73F6C023C}"/>
    <hyperlink ref="D459" r:id="rId458" display="https://afinvest.com.br/interno/relatorios/detalhes-de-ativos?id=7745&amp;codativo=SANTANDER%20CASH%20BLACK%20IV" xr:uid="{BFA8DF70-CED4-4DA1-830D-1123A7C2BC50}"/>
    <hyperlink ref="D460" r:id="rId459" display="https://afinvest.com.br/interno/relatorios/detalhes-de-ativos?id=7747&amp;codativo=SANTANDER%20CASH%20BLACK%20VI" xr:uid="{BA8CCCE6-5E7D-48C7-A8D6-1209E92AABDA}"/>
    <hyperlink ref="D461" r:id="rId460" display="https://afinvest.com.br/interno/relatorios/detalhes-de-ativos?id=7746&amp;codativo=SANTANDER%20CASH%20BLACK%20VII" xr:uid="{2F0BC187-66F7-4D5B-A171-8B8E00B2B1AB}"/>
    <hyperlink ref="D462" r:id="rId461" display="https://afinvest.com.br/interno/relatorios/detalhes-de-ativos?id=7740&amp;codativo=SANTANDER%20CASH%20BLACK%20IX" xr:uid="{383E3A7A-998C-40B7-9042-EF106185DB2D}"/>
    <hyperlink ref="D463" r:id="rId462" display="https://afinvest.com.br/interno/relatorios/detalhes-de-ativos?id=7744&amp;codativo=SANTANDER%20CASH%20BLACK%20II" xr:uid="{F4AC369F-2CD1-4006-AB6B-17F260EDAFEE}"/>
    <hyperlink ref="D464" r:id="rId463" display="https://afinvest.com.br/interno/relatorios/detalhes-de-ativos?id=7739&amp;codativo=SANTANDER%20CASH%20BLACK%20III" xr:uid="{25FD653A-302E-4CBD-96B1-4C3A50FC4945}"/>
    <hyperlink ref="D465" r:id="rId464" display="https://afinvest.com.br/interno/relatorios/detalhes-de-ativos?id=7742&amp;codativo=SANTANDER%20CASH%20BLACK%20V" xr:uid="{C4CB2306-BEDC-4501-98FB-8783C690DF0D}"/>
    <hyperlink ref="D466" r:id="rId465" display="https://afinvest.com.br/interno/relatorios/detalhes-de-ativos?id=7743&amp;codativo=SANTANDER%20CASH%20BLACK%20VIII" xr:uid="{D3BB263E-1CA5-43A7-AE59-46AE24832F07}"/>
    <hyperlink ref="D467" r:id="rId466" display="https://afinvest.com.br/interno/relatorios/detalhes-de-ativos?id=7745&amp;codativo=SANTANDER%20CASH%20BLACK%20IV" xr:uid="{9069C3A0-48B6-4C97-92AD-48D16F454CD6}"/>
    <hyperlink ref="D468" r:id="rId467" display="https://afinvest.com.br/interno/relatorios/detalhes-de-ativos?id=7746&amp;codativo=SANTANDER%20CASH%20BLACK%20VII" xr:uid="{A312765B-28E6-4468-8130-AF10356BADFF}"/>
    <hyperlink ref="D469" r:id="rId468" display="https://afinvest.com.br/interno/relatorios/detalhes-de-ativos?id=7747&amp;codativo=SANTANDER%20CASH%20BLACK%20VI" xr:uid="{BE3CC3F2-A7E0-4C03-B959-B20D677F8021}"/>
    <hyperlink ref="D470" r:id="rId469" display="https://afinvest.com.br/interno/relatorios/detalhes-de-ativos?id=7740&amp;codativo=SANTANDER%20CASH%20BLACK%20IX" xr:uid="{EB6E58D1-9B21-4B19-81F1-166AE5DA4C85}"/>
    <hyperlink ref="D471" r:id="rId470" display="https://afinvest.com.br/interno/relatorios/detalhes-de-ativos?id=7744&amp;codativo=SANTANDER%20CASH%20BLACK%20II" xr:uid="{C8337F05-C7D1-487A-A4CA-CE5895DA64F9}"/>
    <hyperlink ref="D472" r:id="rId471" display="https://afinvest.com.br/interno/relatorios/detalhes-de-ativos?id=7743&amp;codativo=SANTANDER%20CASH%20BLACK%20VIII" xr:uid="{CEC6E2F0-B068-47E1-B100-701B8B06D542}"/>
    <hyperlink ref="D473" r:id="rId472" display="https://afinvest.com.br/interno/relatorios/detalhes-de-ativos?id=7739&amp;codativo=SANTANDER%20CASH%20BLACK%20III" xr:uid="{751F03AB-58B9-46E2-AADA-06EA88F16F7C}"/>
    <hyperlink ref="D474" r:id="rId473" display="https://afinvest.com.br/interno/relatorios/detalhes-de-ativos?id=7742&amp;codativo=SANTANDER%20CASH%20BLACK%20V" xr:uid="{66788DE3-B99F-41B6-A062-1E535D30D81E}"/>
    <hyperlink ref="D475" r:id="rId474" display="https://afinvest.com.br/interno/relatorios/detalhes-de-ativos?id=7745&amp;codativo=SANTANDER%20CASH%20BLACK%20IV" xr:uid="{EEE66FBE-8D40-404B-94C2-C5E56D83F939}"/>
    <hyperlink ref="D476" r:id="rId475" display="https://afinvest.com.br/interno/relatorios/detalhes-de-ativos?id=7746&amp;codativo=SANTANDER%20CASH%20BLACK%20VII" xr:uid="{2CE0893E-044B-4716-A7F4-962D8E56882C}"/>
    <hyperlink ref="D477" r:id="rId476" display="https://afinvest.com.br/interno/relatorios/detalhes-de-ativos?id=7747&amp;codativo=SANTANDER%20CASH%20BLACK%20VI" xr:uid="{1CF72C2B-2786-4E0A-8A8A-B4FF9CE7DF30}"/>
    <hyperlink ref="D478" r:id="rId477" display="https://afinvest.com.br/interno/relatorios/detalhes-de-ativos?id=7740&amp;codativo=SANTANDER%20CASH%20BLACK%20IX" xr:uid="{91CB7F30-E874-4D19-AB41-5CA5A497C86C}"/>
    <hyperlink ref="D479" r:id="rId478" display="https://afinvest.com.br/interno/relatorios/detalhes-de-ativos?id=7744&amp;codativo=SANTANDER%20CASH%20BLACK%20II" xr:uid="{5620A752-26BC-4453-A7B1-6D3A77244E39}"/>
    <hyperlink ref="D480" r:id="rId479" display="https://afinvest.com.br/interno/relatorios/detalhes-de-ativos?id=7739&amp;codativo=SANTANDER%20CASH%20BLACK%20III" xr:uid="{98E16C67-6A98-4817-A6B2-B1DD14CC2ACD}"/>
    <hyperlink ref="D481" r:id="rId480" display="https://afinvest.com.br/interno/relatorios/detalhes-de-ativos?id=7743&amp;codativo=SANTANDER%20CASH%20BLACK%20VIII" xr:uid="{A3E511B4-C37F-4DCF-9EC2-25DA59B88325}"/>
    <hyperlink ref="D482" r:id="rId481" display="https://afinvest.com.br/interno/relatorios/detalhes-de-ativos?id=7742&amp;codativo=SANTANDER%20CASH%20BLACK%20V" xr:uid="{7EC9E743-00E1-42B1-8067-EC49357F5711}"/>
    <hyperlink ref="D483" r:id="rId482" display="https://afinvest.com.br/interno/relatorios/detalhes-de-ativos?id=7745&amp;codativo=SANTANDER%20CASH%20BLACK%20IV" xr:uid="{A22FEDEA-EF7C-4720-9F08-A5E93C456764}"/>
    <hyperlink ref="D484" r:id="rId483" display="https://afinvest.com.br/interno/relatorios/detalhes-de-ativos?id=7747&amp;codativo=SANTANDER%20CASH%20BLACK%20VI" xr:uid="{F5EDF6FD-3DBC-4A4F-9930-E2BFA7C1C384}"/>
    <hyperlink ref="D485" r:id="rId484" display="https://afinvest.com.br/interno/relatorios/detalhes-de-ativos?id=7746&amp;codativo=SANTANDER%20CASH%20BLACK%20VII" xr:uid="{7E282C3F-5949-4F00-9258-49FF8D4B5209}"/>
    <hyperlink ref="D486" r:id="rId485" display="https://afinvest.com.br/interno/relatorios/detalhes-de-ativos?id=7744&amp;codativo=SANTANDER%20CASH%20BLACK%20II" xr:uid="{BC50275A-5BA2-4E6A-A480-538EB29C6B4C}"/>
    <hyperlink ref="D487" r:id="rId486" display="https://afinvest.com.br/interno/relatorios/detalhes-de-ativos?id=7743&amp;codativo=SANTANDER%20CASH%20BLACK%20VIII" xr:uid="{2160418D-4E18-4657-A92E-BAEAC646480D}"/>
    <hyperlink ref="D488" r:id="rId487" display="https://afinvest.com.br/interno/relatorios/detalhes-de-ativos?id=7740&amp;codativo=SANTANDER%20CASH%20BLACK%20IX" xr:uid="{816763C5-044D-4AB0-8F4B-AACBE7FA3B13}"/>
    <hyperlink ref="D489" r:id="rId488" display="https://afinvest.com.br/interno/relatorios/detalhes-de-ativos?id=7739&amp;codativo=SANTANDER%20CASH%20BLACK%20III" xr:uid="{8B8D3ADF-74CB-4005-BDDA-0CDD5DD68473}"/>
    <hyperlink ref="D490" r:id="rId489" display="https://afinvest.com.br/interno/relatorios/detalhes-de-ativos?id=7747&amp;codativo=SANTANDER%20CASH%20BLACK%20VI" xr:uid="{4E23EAFA-6032-4DDD-BD61-73F34E0B8677}"/>
    <hyperlink ref="D491" r:id="rId490" display="https://afinvest.com.br/interno/relatorios/detalhes-de-ativos?id=7745&amp;codativo=SANTANDER%20CASH%20BLACK%20IV" xr:uid="{A6F6819B-095E-4EE2-8458-B83DD1AD2CBD}"/>
    <hyperlink ref="D492" r:id="rId491" display="https://afinvest.com.br/interno/relatorios/detalhes-de-ativos?id=7742&amp;codativo=SANTANDER%20CASH%20BLACK%20V" xr:uid="{617BFD35-0720-42F1-89C5-257AB4CBAB65}"/>
    <hyperlink ref="D493" r:id="rId492" display="https://afinvest.com.br/interno/relatorios/detalhes-de-ativos?id=7746&amp;codativo=SANTANDER%20CASH%20BLACK%20VII" xr:uid="{021F4532-47B6-49CB-A072-8D2CBD7286CE}"/>
    <hyperlink ref="D494" r:id="rId493" display="https://afinvest.com.br/interno/relatorios/detalhes-de-ativos?id=7740&amp;codativo=SANTANDER%20CASH%20BLACK%20IX" xr:uid="{B1A645B1-98B8-45FF-8820-1E8F4659C9CF}"/>
    <hyperlink ref="D495" r:id="rId494" display="https://afinvest.com.br/interno/relatorios/detalhes-de-ativos?id=7744&amp;codativo=SANTANDER%20CASH%20BLACK%20II" xr:uid="{1893C3E5-3C87-449C-84DE-013D5ADBB358}"/>
    <hyperlink ref="D496" r:id="rId495" display="https://afinvest.com.br/interno/relatorios/detalhes-de-ativos?id=7739&amp;codativo=SANTANDER%20CASH%20BLACK%20III" xr:uid="{DCE41817-7C26-4A40-A7E9-E6CF58D48177}"/>
    <hyperlink ref="D497" r:id="rId496" display="https://afinvest.com.br/interno/relatorios/detalhes-de-ativos?id=7743&amp;codativo=SANTANDER%20CASH%20BLACK%20VIII" xr:uid="{0BD4EA53-57DC-4E63-818E-31C2A46E1C30}"/>
    <hyperlink ref="D498" r:id="rId497" display="https://afinvest.com.br/interno/relatorios/detalhes-de-ativos?id=7742&amp;codativo=SANTANDER%20CASH%20BLACK%20V" xr:uid="{2C9BEB70-335C-4216-9892-C44F408E401C}"/>
    <hyperlink ref="D499" r:id="rId498" display="https://afinvest.com.br/interno/relatorios/detalhes-de-ativos?id=7745&amp;codativo=SANTANDER%20CASH%20BLACK%20IV" xr:uid="{64FA84E7-E239-4B35-B9FD-C1BF1FAE05DE}"/>
    <hyperlink ref="D500" r:id="rId499" display="https://afinvest.com.br/interno/relatorios/detalhes-de-ativos?id=7746&amp;codativo=SANTANDER%20CASH%20BLACK%20VII" xr:uid="{647C9460-4C7E-4F4C-9BDB-129C811A9904}"/>
    <hyperlink ref="D501" r:id="rId500" display="https://afinvest.com.br/interno/relatorios/detalhes-de-ativos?id=7747&amp;codativo=SANTANDER%20CASH%20BLACK%20VI" xr:uid="{BE9C004B-D9BA-48C9-9608-FF358625F04E}"/>
    <hyperlink ref="D502" r:id="rId501" display="https://afinvest.com.br/interno/relatorios/detalhes-de-ativos?id=408&amp;codativo=FIDC%20Sifra%20Plus%20Sr" xr:uid="{E2E4095E-B57A-43BD-8509-60D0234A92D9}"/>
    <hyperlink ref="D503" r:id="rId502" display="https://afinvest.com.br/interno/relatorios/detalhes-de-ativos?id=408&amp;codativo=FIDC%20Sifra%20Plus%20Sr" xr:uid="{69DAF820-7C98-4040-83C9-0FB95DA45A27}"/>
    <hyperlink ref="D504" r:id="rId503" display="https://afinvest.com.br/interno/relatorios/detalhes-de-ativos?id=408&amp;codativo=FIDC%20Sifra%20Plus%20Sr" xr:uid="{EA2CC3C4-37F3-4871-A3A6-4E178D924533}"/>
    <hyperlink ref="D505" r:id="rId504" display="https://afinvest.com.br/interno/relatorios/detalhes-de-ativos?id=408&amp;codativo=FIDC%20Sifra%20Plus%20Sr" xr:uid="{97048507-0D70-464E-8199-A07117FD7745}"/>
    <hyperlink ref="D506" r:id="rId505" display="https://afinvest.com.br/interno/relatorios/detalhes-de-ativos?id=408&amp;codativo=FIDC%20Sifra%20Plus%20Sr" xr:uid="{161E0FD8-AF0F-4C18-9A0F-551875A28E03}"/>
    <hyperlink ref="D507" r:id="rId506" display="https://afinvest.com.br/interno/relatorios/detalhes-de-ativos?id=408&amp;codativo=FIDC%20Sifra%20Plus%20Sr" xr:uid="{DE0E6854-3047-488B-A91F-EB35B5A02ECD}"/>
    <hyperlink ref="D508" r:id="rId507" display="https://afinvest.com.br/interno/relatorios/detalhes-de-ativos?id=2845&amp;codativo=FIDC%20Red%20Multissetorial" xr:uid="{00FA2487-81DC-4B62-8C65-7CE8458630E3}"/>
    <hyperlink ref="D509" r:id="rId508" display="https://afinvest.com.br/interno/relatorios/detalhes-de-ativos?id=2845&amp;codativo=FIDC%20Red%20Multissetorial" xr:uid="{3D1F5219-D52C-42F0-88AC-2CB94B2321E3}"/>
    <hyperlink ref="D510" r:id="rId509" display="https://afinvest.com.br/interno/relatorios/detalhes-de-ativos?id=2845&amp;codativo=FIDC%20Red%20Multissetorial" xr:uid="{E6B096FE-7088-4F12-A55A-8BAEEEAEDC1A}"/>
    <hyperlink ref="D511" r:id="rId510" display="https://afinvest.com.br/interno/relatorios/detalhes-de-ativos?id=2845&amp;codativo=FIDC%20Red%20Multissetorial" xr:uid="{AEF5E688-2581-4B47-9E80-3AA0FAADEC2E}"/>
    <hyperlink ref="D512" r:id="rId511" display="https://afinvest.com.br/interno/relatorios/detalhes-de-ativos?id=2845&amp;codativo=FIDC%20Red%20Multissetorial" xr:uid="{76FDDDCF-ADBC-4E79-9C08-475D871345C8}"/>
    <hyperlink ref="D513" r:id="rId512" display="https://afinvest.com.br/interno/relatorios/detalhes-de-ativos?id=2845&amp;codativo=FIDC%20Red%20Multissetorial" xr:uid="{BAA3AABF-D28E-46D9-94DF-AFDEA4ABFE4F}"/>
    <hyperlink ref="D514" r:id="rId513" display="https://afinvest.com.br/interno/relatorios/detalhes-de-ativos?id=7680&amp;codativo=FIDC%20Pagbem%20Sr%207" xr:uid="{CE7BEEEB-2E53-4B27-A2BB-5623484D8ED7}"/>
    <hyperlink ref="D515" r:id="rId514" display="https://afinvest.com.br/interno/relatorios/detalhes-de-ativos?id=7680&amp;codativo=FIDC%20Pagbem%20Sr%207" xr:uid="{2544D275-3247-44A7-B8F3-D7F77CC93137}"/>
    <hyperlink ref="D516" r:id="rId515" display="https://afinvest.com.br/interno/relatorios/detalhes-de-ativos?id=7680&amp;codativo=FIDC%20Pagbem%20Sr%207" xr:uid="{1B7310DA-0939-46F2-9A7B-08E8AECEC9F6}"/>
    <hyperlink ref="D517" r:id="rId516" display="https://afinvest.com.br/interno/relatorios/detalhes-de-ativos?id=7680&amp;codativo=FIDC%20Pagbem%20Sr%207" xr:uid="{9807DD67-E6E9-453A-A134-0DDD6A28372B}"/>
    <hyperlink ref="D518" r:id="rId517" display="https://afinvest.com.br/interno/relatorios/detalhes-de-ativos?id=7680&amp;codativo=FIDC%20Pagbem%20Sr%207" xr:uid="{61501B2E-AB25-4E98-9612-4D67088AD180}"/>
    <hyperlink ref="D519" r:id="rId518" display="https://afinvest.com.br/interno/relatorios/detalhes-de-ativos?id=7680&amp;codativo=FIDC%20Pagbem%20Sr%207" xr:uid="{82DCF6FA-AFB6-4959-BF77-7FE782EA2A7C}"/>
    <hyperlink ref="D520" r:id="rId519" display="https://afinvest.com.br/interno/relatorios/detalhes-de-ativos?id=7680&amp;codativo=FIDC%20Pagbem%20Sr%207" xr:uid="{FF2DFDFD-09D2-40D0-912B-8C5EF3F1E6D7}"/>
    <hyperlink ref="D521" r:id="rId520" display="https://afinvest.com.br/interno/relatorios/detalhes-de-ativos?id=7680&amp;codativo=FIDC%20Pagbem%20Sr%207" xr:uid="{DAD2A2AB-6D61-49FF-81D4-000583774F6F}"/>
    <hyperlink ref="D522" r:id="rId521" display="https://afinvest.com.br/interno/relatorios/detalhes-de-ativos?id=9577&amp;codativo=GREEN%20FIDC%20SOLAR" xr:uid="{01B546A7-8DD3-473B-84CC-2868639DA71F}"/>
    <hyperlink ref="D523" r:id="rId522" display="https://afinvest.com.br/interno/relatorios/detalhes-de-ativos?id=8473&amp;codativo=FIDC%20ICred%20Sr" xr:uid="{B2E4C2FF-DB55-4A5C-94DF-CB0F9B541796}"/>
    <hyperlink ref="D524" r:id="rId523" display="https://afinvest.com.br/interno/relatorios/detalhes-de-ativos?id=8473&amp;codativo=FIDC%20ICred%20Sr" xr:uid="{65169D02-10FF-450C-A5EF-C12CCB12A3A1}"/>
    <hyperlink ref="D525" r:id="rId524" display="https://afinvest.com.br/interno/relatorios/detalhes-de-ativos?id=8473&amp;codativo=FIDC%20ICred%20Sr" xr:uid="{1F04600F-48F6-4F0B-9587-0C9BF8A7C499}"/>
    <hyperlink ref="D526" r:id="rId525" display="https://afinvest.com.br/interno/relatorios/detalhes-de-ativos?id=8473&amp;codativo=FIDC%20ICred%20Sr" xr:uid="{55CCBF6A-6436-47F7-A759-9766A7E9CE3D}"/>
    <hyperlink ref="D527" r:id="rId526" display="https://afinvest.com.br/interno/relatorios/detalhes-de-ativos?id=8477&amp;codativo=FIDC%20iCred%20Meza%202" xr:uid="{CEAFB1BC-DCED-4021-BE49-3141BF531610}"/>
    <hyperlink ref="D528" r:id="rId527" display="https://afinvest.com.br/interno/relatorios/detalhes-de-ativos?id=8473&amp;codativo=FIDC%20ICred%20Sr" xr:uid="{7D485ECD-5428-4621-9261-F19C5EC9FFFB}"/>
    <hyperlink ref="D529" r:id="rId528" display="https://afinvest.com.br/interno/relatorios/detalhes-de-ativos?id=8473&amp;codativo=FIDC%20ICred%20Sr" xr:uid="{97330031-13F4-4FFF-92CC-621754C00CD8}"/>
    <hyperlink ref="D530" r:id="rId529" display="https://afinvest.com.br/interno/relatorios/detalhes-de-ativos?id=8328&amp;codativo=FIDC%20Guardian%20MC%20II%20Sr" xr:uid="{3254BEAF-4B14-4F89-9728-9201228C360F}"/>
    <hyperlink ref="D531" r:id="rId530" display="https://afinvest.com.br/interno/relatorios/detalhes-de-ativos?id=8328&amp;codativo=FIDC%20Guardian%20MC%20II%20Sr" xr:uid="{A0386E9D-4564-4007-AEDA-F0C287D711BC}"/>
    <hyperlink ref="D532" r:id="rId531" display="https://afinvest.com.br/interno/relatorios/detalhes-de-ativos?id=8328&amp;codativo=FIDC%20Guardian%20MC%20II%20Sr" xr:uid="{72F82DF8-7738-41B0-961A-52F666AEE7F3}"/>
    <hyperlink ref="D533" r:id="rId532" display="https://afinvest.com.br/interno/relatorios/detalhes-de-ativos?id=8328&amp;codativo=FIDC%20Guardian%20MC%20II%20Sr" xr:uid="{35BA0F31-F6FB-4B8B-888E-6A74BC678E7E}"/>
    <hyperlink ref="D534" r:id="rId533" display="https://afinvest.com.br/interno/relatorios/detalhes-de-ativos?id=8328&amp;codativo=FIDC%20Guardian%20MC%20II%20Sr" xr:uid="{35762038-4158-4753-B544-795A366BEF95}"/>
    <hyperlink ref="D535" r:id="rId534" display="https://afinvest.com.br/interno/relatorios/detalhes-de-ativos?id=8328&amp;codativo=FIDC%20Guardian%20MC%20II%20Sr" xr:uid="{B3CBB08F-C0BD-4384-AE84-52C7208DDCF8}"/>
    <hyperlink ref="D536" r:id="rId535" display="https://afinvest.com.br/interno/relatorios/detalhes-de-ativos?id=8328&amp;codativo=FIDC%20Guardian%20MC%20II%20Sr" xr:uid="{B0282399-8AB9-4C34-A303-D6B5ECA34E5B}"/>
    <hyperlink ref="D537" r:id="rId536" display="https://afinvest.com.br/interno/relatorios/detalhes-de-ativos?id=8328&amp;codativo=FIDC%20Guardian%20MC%20II%20Sr" xr:uid="{E7F719E4-EDC6-42A2-BFCC-7F92C0685713}"/>
    <hyperlink ref="D538" r:id="rId537" display="https://afinvest.com.br/interno/relatorios/detalhes-de-ativos?id=8328&amp;codativo=FIDC%20Guardian%20MC%20II%20Sr" xr:uid="{1A40DB44-F24D-49F2-A501-492C4DCFEEAF}"/>
    <hyperlink ref="D539" r:id="rId538" display="https://afinvest.com.br/interno/relatorios/detalhes-de-ativos?id=3131&amp;codativo=FIDC%20TMAQ21" xr:uid="{7B001448-B477-4300-8FE4-7C54E782D426}"/>
    <hyperlink ref="D540" r:id="rId539" display="https://afinvest.com.br/interno/relatorios/detalhes-de-ativos?id=5743&amp;codativo=FIDC%20FS%20FORTALECE" xr:uid="{D6B0A9FB-531F-40D6-96DB-CC19247BB2B7}"/>
    <hyperlink ref="D541" r:id="rId540" display="https://afinvest.com.br/interno/relatorios/detalhes-de-ativos?id=5743&amp;codativo=FIDC%20FS%20FORTALECE" xr:uid="{A2680B20-00D1-440D-9231-055F3765BDB7}"/>
    <hyperlink ref="D542" r:id="rId541" display="https://afinvest.com.br/interno/relatorios/detalhes-de-ativos?id=5743&amp;codativo=FIDC%20FS%20FORTALECE" xr:uid="{5517993B-8513-47AC-B952-C34DF09D2354}"/>
    <hyperlink ref="D543" r:id="rId542" display="https://afinvest.com.br/interno/relatorios/detalhes-de-ativos?id=5743&amp;codativo=FIDC%20FS%20FORTALECE" xr:uid="{2B1D1B20-6919-4201-A490-59AABF258F01}"/>
    <hyperlink ref="D544" r:id="rId543" display="https://afinvest.com.br/interno/relatorios/detalhes-de-ativos?id=5743&amp;codativo=FIDC%20FS%20FORTALECE" xr:uid="{0937CD56-9B6B-40AB-ADD8-93317B4EE447}"/>
    <hyperlink ref="D545" r:id="rId544" display="https://afinvest.com.br/interno/relatorios/detalhes-de-ativos?id=5743&amp;codativo=FIDC%20FS%20FORTALECE" xr:uid="{D4FCBE1E-BA6C-428B-B4CD-0EAA80398989}"/>
    <hyperlink ref="D546" r:id="rId545" display="https://afinvest.com.br/interno/relatorios/detalhes-de-ativos?id=5743&amp;codativo=FIDC%20FS%20FORTALECE" xr:uid="{926E9C6E-C3F6-41F7-995A-4A15F2553B88}"/>
    <hyperlink ref="D547" r:id="rId546" display="https://afinvest.com.br/interno/relatorios/detalhes-de-ativos?id=5743&amp;codativo=FIDC%20FS%20FORTALECE" xr:uid="{3803970F-DB98-4CA3-AB79-3727185576BD}"/>
    <hyperlink ref="D548" r:id="rId547" display="https://afinvest.com.br/interno/relatorios/detalhes-de-ativos?id=5743&amp;codativo=FIDC%20FS%20FORTALECE" xr:uid="{30AB7BD9-5089-4D82-BE70-E067C0EDCA29}"/>
    <hyperlink ref="D549" r:id="rId548" display="https://afinvest.com.br/interno/relatorios/detalhes-de-ativos?id=9578&amp;codativo=RED%20FIDC%20REAL%20LP" xr:uid="{8D74ABA6-A5CA-430C-B82E-372E9E5D9F34}"/>
    <hyperlink ref="D550" r:id="rId549" display="https://afinvest.com.br/interno/relatorios/detalhes-de-ativos?id=3505&amp;codativo=FIDC%20URA%20Agro%20SR" xr:uid="{0C20A6B4-A344-4D6A-BCC5-B6DF9CA891E4}"/>
    <hyperlink ref="D551" r:id="rId550" display="https://afinvest.com.br/interno/relatorios/detalhes-de-ativos?id=3505&amp;codativo=FIDC%20URA%20Agro%20SR" xr:uid="{9511EA50-95EB-4A39-B5D9-8D26C11C0337}"/>
    <hyperlink ref="D552" r:id="rId551" display="https://afinvest.com.br/interno/relatorios/detalhes-de-ativos?id=3505&amp;codativo=FIDC%20URA%20Agro%20SR" xr:uid="{AB97AC8E-C052-46AA-B14F-01869CB0FE30}"/>
    <hyperlink ref="D553" r:id="rId552" display="https://afinvest.com.br/interno/relatorios/detalhes-de-ativos?id=3505&amp;codativo=FIDC%20URA%20Agro%20SR" xr:uid="{FFD599EF-A514-4B9B-BFC7-A071CF245B14}"/>
    <hyperlink ref="D554" r:id="rId553" display="https://afinvest.com.br/interno/relatorios/detalhes-de-ativos?id=3505&amp;codativo=FIDC%20URA%20Agro%20SR" xr:uid="{596C3F9C-FC18-460B-8803-33539FA74336}"/>
    <hyperlink ref="D555" r:id="rId554" display="https://afinvest.com.br/interno/relatorios/detalhes-de-ativos?id=3505&amp;codativo=FIDC%20URA%20Agro%20SR" xr:uid="{A33E7FD0-F2F1-477D-87FA-62EEECD8D9A9}"/>
    <hyperlink ref="D556" r:id="rId555" display="https://afinvest.com.br/interno/relatorios/detalhes-de-ativos?id=3505&amp;codativo=FIDC%20URA%20Agro%20SR" xr:uid="{215C4100-1940-448F-B9BA-7B926A06FD2C}"/>
    <hyperlink ref="D557" r:id="rId556" display="https://afinvest.com.br/interno/relatorios/detalhes-de-ativos?id=3505&amp;codativo=FIDC%20URA%20Agro%20SR" xr:uid="{9592DEE7-2794-4F94-8E80-55DF4E877E2E}"/>
    <hyperlink ref="D558" r:id="rId557" display="https://afinvest.com.br/interno/relatorios/detalhes-de-ativos?id=3505&amp;codativo=FIDC%20URA%20Agro%20SR" xr:uid="{D6BE7665-023F-4E99-B429-12C18C8FB678}"/>
    <hyperlink ref="D559" r:id="rId558" display="https://afinvest.com.br/interno/relatorios/detalhes-de-ativos?id=1220&amp;codativo=FIDC%20SIMPAR" xr:uid="{FA3C270B-57BB-41B4-B05F-F3DECFE24FC9}"/>
    <hyperlink ref="D560" r:id="rId559" display="https://afinvest.com.br/interno/relatorios/detalhes-de-ativos?id=1220&amp;codativo=FIDC%20SIMPAR" xr:uid="{165226D1-4C21-4B53-A941-A994ED369C35}"/>
    <hyperlink ref="D561" r:id="rId560" display="https://afinvest.com.br/interno/relatorios/detalhes-de-ativos?id=1220&amp;codativo=FIDC%20SIMPAR" xr:uid="{046F5DA4-BB96-45D0-99D6-04D1B3FF46A7}"/>
    <hyperlink ref="D562" r:id="rId561" display="https://afinvest.com.br/interno/relatorios/detalhes-de-ativos?id=1220&amp;codativo=FIDC%20SIMPAR" xr:uid="{3C0E6910-9855-4821-941C-D02F95A6955B}"/>
    <hyperlink ref="D563" r:id="rId562" display="https://afinvest.com.br/interno/relatorios/detalhes-de-ativos?id=1220&amp;codativo=FIDC%20SIMPAR" xr:uid="{F5F679C8-A384-47B3-B896-967159B66FD8}"/>
    <hyperlink ref="D564" r:id="rId563" display="https://afinvest.com.br/interno/relatorios/detalhes-de-ativos?id=1220&amp;codativo=FIDC%20SIMPAR" xr:uid="{E29F29E5-1F91-428C-85E4-8D0E63BFD71D}"/>
    <hyperlink ref="D565" r:id="rId564" display="https://afinvest.com.br/interno/relatorios/detalhes-de-ativos?id=1220&amp;codativo=FIDC%20SIMPAR" xr:uid="{9524F966-1984-4A9C-A831-AF9380CC6C3B}"/>
    <hyperlink ref="D566" r:id="rId565" display="https://afinvest.com.br/interno/relatorios/detalhes-de-ativos?id=8922&amp;codativo=FIDC%20Precavida" xr:uid="{D06DCA42-AA26-4A23-9A7B-5EBCC7945825}"/>
    <hyperlink ref="D567" r:id="rId566" display="https://afinvest.com.br/interno/relatorios/detalhes-de-ativos?id=8922&amp;codativo=FIDC%20Precavida" xr:uid="{AFAFDDF3-A16B-464B-A244-0C3C848BD9F3}"/>
    <hyperlink ref="D568" r:id="rId567" display="https://afinvest.com.br/interno/relatorios/detalhes-de-ativos?id=8922&amp;codativo=FIDC%20Precavida" xr:uid="{118DD229-D6B5-4AE6-94CD-6473D9A138A6}"/>
    <hyperlink ref="D569" r:id="rId568" display="https://afinvest.com.br/interno/relatorios/detalhes-de-ativos?id=8922&amp;codativo=FIDC%20Precavida" xr:uid="{E0ABD62D-00BB-4C2E-A27D-08C1E48F599B}"/>
    <hyperlink ref="D570" r:id="rId569" display="https://afinvest.com.br/interno/relatorios/detalhes-de-ativos?id=8922&amp;codativo=FIDC%20Precavida" xr:uid="{A2C466D7-CBC5-463E-BDFB-A2F31B0BCB85}"/>
    <hyperlink ref="D571" r:id="rId570" display="https://afinvest.com.br/interno/relatorios/detalhes-de-ativos?id=9223&amp;codativo=FIDC%20PICPAY%20FGTS%20SR" xr:uid="{7939FE89-549F-41A8-A932-61CF64FA4367}"/>
    <hyperlink ref="D572" r:id="rId571" display="https://afinvest.com.br/interno/relatorios/detalhes-de-ativos?id=9223&amp;codativo=FIDC%20PICPAY%20FGTS%20SR" xr:uid="{1ECDCAA8-012D-425B-A2F2-1E9E85F8EF20}"/>
    <hyperlink ref="D573" r:id="rId572" display="https://afinvest.com.br/interno/relatorios/detalhes-de-ativos?id=9223&amp;codativo=FIDC%20PICPAY%20FGTS%20SR" xr:uid="{180BF59B-CE52-491E-AA75-0BD549FD6A37}"/>
    <hyperlink ref="D574" r:id="rId573" display="https://afinvest.com.br/interno/relatorios/detalhes-de-ativos?id=9223&amp;codativo=FIDC%20PICPAY%20FGTS%20SR" xr:uid="{136D6A71-9C91-46F3-91BD-08043CECD73D}"/>
    <hyperlink ref="D575" r:id="rId574" display="https://afinvest.com.br/interno/relatorios/detalhes-de-ativos?id=9223&amp;codativo=FIDC%20PICPAY%20FGTS%20SR" xr:uid="{C02A0694-9D70-4354-84C9-467650F28828}"/>
    <hyperlink ref="D576" r:id="rId575" display="https://afinvest.com.br/interno/relatorios/detalhes-de-ativos?id=9223&amp;codativo=FIDC%20PICPAY%20FGTS%20SR" xr:uid="{E9B3B717-9B81-4E46-B1DC-D3B30AAFB534}"/>
    <hyperlink ref="D577" r:id="rId576" display="https://afinvest.com.br/interno/relatorios/detalhes-de-ativos?id=387&amp;codativo=FIDC%20LF%20I%20SR4" xr:uid="{781F120E-0EBF-4E28-A8F7-B1744D76F4AF}"/>
    <hyperlink ref="D578" r:id="rId577" display="https://afinvest.com.br/interno/relatorios/detalhes-de-ativos?id=387&amp;codativo=FIDC%20LF%20I%20SR4" xr:uid="{F95D975C-C28B-4F19-8C26-812963B3A28B}"/>
    <hyperlink ref="D579" r:id="rId578" display="https://afinvest.com.br/interno/relatorios/detalhes-de-ativos?id=387&amp;codativo=FIDC%20LF%20I%20SR4" xr:uid="{84CD7758-E5DB-4F90-B5E4-496F632EDD29}"/>
    <hyperlink ref="D580" r:id="rId579" display="https://afinvest.com.br/interno/relatorios/detalhes-de-ativos?id=387&amp;codativo=FIDC%20LF%20I%20SR4" xr:uid="{39FD62A0-7E05-4671-9F91-D1369FEEFC6F}"/>
    <hyperlink ref="D581" r:id="rId580" display="https://afinvest.com.br/interno/relatorios/detalhes-de-ativos?id=387&amp;codativo=FIDC%20LF%20I%20SR4" xr:uid="{E420FC59-82A6-431B-AE97-8006D9DB7E8D}"/>
    <hyperlink ref="D582" r:id="rId581" display="https://afinvest.com.br/interno/relatorios/detalhes-de-ativos?id=387&amp;codativo=FIDC%20LF%20I%20SR4" xr:uid="{E3DAE71E-E7D1-46FD-A2BA-B728394B8D86}"/>
    <hyperlink ref="D583" r:id="rId582" display="https://afinvest.com.br/interno/relatorios/detalhes-de-ativos?id=387&amp;codativo=FIDC%20LF%20I%20SR4" xr:uid="{81352FA7-15CE-44EB-BF09-86AB52FACD96}"/>
    <hyperlink ref="D584" r:id="rId583" display="https://afinvest.com.br/interno/relatorios/detalhes-de-ativos?id=387&amp;codativo=FIDC%20LF%20I%20SR4" xr:uid="{D17BD24F-8760-4C0E-B936-77618D4F822B}"/>
    <hyperlink ref="D585" r:id="rId584" display="https://afinvest.com.br/interno/relatorios/detalhes-de-ativos?id=9487&amp;codativo=FIDC%20Icred%20INSS" xr:uid="{2FA1727C-5891-40E8-9FEC-7A7A8CEC03B7}"/>
    <hyperlink ref="D586" r:id="rId585" display="https://afinvest.com.br/interno/relatorios/detalhes-de-ativos?id=9487&amp;codativo=FIDC%20Icred%20INSS" xr:uid="{A1EB3E7F-EFD0-4635-A480-C8986BC487B9}"/>
    <hyperlink ref="D587" r:id="rId586" display="https://afinvest.com.br/interno/relatorios/detalhes-de-ativos?id=9487&amp;codativo=FIDC%20Icred%20INSS" xr:uid="{46F957AB-EF1E-456E-9202-D561239AF13A}"/>
    <hyperlink ref="D588" r:id="rId587" display="https://afinvest.com.br/interno/relatorios/detalhes-de-ativos?id=9487&amp;codativo=FIDC%20Icred%20INSS" xr:uid="{AF4BF0A9-A6E8-4986-AEB3-F93063B33D95}"/>
    <hyperlink ref="D589" r:id="rId588" display="https://afinvest.com.br/interno/relatorios/detalhes-de-ativos?id=3409&amp;codativo=FIDC%20Bemol" xr:uid="{8F3CC618-7EF6-4676-9F78-47AA1990C0D5}"/>
    <hyperlink ref="D590" r:id="rId589" display="https://afinvest.com.br/interno/relatorios/detalhes-de-ativos?id=3409&amp;codativo=FIDC%20Bemol" xr:uid="{0F230D1F-7452-4C90-8B23-F904B84E23BC}"/>
    <hyperlink ref="D591" r:id="rId590" display="https://afinvest.com.br/interno/relatorios/detalhes-de-ativos?id=2959&amp;codativo=FIDC%20Auto%20Loans" xr:uid="{90A05165-324E-4313-833F-280EE7A5BB1C}"/>
    <hyperlink ref="D592" r:id="rId591" display="https://afinvest.com.br/interno/relatorios/detalhes-de-ativos?id=7810&amp;codativo=FIDC%20ACR%20Fast" xr:uid="{B9EC7B69-D0A3-4200-92A0-35BCB0EEA39B}"/>
    <hyperlink ref="D593" r:id="rId592" display="https://afinvest.com.br/interno/relatorios/detalhes-de-ativos?id=7810&amp;codativo=FIDC%20ACR%20Fast" xr:uid="{A000B9EA-D7CB-41D0-A5FE-C915AFD4ECBA}"/>
    <hyperlink ref="D594" r:id="rId593" display="https://afinvest.com.br/interno/relatorios/detalhes-de-ativos?id=7810&amp;codativo=FIDC%20ACR%20Fast" xr:uid="{75FB4702-321E-4979-A760-B2F0F53765C8}"/>
    <hyperlink ref="D595" r:id="rId594" display="https://afinvest.com.br/interno/relatorios/detalhes-de-ativos?id=7810&amp;codativo=FIDC%20ACR%20Fast" xr:uid="{717E4044-900D-4487-98C6-1BB741840A38}"/>
    <hyperlink ref="D596" r:id="rId595" display="https://afinvest.com.br/interno/relatorios/detalhes-de-ativos?id=9579&amp;codativo=DELTA%20ENERGIA%20PR%C3%89%20PAGAMENTO%20I%20FIDC%20RL" xr:uid="{93B2B8CD-251B-48CD-863C-1A9C77E866FF}"/>
    <hyperlink ref="D597" r:id="rId596" display="https://afinvest.com.br/interno/relatorios/detalhes-de-ativos?id=475&amp;codativo=FIDC%20Ideal%20Invest%2029" xr:uid="{6DB6C9CF-913C-4CBD-9F0B-C093DC3D0C10}"/>
    <hyperlink ref="D598" r:id="rId597" display="https://afinvest.com.br/interno/relatorios/detalhes-de-ativos?id=475&amp;codativo=FIDC%20Ideal%20Invest%2029" xr:uid="{72C9D14F-177E-4615-A0D7-420EC5D6D4B9}"/>
    <hyperlink ref="D599" r:id="rId598" display="https://afinvest.com.br/interno/relatorios/detalhes-de-ativos?id=8007&amp;codativo=FIDC%20CloudWalk%20II" xr:uid="{EFC51AAA-94AF-42D4-A8F9-D88407C0EE95}"/>
    <hyperlink ref="D600" r:id="rId599" display="https://afinvest.com.br/interno/relatorios/detalhes-de-ativos?id=8007&amp;codativo=FIDC%20CloudWalk%20II" xr:uid="{DB18D6D5-6885-4A39-BD4B-0B54F1F20087}"/>
    <hyperlink ref="D601" r:id="rId600" display="https://afinvest.com.br/interno/relatorios/detalhes-de-ativos?id=8007&amp;codativo=FIDC%20CloudWalk%20II" xr:uid="{8A4D0FC0-C09E-4009-A551-195E2966B11E}"/>
    <hyperlink ref="D602" r:id="rId601" display="https://afinvest.com.br/interno/relatorios/detalhes-de-ativos?id=8007&amp;codativo=FIDC%20CloudWalk%20II" xr:uid="{86E5A18A-346E-4133-858F-F5AA32F53D5F}"/>
    <hyperlink ref="D603" r:id="rId602" display="https://afinvest.com.br/interno/relatorios/detalhes-de-ativos?id=8007&amp;codativo=FIDC%20CloudWalk%20II" xr:uid="{BC66B859-763C-4E13-B386-7A4F50FB7C45}"/>
    <hyperlink ref="D604" r:id="rId603" display="https://afinvest.com.br/interno/relatorios/detalhes-de-ativos?id=8007&amp;codativo=FIDC%20CloudWalk%20II" xr:uid="{0A769936-FF51-48AE-B441-546AA8CC48D9}"/>
    <hyperlink ref="D605" r:id="rId604" display="https://afinvest.com.br/interno/relatorios/detalhes-de-ativos?id=8007&amp;codativo=FIDC%20CloudWalk%20II" xr:uid="{C6A269F8-11BA-4FB7-B898-BC07B9452568}"/>
    <hyperlink ref="D606" r:id="rId605" display="https://afinvest.com.br/interno/relatorios/detalhes-de-ativos?id=8007&amp;codativo=FIDC%20CloudWalk%20II" xr:uid="{96D37A0F-1261-4FFF-8E20-96649F5D4FD1}"/>
    <hyperlink ref="D607" r:id="rId606" display="https://afinvest.com.br/interno/relatorios/detalhes-de-ativos?id=9576&amp;codativo=FIAGRO%20DIREITOS%20CREDIT%C3%93RIOS%20FIGTREE%20PRODUTORES%20AGR%C3%8DCOLAS%20I" xr:uid="{A26B1277-F07D-4479-B332-F69455589F7F}"/>
    <hyperlink ref="D608" r:id="rId607" display="https://afinvest.com.br/interno/relatorios/detalhes-de-ativos?id=9574&amp;codativo=SB%20CR%C3%89DITO%20FIDC%20MULTISSETORIAL%20CLASSE%20UNICA%20FECHADA" xr:uid="{E2CA09D7-0F1F-4309-A522-44E4C8C57257}"/>
    <hyperlink ref="D609" r:id="rId608" display="https://afinvest.com.br/interno/relatorios/detalhes-de-ativos?id=9575&amp;codativo=AXIS%20RENOV%C3%81VEIS%20FIDC" xr:uid="{A5256639-E3F8-427A-A355-FE3C8A50B04F}"/>
    <hyperlink ref="D610" r:id="rId609" display="https://afinvest.com.br/interno/relatorios/detalhes-de-ativos?id=9573&amp;codativo=FIDC%20GREEN%20SOLF%C3%81CIL" xr:uid="{BBED14A6-49D1-41F8-B410-615E0A347FB7}"/>
    <hyperlink ref="D611" r:id="rId610" display="https://afinvest.com.br/interno/relatorios/detalhes-de-ativos?id=8877&amp;codativo=FIDC%20Artico%20Sr" xr:uid="{95E77715-0413-4D4A-88F3-63F90F90EA7D}"/>
    <hyperlink ref="D612" r:id="rId611" display="https://afinvest.com.br/interno/relatorios/detalhes-de-ativos?id=8877&amp;codativo=FIDC%20Artico%20Sr" xr:uid="{7A009614-E3B5-4724-8851-337A7991B9C7}"/>
    <hyperlink ref="D613" r:id="rId612" display="https://afinvest.com.br/interno/relatorios/detalhes-de-ativos?id=8877&amp;codativo=FIDC%20Artico%20Sr" xr:uid="{987EE380-19D0-4134-AC65-EC1A2A864437}"/>
    <hyperlink ref="D614" r:id="rId613" display="https://afinvest.com.br/interno/relatorios/detalhes-de-ativos?id=8877&amp;codativo=FIDC%20Artico%20Sr" xr:uid="{3C1E1CC6-3FF3-46BC-BD37-8EB3FBE9CD14}"/>
    <hyperlink ref="D615" r:id="rId614" display="https://afinvest.com.br/interno/relatorios/detalhes-de-ativos?id=8877&amp;codativo=FIDC%20Artico%20Sr" xr:uid="{34D8C5F8-60A6-4DE0-854D-46FA36EB5B1D}"/>
    <hyperlink ref="D616" r:id="rId615" display="https://afinvest.com.br/interno/relatorios/detalhes-de-ativos?id=8877&amp;codativo=FIDC%20Artico%20Sr" xr:uid="{FC06F8DA-09C5-4D46-B371-01BDA2E900A5}"/>
    <hyperlink ref="D617" r:id="rId616" display="https://afinvest.com.br/interno/relatorios/detalhes-de-ativos?id=9383&amp;codativo=CDES11" xr:uid="{0A063097-B534-4F2E-9014-E87C543AB7B7}"/>
    <hyperlink ref="D618" r:id="rId617" display="https://afinvest.com.br/interno/relatorios/detalhes-de-ativos?id=7806&amp;codativo=VEBMA4" xr:uid="{AF1EC48D-2D1C-4563-AF15-ADE576D87D14}"/>
    <hyperlink ref="D619" r:id="rId618" display="https://afinvest.com.br/interno/relatorios/detalhes-de-ativos?id=7806&amp;codativo=VEBMA4" xr:uid="{BEA56C40-3582-4D13-A07A-E3D4964013EA}"/>
    <hyperlink ref="D620" r:id="rId619" display="https://afinvest.com.br/interno/relatorios/detalhes-de-ativos?id=7806&amp;codativo=VEBMA4" xr:uid="{5A18AC73-9833-46CB-9F64-93EDF5C38E67}"/>
    <hyperlink ref="D621" r:id="rId620" display="https://afinvest.com.br/interno/relatorios/detalhes-de-ativos?id=7806&amp;codativo=VEBMA4" xr:uid="{6BE7C409-9205-4231-8ABC-75EA42E08313}"/>
    <hyperlink ref="D622" r:id="rId621" display="https://afinvest.com.br/interno/relatorios/detalhes-de-ativos?id=7806&amp;codativo=VEBMA4" xr:uid="{98179E93-FD6D-4383-A7BB-9937724B5ED1}"/>
    <hyperlink ref="D623" r:id="rId622" display="https://afinvest.com.br/interno/relatorios/detalhes-de-ativos?id=7806&amp;codativo=VEBMA4" xr:uid="{386ACA1F-394B-4726-8234-0CDFEB4349FA}"/>
    <hyperlink ref="D624" r:id="rId623" display="https://afinvest.com.br/interno/relatorios/detalhes-de-ativos?id=8583&amp;codativo=VIXL18" xr:uid="{F57B90E8-5525-4244-AB20-3FF652A5FF31}"/>
    <hyperlink ref="D625" r:id="rId624" display="https://afinvest.com.br/interno/relatorios/detalhes-de-ativos?id=2721&amp;codativo=VIXL14" xr:uid="{96912BC1-3E84-422E-A102-42DA40498DE6}"/>
    <hyperlink ref="D626" r:id="rId625" display="https://afinvest.com.br/interno/relatorios/detalhes-de-ativos?id=2721&amp;codativo=VIXL14" xr:uid="{60D1BBED-777B-4BEE-BF56-1A07E4F4E91C}"/>
    <hyperlink ref="D627" r:id="rId626" display="https://afinvest.com.br/interno/relatorios/detalhes-de-ativos?id=8583&amp;codativo=VIXL18" xr:uid="{B85A7F51-E649-4F9B-83CC-DB20E373A3F3}"/>
    <hyperlink ref="D628" r:id="rId627" display="https://afinvest.com.br/interno/relatorios/detalhes-de-ativos?id=8583&amp;codativo=VIXL18" xr:uid="{B0CD1A13-DAAC-48F4-8C99-725EE3A26C18}"/>
    <hyperlink ref="D629" r:id="rId628" display="https://afinvest.com.br/interno/relatorios/detalhes-de-ativos?id=2721&amp;codativo=VIXL14" xr:uid="{BB39318F-7ABA-4BB5-9B29-9B6808642125}"/>
    <hyperlink ref="D630" r:id="rId629" display="https://afinvest.com.br/interno/relatorios/detalhes-de-ativos?id=8583&amp;codativo=VIXL18" xr:uid="{FE6A5E83-86B7-4AD7-AD55-93154ECA5A31}"/>
    <hyperlink ref="D631" r:id="rId630" display="https://afinvest.com.br/interno/relatorios/detalhes-de-ativos?id=2721&amp;codativo=VIXL14" xr:uid="{B7D2D53B-8416-47E1-89EE-804C47BB79D6}"/>
    <hyperlink ref="D632" r:id="rId631" display="https://afinvest.com.br/interno/relatorios/detalhes-de-ativos?id=2721&amp;codativo=VIXL14" xr:uid="{E6C858F9-9247-4C3F-BB9E-9CDD64A953C3}"/>
    <hyperlink ref="D633" r:id="rId632" display="https://afinvest.com.br/interno/relatorios/detalhes-de-ativos?id=2721&amp;codativo=VIXL14" xr:uid="{FEA11B79-2D43-407A-9517-57E64BF4B659}"/>
    <hyperlink ref="D634" r:id="rId633" display="https://afinvest.com.br/interno/relatorios/detalhes-de-ativos?id=8583&amp;codativo=VIXL18" xr:uid="{750A3CB6-44A0-4774-8912-2138FC9D2B9F}"/>
    <hyperlink ref="D635" r:id="rId634" display="https://afinvest.com.br/interno/relatorios/detalhes-de-ativos?id=2927&amp;codativo=VBBR24" xr:uid="{9759AFB5-701D-42C4-AE8A-85D082864135}"/>
    <hyperlink ref="D636" r:id="rId635" display="https://afinvest.com.br/interno/relatorios/detalhes-de-ativos?id=2927&amp;codativo=VBBR24" xr:uid="{5637827E-0E7D-4C58-A883-0E163CBC88A3}"/>
    <hyperlink ref="D637" r:id="rId636" display="https://afinvest.com.br/interno/relatorios/detalhes-de-ativos?id=2927&amp;codativo=VBBR24" xr:uid="{C78FDD99-FB71-4418-AD46-990C5D2AD5DB}"/>
    <hyperlink ref="D638" r:id="rId637" display="https://afinvest.com.br/interno/relatorios/detalhes-de-ativos?id=2927&amp;codativo=VBBR24" xr:uid="{C1662B57-88A6-4B4A-ABDB-0F4BE934BD7A}"/>
    <hyperlink ref="D639" r:id="rId638" display="https://afinvest.com.br/interno/relatorios/detalhes-de-ativos?id=2927&amp;codativo=VBBR24" xr:uid="{4018771A-D3ED-4E31-91CF-9CBF62B952B2}"/>
    <hyperlink ref="D640" r:id="rId639" display="https://afinvest.com.br/interno/relatorios/detalhes-de-ativos?id=2927&amp;codativo=VBBR24" xr:uid="{FE8B055E-6E8C-4C48-9204-B8E4593D2250}"/>
    <hyperlink ref="D641" r:id="rId640" display="https://afinvest.com.br/interno/relatorios/detalhes-de-ativos?id=7864&amp;codativo=BRDT11" xr:uid="{9850D452-B8EB-4479-BB67-72B63A2864F5}"/>
    <hyperlink ref="D642" r:id="rId641" display="https://afinvest.com.br/interno/relatorios/detalhes-de-ativos?id=2927&amp;codativo=VBBR24" xr:uid="{2CDC944D-CBD7-45F1-93FB-E0ACEBE8875F}"/>
    <hyperlink ref="D643" r:id="rId642" display="https://afinvest.com.br/interno/relatorios/detalhes-de-ativos?id=3424&amp;codativo=VECS11" xr:uid="{4A046D39-2214-41B9-BC1E-B056FD5AE172}"/>
    <hyperlink ref="D644" r:id="rId643" display="https://afinvest.com.br/interno/relatorios/detalhes-de-ativos?id=3424&amp;codativo=VECS11" xr:uid="{2F4A24F3-DE84-4BE1-AD3A-884939A62A58}"/>
    <hyperlink ref="D645" r:id="rId644" display="https://afinvest.com.br/interno/relatorios/detalhes-de-ativos?id=3424&amp;codativo=VECS11" xr:uid="{8E209176-9A95-42A9-BBF3-3CB2E19F9C5E}"/>
    <hyperlink ref="D646" r:id="rId645" display="https://afinvest.com.br/interno/relatorios/detalhes-de-ativos?id=3424&amp;codativo=VECS11" xr:uid="{553B08E7-0019-46DF-94E7-86C1806FD198}"/>
    <hyperlink ref="D647" r:id="rId646" display="https://afinvest.com.br/interno/relatorios/detalhes-de-ativos?id=3424&amp;codativo=VECS11" xr:uid="{CFA45C0A-24BD-4FB9-8DBE-DFDDE628C3D3}"/>
    <hyperlink ref="D648" r:id="rId647" display="https://afinvest.com.br/interno/relatorios/detalhes-de-ativos?id=8807&amp;codativo=VSCF17" xr:uid="{1316AB90-886C-48D1-A140-5AFCADC4D815}"/>
    <hyperlink ref="D649" r:id="rId648" display="https://afinvest.com.br/interno/relatorios/detalhes-de-ativos?id=8807&amp;codativo=VSCF17" xr:uid="{AEAEC64D-E962-4872-9163-E6B41EEFA22A}"/>
    <hyperlink ref="D650" r:id="rId649" display="https://afinvest.com.br/interno/relatorios/detalhes-de-ativos?id=8807&amp;codativo=VSCF17" xr:uid="{5973F0FF-0150-4D5E-8A25-BF60650DAB9C}"/>
    <hyperlink ref="D651" r:id="rId650" display="https://afinvest.com.br/interno/relatorios/detalhes-de-ativos?id=8807&amp;codativo=VSCF17" xr:uid="{E4904D04-0A61-4461-B05D-327E4E1DADFA}"/>
    <hyperlink ref="D652" r:id="rId651" display="https://afinvest.com.br/interno/relatorios/detalhes-de-ativos?id=8807&amp;codativo=VSCF17" xr:uid="{68C58164-7C9F-417C-9989-075AAD152259}"/>
    <hyperlink ref="D653" r:id="rId652" display="https://afinvest.com.br/interno/relatorios/detalhes-de-ativos?id=8726&amp;codativo=VVRT11" xr:uid="{9701BDB8-1EAE-4E7F-A6B3-62E33805F491}"/>
    <hyperlink ref="D654" r:id="rId653" display="https://afinvest.com.br/interno/relatorios/detalhes-de-ativos?id=8726&amp;codativo=VVRT11" xr:uid="{77AB70F1-EF9B-4D9D-9747-09E55B98084F}"/>
    <hyperlink ref="D655" r:id="rId654" display="https://afinvest.com.br/interno/relatorios/detalhes-de-ativos?id=8726&amp;codativo=VVRT11" xr:uid="{0BBBB58A-E977-4215-8BFF-709DDCB23221}"/>
    <hyperlink ref="D656" r:id="rId655" display="https://afinvest.com.br/interno/relatorios/detalhes-de-ativos?id=8726&amp;codativo=VVRT11" xr:uid="{493691FD-CF75-4C1A-A61F-8B99DA66305D}"/>
    <hyperlink ref="D657" r:id="rId656" display="https://afinvest.com.br/interno/relatorios/detalhes-de-ativos?id=8726&amp;codativo=VVRT11" xr:uid="{10B8C7F7-752C-4336-B9BC-E312E1916F46}"/>
    <hyperlink ref="D658" r:id="rId657" display="https://afinvest.com.br/interno/relatorios/detalhes-de-ativos?id=7868&amp;codativo=VERO13" xr:uid="{B5DCEF3B-B029-4ED7-B962-835FA8428EE8}"/>
    <hyperlink ref="D659" r:id="rId658" display="https://afinvest.com.br/interno/relatorios/detalhes-de-ativos?id=7868&amp;codativo=VERO13" xr:uid="{9A437635-B66C-481D-BED2-27D4A3BF93D5}"/>
    <hyperlink ref="D660" r:id="rId659" display="https://afinvest.com.br/interno/relatorios/detalhes-de-ativos?id=7868&amp;codativo=VERO13" xr:uid="{EC9B2BD4-151F-46DB-8B07-C4F87FD57138}"/>
    <hyperlink ref="D661" r:id="rId660" display="https://afinvest.com.br/interno/relatorios/detalhes-de-ativos?id=7868&amp;codativo=VERO13" xr:uid="{BE86559B-FA16-44FB-9C04-54ED0402221A}"/>
    <hyperlink ref="D662" r:id="rId661" display="https://afinvest.com.br/interno/relatorios/detalhes-de-ativos?id=1462&amp;codativo=VAMO33" xr:uid="{F6E59226-1E80-463B-BCFB-1CE6DB9AA14F}"/>
    <hyperlink ref="D663" r:id="rId662" display="https://afinvest.com.br/interno/relatorios/detalhes-de-ativos?id=1462&amp;codativo=VAMO33" xr:uid="{19F5864D-DDEB-45D6-92F4-DE4C666DAF29}"/>
    <hyperlink ref="D664" r:id="rId663" display="https://afinvest.com.br/interno/relatorios/detalhes-de-ativos?id=1464&amp;codativo=VAMO23" xr:uid="{6C449CE9-4924-4C8C-8002-F17BA5CC829D}"/>
    <hyperlink ref="D665" r:id="rId664" display="https://afinvest.com.br/interno/relatorios/detalhes-de-ativos?id=1462&amp;codativo=VAMO33" xr:uid="{C36FBF1B-200F-43A4-9F33-ED79310A0768}"/>
    <hyperlink ref="D666" r:id="rId665" display="https://afinvest.com.br/interno/relatorios/detalhes-de-ativos?id=1464&amp;codativo=VAMO23" xr:uid="{640EABDD-721D-425C-AE13-DD3619BD3C14}"/>
    <hyperlink ref="D667" r:id="rId666" display="https://afinvest.com.br/interno/relatorios/detalhes-de-ativos?id=1463&amp;codativo=VAMO13" xr:uid="{2A151582-51D8-4F93-979B-831256E5D0EF}"/>
    <hyperlink ref="D668" r:id="rId667" display="https://afinvest.com.br/interno/relatorios/detalhes-de-ativos?id=1463&amp;codativo=VAMO13" xr:uid="{5A736A6A-E694-4303-8BE8-AC9948D411EF}"/>
    <hyperlink ref="D669" r:id="rId668" display="https://afinvest.com.br/interno/relatorios/detalhes-de-ativos?id=1464&amp;codativo=VAMO23" xr:uid="{9043AE7C-3BB0-4856-B149-D3057751B89D}"/>
    <hyperlink ref="D670" r:id="rId669" display="https://afinvest.com.br/interno/relatorios/detalhes-de-ativos?id=1692&amp;codativo=VAMO22" xr:uid="{E7560637-D998-4268-8662-F12666595188}"/>
    <hyperlink ref="D671" r:id="rId670" display="https://afinvest.com.br/interno/relatorios/detalhes-de-ativos?id=1464&amp;codativo=VAMO23" xr:uid="{1B916C6B-2E90-4368-B2D0-EC3AED5F6D45}"/>
    <hyperlink ref="D672" r:id="rId671" display="https://afinvest.com.br/interno/relatorios/detalhes-de-ativos?id=1463&amp;codativo=VAMO13" xr:uid="{70A7E71C-2085-454B-AF6D-2510007520F7}"/>
    <hyperlink ref="D673" r:id="rId672" display="https://afinvest.com.br/interno/relatorios/detalhes-de-ativos?id=1464&amp;codativo=VAMO23" xr:uid="{09FCFA49-7209-4AC4-A3A4-72C15AE9BE41}"/>
    <hyperlink ref="D674" r:id="rId673" display="https://afinvest.com.br/interno/relatorios/detalhes-de-ativos?id=1463&amp;codativo=VAMO13" xr:uid="{0B30FFE1-3D85-4825-BAF9-7B3047F669C8}"/>
    <hyperlink ref="D675" r:id="rId674" display="https://afinvest.com.br/interno/relatorios/detalhes-de-ativos?id=1464&amp;codativo=VAMO23" xr:uid="{96CE2F0E-28E6-43C5-985D-1EE1AA6C0528}"/>
    <hyperlink ref="D676" r:id="rId675" display="https://afinvest.com.br/interno/relatorios/detalhes-de-ativos?id=8116&amp;codativo=VLIDA0" xr:uid="{FE128560-EE66-4CD2-A052-183F9E782600}"/>
    <hyperlink ref="D677" r:id="rId676" display="https://afinvest.com.br/interno/relatorios/detalhes-de-ativos?id=8116&amp;codativo=VLIDA0" xr:uid="{A3536590-5B1F-425C-8ED1-36F6501E9D17}"/>
    <hyperlink ref="D678" r:id="rId677" display="https://afinvest.com.br/interno/relatorios/detalhes-de-ativos?id=8116&amp;codativo=VLIDA0" xr:uid="{BD61DB29-9106-41B0-8E60-1348AF8F87E9}"/>
    <hyperlink ref="D679" r:id="rId678" display="https://afinvest.com.br/interno/relatorios/detalhes-de-ativos?id=8116&amp;codativo=VLIDA0" xr:uid="{69A8B95C-8C0A-4E48-9761-C3068C0472C5}"/>
    <hyperlink ref="D680" r:id="rId679" display="https://afinvest.com.br/interno/relatorios/detalhes-de-ativos?id=8116&amp;codativo=VLIDA0" xr:uid="{69F0996C-1086-4FEC-B7ED-F45B481F08A8}"/>
    <hyperlink ref="D681" r:id="rId680" display="https://afinvest.com.br/interno/relatorios/detalhes-de-ativos?id=8116&amp;codativo=VLIDA0" xr:uid="{96F86785-586B-4D56-B634-730E0CFF85D5}"/>
    <hyperlink ref="D682" r:id="rId681" display="https://afinvest.com.br/interno/relatorios/detalhes-de-ativos?id=9115&amp;codativo=VALEC0" xr:uid="{9A96AE3D-5C40-4CA4-A351-878815E998C2}"/>
    <hyperlink ref="D683" r:id="rId682" display="https://afinvest.com.br/interno/relatorios/detalhes-de-ativos?id=9115&amp;codativo=VALEC0" xr:uid="{7E2E077B-99D1-4329-8AE0-820DF2BDB9E0}"/>
    <hyperlink ref="D684" r:id="rId683" display="https://afinvest.com.br/interno/relatorios/detalhes-de-ativos?id=3091&amp;codativo=CVRDA6" xr:uid="{6C5FE856-A6A4-4D1A-91E6-C1F46F2C6D4A}"/>
    <hyperlink ref="D685" r:id="rId684" display="https://afinvest.com.br/interno/relatorios/detalhes-de-ativos?id=3091&amp;codativo=CVRDA6" xr:uid="{EA951374-683C-4942-BD25-819E2682A1D4}"/>
    <hyperlink ref="D686" r:id="rId685" display="https://afinvest.com.br/interno/relatorios/detalhes-de-ativos?id=9115&amp;codativo=VALEC0" xr:uid="{17E8A808-12F0-4A7B-AF2E-37357FBD1B16}"/>
    <hyperlink ref="D687" r:id="rId686" display="https://afinvest.com.br/interno/relatorios/detalhes-de-ativos?id=9446&amp;codativo=VERT18%20(nota%20reestruturada)" xr:uid="{DB85A12D-DCA7-44AF-813B-6E7E3D46BF77}"/>
    <hyperlink ref="D688" r:id="rId687" display="https://afinvest.com.br/interno/relatorios/detalhes-de-ativos?id=9445&amp;codativo=VERT19%20(nota%20participativa)" xr:uid="{C9335C5D-D8C9-43A9-B0F3-060E73B6C6B2}"/>
    <hyperlink ref="D689" r:id="rId688" display="https://afinvest.com.br/interno/relatorios/detalhes-de-ativos?id=9446&amp;codativo=VERT18%20(nota%20reestruturada)" xr:uid="{46290BDC-48FF-4E0F-AC4A-D99DBC1C472E}"/>
    <hyperlink ref="D690" r:id="rId689" display="https://afinvest.com.br/interno/relatorios/detalhes-de-ativos?id=9445&amp;codativo=VERT19%20(nota%20participativa)" xr:uid="{B572CF9B-8ED2-4519-AAB4-A15B2CC711BF}"/>
    <hyperlink ref="D691" r:id="rId690" display="https://afinvest.com.br/interno/relatorios/detalhes-de-ativos?id=9446&amp;codativo=VERT18%20(nota%20reestruturada)" xr:uid="{5A555FB2-D891-414F-8EC2-1FEBC33D6817}"/>
    <hyperlink ref="D692" r:id="rId691" display="https://afinvest.com.br/interno/relatorios/detalhes-de-ativos?id=9445&amp;codativo=VERT19%20(nota%20participativa)" xr:uid="{AB78B59E-6B37-41CD-95A4-37016EFE9DB4}"/>
    <hyperlink ref="D693" r:id="rId692" display="https://afinvest.com.br/interno/relatorios/detalhes-de-ativos?id=9446&amp;codativo=VERT18%20(nota%20reestruturada)" xr:uid="{17A929FB-FFAC-4E0B-B2DF-47FFCA71BCBA}"/>
    <hyperlink ref="D694" r:id="rId693" display="https://afinvest.com.br/interno/relatorios/detalhes-de-ativos?id=9445&amp;codativo=VERT19%20(nota%20participativa)" xr:uid="{3C869BD7-40E8-4C77-880D-2278D385662E}"/>
    <hyperlink ref="D695" r:id="rId694" display="https://afinvest.com.br/interno/relatorios/detalhes-de-ativos?id=9446&amp;codativo=VERT18%20(nota%20reestruturada)" xr:uid="{4F41441F-E5EB-4FE8-8203-FA311DB670C7}"/>
    <hyperlink ref="D696" r:id="rId695" display="https://afinvest.com.br/interno/relatorios/detalhes-de-ativos?id=9445&amp;codativo=VERT19%20(nota%20participativa)" xr:uid="{4E96060D-1586-40D5-B9C3-3A5C8F9D6012}"/>
    <hyperlink ref="D697" r:id="rId696" display="https://afinvest.com.br/interno/relatorios/detalhes-de-ativos?id=9446&amp;codativo=VERT18%20(nota%20reestruturada)" xr:uid="{E2B1C5AD-5475-4F05-A569-259C7FAF9D43}"/>
    <hyperlink ref="D698" r:id="rId697" display="https://afinvest.com.br/interno/relatorios/detalhes-de-ativos?id=9445&amp;codativo=VERT19%20(nota%20participativa)" xr:uid="{89B0E3C5-E3CB-4DF0-902D-BC94679B682F}"/>
    <hyperlink ref="D699" r:id="rId698" display="https://afinvest.com.br/interno/relatorios/detalhes-de-ativos?id=9446&amp;codativo=VERT18%20(nota%20reestruturada)" xr:uid="{39D5D8A1-5501-445C-9240-5B0ACEEFF272}"/>
    <hyperlink ref="D700" r:id="rId699" display="https://afinvest.com.br/interno/relatorios/detalhes-de-ativos?id=9445&amp;codativo=VERT19%20(nota%20participativa)" xr:uid="{05887126-2D1B-4B54-B218-6FDE335522D7}"/>
    <hyperlink ref="D701" r:id="rId700" display="https://afinvest.com.br/interno/relatorios/detalhes-de-ativos?id=9446&amp;codativo=VERT18%20(nota%20reestruturada)" xr:uid="{EA1369DC-BEF4-4D24-B7D0-0AD33A5691D3}"/>
    <hyperlink ref="D702" r:id="rId701" display="https://afinvest.com.br/interno/relatorios/detalhes-de-ativos?id=9445&amp;codativo=VERT19%20(nota%20participativa)" xr:uid="{54889F7F-56D7-4E09-918B-AE6D9E42AF33}"/>
    <hyperlink ref="D703" r:id="rId702" display="https://afinvest.com.br/interno/relatorios/detalhes-de-ativos?id=9446&amp;codativo=VERT18%20(nota%20reestruturada)" xr:uid="{AEC9AFFD-F59B-423A-9893-EC0130602B61}"/>
    <hyperlink ref="D704" r:id="rId703" display="https://afinvest.com.br/interno/relatorios/detalhes-de-ativos?id=9445&amp;codativo=VERT19%20(nota%20participativa)" xr:uid="{B2953F2C-7619-498C-9F6F-0E98D5E5CE1D}"/>
    <hyperlink ref="D705" r:id="rId704" display="https://afinvest.com.br/interno/relatorios/detalhes-de-ativos?id=9446&amp;codativo=VERT18%20(nota%20reestruturada)" xr:uid="{808A2A2C-9D39-45FE-9BC8-672967E9CE55}"/>
    <hyperlink ref="D706" r:id="rId705" display="https://afinvest.com.br/interno/relatorios/detalhes-de-ativos?id=9445&amp;codativo=VERT19%20(nota%20participativa)" xr:uid="{56F4F566-1637-4E2B-8480-48DD5C4C6019}"/>
    <hyperlink ref="D707" r:id="rId706" display="https://afinvest.com.br/interno/relatorios/detalhes-de-ativos?id=2999&amp;codativo=UHSM12" xr:uid="{335C3316-7144-408C-841F-BD0212B18540}"/>
    <hyperlink ref="D708" r:id="rId707" display="https://afinvest.com.br/interno/relatorios/detalhes-de-ativos?id=9571&amp;codativo=TRRG12" xr:uid="{5B662105-742B-494C-B09F-9B4B4AEEF410}"/>
    <hyperlink ref="D709" r:id="rId708" display="https://afinvest.com.br/interno/relatorios/detalhes-de-ativos?id=3417&amp;codativo=TBCR18" xr:uid="{508EC055-E3B6-4AED-AB7A-5CDC131F20A9}"/>
    <hyperlink ref="D710" r:id="rId709" display="https://afinvest.com.br/interno/relatorios/detalhes-de-ativos?id=3417&amp;codativo=TBCR18" xr:uid="{00DCF97C-87F3-4D50-909C-ECF5E81F9249}"/>
    <hyperlink ref="D711" r:id="rId710" display="https://afinvest.com.br/interno/relatorios/detalhes-de-ativos?id=3417&amp;codativo=TBCR18" xr:uid="{260CF535-4221-4144-A707-9FD23CA4A392}"/>
    <hyperlink ref="D712" r:id="rId711" display="https://afinvest.com.br/interno/relatorios/detalhes-de-ativos?id=6795&amp;codativo=TBSP11" xr:uid="{BD8A4363-C002-4EB9-914D-F366A3779E32}"/>
    <hyperlink ref="D713" r:id="rId712" display="https://afinvest.com.br/interno/relatorios/detalhes-de-ativos?id=6795&amp;codativo=TBSP11" xr:uid="{DC2053F9-311B-4570-98E0-E556C515F557}"/>
    <hyperlink ref="D714" r:id="rId713" display="https://afinvest.com.br/interno/relatorios/detalhes-de-ativos?id=6795&amp;codativo=TBSP11" xr:uid="{27376F5F-5BCD-4BEA-A476-EC7C412CA537}"/>
    <hyperlink ref="D715" r:id="rId714" display="https://afinvest.com.br/interno/relatorios/detalhes-de-ativos?id=6795&amp;codativo=TBSP11" xr:uid="{CE182D40-F853-4A0E-BF97-D7FA1A3ABC98}"/>
    <hyperlink ref="D716" r:id="rId715" display="https://afinvest.com.br/interno/relatorios/detalhes-de-ativos?id=6795&amp;codativo=TBSP11" xr:uid="{8145EC17-1ED4-47B1-9E30-E113ED7CBADB}"/>
    <hyperlink ref="D717" r:id="rId716" display="https://afinvest.com.br/interno/relatorios/detalhes-de-ativos?id=6795&amp;codativo=TBSP11" xr:uid="{6DD6FD44-0605-4D20-99D1-FD4BF09E2D9F}"/>
    <hyperlink ref="D718" r:id="rId717" display="https://afinvest.com.br/interno/relatorios/detalhes-de-ativos?id=6795&amp;codativo=TBSP11" xr:uid="{5F9BC52C-92FE-495B-946B-617B9A57BA35}"/>
    <hyperlink ref="D719" r:id="rId718" display="https://afinvest.com.br/interno/relatorios/detalhes-de-ativos?id=7172&amp;codativo=SUZBA0" xr:uid="{F6527C8F-56E0-4C0D-B29B-FDB5152A51ED}"/>
    <hyperlink ref="D720" r:id="rId719" display="https://afinvest.com.br/interno/relatorios/detalhes-de-ativos?id=7172&amp;codativo=SUZBA0" xr:uid="{F54DD480-8703-4B51-A87A-EE75FBF4A1C7}"/>
    <hyperlink ref="D721" r:id="rId720" display="https://afinvest.com.br/interno/relatorios/detalhes-de-ativos?id=2918&amp;codativo=SULA29" xr:uid="{5334B4C3-5ED1-49C6-BA3E-3CB37AE679BF}"/>
    <hyperlink ref="D722" r:id="rId721" display="https://afinvest.com.br/interno/relatorios/detalhes-de-ativos?id=2918&amp;codativo=SULA29" xr:uid="{364BD13C-8FD4-4092-B5EC-D2846406E1D6}"/>
    <hyperlink ref="D723" r:id="rId722" display="https://afinvest.com.br/interno/relatorios/detalhes-de-ativos?id=2918&amp;codativo=SULA29" xr:uid="{65CBCF1E-F568-4E69-AD10-A73FF60CED57}"/>
    <hyperlink ref="D724" r:id="rId723" display="https://afinvest.com.br/interno/relatorios/detalhes-de-ativos?id=2918&amp;codativo=SULA29" xr:uid="{FFC0138B-F777-47FF-B60F-CD1D70DB2AA5}"/>
    <hyperlink ref="D725" r:id="rId724" display="https://afinvest.com.br/interno/relatorios/detalhes-de-ativos?id=2918&amp;codativo=SULA29" xr:uid="{72F21139-05D7-44EC-9311-E999A3480AB0}"/>
    <hyperlink ref="D726" r:id="rId725" display="https://afinvest.com.br/interno/relatorios/detalhes-de-ativos?id=6919&amp;codativo=RISP12" xr:uid="{A6663ECF-80BA-407C-8CEF-668028D642ED}"/>
    <hyperlink ref="D727" r:id="rId726" display="https://afinvest.com.br/interno/relatorios/detalhes-de-ativos?id=6919&amp;codativo=RISP12" xr:uid="{33BE2479-CB4A-45AD-9812-CEC37E5BC309}"/>
    <hyperlink ref="D728" r:id="rId727" display="https://afinvest.com.br/interno/relatorios/detalhes-de-ativos?id=6920&amp;codativo=RISP22" xr:uid="{5B2AC649-AC3F-47F4-810C-822C2CE034E6}"/>
    <hyperlink ref="D729" r:id="rId728" display="https://afinvest.com.br/interno/relatorios/detalhes-de-ativos?id=6919&amp;codativo=RISP12" xr:uid="{F70D5E38-8BF7-43BE-85C0-94FC73442EFC}"/>
    <hyperlink ref="D730" r:id="rId729" display="https://afinvest.com.br/interno/relatorios/detalhes-de-ativos?id=2968&amp;codativo=JSMLB5" xr:uid="{26E0506C-544F-4179-9E61-6F81DA2E84A1}"/>
    <hyperlink ref="D731" r:id="rId730" display="https://afinvest.com.br/interno/relatorios/detalhes-de-ativos?id=3004&amp;codativo=JSMLA5" xr:uid="{5F7AFD22-CDAE-4EC8-A26F-113EBB3C9DF4}"/>
    <hyperlink ref="D732" r:id="rId731" display="https://afinvest.com.br/interno/relatorios/detalhes-de-ativos?id=3004&amp;codativo=JSMLA5" xr:uid="{D005CF98-A147-4F47-8049-B44D9973C789}"/>
    <hyperlink ref="D733" r:id="rId732" display="https://afinvest.com.br/interno/relatorios/detalhes-de-ativos?id=6041&amp;codativo=SIMH16" xr:uid="{FA1A7895-1107-4BBC-9C0E-95E892C40AFF}"/>
    <hyperlink ref="D734" r:id="rId733" display="https://afinvest.com.br/interno/relatorios/detalhes-de-ativos?id=3004&amp;codativo=JSMLA5" xr:uid="{288EE510-3FA5-4AAB-BC17-4125B8235B6F}"/>
    <hyperlink ref="D735" r:id="rId734" display="https://afinvest.com.br/interno/relatorios/detalhes-de-ativos?id=6041&amp;codativo=SIMH16" xr:uid="{5358AB04-EEFD-4A77-9274-0712E58268C8}"/>
    <hyperlink ref="D736" r:id="rId735" display="https://afinvest.com.br/interno/relatorios/detalhes-de-ativos?id=3004&amp;codativo=JSMLA5" xr:uid="{9D7D1C08-DB43-4B20-B58B-A57D8CFFB409}"/>
    <hyperlink ref="D737" r:id="rId736" display="https://afinvest.com.br/interno/relatorios/detalhes-de-ativos?id=6041&amp;codativo=SIMH16" xr:uid="{7FD88EA0-E06D-42C5-B205-0490B46C4DA9}"/>
    <hyperlink ref="D738" r:id="rId737" display="https://afinvest.com.br/interno/relatorios/detalhes-de-ativos?id=6041&amp;codativo=SIMH16" xr:uid="{57E31D8B-920D-40FA-8EF5-2A41A47DBACF}"/>
    <hyperlink ref="D739" r:id="rId738" display="https://afinvest.com.br/interno/relatorios/detalhes-de-ativos?id=3004&amp;codativo=JSMLA5" xr:uid="{B1F9E9C0-E9FC-4BEE-BC4F-2F19D289E269}"/>
    <hyperlink ref="D740" r:id="rId739" display="https://afinvest.com.br/interno/relatorios/detalhes-de-ativos?id=6041&amp;codativo=SIMH16" xr:uid="{36297B8B-7D0E-4811-BAB5-4C1C577379B5}"/>
    <hyperlink ref="D741" r:id="rId740" display="https://afinvest.com.br/interno/relatorios/detalhes-de-ativos?id=6041&amp;codativo=SIMH16" xr:uid="{5D10FBFB-02E1-45AB-B373-00FBAF6900C7}"/>
    <hyperlink ref="D742" r:id="rId741" display="https://afinvest.com.br/interno/relatorios/detalhes-de-ativos?id=8398&amp;codativo=ASAIA0" xr:uid="{E590CF94-B7F5-4353-A46C-40DDB930FFAB}"/>
    <hyperlink ref="D743" r:id="rId742" display="https://afinvest.com.br/interno/relatorios/detalhes-de-ativos?id=1410&amp;codativo=ASAI22" xr:uid="{CB2E65BD-DE0D-4569-8618-652CB3A4006C}"/>
    <hyperlink ref="D744" r:id="rId743" display="https://afinvest.com.br/interno/relatorios/detalhes-de-ativos?id=1410&amp;codativo=ASAI22" xr:uid="{A0232AC8-C779-457A-81D0-A1DD8FDCF6A1}"/>
    <hyperlink ref="D745" r:id="rId744" display="https://afinvest.com.br/interno/relatorios/detalhes-de-ativos?id=8398&amp;codativo=ASAIA0" xr:uid="{40845CF9-B9F0-43F5-ABEE-87AF75696D02}"/>
    <hyperlink ref="D746" r:id="rId745" display="https://afinvest.com.br/interno/relatorios/detalhes-de-ativos?id=8398&amp;codativo=ASAIA0" xr:uid="{D1D24013-4E36-4D4B-9877-C68717E98B1C}"/>
    <hyperlink ref="D747" r:id="rId746" display="https://afinvest.com.br/interno/relatorios/detalhes-de-ativos?id=1410&amp;codativo=ASAI22" xr:uid="{E65F832B-091F-4BBA-838B-7F4B9B80A678}"/>
    <hyperlink ref="D748" r:id="rId747" display="https://afinvest.com.br/interno/relatorios/detalhes-de-ativos?id=1410&amp;codativo=ASAI22" xr:uid="{C9889E3C-7CB9-4BB7-900C-7C041A99A5B4}"/>
    <hyperlink ref="D749" r:id="rId748" display="https://afinvest.com.br/interno/relatorios/detalhes-de-ativos?id=8398&amp;codativo=ASAIA0" xr:uid="{063FD875-960E-4545-9A39-51ED0ECC0DF4}"/>
    <hyperlink ref="D750" r:id="rId749" display="https://afinvest.com.br/interno/relatorios/detalhes-de-ativos?id=1410&amp;codativo=ASAI22" xr:uid="{7D9FF293-5592-453B-ADB7-D90EAA5CF0B7}"/>
    <hyperlink ref="D751" r:id="rId750" display="https://afinvest.com.br/interno/relatorios/detalhes-de-ativos?id=8398&amp;codativo=ASAIA0" xr:uid="{D6B411D6-7644-445F-8E20-DB1130C80A9F}"/>
    <hyperlink ref="D752" r:id="rId751" display="https://afinvest.com.br/interno/relatorios/detalhes-de-ativos?id=1410&amp;codativo=ASAI22" xr:uid="{1DA30AA6-1A89-4C50-BE3B-A8965892DCA7}"/>
    <hyperlink ref="D753" r:id="rId752" display="https://afinvest.com.br/interno/relatorios/detalhes-de-ativos?id=8398&amp;codativo=ASAIA0" xr:uid="{CA16E07C-705B-4BFD-B581-B4A770679901}"/>
    <hyperlink ref="D754" r:id="rId753" display="https://afinvest.com.br/interno/relatorios/detalhes-de-ativos?id=8398&amp;codativo=ASAIA0" xr:uid="{1B6FAB5F-0B40-4E1C-A94D-059157399FC7}"/>
    <hyperlink ref="D755" r:id="rId754" display="https://afinvest.com.br/interno/relatorios/detalhes-de-ativos?id=1410&amp;codativo=ASAI22" xr:uid="{7F2B0646-FAAC-4FF1-B925-872D4B106545}"/>
    <hyperlink ref="D756" r:id="rId755" display="https://afinvest.com.br/interno/relatorios/detalhes-de-ativos?id=3175&amp;codativo=SBFC13" xr:uid="{FDE4AFB9-6362-49E5-A988-9D8E4C7E4FE0}"/>
    <hyperlink ref="D757" r:id="rId756" display="https://afinvest.com.br/interno/relatorios/detalhes-de-ativos?id=1420&amp;codativo=SBFC12" xr:uid="{B3CDBD0D-74CF-4ED1-8EAA-106574E1277D}"/>
    <hyperlink ref="D758" r:id="rId757" display="https://afinvest.com.br/interno/relatorios/detalhes-de-ativos?id=1420&amp;codativo=SBFC12" xr:uid="{FF9EDE79-5A5B-43A2-A9EA-8DDC92FA1569}"/>
    <hyperlink ref="D759" r:id="rId758" display="https://afinvest.com.br/interno/relatorios/detalhes-de-ativos?id=1420&amp;codativo=SBFC12" xr:uid="{D590F6BB-DB37-4980-BE71-D33D550C2674}"/>
    <hyperlink ref="D760" r:id="rId759" display="https://afinvest.com.br/interno/relatorios/detalhes-de-ativos?id=3175&amp;codativo=SBFC13" xr:uid="{22FB5B12-7EB1-4614-BA06-0ABE3AA5E77F}"/>
    <hyperlink ref="D761" r:id="rId760" display="https://afinvest.com.br/interno/relatorios/detalhes-de-ativos?id=1420&amp;codativo=SBFC12" xr:uid="{3093627F-0918-40BF-B7DE-86FDCB794B9A}"/>
    <hyperlink ref="D762" r:id="rId761" display="https://afinvest.com.br/interno/relatorios/detalhes-de-ativos?id=3175&amp;codativo=SBFC13" xr:uid="{F6CAD3B6-F8F6-4A01-8BA5-1C20CF041D4E}"/>
    <hyperlink ref="D763" r:id="rId762" display="https://afinvest.com.br/interno/relatorios/detalhes-de-ativos?id=3175&amp;codativo=SBFC13" xr:uid="{AABC1630-43D1-460B-ADD3-0804ABFD42FD}"/>
    <hyperlink ref="D764" r:id="rId763" display="https://afinvest.com.br/interno/relatorios/detalhes-de-ativos?id=1420&amp;codativo=SBFC12" xr:uid="{5D90FC8D-8231-4F3E-8D96-9C3C3D26A26E}"/>
    <hyperlink ref="D765" r:id="rId764" display="https://afinvest.com.br/interno/relatorios/detalhes-de-ativos?id=3175&amp;codativo=SBFC13" xr:uid="{E7EB8221-080F-42CA-8076-B33BBD0C3AD2}"/>
    <hyperlink ref="D766" r:id="rId765" display="https://afinvest.com.br/interno/relatorios/detalhes-de-ativos?id=3175&amp;codativo=SBFC13" xr:uid="{45E67C78-C43D-4F5B-9208-B8C3916D1909}"/>
    <hyperlink ref="D767" r:id="rId766" display="https://afinvest.com.br/interno/relatorios/detalhes-de-ativos?id=3175&amp;codativo=SBFC13" xr:uid="{27A1AC45-5CF5-4CE4-B886-3D44AC6F2885}"/>
    <hyperlink ref="D768" r:id="rId767" display="https://afinvest.com.br/interno/relatorios/detalhes-de-ativos?id=1420&amp;codativo=SBFC12" xr:uid="{72101E73-C784-4EED-AE52-7035F6B6264C}"/>
    <hyperlink ref="D769" r:id="rId768" display="https://afinvest.com.br/interno/relatorios/detalhes-de-ativos?id=3175&amp;codativo=SBFC13" xr:uid="{DB9B389C-BCA3-4BDE-AE72-89D08A2243DF}"/>
    <hyperlink ref="D770" r:id="rId769" display="https://afinvest.com.br/interno/relatorios/detalhes-de-ativos?id=3047&amp;codativo=GASC23" xr:uid="{B83186B5-8FDA-47E4-A7F6-F65F176FEF76}"/>
    <hyperlink ref="D771" r:id="rId770" display="https://afinvest.com.br/interno/relatorios/detalhes-de-ativos?id=8796&amp;codativo=GASC17" xr:uid="{16234CDE-6806-4D7E-8D77-2B41581C46BC}"/>
    <hyperlink ref="D772" r:id="rId771" display="https://afinvest.com.br/interno/relatorios/detalhes-de-ativos?id=8030&amp;codativo=GASC25" xr:uid="{C48A9C1D-9917-473E-9952-3200C49EC81F}"/>
    <hyperlink ref="D773" r:id="rId772" display="https://afinvest.com.br/interno/relatorios/detalhes-de-ativos?id=1214&amp;codativo=RDCO10" xr:uid="{AAF90056-79DE-454F-A4F8-4661A9598064}"/>
    <hyperlink ref="D774" r:id="rId773" display="https://afinvest.com.br/interno/relatorios/detalhes-de-ativos?id=1214&amp;codativo=RDCO10" xr:uid="{4A4BDD82-7222-4F56-A327-F1153F735E5E}"/>
    <hyperlink ref="D775" r:id="rId774" display="https://afinvest.com.br/interno/relatorios/detalhes-de-ativos?id=1214&amp;codativo=RDCO10" xr:uid="{3C30F5E7-0EA3-4664-B460-D4B9569A2939}"/>
    <hyperlink ref="D776" r:id="rId775" display="https://afinvest.com.br/interno/relatorios/detalhes-de-ativos?id=1214&amp;codativo=RDCO10" xr:uid="{C9192A4A-25DB-48F6-AAE7-7D3EA8155773}"/>
    <hyperlink ref="D777" r:id="rId776" display="https://afinvest.com.br/interno/relatorios/detalhes-de-ativos?id=1214&amp;codativo=RDCO10" xr:uid="{A68BEAE1-0298-4C85-86AC-40BE48F32E1A}"/>
    <hyperlink ref="D778" r:id="rId777" display="https://afinvest.com.br/interno/relatorios/detalhes-de-ativos?id=2826&amp;codativo=RIPR22" xr:uid="{3577AEDA-1B29-4E32-9C94-F965D91F18F2}"/>
    <hyperlink ref="D779" r:id="rId778" display="https://afinvest.com.br/interno/relatorios/detalhes-de-ativos?id=2723&amp;codativo=RDORB9" xr:uid="{743AEBFC-A3A9-433B-BACE-D312CA94D215}"/>
    <hyperlink ref="D780" r:id="rId779" display="https://afinvest.com.br/interno/relatorios/detalhes-de-ativos?id=2723&amp;codativo=RDORB9" xr:uid="{0C0D0B4D-78F8-4782-AEA5-38BD1FA0A9ED}"/>
    <hyperlink ref="D781" r:id="rId780" display="https://afinvest.com.br/interno/relatorios/detalhes-de-ativos?id=2723&amp;codativo=RDORB9" xr:uid="{3FABEA11-743E-4681-802C-FE873A100EF5}"/>
    <hyperlink ref="D782" r:id="rId781" display="https://afinvest.com.br/interno/relatorios/detalhes-de-ativos?id=3014&amp;codativo=RDORC9" xr:uid="{0A749177-6D7F-411E-95DC-A25D671DE5A3}"/>
    <hyperlink ref="D783" r:id="rId782" display="https://afinvest.com.br/interno/relatorios/detalhes-de-ativos?id=2723&amp;codativo=RDORB9" xr:uid="{3FA41AFE-5F5E-4A97-99BE-9AD199E9BF3F}"/>
    <hyperlink ref="D784" r:id="rId783" display="https://afinvest.com.br/interno/relatorios/detalhes-de-ativos?id=3014&amp;codativo=RDORC9" xr:uid="{8736C6EF-51A6-45C5-A736-78264D6D4C61}"/>
    <hyperlink ref="D785" r:id="rId784" display="https://afinvest.com.br/interno/relatorios/detalhes-de-ativos?id=2723&amp;codativo=RDORB9" xr:uid="{A8572BE2-28CB-403D-98D8-D38CC8C8B25B}"/>
    <hyperlink ref="D786" r:id="rId785" display="https://afinvest.com.br/interno/relatorios/detalhes-de-ativos?id=2723&amp;codativo=RDORB9" xr:uid="{A97BEB5C-6FA0-4557-A5F2-3D97635FDA7B}"/>
    <hyperlink ref="D787" r:id="rId786" display="https://afinvest.com.br/interno/relatorios/detalhes-de-ativos?id=2723&amp;codativo=RDORB9" xr:uid="{86FF0E03-7797-4D29-AA91-36841CD46FB7}"/>
    <hyperlink ref="D788" r:id="rId787" display="https://afinvest.com.br/interno/relatorios/detalhes-de-ativos?id=2723&amp;codativo=RDORB9" xr:uid="{426D5816-300C-485F-8DD2-9346B99AC9D7}"/>
    <hyperlink ref="D789" r:id="rId788" display="https://afinvest.com.br/interno/relatorios/detalhes-de-ativos?id=3484&amp;codativo=RDVE11" xr:uid="{5D2C4F72-2C17-4B54-9D54-F5F03D13ED50}"/>
    <hyperlink ref="D790" r:id="rId789" display="https://afinvest.com.br/interno/relatorios/detalhes-de-ativos?id=9110&amp;codativo=RAIZ23" xr:uid="{13E03EEF-B044-4582-89D4-D637E301BC53}"/>
    <hyperlink ref="D791" r:id="rId790" display="https://afinvest.com.br/interno/relatorios/detalhes-de-ativos?id=3368&amp;codativo=QUAL16" xr:uid="{4B818007-A60F-4F7A-8146-FE6455F4F28F}"/>
    <hyperlink ref="D792" r:id="rId791" display="https://afinvest.com.br/interno/relatorios/detalhes-de-ativos?id=3368&amp;codativo=QUAL16" xr:uid="{AC7A1700-B1C7-4168-ADFB-CD4D4E6D0567}"/>
    <hyperlink ref="D793" r:id="rId792" display="https://afinvest.com.br/interno/relatorios/detalhes-de-ativos?id=3368&amp;codativo=QUAL16" xr:uid="{C3D17821-81C1-4F08-B420-DB71453A11DF}"/>
    <hyperlink ref="D794" r:id="rId793" display="https://afinvest.com.br/interno/relatorios/detalhes-de-ativos?id=3368&amp;codativo=QUAL16" xr:uid="{5BE5B062-55D2-4B1E-AF67-BA1D994E590C}"/>
    <hyperlink ref="D795" r:id="rId794" display="https://afinvest.com.br/interno/relatorios/detalhes-de-ativos?id=3368&amp;codativo=QUAL16" xr:uid="{D1B6AB64-AEA5-473E-B450-235235372E5E}"/>
    <hyperlink ref="D796" r:id="rId795" display="https://afinvest.com.br/interno/relatorios/detalhes-de-ativos?id=3368&amp;codativo=QUAL16" xr:uid="{E1CEFB35-73E7-4E92-975E-B03DFB8D5D8C}"/>
    <hyperlink ref="D797" r:id="rId796" display="https://afinvest.com.br/interno/relatorios/detalhes-de-ativos?id=3368&amp;codativo=QUAL16" xr:uid="{57AEEF17-88C9-48A8-ADF1-B37C9900E48F}"/>
    <hyperlink ref="D798" r:id="rId797" display="https://afinvest.com.br/interno/relatorios/detalhes-de-ativos?id=3368&amp;codativo=QUAL16" xr:uid="{15F94DF5-154E-4F3F-BBB0-F77A324E3EE6}"/>
    <hyperlink ref="D799" r:id="rId798" display="https://afinvest.com.br/interno/relatorios/detalhes-de-ativos?id=3468&amp;codativo=PEJA11" xr:uid="{1E01AAA7-CCA4-425B-AD9E-E88AD6B9A1C3}"/>
    <hyperlink ref="D800" r:id="rId799" display="https://afinvest.com.br/interno/relatorios/detalhes-de-ativos?id=5906&amp;codativo=PEJA21" xr:uid="{AD8C54CB-C724-4064-83CB-46436CC00DD5}"/>
    <hyperlink ref="D801" r:id="rId800" display="https://afinvest.com.br/interno/relatorios/detalhes-de-ativos?id=3468&amp;codativo=PEJA11" xr:uid="{8754219C-3340-4054-97E7-96873597D0F8}"/>
    <hyperlink ref="D802" r:id="rId801" display="https://afinvest.com.br/interno/relatorios/detalhes-de-ativos?id=3468&amp;codativo=PEJA11" xr:uid="{54DFF439-9FC5-4E09-9D5F-79DBB961DA5E}"/>
    <hyperlink ref="D803" r:id="rId802" display="https://afinvest.com.br/interno/relatorios/detalhes-de-ativos?id=5906&amp;codativo=PEJA21" xr:uid="{A573334E-B81C-4FA6-9A10-095FD0F53DD6}"/>
    <hyperlink ref="D804" r:id="rId803" display="https://afinvest.com.br/interno/relatorios/detalhes-de-ativos?id=5906&amp;codativo=PEJA21" xr:uid="{1BC56471-F1F7-40D2-8FB5-06A96AA2B627}"/>
    <hyperlink ref="D805" r:id="rId804" display="https://afinvest.com.br/interno/relatorios/detalhes-de-ativos?id=5906&amp;codativo=PEJA21" xr:uid="{D7466FDD-8387-4340-B811-F95EA365F7DE}"/>
    <hyperlink ref="D806" r:id="rId805" display="https://afinvest.com.br/interno/relatorios/detalhes-de-ativos?id=5906&amp;codativo=PEJA21" xr:uid="{081D71AA-374B-4234-AEB0-287E4FDBDE86}"/>
    <hyperlink ref="D807" r:id="rId806" display="https://afinvest.com.br/interno/relatorios/detalhes-de-ativos?id=7874&amp;codativo=PEJA22" xr:uid="{03C3A903-22A5-4D0C-A1F8-C2692ABB838B}"/>
    <hyperlink ref="D808" r:id="rId807" display="https://afinvest.com.br/interno/relatorios/detalhes-de-ativos?id=3468&amp;codativo=PEJA11" xr:uid="{ECBCD7C1-2431-4879-BC0E-9937DA79D1DC}"/>
    <hyperlink ref="D809" r:id="rId808" display="https://afinvest.com.br/interno/relatorios/detalhes-de-ativos?id=3468&amp;codativo=PEJA11" xr:uid="{6D7BF214-DE95-4AB0-A932-E2956606C0DA}"/>
    <hyperlink ref="D810" r:id="rId809" display="https://afinvest.com.br/interno/relatorios/detalhes-de-ativos?id=9673&amp;codativo=PSAN23" xr:uid="{B23A60D9-1EA1-4E82-B398-D57F353B947C}"/>
    <hyperlink ref="D811" r:id="rId810" display="https://afinvest.com.br/interno/relatorios/detalhes-de-ativos?id=9569&amp;codativo=HZTC14" xr:uid="{8148B438-BD36-48FB-8A76-C6C97470C91E}"/>
    <hyperlink ref="D812" r:id="rId811" display="https://afinvest.com.br/interno/relatorios/detalhes-de-ativos?id=5840&amp;codativo=ONCO19" xr:uid="{A32CFA68-1CBA-4166-806D-7EB88B3CCC76}"/>
    <hyperlink ref="D813" r:id="rId812" display="https://afinvest.com.br/interno/relatorios/detalhes-de-ativos?id=5840&amp;codativo=ONCO19" xr:uid="{38C233A4-FF35-4819-B005-0499E37889D5}"/>
    <hyperlink ref="D814" r:id="rId813" display="https://afinvest.com.br/interno/relatorios/detalhes-de-ativos?id=5840&amp;codativo=ONCO19" xr:uid="{0243C4DA-03A8-4926-B6F1-C6AE0390F14D}"/>
    <hyperlink ref="D815" r:id="rId814" display="https://afinvest.com.br/interno/relatorios/detalhes-de-ativos?id=5840&amp;codativo=ONCO19" xr:uid="{BC589812-CBE6-4763-9168-903A1D3221D0}"/>
    <hyperlink ref="D816" r:id="rId815" display="https://afinvest.com.br/interno/relatorios/detalhes-de-ativos?id=5840&amp;codativo=ONCO19" xr:uid="{9B39792B-9098-4D97-95C7-2C84547AE555}"/>
    <hyperlink ref="D817" r:id="rId816" display="https://afinvest.com.br/interno/relatorios/detalhes-de-ativos?id=5840&amp;codativo=ONCO19" xr:uid="{7C89C5FD-28A3-4A8F-ACE8-9BC2034AB1DD}"/>
    <hyperlink ref="D818" r:id="rId817" display="https://afinvest.com.br/interno/relatorios/detalhes-de-ativos?id=5840&amp;codativo=ONCO19" xr:uid="{37EDDF31-4FCB-445C-824C-0C9C197C5EE7}"/>
    <hyperlink ref="D819" r:id="rId818" display="https://afinvest.com.br/interno/relatorios/detalhes-de-ativos?id=2626&amp;codativo=OMGE13" xr:uid="{A2FAEB64-93BC-4518-B226-FD0AD836D2E7}"/>
    <hyperlink ref="D820" r:id="rId819" display="https://afinvest.com.br/interno/relatorios/detalhes-de-ativos?id=2653&amp;codativo=OMGE12" xr:uid="{38B6A8E4-DE50-4BE4-84D6-FD5CDAFAE7E0}"/>
    <hyperlink ref="D821" r:id="rId820" display="https://afinvest.com.br/interno/relatorios/detalhes-de-ativos?id=2626&amp;codativo=OMGE13" xr:uid="{0B4F82E6-D905-49A6-A338-2731D9EF1191}"/>
    <hyperlink ref="D822" r:id="rId821" display="https://afinvest.com.br/interno/relatorios/detalhes-de-ativos?id=2626&amp;codativo=OMGE13" xr:uid="{066640B3-73EE-466A-9A34-B555CC18E3CA}"/>
    <hyperlink ref="D823" r:id="rId822" display="https://afinvest.com.br/interno/relatorios/detalhes-de-ativos?id=2626&amp;codativo=OMGE13" xr:uid="{87E2FBEE-EF0B-4729-96E8-056086E25A6C}"/>
    <hyperlink ref="D824" r:id="rId823" display="https://afinvest.com.br/interno/relatorios/detalhes-de-ativos?id=2626&amp;codativo=OMGE13" xr:uid="{8116E28B-193C-4C5C-BA9B-E63073540BBB}"/>
    <hyperlink ref="D825" r:id="rId824" display="https://afinvest.com.br/interno/relatorios/detalhes-de-ativos?id=2653&amp;codativo=OMGE12" xr:uid="{0AEE5885-2038-4B6B-AF28-2C8B082CAE53}"/>
    <hyperlink ref="D826" r:id="rId825" display="https://afinvest.com.br/interno/relatorios/detalhes-de-ativos?id=8875&amp;codativo=NTSD17" xr:uid="{D94EE883-6ED5-4FF6-843B-E4595BCF3347}"/>
    <hyperlink ref="D827" r:id="rId826" display="https://afinvest.com.br/interno/relatorios/detalhes-de-ativos?id=8875&amp;codativo=NTSD17" xr:uid="{7F6EA34C-1E10-4215-96BB-7C06E1AF90C7}"/>
    <hyperlink ref="D828" r:id="rId827" display="https://afinvest.com.br/interno/relatorios/detalhes-de-ativos?id=8875&amp;codativo=NTSD17" xr:uid="{850D927A-47CB-4249-8CC1-43E9DC6D3425}"/>
    <hyperlink ref="D829" r:id="rId828" display="https://afinvest.com.br/interno/relatorios/detalhes-de-ativos?id=8875&amp;codativo=NTSD17" xr:uid="{48F4F8C0-9BCA-432B-8C17-45ECDAE837B1}"/>
    <hyperlink ref="D830" r:id="rId829" display="https://afinvest.com.br/interno/relatorios/detalhes-de-ativos?id=5686&amp;codativo=NTSD35" xr:uid="{ED3B356A-016C-4DB2-B43F-014E62BCA423}"/>
    <hyperlink ref="D831" r:id="rId830" display="https://afinvest.com.br/interno/relatorios/detalhes-de-ativos?id=8875&amp;codativo=NTSD17" xr:uid="{469444E2-7275-4C53-B55E-416C55D03412}"/>
    <hyperlink ref="D832" r:id="rId831" display="https://afinvest.com.br/interno/relatorios/detalhes-de-ativos?id=1864&amp;codativo=NTEN11" xr:uid="{D58FECD0-5EE7-462C-AAA6-310CD2C3A3E3}"/>
    <hyperlink ref="D833" r:id="rId832" display="https://afinvest.com.br/interno/relatorios/detalhes-de-ativos?id=1861&amp;codativo=NEOE26" xr:uid="{E3C9D3E8-609D-41A3-9454-59E3A19F0D89}"/>
    <hyperlink ref="D834" r:id="rId833" display="https://afinvest.com.br/interno/relatorios/detalhes-de-ativos?id=9390&amp;codativo=NMCH11" xr:uid="{14DFD8A6-9331-4FAC-B337-90C5B9DA6324}"/>
    <hyperlink ref="D835" r:id="rId834" display="https://afinvest.com.br/interno/relatorios/detalhes-de-ativos?id=8988&amp;codativo=MRSAB2" xr:uid="{BAC85F22-6F89-48FE-9E33-AD25C93CB264}"/>
    <hyperlink ref="D836" r:id="rId835" display="https://afinvest.com.br/interno/relatorios/detalhes-de-ativos?id=7167&amp;codativo=MRSAB1" xr:uid="{67A43FFA-B103-45F7-8B4D-1E9274C17DFF}"/>
    <hyperlink ref="D837" r:id="rId836" display="https://afinvest.com.br/interno/relatorios/detalhes-de-ativos?id=7168&amp;codativo=MRSAC1" xr:uid="{40EB80F4-5B51-49BF-A9CD-B8CF7EAA2DE1}"/>
    <hyperlink ref="D838" r:id="rId837" display="https://afinvest.com.br/interno/relatorios/detalhes-de-ativos?id=2766&amp;codativo=MOVI37" xr:uid="{B2B788BD-7651-45B9-AEAE-348E482EA1B7}"/>
    <hyperlink ref="D839" r:id="rId838" display="https://afinvest.com.br/interno/relatorios/detalhes-de-ativos?id=9425&amp;codativo=MVLV19" xr:uid="{9E316863-D9AF-4F48-B431-F27CD239FE4E}"/>
    <hyperlink ref="D840" r:id="rId839" display="https://afinvest.com.br/interno/relatorios/detalhes-de-ativos?id=9425&amp;codativo=MVLV19" xr:uid="{3D028145-A6A1-46C7-B5C5-AFD87C9A9951}"/>
    <hyperlink ref="D841" r:id="rId840" display="https://afinvest.com.br/interno/relatorios/detalhes-de-ativos?id=2766&amp;codativo=MOVI37" xr:uid="{A4916048-D1C9-4D9A-9713-B529B8EB622E}"/>
    <hyperlink ref="D842" r:id="rId841" display="https://afinvest.com.br/interno/relatorios/detalhes-de-ativos?id=2766&amp;codativo=MOVI37" xr:uid="{429806E4-B41A-48FE-8CA8-A2209885DF40}"/>
    <hyperlink ref="D843" r:id="rId842" display="https://afinvest.com.br/interno/relatorios/detalhes-de-ativos?id=9425&amp;codativo=MVLV19" xr:uid="{BC9432D7-D032-449F-B6C4-AC8306FA230F}"/>
    <hyperlink ref="D844" r:id="rId843" display="https://afinvest.com.br/interno/relatorios/detalhes-de-ativos?id=9425&amp;codativo=MVLV19" xr:uid="{854B92A3-59E3-44E6-BC80-B29F2500768D}"/>
    <hyperlink ref="D845" r:id="rId844" display="https://afinvest.com.br/interno/relatorios/detalhes-de-ativos?id=223&amp;codativo=MOVI34" xr:uid="{126EA849-FCC7-4E6C-9CEC-992F7F37BDBF}"/>
    <hyperlink ref="D846" r:id="rId845" display="https://afinvest.com.br/interno/relatorios/detalhes-de-ativos?id=9425&amp;codativo=MVLV19" xr:uid="{1D523D8A-244A-43CC-9D3E-0D6C78FDB113}"/>
    <hyperlink ref="D847" r:id="rId846" display="https://afinvest.com.br/interno/relatorios/detalhes-de-ativos?id=2766&amp;codativo=MOVI37" xr:uid="{B6B19B22-906D-4209-8C54-B3EF97F4F9E3}"/>
    <hyperlink ref="D848" r:id="rId847" display="https://afinvest.com.br/interno/relatorios/detalhes-de-ativos?id=3059&amp;codativo=MNRVA1" xr:uid="{88441A3D-5DB2-4064-8A0D-C20E49019BE1}"/>
    <hyperlink ref="D849" r:id="rId848" display="https://afinvest.com.br/interno/relatorios/detalhes-de-ativos?id=3059&amp;codativo=MNRVA1" xr:uid="{C228AE7C-9A43-4983-B8D3-A34A8C0C181F}"/>
    <hyperlink ref="D850" r:id="rId849" display="https://afinvest.com.br/interno/relatorios/detalhes-de-ativos?id=3059&amp;codativo=MNRVA1" xr:uid="{71A0B72B-374D-4751-989A-9BC7009D02A8}"/>
    <hyperlink ref="D851" r:id="rId850" display="https://afinvest.com.br/interno/relatorios/detalhes-de-ativos?id=3059&amp;codativo=MNRVA1" xr:uid="{81C0A7AC-0AD1-48A4-A859-B863D61725E8}"/>
    <hyperlink ref="D852" r:id="rId851" display="https://afinvest.com.br/interno/relatorios/detalhes-de-ativos?id=3059&amp;codativo=MNRVA1" xr:uid="{924B3832-0DE2-4AE7-B4CE-571740C44A38}"/>
    <hyperlink ref="D853" r:id="rId852" display="https://afinvest.com.br/interno/relatorios/detalhes-de-ativos?id=3059&amp;codativo=MNRVA1" xr:uid="{D63C764F-85DA-4B3D-B7CF-BA5E4DF59529}"/>
    <hyperlink ref="D854" r:id="rId853" display="https://afinvest.com.br/interno/relatorios/detalhes-de-ativos?id=3059&amp;codativo=MNRVA1" xr:uid="{64A82BFB-0208-4634-B67B-A1A44789F43D}"/>
    <hyperlink ref="D855" r:id="rId854" display="https://afinvest.com.br/interno/relatorios/detalhes-de-ativos?id=2934&amp;codativo=MSGT33" xr:uid="{216BD4F1-E9F3-4B96-ABBE-FEE97177366A}"/>
    <hyperlink ref="D856" r:id="rId855" display="https://afinvest.com.br/interno/relatorios/detalhes-de-ativos?id=2933&amp;codativo=MSGT13" xr:uid="{BA9F166E-BBFE-4D50-8868-17679B7D7AF4}"/>
    <hyperlink ref="D857" r:id="rId856" display="https://afinvest.com.br/interno/relatorios/detalhes-de-ativos?id=2933&amp;codativo=MSGT13" xr:uid="{4BD06539-FB07-4A93-BA6A-DDB509A8DAA3}"/>
    <hyperlink ref="D858" r:id="rId857" display="https://afinvest.com.br/interno/relatorios/detalhes-de-ativos?id=2934&amp;codativo=MSGT33" xr:uid="{B7BBC0A5-86D3-43FE-B00F-5AB820619292}"/>
    <hyperlink ref="D859" r:id="rId858" display="https://afinvest.com.br/interno/relatorios/detalhes-de-ativos?id=7539&amp;codativo=LCAMC3" xr:uid="{B0F0ADE4-4E92-424C-87A9-58544AD7AF8E}"/>
    <hyperlink ref="D860" r:id="rId859" display="https://afinvest.com.br/interno/relatorios/detalhes-de-ativos?id=7539&amp;codativo=LCAMC3" xr:uid="{DF7C29B8-70FE-4FE7-81AF-86A513E8157B}"/>
    <hyperlink ref="D861" r:id="rId860" display="https://afinvest.com.br/interno/relatorios/detalhes-de-ativos?id=2785&amp;codativo=LCAMB2" xr:uid="{0AC1A634-BBAD-456C-ACD3-CB41ADCE0C61}"/>
    <hyperlink ref="D862" r:id="rId861" display="https://afinvest.com.br/interno/relatorios/detalhes-de-ativos?id=7539&amp;codativo=LCAMC3" xr:uid="{A8FA248A-DB44-4B3F-B01B-59472B62882A}"/>
    <hyperlink ref="D863" r:id="rId862" display="https://afinvest.com.br/interno/relatorios/detalhes-de-ativos?id=3082&amp;codativo=LORTB9" xr:uid="{9695ACF8-45C7-4124-A56D-63AEAED6CA50}"/>
    <hyperlink ref="D864" r:id="rId863" display="https://afinvest.com.br/interno/relatorios/detalhes-de-ativos?id=3227&amp;codativo=LTTE15" xr:uid="{DC47B4A4-3E91-40C6-8BE8-51BE7CE4F737}"/>
    <hyperlink ref="D865" r:id="rId864" display="https://afinvest.com.br/interno/relatorios/detalhes-de-ativos?id=1427&amp;codativo=LIGH1B" xr:uid="{B84EC96B-5CCC-4565-BE35-0E39A8B26197}"/>
    <hyperlink ref="D866" r:id="rId865" display="https://afinvest.com.br/interno/relatorios/detalhes-de-ativos?id=9215&amp;codativo=LIGT11" xr:uid="{84E6DB22-ABDF-4DA1-94AC-0E70582EC6D6}"/>
    <hyperlink ref="D867" r:id="rId866" display="https://afinvest.com.br/interno/relatorios/detalhes-de-ativos?id=9179&amp;codativo=LIGH2B" xr:uid="{0D199280-265E-42A8-AF83-9294DFA59F8D}"/>
    <hyperlink ref="D868" r:id="rId867" display="https://afinvest.com.br/interno/relatorios/detalhes-de-ativos?id=9215&amp;codativo=LIGT11" xr:uid="{C02A20CC-3246-4F88-8A5D-64AE6A88C9B9}"/>
    <hyperlink ref="D869" r:id="rId868" display="https://afinvest.com.br/interno/relatorios/detalhes-de-ativos?id=1427&amp;codativo=LIGH1B" xr:uid="{DAB276A5-DAF2-47A2-95D3-91A7CC65A6F7}"/>
    <hyperlink ref="D870" r:id="rId869" display="https://afinvest.com.br/interno/relatorios/detalhes-de-ativos?id=215&amp;codativo=LIGHB6" xr:uid="{839E9EA6-D7A9-48FB-98ED-79ED77CA3C9C}"/>
    <hyperlink ref="D871" r:id="rId870" display="https://afinvest.com.br/interno/relatorios/detalhes-de-ativos?id=9179&amp;codativo=LIGH2B" xr:uid="{5A55DC4A-B8BC-40EA-89EE-7D4609DE8199}"/>
    <hyperlink ref="D872" r:id="rId871" display="https://afinvest.com.br/interno/relatorios/detalhes-de-ativos?id=1637&amp;codativo=LIGHC6" xr:uid="{E7A5B710-DE09-4E4D-9046-8C67F28692FA}"/>
    <hyperlink ref="D873" r:id="rId872" display="https://afinvest.com.br/interno/relatorios/detalhes-de-ativos?id=1427&amp;codativo=LIGH1B" xr:uid="{D047550C-BFBE-4093-9474-DF33CA0C6D99}"/>
    <hyperlink ref="D874" r:id="rId873" display="https://afinvest.com.br/interno/relatorios/detalhes-de-ativos?id=9215&amp;codativo=LIGT11" xr:uid="{65D89869-009C-4CAD-B0DE-3A657907E946}"/>
    <hyperlink ref="D875" r:id="rId874" display="https://afinvest.com.br/interno/relatorios/detalhes-de-ativos?id=9179&amp;codativo=LIGH2B" xr:uid="{842A4C42-7794-4B63-AF05-C4634F489907}"/>
    <hyperlink ref="D876" r:id="rId875" display="https://afinvest.com.br/interno/relatorios/detalhes-de-ativos?id=9215&amp;codativo=LIGT11" xr:uid="{67B1408C-41D9-4588-83E8-E18437E5FD94}"/>
    <hyperlink ref="D877" r:id="rId876" display="https://afinvest.com.br/interno/relatorios/detalhes-de-ativos?id=1427&amp;codativo=LIGH1B" xr:uid="{559B8BA8-C894-475F-A206-7CD16E57F2A5}"/>
    <hyperlink ref="D878" r:id="rId877" display="https://afinvest.com.br/interno/relatorios/detalhes-de-ativos?id=215&amp;codativo=LIGHB6" xr:uid="{84D60640-B495-410E-968D-981BE9B44280}"/>
    <hyperlink ref="D879" r:id="rId878" display="https://afinvest.com.br/interno/relatorios/detalhes-de-ativos?id=9179&amp;codativo=LIGH2B" xr:uid="{E17BB4DE-6523-4AC2-A142-D2E8AB6EA89C}"/>
    <hyperlink ref="D880" r:id="rId879" display="https://afinvest.com.br/interno/relatorios/detalhes-de-ativos?id=1637&amp;codativo=LIGHC6" xr:uid="{FB20259C-C832-4313-8D1C-EC8AB8301428}"/>
    <hyperlink ref="D881" r:id="rId880" display="https://afinvest.com.br/interno/relatorios/detalhes-de-ativos?id=1427&amp;codativo=LIGH1B" xr:uid="{CD42B9EF-8821-46C6-B78E-519C984D8B42}"/>
    <hyperlink ref="D882" r:id="rId881" display="https://afinvest.com.br/interno/relatorios/detalhes-de-ativos?id=9215&amp;codativo=LIGT11" xr:uid="{FECC5134-4C4D-4A28-9DB0-B3C7DF6F983E}"/>
    <hyperlink ref="D883" r:id="rId882" display="https://afinvest.com.br/interno/relatorios/detalhes-de-ativos?id=1427&amp;codativo=LIGH1B" xr:uid="{DB639E80-0D81-4BB1-A1AF-A08F68B060BD}"/>
    <hyperlink ref="D884" r:id="rId883" display="https://afinvest.com.br/interno/relatorios/detalhes-de-ativos?id=215&amp;codativo=LIGHB6" xr:uid="{C088F3FC-5456-4C7A-BAFE-610974A0B2A0}"/>
    <hyperlink ref="D885" r:id="rId884" display="https://afinvest.com.br/interno/relatorios/detalhes-de-ativos?id=9179&amp;codativo=LIGH2B" xr:uid="{69EAA9B8-045E-4D54-9597-25F7A079A15A}"/>
    <hyperlink ref="D886" r:id="rId885" display="https://afinvest.com.br/interno/relatorios/detalhes-de-ativos?id=1637&amp;codativo=LIGHC6" xr:uid="{C0D5F540-57E5-4390-AA31-09891E3D8D43}"/>
    <hyperlink ref="D887" r:id="rId886" display="https://afinvest.com.br/interno/relatorios/detalhes-de-ativos?id=9215&amp;codativo=LIGT11" xr:uid="{7559199B-2AE1-42E4-87C7-42958E3E32DF}"/>
    <hyperlink ref="D888" r:id="rId887" display="https://afinvest.com.br/interno/relatorios/detalhes-de-ativos?id=1427&amp;codativo=LIGH1B" xr:uid="{70F3CB2E-89D2-4419-BD1D-AE9D279158F8}"/>
    <hyperlink ref="D889" r:id="rId888" display="https://afinvest.com.br/interno/relatorios/detalhes-de-ativos?id=215&amp;codativo=LIGHB6" xr:uid="{93AF871B-905A-4AB4-992C-343B916F09E8}"/>
    <hyperlink ref="D890" r:id="rId889" display="https://afinvest.com.br/interno/relatorios/detalhes-de-ativos?id=9179&amp;codativo=LIGH2B" xr:uid="{F117ED32-9493-42F7-A11C-6BC68E4088FE}"/>
    <hyperlink ref="D891" r:id="rId890" display="https://afinvest.com.br/interno/relatorios/detalhes-de-ativos?id=1637&amp;codativo=LIGHC6" xr:uid="{C153F40F-D303-4430-AEE7-97CB925709F0}"/>
    <hyperlink ref="D892" r:id="rId891" display="https://afinvest.com.br/interno/relatorios/detalhes-de-ativos?id=1427&amp;codativo=LIGH1B" xr:uid="{75932F82-343A-4964-99D8-AE5F2299E74A}"/>
    <hyperlink ref="D893" r:id="rId892" display="https://afinvest.com.br/interno/relatorios/detalhes-de-ativos?id=9215&amp;codativo=LIGT11" xr:uid="{22BC1B71-E0C3-451E-99BB-07C3151E4FB5}"/>
    <hyperlink ref="D894" r:id="rId893" display="https://afinvest.com.br/interno/relatorios/detalhes-de-ativos?id=9179&amp;codativo=LIGH2B" xr:uid="{3E3814BC-85B7-4F26-9B4D-F0BBBEA05FCD}"/>
    <hyperlink ref="D895" r:id="rId894" display="https://afinvest.com.br/interno/relatorios/detalhes-de-ativos?id=9215&amp;codativo=LIGT11" xr:uid="{DFFBF413-3F57-4300-8062-98BB88D51DD3}"/>
    <hyperlink ref="D896" r:id="rId895" display="https://afinvest.com.br/interno/relatorios/detalhes-de-ativos?id=215&amp;codativo=LIGHB6" xr:uid="{57056A09-ABB9-4D58-904D-C070167445D2}"/>
    <hyperlink ref="D897" r:id="rId896" display="https://afinvest.com.br/interno/relatorios/detalhes-de-ativos?id=1427&amp;codativo=LIGH1B" xr:uid="{BE5E69D8-C7B4-4D5F-8984-F12D81313027}"/>
    <hyperlink ref="D898" r:id="rId897" display="https://afinvest.com.br/interno/relatorios/detalhes-de-ativos?id=1637&amp;codativo=LIGHC6" xr:uid="{32D30425-DB8B-4459-ABEE-1BAF15353861}"/>
    <hyperlink ref="D899" r:id="rId898" display="https://afinvest.com.br/interno/relatorios/detalhes-de-ativos?id=9179&amp;codativo=LIGH2B" xr:uid="{5B24F0D2-D125-485B-8BC8-F66D34707A31}"/>
    <hyperlink ref="D900" r:id="rId899" display="https://afinvest.com.br/interno/relatorios/detalhes-de-ativos?id=1427&amp;codativo=LIGH1B" xr:uid="{20489CAE-F94B-4383-B52F-C983565DC404}"/>
    <hyperlink ref="D901" r:id="rId900" display="https://afinvest.com.br/interno/relatorios/detalhes-de-ativos?id=9215&amp;codativo=LIGT11" xr:uid="{FA5FABB0-ADFA-49AD-A76C-32F689640DC3}"/>
    <hyperlink ref="D902" r:id="rId901" display="https://afinvest.com.br/interno/relatorios/detalhes-de-ativos?id=215&amp;codativo=LIGHB6" xr:uid="{2C185317-BB9A-4B29-82AF-B98D2B1E23C7}"/>
    <hyperlink ref="D903" r:id="rId902" display="https://afinvest.com.br/interno/relatorios/detalhes-de-ativos?id=9179&amp;codativo=LIGH2B" xr:uid="{D3862B00-129C-468B-BF2B-42F5C1B84E86}"/>
    <hyperlink ref="D904" r:id="rId903" display="https://afinvest.com.br/interno/relatorios/detalhes-de-ativos?id=1637&amp;codativo=LIGHC6" xr:uid="{963F5A24-0AD5-48AA-94C7-7D9D45106FF8}"/>
    <hyperlink ref="D905" r:id="rId904" display="https://afinvest.com.br/interno/relatorios/detalhes-de-ativos?id=1427&amp;codativo=LIGH1B" xr:uid="{3534D8C7-C38D-4519-B43C-4EFDB99B01E1}"/>
    <hyperlink ref="D906" r:id="rId905" display="https://afinvest.com.br/interno/relatorios/detalhes-de-ativos?id=9215&amp;codativo=LIGT11" xr:uid="{253C5E8B-B2D4-4FB7-951F-699ED4408930}"/>
    <hyperlink ref="D907" r:id="rId906" display="https://afinvest.com.br/interno/relatorios/detalhes-de-ativos?id=9179&amp;codativo=LIGH2B" xr:uid="{3DF36FA1-71FC-477D-9C2A-08D7B77C9A61}"/>
    <hyperlink ref="D908" r:id="rId907" display="https://afinvest.com.br/interno/relatorios/detalhes-de-ativos?id=215&amp;codativo=LIGHB6" xr:uid="{88881A83-9370-428B-A4F3-543FE2349030}"/>
    <hyperlink ref="D909" r:id="rId908" display="https://afinvest.com.br/interno/relatorios/detalhes-de-ativos?id=9215&amp;codativo=LIGT11" xr:uid="{4F984069-3F1D-410C-A897-8131EBC42B87}"/>
    <hyperlink ref="D910" r:id="rId909" display="https://afinvest.com.br/interno/relatorios/detalhes-de-ativos?id=1637&amp;codativo=LIGHC6" xr:uid="{3C8BB778-2FDA-4BF1-B902-AB0A0B7833B1}"/>
    <hyperlink ref="D911" r:id="rId910" display="https://afinvest.com.br/interno/relatorios/detalhes-de-ativos?id=9215&amp;codativo=LIGT11" xr:uid="{1679CB2B-55B9-42EE-8406-0EBD42AC1606}"/>
    <hyperlink ref="D912" r:id="rId911" display="https://afinvest.com.br/interno/relatorios/detalhes-de-ativos?id=1427&amp;codativo=LIGH1B" xr:uid="{4526ADAD-0E6D-4A3F-97CF-6EEC5130CBCD}"/>
    <hyperlink ref="D913" r:id="rId912" display="https://afinvest.com.br/interno/relatorios/detalhes-de-ativos?id=215&amp;codativo=LIGHB6" xr:uid="{914129DA-474C-405F-AFE4-EEE6FD3C8A59}"/>
    <hyperlink ref="D914" r:id="rId913" display="https://afinvest.com.br/interno/relatorios/detalhes-de-ativos?id=9179&amp;codativo=LIGH2B" xr:uid="{B5882E54-F84D-4F8D-A94F-16BA68CED13A}"/>
    <hyperlink ref="D915" r:id="rId914" display="https://afinvest.com.br/interno/relatorios/detalhes-de-ativos?id=1637&amp;codativo=LIGHC6" xr:uid="{320E9E5B-9084-4F60-AF2A-6238E55EA08C}"/>
    <hyperlink ref="D916" r:id="rId915" display="https://afinvest.com.br/interno/relatorios/detalhes-de-ativos?id=8798&amp;codativo=KLBNA5" xr:uid="{2BF68C15-FB83-41E6-99AE-93A369261E6A}"/>
    <hyperlink ref="D917" r:id="rId916" display="https://afinvest.com.br/interno/relatorios/detalhes-de-ativos?id=308&amp;codativo=KLBNA2" xr:uid="{DACD1E53-815F-4172-B35E-3F5E8496DFDF}"/>
    <hyperlink ref="D918" r:id="rId917" display="https://afinvest.com.br/interno/relatorios/detalhes-de-ativos?id=8798&amp;codativo=KLBNA5" xr:uid="{1671EB49-7728-4C57-924A-1D3650E7B893}"/>
    <hyperlink ref="D919" r:id="rId918" display="https://afinvest.com.br/interno/relatorios/detalhes-de-ativos?id=308&amp;codativo=KLBNA2" xr:uid="{99C36D14-8FB6-4084-89D2-AADC72D6BB6E}"/>
    <hyperlink ref="D920" r:id="rId919" display="https://afinvest.com.br/interno/relatorios/detalhes-de-ativos?id=308&amp;codativo=KLBNA2" xr:uid="{A2876EC0-44C8-42B9-B4B2-31EF52AC6C63}"/>
    <hyperlink ref="D921" r:id="rId920" display="https://afinvest.com.br/interno/relatorios/detalhes-de-ativos?id=308&amp;codativo=KLBNA2" xr:uid="{780C9278-B493-4260-84E5-4867DC5B0D94}"/>
    <hyperlink ref="D922" r:id="rId921" display="https://afinvest.com.br/interno/relatorios/detalhes-de-ativos?id=308&amp;codativo=KLBNA2" xr:uid="{6D0BDA00-F308-48D0-B4B7-022CDD1273D7}"/>
    <hyperlink ref="D923" r:id="rId922" display="https://afinvest.com.br/interno/relatorios/detalhes-de-ativos?id=8798&amp;codativo=KLBNA5" xr:uid="{0470E8CA-68AF-4382-A5FA-921F26242DD1}"/>
    <hyperlink ref="D924" r:id="rId923" display="https://afinvest.com.br/interno/relatorios/detalhes-de-ativos?id=2846&amp;codativo=JSLGA5" xr:uid="{8510BD39-394C-4373-83AA-6766C2259016}"/>
    <hyperlink ref="D925" r:id="rId924" display="https://afinvest.com.br/interno/relatorios/detalhes-de-ativos?id=2846&amp;codativo=JSLGA5" xr:uid="{2ACF3884-217D-47E6-881D-D567151B19FE}"/>
    <hyperlink ref="D926" r:id="rId925" display="https://afinvest.com.br/interno/relatorios/detalhes-de-ativos?id=2846&amp;codativo=JSLGA5" xr:uid="{122F2331-7756-4481-A7F6-D0B4E88C9017}"/>
    <hyperlink ref="D927" r:id="rId926" display="https://afinvest.com.br/interno/relatorios/detalhes-de-ativos?id=2846&amp;codativo=JSLGA5" xr:uid="{93B4B7C9-F36F-41CF-AA5B-198ACEC8F193}"/>
    <hyperlink ref="D928" r:id="rId927" display="https://afinvest.com.br/interno/relatorios/detalhes-de-ativos?id=2846&amp;codativo=JSLGA5" xr:uid="{45AB5FEF-021A-4F6F-9CAF-F9194B9FEADB}"/>
    <hyperlink ref="D929" r:id="rId928" display="https://afinvest.com.br/interno/relatorios/detalhes-de-ativos?id=2846&amp;codativo=JSLGA5" xr:uid="{EBAE74CE-34B4-4B6A-BBEB-DFB6055F9AFB}"/>
    <hyperlink ref="D930" r:id="rId929" display="https://afinvest.com.br/interno/relatorios/detalhes-de-ativos?id=2829&amp;codativo=ITSA24" xr:uid="{4B16DF0A-26E0-49C6-9EC9-31FC746F5C2F}"/>
    <hyperlink ref="D931" r:id="rId930" display="https://afinvest.com.br/interno/relatorios/detalhes-de-ativos?id=2829&amp;codativo=ITSA24" xr:uid="{08EC94DC-5066-4CEB-A66F-44D3097CF001}"/>
    <hyperlink ref="D932" r:id="rId931" display="https://afinvest.com.br/interno/relatorios/detalhes-de-ativos?id=2829&amp;codativo=ITSA24" xr:uid="{FDC93F42-A86A-40F7-9AE2-473D67B669CF}"/>
    <hyperlink ref="D933" r:id="rId932" display="https://afinvest.com.br/interno/relatorios/detalhes-de-ativos?id=2829&amp;codativo=ITSA24" xr:uid="{A4C3329C-B889-47EC-9B25-08AD87993327}"/>
    <hyperlink ref="D934" r:id="rId933" display="https://afinvest.com.br/interno/relatorios/detalhes-de-ativos?id=1168&amp;codativo=IGSN15" xr:uid="{C165028D-8C86-412C-989B-52A2B2078B10}"/>
    <hyperlink ref="D935" r:id="rId934" display="https://afinvest.com.br/interno/relatorios/detalhes-de-ativos?id=1168&amp;codativo=IGSN15" xr:uid="{43B62204-7B01-40FF-8AE1-D09C871911EC}"/>
    <hyperlink ref="D936" r:id="rId935" display="https://afinvest.com.br/interno/relatorios/detalhes-de-ativos?id=2844&amp;codativo=MATD11" xr:uid="{29998A49-17DD-4C24-BF13-32E05915B71F}"/>
    <hyperlink ref="D937" r:id="rId936" display="https://afinvest.com.br/interno/relatorios/detalhes-de-ativos?id=2844&amp;codativo=MATD11" xr:uid="{A9118B5B-8517-4D6D-8EFA-121A3391658B}"/>
    <hyperlink ref="D938" r:id="rId937" display="https://afinvest.com.br/interno/relatorios/detalhes-de-ativos?id=2844&amp;codativo=MATD11" xr:uid="{B8EB4191-A21A-4809-A3B3-2ED9CA40889D}"/>
    <hyperlink ref="D939" r:id="rId938" display="https://afinvest.com.br/interno/relatorios/detalhes-de-ativos?id=2844&amp;codativo=MATD11" xr:uid="{4933CD65-E5E9-4F47-8221-99DC81BD6A0B}"/>
    <hyperlink ref="D940" r:id="rId939" display="https://afinvest.com.br/interno/relatorios/detalhes-de-ativos?id=2844&amp;codativo=MATD11" xr:uid="{73D2C753-06FD-4E06-BD94-F2DEDCBEA46C}"/>
    <hyperlink ref="D941" r:id="rId940" display="https://afinvest.com.br/interno/relatorios/detalhes-de-ativos?id=2844&amp;codativo=MATD11" xr:uid="{57A5210A-CB24-47A4-8CBD-49236D674D0E}"/>
    <hyperlink ref="D942" r:id="rId941" display="https://afinvest.com.br/interno/relatorios/detalhes-de-ativos?id=3048&amp;codativo=HARG11" xr:uid="{1C2715FB-2704-4AF7-ADD0-C828D9753F65}"/>
    <hyperlink ref="D943" r:id="rId942" display="https://afinvest.com.br/interno/relatorios/detalhes-de-ativos?id=5764&amp;codativo=HBSA12" xr:uid="{667DE533-26AF-4E0B-8C83-1726922304BD}"/>
    <hyperlink ref="D944" r:id="rId943" display="https://afinvest.com.br/interno/relatorios/detalhes-de-ativos?id=5764&amp;codativo=HBSA12" xr:uid="{B17507CF-219C-4374-973C-57D0EE0A7F3B}"/>
    <hyperlink ref="D945" r:id="rId944" display="https://afinvest.com.br/interno/relatorios/detalhes-de-ativos?id=5764&amp;codativo=HBSA12" xr:uid="{35546F0E-0E08-4D23-93F3-EE619C163F8A}"/>
    <hyperlink ref="D946" r:id="rId945" display="https://afinvest.com.br/interno/relatorios/detalhes-de-ativos?id=5764&amp;codativo=HBSA12" xr:uid="{95792B41-0236-4559-A5A8-B1567A67CD01}"/>
    <hyperlink ref="D947" r:id="rId946" display="https://afinvest.com.br/interno/relatorios/detalhes-de-ativos?id=5764&amp;codativo=HBSA12" xr:uid="{D1376B71-286C-48F8-8E50-19DCE191E2B9}"/>
    <hyperlink ref="D948" r:id="rId947" display="https://afinvest.com.br/interno/relatorios/detalhes-de-ativos?id=5764&amp;codativo=HBSA12" xr:uid="{BE628A33-99A0-4F67-8CFD-A17A70F07D5D}"/>
    <hyperlink ref="D949" r:id="rId948" display="https://afinvest.com.br/interno/relatorios/detalhes-de-ativos?id=5764&amp;codativo=HBSA12" xr:uid="{26177596-B589-4D8A-89E8-AC11A4845850}"/>
    <hyperlink ref="D950" r:id="rId949" display="https://afinvest.com.br/interno/relatorios/detalhes-de-ativos?id=5764&amp;codativo=HBSA12" xr:uid="{E8B26DA5-1EBA-4AA6-8D17-CDBE4BB4FC78}"/>
    <hyperlink ref="D951" r:id="rId950" display="https://afinvest.com.br/interno/relatorios/detalhes-de-ativos?id=3482&amp;codativo=HVSP11" xr:uid="{74781CFB-224E-4B46-AA0B-F34A2B1F73FF}"/>
    <hyperlink ref="D952" r:id="rId951" display="https://afinvest.com.br/interno/relatorios/detalhes-de-ativos?id=2877&amp;codativo=HAPV22" xr:uid="{3D31D742-E9D3-41FF-A083-774571B0F43B}"/>
    <hyperlink ref="D953" r:id="rId952" display="https://afinvest.com.br/interno/relatorios/detalhes-de-ativos?id=2877&amp;codativo=HAPV22" xr:uid="{22E9A6EB-0DD6-491F-8AB2-F1BC930F49E1}"/>
    <hyperlink ref="D954" r:id="rId953" display="https://afinvest.com.br/interno/relatorios/detalhes-de-ativos?id=2877&amp;codativo=HAPV22" xr:uid="{DAEB10C8-F573-4955-96E0-BB623228F9CD}"/>
    <hyperlink ref="D955" r:id="rId954" display="https://afinvest.com.br/interno/relatorios/detalhes-de-ativos?id=212&amp;codativo=HAPV21" xr:uid="{A77BA8F7-6232-4B47-86F5-AF5A3A4A1C2E}"/>
    <hyperlink ref="D956" r:id="rId955" display="https://afinvest.com.br/interno/relatorios/detalhes-de-ativos?id=2877&amp;codativo=HAPV22" xr:uid="{4BD85178-DA97-444C-AEA3-2C3FFD38DBEA}"/>
    <hyperlink ref="D957" r:id="rId956" display="https://afinvest.com.br/interno/relatorios/detalhes-de-ativos?id=2877&amp;codativo=HAPV22" xr:uid="{FE9511BC-E1A1-4C45-B9FC-80D783595C82}"/>
    <hyperlink ref="D958" r:id="rId957" display="https://afinvest.com.br/interno/relatorios/detalhes-de-ativos?id=2877&amp;codativo=HAPV22" xr:uid="{63160630-DE49-43B2-AA77-24582AFC8285}"/>
    <hyperlink ref="D959" r:id="rId958" display="https://afinvest.com.br/interno/relatorios/detalhes-de-ativos?id=8994&amp;codativo=SUMI17" xr:uid="{6A44A595-7C10-4822-AD0B-13C2F79CB383}"/>
    <hyperlink ref="D960" r:id="rId959" display="https://afinvest.com.br/interno/relatorios/detalhes-de-ativos?id=8994&amp;codativo=SUMI17" xr:uid="{A5FA70A1-2B5E-4BD5-A470-86E8FDA278B4}"/>
    <hyperlink ref="D961" r:id="rId960" display="https://afinvest.com.br/interno/relatorios/detalhes-de-ativos?id=3431&amp;codativo=GBSP11" xr:uid="{1CA91B05-34E2-4F35-83FD-B9EBAC735BFE}"/>
    <hyperlink ref="D962" r:id="rId961" display="https://afinvest.com.br/interno/relatorios/detalhes-de-ativos?id=8393&amp;codativo=FBRI13" xr:uid="{FBBE8808-6832-4CAE-ABD2-C5547F707D52}"/>
    <hyperlink ref="D963" r:id="rId962" display="https://afinvest.com.br/interno/relatorios/detalhes-de-ativos?id=8393&amp;codativo=FBRI13" xr:uid="{9FC0F927-D579-456E-A241-3C80E59B820E}"/>
    <hyperlink ref="D964" r:id="rId963" display="https://afinvest.com.br/interno/relatorios/detalhes-de-ativos?id=9683&amp;codativo=CGBP14" xr:uid="{40BB8F90-98CA-45EA-B622-015BDA6765B5}"/>
    <hyperlink ref="D965" r:id="rId964" display="https://afinvest.com.br/interno/relatorios/detalhes-de-ativos?id=9683&amp;codativo=CGBP14" xr:uid="{43E40546-366E-4F9C-97AD-FB2FA06234BC}"/>
    <hyperlink ref="D966" r:id="rId965" display="https://afinvest.com.br/interno/relatorios/detalhes-de-ativos?id=9683&amp;codativo=CGBP14" xr:uid="{710BD7EB-BDA5-4599-9011-881F9D502A61}"/>
    <hyperlink ref="D967" r:id="rId966" display="https://afinvest.com.br/interno/relatorios/detalhes-de-ativos?id=9683&amp;codativo=CGBP14" xr:uid="{1100684E-B86D-4528-A5B3-3070E70DFAD0}"/>
    <hyperlink ref="D968" r:id="rId967" display="https://afinvest.com.br/interno/relatorios/detalhes-de-ativos?id=9683&amp;codativo=CGBP14" xr:uid="{0726D1B3-8398-4687-B81F-842BB3EA87FE}"/>
    <hyperlink ref="D969" r:id="rId968" display="https://afinvest.com.br/interno/relatorios/detalhes-de-ativos?id=9151&amp;codativo=AEGE17" xr:uid="{58F265ED-09E7-4206-874B-4E1979A64833}"/>
    <hyperlink ref="D970" r:id="rId969" display="https://afinvest.com.br/interno/relatorios/detalhes-de-ativos?id=9151&amp;codativo=AEGE17" xr:uid="{76D8B56F-C598-40BF-AFD2-7C836A6937F1}"/>
    <hyperlink ref="D971" r:id="rId970" display="https://afinvest.com.br/interno/relatorios/detalhes-de-ativos?id=9151&amp;codativo=AEGE17" xr:uid="{3338C370-C469-4630-86EA-F096B37B8E0A}"/>
    <hyperlink ref="D972" r:id="rId971" display="https://afinvest.com.br/interno/relatorios/detalhes-de-ativos?id=9151&amp;codativo=AEGE17" xr:uid="{1B1D1090-221A-48CD-94BE-E491C6604390}"/>
    <hyperlink ref="D973" r:id="rId972" display="https://afinvest.com.br/interno/relatorios/detalhes-de-ativos?id=9151&amp;codativo=AEGE17" xr:uid="{EB179A9F-9473-446D-84AF-42AACCD80483}"/>
    <hyperlink ref="D974" r:id="rId973" display="https://afinvest.com.br/interno/relatorios/detalhes-de-ativos?id=9151&amp;codativo=AEGE17" xr:uid="{9BE0A1FB-0202-4F03-98EF-FC527E91DEB9}"/>
    <hyperlink ref="D975" r:id="rId974" display="https://afinvest.com.br/interno/relatorios/detalhes-de-ativos?id=1833&amp;codativo=EQTR11" xr:uid="{A1AA9A85-75DB-4900-A31E-AE3BCC934B64}"/>
    <hyperlink ref="D976" r:id="rId975" display="https://afinvest.com.br/interno/relatorios/detalhes-de-ativos?id=7270&amp;codativo=CGOS14" xr:uid="{58D53897-83F1-4A25-B111-CF50647E7818}"/>
    <hyperlink ref="D977" r:id="rId976" display="https://afinvest.com.br/interno/relatorios/detalhes-de-ativos?id=8876&amp;codativo=CGOS18" xr:uid="{0D355795-CC60-4551-A643-064ABF94843C}"/>
    <hyperlink ref="D978" r:id="rId977" display="https://afinvest.com.br/interno/relatorios/detalhes-de-ativos?id=8503&amp;codativo=CGOS16" xr:uid="{027DC689-EAA1-4164-A137-9938B4D87285}"/>
    <hyperlink ref="D979" r:id="rId978" display="https://afinvest.com.br/interno/relatorios/detalhes-de-ativos?id=8876&amp;codativo=CGOS18" xr:uid="{368F6D63-5AD7-436F-ABF9-DC7BFD8BD36A}"/>
    <hyperlink ref="D980" r:id="rId979" display="https://afinvest.com.br/interno/relatorios/detalhes-de-ativos?id=8503&amp;codativo=CGOS16" xr:uid="{BD5BC013-7540-48A7-9876-B16C35871780}"/>
    <hyperlink ref="D981" r:id="rId980" display="https://afinvest.com.br/interno/relatorios/detalhes-de-ativos?id=7270&amp;codativo=CGOS14" xr:uid="{CFBC15FE-C477-4366-A716-CB662E6D41AA}"/>
    <hyperlink ref="D982" r:id="rId981" display="https://afinvest.com.br/interno/relatorios/detalhes-de-ativos?id=8876&amp;codativo=CGOS18" xr:uid="{C528097F-E507-4532-AA26-32728E085D9D}"/>
    <hyperlink ref="D983" r:id="rId982" display="https://afinvest.com.br/interno/relatorios/detalhes-de-ativos?id=7270&amp;codativo=CGOS14" xr:uid="{A74AB3D9-397A-4E94-9476-48D979CD94F5}"/>
    <hyperlink ref="D984" r:id="rId983" display="https://afinvest.com.br/interno/relatorios/detalhes-de-ativos?id=8876&amp;codativo=CGOS18" xr:uid="{6A9092DB-BA72-42FB-95EE-FD5B05128BBD}"/>
    <hyperlink ref="D985" r:id="rId984" display="https://afinvest.com.br/interno/relatorios/detalhes-de-ativos?id=8876&amp;codativo=CGOS18" xr:uid="{749A906D-9C7C-4729-89CA-C941401931CD}"/>
    <hyperlink ref="D986" r:id="rId985" display="https://afinvest.com.br/interno/relatorios/detalhes-de-ativos?id=7270&amp;codativo=CGOS14" xr:uid="{3C4F9C0B-2CF8-467A-870E-3AE559053C4D}"/>
    <hyperlink ref="D987" r:id="rId986" display="https://afinvest.com.br/interno/relatorios/detalhes-de-ativos?id=7270&amp;codativo=CGOS14" xr:uid="{A6C23396-A112-4F6D-A1F0-2DCEA90F21D7}"/>
    <hyperlink ref="D988" r:id="rId987" display="https://afinvest.com.br/interno/relatorios/detalhes-de-ativos?id=7270&amp;codativo=CGOS14" xr:uid="{86101715-C76B-4C76-BD65-7BE6D7425190}"/>
    <hyperlink ref="D989" r:id="rId988" display="https://afinvest.com.br/interno/relatorios/detalhes-de-ativos?id=8876&amp;codativo=CGOS18" xr:uid="{3F59D5F0-05B5-4838-89A6-60F57FCA8158}"/>
    <hyperlink ref="D990" r:id="rId989" display="https://afinvest.com.br/interno/relatorios/detalhes-de-ativos?id=7317&amp;codativo=CGOS34" xr:uid="{D237A489-BACF-4F08-845B-D4009DB30F93}"/>
    <hyperlink ref="D991" r:id="rId990" display="https://afinvest.com.br/interno/relatorios/detalhes-de-ativos?id=7270&amp;codativo=CGOS14" xr:uid="{32CFD10C-1E5B-4003-BC4B-25B4B16A0431}"/>
    <hyperlink ref="D992" r:id="rId991" display="https://afinvest.com.br/interno/relatorios/detalhes-de-ativos?id=8876&amp;codativo=CGOS18" xr:uid="{38C7100B-6EA0-4A3C-B3AD-B904FC86B37F}"/>
    <hyperlink ref="D993" r:id="rId992" display="https://afinvest.com.br/interno/relatorios/detalhes-de-ativos?id=1821&amp;codativo=ENTV12" xr:uid="{9D300950-C503-49E8-B8C7-093D2911371C}"/>
    <hyperlink ref="D994" r:id="rId993" display="https://afinvest.com.br/interno/relatorios/detalhes-de-ativos?id=8506&amp;codativo=EGIEB2" xr:uid="{A5A4FF1A-6436-4F76-9B5B-B2E966B79BD4}"/>
    <hyperlink ref="D995" r:id="rId994" display="https://afinvest.com.br/interno/relatorios/detalhes-de-ativos?id=7472&amp;codativo=EGIEA1" xr:uid="{AB80F702-2EF5-4B09-B8CE-2FB8F6382AC1}"/>
    <hyperlink ref="D996" r:id="rId995" display="https://afinvest.com.br/interno/relatorios/detalhes-de-ativos?id=1807&amp;codativo=ENEV32" xr:uid="{1EA29DBF-295B-41D8-9DDE-00F896ACF985}"/>
    <hyperlink ref="D997" r:id="rId996" display="https://afinvest.com.br/interno/relatorios/detalhes-de-ativos?id=9568&amp;codativo=CESE32" xr:uid="{E4472A89-940E-48FA-8E05-E64BB508ABAE}"/>
    <hyperlink ref="D998" r:id="rId997" display="https://afinvest.com.br/interno/relatorios/detalhes-de-ativos?id=8207&amp;codativo=ENEVB0" xr:uid="{709F6D71-7088-4D8A-BB6C-B03F8B1C9300}"/>
    <hyperlink ref="D999" r:id="rId998" display="https://afinvest.com.br/interno/relatorios/detalhes-de-ativos?id=3475&amp;codativo=ENEV18" xr:uid="{B48DCC23-1585-4459-A949-6E84E6064F45}"/>
    <hyperlink ref="D1000" r:id="rId999" display="https://afinvest.com.br/interno/relatorios/detalhes-de-ativos?id=9611&amp;codativo=CTNSA2" xr:uid="{D750E17C-352E-4B9F-9F5A-1474689E9336}"/>
    <hyperlink ref="D1001" r:id="rId1000" display="https://afinvest.com.br/interno/relatorios/detalhes-de-ativos?id=9611&amp;codativo=CTNSA2" xr:uid="{0148ABF1-D80D-4027-8507-2B1D33A04715}"/>
    <hyperlink ref="D1002" r:id="rId1001" display="https://afinvest.com.br/interno/relatorios/detalhes-de-ativos?id=9611&amp;codativo=CTNSA2" xr:uid="{7E82096C-5E66-4269-AC35-17A05BB5BAF1}"/>
    <hyperlink ref="D1003" r:id="rId1002" display="https://afinvest.com.br/interno/relatorios/detalhes-de-ativos?id=2839&amp;codativo=ENGIC5" xr:uid="{473E7194-BC0B-4526-980D-944CB79ECFE7}"/>
    <hyperlink ref="D1004" r:id="rId1003" display="https://afinvest.com.br/interno/relatorios/detalhes-de-ativos?id=2839&amp;codativo=ENGIC5" xr:uid="{9694FCD6-A9A7-47D6-9479-6F7C1D591F60}"/>
    <hyperlink ref="D1005" r:id="rId1004" display="https://afinvest.com.br/interno/relatorios/detalhes-de-ativos?id=2838&amp;codativo=ENGIA5" xr:uid="{75945180-46D9-4049-A8FB-FFD5654984A4}"/>
    <hyperlink ref="D1006" r:id="rId1005" display="https://afinvest.com.br/interno/relatorios/detalhes-de-ativos?id=2839&amp;codativo=ENGIC5" xr:uid="{BB9A33CA-5906-42F6-B9EF-1CFFDDEF0524}"/>
    <hyperlink ref="D1007" r:id="rId1006" display="https://afinvest.com.br/interno/relatorios/detalhes-de-ativos?id=886&amp;codativo=ENGIA3" xr:uid="{A204397B-3E31-411F-8666-98C709B96C19}"/>
    <hyperlink ref="D1008" r:id="rId1007" display="https://afinvest.com.br/interno/relatorios/detalhes-de-ativos?id=2839&amp;codativo=ENGIC5" xr:uid="{EBD94CBA-CA29-4003-BA9A-EAC6F55008B2}"/>
    <hyperlink ref="D1009" r:id="rId1008" display="https://afinvest.com.br/interno/relatorios/detalhes-de-ativos?id=886&amp;codativo=ENGIA3" xr:uid="{68091739-2A20-4DA0-9408-CD67E07967EE}"/>
    <hyperlink ref="D1010" r:id="rId1009" display="https://afinvest.com.br/interno/relatorios/detalhes-de-ativos?id=2839&amp;codativo=ENGIC5" xr:uid="{DE9D846E-BE7E-42FA-9C5D-68B4EDF5085D}"/>
    <hyperlink ref="D1011" r:id="rId1010" display="https://afinvest.com.br/interno/relatorios/detalhes-de-ativos?id=7320&amp;codativo=ENGIB9" xr:uid="{8888D790-C421-4756-B63C-6FF93D03C8D0}"/>
    <hyperlink ref="D1012" r:id="rId1011" display="https://afinvest.com.br/interno/relatorios/detalhes-de-ativos?id=9107&amp;codativo=ENGIB2" xr:uid="{DF6A15CB-F37E-4125-8021-09884063DD1C}"/>
    <hyperlink ref="D1013" r:id="rId1012" display="https://afinvest.com.br/interno/relatorios/detalhes-de-ativos?id=3038&amp;codativo=ESULA6" xr:uid="{A1D85484-9B39-48FB-B8B5-D08C1C30B896}"/>
    <hyperlink ref="D1014" r:id="rId1013" display="https://afinvest.com.br/interno/relatorios/detalhes-de-ativos?id=8430&amp;codativo=ENAT14" xr:uid="{2860BDB9-5439-4AC8-8DAE-EE18DBF06D75}"/>
    <hyperlink ref="D1015" r:id="rId1014" display="https://afinvest.com.br/interno/relatorios/detalhes-de-ativos?id=8430&amp;codativo=ENAT14" xr:uid="{B8F09C4C-3293-4181-A4C3-FAC192DB1CE0}"/>
    <hyperlink ref="D1016" r:id="rId1015" display="https://afinvest.com.br/interno/relatorios/detalhes-de-ativos?id=8430&amp;codativo=ENAT14" xr:uid="{748EC33A-2440-4D5D-8662-0485C470D539}"/>
    <hyperlink ref="D1017" r:id="rId1016" display="https://afinvest.com.br/interno/relatorios/detalhes-de-ativos?id=8430&amp;codativo=ENAT14" xr:uid="{C3CD509A-7352-40EA-84B7-656D88BC48D6}"/>
    <hyperlink ref="D1018" r:id="rId1017" display="https://afinvest.com.br/interno/relatorios/detalhes-de-ativos?id=1782&amp;codativo=ESAM14" xr:uid="{7A9C841E-367E-49EB-A105-AD223BDB5260}"/>
    <hyperlink ref="D1019" r:id="rId1018" display="https://afinvest.com.br/interno/relatorios/detalhes-de-ativos?id=3474&amp;codativo=ELPLA7" xr:uid="{10B89254-4C38-4C46-B468-906CB3940699}"/>
    <hyperlink ref="D1020" r:id="rId1019" display="https://afinvest.com.br/interno/relatorios/detalhes-de-ativos?id=7269&amp;codativo=ERDVC3" xr:uid="{8664C0BE-079A-49F5-AC85-ACF9778951E4}"/>
    <hyperlink ref="D1021" r:id="rId1020" display="https://afinvest.com.br/interno/relatorios/detalhes-de-ativos?id=7268&amp;codativo=ERDVB3" xr:uid="{C01AC26E-D1DE-4D73-8422-A9855B7AE4FB}"/>
    <hyperlink ref="D1022" r:id="rId1021" display="https://afinvest.com.br/interno/relatorios/detalhes-de-ativos?id=7269&amp;codativo=ERDVC3" xr:uid="{28B891AA-BC48-4801-BA54-CD021B35C8BF}"/>
    <hyperlink ref="D1023" r:id="rId1022" display="https://afinvest.com.br/interno/relatorios/detalhes-de-ativos?id=7268&amp;codativo=ERDVB3" xr:uid="{9BBABBC5-0EC3-48B7-9D5D-7841E6596B2A}"/>
    <hyperlink ref="D1024" r:id="rId1023" display="https://afinvest.com.br/interno/relatorios/detalhes-de-ativos?id=7269&amp;codativo=ERDVC3" xr:uid="{CE5C9BE2-E2B0-4C25-9C9C-44C8719FD634}"/>
    <hyperlink ref="D1025" r:id="rId1024" display="https://afinvest.com.br/interno/relatorios/detalhes-de-ativos?id=6635&amp;codativo=ERDVA2" xr:uid="{C37E35DA-975C-4671-92CD-723B86CF74CE}"/>
    <hyperlink ref="D1026" r:id="rId1025" display="https://afinvest.com.br/interno/relatorios/detalhes-de-ativos?id=7268&amp;codativo=ERDVB3" xr:uid="{DE2C6487-CAA0-40BA-8F68-5D023D2CE694}"/>
    <hyperlink ref="D1027" r:id="rId1026" display="https://afinvest.com.br/interno/relatorios/detalhes-de-ativos?id=6635&amp;codativo=ERDVA2" xr:uid="{72C720DB-1F60-44EC-8DC0-947C4107E8FC}"/>
    <hyperlink ref="D1028" r:id="rId1027" display="https://afinvest.com.br/interno/relatorios/detalhes-de-ativos?id=7268&amp;codativo=ERDVB3" xr:uid="{AC41D840-92AA-450E-96B4-BAEF9E834DFD}"/>
    <hyperlink ref="D1029" r:id="rId1028" display="https://afinvest.com.br/interno/relatorios/detalhes-de-ativos?id=7268&amp;codativo=ERDVB3" xr:uid="{379A33C7-A641-42B7-9CF8-4CE203CC9DB2}"/>
    <hyperlink ref="D1030" r:id="rId1029" display="https://afinvest.com.br/interno/relatorios/detalhes-de-ativos?id=6635&amp;codativo=ERDVA2" xr:uid="{06A72FDA-AC86-41F4-AFAB-E5053EFDC609}"/>
    <hyperlink ref="D1031" r:id="rId1030" display="https://afinvest.com.br/interno/relatorios/detalhes-de-ativos?id=7268&amp;codativo=ERDVB3" xr:uid="{E4071FDC-B3B9-4A29-A6D4-92D003156DD8}"/>
    <hyperlink ref="D1032" r:id="rId1031" display="https://afinvest.com.br/interno/relatorios/detalhes-de-ativos?id=7268&amp;codativo=ERDVB3" xr:uid="{DB32E885-3C7B-44C7-BDEB-BC74ACABD5C2}"/>
    <hyperlink ref="D1033" r:id="rId1032" display="https://afinvest.com.br/interno/relatorios/detalhes-de-ativos?id=8512&amp;codativo=ERDVB4" xr:uid="{B238D3C8-8C6E-4F68-ABEB-456DA0D49D68}"/>
    <hyperlink ref="D1034" r:id="rId1033" display="https://afinvest.com.br/interno/relatorios/detalhes-de-ativos?id=7269&amp;codativo=ERDVC3" xr:uid="{C62224EA-7E78-4337-A892-1E25451D6318}"/>
    <hyperlink ref="D1035" r:id="rId1034" display="https://afinvest.com.br/interno/relatorios/detalhes-de-ativos?id=7268&amp;codativo=ERDVB3" xr:uid="{74E271CB-7919-4A93-B237-9CB661356ADA}"/>
    <hyperlink ref="D1036" r:id="rId1035" display="https://afinvest.com.br/interno/relatorios/detalhes-de-ativos?id=1767&amp;codativo=ECHP11" xr:uid="{3AE29FC1-A674-4874-9DC6-4868E9D0F9C2}"/>
    <hyperlink ref="D1037" r:id="rId1036" display="https://afinvest.com.br/interno/relatorios/detalhes-de-ativos?id=1596&amp;codativo=DASAA4" xr:uid="{2D404F1E-B67F-45D5-8E9B-D0C348CC3787}"/>
    <hyperlink ref="D1038" r:id="rId1037" display="https://afinvest.com.br/interno/relatorios/detalhes-de-ativos?id=1596&amp;codativo=DASAA4" xr:uid="{4CB983D9-F138-4B61-90B9-5960BE5A8395}"/>
    <hyperlink ref="D1039" r:id="rId1038" display="https://afinvest.com.br/interno/relatorios/detalhes-de-ativos?id=1596&amp;codativo=DASAA4" xr:uid="{2991976F-D911-49CA-B1E9-48D543507E54}"/>
    <hyperlink ref="D1040" r:id="rId1039" display="https://afinvest.com.br/interno/relatorios/detalhes-de-ativos?id=1596&amp;codativo=DASAA4" xr:uid="{73998BD7-6086-4A78-97AE-895D8F24ABCF}"/>
    <hyperlink ref="D1041" r:id="rId1040" display="https://afinvest.com.br/interno/relatorios/detalhes-de-ativos?id=1596&amp;codativo=DASAA4" xr:uid="{FAE2B2D8-C4C5-4AAF-8153-0F1EED0AB7EE}"/>
    <hyperlink ref="D1042" r:id="rId1041" display="https://afinvest.com.br/interno/relatorios/detalhes-de-ativos?id=1596&amp;codativo=DASAA4" xr:uid="{6EA48409-94D8-462B-9458-3CA8ED712A02}"/>
    <hyperlink ref="D1043" r:id="rId1042" display="https://afinvest.com.br/interno/relatorios/detalhes-de-ativos?id=1596&amp;codativo=DASAA4" xr:uid="{259DE2E5-906F-4D0D-A6C7-88767586C688}"/>
    <hyperlink ref="D1044" r:id="rId1043" display="https://afinvest.com.br/interno/relatorios/detalhes-de-ativos?id=1596&amp;codativo=DASAA4" xr:uid="{62A250AB-7C4C-41FC-AD3E-77DF437775AA}"/>
    <hyperlink ref="D1045" r:id="rId1044" display="https://afinvest.com.br/interno/relatorios/detalhes-de-ativos?id=1596&amp;codativo=DASAA4" xr:uid="{9D5B6F69-1716-4060-86D7-3AB8B7A6B14A}"/>
    <hyperlink ref="D1046" r:id="rId1045" display="https://afinvest.com.br/interno/relatorios/detalhes-de-ativos?id=1596&amp;codativo=DASAA4" xr:uid="{3D7DA32A-315F-4B96-9F2B-4CAF3ADC9675}"/>
    <hyperlink ref="D1047" r:id="rId1046" display="https://afinvest.com.br/interno/relatorios/detalhes-de-ativos?id=8668&amp;codativo=DESK17" xr:uid="{4BB4A0BC-076D-4206-A695-0AC93ACDC5A3}"/>
    <hyperlink ref="D1048" r:id="rId1047" display="https://afinvest.com.br/interno/relatorios/detalhes-de-ativos?id=8668&amp;codativo=DESK17" xr:uid="{0FF5A8AE-D0BA-4987-BADB-CA641DC915AF}"/>
    <hyperlink ref="D1049" r:id="rId1048" display="https://afinvest.com.br/interno/relatorios/detalhes-de-ativos?id=8668&amp;codativo=DESK17" xr:uid="{9E51BAE7-4B23-4E55-804C-AC57C6F2549B}"/>
    <hyperlink ref="D1050" r:id="rId1049" display="https://afinvest.com.br/interno/relatorios/detalhes-de-ativos?id=8668&amp;codativo=DESK17" xr:uid="{BB33DCB9-C211-4D18-9B04-AB4BF704D92A}"/>
    <hyperlink ref="D1051" r:id="rId1050" display="https://afinvest.com.br/interno/relatorios/detalhes-de-ativos?id=8668&amp;codativo=DESK17" xr:uid="{63EF6FE3-7446-4F84-AD5F-FCF8F0B77DFF}"/>
    <hyperlink ref="D1052" r:id="rId1051" display="https://afinvest.com.br/interno/relatorios/detalhes-de-ativos?id=8388&amp;codativo=EEELB1" xr:uid="{E8921072-B011-4034-BE70-A857D51B2FF5}"/>
    <hyperlink ref="D1053" r:id="rId1052" display="https://afinvest.com.br/interno/relatorios/detalhes-de-ativos?id=8432&amp;codativo=CSANB0" xr:uid="{B1F51DF3-D7B5-4741-A6F9-E582BD5D22F5}"/>
    <hyperlink ref="D1054" r:id="rId1053" display="https://afinvest.com.br/interno/relatorios/detalhes-de-ativos?id=8431&amp;codativo=CSANA0" xr:uid="{C245AA02-F5BF-484B-8B6E-CB81FE37F50C}"/>
    <hyperlink ref="D1055" r:id="rId1054" display="https://afinvest.com.br/interno/relatorios/detalhes-de-ativos?id=8431&amp;codativo=CSANA0" xr:uid="{D7149BAF-5373-4A4C-A0B7-57EC53325397}"/>
    <hyperlink ref="D1056" r:id="rId1055" display="https://afinvest.com.br/interno/relatorios/detalhes-de-ativos?id=3187&amp;codativo=CSAN24" xr:uid="{2C5DE4FC-D085-4B89-A855-F853679C0FBA}"/>
    <hyperlink ref="D1057" r:id="rId1056" display="https://afinvest.com.br/interno/relatorios/detalhes-de-ativos?id=8431&amp;codativo=CSANA0" xr:uid="{6F81DCC2-93B2-41DC-B22B-15240EF35661}"/>
    <hyperlink ref="D1058" r:id="rId1057" display="https://afinvest.com.br/interno/relatorios/detalhes-de-ativos?id=3187&amp;codativo=CSAN24" xr:uid="{60784B4A-04A6-4891-8F4B-B5F88C51F8A6}"/>
    <hyperlink ref="D1059" r:id="rId1058" display="https://afinvest.com.br/interno/relatorios/detalhes-de-ativos?id=8431&amp;codativo=CSANA0" xr:uid="{8C3B1A02-3704-48E6-8BF2-CC1039B5D349}"/>
    <hyperlink ref="D1060" r:id="rId1059" display="https://afinvest.com.br/interno/relatorios/detalhes-de-ativos?id=2689&amp;codativo=CSAN23" xr:uid="{1F5CF6C9-7C84-4D71-9E36-30BB1ABF617D}"/>
    <hyperlink ref="D1061" r:id="rId1060" display="https://afinvest.com.br/interno/relatorios/detalhes-de-ativos?id=3187&amp;codativo=CSAN24" xr:uid="{E3C5FE89-CFC4-4BCB-9F43-321D7042744A}"/>
    <hyperlink ref="D1062" r:id="rId1061" display="https://afinvest.com.br/interno/relatorios/detalhes-de-ativos?id=8432&amp;codativo=CSANB0" xr:uid="{F04B63E6-3A75-498A-9D02-ED7EE676D3FF}"/>
    <hyperlink ref="D1063" r:id="rId1062" display="https://afinvest.com.br/interno/relatorios/detalhes-de-ativos?id=8431&amp;codativo=CSANA0" xr:uid="{D176A857-0A7A-4829-87FE-BCFE637FA706}"/>
    <hyperlink ref="D1064" r:id="rId1063" display="https://afinvest.com.br/interno/relatorios/detalhes-de-ativos?id=8432&amp;codativo=CSANB0" xr:uid="{7DD176A6-42FE-4AE7-8866-DA8C08BDDEAC}"/>
    <hyperlink ref="D1065" r:id="rId1064" display="https://afinvest.com.br/interno/relatorios/detalhes-de-ativos?id=8431&amp;codativo=CSANA0" xr:uid="{B5584E5A-3938-4ADA-956C-83A740213DDC}"/>
    <hyperlink ref="D1066" r:id="rId1065" display="https://afinvest.com.br/interno/relatorios/detalhes-de-ativos?id=8432&amp;codativo=CSANB0" xr:uid="{74EBED8A-A44A-45BD-80EF-235344B87F16}"/>
    <hyperlink ref="D1067" r:id="rId1066" display="https://afinvest.com.br/interno/relatorios/detalhes-de-ativos?id=8431&amp;codativo=CSANA0" xr:uid="{81FB3007-FC4F-4073-812E-ED7E4D70448D}"/>
    <hyperlink ref="D1068" r:id="rId1067" display="https://afinvest.com.br/interno/relatorios/detalhes-de-ativos?id=3364&amp;codativo=CPLD37" xr:uid="{95BE370F-3B58-482F-9A92-040C48252C96}"/>
    <hyperlink ref="D1069" r:id="rId1068" display="https://afinvest.com.br/interno/relatorios/detalhes-de-ativos?id=3364&amp;codativo=CPLD37" xr:uid="{0A26D248-72EF-4A2B-A537-906889C92322}"/>
    <hyperlink ref="D1070" r:id="rId1069" display="https://afinvest.com.br/interno/relatorios/detalhes-de-ativos?id=3364&amp;codativo=CPLD37" xr:uid="{A604EFE9-A1BB-42C0-8AE0-DF636807F523}"/>
    <hyperlink ref="D1071" r:id="rId1070" display="https://afinvest.com.br/interno/relatorios/detalhes-de-ativos?id=8505&amp;codativo=CPLD29" xr:uid="{3C9F1AF6-F51E-4624-8740-A446D79A6686}"/>
    <hyperlink ref="D1072" r:id="rId1071" display="https://afinvest.com.br/interno/relatorios/detalhes-de-ativos?id=9358&amp;codativo=CRTA12" xr:uid="{8E73DF5C-DF13-4EBB-9551-7C4D887E6F1E}"/>
    <hyperlink ref="D1073" r:id="rId1072" display="https://afinvest.com.br/interno/relatorios/detalhes-de-ativos?id=9358&amp;codativo=CRTA12" xr:uid="{67463C5F-8664-4B2A-AD02-719370FB414E}"/>
    <hyperlink ref="D1074" r:id="rId1073" display="https://afinvest.com.br/interno/relatorios/detalhes-de-ativos?id=9358&amp;codativo=CRTA12" xr:uid="{3604AF56-C958-4B98-B0C2-8C891F3C442D}"/>
    <hyperlink ref="D1075" r:id="rId1074" display="https://afinvest.com.br/interno/relatorios/detalhes-de-ativos?id=1745&amp;codativo=CBAN12" xr:uid="{47142CBC-EE70-4503-90D8-2CE5A5AE16FF}"/>
    <hyperlink ref="D1076" r:id="rId1075" display="https://afinvest.com.br/interno/relatorios/detalhes-de-ativos?id=1748&amp;codativo=CBAN72" xr:uid="{7696456E-A084-4AD1-8549-E3322553EE03}"/>
    <hyperlink ref="D1077" r:id="rId1076" display="https://afinvest.com.br/interno/relatorios/detalhes-de-ativos?id=1747&amp;codativo=CBAN52" xr:uid="{03FF016F-ABED-47D0-A3B3-4807EECE0A3D}"/>
    <hyperlink ref="D1078" r:id="rId1077" display="https://afinvest.com.br/interno/relatorios/detalhes-de-ativos?id=1748&amp;codativo=CBAN72" xr:uid="{CE60BBD4-D17F-41B3-BF21-F28F4BEFC7DC}"/>
    <hyperlink ref="D1079" r:id="rId1078" display="https://afinvest.com.br/interno/relatorios/detalhes-de-ativos?id=1748&amp;codativo=CBAN72" xr:uid="{CDA54EB0-72B1-4553-A9C8-12183815CA52}"/>
    <hyperlink ref="D1080" r:id="rId1079" display="https://afinvest.com.br/interno/relatorios/detalhes-de-ativos?id=1747&amp;codativo=CBAN52" xr:uid="{A665171B-177A-4BBD-8800-5A02A7F19B27}"/>
    <hyperlink ref="D1081" r:id="rId1080" display="https://afinvest.com.br/interno/relatorios/detalhes-de-ativos?id=1746&amp;codativo=CBAN32" xr:uid="{9A44A432-F6D1-4488-A3BC-4D97330105E5}"/>
    <hyperlink ref="D1082" r:id="rId1081" display="https://afinvest.com.br/interno/relatorios/detalhes-de-ativos?id=1745&amp;codativo=CBAN12" xr:uid="{5A1A90DB-7745-4AD9-AD9A-4125BE9333AE}"/>
    <hyperlink ref="D1083" r:id="rId1082" display="https://afinvest.com.br/interno/relatorios/detalhes-de-ativos?id=1747&amp;codativo=CBAN52" xr:uid="{AA99699C-92EA-4D32-92AE-C67C4101442C}"/>
    <hyperlink ref="D1084" r:id="rId1083" display="https://afinvest.com.br/interno/relatorios/detalhes-de-ativos?id=1748&amp;codativo=CBAN72" xr:uid="{2E224247-A84E-4923-A8A3-67393DBE2C6A}"/>
    <hyperlink ref="D1085" r:id="rId1084" display="https://afinvest.com.br/interno/relatorios/detalhes-de-ativos?id=1745&amp;codativo=CBAN12" xr:uid="{8933977B-7CB9-41DC-BE3A-FDBF0B792C30}"/>
    <hyperlink ref="D1086" r:id="rId1085" display="https://afinvest.com.br/interno/relatorios/detalhes-de-ativos?id=9626&amp;codativo=CERT11" xr:uid="{0CAB65DB-2D0B-4D2C-8C77-899194EAB402}"/>
    <hyperlink ref="D1087" r:id="rId1086" display="https://afinvest.com.br/interno/relatorios/detalhes-de-ativos?id=9626&amp;codativo=CERT11" xr:uid="{C076D2A2-7555-4413-9583-434A7840AEF8}"/>
    <hyperlink ref="D1088" r:id="rId1087" display="https://afinvest.com.br/interno/relatorios/detalhes-de-ativos?id=7543&amp;codativo=CRNP11" xr:uid="{BBC9FFBF-5034-4A4D-8CD9-1BBD5BAB950F}"/>
    <hyperlink ref="D1089" r:id="rId1088" display="https://afinvest.com.br/interno/relatorios/detalhes-de-ativos?id=7543&amp;codativo=CRNP11" xr:uid="{4D5773BF-36BE-4249-843C-F7A464DB0DB8}"/>
    <hyperlink ref="D1090" r:id="rId1089" display="https://afinvest.com.br/interno/relatorios/detalhes-de-ativos?id=7543&amp;codativo=CRNP11" xr:uid="{7D111589-E210-4763-BBEE-2485D5EFE45F}"/>
    <hyperlink ref="D1091" r:id="rId1090" display="https://afinvest.com.br/interno/relatorios/detalhes-de-ativos?id=7543&amp;codativo=CRNP11" xr:uid="{7BEF3DAC-8F14-4A3E-951F-F5D0AED46A02}"/>
    <hyperlink ref="D1092" r:id="rId1091" display="https://afinvest.com.br/interno/relatorios/detalhes-de-ativos?id=7543&amp;codativo=CRNP11" xr:uid="{5EA69181-98C0-4AD8-8C1E-561C747F90AE}"/>
    <hyperlink ref="D1093" r:id="rId1092" display="https://afinvest.com.br/interno/relatorios/detalhes-de-ativos?id=7543&amp;codativo=CRNP11" xr:uid="{FDAAC866-CFA1-43E9-86D6-6CA263FDD099}"/>
    <hyperlink ref="D1094" r:id="rId1093" display="https://afinvest.com.br/interno/relatorios/detalhes-de-ativos?id=3041&amp;codativo=CART13" xr:uid="{A2390361-813E-46D7-BEDA-FED8629C550A}"/>
    <hyperlink ref="D1095" r:id="rId1094" display="https://afinvest.com.br/interno/relatorios/detalhes-de-ativos?id=8516&amp;codativo=IVIAA0" xr:uid="{4B26C5D4-4EA5-4AF3-91E1-3DBA463DB6D6}"/>
    <hyperlink ref="D1096" r:id="rId1095" display="https://afinvest.com.br/interno/relatorios/detalhes-de-ativos?id=7260&amp;codativo=PASS12" xr:uid="{0DC45BED-1886-4E2E-BF84-2544303F231E}"/>
    <hyperlink ref="D1097" r:id="rId1096" display="https://afinvest.com.br/interno/relatorios/detalhes-de-ativos?id=7260&amp;codativo=PASS12" xr:uid="{F1FCD036-6631-4E37-B66C-8990D85CB1A0}"/>
    <hyperlink ref="D1098" r:id="rId1097" display="https://afinvest.com.br/interno/relatorios/detalhes-de-ativos?id=7260&amp;codativo=PASS12" xr:uid="{4B6DF1F6-F265-49B9-AD5A-F78E482F7079}"/>
    <hyperlink ref="D1099" r:id="rId1098" display="https://afinvest.com.br/interno/relatorios/detalhes-de-ativos?id=7260&amp;codativo=PASS12" xr:uid="{B241E45C-991A-4110-8651-D3F67C748333}"/>
    <hyperlink ref="D1100" r:id="rId1099" display="https://afinvest.com.br/interno/relatorios/detalhes-de-ativos?id=7260&amp;codativo=PASS12" xr:uid="{18F67E80-BDA8-4FF3-ABD1-089FCF8E797A}"/>
    <hyperlink ref="D1101" r:id="rId1100" display="https://afinvest.com.br/interno/relatorios/detalhes-de-ativos?id=7260&amp;codativo=PASS12" xr:uid="{AF87C01F-1223-4A4D-9B5C-F8DCB9443216}"/>
    <hyperlink ref="D1102" r:id="rId1101" display="https://afinvest.com.br/interno/relatorios/detalhes-de-ativos?id=7260&amp;codativo=PASS12" xr:uid="{EA1BBCE4-4BFF-4744-B520-A41EEACB15E1}"/>
    <hyperlink ref="D1103" r:id="rId1102" display="https://afinvest.com.br/interno/relatorios/detalhes-de-ativos?id=5729&amp;codativo=CSNAA2" xr:uid="{15E9E88C-3F39-455D-B8B1-261E45328042}"/>
    <hyperlink ref="D1104" r:id="rId1103" display="https://afinvest.com.br/interno/relatorios/detalhes-de-ativos?id=3155&amp;codativo=CSNAA1" xr:uid="{8FF07FC6-DE9A-4050-87B5-D9A5F0E571A3}"/>
    <hyperlink ref="D1105" r:id="rId1104" display="https://afinvest.com.br/interno/relatorios/detalhes-de-ativos?id=5729&amp;codativo=CSNAA2" xr:uid="{46A99BC3-4691-4FA1-B77E-A112CAD96766}"/>
    <hyperlink ref="D1106" r:id="rId1105" display="https://afinvest.com.br/interno/relatorios/detalhes-de-ativos?id=5729&amp;codativo=CSNAA2" xr:uid="{E7A3639E-33F8-4FBB-9EB3-F1C8BACE2A58}"/>
    <hyperlink ref="D1107" r:id="rId1106" display="https://afinvest.com.br/interno/relatorios/detalhes-de-ativos?id=3155&amp;codativo=CSNAA1" xr:uid="{7B11830D-3067-4623-8F28-2BEF1481FF90}"/>
    <hyperlink ref="D1108" r:id="rId1107" display="https://afinvest.com.br/interno/relatorios/detalhes-de-ativos?id=5729&amp;codativo=CSNAA2" xr:uid="{B8B1EA0C-70A8-469D-8F7F-AB4615F3BFBE}"/>
    <hyperlink ref="D1109" r:id="rId1108" display="https://afinvest.com.br/interno/relatorios/detalhes-de-ativos?id=5729&amp;codativo=CSNAA2" xr:uid="{A9CCF6C1-34DD-4F32-90AE-0B8DAE5FDA0B}"/>
    <hyperlink ref="D1110" r:id="rId1109" display="https://afinvest.com.br/interno/relatorios/detalhes-de-ativos?id=5729&amp;codativo=CSNAA2" xr:uid="{6EA9085D-4D95-4B83-AF11-6F99155D974C}"/>
    <hyperlink ref="D1111" r:id="rId1110" display="https://afinvest.com.br/interno/relatorios/detalhes-de-ativos?id=5729&amp;codativo=CSNAA2" xr:uid="{F6DB6393-1B49-404F-A8B5-F23637C3C298}"/>
    <hyperlink ref="D1112" r:id="rId1111" display="https://afinvest.com.br/interno/relatorios/detalhes-de-ativos?id=5729&amp;codativo=CSNAA2" xr:uid="{45671AAE-CAEA-4F10-A615-D582121FC7A5}"/>
    <hyperlink ref="D1113" r:id="rId1112" display="https://afinvest.com.br/interno/relatorios/detalhes-de-ativos?id=3460&amp;codativo=VTII12" xr:uid="{D01AD7C2-01E9-48D7-AEF6-C3E504DAEEF0}"/>
    <hyperlink ref="D1114" r:id="rId1113" display="https://afinvest.com.br/interno/relatorios/detalhes-de-ativos?id=3460&amp;codativo=VTII12" xr:uid="{8DA0BCBB-438A-493A-9758-1499E7D4E89B}"/>
    <hyperlink ref="D1115" r:id="rId1114" display="https://afinvest.com.br/interno/relatorios/detalhes-de-ativos?id=3460&amp;codativo=VTII12" xr:uid="{70F3233B-BF96-484B-ADDD-57B2D216C6B8}"/>
    <hyperlink ref="D1116" r:id="rId1115" display="https://afinvest.com.br/interno/relatorios/detalhes-de-ativos?id=3460&amp;codativo=VTII12" xr:uid="{9E091454-D53E-4EBD-B003-E99809A992A8}"/>
    <hyperlink ref="D1117" r:id="rId1116" display="https://afinvest.com.br/interno/relatorios/detalhes-de-ativos?id=3460&amp;codativo=VTII12" xr:uid="{D388DDA3-89B3-478B-A57E-10300095A2CB}"/>
    <hyperlink ref="D1118" r:id="rId1117" display="https://afinvest.com.br/interno/relatorios/detalhes-de-ativos?id=3460&amp;codativo=VTII12" xr:uid="{3DFEE547-23F9-4341-A3E0-FBD911CE7DCE}"/>
    <hyperlink ref="D1119" r:id="rId1118" display="https://afinvest.com.br/interno/relatorios/detalhes-de-ativos?id=3460&amp;codativo=VTII12" xr:uid="{BDA68DD8-30CD-470D-80A7-B38E98113481}"/>
    <hyperlink ref="D1120" r:id="rId1119" display="https://afinvest.com.br/interno/relatorios/detalhes-de-ativos?id=3508&amp;codativo=CRCG12" xr:uid="{59940425-33AD-436A-BC04-ABEF81195A2B}"/>
    <hyperlink ref="D1121" r:id="rId1120" display="https://afinvest.com.br/interno/relatorios/detalhes-de-ativos?id=3508&amp;codativo=CRCG12" xr:uid="{2C0D0E63-4512-424C-9607-8686666FB11A}"/>
    <hyperlink ref="D1122" r:id="rId1121" display="https://afinvest.com.br/interno/relatorios/detalhes-de-ativos?id=3508&amp;codativo=CRCG12" xr:uid="{CF8D7137-56C3-4096-A86C-745E4FDC5F0A}"/>
    <hyperlink ref="D1123" r:id="rId1122" display="https://afinvest.com.br/interno/relatorios/detalhes-de-ativos?id=3508&amp;codativo=CRCG12" xr:uid="{CB4D68AB-CDE9-4103-B93B-52B36C24167B}"/>
    <hyperlink ref="D1124" r:id="rId1123" display="https://afinvest.com.br/interno/relatorios/detalhes-de-ativos?id=3508&amp;codativo=CRCG12" xr:uid="{58C5DCEC-C81F-4341-A4EA-3D4F9A8E7788}"/>
    <hyperlink ref="D1125" r:id="rId1124" display="https://afinvest.com.br/interno/relatorios/detalhes-de-ativos?id=3508&amp;codativo=CRCG12" xr:uid="{838E9762-E981-4F45-BAB8-907F1F1AB8E4}"/>
    <hyperlink ref="D1126" r:id="rId1125" display="https://afinvest.com.br/interno/relatorios/detalhes-de-ativos?id=8991&amp;codativo=RSAN26" xr:uid="{BF470CA6-7FD6-4845-AF14-1B4DDF8A57CD}"/>
    <hyperlink ref="D1127" r:id="rId1126" display="https://afinvest.com.br/interno/relatorios/detalhes-de-ativos?id=7475&amp;codativo=PALFB3" xr:uid="{343C301B-EBBC-4C25-9E2B-471AAC563F12}"/>
    <hyperlink ref="D1128" r:id="rId1127" display="https://afinvest.com.br/interno/relatorios/detalhes-de-ativos?id=8005&amp;codativo=CHSF12" xr:uid="{1E0645CC-5721-49C7-8759-B85B46143581}"/>
    <hyperlink ref="D1129" r:id="rId1128" display="https://afinvest.com.br/interno/relatorios/detalhes-de-ativos?id=8504&amp;codativo=CHSF13" xr:uid="{B31559CF-B7D6-41B6-B9C9-550F6130C278}"/>
    <hyperlink ref="D1130" r:id="rId1129" display="https://afinvest.com.br/interno/relatorios/detalhes-de-ativos?id=8504&amp;codativo=CHSF13" xr:uid="{8BDC922F-EFF7-41F9-80FD-712580E2861B}"/>
    <hyperlink ref="D1131" r:id="rId1130" display="https://afinvest.com.br/interno/relatorios/detalhes-de-ativos?id=8005&amp;codativo=CHSF12" xr:uid="{78303E8B-0CFB-49D7-B123-CEBB585652C5}"/>
    <hyperlink ref="D1132" r:id="rId1131" display="https://afinvest.com.br/interno/relatorios/detalhes-de-ativos?id=8005&amp;codativo=CHSF12" xr:uid="{B94035F6-4F22-4227-8D01-AD960712AA2C}"/>
    <hyperlink ref="D1133" r:id="rId1132" display="https://afinvest.com.br/interno/relatorios/detalhes-de-ativos?id=8005&amp;codativo=CHSF12" xr:uid="{96D98328-430F-4ADF-93FD-6726C23C0DE6}"/>
    <hyperlink ref="D1134" r:id="rId1133" display="https://afinvest.com.br/interno/relatorios/detalhes-de-ativos?id=8005&amp;codativo=CHSF12" xr:uid="{F4035010-ABFE-43B9-A9AB-A4F06C5E0063}"/>
    <hyperlink ref="D1135" r:id="rId1134" display="https://afinvest.com.br/interno/relatorios/detalhes-de-ativos?id=8504&amp;codativo=CHSF13" xr:uid="{386599A9-C379-4E7F-A6D8-62DE2935A31B}"/>
    <hyperlink ref="D1136" r:id="rId1135" display="https://afinvest.com.br/interno/relatorios/detalhes-de-ativos?id=8504&amp;codativo=CHSF13" xr:uid="{C05C591B-046F-4CD8-8E3C-5D079D4B1DF5}"/>
    <hyperlink ref="D1137" r:id="rId1136" display="https://afinvest.com.br/interno/relatorios/detalhes-de-ativos?id=5638&amp;codativo=COCE18" xr:uid="{B65914D3-7506-4FEF-8CB4-CFF60D231F8E}"/>
    <hyperlink ref="D1138" r:id="rId1137" display="https://afinvest.com.br/interno/relatorios/detalhes-de-ativos?id=5638&amp;codativo=COCE18" xr:uid="{354616BA-16A0-4F88-964A-93D255BA4973}"/>
    <hyperlink ref="D1139" r:id="rId1138" display="https://afinvest.com.br/interno/relatorios/detalhes-de-ativos?id=5638&amp;codativo=COCE18" xr:uid="{5F7D6EA9-1E98-427C-B4B4-E0730140C610}"/>
    <hyperlink ref="D1140" r:id="rId1139" display="https://afinvest.com.br/interno/relatorios/detalhes-de-ativos?id=5638&amp;codativo=COCE18" xr:uid="{03206C7E-C6DB-4E1A-9ED6-EBF4477213C2}"/>
    <hyperlink ref="D1141" r:id="rId1140" display="https://afinvest.com.br/interno/relatorios/detalhes-de-ativos?id=3179&amp;codativo=MTRO12" xr:uid="{F96D4CCD-D73C-4652-9D29-C18E36C4C78B}"/>
    <hyperlink ref="D1142" r:id="rId1141" display="https://afinvest.com.br/interno/relatorios/detalhes-de-ativos?id=9077&amp;codativo=CTEE29" xr:uid="{4ABBB13A-A93B-44C6-A74D-A36ACCA448A2}"/>
    <hyperlink ref="D1143" r:id="rId1142" display="https://afinvest.com.br/interno/relatorios/detalhes-de-ativos?id=8443&amp;codativo=CAEC12" xr:uid="{07240B5B-4955-436D-9C1B-ED9F51A35DEE}"/>
    <hyperlink ref="D1144" r:id="rId1143" display="https://afinvest.com.br/interno/relatorios/detalhes-de-ativos?id=8444&amp;codativo=CAEC22" xr:uid="{528499A0-95AD-4F2A-831E-2E26F361235D}"/>
    <hyperlink ref="D1145" r:id="rId1144" display="https://afinvest.com.br/interno/relatorios/detalhes-de-ativos?id=2650&amp;codativo=CAEC21" xr:uid="{BE419140-FD81-4741-A668-0872D2C132A0}"/>
    <hyperlink ref="D1146" r:id="rId1145" display="https://afinvest.com.br/interno/relatorios/detalhes-de-ativos?id=2650&amp;codativo=CAEC21" xr:uid="{CD7D506D-69B0-42C1-A921-9B8DB3691EA4}"/>
    <hyperlink ref="D1147" r:id="rId1146" display="https://afinvest.com.br/interno/relatorios/detalhes-de-ativos?id=8444&amp;codativo=CAEC22" xr:uid="{DFF224F8-8128-4846-A305-E0BB0C7A402D}"/>
    <hyperlink ref="D1148" r:id="rId1147" display="https://afinvest.com.br/interno/relatorios/detalhes-de-ativos?id=8444&amp;codativo=CAEC22" xr:uid="{A476A506-8E86-45B8-BDA8-B509BBCED4E4}"/>
    <hyperlink ref="D1149" r:id="rId1148" display="https://afinvest.com.br/interno/relatorios/detalhes-de-ativos?id=8444&amp;codativo=CAEC22" xr:uid="{2DDBA441-40DA-4E5D-8069-3BBF7BCC9F12}"/>
    <hyperlink ref="D1150" r:id="rId1149" display="https://afinvest.com.br/interno/relatorios/detalhes-de-ativos?id=8444&amp;codativo=CAEC22" xr:uid="{85F0877C-A49E-42CD-BB25-F67F1EB1C733}"/>
    <hyperlink ref="D1151" r:id="rId1150" display="https://afinvest.com.br/interno/relatorios/detalhes-de-ativos?id=8444&amp;codativo=CAEC22" xr:uid="{63225663-5303-4597-87D6-FA2E8D3577B8}"/>
    <hyperlink ref="D1152" r:id="rId1151" display="https://afinvest.com.br/interno/relatorios/detalhes-de-ativos?id=8444&amp;codativo=CAEC22" xr:uid="{647E7297-79CE-4852-9A61-BA522A26F911}"/>
    <hyperlink ref="D1153" r:id="rId1152" display="https://afinvest.com.br/interno/relatorios/detalhes-de-ativos?id=2780&amp;codativo=CBRDB8" xr:uid="{5DA5790A-CA67-4FCD-B357-D3F321CD2AEE}"/>
    <hyperlink ref="D1154" r:id="rId1153" display="https://afinvest.com.br/interno/relatorios/detalhes-de-ativos?id=2779&amp;codativo=CBRDA8" xr:uid="{1E105799-5F03-4BE3-8F27-3815599485BA}"/>
    <hyperlink ref="D1155" r:id="rId1154" display="https://afinvest.com.br/interno/relatorios/detalhes-de-ativos?id=2780&amp;codativo=CBRDB8" xr:uid="{4D859FF4-0F94-49CA-8F1D-B10FED0162EB}"/>
    <hyperlink ref="D1156" r:id="rId1155" display="https://afinvest.com.br/interno/relatorios/detalhes-de-ativos?id=2779&amp;codativo=CBRDA8" xr:uid="{06004938-E062-4FC9-985A-8B54DB45D4BD}"/>
    <hyperlink ref="D1157" r:id="rId1156" display="https://afinvest.com.br/interno/relatorios/detalhes-de-ativos?id=2779&amp;codativo=CBRDA8" xr:uid="{90E2ABD7-86DE-4972-A08B-80BE86274EE6}"/>
    <hyperlink ref="D1158" r:id="rId1157" display="https://afinvest.com.br/interno/relatorios/detalhes-de-ativos?id=2780&amp;codativo=CBRDB8" xr:uid="{0F47AFC8-E5BB-4FE2-B5E9-05D99896F22F}"/>
    <hyperlink ref="D1159" r:id="rId1158" display="https://afinvest.com.br/interno/relatorios/detalhes-de-ativos?id=2779&amp;codativo=CBRDA8" xr:uid="{95761D14-7171-4513-BAAD-C44F07004FB9}"/>
    <hyperlink ref="D1160" r:id="rId1159" display="https://afinvest.com.br/interno/relatorios/detalhes-de-ativos?id=2780&amp;codativo=CBRDB8" xr:uid="{F77C2217-4479-4AA0-804E-B1CB46CAC71D}"/>
    <hyperlink ref="D1161" r:id="rId1160" display="https://afinvest.com.br/interno/relatorios/detalhes-de-ativos?id=2779&amp;codativo=CBRDA8" xr:uid="{8A0252BA-A558-4C1C-93F5-8C6C1616291A}"/>
    <hyperlink ref="D1162" r:id="rId1161" display="https://afinvest.com.br/interno/relatorios/detalhes-de-ativos?id=2780&amp;codativo=CBRDB8" xr:uid="{B2BB0FA8-C438-4B28-8F5D-4BDEE6131610}"/>
    <hyperlink ref="D1163" r:id="rId1162" display="https://afinvest.com.br/interno/relatorios/detalhes-de-ativos?id=2779&amp;codativo=CBRDA8" xr:uid="{82DA7F30-B982-4548-9B53-CB4BCAB373C1}"/>
    <hyperlink ref="D1164" r:id="rId1163" display="https://afinvest.com.br/interno/relatorios/detalhes-de-ativos?id=2779&amp;codativo=CBRDA8" xr:uid="{9D984264-1C2A-4B5C-A236-797BAB3A80AF}"/>
    <hyperlink ref="D1165" r:id="rId1164" display="https://afinvest.com.br/interno/relatorios/detalhes-de-ativos?id=2780&amp;codativo=CBRDB8" xr:uid="{195CA9B6-E4E0-4E9A-B8F9-E665FB96C43B}"/>
    <hyperlink ref="D1166" r:id="rId1165" display="https://afinvest.com.br/interno/relatorios/detalhes-de-ativos?id=2779&amp;codativo=CBRDA8" xr:uid="{E5D26E05-987A-44EC-94C6-63A8C1A33CD0}"/>
    <hyperlink ref="D1167" r:id="rId1166" display="https://afinvest.com.br/interno/relatorios/detalhes-de-ativos?id=2780&amp;codativo=CBRDB8" xr:uid="{725E96FF-C9DD-436E-AAE6-CCF040CBA3A3}"/>
    <hyperlink ref="D1168" r:id="rId1167" display="https://afinvest.com.br/interno/relatorios/detalhes-de-ativos?id=2779&amp;codativo=CBRDA8" xr:uid="{E42F8BE2-33F3-4911-A896-404F1BC7CAEE}"/>
    <hyperlink ref="D1169" r:id="rId1168" display="https://afinvest.com.br/interno/relatorios/detalhes-de-ativos?id=9570&amp;codativo=SBSPE3" xr:uid="{9D7ADA04-B9AB-4347-9648-E1BC79BE3891}"/>
    <hyperlink ref="D1170" r:id="rId1169" display="https://afinvest.com.br/interno/relatorios/detalhes-de-ativos?id=8478&amp;codativo=CEDO13" xr:uid="{6BEF7F07-DC2C-4EF3-9590-02BB547EBDEB}"/>
    <hyperlink ref="D1171" r:id="rId1170" display="https://afinvest.com.br/interno/relatorios/detalhes-de-ativos?id=8667&amp;codativo=CSMGB9" xr:uid="{B18F464A-CB05-41D1-983C-DAF0996126C7}"/>
    <hyperlink ref="D1172" r:id="rId1171" display="https://afinvest.com.br/interno/relatorios/detalhes-de-ativos?id=3042&amp;codativo=CEEBC3" xr:uid="{D03BAFF0-2ECF-4E76-B4FD-59AF8933BB15}"/>
    <hyperlink ref="D1173" r:id="rId1172" display="https://afinvest.com.br/interno/relatorios/detalhes-de-ativos?id=5722&amp;codativo=AALR13" xr:uid="{47B1D8A9-2167-4C60-91CA-D241B0E491B9}"/>
    <hyperlink ref="D1174" r:id="rId1173" display="https://afinvest.com.br/interno/relatorios/detalhes-de-ativos?id=5722&amp;codativo=AALR13" xr:uid="{AC0405D6-4C62-40A9-92ED-00454541A175}"/>
    <hyperlink ref="D1175" r:id="rId1174" display="https://afinvest.com.br/interno/relatorios/detalhes-de-ativos?id=5722&amp;codativo=AALR13" xr:uid="{42FB25E2-B4B3-415B-AB66-BFE55BC89516}"/>
    <hyperlink ref="D1176" r:id="rId1175" display="https://afinvest.com.br/interno/relatorios/detalhes-de-ativos?id=5722&amp;codativo=AALR13" xr:uid="{EA7DB5B1-BBD1-4D3F-AF5C-27B7E4154C55}"/>
    <hyperlink ref="D1177" r:id="rId1176" display="https://afinvest.com.br/interno/relatorios/detalhes-de-ativos?id=5722&amp;codativo=AALR13" xr:uid="{8A3B414E-1529-4F47-89D4-A16BB0F77DBF}"/>
    <hyperlink ref="D1178" r:id="rId1177" display="https://afinvest.com.br/interno/relatorios/detalhes-de-ativos?id=5722&amp;codativo=AALR13" xr:uid="{B7357478-C89C-4DDA-A163-485FC55CD5C1}"/>
    <hyperlink ref="D1179" r:id="rId1178" display="https://afinvest.com.br/interno/relatorios/detalhes-de-ativos?id=5722&amp;codativo=AALR13" xr:uid="{063B13D0-6383-4E04-BC84-22621FD674B7}"/>
    <hyperlink ref="D1180" r:id="rId1179" display="https://afinvest.com.br/interno/relatorios/detalhes-de-ativos?id=5722&amp;codativo=AALR13" xr:uid="{16750539-16CB-4FC4-905E-F5136B56A104}"/>
    <hyperlink ref="D1181" r:id="rId1180" display="https://afinvest.com.br/interno/relatorios/detalhes-de-ativos?id=5722&amp;codativo=AALR13" xr:uid="{B2332380-4EFC-4586-91F5-5C1CE43B57B7}"/>
    <hyperlink ref="D1182" r:id="rId1181" display="https://afinvest.com.br/interno/relatorios/detalhes-de-ativos?id=9256&amp;codativo=EQPA18" xr:uid="{3C3A1439-35C5-4013-9ED2-6BFA2E0DB201}"/>
    <hyperlink ref="D1183" r:id="rId1182" display="https://afinvest.com.br/interno/relatorios/detalhes-de-ativos?id=9256&amp;codativo=EQPA18" xr:uid="{11CCC6F5-2EAB-4DFF-90CA-AD7BE2060DC3}"/>
    <hyperlink ref="D1184" r:id="rId1183" display="https://afinvest.com.br/interno/relatorios/detalhes-de-ativos?id=9256&amp;codativo=EQPA18" xr:uid="{B0C2868A-DFD1-49D0-8DB8-D870B1112A62}"/>
    <hyperlink ref="D1185" r:id="rId1184" display="https://afinvest.com.br/interno/relatorios/detalhes-de-ativos?id=9256&amp;codativo=EQPA18" xr:uid="{DEB176B5-54F5-4951-B2A6-38D33CB64706}"/>
    <hyperlink ref="D1186" r:id="rId1185" display="https://afinvest.com.br/interno/relatorios/detalhes-de-ativos?id=7030&amp;codativo=ELET14" xr:uid="{F3615DB9-8EA4-4E6C-9D41-1EB897325D1C}"/>
    <hyperlink ref="D1187" r:id="rId1186" display="https://afinvest.com.br/interno/relatorios/detalhes-de-ativos?id=7030&amp;codativo=ELET14" xr:uid="{851D039E-B5A7-4B1D-ABA2-9AA07111A02F}"/>
    <hyperlink ref="D1188" r:id="rId1187" display="https://afinvest.com.br/interno/relatorios/detalhes-de-ativos?id=7872&amp;codativo=CMGDB0" xr:uid="{91DD0246-E128-4290-BBC5-9600AF36F882}"/>
    <hyperlink ref="D1189" r:id="rId1188" display="https://afinvest.com.br/interno/relatorios/detalhes-de-ativos?id=7872&amp;codativo=CMGDB0" xr:uid="{65F7FE14-DD4F-4E93-9C7B-365D2CE96FB3}"/>
    <hyperlink ref="D1190" r:id="rId1189" display="https://afinvest.com.br/interno/relatorios/detalhes-de-ativos?id=8984&amp;codativo=CMGDB1" xr:uid="{FAC9EF29-8162-44CD-909D-6E4E9FAA31D3}"/>
    <hyperlink ref="D1191" r:id="rId1190" display="https://afinvest.com.br/interno/relatorios/detalhes-de-ativos?id=7872&amp;codativo=CMGDB0" xr:uid="{8A6764B5-BC17-4E34-BB4A-9F2407ED79BD}"/>
    <hyperlink ref="D1192" r:id="rId1191" display="https://afinvest.com.br/interno/relatorios/detalhes-de-ativos?id=7872&amp;codativo=CMGDB0" xr:uid="{53539184-7E75-433B-81A4-49A5700D3B2A}"/>
    <hyperlink ref="D1193" r:id="rId1192" display="https://afinvest.com.br/interno/relatorios/detalhes-de-ativos?id=8666&amp;codativo=CLCD27" xr:uid="{42931B29-AB86-4ED6-BD2C-B433FF9E157E}"/>
    <hyperlink ref="D1194" r:id="rId1193" display="https://afinvest.com.br/interno/relatorios/detalhes-de-ativos?id=3222&amp;codativo=CCROB6" xr:uid="{D3172F50-720B-4C5D-8589-EE7ADD7A2FDD}"/>
    <hyperlink ref="D1195" r:id="rId1194" display="https://afinvest.com.br/interno/relatorios/detalhes-de-ativos?id=1712&amp;codativo=BRKP28" xr:uid="{20B43A7C-C34F-4996-9467-584331C0E3AC}"/>
    <hyperlink ref="D1196" r:id="rId1195" display="https://afinvest.com.br/interno/relatorios/detalhes-de-ativos?id=3194&amp;codativo=BRKPA0" xr:uid="{94784A9A-B9EE-46A3-AA1B-7C33D01E64F6}"/>
    <hyperlink ref="D1197" r:id="rId1196" display="https://afinvest.com.br/interno/relatorios/detalhes-de-ativos?id=1712&amp;codativo=BRKP28" xr:uid="{3C84EF52-AF94-476F-975A-28386CBC2750}"/>
    <hyperlink ref="D1198" r:id="rId1197" display="https://afinvest.com.br/interno/relatorios/detalhes-de-ativos?id=3194&amp;codativo=BRKPA0" xr:uid="{DC9A4955-0D30-4236-8835-E889F71435AD}"/>
    <hyperlink ref="D1199" r:id="rId1198" display="https://afinvest.com.br/interno/relatorios/detalhes-de-ativos?id=3194&amp;codativo=BRKPA0" xr:uid="{30E5CC92-C66C-4F67-9347-908076D66E9B}"/>
    <hyperlink ref="D1200" r:id="rId1199" display="https://afinvest.com.br/interno/relatorios/detalhes-de-ativos?id=3194&amp;codativo=BRKPA0" xr:uid="{130B95A4-69A9-4139-B3E1-C9EB07C07750}"/>
    <hyperlink ref="D1201" r:id="rId1200" display="https://afinvest.com.br/interno/relatorios/detalhes-de-ativos?id=3194&amp;codativo=BRKPA0" xr:uid="{34B42521-4E0D-4526-A23A-D155C06349F4}"/>
    <hyperlink ref="D1202" r:id="rId1201" display="https://afinvest.com.br/interno/relatorios/detalhes-de-ativos?id=3194&amp;codativo=BRKPA0" xr:uid="{CC4FFF29-6467-4E44-BAB6-CD3082121C13}"/>
    <hyperlink ref="D1203" r:id="rId1202" display="https://afinvest.com.br/interno/relatorios/detalhes-de-ativos?id=1712&amp;codativo=BRKP28" xr:uid="{8A1FB75A-5B56-4FE3-BA4F-0C996F8CD758}"/>
    <hyperlink ref="D1204" r:id="rId1203" display="https://afinvest.com.br/interno/relatorios/detalhes-de-ativos?id=5807&amp;codativo=RMSA12" xr:uid="{F7641167-4AFD-4CC1-A40F-3BEF787DBDBC}"/>
    <hyperlink ref="D1205" r:id="rId1204" display="https://afinvest.com.br/interno/relatorios/detalhes-de-ativos?id=5807&amp;codativo=RMSA12" xr:uid="{C98A8BC7-38CC-4047-9A65-718DEDB4D599}"/>
    <hyperlink ref="D1206" r:id="rId1205" display="https://afinvest.com.br/interno/relatorios/detalhes-de-ativos?id=5807&amp;codativo=RMSA12" xr:uid="{EACE6224-A949-49F9-B97A-88C9337A4BD8}"/>
    <hyperlink ref="D1207" r:id="rId1206" display="https://afinvest.com.br/interno/relatorios/detalhes-de-ativos?id=6410&amp;codativo=BRFS31" xr:uid="{BABAA589-C730-4277-B268-81144F6DB9DB}"/>
    <hyperlink ref="D1208" r:id="rId1207" display="https://afinvest.com.br/interno/relatorios/detalhes-de-ativos?id=6410&amp;codativo=BRFS31" xr:uid="{4B63C0C1-7DE2-46BE-8119-5652D5321D04}"/>
    <hyperlink ref="D1209" r:id="rId1208" display="https://afinvest.com.br/interno/relatorios/detalhes-de-ativos?id=6410&amp;codativo=BRFS31" xr:uid="{DEEFB567-614C-49E8-A8B6-CBF1689AF94D}"/>
    <hyperlink ref="D1210" r:id="rId1209" display="https://afinvest.com.br/interno/relatorios/detalhes-de-ativos?id=6410&amp;codativo=BRFS31" xr:uid="{6DE2C4B8-41DE-4620-BA74-47A1A0E61061}"/>
    <hyperlink ref="D1211" r:id="rId1210" display="https://afinvest.com.br/interno/relatorios/detalhes-de-ativos?id=6410&amp;codativo=BRFS31" xr:uid="{E391B697-2CC7-4E7E-96FC-C90FF7711017}"/>
    <hyperlink ref="D1212" r:id="rId1211" display="https://afinvest.com.br/interno/relatorios/detalhes-de-ativos?id=6410&amp;codativo=BRFS31" xr:uid="{7680627E-3A47-46F9-A7FC-91E4427996F6}"/>
    <hyperlink ref="D1213" r:id="rId1212" display="https://afinvest.com.br/interno/relatorios/detalhes-de-ativos?id=6410&amp;codativo=BRFS31" xr:uid="{9FAB4E7A-2F33-42F4-BA87-287682FD32AB}"/>
    <hyperlink ref="D1214" r:id="rId1213" display="https://afinvest.com.br/interno/relatorios/detalhes-de-ativos?id=3357&amp;codativo=BRKMA6" xr:uid="{8CF31D1F-841E-44AE-A991-A9B9A1D89E4E}"/>
    <hyperlink ref="D1215" r:id="rId1214" display="https://afinvest.com.br/interno/relatorios/detalhes-de-ativos?id=3357&amp;codativo=BRKMA6" xr:uid="{55229D11-C3F5-4844-A2BB-A9D607E5CFD3}"/>
    <hyperlink ref="D1216" r:id="rId1215" display="https://afinvest.com.br/interno/relatorios/detalhes-de-ativos?id=3357&amp;codativo=BRKMA6" xr:uid="{D98907AD-9E99-4808-8A05-E8EB6D6BF373}"/>
    <hyperlink ref="D1217" r:id="rId1216" display="https://afinvest.com.br/interno/relatorios/detalhes-de-ativos?id=3357&amp;codativo=BRKMA6" xr:uid="{39B055B4-68D5-4D61-82AE-CDD20182D03B}"/>
    <hyperlink ref="D1218" r:id="rId1217" display="https://afinvest.com.br/interno/relatorios/detalhes-de-ativos?id=5870&amp;codativo=BRKMB8" xr:uid="{433B4F63-FD55-4D75-8777-B0DAC96B3791}"/>
    <hyperlink ref="D1219" r:id="rId1218" display="https://afinvest.com.br/interno/relatorios/detalhes-de-ativos?id=3358&amp;codativo=BRKMB6" xr:uid="{14F5EE7B-3ED7-46EE-95E0-DC9AD4FC1819}"/>
    <hyperlink ref="D1220" r:id="rId1219" display="https://afinvest.com.br/interno/relatorios/detalhes-de-ativos?id=3358&amp;codativo=BRKMB6" xr:uid="{6D9908B0-0959-4EAE-82AD-ECF4931FFA87}"/>
    <hyperlink ref="D1221" r:id="rId1220" display="https://afinvest.com.br/interno/relatorios/detalhes-de-ativos?id=3357&amp;codativo=BRKMA6" xr:uid="{E6CD9CC6-0808-43D8-BB78-F3AEFB634E89}"/>
    <hyperlink ref="D1222" r:id="rId1221" display="https://afinvest.com.br/interno/relatorios/detalhes-de-ativos?id=3357&amp;codativo=BRKMA6" xr:uid="{3F59FDC3-8089-47EA-AED3-F81A50101644}"/>
    <hyperlink ref="D1223" r:id="rId1222" display="https://afinvest.com.br/interno/relatorios/detalhes-de-ativos?id=3358&amp;codativo=BRKMB6" xr:uid="{72049B7F-08F3-4CFF-97A7-D3ED893B6C88}"/>
    <hyperlink ref="D1224" r:id="rId1223" display="https://afinvest.com.br/interno/relatorios/detalhes-de-ativos?id=9254&amp;codativo=TEPA12" xr:uid="{4CD265A1-E8BA-4E2D-8015-825DEED32AC0}"/>
    <hyperlink ref="D1225" r:id="rId1224" display="https://afinvest.com.br/interno/relatorios/detalhes-de-ativos?id=8664&amp;codativo=BARU11" xr:uid="{DAE4502C-AC33-4FD2-888A-5C7A18CF858E}"/>
    <hyperlink ref="D1226" r:id="rId1225" display="https://afinvest.com.br/interno/relatorios/detalhes-de-ativos?id=7942&amp;codativo=BHSA11" xr:uid="{1417AD66-1E6B-4F13-AFC3-391EC1334E89}"/>
    <hyperlink ref="D1227" r:id="rId1226" display="https://afinvest.com.br/interno/relatorios/detalhes-de-ativos?id=7942&amp;codativo=BHSA11" xr:uid="{26EB95B8-D468-47CF-A478-30E0ED84ADCB}"/>
    <hyperlink ref="D1228" r:id="rId1227" display="https://afinvest.com.br/interno/relatorios/detalhes-de-ativos?id=7942&amp;codativo=BHSA11" xr:uid="{F163E077-2214-4EE0-8D2D-409F7CD2D35F}"/>
    <hyperlink ref="D1229" r:id="rId1228" display="https://afinvest.com.br/interno/relatorios/detalhes-de-ativos?id=2945&amp;codativo=PLSB1A" xr:uid="{BBC4FCBC-9F09-41B4-BFFB-ED215E61BFD6}"/>
    <hyperlink ref="D1230" r:id="rId1229" display="https://afinvest.com.br/interno/relatorios/detalhes-de-ativos?id=2945&amp;codativo=PLSB1A" xr:uid="{5341A27C-5855-42B0-8CBD-84DC752EDDF1}"/>
    <hyperlink ref="D1231" r:id="rId1230" display="https://afinvest.com.br/interno/relatorios/detalhes-de-ativos?id=8663&amp;codativo=ACRC21" xr:uid="{F88F133E-3183-45BF-8876-79EC04B156AD}"/>
    <hyperlink ref="D1232" r:id="rId1231" display="https://afinvest.com.br/interno/relatorios/detalhes-de-ativos?id=1708&amp;codativo=ARTR19" xr:uid="{FE6856A5-7F96-4944-9195-CF69B2D86134}"/>
    <hyperlink ref="D1233" r:id="rId1232" display="https://afinvest.com.br/interno/relatorios/detalhes-de-ativos?id=8804&amp;codativo=AMERF2" xr:uid="{E65E7A82-CD65-45D2-8D29-1338BD44F122}"/>
    <hyperlink ref="D1234" r:id="rId1233" display="https://afinvest.com.br/interno/relatorios/detalhes-de-ativos?id=8804&amp;codativo=AMERF2" xr:uid="{3CB3928C-4948-4342-8BAD-24ED3C692342}"/>
    <hyperlink ref="D1235" r:id="rId1234" display="https://afinvest.com.br/interno/relatorios/detalhes-de-ativos?id=8804&amp;codativo=AMERF2" xr:uid="{62AF312A-B77D-41FF-B111-E909991DFACB}"/>
    <hyperlink ref="D1236" r:id="rId1235" display="https://afinvest.com.br/interno/relatorios/detalhes-de-ativos?id=8804&amp;codativo=AMERF2" xr:uid="{344BC432-B8E8-4452-9C1A-9B08A8E8BAEC}"/>
    <hyperlink ref="D1237" r:id="rId1236" display="https://afinvest.com.br/interno/relatorios/detalhes-de-ativos?id=8804&amp;codativo=AMERF2" xr:uid="{13B8CEB5-7027-4BF5-BEEA-B505AFD5D2C4}"/>
    <hyperlink ref="D1238" r:id="rId1237" display="https://afinvest.com.br/interno/relatorios/detalhes-de-ativos?id=8801&amp;codativo=AMERG2" xr:uid="{3F929351-4BFF-4C2C-8775-9BC6DB007675}"/>
    <hyperlink ref="D1239" r:id="rId1238" display="https://afinvest.com.br/interno/relatorios/detalhes-de-ativos?id=8801&amp;codativo=AMERG2" xr:uid="{F34ED093-677F-4FF0-A424-2751DFF42D6B}"/>
    <hyperlink ref="D1240" r:id="rId1239" display="https://afinvest.com.br/interno/relatorios/detalhes-de-ativos?id=8804&amp;codativo=AMERF2" xr:uid="{C6661492-EF22-4527-9C54-F20947794D3A}"/>
    <hyperlink ref="D1241" r:id="rId1240" display="https://afinvest.com.br/interno/relatorios/detalhes-de-ativos?id=8804&amp;codativo=AMERF2" xr:uid="{10883EFC-AF66-43A2-AD0A-B2A55435A57E}"/>
    <hyperlink ref="D1242" r:id="rId1241" display="https://afinvest.com.br/interno/relatorios/detalhes-de-ativos?id=2891&amp;codativo=ALGAB1" xr:uid="{3A782C2E-F36A-4CA9-A309-1F6F68E06D67}"/>
    <hyperlink ref="D1243" r:id="rId1242" display="https://afinvest.com.br/interno/relatorios/detalhes-de-ativos?id=2891&amp;codativo=ALGAB1" xr:uid="{EC538926-D8DB-433C-B7AF-43F77100B1B3}"/>
    <hyperlink ref="D1244" r:id="rId1243" display="https://afinvest.com.br/interno/relatorios/detalhes-de-ativos?id=300&amp;codativo=ALGA28" xr:uid="{B8D7829D-0C79-4B3F-9DA3-44ED2AFB0252}"/>
    <hyperlink ref="D1245" r:id="rId1244" display="https://afinvest.com.br/interno/relatorios/detalhes-de-ativos?id=2891&amp;codativo=ALGAB1" xr:uid="{1B367763-9D46-462A-9012-6CB7A56C4EA2}"/>
    <hyperlink ref="D1246" r:id="rId1245" display="https://afinvest.com.br/interno/relatorios/detalhes-de-ativos?id=8033&amp;codativo=RIS424" xr:uid="{7E3A92C5-AD31-464E-B870-0E8BEFEEA833}"/>
    <hyperlink ref="D1247" r:id="rId1246" display="https://afinvest.com.br/interno/relatorios/detalhes-de-ativos?id=6918&amp;codativo=RIS422" xr:uid="{07D367F3-4406-491D-98E9-F88D41780027}"/>
    <hyperlink ref="D1248" r:id="rId1247" display="https://afinvest.com.br/interno/relatorios/detalhes-de-ativos?id=5641&amp;codativo=GSTS14" xr:uid="{6C26CE87-2988-49E4-8B0E-6528AD3EC973}"/>
    <hyperlink ref="D1249" r:id="rId1248" display="https://afinvest.com.br/interno/relatorios/detalhes-de-ativos?id=5642&amp;codativo=GSTS24" xr:uid="{A0E44484-3037-40BD-A1F6-9A68E8297F2C}"/>
    <hyperlink ref="D1250" r:id="rId1249" display="https://afinvest.com.br/interno/relatorios/detalhes-de-ativos?id=1700&amp;codativo=TIET29" xr:uid="{93EFB590-9BBC-458C-B711-D7C226DDB9CC}"/>
    <hyperlink ref="D1251" r:id="rId1250" display="https://afinvest.com.br/interno/relatorios/detalhes-de-ativos?id=315&amp;codativo=TIET19" xr:uid="{3CAB60E4-1D0C-422E-B613-C20BBA5CA439}"/>
    <hyperlink ref="D1252" r:id="rId1251" display="https://afinvest.com.br/interno/relatorios/detalhes-de-ativos?id=8196&amp;codativo=AESOA1" xr:uid="{74C19343-C751-4441-8AFE-AB1C3D8F5A76}"/>
    <hyperlink ref="D1253" r:id="rId1252" display="https://afinvest.com.br/interno/relatorios/detalhes-de-ativos?id=8196&amp;codativo=AESOA1" xr:uid="{97399677-E463-4E78-B1F6-DFE68E7CF468}"/>
    <hyperlink ref="D1254" r:id="rId1253" display="https://afinvest.com.br/interno/relatorios/detalhes-de-ativos?id=315&amp;codativo=TIET19" xr:uid="{C941C883-A53F-4DFD-847D-090DF2696563}"/>
    <hyperlink ref="D1255" r:id="rId1254" display="https://afinvest.com.br/interno/relatorios/detalhes-de-ativos?id=315&amp;codativo=TIET19" xr:uid="{DEFB2866-D75B-4B41-8A23-A7CB332E795E}"/>
    <hyperlink ref="D1256" r:id="rId1255" display="https://afinvest.com.br/interno/relatorios/detalhes-de-ativos?id=315&amp;codativo=TIET19" xr:uid="{4A8C154E-FA4D-4B68-A553-DA61414CACDE}"/>
    <hyperlink ref="D1257" r:id="rId1256" display="https://afinvest.com.br/interno/relatorios/detalhes-de-ativos?id=2693&amp;codativo=AERI12" xr:uid="{5FFBACE0-DEC6-436E-90D2-7B210940D951}"/>
    <hyperlink ref="D1258" r:id="rId1257" display="https://afinvest.com.br/interno/relatorios/detalhes-de-ativos?id=2693&amp;codativo=AERI12" xr:uid="{9C0D4D70-64F5-4854-933B-70BFE7FA9202}"/>
    <hyperlink ref="D1259" r:id="rId1258" display="https://afinvest.com.br/interno/relatorios/detalhes-de-ativos?id=2693&amp;codativo=AERI12" xr:uid="{8EC976FD-6491-41FF-A028-B8B8040E3479}"/>
    <hyperlink ref="D1260" r:id="rId1259" display="https://afinvest.com.br/interno/relatorios/detalhes-de-ativos?id=2693&amp;codativo=AERI12" xr:uid="{01F90DDA-4AAC-41BB-A126-16E79F7E3503}"/>
    <hyperlink ref="D1261" r:id="rId1260" display="https://afinvest.com.br/interno/relatorios/detalhes-de-ativos?id=2693&amp;codativo=AERI12" xr:uid="{C3305822-030B-4C5F-85F0-627C2467C1AF}"/>
    <hyperlink ref="D1262" r:id="rId1261" display="https://afinvest.com.br/interno/relatorios/detalhes-de-ativos?id=2693&amp;codativo=AERI12" xr:uid="{68D1F1EA-6E9A-45BA-B1E0-DB8EA1DD0A68}"/>
    <hyperlink ref="D1263" r:id="rId1262" display="https://afinvest.com.br/interno/relatorios/detalhes-de-ativos?id=2693&amp;codativo=AERI12" xr:uid="{51781581-1C44-406C-9149-7ADC21602D94}"/>
    <hyperlink ref="D1264" r:id="rId1263" display="https://afinvest.com.br/interno/relatorios/detalhes-de-ativos?id=2808&amp;codativo=AEGP19" xr:uid="{9DDC07B7-4907-4B15-AD6B-C1A252A34B1E}"/>
    <hyperlink ref="D1265" r:id="rId1264" display="https://afinvest.com.br/interno/relatorios/detalhes-de-ativos?id=3192&amp;codativo=AEGPA0" xr:uid="{8BC51C2A-F6F9-4FCD-B1F5-87DF7B3BBB95}"/>
    <hyperlink ref="D1266" r:id="rId1265" display="https://afinvest.com.br/interno/relatorios/detalhes-de-ativos?id=3192&amp;codativo=AEGPA0" xr:uid="{9D2FC9C6-C67C-4F53-81D8-02840EEB06C4}"/>
    <hyperlink ref="D1267" r:id="rId1266" display="https://afinvest.com.br/interno/relatorios/detalhes-de-ativos?id=2808&amp;codativo=AEGP19" xr:uid="{A8647E7B-DB65-43B8-88C0-5B5745C4E499}"/>
    <hyperlink ref="D1268" r:id="rId1267" display="https://afinvest.com.br/interno/relatorios/detalhes-de-ativos?id=2808&amp;codativo=AEGP19" xr:uid="{D803F4D0-017E-4208-9123-3D4FA120B465}"/>
    <hyperlink ref="D1269" r:id="rId1268" display="https://afinvest.com.br/interno/relatorios/detalhes-de-ativos?id=2808&amp;codativo=AEGP19" xr:uid="{79355268-B294-4468-AD2F-027E0E05D68F}"/>
    <hyperlink ref="D1270" r:id="rId1269" display="https://afinvest.com.br/interno/relatorios/detalhes-de-ativos?id=2808&amp;codativo=AEGP19" xr:uid="{D2F362EF-AA24-4759-88A3-645DCC6012BC}"/>
    <hyperlink ref="D1271" r:id="rId1270" display="https://afinvest.com.br/interno/relatorios/detalhes-de-ativos?id=7681&amp;codativo=RRRP14" xr:uid="{85F31C54-BED6-4C17-AA11-6B072D05076D}"/>
    <hyperlink ref="D1272" r:id="rId1271" display="https://afinvest.com.br/interno/relatorios/detalhes-de-ativos?id=7681&amp;codativo=RRRP14" xr:uid="{BD28A7AA-91DB-446A-8B11-B32879836A54}"/>
    <hyperlink ref="D1273" r:id="rId1272" display="https://afinvest.com.br/interno/relatorios/detalhes-de-ativos?id=7681&amp;codativo=RRRP14" xr:uid="{50EEF679-53A1-4CD8-BCB2-DEF5E4388DFC}"/>
    <hyperlink ref="D1274" r:id="rId1273" display="https://afinvest.com.br/interno/relatorios/detalhes-de-ativos?id=7681&amp;codativo=RRRP14" xr:uid="{7A4F86B0-0684-4908-B806-5CA3FC7B1282}"/>
    <hyperlink ref="D1275" r:id="rId1274" display="https://afinvest.com.br/interno/relatorios/detalhes-de-ativos?id=7681&amp;codativo=RRRP14" xr:uid="{25259E83-38AC-46BE-BB04-7D3FB99BF2EA}"/>
    <hyperlink ref="D1276" r:id="rId1275" display="https://afinvest.com.br/interno/relatorios/detalhes-de-ativos?id=7681&amp;codativo=RRRP14" xr:uid="{F8D4DD30-E74E-40B4-A70B-04C35AD18181}"/>
    <hyperlink ref="D1277" r:id="rId1276" display="https://afinvest.com.br/interno/relatorios/detalhes-de-ativos?id=2795&amp;codativo=CRI%20Bem%20Brasil" xr:uid="{C497DB26-56E6-4B91-928D-E86E34C68BD9}"/>
    <hyperlink ref="D1278" r:id="rId1277" display="https://afinvest.com.br/interno/relatorios/detalhes-de-ativos?id=2795&amp;codativo=CRI%20Bem%20Brasil" xr:uid="{B8C95669-8050-4C32-81DF-3E29D6870BDB}"/>
    <hyperlink ref="D1279" r:id="rId1278" display="https://afinvest.com.br/interno/relatorios/detalhes-de-ativos?id=2795&amp;codativo=CRI%20Bem%20Brasil" xr:uid="{80CA9B63-343C-4F54-8BDB-055EC27B1494}"/>
    <hyperlink ref="D1280" r:id="rId1279" display="https://afinvest.com.br/interno/relatorios/detalhes-de-ativos?id=2795&amp;codativo=CRI%20Bem%20Brasil" xr:uid="{D8BC7A9A-6109-40DB-834B-CC1EC3BFFA77}"/>
    <hyperlink ref="D1281" r:id="rId1280" display="https://afinvest.com.br/interno/relatorios/detalhes-de-ativos?id=9081&amp;codativo=CRI%20Vic%20Engenharia%201%C2%AA%20Emiss%C3%A3o" xr:uid="{BDAB833D-C9B3-42CC-9E64-46BA2E6937C4}"/>
    <hyperlink ref="D1282" r:id="rId1281" display="https://afinvest.com.br/interno/relatorios/detalhes-de-ativos?id=7897&amp;codativo=CRI%20PERNAMBUCO%2035%C2%AA%20(23J1753853)" xr:uid="{8B023712-69C2-4FC4-AAB3-591D34E0678C}"/>
    <hyperlink ref="D1283" r:id="rId1282" display="https://afinvest.com.br/interno/relatorios/detalhes-de-ativos?id=9081&amp;codativo=CRI%20Vic%20Engenharia%201%C2%AA%20Emiss%C3%A3o" xr:uid="{DB2A702F-EE82-41AE-BFE2-2A2643C5392E}"/>
    <hyperlink ref="D1284" r:id="rId1283" display="https://afinvest.com.br/interno/relatorios/detalhes-de-ativos?id=7897&amp;codativo=CRI%20PERNAMBUCO%2035%C2%AA%20(23J1753853)" xr:uid="{C67C37ED-9526-4253-B42F-0E5E5733918B}"/>
    <hyperlink ref="D1285" r:id="rId1284" display="https://afinvest.com.br/interno/relatorios/detalhes-de-ativos?id=9081&amp;codativo=CRI%20Vic%20Engenharia%201%C2%AA%20Emiss%C3%A3o" xr:uid="{349FEE69-323E-40C4-B106-6AA980CA6DCA}"/>
    <hyperlink ref="D1286" r:id="rId1285" display="https://afinvest.com.br/interno/relatorios/detalhes-de-ativos?id=9081&amp;codativo=CRI%20Vic%20Engenharia%201%C2%AA%20Emiss%C3%A3o" xr:uid="{9FCF0BB7-E961-470E-8C92-953131D24663}"/>
    <hyperlink ref="D1287" r:id="rId1286" display="https://afinvest.com.br/interno/relatorios/detalhes-de-ativos?id=7897&amp;codativo=CRI%20PERNAMBUCO%2035%C2%AA%20(23J1753853)" xr:uid="{4ED82A70-C4E4-4035-A1A0-9C6E80E34238}"/>
    <hyperlink ref="D1288" r:id="rId1287" display="https://afinvest.com.br/interno/relatorios/detalhes-de-ativos?id=7897&amp;codativo=CRI%20PERNAMBUCO%2035%C2%AA%20(23J1753853)" xr:uid="{B3504679-1B4B-4812-86D8-C6C2FD0EDCFC}"/>
    <hyperlink ref="D1289" r:id="rId1288" display="https://afinvest.com.br/interno/relatorios/detalhes-de-ativos?id=9081&amp;codativo=CRI%20Vic%20Engenharia%201%C2%AA%20Emiss%C3%A3o" xr:uid="{49F314CB-965A-4586-BD6F-372EC6645B6C}"/>
    <hyperlink ref="D1290" r:id="rId1289" display="https://afinvest.com.br/interno/relatorios/detalhes-de-ativos?id=7897&amp;codativo=CRI%20PERNAMBUCO%2035%C2%AA%20(23J1753853)" xr:uid="{34AB5E6D-1CF5-42EE-9F06-B9AE2AF1A522}"/>
    <hyperlink ref="D1291" r:id="rId1290" display="https://afinvest.com.br/interno/relatorios/detalhes-de-ativos?id=9081&amp;codativo=CRI%20Vic%20Engenharia%201%C2%AA%20Emiss%C3%A3o" xr:uid="{3E1C273B-758A-4E2C-B8A4-511D4D631A8B}"/>
    <hyperlink ref="D1292" r:id="rId1291" display="https://afinvest.com.br/interno/relatorios/detalhes-de-ativos?id=7897&amp;codativo=CRI%20PERNAMBUCO%2035%C2%AA%20(23J1753853)" xr:uid="{B6A9AF27-1387-4EA1-8943-0EC241AC2FA8}"/>
    <hyperlink ref="D1293" r:id="rId1292" display="https://afinvest.com.br/interno/relatorios/detalhes-de-ativos?id=5671&amp;codativo=CRI%20Vic%20Engenharia%202%C2%AA%20Emiss%C3%A3o" xr:uid="{A73AB8F0-D3DA-47C0-B2C1-6154D718477E}"/>
    <hyperlink ref="D1294" r:id="rId1293" display="https://afinvest.com.br/interno/relatorios/detalhes-de-ativos?id=5671&amp;codativo=CRI%20Vic%20Engenharia%202%C2%AA%20Emiss%C3%A3o" xr:uid="{306F39CC-57C7-4316-B8E7-0371911A823A}"/>
    <hyperlink ref="D1295" r:id="rId1294" display="https://afinvest.com.br/interno/relatorios/detalhes-de-ativos?id=5671&amp;codativo=CRI%20Vic%20Engenharia%202%C2%AA%20Emiss%C3%A3o" xr:uid="{1A1D8669-0E73-46E2-94A1-F9B8FBE55BF3}"/>
    <hyperlink ref="D1296" r:id="rId1295" display="https://afinvest.com.br/interno/relatorios/detalhes-de-ativos?id=5671&amp;codativo=CRI%20Vic%20Engenharia%202%C2%AA%20Emiss%C3%A3o" xr:uid="{C8C3A96B-32B9-497D-8466-9B410DDD6D46}"/>
    <hyperlink ref="D1297" r:id="rId1296" display="https://afinvest.com.br/interno/relatorios/detalhes-de-ativos?id=1459&amp;codativo=CRA%20Ferroeste%202%C2%AA%20S%C3%A9rie" xr:uid="{DDCE5EEB-C1BE-4323-9DF6-1511A12EE66F}"/>
    <hyperlink ref="D1298" r:id="rId1297" display="https://afinvest.com.br/interno/relatorios/detalhes-de-ativos?id=1459&amp;codativo=CRA%20Ferroeste%202%C2%AA%20S%C3%A9rie" xr:uid="{1712375D-B3CE-4F3A-BF84-FF1987963A3F}"/>
    <hyperlink ref="D1299" r:id="rId1298" display="https://afinvest.com.br/interno/relatorios/detalhes-de-ativos?id=1459&amp;codativo=CRA%20Ferroeste%202%C2%AA%20S%C3%A9rie" xr:uid="{59F9F63A-AC34-4D2D-BDB1-5572251ACBEA}"/>
    <hyperlink ref="D1300" r:id="rId1299" display="https://afinvest.com.br/interno/relatorios/detalhes-de-ativos?id=1459&amp;codativo=CRA%20Ferroeste%202%C2%AA%20S%C3%A9rie" xr:uid="{44EEB2EA-679A-4E9D-A806-F4AA6C7EB078}"/>
    <hyperlink ref="D1301" r:id="rId1300" display="https://afinvest.com.br/interno/relatorios/detalhes-de-ativos?id=1459&amp;codativo=CRA%20Ferroeste%202%C2%AA%20S%C3%A9rie" xr:uid="{6739CCD6-1C08-4976-940F-8174A24D15DB}"/>
    <hyperlink ref="D1302" r:id="rId1301" display="https://afinvest.com.br/interno/relatorios/detalhes-de-ativos?id=1458&amp;codativo=CRA%20Ferroeste%201%C2%AA%20S%C3%A9rie" xr:uid="{AAC9137C-1C21-4CF3-86EA-CE06006AC62C}"/>
    <hyperlink ref="D1303" r:id="rId1302" display="https://afinvest.com.br/interno/relatorios/detalhes-de-ativos?id=1458&amp;codativo=CRA%20Ferroeste%201%C2%AA%20S%C3%A9rie" xr:uid="{DE954844-3AB7-460A-B701-5BD9F18DE533}"/>
    <hyperlink ref="D1304" r:id="rId1303" display="https://afinvest.com.br/interno/relatorios/detalhes-de-ativos?id=1459&amp;codativo=CRA%20Ferroeste%202%C2%AA%20S%C3%A9rie" xr:uid="{E354CF21-E2E0-4B3A-9671-052CA060C5AB}"/>
    <hyperlink ref="D1305" r:id="rId1304" display="https://afinvest.com.br/interno/relatorios/detalhes-de-ativos?id=1459&amp;codativo=CRA%20Ferroeste%202%C2%AA%20S%C3%A9rie" xr:uid="{90DE3AD5-269B-4938-B010-1987D1E33AEE}"/>
    <hyperlink ref="D1306" r:id="rId1305" display="https://afinvest.com.br/interno/relatorios/detalhes-de-ativos?id=1458&amp;codativo=CRA%20Ferroeste%201%C2%AA%20S%C3%A9rie" xr:uid="{E91EC3D3-A822-4BF2-BF2E-F8B8B608D882}"/>
    <hyperlink ref="D1307" r:id="rId1306" display="https://afinvest.com.br/interno/relatorios/detalhes-de-ativos?id=1459&amp;codativo=CRA%20Ferroeste%202%C2%AA%20S%C3%A9rie" xr:uid="{629CC17A-FD1D-4A15-B26F-57A74967DA84}"/>
    <hyperlink ref="D1308" r:id="rId1307" display="https://afinvest.com.br/interno/relatorios/detalhes-de-ativos?id=3031&amp;codativo=CORURI27" xr:uid="{FAE3FD99-1084-4079-B47A-ECB610C83780}"/>
    <hyperlink ref="D1309" r:id="rId1308" display="https://afinvest.com.br/interno/relatorios/detalhes-de-ativos?id=9435&amp;codativo=Unigel%20nota%20reestruturada" xr:uid="{3C81BF56-ABD9-45F1-B56E-DBC416F4382E}"/>
    <hyperlink ref="D1310" r:id="rId1309" display="https://afinvest.com.br/interno/relatorios/detalhes-de-ativos?id=9443&amp;codativo=Unigel%20nota%20dinheiro%20novo" xr:uid="{089EEE06-5AAB-43D2-B7C3-D928F220DA35}"/>
    <hyperlink ref="D1311" r:id="rId1310" display="https://afinvest.com.br/interno/relatorios/detalhes-de-ativos?id=9436&amp;codativo=Unigel%20nota%20participativa" xr:uid="{AC5C09AA-5B7A-401F-A5CD-8EE206F70279}"/>
    <hyperlink ref="D1312" r:id="rId1311" display="https://afinvest.com.br/interno/relatorios/detalhes-de-ativos?id=9443&amp;codativo=Unigel%20nota%20dinheiro%20novo" xr:uid="{E7D5926A-F374-448C-AFF8-7B2CBF971B88}"/>
    <hyperlink ref="D1313" r:id="rId1312" display="https://afinvest.com.br/interno/relatorios/detalhes-de-ativos?id=9435&amp;codativo=Unigel%20nota%20reestruturada" xr:uid="{A7FB4B1D-0D2B-4C69-B0CF-A7F9F998A9BA}"/>
    <hyperlink ref="D1314" r:id="rId1313" display="https://afinvest.com.br/interno/relatorios/detalhes-de-ativos?id=9436&amp;codativo=Unigel%20nota%20participativa" xr:uid="{804692AA-CEF7-4F0C-B3CA-0E3958C86765}"/>
    <hyperlink ref="D1315" r:id="rId1314" display="https://afinvest.com.br/interno/relatorios/detalhes-de-ativos?id=1281&amp;codativo=TUPY31" xr:uid="{748C3351-7BBE-4772-BE8A-8F73E1577892}"/>
    <hyperlink ref="D1316" r:id="rId1315" display="https://afinvest.com.br/interno/relatorios/detalhes-de-ativos?id=8711&amp;codativo=USP8T88JAA61" xr:uid="{3A443ABA-867B-44EC-AD92-376520B79B8A}"/>
    <hyperlink ref="D1317" r:id="rId1316" display="https://afinvest.com.br/interno/relatorios/detalhes-de-ativos?id=8711&amp;codativo=USG588" xr:uid="{E8401098-6FEB-4DAD-929A-147A71CE861A}"/>
    <hyperlink ref="D1318" r:id="rId1317" display="https://afinvest.com.br/interno/relatorios/detalhes-de-ativos?id=1260&amp;codativo=SIMHBZ31" xr:uid="{88DF2E6E-1B66-4AFB-A7B6-1C23EA43E6A2}"/>
    <hyperlink ref="D1319" r:id="rId1318" display="https://afinvest.com.br/interno/relatorios/detalhes-de-ativos?id=1416&amp;codativo=PRIOBZ26" xr:uid="{0C2F17E9-151E-4A68-9955-D8B14CAFEAB2}"/>
    <hyperlink ref="D1320" r:id="rId1319" display="https://afinvest.com.br/interno/relatorios/detalhes-de-ativos?id=3130&amp;codativo=NATURA29" xr:uid="{329E1C08-5CA7-4246-8D5F-1396539DC6A2}"/>
    <hyperlink ref="D1321" r:id="rId1320" display="https://afinvest.com.br/interno/relatorios/detalhes-de-ativos?id=8479&amp;codativo=USL65266AC91" xr:uid="{3BCB50B3-EF36-4E6D-B239-410CB5A39B88}"/>
    <hyperlink ref="D1322" r:id="rId1321" display="https://afinvest.com.br/interno/relatorios/detalhes-de-ativos?id=8479&amp;codativo=MOVIBZ00001" xr:uid="{46D9F5D5-8D00-42D5-BBB2-040B4FD3126B}"/>
    <hyperlink ref="D1323" r:id="rId1322" display="https://afinvest.com.br/interno/relatorios/detalhes-de-ativos?id=1399&amp;codativo=IOCMXW28" xr:uid="{C7D6C5DA-8A70-41E7-9957-BDF3C8AEE2AB}"/>
    <hyperlink ref="D1324" r:id="rId1323" display="https://afinvest.com.br/interno/relatorios/detalhes-de-ativos?id=2577&amp;codativo=ECOPET43" xr:uid="{F023EB19-0DBC-41F0-BC6A-15C9805693AB}"/>
    <hyperlink ref="D1325" r:id="rId1324" display="https://afinvest.com.br/interno/relatorios/detalhes-de-ativos?id=2611&amp;codativo=CSANBZ%20PERP" xr:uid="{A764FCC3-D6EB-4108-928B-08212FBE398B}"/>
    <hyperlink ref="D1326" r:id="rId1325" display="https://afinvest.com.br/interno/relatorios/detalhes-de-ativos?id=2611&amp;codativo=CSANBZ%20PERP" xr:uid="{4802705B-61FA-4A68-B5EB-F24410BE6327}"/>
    <hyperlink ref="D1327" r:id="rId1326" display="https://afinvest.com.br/interno/relatorios/detalhes-de-ativos?id=1306&amp;codativo=BANORT%207%20%E2%85%9D%20PERP" xr:uid="{BF592522-6622-4D9B-A65C-F2C431D6A062}"/>
    <hyperlink ref="D1328" r:id="rId1327" display="https://afinvest.com.br/interno/relatorios/detalhes-de-ativos?id=2251&amp;codativo=BCOLO27" xr:uid="{282A63BF-3B80-43E9-AA2F-41BA65265C70}"/>
    <hyperlink ref="D1329" r:id="rId1328" display="https://afinvest.com.br/interno/relatorios/detalhes-de-ativos?id=3359&amp;codativo=760199" xr:uid="{22059889-5E1C-4EE1-8075-54A9AAB9E3C6}"/>
    <hyperlink ref="D1330" r:id="rId1329" display="https://afinvest.com.br/interno/relatorios/detalhes-de-ativos?id=6204&amp;codativo=100000" xr:uid="{2D8B9BE1-8C47-4029-AFC0-89C1955AC3DA}"/>
    <hyperlink ref="D1331" r:id="rId1330" display="https://afinvest.com.br/interno/relatorios/detalhes-de-ativos?id=6204&amp;codativo=100000" xr:uid="{1BB8FBC8-177F-4A6D-ABD3-13F86BF6921E}"/>
    <hyperlink ref="D1332" r:id="rId1331" display="https://afinvest.com.br/interno/relatorios/detalhes-de-ativos?id=6204&amp;codativo=100000" xr:uid="{5460DF02-6D7D-44C5-964A-351B1EA5A467}"/>
    <hyperlink ref="D1333" r:id="rId1332" display="https://afinvest.com.br/interno/relatorios/detalhes-de-ativos?id=6204&amp;codativo=100000" xr:uid="{D8DABD24-4F60-45EE-92BC-2920642FD8CA}"/>
    <hyperlink ref="D1334" r:id="rId1333" display="https://afinvest.com.br/interno/relatorios/detalhes-de-ativos?id=6204&amp;codativo=100000" xr:uid="{4655879E-8642-4121-8F8B-5DBC39B3D29F}"/>
    <hyperlink ref="D1335" r:id="rId1334" display="https://afinvest.com.br/interno/relatorios/detalhes-de-ativos?id=6204&amp;codativo=100000" xr:uid="{68BE21AD-9EDB-4181-831E-B2FDD53FCC7D}"/>
    <hyperlink ref="D1336" r:id="rId1335" display="https://afinvest.com.br/interno/relatorios/detalhes-de-ativos?id=6204&amp;codativo=100000" xr:uid="{A83A55A6-5AE7-45D5-95A2-6D1D58C1236D}"/>
    <hyperlink ref="D1337" r:id="rId1336" display="https://afinvest.com.br/interno/relatorios/detalhes-de-ativos?id=2757&amp;codativo=210100" xr:uid="{D0F3CAEC-AA86-4A78-B113-AC146E1D64C7}"/>
    <hyperlink ref="D1338" r:id="rId1337" display="https://afinvest.com.br/interno/relatorios/detalhes-de-ativos?id=2757&amp;codativo=210100" xr:uid="{11FD8B24-EED7-4DD6-BA51-2C0534ACC959}"/>
    <hyperlink ref="D1339" r:id="rId1338" display="https://afinvest.com.br/interno/relatorios/detalhes-de-ativos?id=2799&amp;codativo=760199" xr:uid="{6ABF95AF-6109-4E3B-9AC4-8BDF1E74FE95}"/>
    <hyperlink ref="D1340" r:id="rId1339" display="https://afinvest.com.br/interno/relatorios/detalhes-de-ativos?id=1460&amp;codativo=760199" xr:uid="{0D03D349-4298-496C-B4C9-CC76A64D1D66}"/>
    <hyperlink ref="D1341" r:id="rId1340" display="https://afinvest.com.br/interno/relatorios/detalhes-de-ativos?id=9674&amp;codativo=LF002400U3R" xr:uid="{B2255A2D-AC4D-4336-B793-F9D6D184815C}"/>
    <hyperlink ref="D1342" r:id="rId1341" display="https://afinvest.com.br/interno/relatorios/detalhes-de-ativos?id=6711&amp;codativo=100000" xr:uid="{56118C80-5E87-4BB7-8BCB-430681FF71D9}"/>
    <hyperlink ref="D1343" r:id="rId1342" display="https://afinvest.com.br/interno/relatorios/detalhes-de-ativos?id=6711&amp;codativo=100000" xr:uid="{1B0CD355-9788-4962-B818-290135EAC1CF}"/>
    <hyperlink ref="D1344" r:id="rId1343" display="https://afinvest.com.br/interno/relatorios/detalhes-de-ativos?id=6711&amp;codativo=100000" xr:uid="{0E46DA89-612A-4B1A-895D-DBCDD2F0F57F}"/>
    <hyperlink ref="D1345" r:id="rId1344" display="https://afinvest.com.br/interno/relatorios/detalhes-de-ativos?id=6711&amp;codativo=100000" xr:uid="{FE49E03F-E05B-4F53-8E24-CA6E7FC834EE}"/>
    <hyperlink ref="D1346" r:id="rId1345" display="https://afinvest.com.br/interno/relatorios/detalhes-de-ativos?id=6711&amp;codativo=100000" xr:uid="{43AE6C40-8125-44D3-BD53-0EC9F72C495B}"/>
    <hyperlink ref="D1347" r:id="rId1346" display="https://afinvest.com.br/interno/relatorios/detalhes-de-ativos?id=6711&amp;codativo=100000" xr:uid="{11E10365-4997-41F5-9BDC-736BA322029F}"/>
    <hyperlink ref="D1348" r:id="rId1347" display="https://afinvest.com.br/interno/relatorios/detalhes-de-ativos?id=9357&amp;codativo=CDB1256KW68" xr:uid="{3FC3D63D-99F7-4B34-B92E-46F620166606}"/>
    <hyperlink ref="D1349" r:id="rId1348" display="https://afinvest.com.br/interno/relatorios/detalhes-de-ativos?id=9357&amp;codativo=CDB1256KW6A" xr:uid="{3E9859D0-7A9F-4175-B8DA-64865E9EBB15}"/>
    <hyperlink ref="D1350" r:id="rId1349" display="https://afinvest.com.br/interno/relatorios/detalhes-de-ativos?id=9354&amp;codativo=CDB1256KW65" xr:uid="{11B654E4-5531-44D0-84CD-2B9AA811F6A9}"/>
    <hyperlink ref="D1351" r:id="rId1350" display="https://afinvest.com.br/interno/relatorios/detalhes-de-ativos?id=9357&amp;codativo=CDB1256KW67" xr:uid="{B205CCDA-56A3-4300-A978-8F21EFBC8B03}"/>
    <hyperlink ref="D1352" r:id="rId1351" display="https://afinvest.com.br/interno/relatorios/detalhes-de-ativos?id=6827&amp;codativo=CDB323EWULR" xr:uid="{279E815D-8569-4B74-AA86-9D310380B13D}"/>
    <hyperlink ref="D1353" r:id="rId1352" display="https://afinvest.com.br/interno/relatorios/detalhes-de-ativos?id=6827&amp;codativo=CDB323EWULR" xr:uid="{95A167F7-39E1-46BF-9189-C91E1431C12E}"/>
    <hyperlink ref="D1354" r:id="rId1353" display="https://afinvest.com.br/interno/relatorios/detalhes-de-ativos?id=6827&amp;codativo=CDB323EWULR" xr:uid="{74781327-6B82-42D2-B71B-73315515CDD2}"/>
    <hyperlink ref="D1355" r:id="rId1354" display="https://afinvest.com.br/interno/relatorios/detalhes-de-ativos?id=6827&amp;codativo=CDB323EWULR" xr:uid="{7E1F7724-1B90-40B3-99EB-4BA8942E14AE}"/>
    <hyperlink ref="D1356" r:id="rId1355" display="https://afinvest.com.br/interno/relatorios/detalhes-de-ativos?id=6827&amp;codativo=CDB323EWULR" xr:uid="{BB3FF7E1-B1F9-4683-8A24-8C3D4A55172D}"/>
    <hyperlink ref="D1357" r:id="rId1356" display="https://afinvest.com.br/interno/relatorios/detalhes-de-ativos?id=6827&amp;codativo=CDB323EWULR" xr:uid="{4613F4C4-83EC-4FC7-87FB-1B3DAB529D1C}"/>
    <hyperlink ref="D1358" r:id="rId1357" display="https://afinvest.com.br/interno/relatorios/detalhes-de-ativos?id=6827&amp;codativo=CDB323EWULR" xr:uid="{BA5A9481-8E62-4EDB-9E2D-9B9C1E82A56E}"/>
    <hyperlink ref="D1359" r:id="rId1358" display="https://afinvest.com.br/interno/relatorios/detalhes-de-ativos?id=8101&amp;codativo=CDB424EERW3" xr:uid="{E4DE6C14-8DD1-4F67-8C77-DFCAE7C0E0AC}"/>
    <hyperlink ref="D1360" r:id="rId1359" display="https://afinvest.com.br/interno/relatorios/detalhes-de-ativos?id=8772&amp;codativo=CDB9248TSCO" xr:uid="{93A76DFB-7A64-4507-81DD-6E5075BC0BE8}"/>
    <hyperlink ref="D1361" r:id="rId1360" display="https://afinvest.com.br/interno/relatorios/detalhes-de-ativos?id=8772&amp;codativo=CDB9248TSCN" xr:uid="{95B5B118-FC78-4D6B-9781-146330015641}"/>
    <hyperlink ref="D1362" r:id="rId1361" display="https://afinvest.com.br/interno/relatorios/detalhes-de-ativos?id=8710&amp;codativo=CDB824AAYU8" xr:uid="{A5467308-24B9-4D04-952C-2DA4036A0704}"/>
    <hyperlink ref="D1363" r:id="rId1362" display="https://afinvest.com.br/interno/relatorios/detalhes-de-ativos?id=8710&amp;codativo=CDB824AAYUC" xr:uid="{86FE4F9D-1663-4DFE-BD18-0D13D47B031B}"/>
    <hyperlink ref="D1364" r:id="rId1363" display="https://afinvest.com.br/interno/relatorios/detalhes-de-ativos?id=8710&amp;codativo=CDB824AAYU7" xr:uid="{9D8DC2AA-CF55-4F33-9DDE-1296DF201EE8}"/>
    <hyperlink ref="D1365" r:id="rId1364" display="https://afinvest.com.br/interno/relatorios/detalhes-de-ativos?id=8710&amp;codativo=CDB824AAYU9" xr:uid="{11429B54-D0C9-4379-BCEF-6C13E8A68670}"/>
    <hyperlink ref="D1366" r:id="rId1365" display="https://afinvest.com.br/interno/relatorios/detalhes-de-ativos?id=8710&amp;codativo=CDB824AAYUB" xr:uid="{F2E43DE1-B427-4642-B95D-04B57AE28670}"/>
    <hyperlink ref="D1367" r:id="rId1366" display="https://afinvest.com.br/interno/relatorios/detalhes-de-ativos?id=8710&amp;codativo=CDB824AAYUA" xr:uid="{4D2C6CD8-8CBB-4032-8D8E-17A839A91ABA}"/>
    <hyperlink ref="D1368" r:id="rId1367" display="https://afinvest.com.br/interno/relatorios/detalhes-de-ativos?id=8852&amp;codativo=CDB924AJYNR" xr:uid="{202288CC-CAC5-4F3E-9E76-E7B2BCE722B3}"/>
    <hyperlink ref="D1369" r:id="rId1368" display="https://afinvest.com.br/interno/relatorios/detalhes-de-ativos?id=9175&amp;codativo=CDBC241I1TI" xr:uid="{B42054BA-E4B9-49AC-AD4E-D238D3927D62}"/>
    <hyperlink ref="D1370" r:id="rId1369" display="https://afinvest.com.br/interno/relatorios/detalhes-de-ativos?id=8852&amp;codativo=CDB924AJYNT" xr:uid="{1801D262-84F6-4C80-9D61-8FD5C2A06EEE}"/>
    <hyperlink ref="D1371" r:id="rId1370" display="https://afinvest.com.br/interno/relatorios/detalhes-de-ativos?id=9175&amp;codativo=CDBC241I1TE" xr:uid="{C70E8D21-6F11-445E-8259-4764C49CC67E}"/>
    <hyperlink ref="D1372" r:id="rId1371" display="https://afinvest.com.br/interno/relatorios/detalhes-de-ativos?id=8852&amp;codativo=CDB924AJYNO" xr:uid="{AB68F011-B569-4E8A-B1E9-D67D7FEB22C0}"/>
    <hyperlink ref="D1373" r:id="rId1372" display="https://afinvest.com.br/interno/relatorios/detalhes-de-ativos?id=8852&amp;codativo=CDB924AJYNQ" xr:uid="{0D64AFE9-4277-4203-822F-349830FDABE3}"/>
    <hyperlink ref="D1374" r:id="rId1373" display="https://afinvest.com.br/interno/relatorios/detalhes-de-ativos?id=9175&amp;codativo=CDBC241I1TF" xr:uid="{A13DA58E-8BA4-4890-9A9C-398D8DABAA05}"/>
    <hyperlink ref="D1375" r:id="rId1374" display="https://afinvest.com.br/interno/relatorios/detalhes-de-ativos?id=9175&amp;codativo=CDBC241I1TG" xr:uid="{9E4D3D45-3752-4E64-992C-B6E834668D22}"/>
    <hyperlink ref="D1376" r:id="rId1375" display="https://afinvest.com.br/interno/relatorios/detalhes-de-ativos?id=8852&amp;codativo=CDB924AJYNU" xr:uid="{EAF7807D-309D-4D8B-BD97-DC2F2842DB28}"/>
    <hyperlink ref="D1377" r:id="rId1376" display="https://afinvest.com.br/interno/relatorios/detalhes-de-ativos?id=9175&amp;codativo=CDBC241I1TH" xr:uid="{B618C9DE-79CC-44EF-880B-55240DEE81D3}"/>
    <hyperlink ref="D1378" r:id="rId1377" display="https://afinvest.com.br/interno/relatorios/detalhes-de-ativos?id=8852&amp;codativo=CDB924AJYNS" xr:uid="{C9A6D27E-A7FE-45C8-A10A-2908A070F98F}"/>
    <hyperlink ref="D1379" r:id="rId1378" display="https://afinvest.com.br/interno/relatorios/detalhes-de-ativos?id=8852&amp;codativo=CDB924AJYNP" xr:uid="{7942C57C-87D7-4864-B827-DAD51173AE8F}"/>
    <hyperlink ref="D1380" r:id="rId1379" display="https://afinvest.com.br/interno/relatorios/detalhes-de-ativos?id=8100&amp;codativo=CDB424EEPNN" xr:uid="{E1552D96-47A3-4E50-8FBF-15E9FFEBE69D}"/>
    <hyperlink ref="D1381" r:id="rId1380" display="https://afinvest.com.br/interno/relatorios/detalhes-de-ativos?id=8333&amp;codativo=CDB6246HKQG" xr:uid="{F3966405-9BD0-4A49-AB7E-4101D8138D75}"/>
    <hyperlink ref="D1382" r:id="rId1381" display="https://afinvest.com.br/interno/relatorios/detalhes-de-ativos?id=8887&amp;codativo=CDB%20MERCANTIL%20OUT25" xr:uid="{557FBFA6-E1E1-4AA2-8AD8-FAB4847E3B26}"/>
    <hyperlink ref="D1383" r:id="rId1382" display="https://afinvest.com.br/interno/relatorios/detalhes-de-ativos?id=8577&amp;codativo=CDB724BH6RG" xr:uid="{9082EAEA-45E4-4804-B6A3-0C753F3CCE60}"/>
    <hyperlink ref="D1384" r:id="rId1383" display="https://afinvest.com.br/interno/relatorios/detalhes-de-ativos?id=8577&amp;codativo=CDB724BH6RG" xr:uid="{FE24967D-0D23-4D35-A6D7-D5E1AC6C2664}"/>
    <hyperlink ref="D1385" r:id="rId1384" display="https://afinvest.com.br/interno/relatorios/detalhes-de-ativos?id=8887&amp;codativo=CDB%20MERCANTIL%20OUT25" xr:uid="{36E39817-7B11-4A19-A425-0EBF51EB736B}"/>
    <hyperlink ref="D1386" r:id="rId1385" display="https://afinvest.com.br/interno/relatorios/detalhes-de-ativos?id=8577&amp;codativo=CDB724BH6RG" xr:uid="{A941307B-6693-4A7F-AE24-A552D734605B}"/>
    <hyperlink ref="D1387" r:id="rId1386" display="https://afinvest.com.br/interno/relatorios/detalhes-de-ativos?id=8577&amp;codativo=CDB724BH6RG%20(CDB724BH6RF)" xr:uid="{C97769C9-3111-4A45-86D0-56ADF7BDDF25}"/>
    <hyperlink ref="D1388" r:id="rId1387" display="https://afinvest.com.br/interno/relatorios/detalhes-de-ativos?id=8577&amp;codativo=CDB724BH6RG%20(CDB724BH6RD)" xr:uid="{46FB4087-EDBF-401E-8C74-7A24037C1946}"/>
    <hyperlink ref="D1389" r:id="rId1388" display="https://afinvest.com.br/interno/relatorios/detalhes-de-ativos?id=8887&amp;codativo=CDB%20MERCANTIL%20OUT25%20(CDBA245P84E)" xr:uid="{016D1471-073C-45AB-B944-7F7401520FAC}"/>
    <hyperlink ref="D1390" r:id="rId1389" display="https://afinvest.com.br/interno/relatorios/detalhes-de-ativos?id=8887&amp;codativo=CDB%20MERCANTIL%20OUT25%20(CDBA245P84D)" xr:uid="{66623E39-D7C3-42EB-85FD-308CE4DA94A7}"/>
    <hyperlink ref="D1391" r:id="rId1390" display="https://afinvest.com.br/interno/relatorios/detalhes-de-ativos?id=8577&amp;codativo=CDB724BH6RG" xr:uid="{B9E82239-7BB9-44F7-A938-FFCB17198CC2}"/>
    <hyperlink ref="D1392" r:id="rId1391" display="https://afinvest.com.br/interno/relatorios/detalhes-de-ativos?id=8577&amp;codativo=CDB724BH6RG" xr:uid="{AD0C784A-8D13-48E5-835C-780826DAC8F8}"/>
    <hyperlink ref="D1393" r:id="rId1392" display="https://afinvest.com.br/interno/relatorios/detalhes-de-ativos?id=8887&amp;codativo=CDB%20MERCANTIL%20OUT25" xr:uid="{F44AB49B-F2E4-4BFC-8E85-69AE092756C4}"/>
    <hyperlink ref="D1394" r:id="rId1393" display="https://afinvest.com.br/interno/relatorios/detalhes-de-ativos?id=9684&amp;codativo=CDB3239C4TL" xr:uid="{2E87FB19-4C7B-4B00-851B-A6D7D88B5D6E}"/>
    <hyperlink ref="D1395" r:id="rId1394" display="https://afinvest.com.br/interno/relatorios/detalhes-de-ativos?id=1249&amp;codativo=CAIXA" xr:uid="{23CEA5D7-D409-4B21-9A97-0E39D7B990C6}"/>
    <hyperlink ref="D1396" r:id="rId1395" display="https://afinvest.com.br/interno/relatorios/detalhes-de-ativos?id=1249&amp;codativo=CAIXA" xr:uid="{E4AB19FA-6495-4414-BE3F-74C0D88CDC6C}"/>
    <hyperlink ref="D1397" r:id="rId1396" display="https://afinvest.com.br/interno/relatorios/detalhes-de-ativos?id=1249&amp;codativo=CAIXA" xr:uid="{2AEA6832-A182-4A09-9F6D-4BB30C1011FA}"/>
    <hyperlink ref="D1398" r:id="rId1397" display="https://afinvest.com.br/interno/relatorios/detalhes-de-ativos?id=1249&amp;codativo=CAIXA" xr:uid="{6669631C-60CA-4447-AA85-68370899CC40}"/>
    <hyperlink ref="D1399" r:id="rId1398" display="https://afinvest.com.br/interno/relatorios/detalhes-de-ativos?id=1249&amp;codativo=CAIXA" xr:uid="{1E52E480-B865-4160-8C75-CBC0937E8912}"/>
    <hyperlink ref="D1400" r:id="rId1399" display="https://afinvest.com.br/interno/relatorios/detalhes-de-ativos?id=1249&amp;codativo=CAIXA" xr:uid="{8C2B16B0-4276-4383-8F6B-A85835089696}"/>
    <hyperlink ref="D1401" r:id="rId1400" display="https://afinvest.com.br/interno/relatorios/detalhes-de-ativos?id=1249&amp;codativo=CAIXA" xr:uid="{81A579D3-5179-4CEC-A90B-E69AF9B54887}"/>
    <hyperlink ref="D1402" r:id="rId1401" display="https://afinvest.com.br/interno/relatorios/detalhes-de-ativos?id=1249&amp;codativo=CAIXA" xr:uid="{DC026F25-C554-4D95-98C2-67662AA423FC}"/>
    <hyperlink ref="D1403" r:id="rId1402" display="https://afinvest.com.br/interno/relatorios/detalhes-de-ativos?id=1249&amp;codativo=CAIXA" xr:uid="{75CB28BB-5809-4920-85D0-A4A932C4192A}"/>
    <hyperlink ref="D1404" r:id="rId1403" display="https://afinvest.com.br/interno/relatorios/detalhes-de-ativos?id=1249&amp;codativo=CAIXA" xr:uid="{76860B16-AF56-4E17-88DD-F220A9BDCD11}"/>
    <hyperlink ref="D1405" r:id="rId1404" display="https://afinvest.com.br/interno/relatorios/detalhes-de-ativos?id=1249&amp;codativo=CAIXA" xr:uid="{C416BD22-7191-4FC9-AE07-2BB6D182A32D}"/>
    <hyperlink ref="D1406" r:id="rId1405" display="https://afinvest.com.br/interno/relatorios/detalhes-de-ativos?id=1249&amp;codativo=CAIXA" xr:uid="{419DC71C-672E-45BE-BFB3-9991BC8A32A0}"/>
    <hyperlink ref="D1407" r:id="rId1406" display="https://afinvest.com.br/interno/relatorios/detalhes-de-ativos?id=1249&amp;codativo=CAIXA" xr:uid="{0CEEE3D4-1062-49F1-99DA-2F2E388D5CCA}"/>
    <hyperlink ref="D1408" r:id="rId1407" display="https://afinvest.com.br/interno/relatorios/detalhes-de-ativos?id=1249&amp;codativo=CAIXA" xr:uid="{D383E6FF-0998-41B8-B9ED-A7D494F26BAF}"/>
    <hyperlink ref="D1409" r:id="rId1408" display="https://afinvest.com.br/interno/relatorios/detalhes-de-ativos?id=1249&amp;codativo=CAIXA" xr:uid="{5D8AD1B4-1F57-4C80-A9A1-13244074C055}"/>
    <hyperlink ref="D1410" r:id="rId1409" display="https://afinvest.com.br/interno/relatorios/detalhes-de-ativos?id=1249&amp;codativo=CAIXA" xr:uid="{960C28C6-821D-43CA-9EA3-68BE1407C6E8}"/>
    <hyperlink ref="D1411" r:id="rId1410" display="https://afinvest.com.br/interno/relatorios/detalhes-de-ativos?id=1249&amp;codativo=CAIXA" xr:uid="{A1D339E4-2EBB-4331-A12A-16D0ED874F7B}"/>
    <hyperlink ref="D1412" r:id="rId1411" display="https://afinvest.com.br/interno/relatorios/detalhes-de-ativos?id=1249&amp;codativo=CAIXA" xr:uid="{480E8269-3E2A-44E9-8A76-FB0F22572188}"/>
    <hyperlink ref="D1413" r:id="rId1412" display="https://afinvest.com.br/interno/relatorios/detalhes-de-ativos?id=1249&amp;codativo=CAIXA" xr:uid="{F84C6C67-97D5-4D84-AD2C-B09A78FECFC9}"/>
    <hyperlink ref="D1414" r:id="rId1413" display="https://afinvest.com.br/interno/relatorios/detalhes-de-ativos?id=1249&amp;codativo=CAIXA" xr:uid="{6A39C33C-BAA6-4C68-9C0A-329B0DFE53A6}"/>
    <hyperlink ref="D1415" r:id="rId1414" display="https://afinvest.com.br/interno/relatorios/detalhes-de-ativos?id=1249&amp;codativo=CAIXA" xr:uid="{AB8BDD62-EC6F-40E1-8DB5-2DCE105B2ADB}"/>
    <hyperlink ref="D1416" r:id="rId1415" display="https://afinvest.com.br/interno/relatorios/detalhes-de-ativos?id=1249&amp;codativo=CAIXA" xr:uid="{F4E295F5-E987-4099-9F13-D401F69EEBF2}"/>
    <hyperlink ref="D1417" r:id="rId1416" display="https://afinvest.com.br/interno/relatorios/detalhes-de-ativos?id=1249&amp;codativo=CAIXA" xr:uid="{78A1E45A-3ACC-4E57-812C-5454A3A10CF6}"/>
    <hyperlink ref="D1418" r:id="rId1417" display="https://afinvest.com.br/interno/relatorios/detalhes-de-ativos?id=1249&amp;codativo=CAIXA" xr:uid="{DDDD6926-C87B-4819-B247-7B1761718705}"/>
    <hyperlink ref="D1419" r:id="rId1418" display="https://afinvest.com.br/interno/relatorios/detalhes-de-ativos?id=1249&amp;codativo=CAIXA" xr:uid="{68EFBA8F-D609-41E2-AF55-735D960A3D21}"/>
    <hyperlink ref="D1420" r:id="rId1419" display="https://afinvest.com.br/interno/relatorios/detalhes-de-ativos?id=20&amp;codativo=YDUQ3" xr:uid="{74437749-515C-4C5B-8164-D6DC324BA427}"/>
    <hyperlink ref="D1421" r:id="rId1420" display="https://afinvest.com.br/interno/relatorios/detalhes-de-ativos?id=20&amp;codativo=YDUQ3" xr:uid="{35326139-5339-42A1-9468-7294CF5B6673}"/>
    <hyperlink ref="D1422" r:id="rId1421" display="https://afinvest.com.br/interno/relatorios/detalhes-de-ativos?id=8285&amp;codativo=VTRU3" xr:uid="{67D22AA6-68B3-45E5-9882-7051BA591233}"/>
    <hyperlink ref="D1423" r:id="rId1422" display="https://afinvest.com.br/interno/relatorios/detalhes-de-ativos?id=8285&amp;codativo=VTRU3" xr:uid="{03F13ED9-4310-4934-AF7D-515A4D7BEE2A}"/>
    <hyperlink ref="D1424" r:id="rId1423" display="https://afinvest.com.br/interno/relatorios/detalhes-de-ativos?id=500&amp;codativo=SUZB3" xr:uid="{D3AB4B05-4396-4CA6-90E5-00A50FCA3F4F}"/>
    <hyperlink ref="D1425" r:id="rId1424" display="https://afinvest.com.br/interno/relatorios/detalhes-de-ativos?id=500&amp;codativo=SUZB3" xr:uid="{1C48BB0B-58AD-4865-A4D7-7DA4376CA0C3}"/>
    <hyperlink ref="D1426" r:id="rId1425" display="https://afinvest.com.br/interno/relatorios/detalhes-de-ativos?id=874&amp;codativo=SIMH3" xr:uid="{B569AE9F-B4EF-43BC-A658-347804BC9E02}"/>
    <hyperlink ref="D1427" r:id="rId1426" display="https://afinvest.com.br/interno/relatorios/detalhes-de-ativos?id=874&amp;codativo=SIMH3" xr:uid="{6AD0A694-FE8C-4C2F-8246-C5128789A56D}"/>
    <hyperlink ref="D1428" r:id="rId1427" display="https://afinvest.com.br/interno/relatorios/detalhes-de-ativos?id=850&amp;codativo=PRIO3" xr:uid="{9112F644-3C44-4D18-8390-A9AE87638F58}"/>
    <hyperlink ref="D1429" r:id="rId1428" display="https://afinvest.com.br/interno/relatorios/detalhes-de-ativos?id=838&amp;codativo=MOVI3" xr:uid="{ECDE9199-1619-492D-A3CE-83BAAF3FA30E}"/>
    <hyperlink ref="D1430" r:id="rId1429" display="https://afinvest.com.br/interno/relatorios/detalhes-de-ativos?id=838&amp;codativo=MOVI3" xr:uid="{2E467782-3417-401F-AB2B-CFD21F45E843}"/>
    <hyperlink ref="D1431" r:id="rId1430" display="https://afinvest.com.br/interno/relatorios/detalhes-de-ativos?id=838&amp;codativo=MOVI3" xr:uid="{E8697851-45CE-4C4E-800C-D73CE20A1651}"/>
    <hyperlink ref="D1432" r:id="rId1431" display="https://afinvest.com.br/interno/relatorios/detalhes-de-ativos?id=7894&amp;codativo=MELK3" xr:uid="{FF31C452-9435-4774-8B14-BBE7B34B687E}"/>
    <hyperlink ref="D1433" r:id="rId1432" display="https://afinvest.com.br/interno/relatorios/detalhes-de-ativos?id=7894&amp;codativo=MELK3" xr:uid="{1707AFE2-AC96-497F-872F-4DAF5BCF04DE}"/>
    <hyperlink ref="D1434" r:id="rId1433" display="https://afinvest.com.br/interno/relatorios/detalhes-de-ativos?id=1473&amp;codativo=AMER3" xr:uid="{6DE58C26-D01C-486D-82D2-743F3CD6E85B}"/>
    <hyperlink ref="D1435" r:id="rId1434" display="https://afinvest.com.br/interno/relatorios/detalhes-de-ativos?id=1473&amp;codativo=AMER3" xr:uid="{22E65687-67EB-4BAA-A4D0-5148ADD565FA}"/>
    <hyperlink ref="D1436" r:id="rId1435" display="https://afinvest.com.br/interno/relatorios/detalhes-de-ativos?id=1473&amp;codativo=AMER3" xr:uid="{572AA993-1758-4EEA-A0DC-FEE57B218DB0}"/>
    <hyperlink ref="D1437" r:id="rId1436" display="https://afinvest.com.br/interno/relatorios/detalhes-de-ativos?id=1473&amp;codativo=AMER3" xr:uid="{0434A589-A214-4301-8957-838C8F8D0F5A}"/>
    <hyperlink ref="D1438" r:id="rId1437" display="https://afinvest.com.br/interno/relatorios/detalhes-de-ativos?id=1473&amp;codativo=AMER3" xr:uid="{3AE7298B-4B49-4F6E-960A-D873E61B2346}"/>
    <hyperlink ref="D1439" r:id="rId1438" display="https://afinvest.com.br/interno/relatorios/detalhes-de-ativos?id=837&amp;codativo=LOGG3" xr:uid="{7DF66301-3643-46B2-967C-18345383BEF5}"/>
    <hyperlink ref="D1440" r:id="rId1439" display="https://afinvest.com.br/interno/relatorios/detalhes-de-ativos?id=3077&amp;codativo=LQD%20US" xr:uid="{F1FC6127-5AD7-4466-AD94-A9034ECA754C}"/>
    <hyperlink ref="D1441" r:id="rId1440" display="https://afinvest.com.br/interno/relatorios/detalhes-de-ativos?id=3077&amp;codativo=LQD%20US" xr:uid="{65A4718A-DB73-4257-A081-024A44131D8E}"/>
    <hyperlink ref="D1442" r:id="rId1441" display="https://afinvest.com.br/interno/relatorios/detalhes-de-ativos?id=896&amp;codativo=MYPK3" xr:uid="{69696E45-AA8A-4683-AB11-00602298AA65}"/>
    <hyperlink ref="D1443" r:id="rId1442" display="https://afinvest.com.br/interno/relatorios/detalhes-de-ativos?id=2769&amp;codativo=GOLD11" xr:uid="{6ACEA433-E5C8-4632-A0B3-0CEE3097476B}"/>
    <hyperlink ref="D1444" r:id="rId1443" display="https://afinvest.com.br/interno/relatorios/detalhes-de-ativos?id=2769&amp;codativo=GOLD11" xr:uid="{BF470D94-DA1E-4369-82D0-ABFF7BD74B96}"/>
    <hyperlink ref="D1445" r:id="rId1444" display="https://afinvest.com.br/interno/relatorios/detalhes-de-ativos?id=2769&amp;codativo=GOLD11" xr:uid="{DDE554B8-4F1D-4D21-9235-2705C4F143CA}"/>
    <hyperlink ref="D1446" r:id="rId1445" display="https://afinvest.com.br/interno/relatorios/detalhes-de-ativos?id=501&amp;codativo=CSAN3" xr:uid="{A46FC79B-DF9A-451F-AA8C-50841BF10165}"/>
    <hyperlink ref="D1447" r:id="rId1446" display="https://afinvest.com.br/interno/relatorios/detalhes-de-ativos?id=501&amp;codativo=CSAN3" xr:uid="{7ECF4F91-3039-4384-AAB4-EBF09ECA0DBF}"/>
    <hyperlink ref="D1448" r:id="rId1447" display="https://afinvest.com.br/interno/relatorios/detalhes-de-ativos?id=7&amp;codativo=COGN3" xr:uid="{CCAE00EE-404E-409E-89F1-CCBCCB04172D}"/>
    <hyperlink ref="D1449" r:id="rId1448" display="https://afinvest.com.br/interno/relatorios/detalhes-de-ativos?id=7&amp;codativo=COGN3" xr:uid="{6BE5E620-0C43-43F3-BAA9-8D50510BF0C8}"/>
    <hyperlink ref="D1450" r:id="rId1449" display="https://afinvest.com.br/interno/relatorios/detalhes-de-ativos?id=5741&amp;codativo=BMEF11" xr:uid="{550372AD-9E7E-4D7C-9945-EC814342D00C}"/>
    <hyperlink ref="D1451" r:id="rId1450" display="https://afinvest.com.br/interno/relatorios/detalhes-de-ativos?id=6110&amp;codativo=INBR32" xr:uid="{8166BA04-949F-46E9-9326-C8CB37F82D0C}"/>
    <hyperlink ref="D1452" r:id="rId1451" display="https://afinvest.com.br/interno/relatorios/detalhes-de-ativos?id=855&amp;codativo=BBAS3" xr:uid="{FBD7A823-1126-48A2-9159-E0C306A639B7}"/>
    <hyperlink ref="D1453" r:id="rId1452" display="https://afinvest.com.br/interno/relatorios/detalhes-de-ativos?id=937&amp;codativo=ABCB4" xr:uid="{CDBF3F93-B40D-4DE7-81BF-3EA30BC0BC47}"/>
    <hyperlink ref="D1454" r:id="rId1453" display="https://afinvest.com.br/interno/relatorios/detalhes-de-ativos?id=885&amp;codativo=ANIM3" xr:uid="{3EEFED9E-F692-4631-AD9B-44E09786B0AE}"/>
    <hyperlink ref="D1455" r:id="rId1454" display="https://afinvest.com.br/interno/relatorios/detalhes-de-ativos?id=8523&amp;codativo=AMER11" xr:uid="{7F11D157-47B1-41AD-BC5B-EFF82D7943FD}"/>
    <hyperlink ref="D1456" r:id="rId1455" display="https://afinvest.com.br/interno/relatorios/detalhes-de-ativos?id=8523&amp;codativo=AMER11" xr:uid="{10DCEEA3-6B9D-417C-8803-8C39DED79BCA}"/>
    <hyperlink ref="D1457" r:id="rId1456" display="https://afinvest.com.br/interno/relatorios/detalhes-de-ativos?id=8523&amp;codativo=AMER11" xr:uid="{E84DDD9E-CD1E-4B46-8755-06A0D1EFE29B}"/>
    <hyperlink ref="D1458" r:id="rId1457" display="https://afinvest.com.br/interno/relatorios/detalhes-de-ativos?id=8523&amp;codativo=AMER11" xr:uid="{C77A84C1-265F-4730-AC49-9992D3ABB28A}"/>
    <hyperlink ref="D1459" r:id="rId1458" display="https://afinvest.com.br/interno/relatorios/detalhes-de-ativos?id=8523&amp;codativo=AMER11" xr:uid="{9E0D8381-0556-458F-9DEB-8433714F96C6}"/>
    <hyperlink ref="D1460" r:id="rId1459" display="https://afinvest.com.br/interno/relatorios/detalhes-de-ativos?id=8523&amp;codativo=AMER11" xr:uid="{A3B26682-B689-4680-870A-4513DA4476F2}"/>
    <hyperlink ref="D1461" r:id="rId1460" display="https://afinvest.com.br/interno/relatorios/detalhes-de-ativos?id=8117&amp;codativo=ALOS3" xr:uid="{1E8558D5-2601-4780-A3A3-2AF15A823450}"/>
    <hyperlink ref="D1462" r:id="rId1461" display="https://afinvest.com.br/interno/relatorios/detalhes-de-ativos?id=6895&amp;codativo=TIP%20US" xr:uid="{7E2B62D9-8654-4EE0-AFA8-0A240F735441}"/>
    <hyperlink ref="D1463" r:id="rId1462" display="https://afinvest.com.br/interno/relatorios/detalhes-de-ativos?id=6896&amp;codativo=TLT%20US" xr:uid="{0811658E-A1D9-4F4D-AF9B-065E27D3DF97}"/>
    <hyperlink ref="D1464" r:id="rId1463" display="https://afinvest.com.br/interno/relatorios/detalhes-de-ativos?id=9460&amp;codativo=US8605701189" xr:uid="{EC022C05-DB77-4A2C-A5AA-E2A280B0491A}"/>
    <hyperlink ref="D1465" r:id="rId1464" display="https://afinvest.com.br/interno/relatorios/detalhes-de-ativos?id=6895&amp;codativo=TIP%20US" xr:uid="{077EE463-82DF-485F-B1A7-9EC437173ED2}"/>
    <hyperlink ref="D1466" r:id="rId1465" display="https://afinvest.com.br/interno/relatorios/detalhes-de-ativos?id=9460&amp;codativo=US8605701189" xr:uid="{075024DC-CD32-4A76-B109-2ABB9D0DC162}"/>
  </hyperlinks>
  <pageMargins left="0.511811024" right="0.511811024" top="0.78740157499999996" bottom="0.78740157499999996" header="0.31496062000000002" footer="0.31496062000000002"/>
  <pageSetup paperSize="9" orientation="portrait" r:id="rId146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sheetPr filterMode="1"/>
  <dimension ref="A1:J1527"/>
  <sheetViews>
    <sheetView zoomScale="70" zoomScaleNormal="70" workbookViewId="0">
      <selection activeCell="F426" sqref="F426"/>
    </sheetView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60" t="s">
        <v>487</v>
      </c>
      <c r="B1" s="260" t="s">
        <v>32</v>
      </c>
      <c r="C1" s="260" t="s">
        <v>1</v>
      </c>
      <c r="D1" s="260" t="s">
        <v>329</v>
      </c>
      <c r="E1" s="260" t="s">
        <v>382</v>
      </c>
      <c r="F1" s="260" t="s">
        <v>383</v>
      </c>
      <c r="G1" s="260" t="s">
        <v>384</v>
      </c>
      <c r="H1" s="260" t="s">
        <v>330</v>
      </c>
      <c r="I1" s="260" t="s">
        <v>385</v>
      </c>
      <c r="J1" s="260" t="s">
        <v>49</v>
      </c>
    </row>
    <row r="2" spans="1:10" hidden="1" x14ac:dyDescent="0.25">
      <c r="A2" t="s">
        <v>99</v>
      </c>
      <c r="B2" t="s">
        <v>140</v>
      </c>
      <c r="C2" t="s">
        <v>245</v>
      </c>
      <c r="D2" t="s">
        <v>290</v>
      </c>
      <c r="E2" t="s">
        <v>345</v>
      </c>
      <c r="F2">
        <v>250</v>
      </c>
      <c r="G2">
        <v>3876.6013617020999</v>
      </c>
      <c r="H2">
        <v>859435.20754716999</v>
      </c>
      <c r="I2" t="s">
        <v>1312</v>
      </c>
      <c r="J2">
        <v>7.0119340999051998</v>
      </c>
    </row>
    <row r="3" spans="1:10" hidden="1" x14ac:dyDescent="0.25">
      <c r="A3" t="s">
        <v>99</v>
      </c>
      <c r="B3" t="s">
        <v>140</v>
      </c>
      <c r="C3" t="s">
        <v>245</v>
      </c>
      <c r="D3" t="s">
        <v>290</v>
      </c>
      <c r="E3" t="s">
        <v>692</v>
      </c>
      <c r="F3">
        <v>-15</v>
      </c>
      <c r="G3">
        <v>3876.6013617020999</v>
      </c>
      <c r="H3">
        <v>51566.112452829999</v>
      </c>
      <c r="I3" t="s">
        <v>1312</v>
      </c>
      <c r="J3">
        <v>0.42071604599431001</v>
      </c>
    </row>
    <row r="4" spans="1:10" hidden="1" x14ac:dyDescent="0.25">
      <c r="A4" t="s">
        <v>99</v>
      </c>
      <c r="B4" t="s">
        <v>140</v>
      </c>
      <c r="C4" t="s">
        <v>245</v>
      </c>
      <c r="D4" t="s">
        <v>246</v>
      </c>
      <c r="E4" t="s">
        <v>693</v>
      </c>
      <c r="F4">
        <v>8</v>
      </c>
      <c r="G4">
        <v>16291.155000000001</v>
      </c>
      <c r="H4">
        <v>130329.24</v>
      </c>
      <c r="I4" t="s">
        <v>1312</v>
      </c>
      <c r="J4">
        <v>1.0633262800332</v>
      </c>
    </row>
    <row r="5" spans="1:10" hidden="1" x14ac:dyDescent="0.25">
      <c r="A5" t="s">
        <v>99</v>
      </c>
      <c r="B5" t="s">
        <v>140</v>
      </c>
      <c r="C5" t="s">
        <v>245</v>
      </c>
      <c r="D5" t="s">
        <v>271</v>
      </c>
      <c r="E5" t="s">
        <v>693</v>
      </c>
      <c r="F5">
        <v>2</v>
      </c>
      <c r="G5">
        <v>16319.385</v>
      </c>
      <c r="H5">
        <v>32638.77</v>
      </c>
      <c r="I5" t="s">
        <v>1312</v>
      </c>
      <c r="J5">
        <v>0.26629221415671001</v>
      </c>
    </row>
    <row r="6" spans="1:10" hidden="1" x14ac:dyDescent="0.25">
      <c r="A6" t="s">
        <v>99</v>
      </c>
      <c r="B6" t="s">
        <v>140</v>
      </c>
      <c r="C6" t="s">
        <v>245</v>
      </c>
      <c r="D6" t="s">
        <v>280</v>
      </c>
      <c r="E6" t="s">
        <v>693</v>
      </c>
      <c r="F6">
        <v>2</v>
      </c>
      <c r="G6">
        <v>16306.985000000001</v>
      </c>
      <c r="H6">
        <v>32613.97</v>
      </c>
      <c r="I6" t="s">
        <v>1312</v>
      </c>
      <c r="J6">
        <v>0.26608987666326001</v>
      </c>
    </row>
    <row r="7" spans="1:10" hidden="1" x14ac:dyDescent="0.25">
      <c r="A7" t="s">
        <v>99</v>
      </c>
      <c r="B7" t="s">
        <v>140</v>
      </c>
      <c r="C7" t="s">
        <v>455</v>
      </c>
      <c r="D7" t="s">
        <v>187</v>
      </c>
      <c r="E7" t="s">
        <v>693</v>
      </c>
      <c r="F7">
        <v>3</v>
      </c>
      <c r="G7">
        <v>16319.486666667</v>
      </c>
      <c r="H7">
        <v>48958.46</v>
      </c>
      <c r="I7" t="s">
        <v>1312</v>
      </c>
      <c r="J7">
        <v>1.1633623064648999</v>
      </c>
    </row>
    <row r="8" spans="1:10" hidden="1" x14ac:dyDescent="0.25">
      <c r="A8" t="s">
        <v>99</v>
      </c>
      <c r="B8" t="s">
        <v>140</v>
      </c>
      <c r="C8" t="s">
        <v>896</v>
      </c>
      <c r="D8" t="s">
        <v>1001</v>
      </c>
      <c r="E8" t="s">
        <v>694</v>
      </c>
      <c r="F8">
        <v>119</v>
      </c>
      <c r="G8">
        <v>16275.619159664</v>
      </c>
      <c r="H8">
        <v>1936798.68</v>
      </c>
      <c r="I8" t="s">
        <v>1312</v>
      </c>
      <c r="J8">
        <v>1.9748711223391999</v>
      </c>
    </row>
    <row r="9" spans="1:10" hidden="1" x14ac:dyDescent="0.25">
      <c r="A9" t="s">
        <v>99</v>
      </c>
      <c r="B9" t="s">
        <v>140</v>
      </c>
      <c r="C9" t="s">
        <v>896</v>
      </c>
      <c r="D9" t="s">
        <v>1172</v>
      </c>
      <c r="E9" t="s">
        <v>694</v>
      </c>
      <c r="F9">
        <v>88</v>
      </c>
      <c r="G9">
        <v>16255.807727273001</v>
      </c>
      <c r="H9">
        <v>1430511.08</v>
      </c>
      <c r="I9" t="s">
        <v>1312</v>
      </c>
      <c r="J9">
        <v>1.4586312202972</v>
      </c>
    </row>
    <row r="10" spans="1:10" hidden="1" x14ac:dyDescent="0.25">
      <c r="A10" t="s">
        <v>99</v>
      </c>
      <c r="B10" t="s">
        <v>140</v>
      </c>
      <c r="C10" t="s">
        <v>896</v>
      </c>
      <c r="D10" t="s">
        <v>1000</v>
      </c>
      <c r="E10" t="s">
        <v>693</v>
      </c>
      <c r="F10">
        <v>62</v>
      </c>
      <c r="G10">
        <v>16237.70983871</v>
      </c>
      <c r="H10">
        <v>917908.18558824004</v>
      </c>
      <c r="I10" t="s">
        <v>1312</v>
      </c>
      <c r="J10">
        <v>0.93595188152287001</v>
      </c>
    </row>
    <row r="11" spans="1:10" hidden="1" x14ac:dyDescent="0.25">
      <c r="A11" t="s">
        <v>99</v>
      </c>
      <c r="B11" t="s">
        <v>140</v>
      </c>
      <c r="C11" t="s">
        <v>896</v>
      </c>
      <c r="D11" t="s">
        <v>1000</v>
      </c>
      <c r="E11" t="s">
        <v>695</v>
      </c>
      <c r="F11">
        <v>-6</v>
      </c>
      <c r="G11">
        <v>16237.70983871</v>
      </c>
      <c r="H11">
        <v>88829.824411765003</v>
      </c>
      <c r="I11" t="s">
        <v>1312</v>
      </c>
      <c r="J11">
        <v>9.0575988534471005E-2</v>
      </c>
    </row>
    <row r="12" spans="1:10" hidden="1" x14ac:dyDescent="0.25">
      <c r="A12" t="s">
        <v>99</v>
      </c>
      <c r="B12" t="s">
        <v>140</v>
      </c>
      <c r="C12" t="s">
        <v>932</v>
      </c>
      <c r="D12" t="s">
        <v>1136</v>
      </c>
      <c r="E12" t="s">
        <v>693</v>
      </c>
      <c r="F12">
        <v>275</v>
      </c>
      <c r="G12">
        <v>16219.073418182001</v>
      </c>
      <c r="H12">
        <v>4460245.1900000004</v>
      </c>
      <c r="I12" t="s">
        <v>1312</v>
      </c>
      <c r="J12">
        <v>3.6418649553029998</v>
      </c>
    </row>
    <row r="13" spans="1:10" hidden="1" x14ac:dyDescent="0.25">
      <c r="A13" t="s">
        <v>99</v>
      </c>
      <c r="B13" t="s">
        <v>140</v>
      </c>
      <c r="C13" t="s">
        <v>932</v>
      </c>
      <c r="D13" t="s">
        <v>1000</v>
      </c>
      <c r="E13" t="s">
        <v>693</v>
      </c>
      <c r="F13">
        <v>30</v>
      </c>
      <c r="G13">
        <v>16237.71</v>
      </c>
      <c r="H13">
        <v>487131.3</v>
      </c>
      <c r="I13" t="s">
        <v>1312</v>
      </c>
      <c r="J13">
        <v>0.39775087120293001</v>
      </c>
    </row>
    <row r="14" spans="1:10" hidden="1" x14ac:dyDescent="0.25">
      <c r="A14" t="s">
        <v>99</v>
      </c>
      <c r="B14" t="s">
        <v>140</v>
      </c>
      <c r="C14" t="s">
        <v>932</v>
      </c>
      <c r="D14" t="s">
        <v>1000</v>
      </c>
      <c r="E14" t="s">
        <v>694</v>
      </c>
      <c r="F14">
        <v>6</v>
      </c>
      <c r="G14">
        <v>16237.71</v>
      </c>
      <c r="H14">
        <v>97426.26</v>
      </c>
      <c r="I14" t="s">
        <v>1312</v>
      </c>
      <c r="J14">
        <v>7.9550174240586996E-2</v>
      </c>
    </row>
    <row r="15" spans="1:10" hidden="1" x14ac:dyDescent="0.25">
      <c r="A15" t="s">
        <v>99</v>
      </c>
      <c r="B15" t="s">
        <v>140</v>
      </c>
      <c r="C15" t="s">
        <v>912</v>
      </c>
      <c r="D15" t="s">
        <v>280</v>
      </c>
      <c r="E15" t="s">
        <v>694</v>
      </c>
      <c r="F15">
        <v>2185</v>
      </c>
      <c r="G15">
        <v>16306.984553775999</v>
      </c>
      <c r="H15">
        <v>35630761.25</v>
      </c>
      <c r="I15" t="s">
        <v>1312</v>
      </c>
      <c r="J15">
        <v>29.846528428210998</v>
      </c>
    </row>
    <row r="16" spans="1:10" hidden="1" x14ac:dyDescent="0.25">
      <c r="A16" t="s">
        <v>99</v>
      </c>
      <c r="B16" t="s">
        <v>140</v>
      </c>
      <c r="C16" t="s">
        <v>912</v>
      </c>
      <c r="D16" t="s">
        <v>247</v>
      </c>
      <c r="E16" t="s">
        <v>694</v>
      </c>
      <c r="F16">
        <v>1354</v>
      </c>
      <c r="G16">
        <v>16319.680849335</v>
      </c>
      <c r="H16">
        <v>22096847.870000001</v>
      </c>
      <c r="I16" t="s">
        <v>1312</v>
      </c>
      <c r="J16">
        <v>18.509685872226999</v>
      </c>
    </row>
    <row r="17" spans="1:10" hidden="1" x14ac:dyDescent="0.25">
      <c r="A17" t="s">
        <v>99</v>
      </c>
      <c r="B17" t="s">
        <v>140</v>
      </c>
      <c r="C17" t="s">
        <v>912</v>
      </c>
      <c r="D17" t="s">
        <v>187</v>
      </c>
      <c r="E17" t="s">
        <v>694</v>
      </c>
      <c r="F17">
        <v>1293</v>
      </c>
      <c r="G17">
        <v>16319.485027069</v>
      </c>
      <c r="H17">
        <v>21101094.140000001</v>
      </c>
      <c r="I17" t="s">
        <v>1312</v>
      </c>
      <c r="J17">
        <v>17.675580987366001</v>
      </c>
    </row>
    <row r="18" spans="1:10" hidden="1" x14ac:dyDescent="0.25">
      <c r="A18" t="s">
        <v>99</v>
      </c>
      <c r="B18" t="s">
        <v>140</v>
      </c>
      <c r="C18" t="s">
        <v>912</v>
      </c>
      <c r="D18" t="s">
        <v>1001</v>
      </c>
      <c r="E18" t="s">
        <v>694</v>
      </c>
      <c r="F18">
        <v>980</v>
      </c>
      <c r="G18">
        <v>16275.619204082001</v>
      </c>
      <c r="H18">
        <v>15950106.82</v>
      </c>
      <c r="I18" t="s">
        <v>1312</v>
      </c>
      <c r="J18">
        <v>13.360795557971</v>
      </c>
    </row>
    <row r="19" spans="1:10" hidden="1" x14ac:dyDescent="0.25">
      <c r="A19" t="s">
        <v>99</v>
      </c>
      <c r="B19" t="s">
        <v>140</v>
      </c>
      <c r="C19" t="s">
        <v>912</v>
      </c>
      <c r="D19" t="s">
        <v>293</v>
      </c>
      <c r="E19" t="s">
        <v>694</v>
      </c>
      <c r="F19">
        <v>824</v>
      </c>
      <c r="G19">
        <v>16300.097888349999</v>
      </c>
      <c r="H19">
        <v>13431280.66</v>
      </c>
      <c r="I19" t="s">
        <v>1312</v>
      </c>
      <c r="J19">
        <v>11.250871044636</v>
      </c>
    </row>
    <row r="20" spans="1:10" hidden="1" x14ac:dyDescent="0.25">
      <c r="A20" t="s">
        <v>99</v>
      </c>
      <c r="B20" t="s">
        <v>140</v>
      </c>
      <c r="C20" t="s">
        <v>912</v>
      </c>
      <c r="D20" t="s">
        <v>271</v>
      </c>
      <c r="E20" t="s">
        <v>694</v>
      </c>
      <c r="F20">
        <v>31</v>
      </c>
      <c r="G20">
        <v>16319.387096774</v>
      </c>
      <c r="H20">
        <v>505901</v>
      </c>
      <c r="I20" t="s">
        <v>1312</v>
      </c>
      <c r="J20">
        <v>0.42377395398366002</v>
      </c>
    </row>
    <row r="21" spans="1:10" hidden="1" x14ac:dyDescent="0.25">
      <c r="A21" t="s">
        <v>99</v>
      </c>
      <c r="B21" t="s">
        <v>140</v>
      </c>
      <c r="C21" t="s">
        <v>1011</v>
      </c>
      <c r="D21" t="s">
        <v>280</v>
      </c>
      <c r="E21" t="s">
        <v>693</v>
      </c>
      <c r="F21">
        <v>62</v>
      </c>
      <c r="G21">
        <v>16306.984512195</v>
      </c>
      <c r="H21">
        <v>1011033.0397561</v>
      </c>
      <c r="I21" t="s">
        <v>1312</v>
      </c>
      <c r="J21">
        <v>2.1252711713903998</v>
      </c>
    </row>
    <row r="22" spans="1:10" hidden="1" x14ac:dyDescent="0.25">
      <c r="A22" t="s">
        <v>99</v>
      </c>
      <c r="B22" t="s">
        <v>140</v>
      </c>
      <c r="C22" t="s">
        <v>1011</v>
      </c>
      <c r="D22" t="s">
        <v>280</v>
      </c>
      <c r="E22" t="s">
        <v>694</v>
      </c>
      <c r="F22">
        <v>20</v>
      </c>
      <c r="G22">
        <v>16306.984512195</v>
      </c>
      <c r="H22">
        <v>326139.6902439</v>
      </c>
      <c r="I22" t="s">
        <v>1312</v>
      </c>
      <c r="J22">
        <v>0.68557134560980004</v>
      </c>
    </row>
    <row r="23" spans="1:10" hidden="1" x14ac:dyDescent="0.25">
      <c r="A23" t="s">
        <v>99</v>
      </c>
      <c r="B23" t="s">
        <v>140</v>
      </c>
      <c r="C23" t="s">
        <v>1011</v>
      </c>
      <c r="D23" t="s">
        <v>1000</v>
      </c>
      <c r="E23" t="s">
        <v>693</v>
      </c>
      <c r="F23">
        <v>32</v>
      </c>
      <c r="G23">
        <v>16237.71</v>
      </c>
      <c r="H23">
        <v>519606.72</v>
      </c>
      <c r="I23" t="s">
        <v>1312</v>
      </c>
      <c r="J23">
        <v>1.0922542973898</v>
      </c>
    </row>
    <row r="24" spans="1:10" hidden="1" x14ac:dyDescent="0.25">
      <c r="A24" t="s">
        <v>99</v>
      </c>
      <c r="B24" t="s">
        <v>140</v>
      </c>
      <c r="C24" t="s">
        <v>100</v>
      </c>
      <c r="D24" t="s">
        <v>1136</v>
      </c>
      <c r="E24" t="s">
        <v>693</v>
      </c>
      <c r="F24">
        <v>1250</v>
      </c>
      <c r="G24">
        <v>16219.073424</v>
      </c>
      <c r="H24">
        <v>20273841.780000001</v>
      </c>
      <c r="I24" t="s">
        <v>1312</v>
      </c>
      <c r="J24">
        <v>4.0518539681374</v>
      </c>
    </row>
    <row r="25" spans="1:10" hidden="1" x14ac:dyDescent="0.25">
      <c r="A25" t="s">
        <v>99</v>
      </c>
      <c r="B25" t="s">
        <v>140</v>
      </c>
      <c r="C25" t="s">
        <v>100</v>
      </c>
      <c r="D25" t="s">
        <v>187</v>
      </c>
      <c r="E25" t="s">
        <v>693</v>
      </c>
      <c r="F25">
        <v>655</v>
      </c>
      <c r="G25">
        <v>16319.485031056</v>
      </c>
      <c r="H25">
        <v>5254874.18</v>
      </c>
      <c r="I25" t="s">
        <v>1312</v>
      </c>
      <c r="J25">
        <v>1.0502194418474999</v>
      </c>
    </row>
    <row r="26" spans="1:10" hidden="1" x14ac:dyDescent="0.25">
      <c r="A26" t="s">
        <v>99</v>
      </c>
      <c r="B26" t="s">
        <v>140</v>
      </c>
      <c r="C26" t="s">
        <v>108</v>
      </c>
      <c r="D26" t="s">
        <v>247</v>
      </c>
      <c r="E26" t="s">
        <v>693</v>
      </c>
      <c r="F26">
        <v>119</v>
      </c>
      <c r="G26">
        <v>16319.680840335999</v>
      </c>
      <c r="H26">
        <v>1942042.02</v>
      </c>
      <c r="I26" t="s">
        <v>1312</v>
      </c>
      <c r="J26">
        <v>0.70424991559269001</v>
      </c>
    </row>
    <row r="27" spans="1:10" hidden="1" x14ac:dyDescent="0.25">
      <c r="A27" t="s">
        <v>99</v>
      </c>
      <c r="B27" t="s">
        <v>140</v>
      </c>
      <c r="C27" t="s">
        <v>101</v>
      </c>
      <c r="D27" t="s">
        <v>187</v>
      </c>
      <c r="E27" t="s">
        <v>693</v>
      </c>
      <c r="F27">
        <v>226</v>
      </c>
      <c r="G27">
        <v>16319.485025381</v>
      </c>
      <c r="H27">
        <v>3214938.55</v>
      </c>
      <c r="I27" t="s">
        <v>1312</v>
      </c>
      <c r="J27">
        <v>10.787874828172001</v>
      </c>
    </row>
    <row r="28" spans="1:10" hidden="1" x14ac:dyDescent="0.25">
      <c r="A28" t="s">
        <v>99</v>
      </c>
      <c r="B28" t="s">
        <v>140</v>
      </c>
      <c r="C28" t="s">
        <v>352</v>
      </c>
      <c r="D28" t="s">
        <v>271</v>
      </c>
      <c r="E28" t="s">
        <v>693</v>
      </c>
      <c r="F28">
        <v>225</v>
      </c>
      <c r="G28">
        <v>16319.387111111</v>
      </c>
      <c r="H28">
        <v>3671862.1</v>
      </c>
      <c r="I28" t="s">
        <v>1312</v>
      </c>
      <c r="J28">
        <v>1.4734486992577001</v>
      </c>
    </row>
    <row r="29" spans="1:10" hidden="1" x14ac:dyDescent="0.25">
      <c r="A29" t="s">
        <v>99</v>
      </c>
      <c r="B29" t="s">
        <v>140</v>
      </c>
      <c r="C29" t="s">
        <v>352</v>
      </c>
      <c r="D29" t="s">
        <v>187</v>
      </c>
      <c r="E29" t="s">
        <v>693</v>
      </c>
      <c r="F29">
        <v>90</v>
      </c>
      <c r="G29">
        <v>16319.485000000001</v>
      </c>
      <c r="H29">
        <v>1468753.65</v>
      </c>
      <c r="I29" t="s">
        <v>1312</v>
      </c>
      <c r="J29">
        <v>0.58938301498918999</v>
      </c>
    </row>
    <row r="30" spans="1:10" hidden="1" x14ac:dyDescent="0.25">
      <c r="A30" t="s">
        <v>99</v>
      </c>
      <c r="B30" t="s">
        <v>140</v>
      </c>
      <c r="C30" t="s">
        <v>352</v>
      </c>
      <c r="D30" t="s">
        <v>246</v>
      </c>
      <c r="E30" t="s">
        <v>693</v>
      </c>
      <c r="F30">
        <v>81</v>
      </c>
      <c r="G30">
        <v>16291.155061728001</v>
      </c>
      <c r="H30">
        <v>1319583.56</v>
      </c>
      <c r="I30" t="s">
        <v>1312</v>
      </c>
      <c r="J30">
        <v>0.52952388382011994</v>
      </c>
    </row>
    <row r="31" spans="1:10" hidden="1" x14ac:dyDescent="0.25">
      <c r="A31" t="s">
        <v>99</v>
      </c>
      <c r="B31" t="s">
        <v>140</v>
      </c>
      <c r="C31" t="s">
        <v>281</v>
      </c>
      <c r="D31" t="s">
        <v>1136</v>
      </c>
      <c r="E31" t="s">
        <v>693</v>
      </c>
      <c r="F31">
        <v>426</v>
      </c>
      <c r="G31">
        <v>16219.07342723</v>
      </c>
      <c r="H31">
        <v>6909325.2800000003</v>
      </c>
      <c r="I31" t="s">
        <v>1312</v>
      </c>
      <c r="J31">
        <v>3.4718229814108001</v>
      </c>
    </row>
    <row r="32" spans="1:10" hidden="1" x14ac:dyDescent="0.25">
      <c r="A32" t="s">
        <v>99</v>
      </c>
      <c r="B32" t="s">
        <v>140</v>
      </c>
      <c r="C32" t="s">
        <v>281</v>
      </c>
      <c r="D32" t="s">
        <v>246</v>
      </c>
      <c r="E32" t="s">
        <v>693</v>
      </c>
      <c r="F32">
        <v>120</v>
      </c>
      <c r="G32">
        <v>16291.155060241001</v>
      </c>
      <c r="H32">
        <v>1954938.6072289001</v>
      </c>
      <c r="I32" t="s">
        <v>1312</v>
      </c>
      <c r="J32">
        <v>0.98232468566372999</v>
      </c>
    </row>
    <row r="33" spans="1:10" hidden="1" x14ac:dyDescent="0.25">
      <c r="A33" t="s">
        <v>99</v>
      </c>
      <c r="B33" t="s">
        <v>140</v>
      </c>
      <c r="C33" t="s">
        <v>281</v>
      </c>
      <c r="D33" t="s">
        <v>246</v>
      </c>
      <c r="E33" t="s">
        <v>694</v>
      </c>
      <c r="F33">
        <v>129</v>
      </c>
      <c r="G33">
        <v>16291.155060241001</v>
      </c>
      <c r="H33">
        <v>2101559.0027711</v>
      </c>
      <c r="I33" t="s">
        <v>1312</v>
      </c>
      <c r="J33">
        <v>1.0559990370885</v>
      </c>
    </row>
    <row r="34" spans="1:10" hidden="1" x14ac:dyDescent="0.25">
      <c r="A34" t="s">
        <v>99</v>
      </c>
      <c r="B34" t="s">
        <v>140</v>
      </c>
      <c r="C34" t="s">
        <v>1079</v>
      </c>
      <c r="D34" t="s">
        <v>1136</v>
      </c>
      <c r="E34" t="s">
        <v>693</v>
      </c>
      <c r="F34">
        <v>27</v>
      </c>
      <c r="G34">
        <v>16219.073333333001</v>
      </c>
      <c r="H34">
        <v>437914.98</v>
      </c>
      <c r="I34" t="s">
        <v>1312</v>
      </c>
      <c r="J34">
        <v>1.0453762660218999</v>
      </c>
    </row>
    <row r="35" spans="1:10" hidden="1" x14ac:dyDescent="0.25">
      <c r="A35" t="s">
        <v>99</v>
      </c>
      <c r="B35" t="s">
        <v>140</v>
      </c>
      <c r="C35" t="s">
        <v>1079</v>
      </c>
      <c r="D35" t="s">
        <v>280</v>
      </c>
      <c r="E35" t="s">
        <v>693</v>
      </c>
      <c r="F35">
        <v>5</v>
      </c>
      <c r="G35">
        <v>16306.984</v>
      </c>
      <c r="H35">
        <v>81534.92</v>
      </c>
      <c r="I35" t="s">
        <v>1312</v>
      </c>
      <c r="J35">
        <v>0.19463748470079001</v>
      </c>
    </row>
    <row r="36" spans="1:10" hidden="1" x14ac:dyDescent="0.25">
      <c r="A36" t="s">
        <v>99</v>
      </c>
      <c r="B36" t="s">
        <v>140</v>
      </c>
      <c r="C36" t="s">
        <v>353</v>
      </c>
      <c r="D36" t="s">
        <v>293</v>
      </c>
      <c r="E36" t="s">
        <v>693</v>
      </c>
      <c r="F36">
        <v>80</v>
      </c>
      <c r="G36">
        <v>16300.097874999999</v>
      </c>
      <c r="H36">
        <v>1304007.83</v>
      </c>
      <c r="I36" t="s">
        <v>1312</v>
      </c>
      <c r="J36">
        <v>3.4328571509405998</v>
      </c>
    </row>
    <row r="37" spans="1:10" hidden="1" x14ac:dyDescent="0.25">
      <c r="A37" t="s">
        <v>99</v>
      </c>
      <c r="B37" t="s">
        <v>140</v>
      </c>
      <c r="C37" t="s">
        <v>1314</v>
      </c>
      <c r="D37" t="s">
        <v>280</v>
      </c>
      <c r="E37" t="s">
        <v>694</v>
      </c>
      <c r="F37">
        <v>360</v>
      </c>
      <c r="G37">
        <v>16306.984555556</v>
      </c>
      <c r="H37">
        <v>5870514.4400000004</v>
      </c>
      <c r="I37" t="s">
        <v>1312</v>
      </c>
      <c r="J37">
        <v>8.0206161393744999</v>
      </c>
    </row>
    <row r="38" spans="1:10" hidden="1" x14ac:dyDescent="0.25">
      <c r="A38" t="s">
        <v>99</v>
      </c>
      <c r="B38" t="s">
        <v>140</v>
      </c>
      <c r="C38" t="s">
        <v>1314</v>
      </c>
      <c r="D38" t="s">
        <v>181</v>
      </c>
      <c r="E38" t="s">
        <v>694</v>
      </c>
      <c r="F38">
        <v>805</v>
      </c>
      <c r="G38">
        <v>4268.7179999999998</v>
      </c>
      <c r="H38">
        <v>3436317.99</v>
      </c>
      <c r="I38" t="s">
        <v>1312</v>
      </c>
      <c r="J38">
        <v>4.6948845475656</v>
      </c>
    </row>
    <row r="39" spans="1:10" hidden="1" x14ac:dyDescent="0.25">
      <c r="A39" t="s">
        <v>99</v>
      </c>
      <c r="B39" t="s">
        <v>140</v>
      </c>
      <c r="C39" t="s">
        <v>1314</v>
      </c>
      <c r="D39" t="s">
        <v>182</v>
      </c>
      <c r="E39" t="s">
        <v>692</v>
      </c>
      <c r="F39">
        <v>-482</v>
      </c>
      <c r="G39">
        <v>4202.7726923076998</v>
      </c>
      <c r="H39">
        <v>2025736.4376923</v>
      </c>
      <c r="I39" t="s">
        <v>1312</v>
      </c>
      <c r="J39">
        <v>2.7676713058683999</v>
      </c>
    </row>
    <row r="40" spans="1:10" hidden="1" x14ac:dyDescent="0.25">
      <c r="A40" t="s">
        <v>99</v>
      </c>
      <c r="B40" t="s">
        <v>140</v>
      </c>
      <c r="C40" t="s">
        <v>1314</v>
      </c>
      <c r="D40" t="s">
        <v>182</v>
      </c>
      <c r="E40" t="s">
        <v>694</v>
      </c>
      <c r="F40">
        <v>272</v>
      </c>
      <c r="G40">
        <v>4202.7726923076998</v>
      </c>
      <c r="H40">
        <v>1143154.1723076999</v>
      </c>
      <c r="I40" t="s">
        <v>1312</v>
      </c>
      <c r="J40">
        <v>1.5618394091207</v>
      </c>
    </row>
    <row r="41" spans="1:10" hidden="1" x14ac:dyDescent="0.25">
      <c r="A41" t="s">
        <v>99</v>
      </c>
      <c r="B41" t="s">
        <v>140</v>
      </c>
      <c r="C41" t="s">
        <v>1314</v>
      </c>
      <c r="D41" t="s">
        <v>313</v>
      </c>
      <c r="E41" t="s">
        <v>694</v>
      </c>
      <c r="F41">
        <v>52</v>
      </c>
      <c r="G41">
        <v>4132.8334615385002</v>
      </c>
      <c r="H41">
        <v>214907.34</v>
      </c>
      <c r="I41" t="s">
        <v>1312</v>
      </c>
      <c r="J41">
        <v>0.29361809723680998</v>
      </c>
    </row>
    <row r="42" spans="1:10" hidden="1" x14ac:dyDescent="0.25">
      <c r="A42" t="s">
        <v>99</v>
      </c>
      <c r="B42" t="s">
        <v>140</v>
      </c>
      <c r="C42" t="s">
        <v>109</v>
      </c>
      <c r="D42" t="s">
        <v>247</v>
      </c>
      <c r="E42" t="s">
        <v>693</v>
      </c>
      <c r="F42">
        <v>60</v>
      </c>
      <c r="G42">
        <v>16319.680833332999</v>
      </c>
      <c r="H42">
        <v>979180.85</v>
      </c>
      <c r="I42" t="s">
        <v>1312</v>
      </c>
      <c r="J42">
        <v>2.9757143678836</v>
      </c>
    </row>
    <row r="43" spans="1:10" hidden="1" x14ac:dyDescent="0.25">
      <c r="A43" t="s">
        <v>99</v>
      </c>
      <c r="B43" t="s">
        <v>140</v>
      </c>
      <c r="C43" t="s">
        <v>109</v>
      </c>
      <c r="D43" t="s">
        <v>187</v>
      </c>
      <c r="E43" t="s">
        <v>693</v>
      </c>
      <c r="F43">
        <v>60</v>
      </c>
      <c r="G43">
        <v>16319.485166667</v>
      </c>
      <c r="H43">
        <v>979169.11</v>
      </c>
      <c r="I43" t="s">
        <v>1312</v>
      </c>
      <c r="J43">
        <v>2.9756786902183001</v>
      </c>
    </row>
    <row r="44" spans="1:10" hidden="1" x14ac:dyDescent="0.25">
      <c r="A44" t="s">
        <v>99</v>
      </c>
      <c r="B44" t="s">
        <v>140</v>
      </c>
      <c r="C44" t="s">
        <v>1015</v>
      </c>
      <c r="D44" t="s">
        <v>271</v>
      </c>
      <c r="E44" t="s">
        <v>695</v>
      </c>
      <c r="F44">
        <v>70</v>
      </c>
      <c r="G44">
        <v>16319.387142857</v>
      </c>
      <c r="H44">
        <v>228471.42</v>
      </c>
      <c r="I44" t="s">
        <v>1312</v>
      </c>
      <c r="J44">
        <v>11.149450008862001</v>
      </c>
    </row>
    <row r="45" spans="1:10" hidden="1" x14ac:dyDescent="0.25">
      <c r="A45" t="s">
        <v>99</v>
      </c>
      <c r="B45" t="s">
        <v>140</v>
      </c>
      <c r="C45" t="s">
        <v>1012</v>
      </c>
      <c r="D45" t="s">
        <v>154</v>
      </c>
      <c r="E45" t="s">
        <v>692</v>
      </c>
      <c r="F45">
        <v>-236</v>
      </c>
      <c r="G45">
        <v>4333.100625</v>
      </c>
      <c r="H45">
        <v>207988.83</v>
      </c>
      <c r="I45" t="s">
        <v>1312</v>
      </c>
      <c r="J45">
        <v>0.65585017179075999</v>
      </c>
    </row>
    <row r="46" spans="1:10" hidden="1" x14ac:dyDescent="0.25">
      <c r="A46" t="s">
        <v>1061</v>
      </c>
      <c r="B46" t="s">
        <v>1478</v>
      </c>
      <c r="C46" t="s">
        <v>101</v>
      </c>
      <c r="D46" t="s">
        <v>1529</v>
      </c>
      <c r="E46" t="s">
        <v>694</v>
      </c>
      <c r="F46">
        <v>200000</v>
      </c>
      <c r="G46">
        <v>5.7455703500000004</v>
      </c>
      <c r="H46">
        <v>1149114.07</v>
      </c>
      <c r="I46" t="s">
        <v>1312</v>
      </c>
      <c r="J46">
        <v>3.8559053486265999</v>
      </c>
    </row>
    <row r="47" spans="1:10" hidden="1" x14ac:dyDescent="0.25">
      <c r="A47" t="s">
        <v>105</v>
      </c>
      <c r="B47" t="s">
        <v>103</v>
      </c>
      <c r="C47" t="s">
        <v>245</v>
      </c>
      <c r="D47" t="s">
        <v>105</v>
      </c>
      <c r="E47" t="s">
        <v>694</v>
      </c>
      <c r="F47" t="s">
        <v>103</v>
      </c>
      <c r="G47" t="s">
        <v>1312</v>
      </c>
      <c r="H47">
        <v>-617834.68999999994</v>
      </c>
      <c r="I47" t="s">
        <v>1312</v>
      </c>
      <c r="J47">
        <v>-5.0407710702003001</v>
      </c>
    </row>
    <row r="48" spans="1:10" hidden="1" x14ac:dyDescent="0.25">
      <c r="A48" t="s">
        <v>105</v>
      </c>
      <c r="B48" t="s">
        <v>103</v>
      </c>
      <c r="C48" t="s">
        <v>455</v>
      </c>
      <c r="D48" t="s">
        <v>105</v>
      </c>
      <c r="E48" t="s">
        <v>694</v>
      </c>
      <c r="F48" t="s">
        <v>103</v>
      </c>
      <c r="G48" t="s">
        <v>1312</v>
      </c>
      <c r="H48">
        <v>-13740.65</v>
      </c>
      <c r="I48" t="s">
        <v>1312</v>
      </c>
      <c r="J48">
        <v>-0.32650851918805002</v>
      </c>
    </row>
    <row r="49" spans="1:10" hidden="1" x14ac:dyDescent="0.25">
      <c r="A49" t="s">
        <v>105</v>
      </c>
      <c r="B49" t="s">
        <v>103</v>
      </c>
      <c r="C49" t="s">
        <v>913</v>
      </c>
      <c r="D49" t="s">
        <v>105</v>
      </c>
      <c r="E49" t="s">
        <v>694</v>
      </c>
      <c r="F49" t="s">
        <v>103</v>
      </c>
      <c r="G49" t="s">
        <v>1312</v>
      </c>
      <c r="H49">
        <v>31768.39</v>
      </c>
      <c r="I49" t="s">
        <v>1312</v>
      </c>
      <c r="J49">
        <v>0.30360625597667001</v>
      </c>
    </row>
    <row r="50" spans="1:10" hidden="1" x14ac:dyDescent="0.25">
      <c r="A50" t="s">
        <v>105</v>
      </c>
      <c r="B50" t="s">
        <v>103</v>
      </c>
      <c r="C50" t="s">
        <v>356</v>
      </c>
      <c r="D50" t="s">
        <v>105</v>
      </c>
      <c r="E50" t="s">
        <v>694</v>
      </c>
      <c r="F50" t="s">
        <v>103</v>
      </c>
      <c r="G50" t="s">
        <v>1312</v>
      </c>
      <c r="H50">
        <v>-9889.93</v>
      </c>
      <c r="I50" t="s">
        <v>1312</v>
      </c>
      <c r="J50">
        <v>-1.6803603982294999</v>
      </c>
    </row>
    <row r="51" spans="1:10" hidden="1" x14ac:dyDescent="0.25">
      <c r="A51" t="s">
        <v>105</v>
      </c>
      <c r="B51" t="s">
        <v>103</v>
      </c>
      <c r="C51" t="s">
        <v>896</v>
      </c>
      <c r="D51" t="s">
        <v>105</v>
      </c>
      <c r="E51" t="s">
        <v>694</v>
      </c>
      <c r="F51" t="s">
        <v>103</v>
      </c>
      <c r="G51" t="s">
        <v>1312</v>
      </c>
      <c r="H51">
        <v>-31703.17</v>
      </c>
      <c r="I51" t="s">
        <v>1312</v>
      </c>
      <c r="J51">
        <v>-3.2326372155319999E-2</v>
      </c>
    </row>
    <row r="52" spans="1:10" hidden="1" x14ac:dyDescent="0.25">
      <c r="A52" t="s">
        <v>105</v>
      </c>
      <c r="B52" t="s">
        <v>103</v>
      </c>
      <c r="C52" t="s">
        <v>106</v>
      </c>
      <c r="D52" t="s">
        <v>105</v>
      </c>
      <c r="E52" t="s">
        <v>694</v>
      </c>
      <c r="F52" t="s">
        <v>103</v>
      </c>
      <c r="G52" t="s">
        <v>1312</v>
      </c>
      <c r="H52">
        <v>71277.789999999994</v>
      </c>
      <c r="I52" t="s">
        <v>1312</v>
      </c>
      <c r="J52">
        <v>13.029984976114999</v>
      </c>
    </row>
    <row r="53" spans="1:10" hidden="1" x14ac:dyDescent="0.25">
      <c r="A53" t="s">
        <v>105</v>
      </c>
      <c r="B53" t="s">
        <v>103</v>
      </c>
      <c r="C53" t="s">
        <v>932</v>
      </c>
      <c r="D53" t="s">
        <v>105</v>
      </c>
      <c r="E53" t="s">
        <v>694</v>
      </c>
      <c r="F53" t="s">
        <v>103</v>
      </c>
      <c r="G53" t="s">
        <v>1312</v>
      </c>
      <c r="H53">
        <v>-23541.41</v>
      </c>
      <c r="I53" t="s">
        <v>1312</v>
      </c>
      <c r="J53">
        <v>-1.9221955839929999E-2</v>
      </c>
    </row>
    <row r="54" spans="1:10" hidden="1" x14ac:dyDescent="0.25">
      <c r="A54" t="s">
        <v>105</v>
      </c>
      <c r="B54" t="s">
        <v>103</v>
      </c>
      <c r="C54" t="s">
        <v>912</v>
      </c>
      <c r="D54" t="s">
        <v>105</v>
      </c>
      <c r="E54" t="s">
        <v>694</v>
      </c>
      <c r="F54" t="s">
        <v>103</v>
      </c>
      <c r="G54" t="s">
        <v>1312</v>
      </c>
      <c r="H54">
        <v>-17829.23</v>
      </c>
      <c r="I54" t="s">
        <v>1312</v>
      </c>
      <c r="J54">
        <v>-1.493486530682E-2</v>
      </c>
    </row>
    <row r="55" spans="1:10" hidden="1" x14ac:dyDescent="0.25">
      <c r="A55" t="s">
        <v>105</v>
      </c>
      <c r="B55" t="s">
        <v>103</v>
      </c>
      <c r="C55" t="s">
        <v>1014</v>
      </c>
      <c r="D55" t="s">
        <v>105</v>
      </c>
      <c r="E55" t="s">
        <v>694</v>
      </c>
      <c r="F55" t="s">
        <v>103</v>
      </c>
      <c r="G55" t="s">
        <v>1312</v>
      </c>
      <c r="H55">
        <v>37035.360000000001</v>
      </c>
      <c r="I55" t="s">
        <v>1312</v>
      </c>
      <c r="J55">
        <v>2.1484116335471999</v>
      </c>
    </row>
    <row r="56" spans="1:10" hidden="1" x14ac:dyDescent="0.25">
      <c r="A56" t="s">
        <v>105</v>
      </c>
      <c r="B56" t="s">
        <v>103</v>
      </c>
      <c r="C56" t="s">
        <v>1011</v>
      </c>
      <c r="D56" t="s">
        <v>105</v>
      </c>
      <c r="E56" t="s">
        <v>694</v>
      </c>
      <c r="F56" t="s">
        <v>103</v>
      </c>
      <c r="G56" t="s">
        <v>1312</v>
      </c>
      <c r="H56">
        <v>-216592.3</v>
      </c>
      <c r="I56" t="s">
        <v>1312</v>
      </c>
      <c r="J56">
        <v>-0.45529409330301002</v>
      </c>
    </row>
    <row r="57" spans="1:10" hidden="1" x14ac:dyDescent="0.25">
      <c r="A57" t="s">
        <v>105</v>
      </c>
      <c r="B57" t="s">
        <v>103</v>
      </c>
      <c r="C57" t="s">
        <v>104</v>
      </c>
      <c r="D57" t="s">
        <v>105</v>
      </c>
      <c r="E57" t="s">
        <v>694</v>
      </c>
      <c r="F57" t="s">
        <v>103</v>
      </c>
      <c r="G57" t="s">
        <v>1312</v>
      </c>
      <c r="H57">
        <v>228093.48</v>
      </c>
      <c r="I57" t="s">
        <v>1312</v>
      </c>
      <c r="J57">
        <v>0.60971643887837002</v>
      </c>
    </row>
    <row r="58" spans="1:10" hidden="1" x14ac:dyDescent="0.25">
      <c r="A58" t="s">
        <v>105</v>
      </c>
      <c r="B58" t="s">
        <v>103</v>
      </c>
      <c r="C58" t="s">
        <v>100</v>
      </c>
      <c r="D58" t="s">
        <v>105</v>
      </c>
      <c r="E58" t="s">
        <v>694</v>
      </c>
      <c r="F58" t="s">
        <v>103</v>
      </c>
      <c r="G58" t="s">
        <v>1312</v>
      </c>
      <c r="H58">
        <v>-240564.83</v>
      </c>
      <c r="I58" t="s">
        <v>1312</v>
      </c>
      <c r="J58">
        <v>-4.8078384531509998E-2</v>
      </c>
    </row>
    <row r="59" spans="1:10" hidden="1" x14ac:dyDescent="0.25">
      <c r="A59" t="s">
        <v>105</v>
      </c>
      <c r="B59" t="s">
        <v>103</v>
      </c>
      <c r="C59" t="s">
        <v>108</v>
      </c>
      <c r="D59" t="s">
        <v>105</v>
      </c>
      <c r="E59" t="s">
        <v>694</v>
      </c>
      <c r="F59" t="s">
        <v>103</v>
      </c>
      <c r="G59" t="s">
        <v>1312</v>
      </c>
      <c r="H59">
        <v>829511.84</v>
      </c>
      <c r="I59" t="s">
        <v>1312</v>
      </c>
      <c r="J59">
        <v>0.30080896153994002</v>
      </c>
    </row>
    <row r="60" spans="1:10" hidden="1" x14ac:dyDescent="0.25">
      <c r="A60" t="s">
        <v>105</v>
      </c>
      <c r="B60" t="s">
        <v>103</v>
      </c>
      <c r="C60" t="s">
        <v>101</v>
      </c>
      <c r="D60" t="s">
        <v>105</v>
      </c>
      <c r="E60" t="s">
        <v>694</v>
      </c>
      <c r="F60" t="s">
        <v>103</v>
      </c>
      <c r="G60" t="s">
        <v>1312</v>
      </c>
      <c r="H60">
        <v>-16761.89</v>
      </c>
      <c r="I60" t="s">
        <v>1312</v>
      </c>
      <c r="J60">
        <v>-5.6245296260349999E-2</v>
      </c>
    </row>
    <row r="61" spans="1:10" hidden="1" x14ac:dyDescent="0.25">
      <c r="A61" t="s">
        <v>105</v>
      </c>
      <c r="B61" t="s">
        <v>103</v>
      </c>
      <c r="C61" t="s">
        <v>352</v>
      </c>
      <c r="D61" t="s">
        <v>105</v>
      </c>
      <c r="E61" t="s">
        <v>694</v>
      </c>
      <c r="F61" t="s">
        <v>103</v>
      </c>
      <c r="G61" t="s">
        <v>1312</v>
      </c>
      <c r="H61">
        <v>-87452.43</v>
      </c>
      <c r="I61" t="s">
        <v>1312</v>
      </c>
      <c r="J61">
        <v>-3.5093003419279997E-2</v>
      </c>
    </row>
    <row r="62" spans="1:10" hidden="1" x14ac:dyDescent="0.25">
      <c r="A62" t="s">
        <v>105</v>
      </c>
      <c r="B62" t="s">
        <v>103</v>
      </c>
      <c r="C62" t="s">
        <v>281</v>
      </c>
      <c r="D62" t="s">
        <v>105</v>
      </c>
      <c r="E62" t="s">
        <v>694</v>
      </c>
      <c r="F62" t="s">
        <v>103</v>
      </c>
      <c r="G62" t="s">
        <v>1312</v>
      </c>
      <c r="H62">
        <v>-45864.52</v>
      </c>
      <c r="I62" t="s">
        <v>1312</v>
      </c>
      <c r="J62">
        <v>-2.3046171386420001E-2</v>
      </c>
    </row>
    <row r="63" spans="1:10" hidden="1" x14ac:dyDescent="0.25">
      <c r="A63" t="s">
        <v>105</v>
      </c>
      <c r="B63" t="s">
        <v>103</v>
      </c>
      <c r="C63" t="s">
        <v>1079</v>
      </c>
      <c r="D63" t="s">
        <v>105</v>
      </c>
      <c r="E63" t="s">
        <v>694</v>
      </c>
      <c r="F63" t="s">
        <v>103</v>
      </c>
      <c r="G63" t="s">
        <v>1312</v>
      </c>
      <c r="H63">
        <v>-16446.34</v>
      </c>
      <c r="I63" t="s">
        <v>1312</v>
      </c>
      <c r="J63">
        <v>-3.9260163009099999E-2</v>
      </c>
    </row>
    <row r="64" spans="1:10" hidden="1" x14ac:dyDescent="0.25">
      <c r="A64" t="s">
        <v>105</v>
      </c>
      <c r="B64" t="s">
        <v>103</v>
      </c>
      <c r="C64" t="s">
        <v>756</v>
      </c>
      <c r="D64" t="s">
        <v>105</v>
      </c>
      <c r="E64" t="s">
        <v>694</v>
      </c>
      <c r="F64" t="s">
        <v>103</v>
      </c>
      <c r="G64" t="s">
        <v>1312</v>
      </c>
      <c r="H64">
        <v>-941.64</v>
      </c>
      <c r="I64" t="s">
        <v>1312</v>
      </c>
      <c r="J64">
        <v>-3.1335523964790002E-2</v>
      </c>
    </row>
    <row r="65" spans="1:10" hidden="1" x14ac:dyDescent="0.25">
      <c r="A65" t="s">
        <v>105</v>
      </c>
      <c r="B65" t="s">
        <v>103</v>
      </c>
      <c r="C65" t="s">
        <v>353</v>
      </c>
      <c r="D65" t="s">
        <v>105</v>
      </c>
      <c r="E65" t="s">
        <v>694</v>
      </c>
      <c r="F65" t="s">
        <v>103</v>
      </c>
      <c r="G65" t="s">
        <v>1312</v>
      </c>
      <c r="H65">
        <v>-16201.06</v>
      </c>
      <c r="I65" t="s">
        <v>1312</v>
      </c>
      <c r="J65">
        <v>-4.264999288679E-2</v>
      </c>
    </row>
    <row r="66" spans="1:10" hidden="1" x14ac:dyDescent="0.25">
      <c r="A66" t="s">
        <v>105</v>
      </c>
      <c r="B66" t="s">
        <v>103</v>
      </c>
      <c r="C66" t="s">
        <v>1314</v>
      </c>
      <c r="D66" t="s">
        <v>105</v>
      </c>
      <c r="E66" t="s">
        <v>694</v>
      </c>
      <c r="F66" t="s">
        <v>103</v>
      </c>
      <c r="G66" t="s">
        <v>1312</v>
      </c>
      <c r="H66">
        <v>-12565.78</v>
      </c>
      <c r="I66" t="s">
        <v>1312</v>
      </c>
      <c r="J66">
        <v>-1.71680521191E-2</v>
      </c>
    </row>
    <row r="67" spans="1:10" hidden="1" x14ac:dyDescent="0.25">
      <c r="A67" t="s">
        <v>105</v>
      </c>
      <c r="B67" t="s">
        <v>103</v>
      </c>
      <c r="C67" t="s">
        <v>295</v>
      </c>
      <c r="D67" t="s">
        <v>105</v>
      </c>
      <c r="E67" t="s">
        <v>694</v>
      </c>
      <c r="F67" t="s">
        <v>103</v>
      </c>
      <c r="G67" t="s">
        <v>1312</v>
      </c>
      <c r="H67">
        <v>-8248.24</v>
      </c>
      <c r="I67" t="s">
        <v>1312</v>
      </c>
      <c r="J67">
        <v>-3.7328390073499999E-3</v>
      </c>
    </row>
    <row r="68" spans="1:10" hidden="1" x14ac:dyDescent="0.25">
      <c r="A68" t="s">
        <v>105</v>
      </c>
      <c r="B68" t="s">
        <v>103</v>
      </c>
      <c r="C68" t="s">
        <v>357</v>
      </c>
      <c r="D68" t="s">
        <v>105</v>
      </c>
      <c r="E68" t="s">
        <v>694</v>
      </c>
      <c r="F68" t="s">
        <v>103</v>
      </c>
      <c r="G68" t="s">
        <v>1312</v>
      </c>
      <c r="H68">
        <v>-8217.48</v>
      </c>
      <c r="I68" t="s">
        <v>1312</v>
      </c>
      <c r="J68">
        <v>-1.358846921119</v>
      </c>
    </row>
    <row r="69" spans="1:10" hidden="1" x14ac:dyDescent="0.25">
      <c r="A69" t="s">
        <v>105</v>
      </c>
      <c r="B69" t="s">
        <v>103</v>
      </c>
      <c r="C69" t="s">
        <v>109</v>
      </c>
      <c r="D69" t="s">
        <v>105</v>
      </c>
      <c r="E69" t="s">
        <v>694</v>
      </c>
      <c r="F69" t="s">
        <v>103</v>
      </c>
      <c r="G69" t="s">
        <v>1312</v>
      </c>
      <c r="H69">
        <v>-77971.98</v>
      </c>
      <c r="I69" t="s">
        <v>1312</v>
      </c>
      <c r="J69">
        <v>-0.23695555440891</v>
      </c>
    </row>
    <row r="70" spans="1:10" hidden="1" x14ac:dyDescent="0.25">
      <c r="A70" t="s">
        <v>105</v>
      </c>
      <c r="B70" t="s">
        <v>103</v>
      </c>
      <c r="C70" t="s">
        <v>1015</v>
      </c>
      <c r="D70" t="s">
        <v>105</v>
      </c>
      <c r="E70" t="s">
        <v>694</v>
      </c>
      <c r="F70" t="s">
        <v>103</v>
      </c>
      <c r="G70" t="s">
        <v>1312</v>
      </c>
      <c r="H70">
        <v>-3360.5</v>
      </c>
      <c r="I70" t="s">
        <v>1312</v>
      </c>
      <c r="J70">
        <v>-0.16399305766464001</v>
      </c>
    </row>
    <row r="71" spans="1:10" hidden="1" x14ac:dyDescent="0.25">
      <c r="A71" t="s">
        <v>105</v>
      </c>
      <c r="B71" t="s">
        <v>103</v>
      </c>
      <c r="C71" t="s">
        <v>1012</v>
      </c>
      <c r="D71" t="s">
        <v>105</v>
      </c>
      <c r="E71" t="s">
        <v>694</v>
      </c>
      <c r="F71" t="s">
        <v>103</v>
      </c>
      <c r="G71" t="s">
        <v>1312</v>
      </c>
      <c r="H71">
        <v>387940.28</v>
      </c>
      <c r="I71" t="s">
        <v>1312</v>
      </c>
      <c r="J71">
        <v>1.2232902088182001</v>
      </c>
    </row>
    <row r="72" spans="1:10" hidden="1" x14ac:dyDescent="0.25">
      <c r="A72" t="s">
        <v>134</v>
      </c>
      <c r="B72" t="s">
        <v>218</v>
      </c>
      <c r="C72" t="s">
        <v>100</v>
      </c>
      <c r="D72" t="s">
        <v>11</v>
      </c>
      <c r="E72" t="s">
        <v>78</v>
      </c>
      <c r="F72">
        <v>11</v>
      </c>
      <c r="G72">
        <v>705319.88454544998</v>
      </c>
      <c r="H72">
        <v>7758518.7300000004</v>
      </c>
      <c r="I72" t="s">
        <v>1312</v>
      </c>
      <c r="J72">
        <v>1.5505884500899001</v>
      </c>
    </row>
    <row r="73" spans="1:10" hidden="1" x14ac:dyDescent="0.25">
      <c r="A73" t="s">
        <v>134</v>
      </c>
      <c r="B73" t="s">
        <v>218</v>
      </c>
      <c r="C73" t="s">
        <v>100</v>
      </c>
      <c r="D73" t="s">
        <v>1408</v>
      </c>
      <c r="E73" t="s">
        <v>78</v>
      </c>
      <c r="F73">
        <v>2</v>
      </c>
      <c r="G73">
        <v>713689.8</v>
      </c>
      <c r="H73">
        <v>1427379.6</v>
      </c>
      <c r="I73" t="s">
        <v>1312</v>
      </c>
      <c r="J73">
        <v>0.28527073255566998</v>
      </c>
    </row>
    <row r="74" spans="1:10" hidden="1" x14ac:dyDescent="0.25">
      <c r="A74" t="s">
        <v>134</v>
      </c>
      <c r="B74" t="s">
        <v>218</v>
      </c>
      <c r="C74" t="s">
        <v>100</v>
      </c>
      <c r="D74" t="s">
        <v>914</v>
      </c>
      <c r="E74" t="s">
        <v>694</v>
      </c>
      <c r="F74">
        <v>1</v>
      </c>
      <c r="G74">
        <v>673667.63</v>
      </c>
      <c r="H74">
        <v>673667.63</v>
      </c>
      <c r="I74" t="s">
        <v>1312</v>
      </c>
      <c r="J74">
        <v>0.13463668551038999</v>
      </c>
    </row>
    <row r="75" spans="1:10" hidden="1" x14ac:dyDescent="0.25">
      <c r="A75" t="s">
        <v>134</v>
      </c>
      <c r="B75" t="s">
        <v>218</v>
      </c>
      <c r="C75" t="s">
        <v>108</v>
      </c>
      <c r="D75" t="s">
        <v>495</v>
      </c>
      <c r="E75" t="s">
        <v>78</v>
      </c>
      <c r="F75">
        <v>1</v>
      </c>
      <c r="G75">
        <v>843803.64</v>
      </c>
      <c r="H75">
        <v>843803.64</v>
      </c>
      <c r="I75" t="s">
        <v>1312</v>
      </c>
      <c r="J75">
        <v>0.30599165009148999</v>
      </c>
    </row>
    <row r="76" spans="1:10" hidden="1" x14ac:dyDescent="0.25">
      <c r="A76" t="s">
        <v>134</v>
      </c>
      <c r="B76" t="s">
        <v>218</v>
      </c>
      <c r="C76" t="s">
        <v>281</v>
      </c>
      <c r="D76" t="s">
        <v>248</v>
      </c>
      <c r="E76" t="s">
        <v>78</v>
      </c>
      <c r="F76">
        <v>2</v>
      </c>
      <c r="G76">
        <v>907379.23</v>
      </c>
      <c r="H76">
        <v>1814758.46</v>
      </c>
      <c r="I76" t="s">
        <v>1312</v>
      </c>
      <c r="J76">
        <v>0.91188645371428001</v>
      </c>
    </row>
    <row r="77" spans="1:10" hidden="1" x14ac:dyDescent="0.25">
      <c r="A77" t="s">
        <v>134</v>
      </c>
      <c r="B77" t="s">
        <v>218</v>
      </c>
      <c r="C77" t="s">
        <v>281</v>
      </c>
      <c r="D77" t="s">
        <v>915</v>
      </c>
      <c r="E77" t="s">
        <v>694</v>
      </c>
      <c r="F77">
        <v>2</v>
      </c>
      <c r="G77">
        <v>676943.21499999997</v>
      </c>
      <c r="H77">
        <v>1353886.43</v>
      </c>
      <c r="I77" t="s">
        <v>1312</v>
      </c>
      <c r="J77">
        <v>0.68030579418518</v>
      </c>
    </row>
    <row r="78" spans="1:10" hidden="1" x14ac:dyDescent="0.25">
      <c r="A78" t="s">
        <v>134</v>
      </c>
      <c r="B78" t="s">
        <v>1066</v>
      </c>
      <c r="C78" t="s">
        <v>100</v>
      </c>
      <c r="D78" t="s">
        <v>1067</v>
      </c>
      <c r="E78" t="s">
        <v>694</v>
      </c>
      <c r="F78">
        <v>2</v>
      </c>
      <c r="G78">
        <v>315989.63</v>
      </c>
      <c r="H78">
        <v>631979.26</v>
      </c>
      <c r="I78" t="s">
        <v>1312</v>
      </c>
      <c r="J78">
        <v>0.12630500426109001</v>
      </c>
    </row>
    <row r="79" spans="1:10" hidden="1" x14ac:dyDescent="0.25">
      <c r="A79" t="s">
        <v>134</v>
      </c>
      <c r="B79" t="s">
        <v>1066</v>
      </c>
      <c r="C79" t="s">
        <v>108</v>
      </c>
      <c r="D79" t="s">
        <v>1067</v>
      </c>
      <c r="E79" t="s">
        <v>694</v>
      </c>
      <c r="F79">
        <v>1</v>
      </c>
      <c r="G79">
        <v>315989.63</v>
      </c>
      <c r="H79">
        <v>315989.63</v>
      </c>
      <c r="I79" t="s">
        <v>1312</v>
      </c>
      <c r="J79">
        <v>0.11458849394807</v>
      </c>
    </row>
    <row r="80" spans="1:10" hidden="1" x14ac:dyDescent="0.25">
      <c r="A80" t="s">
        <v>134</v>
      </c>
      <c r="B80" t="s">
        <v>190</v>
      </c>
      <c r="C80" t="s">
        <v>932</v>
      </c>
      <c r="D80" t="s">
        <v>933</v>
      </c>
      <c r="E80" t="s">
        <v>78</v>
      </c>
      <c r="F80">
        <v>2</v>
      </c>
      <c r="G80">
        <v>545872.14</v>
      </c>
      <c r="H80">
        <v>1091744.28</v>
      </c>
      <c r="I80" t="s">
        <v>1312</v>
      </c>
      <c r="J80">
        <v>0.89142750322308995</v>
      </c>
    </row>
    <row r="81" spans="1:10" hidden="1" x14ac:dyDescent="0.25">
      <c r="A81" t="s">
        <v>134</v>
      </c>
      <c r="B81" t="s">
        <v>190</v>
      </c>
      <c r="C81" t="s">
        <v>932</v>
      </c>
      <c r="D81" t="s">
        <v>316</v>
      </c>
      <c r="E81" t="s">
        <v>692</v>
      </c>
      <c r="F81">
        <v>1</v>
      </c>
      <c r="G81">
        <v>433951.2</v>
      </c>
      <c r="H81">
        <v>433951.2</v>
      </c>
      <c r="I81" t="s">
        <v>1312</v>
      </c>
      <c r="J81">
        <v>0.35432842820726002</v>
      </c>
    </row>
    <row r="82" spans="1:10" hidden="1" x14ac:dyDescent="0.25">
      <c r="A82" t="s">
        <v>134</v>
      </c>
      <c r="B82" t="s">
        <v>190</v>
      </c>
      <c r="C82" t="s">
        <v>100</v>
      </c>
      <c r="D82" t="s">
        <v>191</v>
      </c>
      <c r="E82" t="s">
        <v>78</v>
      </c>
      <c r="F82">
        <v>35</v>
      </c>
      <c r="G82">
        <v>541771.63399999996</v>
      </c>
      <c r="H82">
        <v>18962007.190000001</v>
      </c>
      <c r="I82" t="s">
        <v>1312</v>
      </c>
      <c r="J82">
        <v>3.7896756278548001</v>
      </c>
    </row>
    <row r="83" spans="1:10" hidden="1" x14ac:dyDescent="0.25">
      <c r="A83" t="s">
        <v>134</v>
      </c>
      <c r="B83" t="s">
        <v>190</v>
      </c>
      <c r="C83" t="s">
        <v>352</v>
      </c>
      <c r="D83" t="s">
        <v>504</v>
      </c>
      <c r="E83" t="s">
        <v>78</v>
      </c>
      <c r="F83">
        <v>2</v>
      </c>
      <c r="G83">
        <v>541771.63</v>
      </c>
      <c r="H83">
        <v>541771.63</v>
      </c>
      <c r="I83" t="s">
        <v>1312</v>
      </c>
      <c r="J83">
        <v>0.21740269154396</v>
      </c>
    </row>
    <row r="84" spans="1:10" hidden="1" x14ac:dyDescent="0.25">
      <c r="A84" t="s">
        <v>134</v>
      </c>
      <c r="B84" t="s">
        <v>190</v>
      </c>
      <c r="C84" t="s">
        <v>352</v>
      </c>
      <c r="D84" t="s">
        <v>316</v>
      </c>
      <c r="E84" t="s">
        <v>692</v>
      </c>
      <c r="F84">
        <v>1</v>
      </c>
      <c r="G84">
        <v>432320.3</v>
      </c>
      <c r="H84">
        <v>432320.3</v>
      </c>
      <c r="I84" t="s">
        <v>1312</v>
      </c>
      <c r="J84">
        <v>0.17348194631211999</v>
      </c>
    </row>
    <row r="85" spans="1:10" hidden="1" x14ac:dyDescent="0.25">
      <c r="A85" t="s">
        <v>134</v>
      </c>
      <c r="B85" t="s">
        <v>190</v>
      </c>
      <c r="C85" t="s">
        <v>281</v>
      </c>
      <c r="D85" t="s">
        <v>1409</v>
      </c>
      <c r="E85" t="s">
        <v>78</v>
      </c>
      <c r="F85">
        <v>1</v>
      </c>
      <c r="G85">
        <v>545686.63</v>
      </c>
      <c r="H85">
        <v>545686.63</v>
      </c>
      <c r="I85" t="s">
        <v>1312</v>
      </c>
      <c r="J85">
        <v>0.27419860925734002</v>
      </c>
    </row>
    <row r="86" spans="1:10" hidden="1" x14ac:dyDescent="0.25">
      <c r="A86" t="s">
        <v>134</v>
      </c>
      <c r="B86" t="s">
        <v>190</v>
      </c>
      <c r="C86" t="s">
        <v>1079</v>
      </c>
      <c r="D86" t="s">
        <v>504</v>
      </c>
      <c r="E86" t="s">
        <v>78</v>
      </c>
      <c r="F86">
        <v>2</v>
      </c>
      <c r="G86">
        <v>541771.63</v>
      </c>
      <c r="H86">
        <v>541771.63</v>
      </c>
      <c r="I86" t="s">
        <v>1312</v>
      </c>
      <c r="J86">
        <v>1.2932994518845</v>
      </c>
    </row>
    <row r="87" spans="1:10" hidden="1" x14ac:dyDescent="0.25">
      <c r="A87" t="s">
        <v>134</v>
      </c>
      <c r="B87" t="s">
        <v>190</v>
      </c>
      <c r="C87" t="s">
        <v>353</v>
      </c>
      <c r="D87" t="s">
        <v>504</v>
      </c>
      <c r="E87" t="s">
        <v>78</v>
      </c>
      <c r="F87">
        <v>1</v>
      </c>
      <c r="G87">
        <v>542042.30000000005</v>
      </c>
      <c r="H87">
        <v>542042.30000000005</v>
      </c>
      <c r="I87" t="s">
        <v>1312</v>
      </c>
      <c r="J87">
        <v>1.4269498563266001</v>
      </c>
    </row>
    <row r="88" spans="1:10" hidden="1" x14ac:dyDescent="0.25">
      <c r="A88" t="s">
        <v>134</v>
      </c>
      <c r="B88" t="s">
        <v>190</v>
      </c>
      <c r="C88" t="s">
        <v>109</v>
      </c>
      <c r="D88" t="s">
        <v>504</v>
      </c>
      <c r="E88" t="s">
        <v>78</v>
      </c>
      <c r="F88">
        <v>4</v>
      </c>
      <c r="G88">
        <v>542042.30000000005</v>
      </c>
      <c r="H88">
        <v>2168169.2000000002</v>
      </c>
      <c r="I88" t="s">
        <v>1312</v>
      </c>
      <c r="J88">
        <v>6.5890302495629003</v>
      </c>
    </row>
    <row r="89" spans="1:10" hidden="1" x14ac:dyDescent="0.25">
      <c r="A89" t="s">
        <v>134</v>
      </c>
      <c r="B89" t="s">
        <v>190</v>
      </c>
      <c r="C89" t="s">
        <v>1012</v>
      </c>
      <c r="D89" t="s">
        <v>504</v>
      </c>
      <c r="E89" t="s">
        <v>694</v>
      </c>
      <c r="F89">
        <v>1</v>
      </c>
      <c r="G89">
        <v>541771.63</v>
      </c>
      <c r="H89">
        <v>541771.63</v>
      </c>
      <c r="I89" t="s">
        <v>1312</v>
      </c>
      <c r="J89">
        <v>1.7083658608343</v>
      </c>
    </row>
    <row r="90" spans="1:10" hidden="1" x14ac:dyDescent="0.25">
      <c r="A90" t="s">
        <v>134</v>
      </c>
      <c r="B90" t="s">
        <v>192</v>
      </c>
      <c r="C90" t="s">
        <v>281</v>
      </c>
      <c r="D90" t="s">
        <v>997</v>
      </c>
      <c r="E90" t="s">
        <v>78</v>
      </c>
      <c r="F90">
        <v>2</v>
      </c>
      <c r="G90">
        <v>537378.5</v>
      </c>
      <c r="H90">
        <v>1074757</v>
      </c>
      <c r="I90" t="s">
        <v>1312</v>
      </c>
      <c r="J90">
        <v>0.54004781955092995</v>
      </c>
    </row>
    <row r="91" spans="1:10" hidden="1" x14ac:dyDescent="0.25">
      <c r="A91" t="s">
        <v>134</v>
      </c>
      <c r="B91" t="s">
        <v>192</v>
      </c>
      <c r="C91" t="s">
        <v>281</v>
      </c>
      <c r="D91" t="s">
        <v>996</v>
      </c>
      <c r="E91" t="s">
        <v>78</v>
      </c>
      <c r="F91">
        <v>1</v>
      </c>
      <c r="G91">
        <v>533846.07999999996</v>
      </c>
      <c r="H91">
        <v>533846.07999999996</v>
      </c>
      <c r="I91" t="s">
        <v>1312</v>
      </c>
      <c r="J91">
        <v>0.26824892648274001</v>
      </c>
    </row>
    <row r="92" spans="1:10" hidden="1" x14ac:dyDescent="0.25">
      <c r="A92" t="s">
        <v>134</v>
      </c>
      <c r="B92" t="s">
        <v>478</v>
      </c>
      <c r="C92" t="s">
        <v>932</v>
      </c>
      <c r="D92" t="s">
        <v>479</v>
      </c>
      <c r="E92" t="s">
        <v>695</v>
      </c>
      <c r="F92">
        <v>1</v>
      </c>
      <c r="G92">
        <v>718390.19</v>
      </c>
      <c r="H92">
        <v>718390.19</v>
      </c>
      <c r="I92" t="s">
        <v>1312</v>
      </c>
      <c r="J92">
        <v>0.58657763099216997</v>
      </c>
    </row>
    <row r="93" spans="1:10" hidden="1" x14ac:dyDescent="0.25">
      <c r="A93" t="s">
        <v>134</v>
      </c>
      <c r="B93" t="s">
        <v>478</v>
      </c>
      <c r="C93" t="s">
        <v>100</v>
      </c>
      <c r="D93" t="s">
        <v>479</v>
      </c>
      <c r="E93" t="s">
        <v>695</v>
      </c>
      <c r="F93">
        <v>8</v>
      </c>
      <c r="G93">
        <v>718390.18500000006</v>
      </c>
      <c r="H93">
        <v>5747121.4800000004</v>
      </c>
      <c r="I93" t="s">
        <v>1312</v>
      </c>
      <c r="J93">
        <v>1.1485981407371</v>
      </c>
    </row>
    <row r="94" spans="1:10" hidden="1" x14ac:dyDescent="0.25">
      <c r="A94" t="s">
        <v>134</v>
      </c>
      <c r="B94" t="s">
        <v>478</v>
      </c>
      <c r="C94" t="s">
        <v>108</v>
      </c>
      <c r="D94" t="s">
        <v>479</v>
      </c>
      <c r="E94" t="s">
        <v>695</v>
      </c>
      <c r="F94">
        <v>10</v>
      </c>
      <c r="G94">
        <v>718390.18500000006</v>
      </c>
      <c r="H94">
        <v>7183901.8499999996</v>
      </c>
      <c r="I94" t="s">
        <v>1312</v>
      </c>
      <c r="J94">
        <v>2.6051250278758999</v>
      </c>
    </row>
    <row r="95" spans="1:10" hidden="1" x14ac:dyDescent="0.25">
      <c r="A95" t="s">
        <v>134</v>
      </c>
      <c r="B95" t="s">
        <v>478</v>
      </c>
      <c r="C95" t="s">
        <v>352</v>
      </c>
      <c r="D95" t="s">
        <v>479</v>
      </c>
      <c r="E95" t="s">
        <v>695</v>
      </c>
      <c r="F95">
        <v>4</v>
      </c>
      <c r="G95">
        <v>718390.18500000006</v>
      </c>
      <c r="H95">
        <v>2873560.74</v>
      </c>
      <c r="I95" t="s">
        <v>1312</v>
      </c>
      <c r="J95">
        <v>1.1531054868838999</v>
      </c>
    </row>
    <row r="96" spans="1:10" hidden="1" x14ac:dyDescent="0.25">
      <c r="A96" t="s">
        <v>134</v>
      </c>
      <c r="B96" t="s">
        <v>478</v>
      </c>
      <c r="C96" t="s">
        <v>1079</v>
      </c>
      <c r="D96" t="s">
        <v>479</v>
      </c>
      <c r="E96" t="s">
        <v>695</v>
      </c>
      <c r="F96">
        <v>1</v>
      </c>
      <c r="G96">
        <v>718390.19</v>
      </c>
      <c r="H96">
        <v>359195.09499999997</v>
      </c>
      <c r="I96" t="s">
        <v>1312</v>
      </c>
      <c r="J96">
        <v>0.85745874047169002</v>
      </c>
    </row>
    <row r="97" spans="1:10" hidden="1" x14ac:dyDescent="0.25">
      <c r="A97" t="s">
        <v>134</v>
      </c>
      <c r="B97" t="s">
        <v>478</v>
      </c>
      <c r="C97" t="s">
        <v>1079</v>
      </c>
      <c r="D97" t="s">
        <v>479</v>
      </c>
      <c r="E97" t="s">
        <v>78</v>
      </c>
      <c r="F97">
        <v>1</v>
      </c>
      <c r="G97">
        <v>718390.19</v>
      </c>
      <c r="H97">
        <v>359195.09499999997</v>
      </c>
      <c r="I97" t="s">
        <v>1312</v>
      </c>
      <c r="J97">
        <v>0.85745874047169002</v>
      </c>
    </row>
    <row r="98" spans="1:10" hidden="1" x14ac:dyDescent="0.25">
      <c r="A98" t="s">
        <v>134</v>
      </c>
      <c r="B98" t="s">
        <v>478</v>
      </c>
      <c r="C98" t="s">
        <v>353</v>
      </c>
      <c r="D98" t="s">
        <v>479</v>
      </c>
      <c r="E98" t="s">
        <v>695</v>
      </c>
      <c r="F98">
        <v>1</v>
      </c>
      <c r="G98">
        <v>720626.94</v>
      </c>
      <c r="H98">
        <v>720626.94</v>
      </c>
      <c r="I98" t="s">
        <v>1312</v>
      </c>
      <c r="J98">
        <v>1.8970816641027</v>
      </c>
    </row>
    <row r="99" spans="1:10" hidden="1" x14ac:dyDescent="0.25">
      <c r="A99" t="s">
        <v>134</v>
      </c>
      <c r="B99" t="s">
        <v>478</v>
      </c>
      <c r="C99" t="s">
        <v>109</v>
      </c>
      <c r="D99" t="s">
        <v>479</v>
      </c>
      <c r="E99" t="s">
        <v>695</v>
      </c>
      <c r="F99">
        <v>2</v>
      </c>
      <c r="G99">
        <v>720626.94</v>
      </c>
      <c r="H99">
        <v>1441253.88</v>
      </c>
      <c r="I99" t="s">
        <v>1312</v>
      </c>
      <c r="J99">
        <v>4.3799466446714002</v>
      </c>
    </row>
    <row r="100" spans="1:10" hidden="1" x14ac:dyDescent="0.25">
      <c r="A100" t="s">
        <v>134</v>
      </c>
      <c r="B100" t="s">
        <v>363</v>
      </c>
      <c r="C100" t="s">
        <v>932</v>
      </c>
      <c r="D100" t="s">
        <v>1107</v>
      </c>
      <c r="E100" t="s">
        <v>78</v>
      </c>
      <c r="F100">
        <v>1</v>
      </c>
      <c r="G100">
        <v>894235.6</v>
      </c>
      <c r="H100">
        <v>894235.6</v>
      </c>
      <c r="I100" t="s">
        <v>1312</v>
      </c>
      <c r="J100">
        <v>0.73015835558231001</v>
      </c>
    </row>
    <row r="101" spans="1:10" hidden="1" x14ac:dyDescent="0.25">
      <c r="A101" t="s">
        <v>134</v>
      </c>
      <c r="B101" t="s">
        <v>363</v>
      </c>
      <c r="C101" t="s">
        <v>100</v>
      </c>
      <c r="D101" t="s">
        <v>1107</v>
      </c>
      <c r="E101" t="s">
        <v>78</v>
      </c>
      <c r="F101">
        <v>1</v>
      </c>
      <c r="G101">
        <v>894235.6</v>
      </c>
      <c r="H101">
        <v>894235.6</v>
      </c>
      <c r="I101" t="s">
        <v>1312</v>
      </c>
      <c r="J101">
        <v>0.17871857261331001</v>
      </c>
    </row>
    <row r="102" spans="1:10" hidden="1" x14ac:dyDescent="0.25">
      <c r="A102" t="s">
        <v>134</v>
      </c>
      <c r="B102" t="s">
        <v>363</v>
      </c>
      <c r="C102" t="s">
        <v>108</v>
      </c>
      <c r="D102" t="s">
        <v>18</v>
      </c>
      <c r="E102" t="s">
        <v>78</v>
      </c>
      <c r="F102">
        <v>5</v>
      </c>
      <c r="G102">
        <v>894980.17799999996</v>
      </c>
      <c r="H102">
        <v>4474900.8899999997</v>
      </c>
      <c r="I102" t="s">
        <v>1312</v>
      </c>
      <c r="J102">
        <v>1.6227499413572</v>
      </c>
    </row>
    <row r="103" spans="1:10" hidden="1" x14ac:dyDescent="0.25">
      <c r="A103" t="s">
        <v>134</v>
      </c>
      <c r="B103" t="s">
        <v>189</v>
      </c>
      <c r="C103" t="s">
        <v>932</v>
      </c>
      <c r="D103" t="s">
        <v>193</v>
      </c>
      <c r="E103" t="s">
        <v>78</v>
      </c>
      <c r="F103">
        <v>1</v>
      </c>
      <c r="G103">
        <v>940974.23</v>
      </c>
      <c r="H103">
        <v>940974.23</v>
      </c>
      <c r="I103" t="s">
        <v>1312</v>
      </c>
      <c r="J103">
        <v>0.76832123035822997</v>
      </c>
    </row>
    <row r="104" spans="1:10" hidden="1" x14ac:dyDescent="0.25">
      <c r="A104" t="s">
        <v>134</v>
      </c>
      <c r="B104" t="s">
        <v>189</v>
      </c>
      <c r="C104" t="s">
        <v>100</v>
      </c>
      <c r="D104" t="s">
        <v>194</v>
      </c>
      <c r="E104" t="s">
        <v>78</v>
      </c>
      <c r="F104">
        <v>8</v>
      </c>
      <c r="G104">
        <v>562627.70125000004</v>
      </c>
      <c r="H104">
        <v>4501021.6100000003</v>
      </c>
      <c r="I104" t="s">
        <v>1312</v>
      </c>
      <c r="J104">
        <v>0.89955729501360004</v>
      </c>
    </row>
    <row r="105" spans="1:10" hidden="1" x14ac:dyDescent="0.25">
      <c r="A105" t="s">
        <v>134</v>
      </c>
      <c r="B105" t="s">
        <v>189</v>
      </c>
      <c r="C105" t="s">
        <v>100</v>
      </c>
      <c r="D105" t="s">
        <v>2</v>
      </c>
      <c r="E105" t="s">
        <v>78</v>
      </c>
      <c r="F105">
        <v>1</v>
      </c>
      <c r="G105">
        <v>738116.68333332997</v>
      </c>
      <c r="H105">
        <v>738116.68333332997</v>
      </c>
      <c r="I105" t="s">
        <v>1312</v>
      </c>
      <c r="J105">
        <v>0.14751723155217999</v>
      </c>
    </row>
    <row r="106" spans="1:10" hidden="1" x14ac:dyDescent="0.25">
      <c r="A106" t="s">
        <v>134</v>
      </c>
      <c r="B106" t="s">
        <v>189</v>
      </c>
      <c r="C106" t="s">
        <v>100</v>
      </c>
      <c r="D106" t="s">
        <v>2</v>
      </c>
      <c r="E106" t="s">
        <v>694</v>
      </c>
      <c r="F106">
        <v>2</v>
      </c>
      <c r="G106">
        <v>738116.68333332997</v>
      </c>
      <c r="H106">
        <v>1476233.3666667</v>
      </c>
      <c r="I106" t="s">
        <v>1312</v>
      </c>
      <c r="J106">
        <v>0.29503446310436998</v>
      </c>
    </row>
    <row r="107" spans="1:10" hidden="1" x14ac:dyDescent="0.25">
      <c r="A107" t="s">
        <v>134</v>
      </c>
      <c r="B107" t="s">
        <v>189</v>
      </c>
      <c r="C107" t="s">
        <v>100</v>
      </c>
      <c r="D107" t="s">
        <v>1410</v>
      </c>
      <c r="E107" t="s">
        <v>78</v>
      </c>
      <c r="F107">
        <v>1</v>
      </c>
      <c r="G107">
        <v>553587.51</v>
      </c>
      <c r="H107">
        <v>553587.51</v>
      </c>
      <c r="I107" t="s">
        <v>1312</v>
      </c>
      <c r="J107">
        <v>0.1106379231645</v>
      </c>
    </row>
    <row r="108" spans="1:10" hidden="1" x14ac:dyDescent="0.25">
      <c r="A108" t="s">
        <v>134</v>
      </c>
      <c r="B108" t="s">
        <v>189</v>
      </c>
      <c r="C108" t="s">
        <v>100</v>
      </c>
      <c r="D108" t="s">
        <v>492</v>
      </c>
      <c r="E108" t="s">
        <v>695</v>
      </c>
      <c r="F108">
        <v>1</v>
      </c>
      <c r="G108">
        <v>428649.23</v>
      </c>
      <c r="H108">
        <v>428649.23</v>
      </c>
      <c r="I108" t="s">
        <v>1312</v>
      </c>
      <c r="J108">
        <v>8.5668227184641996E-2</v>
      </c>
    </row>
    <row r="109" spans="1:10" hidden="1" x14ac:dyDescent="0.25">
      <c r="A109" t="s">
        <v>134</v>
      </c>
      <c r="B109" t="s">
        <v>189</v>
      </c>
      <c r="C109" t="s">
        <v>108</v>
      </c>
      <c r="D109" t="s">
        <v>490</v>
      </c>
      <c r="E109" t="s">
        <v>694</v>
      </c>
      <c r="F109">
        <v>7</v>
      </c>
      <c r="G109">
        <v>428649.22571428999</v>
      </c>
      <c r="H109">
        <v>3000544.58</v>
      </c>
      <c r="I109" t="s">
        <v>1312</v>
      </c>
      <c r="J109">
        <v>1.0880986330033999</v>
      </c>
    </row>
    <row r="110" spans="1:10" hidden="1" x14ac:dyDescent="0.25">
      <c r="A110" t="s">
        <v>134</v>
      </c>
      <c r="B110" t="s">
        <v>189</v>
      </c>
      <c r="C110" t="s">
        <v>108</v>
      </c>
      <c r="D110" t="s">
        <v>194</v>
      </c>
      <c r="E110" t="s">
        <v>78</v>
      </c>
      <c r="F110">
        <v>3</v>
      </c>
      <c r="G110">
        <v>562627.69999999995</v>
      </c>
      <c r="H110">
        <v>1687883.1</v>
      </c>
      <c r="I110" t="s">
        <v>1312</v>
      </c>
      <c r="J110">
        <v>0.61208332181470004</v>
      </c>
    </row>
    <row r="111" spans="1:10" hidden="1" x14ac:dyDescent="0.25">
      <c r="A111" t="s">
        <v>134</v>
      </c>
      <c r="B111" t="s">
        <v>189</v>
      </c>
      <c r="C111" t="s">
        <v>352</v>
      </c>
      <c r="D111" t="s">
        <v>111</v>
      </c>
      <c r="E111" t="s">
        <v>78</v>
      </c>
      <c r="F111">
        <v>1</v>
      </c>
      <c r="G111">
        <v>557319.47</v>
      </c>
      <c r="H111">
        <v>557319.47</v>
      </c>
      <c r="I111" t="s">
        <v>1312</v>
      </c>
      <c r="J111">
        <v>0.22364174519041</v>
      </c>
    </row>
    <row r="112" spans="1:10" hidden="1" x14ac:dyDescent="0.25">
      <c r="A112" t="s">
        <v>134</v>
      </c>
      <c r="B112" t="s">
        <v>189</v>
      </c>
      <c r="C112" t="s">
        <v>352</v>
      </c>
      <c r="D112" t="s">
        <v>491</v>
      </c>
      <c r="E112" t="s">
        <v>695</v>
      </c>
      <c r="F112">
        <v>2</v>
      </c>
      <c r="G112">
        <v>428649.23</v>
      </c>
      <c r="H112">
        <v>428649.23</v>
      </c>
      <c r="I112" t="s">
        <v>1312</v>
      </c>
      <c r="J112">
        <v>0.17200881546759</v>
      </c>
    </row>
    <row r="113" spans="1:10" hidden="1" x14ac:dyDescent="0.25">
      <c r="A113" t="s">
        <v>134</v>
      </c>
      <c r="B113" t="s">
        <v>189</v>
      </c>
      <c r="C113" t="s">
        <v>352</v>
      </c>
      <c r="D113" t="s">
        <v>489</v>
      </c>
      <c r="E113" t="s">
        <v>695</v>
      </c>
      <c r="F113">
        <v>2</v>
      </c>
      <c r="G113">
        <v>428649.23</v>
      </c>
      <c r="H113">
        <v>428649.23</v>
      </c>
      <c r="I113" t="s">
        <v>1312</v>
      </c>
      <c r="J113">
        <v>0.17200881546759</v>
      </c>
    </row>
    <row r="114" spans="1:10" hidden="1" x14ac:dyDescent="0.25">
      <c r="A114" t="s">
        <v>134</v>
      </c>
      <c r="B114" t="s">
        <v>189</v>
      </c>
      <c r="C114" t="s">
        <v>281</v>
      </c>
      <c r="D114" t="s">
        <v>194</v>
      </c>
      <c r="E114" t="s">
        <v>78</v>
      </c>
      <c r="F114">
        <v>12</v>
      </c>
      <c r="G114">
        <v>562937.93416666996</v>
      </c>
      <c r="H114">
        <v>6755255.21</v>
      </c>
      <c r="I114" t="s">
        <v>1312</v>
      </c>
      <c r="J114">
        <v>3.3944052903777999</v>
      </c>
    </row>
    <row r="115" spans="1:10" hidden="1" x14ac:dyDescent="0.25">
      <c r="A115" t="s">
        <v>134</v>
      </c>
      <c r="B115" t="s">
        <v>189</v>
      </c>
      <c r="C115" t="s">
        <v>281</v>
      </c>
      <c r="D115" t="s">
        <v>193</v>
      </c>
      <c r="E115" t="s">
        <v>78</v>
      </c>
      <c r="F115">
        <v>1</v>
      </c>
      <c r="G115">
        <v>941316.42</v>
      </c>
      <c r="H115">
        <v>941316.42</v>
      </c>
      <c r="I115" t="s">
        <v>1312</v>
      </c>
      <c r="J115">
        <v>0.47299610993786001</v>
      </c>
    </row>
    <row r="116" spans="1:10" hidden="1" x14ac:dyDescent="0.25">
      <c r="A116" t="s">
        <v>134</v>
      </c>
      <c r="B116" t="s">
        <v>189</v>
      </c>
      <c r="C116" t="s">
        <v>1079</v>
      </c>
      <c r="D116" t="s">
        <v>489</v>
      </c>
      <c r="E116" t="s">
        <v>695</v>
      </c>
      <c r="F116">
        <v>1</v>
      </c>
      <c r="G116">
        <v>428649.23</v>
      </c>
      <c r="H116">
        <v>214324.61499999999</v>
      </c>
      <c r="I116" t="s">
        <v>1312</v>
      </c>
      <c r="J116">
        <v>0.51162868588164001</v>
      </c>
    </row>
    <row r="117" spans="1:10" hidden="1" x14ac:dyDescent="0.25">
      <c r="A117" t="s">
        <v>134</v>
      </c>
      <c r="B117" t="s">
        <v>189</v>
      </c>
      <c r="C117" t="s">
        <v>1079</v>
      </c>
      <c r="D117" t="s">
        <v>489</v>
      </c>
      <c r="E117" t="s">
        <v>78</v>
      </c>
      <c r="F117">
        <v>1</v>
      </c>
      <c r="G117">
        <v>428649.23</v>
      </c>
      <c r="H117">
        <v>214324.61499999999</v>
      </c>
      <c r="I117" t="s">
        <v>1312</v>
      </c>
      <c r="J117">
        <v>0.51162868588164001</v>
      </c>
    </row>
    <row r="118" spans="1:10" hidden="1" x14ac:dyDescent="0.25">
      <c r="A118" t="s">
        <v>134</v>
      </c>
      <c r="B118" t="s">
        <v>189</v>
      </c>
      <c r="C118" t="s">
        <v>353</v>
      </c>
      <c r="D118" t="s">
        <v>491</v>
      </c>
      <c r="E118" t="s">
        <v>695</v>
      </c>
      <c r="F118">
        <v>-1</v>
      </c>
      <c r="G118">
        <v>427507.37</v>
      </c>
      <c r="H118">
        <v>427507.37</v>
      </c>
      <c r="I118" t="s">
        <v>1312</v>
      </c>
      <c r="J118">
        <v>1.1254316871581</v>
      </c>
    </row>
    <row r="119" spans="1:10" hidden="1" x14ac:dyDescent="0.25">
      <c r="A119" t="s">
        <v>134</v>
      </c>
      <c r="B119" t="s">
        <v>189</v>
      </c>
      <c r="C119" t="s">
        <v>109</v>
      </c>
      <c r="D119" t="s">
        <v>1670</v>
      </c>
      <c r="E119" t="s">
        <v>78</v>
      </c>
      <c r="F119">
        <v>3</v>
      </c>
      <c r="G119">
        <v>649275.48333333002</v>
      </c>
      <c r="H119">
        <v>1947826.45</v>
      </c>
      <c r="I119" t="s">
        <v>1312</v>
      </c>
      <c r="J119">
        <v>5.9194122856964997</v>
      </c>
    </row>
    <row r="120" spans="1:10" hidden="1" x14ac:dyDescent="0.25">
      <c r="A120" t="s">
        <v>134</v>
      </c>
      <c r="B120" t="s">
        <v>189</v>
      </c>
      <c r="C120" t="s">
        <v>109</v>
      </c>
      <c r="D120" t="s">
        <v>1671</v>
      </c>
      <c r="E120" t="s">
        <v>78</v>
      </c>
      <c r="F120">
        <v>2</v>
      </c>
      <c r="G120">
        <v>925501.93500000006</v>
      </c>
      <c r="H120">
        <v>1851003.87</v>
      </c>
      <c r="I120" t="s">
        <v>1312</v>
      </c>
      <c r="J120">
        <v>5.6251700704392</v>
      </c>
    </row>
    <row r="121" spans="1:10" hidden="1" x14ac:dyDescent="0.25">
      <c r="A121" t="s">
        <v>134</v>
      </c>
      <c r="B121" t="s">
        <v>189</v>
      </c>
      <c r="C121" t="s">
        <v>109</v>
      </c>
      <c r="D121" t="s">
        <v>1672</v>
      </c>
      <c r="E121" t="s">
        <v>78</v>
      </c>
      <c r="F121">
        <v>1</v>
      </c>
      <c r="G121">
        <v>930377.96</v>
      </c>
      <c r="H121">
        <v>930377.96</v>
      </c>
      <c r="I121" t="s">
        <v>1312</v>
      </c>
      <c r="J121">
        <v>2.8274031943478999</v>
      </c>
    </row>
    <row r="122" spans="1:10" hidden="1" x14ac:dyDescent="0.25">
      <c r="A122" t="s">
        <v>134</v>
      </c>
      <c r="B122" t="s">
        <v>189</v>
      </c>
      <c r="C122" t="s">
        <v>109</v>
      </c>
      <c r="D122" t="s">
        <v>1673</v>
      </c>
      <c r="E122" t="s">
        <v>78</v>
      </c>
      <c r="F122">
        <v>1</v>
      </c>
      <c r="G122">
        <v>740875.15</v>
      </c>
      <c r="H122">
        <v>740875.15</v>
      </c>
      <c r="I122" t="s">
        <v>1312</v>
      </c>
      <c r="J122">
        <v>2.2515072968010998</v>
      </c>
    </row>
    <row r="123" spans="1:10" hidden="1" x14ac:dyDescent="0.25">
      <c r="A123" t="s">
        <v>134</v>
      </c>
      <c r="B123" t="s">
        <v>189</v>
      </c>
      <c r="C123" t="s">
        <v>1012</v>
      </c>
      <c r="D123" t="s">
        <v>111</v>
      </c>
      <c r="E123" t="s">
        <v>694</v>
      </c>
      <c r="F123">
        <v>1</v>
      </c>
      <c r="G123">
        <v>557319.47</v>
      </c>
      <c r="H123">
        <v>557319.47</v>
      </c>
      <c r="I123" t="s">
        <v>1312</v>
      </c>
      <c r="J123">
        <v>1.7573927895159001</v>
      </c>
    </row>
    <row r="124" spans="1:10" hidden="1" x14ac:dyDescent="0.25">
      <c r="A124" t="s">
        <v>135</v>
      </c>
      <c r="B124" t="s">
        <v>393</v>
      </c>
      <c r="C124" t="s">
        <v>932</v>
      </c>
      <c r="D124" t="s">
        <v>839</v>
      </c>
      <c r="E124" t="s">
        <v>694</v>
      </c>
      <c r="F124">
        <v>2</v>
      </c>
      <c r="G124">
        <v>314861.11</v>
      </c>
      <c r="H124">
        <v>629722.22</v>
      </c>
      <c r="I124" t="s">
        <v>1312</v>
      </c>
      <c r="J124">
        <v>0.51417874733330005</v>
      </c>
    </row>
    <row r="125" spans="1:10" hidden="1" x14ac:dyDescent="0.25">
      <c r="A125" t="s">
        <v>135</v>
      </c>
      <c r="B125" t="s">
        <v>393</v>
      </c>
      <c r="C125" t="s">
        <v>100</v>
      </c>
      <c r="D125" t="s">
        <v>839</v>
      </c>
      <c r="E125" t="s">
        <v>695</v>
      </c>
      <c r="F125">
        <v>7</v>
      </c>
      <c r="G125">
        <v>314861.11142857</v>
      </c>
      <c r="H125">
        <v>2204027.7799999998</v>
      </c>
      <c r="I125" t="s">
        <v>1312</v>
      </c>
      <c r="J125">
        <v>0.44048872449462001</v>
      </c>
    </row>
    <row r="126" spans="1:10" hidden="1" x14ac:dyDescent="0.25">
      <c r="A126" t="s">
        <v>135</v>
      </c>
      <c r="B126" t="s">
        <v>393</v>
      </c>
      <c r="C126" t="s">
        <v>108</v>
      </c>
      <c r="D126" t="s">
        <v>839</v>
      </c>
      <c r="E126" t="s">
        <v>695</v>
      </c>
      <c r="F126">
        <v>8</v>
      </c>
      <c r="G126">
        <v>314861.11125000002</v>
      </c>
      <c r="H126">
        <v>2518888.89</v>
      </c>
      <c r="I126" t="s">
        <v>1312</v>
      </c>
      <c r="J126">
        <v>0.91343403999562001</v>
      </c>
    </row>
    <row r="127" spans="1:10" hidden="1" x14ac:dyDescent="0.25">
      <c r="A127" t="s">
        <v>135</v>
      </c>
      <c r="B127" t="s">
        <v>393</v>
      </c>
      <c r="C127" t="s">
        <v>352</v>
      </c>
      <c r="D127" t="s">
        <v>839</v>
      </c>
      <c r="E127" t="s">
        <v>695</v>
      </c>
      <c r="F127">
        <v>7</v>
      </c>
      <c r="G127">
        <v>314861.11142857</v>
      </c>
      <c r="H127">
        <v>2204027.7799999998</v>
      </c>
      <c r="I127" t="s">
        <v>1312</v>
      </c>
      <c r="J127">
        <v>0.88443459398132995</v>
      </c>
    </row>
    <row r="128" spans="1:10" hidden="1" x14ac:dyDescent="0.25">
      <c r="A128" t="s">
        <v>135</v>
      </c>
      <c r="B128" t="s">
        <v>393</v>
      </c>
      <c r="C128" t="s">
        <v>1079</v>
      </c>
      <c r="D128" t="s">
        <v>839</v>
      </c>
      <c r="E128" t="s">
        <v>695</v>
      </c>
      <c r="F128">
        <v>2</v>
      </c>
      <c r="G128">
        <v>314861.11</v>
      </c>
      <c r="H128">
        <v>419814.81333332998</v>
      </c>
      <c r="I128" t="s">
        <v>1312</v>
      </c>
      <c r="J128">
        <v>1.0021681422797999</v>
      </c>
    </row>
    <row r="129" spans="1:10" hidden="1" x14ac:dyDescent="0.25">
      <c r="A129" t="s">
        <v>135</v>
      </c>
      <c r="B129" t="s">
        <v>393</v>
      </c>
      <c r="C129" t="s">
        <v>1079</v>
      </c>
      <c r="D129" t="s">
        <v>839</v>
      </c>
      <c r="E129" t="s">
        <v>78</v>
      </c>
      <c r="F129">
        <v>1</v>
      </c>
      <c r="G129">
        <v>314861.11</v>
      </c>
      <c r="H129">
        <v>209907.40666666999</v>
      </c>
      <c r="I129" t="s">
        <v>1312</v>
      </c>
      <c r="J129">
        <v>0.50108407113988995</v>
      </c>
    </row>
    <row r="130" spans="1:10" hidden="1" x14ac:dyDescent="0.25">
      <c r="A130" t="s">
        <v>135</v>
      </c>
      <c r="B130" t="s">
        <v>393</v>
      </c>
      <c r="C130" t="s">
        <v>353</v>
      </c>
      <c r="D130" t="s">
        <v>839</v>
      </c>
      <c r="E130" t="s">
        <v>695</v>
      </c>
      <c r="F130">
        <v>1</v>
      </c>
      <c r="G130">
        <v>316005.43</v>
      </c>
      <c r="H130">
        <v>316005.43</v>
      </c>
      <c r="I130" t="s">
        <v>1312</v>
      </c>
      <c r="J130">
        <v>0.83189799566736</v>
      </c>
    </row>
    <row r="131" spans="1:10" hidden="1" x14ac:dyDescent="0.25">
      <c r="A131" t="s">
        <v>135</v>
      </c>
      <c r="B131" t="s">
        <v>393</v>
      </c>
      <c r="C131" t="s">
        <v>1012</v>
      </c>
      <c r="D131" t="s">
        <v>839</v>
      </c>
      <c r="E131" t="s">
        <v>694</v>
      </c>
      <c r="F131">
        <v>1</v>
      </c>
      <c r="G131">
        <v>314861.11</v>
      </c>
      <c r="H131">
        <v>314861.11</v>
      </c>
      <c r="I131" t="s">
        <v>1312</v>
      </c>
      <c r="J131">
        <v>0.99285001547309004</v>
      </c>
    </row>
    <row r="132" spans="1:10" hidden="1" x14ac:dyDescent="0.25">
      <c r="A132" t="s">
        <v>135</v>
      </c>
      <c r="B132" t="s">
        <v>195</v>
      </c>
      <c r="C132" t="s">
        <v>455</v>
      </c>
      <c r="D132" t="s">
        <v>1177</v>
      </c>
      <c r="E132" t="s">
        <v>78</v>
      </c>
      <c r="F132">
        <v>1</v>
      </c>
      <c r="G132">
        <v>313450.33</v>
      </c>
      <c r="H132">
        <v>313450.33</v>
      </c>
      <c r="I132" t="s">
        <v>1312</v>
      </c>
      <c r="J132">
        <v>7.4482796001139002</v>
      </c>
    </row>
    <row r="133" spans="1:10" hidden="1" x14ac:dyDescent="0.25">
      <c r="A133" t="s">
        <v>135</v>
      </c>
      <c r="B133" t="s">
        <v>195</v>
      </c>
      <c r="C133" t="s">
        <v>932</v>
      </c>
      <c r="D133" t="s">
        <v>219</v>
      </c>
      <c r="E133" t="s">
        <v>78</v>
      </c>
      <c r="F133">
        <v>3</v>
      </c>
      <c r="G133">
        <v>309172.71666666999</v>
      </c>
      <c r="H133">
        <v>927518.15</v>
      </c>
      <c r="I133" t="s">
        <v>1312</v>
      </c>
      <c r="J133">
        <v>0.75733411550239005</v>
      </c>
    </row>
    <row r="134" spans="1:10" hidden="1" x14ac:dyDescent="0.25">
      <c r="A134" t="s">
        <v>135</v>
      </c>
      <c r="B134" t="s">
        <v>195</v>
      </c>
      <c r="C134" t="s">
        <v>932</v>
      </c>
      <c r="D134" t="s">
        <v>6</v>
      </c>
      <c r="E134" t="s">
        <v>78</v>
      </c>
      <c r="F134">
        <v>1</v>
      </c>
      <c r="G134">
        <v>311908.82</v>
      </c>
      <c r="H134">
        <v>311908.82</v>
      </c>
      <c r="I134" t="s">
        <v>1312</v>
      </c>
      <c r="J134">
        <v>0.25467877939865002</v>
      </c>
    </row>
    <row r="135" spans="1:10" hidden="1" x14ac:dyDescent="0.25">
      <c r="A135" t="s">
        <v>135</v>
      </c>
      <c r="B135" t="s">
        <v>195</v>
      </c>
      <c r="C135" t="s">
        <v>100</v>
      </c>
      <c r="D135" t="s">
        <v>6</v>
      </c>
      <c r="E135" t="s">
        <v>78</v>
      </c>
      <c r="F135">
        <v>22</v>
      </c>
      <c r="G135">
        <v>311908.82181817997</v>
      </c>
      <c r="H135">
        <v>6861994.0800000001</v>
      </c>
      <c r="I135" t="s">
        <v>1312</v>
      </c>
      <c r="J135">
        <v>1.3714123965302001</v>
      </c>
    </row>
    <row r="136" spans="1:10" hidden="1" x14ac:dyDescent="0.25">
      <c r="A136" t="s">
        <v>135</v>
      </c>
      <c r="B136" t="s">
        <v>195</v>
      </c>
      <c r="C136" t="s">
        <v>108</v>
      </c>
      <c r="D136" t="s">
        <v>282</v>
      </c>
      <c r="E136" t="s">
        <v>78</v>
      </c>
      <c r="F136">
        <v>11</v>
      </c>
      <c r="G136">
        <v>309609.96545454999</v>
      </c>
      <c r="H136">
        <v>3405709.62</v>
      </c>
      <c r="I136" t="s">
        <v>1312</v>
      </c>
      <c r="J136">
        <v>1.2350251373129999</v>
      </c>
    </row>
    <row r="137" spans="1:10" hidden="1" x14ac:dyDescent="0.25">
      <c r="A137" t="s">
        <v>135</v>
      </c>
      <c r="B137" t="s">
        <v>195</v>
      </c>
      <c r="C137" t="s">
        <v>108</v>
      </c>
      <c r="D137" t="s">
        <v>219</v>
      </c>
      <c r="E137" t="s">
        <v>78</v>
      </c>
      <c r="F137">
        <v>3</v>
      </c>
      <c r="G137">
        <v>309172.71666666999</v>
      </c>
      <c r="H137">
        <v>927518.15</v>
      </c>
      <c r="I137" t="s">
        <v>1312</v>
      </c>
      <c r="J137">
        <v>0.33634935398986998</v>
      </c>
    </row>
    <row r="138" spans="1:10" hidden="1" x14ac:dyDescent="0.25">
      <c r="A138" t="s">
        <v>135</v>
      </c>
      <c r="B138" t="s">
        <v>195</v>
      </c>
      <c r="C138" t="s">
        <v>108</v>
      </c>
      <c r="D138" t="s">
        <v>196</v>
      </c>
      <c r="E138" t="s">
        <v>78</v>
      </c>
      <c r="F138">
        <v>1</v>
      </c>
      <c r="G138">
        <v>310594.8</v>
      </c>
      <c r="H138">
        <v>310594.8</v>
      </c>
      <c r="I138" t="s">
        <v>1312</v>
      </c>
      <c r="J138">
        <v>0.1126321466945</v>
      </c>
    </row>
    <row r="139" spans="1:10" hidden="1" x14ac:dyDescent="0.25">
      <c r="A139" t="s">
        <v>135</v>
      </c>
      <c r="B139" t="s">
        <v>195</v>
      </c>
      <c r="C139" t="s">
        <v>352</v>
      </c>
      <c r="D139" t="s">
        <v>317</v>
      </c>
      <c r="E139" t="s">
        <v>78</v>
      </c>
      <c r="F139">
        <v>10</v>
      </c>
      <c r="G139">
        <v>310363.94099999999</v>
      </c>
      <c r="H139">
        <v>3103639.41</v>
      </c>
      <c r="I139" t="s">
        <v>1312</v>
      </c>
      <c r="J139">
        <v>1.245431698437</v>
      </c>
    </row>
    <row r="140" spans="1:10" hidden="1" x14ac:dyDescent="0.25">
      <c r="A140" t="s">
        <v>135</v>
      </c>
      <c r="B140" t="s">
        <v>195</v>
      </c>
      <c r="C140" t="s">
        <v>352</v>
      </c>
      <c r="D140" t="s">
        <v>282</v>
      </c>
      <c r="E140" t="s">
        <v>78</v>
      </c>
      <c r="F140">
        <v>7</v>
      </c>
      <c r="G140">
        <v>309609.96571428998</v>
      </c>
      <c r="H140">
        <v>2167269.7599999998</v>
      </c>
      <c r="I140" t="s">
        <v>1312</v>
      </c>
      <c r="J140">
        <v>0.86968429691644</v>
      </c>
    </row>
    <row r="141" spans="1:10" hidden="1" x14ac:dyDescent="0.25">
      <c r="A141" t="s">
        <v>135</v>
      </c>
      <c r="B141" t="s">
        <v>195</v>
      </c>
      <c r="C141" t="s">
        <v>352</v>
      </c>
      <c r="D141" t="s">
        <v>196</v>
      </c>
      <c r="E141" t="s">
        <v>78</v>
      </c>
      <c r="F141">
        <v>3</v>
      </c>
      <c r="G141">
        <v>310594.79666667001</v>
      </c>
      <c r="H141">
        <v>931784.39</v>
      </c>
      <c r="I141" t="s">
        <v>1312</v>
      </c>
      <c r="J141">
        <v>0.37390742354790002</v>
      </c>
    </row>
    <row r="142" spans="1:10" hidden="1" x14ac:dyDescent="0.25">
      <c r="A142" t="s">
        <v>135</v>
      </c>
      <c r="B142" t="s">
        <v>195</v>
      </c>
      <c r="C142" t="s">
        <v>352</v>
      </c>
      <c r="D142" t="s">
        <v>318</v>
      </c>
      <c r="E142" t="s">
        <v>78</v>
      </c>
      <c r="F142">
        <v>2</v>
      </c>
      <c r="G142">
        <v>312945.065</v>
      </c>
      <c r="H142">
        <v>625890.13</v>
      </c>
      <c r="I142" t="s">
        <v>1312</v>
      </c>
      <c r="J142">
        <v>0.25115785201377</v>
      </c>
    </row>
    <row r="143" spans="1:10" hidden="1" x14ac:dyDescent="0.25">
      <c r="A143" t="s">
        <v>135</v>
      </c>
      <c r="B143" t="s">
        <v>195</v>
      </c>
      <c r="C143" t="s">
        <v>352</v>
      </c>
      <c r="D143" t="s">
        <v>6</v>
      </c>
      <c r="E143" t="s">
        <v>78</v>
      </c>
      <c r="F143">
        <v>1</v>
      </c>
      <c r="G143">
        <v>311908.82</v>
      </c>
      <c r="H143">
        <v>311908.82</v>
      </c>
      <c r="I143" t="s">
        <v>1312</v>
      </c>
      <c r="J143">
        <v>0.12516310051949001</v>
      </c>
    </row>
    <row r="144" spans="1:10" hidden="1" x14ac:dyDescent="0.25">
      <c r="A144" t="s">
        <v>135</v>
      </c>
      <c r="B144" t="s">
        <v>195</v>
      </c>
      <c r="C144" t="s">
        <v>1079</v>
      </c>
      <c r="D144" t="s">
        <v>6</v>
      </c>
      <c r="E144" t="s">
        <v>78</v>
      </c>
      <c r="F144">
        <v>1</v>
      </c>
      <c r="G144">
        <v>311908.82</v>
      </c>
      <c r="H144">
        <v>311908.82</v>
      </c>
      <c r="I144" t="s">
        <v>1312</v>
      </c>
      <c r="J144">
        <v>0.74457849692856004</v>
      </c>
    </row>
    <row r="145" spans="1:10" hidden="1" x14ac:dyDescent="0.25">
      <c r="A145" t="s">
        <v>135</v>
      </c>
      <c r="B145" t="s">
        <v>189</v>
      </c>
      <c r="C145" t="s">
        <v>455</v>
      </c>
      <c r="D145" t="s">
        <v>1178</v>
      </c>
      <c r="E145" t="s">
        <v>694</v>
      </c>
      <c r="F145">
        <v>1</v>
      </c>
      <c r="G145">
        <v>356134.27</v>
      </c>
      <c r="H145">
        <v>356134.27</v>
      </c>
      <c r="I145" t="s">
        <v>1312</v>
      </c>
      <c r="J145">
        <v>8.4625453038842995</v>
      </c>
    </row>
    <row r="146" spans="1:10" hidden="1" x14ac:dyDescent="0.25">
      <c r="A146" t="s">
        <v>135</v>
      </c>
      <c r="B146" t="s">
        <v>189</v>
      </c>
      <c r="C146" t="s">
        <v>932</v>
      </c>
      <c r="D146" t="s">
        <v>197</v>
      </c>
      <c r="E146" t="s">
        <v>78</v>
      </c>
      <c r="F146">
        <v>2</v>
      </c>
      <c r="G146">
        <v>554583.94999999995</v>
      </c>
      <c r="H146">
        <v>1109167.8999999999</v>
      </c>
      <c r="I146" t="s">
        <v>1312</v>
      </c>
      <c r="J146">
        <v>0.90565418098841999</v>
      </c>
    </row>
    <row r="147" spans="1:10" hidden="1" x14ac:dyDescent="0.25">
      <c r="A147" t="s">
        <v>135</v>
      </c>
      <c r="B147" t="s">
        <v>189</v>
      </c>
      <c r="C147" t="s">
        <v>932</v>
      </c>
      <c r="D147" t="s">
        <v>934</v>
      </c>
      <c r="E147" t="s">
        <v>694</v>
      </c>
      <c r="F147">
        <v>2</v>
      </c>
      <c r="G147">
        <v>356265.3</v>
      </c>
      <c r="H147">
        <v>712530.6</v>
      </c>
      <c r="I147" t="s">
        <v>1312</v>
      </c>
      <c r="J147">
        <v>0.58179317754524995</v>
      </c>
    </row>
    <row r="148" spans="1:10" hidden="1" x14ac:dyDescent="0.25">
      <c r="A148" t="s">
        <v>135</v>
      </c>
      <c r="B148" t="s">
        <v>189</v>
      </c>
      <c r="C148" t="s">
        <v>100</v>
      </c>
      <c r="D148" t="s">
        <v>847</v>
      </c>
      <c r="E148" t="s">
        <v>694</v>
      </c>
      <c r="F148">
        <v>10</v>
      </c>
      <c r="G148">
        <v>356265.29800000001</v>
      </c>
      <c r="H148">
        <v>3562652.98</v>
      </c>
      <c r="I148" t="s">
        <v>1312</v>
      </c>
      <c r="J148">
        <v>0.71201846057365004</v>
      </c>
    </row>
    <row r="149" spans="1:10" hidden="1" x14ac:dyDescent="0.25">
      <c r="A149" t="s">
        <v>135</v>
      </c>
      <c r="B149" t="s">
        <v>189</v>
      </c>
      <c r="C149" t="s">
        <v>100</v>
      </c>
      <c r="D149" t="s">
        <v>198</v>
      </c>
      <c r="E149" t="s">
        <v>78</v>
      </c>
      <c r="F149">
        <v>6</v>
      </c>
      <c r="G149">
        <v>554583.94833332999</v>
      </c>
      <c r="H149">
        <v>3327503.69</v>
      </c>
      <c r="I149" t="s">
        <v>1312</v>
      </c>
      <c r="J149">
        <v>0.66502240555210002</v>
      </c>
    </row>
    <row r="150" spans="1:10" hidden="1" x14ac:dyDescent="0.25">
      <c r="A150" t="s">
        <v>135</v>
      </c>
      <c r="B150" t="s">
        <v>189</v>
      </c>
      <c r="C150" t="s">
        <v>100</v>
      </c>
      <c r="D150" t="s">
        <v>1062</v>
      </c>
      <c r="E150" t="s">
        <v>694</v>
      </c>
      <c r="F150">
        <v>1</v>
      </c>
      <c r="G150">
        <v>320648.76</v>
      </c>
      <c r="H150">
        <v>320648.76</v>
      </c>
      <c r="I150" t="s">
        <v>1312</v>
      </c>
      <c r="J150">
        <v>6.4083658375300001E-2</v>
      </c>
    </row>
    <row r="151" spans="1:10" hidden="1" x14ac:dyDescent="0.25">
      <c r="A151" t="s">
        <v>135</v>
      </c>
      <c r="B151" t="s">
        <v>189</v>
      </c>
      <c r="C151" t="s">
        <v>108</v>
      </c>
      <c r="D151" t="s">
        <v>848</v>
      </c>
      <c r="E151" t="s">
        <v>694</v>
      </c>
      <c r="F151">
        <v>7</v>
      </c>
      <c r="G151">
        <v>356265.29857142997</v>
      </c>
      <c r="H151">
        <v>2493857.09</v>
      </c>
      <c r="I151" t="s">
        <v>1312</v>
      </c>
      <c r="J151">
        <v>0.90435666532731995</v>
      </c>
    </row>
    <row r="152" spans="1:10" hidden="1" x14ac:dyDescent="0.25">
      <c r="A152" t="s">
        <v>135</v>
      </c>
      <c r="B152" t="s">
        <v>189</v>
      </c>
      <c r="C152" t="s">
        <v>108</v>
      </c>
      <c r="D152" t="s">
        <v>198</v>
      </c>
      <c r="E152" t="s">
        <v>78</v>
      </c>
      <c r="F152">
        <v>6</v>
      </c>
      <c r="G152">
        <v>554583.94750000001</v>
      </c>
      <c r="H152">
        <v>2218335.79</v>
      </c>
      <c r="I152" t="s">
        <v>1312</v>
      </c>
      <c r="J152">
        <v>0.80444335229355002</v>
      </c>
    </row>
    <row r="153" spans="1:10" hidden="1" x14ac:dyDescent="0.25">
      <c r="A153" t="s">
        <v>135</v>
      </c>
      <c r="B153" t="s">
        <v>189</v>
      </c>
      <c r="C153" t="s">
        <v>108</v>
      </c>
      <c r="D153" t="s">
        <v>505</v>
      </c>
      <c r="E153" t="s">
        <v>78</v>
      </c>
      <c r="F153">
        <v>3</v>
      </c>
      <c r="G153">
        <v>534414.60666666995</v>
      </c>
      <c r="H153">
        <v>1603243.82</v>
      </c>
      <c r="I153" t="s">
        <v>1312</v>
      </c>
      <c r="J153">
        <v>0.58139026513417003</v>
      </c>
    </row>
    <row r="154" spans="1:10" hidden="1" x14ac:dyDescent="0.25">
      <c r="A154" t="s">
        <v>135</v>
      </c>
      <c r="B154" t="s">
        <v>189</v>
      </c>
      <c r="C154" t="s">
        <v>108</v>
      </c>
      <c r="D154" t="s">
        <v>199</v>
      </c>
      <c r="E154" t="s">
        <v>78</v>
      </c>
      <c r="F154">
        <v>6</v>
      </c>
      <c r="G154">
        <v>554583.94999999995</v>
      </c>
      <c r="H154">
        <v>1109167.8999999999</v>
      </c>
      <c r="I154" t="s">
        <v>1312</v>
      </c>
      <c r="J154">
        <v>0.40222167795994002</v>
      </c>
    </row>
    <row r="155" spans="1:10" hidden="1" x14ac:dyDescent="0.25">
      <c r="A155" t="s">
        <v>135</v>
      </c>
      <c r="B155" t="s">
        <v>189</v>
      </c>
      <c r="C155" t="s">
        <v>108</v>
      </c>
      <c r="D155" t="s">
        <v>17</v>
      </c>
      <c r="E155" t="s">
        <v>694</v>
      </c>
      <c r="F155">
        <v>1</v>
      </c>
      <c r="G155">
        <v>533738.04</v>
      </c>
      <c r="H155">
        <v>533738.04</v>
      </c>
      <c r="I155" t="s">
        <v>1312</v>
      </c>
      <c r="J155">
        <v>0.19355140915982999</v>
      </c>
    </row>
    <row r="156" spans="1:10" hidden="1" x14ac:dyDescent="0.25">
      <c r="A156" t="s">
        <v>135</v>
      </c>
      <c r="B156" t="s">
        <v>189</v>
      </c>
      <c r="C156" t="s">
        <v>352</v>
      </c>
      <c r="D156" t="s">
        <v>849</v>
      </c>
      <c r="E156" t="s">
        <v>694</v>
      </c>
      <c r="F156">
        <v>14</v>
      </c>
      <c r="G156">
        <v>356265.29857142997</v>
      </c>
      <c r="H156">
        <v>4987714.18</v>
      </c>
      <c r="I156" t="s">
        <v>1312</v>
      </c>
      <c r="J156">
        <v>2.0014752108448</v>
      </c>
    </row>
    <row r="157" spans="1:10" hidden="1" x14ac:dyDescent="0.25">
      <c r="A157" t="s">
        <v>135</v>
      </c>
      <c r="B157" t="s">
        <v>189</v>
      </c>
      <c r="C157" t="s">
        <v>352</v>
      </c>
      <c r="D157" t="s">
        <v>198</v>
      </c>
      <c r="E157" t="s">
        <v>78</v>
      </c>
      <c r="F157">
        <v>3</v>
      </c>
      <c r="G157">
        <v>554583.94666667003</v>
      </c>
      <c r="H157">
        <v>1663751.84</v>
      </c>
      <c r="I157" t="s">
        <v>1312</v>
      </c>
      <c r="J157">
        <v>0.66763209449932004</v>
      </c>
    </row>
    <row r="158" spans="1:10" hidden="1" x14ac:dyDescent="0.25">
      <c r="A158" t="s">
        <v>135</v>
      </c>
      <c r="B158" t="s">
        <v>189</v>
      </c>
      <c r="C158" t="s">
        <v>352</v>
      </c>
      <c r="D158" t="s">
        <v>249</v>
      </c>
      <c r="E158" t="s">
        <v>78</v>
      </c>
      <c r="F158">
        <v>1</v>
      </c>
      <c r="G158">
        <v>534414.61</v>
      </c>
      <c r="H158">
        <v>534414.61</v>
      </c>
      <c r="I158" t="s">
        <v>1312</v>
      </c>
      <c r="J158">
        <v>0.21445045879277999</v>
      </c>
    </row>
    <row r="159" spans="1:10" hidden="1" x14ac:dyDescent="0.25">
      <c r="A159" t="s">
        <v>135</v>
      </c>
      <c r="B159" t="s">
        <v>189</v>
      </c>
      <c r="C159" t="s">
        <v>281</v>
      </c>
      <c r="D159" t="s">
        <v>1292</v>
      </c>
      <c r="E159" t="s">
        <v>695</v>
      </c>
      <c r="F159">
        <v>1</v>
      </c>
      <c r="G159">
        <v>356314.08</v>
      </c>
      <c r="H159">
        <v>356314.08</v>
      </c>
      <c r="I159" t="s">
        <v>1312</v>
      </c>
      <c r="J159">
        <v>0.17904199924195999</v>
      </c>
    </row>
    <row r="160" spans="1:10" hidden="1" x14ac:dyDescent="0.25">
      <c r="A160" t="s">
        <v>135</v>
      </c>
      <c r="B160" t="s">
        <v>189</v>
      </c>
      <c r="C160" t="s">
        <v>1079</v>
      </c>
      <c r="D160" t="s">
        <v>197</v>
      </c>
      <c r="E160" t="s">
        <v>78</v>
      </c>
      <c r="F160">
        <v>2</v>
      </c>
      <c r="G160">
        <v>554583.94999999995</v>
      </c>
      <c r="H160">
        <v>554583.94999999995</v>
      </c>
      <c r="I160" t="s">
        <v>1312</v>
      </c>
      <c r="J160">
        <v>1.3238846016335999</v>
      </c>
    </row>
    <row r="161" spans="1:10" hidden="1" x14ac:dyDescent="0.25">
      <c r="A161" t="s">
        <v>135</v>
      </c>
      <c r="B161" t="s">
        <v>189</v>
      </c>
      <c r="C161" t="s">
        <v>1079</v>
      </c>
      <c r="D161" t="s">
        <v>1179</v>
      </c>
      <c r="E161" t="s">
        <v>695</v>
      </c>
      <c r="F161">
        <v>1</v>
      </c>
      <c r="G161">
        <v>356265.3</v>
      </c>
      <c r="H161">
        <v>178132.65</v>
      </c>
      <c r="I161" t="s">
        <v>1312</v>
      </c>
      <c r="J161">
        <v>0.42523241500802</v>
      </c>
    </row>
    <row r="162" spans="1:10" hidden="1" x14ac:dyDescent="0.25">
      <c r="A162" t="s">
        <v>135</v>
      </c>
      <c r="B162" t="s">
        <v>189</v>
      </c>
      <c r="C162" t="s">
        <v>1079</v>
      </c>
      <c r="D162" t="s">
        <v>1179</v>
      </c>
      <c r="E162" t="s">
        <v>78</v>
      </c>
      <c r="F162">
        <v>1</v>
      </c>
      <c r="G162">
        <v>356265.3</v>
      </c>
      <c r="H162">
        <v>178132.65</v>
      </c>
      <c r="I162" t="s">
        <v>1312</v>
      </c>
      <c r="J162">
        <v>0.42523241500802</v>
      </c>
    </row>
    <row r="163" spans="1:10" hidden="1" x14ac:dyDescent="0.25">
      <c r="A163" t="s">
        <v>135</v>
      </c>
      <c r="B163" t="s">
        <v>189</v>
      </c>
      <c r="C163" t="s">
        <v>353</v>
      </c>
      <c r="D163" t="s">
        <v>874</v>
      </c>
      <c r="E163" t="s">
        <v>694</v>
      </c>
      <c r="F163">
        <v>3</v>
      </c>
      <c r="G163">
        <v>356314.08333333</v>
      </c>
      <c r="H163">
        <v>1068942.25</v>
      </c>
      <c r="I163" t="s">
        <v>1312</v>
      </c>
      <c r="J163">
        <v>2.8140368197444001</v>
      </c>
    </row>
    <row r="164" spans="1:10" hidden="1" x14ac:dyDescent="0.25">
      <c r="A164" t="s">
        <v>135</v>
      </c>
      <c r="B164" t="s">
        <v>189</v>
      </c>
      <c r="C164" t="s">
        <v>353</v>
      </c>
      <c r="D164" t="s">
        <v>199</v>
      </c>
      <c r="E164" t="s">
        <v>78</v>
      </c>
      <c r="F164">
        <v>1</v>
      </c>
      <c r="G164">
        <v>554992.01</v>
      </c>
      <c r="H164">
        <v>554992.01</v>
      </c>
      <c r="I164" t="s">
        <v>1312</v>
      </c>
      <c r="J164">
        <v>1.4610405293680999</v>
      </c>
    </row>
    <row r="165" spans="1:10" hidden="1" x14ac:dyDescent="0.25">
      <c r="A165" t="s">
        <v>135</v>
      </c>
      <c r="B165" t="s">
        <v>189</v>
      </c>
      <c r="C165" t="s">
        <v>1314</v>
      </c>
      <c r="D165" t="s">
        <v>1291</v>
      </c>
      <c r="E165" t="s">
        <v>694</v>
      </c>
      <c r="F165">
        <v>3</v>
      </c>
      <c r="G165">
        <v>554583.94666667003</v>
      </c>
      <c r="H165">
        <v>1663751.84</v>
      </c>
      <c r="I165" t="s">
        <v>1312</v>
      </c>
      <c r="J165">
        <v>2.2731082592853999</v>
      </c>
    </row>
    <row r="166" spans="1:10" hidden="1" x14ac:dyDescent="0.25">
      <c r="A166" t="s">
        <v>135</v>
      </c>
      <c r="B166" t="s">
        <v>189</v>
      </c>
      <c r="C166" t="s">
        <v>1012</v>
      </c>
      <c r="D166" t="s">
        <v>199</v>
      </c>
      <c r="E166" t="s">
        <v>694</v>
      </c>
      <c r="F166">
        <v>1</v>
      </c>
      <c r="G166">
        <v>554583.94999999995</v>
      </c>
      <c r="H166">
        <v>554583.94999999995</v>
      </c>
      <c r="I166" t="s">
        <v>1312</v>
      </c>
      <c r="J166">
        <v>1.7487668875289999</v>
      </c>
    </row>
    <row r="167" spans="1:10" hidden="1" x14ac:dyDescent="0.25">
      <c r="A167" t="s">
        <v>135</v>
      </c>
      <c r="B167" t="s">
        <v>189</v>
      </c>
      <c r="C167" t="s">
        <v>1012</v>
      </c>
      <c r="D167" t="s">
        <v>1157</v>
      </c>
      <c r="E167" t="s">
        <v>694</v>
      </c>
      <c r="F167">
        <v>1</v>
      </c>
      <c r="G167">
        <v>356085.55</v>
      </c>
      <c r="H167">
        <v>356085.55</v>
      </c>
      <c r="I167" t="s">
        <v>1312</v>
      </c>
      <c r="J167">
        <v>1.1228428427609001</v>
      </c>
    </row>
    <row r="168" spans="1:10" hidden="1" x14ac:dyDescent="0.25">
      <c r="A168" t="s">
        <v>112</v>
      </c>
      <c r="B168" t="s">
        <v>200</v>
      </c>
      <c r="C168" t="s">
        <v>100</v>
      </c>
      <c r="D168" t="s">
        <v>879</v>
      </c>
      <c r="E168" t="s">
        <v>695</v>
      </c>
      <c r="F168">
        <v>17</v>
      </c>
      <c r="G168">
        <v>56397.378823528998</v>
      </c>
      <c r="H168">
        <v>958755.44</v>
      </c>
      <c r="I168" t="s">
        <v>1312</v>
      </c>
      <c r="J168">
        <v>0.19161326581277999</v>
      </c>
    </row>
    <row r="169" spans="1:10" hidden="1" x14ac:dyDescent="0.25">
      <c r="A169" t="s">
        <v>112</v>
      </c>
      <c r="B169" t="s">
        <v>200</v>
      </c>
      <c r="C169" t="s">
        <v>100</v>
      </c>
      <c r="D169" t="s">
        <v>1411</v>
      </c>
      <c r="E169" t="s">
        <v>695</v>
      </c>
      <c r="F169">
        <v>9</v>
      </c>
      <c r="G169">
        <v>61469.555555555999</v>
      </c>
      <c r="H169">
        <v>553226</v>
      </c>
      <c r="I169" t="s">
        <v>1312</v>
      </c>
      <c r="J169">
        <v>0.11056567313196999</v>
      </c>
    </row>
    <row r="170" spans="1:10" hidden="1" x14ac:dyDescent="0.25">
      <c r="A170" t="s">
        <v>112</v>
      </c>
      <c r="B170" t="s">
        <v>200</v>
      </c>
      <c r="C170" t="s">
        <v>100</v>
      </c>
      <c r="D170" t="s">
        <v>742</v>
      </c>
      <c r="E170" t="s">
        <v>694</v>
      </c>
      <c r="F170">
        <v>7</v>
      </c>
      <c r="G170">
        <v>61469.555714285998</v>
      </c>
      <c r="H170">
        <v>430286.89</v>
      </c>
      <c r="I170" t="s">
        <v>1312</v>
      </c>
      <c r="J170">
        <v>8.5995523769149998E-2</v>
      </c>
    </row>
    <row r="171" spans="1:10" hidden="1" x14ac:dyDescent="0.25">
      <c r="A171" t="s">
        <v>112</v>
      </c>
      <c r="B171" t="s">
        <v>200</v>
      </c>
      <c r="C171" t="s">
        <v>100</v>
      </c>
      <c r="D171" t="s">
        <v>935</v>
      </c>
      <c r="E171" t="s">
        <v>695</v>
      </c>
      <c r="F171">
        <v>5</v>
      </c>
      <c r="G171">
        <v>62120.14</v>
      </c>
      <c r="H171">
        <v>310600.7</v>
      </c>
      <c r="I171" t="s">
        <v>1312</v>
      </c>
      <c r="J171">
        <v>6.2075490795373001E-2</v>
      </c>
    </row>
    <row r="172" spans="1:10" hidden="1" x14ac:dyDescent="0.25">
      <c r="A172" t="s">
        <v>112</v>
      </c>
      <c r="B172" t="s">
        <v>200</v>
      </c>
      <c r="C172" t="s">
        <v>100</v>
      </c>
      <c r="D172" t="s">
        <v>1412</v>
      </c>
      <c r="E172" t="s">
        <v>695</v>
      </c>
      <c r="F172">
        <v>3</v>
      </c>
      <c r="G172">
        <v>62120.14</v>
      </c>
      <c r="H172">
        <v>186360.42</v>
      </c>
      <c r="I172" t="s">
        <v>1312</v>
      </c>
      <c r="J172">
        <v>3.7245294477224002E-2</v>
      </c>
    </row>
    <row r="173" spans="1:10" hidden="1" x14ac:dyDescent="0.25">
      <c r="A173" t="s">
        <v>112</v>
      </c>
      <c r="B173" t="s">
        <v>200</v>
      </c>
      <c r="C173" t="s">
        <v>100</v>
      </c>
      <c r="D173" t="s">
        <v>736</v>
      </c>
      <c r="E173" t="s">
        <v>695</v>
      </c>
      <c r="F173">
        <v>3</v>
      </c>
      <c r="G173">
        <v>61469.556666666998</v>
      </c>
      <c r="H173">
        <v>184408.67</v>
      </c>
      <c r="I173" t="s">
        <v>1312</v>
      </c>
      <c r="J173">
        <v>3.6855225043510999E-2</v>
      </c>
    </row>
    <row r="174" spans="1:10" hidden="1" x14ac:dyDescent="0.25">
      <c r="A174" t="s">
        <v>112</v>
      </c>
      <c r="B174" t="s">
        <v>200</v>
      </c>
      <c r="C174" t="s">
        <v>108</v>
      </c>
      <c r="D174" t="s">
        <v>879</v>
      </c>
      <c r="E174" t="s">
        <v>695</v>
      </c>
      <c r="F174">
        <v>6</v>
      </c>
      <c r="G174">
        <v>56397.378333332999</v>
      </c>
      <c r="H174">
        <v>338384.27</v>
      </c>
      <c r="I174" t="s">
        <v>1312</v>
      </c>
      <c r="J174">
        <v>0.12270954548419</v>
      </c>
    </row>
    <row r="175" spans="1:10" hidden="1" x14ac:dyDescent="0.25">
      <c r="A175" t="s">
        <v>112</v>
      </c>
      <c r="B175" t="s">
        <v>200</v>
      </c>
      <c r="C175" t="s">
        <v>352</v>
      </c>
      <c r="D175" t="s">
        <v>743</v>
      </c>
      <c r="E175" t="s">
        <v>694</v>
      </c>
      <c r="F175">
        <v>7</v>
      </c>
      <c r="G175">
        <v>62120.14</v>
      </c>
      <c r="H175">
        <v>434840.98</v>
      </c>
      <c r="I175" t="s">
        <v>1312</v>
      </c>
      <c r="J175">
        <v>0.17449344744317999</v>
      </c>
    </row>
    <row r="176" spans="1:10" hidden="1" x14ac:dyDescent="0.25">
      <c r="A176" t="s">
        <v>112</v>
      </c>
      <c r="B176" t="s">
        <v>200</v>
      </c>
      <c r="C176" t="s">
        <v>352</v>
      </c>
      <c r="D176" t="s">
        <v>879</v>
      </c>
      <c r="E176" t="s">
        <v>695</v>
      </c>
      <c r="F176">
        <v>5</v>
      </c>
      <c r="G176">
        <v>56397.377999999997</v>
      </c>
      <c r="H176">
        <v>281986.89</v>
      </c>
      <c r="I176" t="s">
        <v>1312</v>
      </c>
      <c r="J176">
        <v>0.11315599686552</v>
      </c>
    </row>
    <row r="177" spans="1:10" hidden="1" x14ac:dyDescent="0.25">
      <c r="A177" t="s">
        <v>112</v>
      </c>
      <c r="B177" t="s">
        <v>200</v>
      </c>
      <c r="C177" t="s">
        <v>281</v>
      </c>
      <c r="D177" t="s">
        <v>879</v>
      </c>
      <c r="E177" t="s">
        <v>695</v>
      </c>
      <c r="F177">
        <v>38</v>
      </c>
      <c r="G177">
        <v>56407.637631578997</v>
      </c>
      <c r="H177">
        <v>2143490.23</v>
      </c>
      <c r="I177" t="s">
        <v>1312</v>
      </c>
      <c r="J177">
        <v>1.0770687931692999</v>
      </c>
    </row>
    <row r="178" spans="1:10" hidden="1" x14ac:dyDescent="0.25">
      <c r="A178" t="s">
        <v>112</v>
      </c>
      <c r="B178" t="s">
        <v>200</v>
      </c>
      <c r="C178" t="s">
        <v>281</v>
      </c>
      <c r="D178" t="s">
        <v>737</v>
      </c>
      <c r="E178" t="s">
        <v>694</v>
      </c>
      <c r="F178">
        <v>11</v>
      </c>
      <c r="G178">
        <v>62121.770909090999</v>
      </c>
      <c r="H178">
        <v>683339.48</v>
      </c>
      <c r="I178" t="s">
        <v>1312</v>
      </c>
      <c r="J178">
        <v>0.34336691567215999</v>
      </c>
    </row>
    <row r="179" spans="1:10" hidden="1" x14ac:dyDescent="0.25">
      <c r="A179" t="s">
        <v>112</v>
      </c>
      <c r="B179" t="s">
        <v>200</v>
      </c>
      <c r="C179" t="s">
        <v>281</v>
      </c>
      <c r="D179" t="s">
        <v>740</v>
      </c>
      <c r="E179" t="s">
        <v>695</v>
      </c>
      <c r="F179">
        <v>1</v>
      </c>
      <c r="G179">
        <v>62121.77</v>
      </c>
      <c r="H179">
        <v>62121.77</v>
      </c>
      <c r="I179" t="s">
        <v>1312</v>
      </c>
      <c r="J179">
        <v>3.1215173695210999E-2</v>
      </c>
    </row>
    <row r="180" spans="1:10" hidden="1" x14ac:dyDescent="0.25">
      <c r="A180" t="s">
        <v>112</v>
      </c>
      <c r="B180" t="s">
        <v>200</v>
      </c>
      <c r="C180" t="s">
        <v>281</v>
      </c>
      <c r="D180" t="s">
        <v>741</v>
      </c>
      <c r="E180" t="s">
        <v>695</v>
      </c>
      <c r="F180">
        <v>1</v>
      </c>
      <c r="G180">
        <v>61467.02</v>
      </c>
      <c r="H180">
        <v>61467.02</v>
      </c>
      <c r="I180" t="s">
        <v>1312</v>
      </c>
      <c r="J180">
        <v>3.0886172525783E-2</v>
      </c>
    </row>
    <row r="181" spans="1:10" hidden="1" x14ac:dyDescent="0.25">
      <c r="A181" t="s">
        <v>112</v>
      </c>
      <c r="B181" t="s">
        <v>200</v>
      </c>
      <c r="C181" t="s">
        <v>1079</v>
      </c>
      <c r="D181" t="s">
        <v>1180</v>
      </c>
      <c r="E181" t="s">
        <v>695</v>
      </c>
      <c r="F181">
        <v>2</v>
      </c>
      <c r="G181">
        <v>62120.14</v>
      </c>
      <c r="H181">
        <v>124240.28</v>
      </c>
      <c r="I181" t="s">
        <v>1312</v>
      </c>
      <c r="J181">
        <v>0.29658231832104998</v>
      </c>
    </row>
    <row r="182" spans="1:10" hidden="1" x14ac:dyDescent="0.25">
      <c r="A182" t="s">
        <v>112</v>
      </c>
      <c r="B182" t="s">
        <v>200</v>
      </c>
      <c r="C182" t="s">
        <v>1079</v>
      </c>
      <c r="D182" t="s">
        <v>879</v>
      </c>
      <c r="E182" t="s">
        <v>695</v>
      </c>
      <c r="F182">
        <v>2</v>
      </c>
      <c r="G182">
        <v>56397.38</v>
      </c>
      <c r="H182">
        <v>112794.76</v>
      </c>
      <c r="I182" t="s">
        <v>1312</v>
      </c>
      <c r="J182">
        <v>0.26925994866774999</v>
      </c>
    </row>
    <row r="183" spans="1:10" hidden="1" x14ac:dyDescent="0.25">
      <c r="A183" t="s">
        <v>112</v>
      </c>
      <c r="B183" t="s">
        <v>200</v>
      </c>
      <c r="C183" t="s">
        <v>353</v>
      </c>
      <c r="D183" t="s">
        <v>738</v>
      </c>
      <c r="E183" t="s">
        <v>694</v>
      </c>
      <c r="F183">
        <v>2</v>
      </c>
      <c r="G183">
        <v>61467.014999999999</v>
      </c>
      <c r="H183">
        <v>122934.03</v>
      </c>
      <c r="I183" t="s">
        <v>1312</v>
      </c>
      <c r="J183">
        <v>0.32362916408212</v>
      </c>
    </row>
    <row r="184" spans="1:10" hidden="1" x14ac:dyDescent="0.25">
      <c r="A184" t="s">
        <v>112</v>
      </c>
      <c r="B184" t="s">
        <v>200</v>
      </c>
      <c r="C184" t="s">
        <v>353</v>
      </c>
      <c r="D184" t="s">
        <v>739</v>
      </c>
      <c r="E184" t="s">
        <v>694</v>
      </c>
      <c r="F184">
        <v>1</v>
      </c>
      <c r="G184">
        <v>62121.77</v>
      </c>
      <c r="H184">
        <v>62121.77</v>
      </c>
      <c r="I184" t="s">
        <v>1312</v>
      </c>
      <c r="J184">
        <v>0.16353825296707</v>
      </c>
    </row>
    <row r="185" spans="1:10" hidden="1" x14ac:dyDescent="0.25">
      <c r="A185" t="s">
        <v>112</v>
      </c>
      <c r="B185" t="s">
        <v>200</v>
      </c>
      <c r="C185" t="s">
        <v>109</v>
      </c>
      <c r="D185" t="s">
        <v>1674</v>
      </c>
      <c r="E185" t="s">
        <v>694</v>
      </c>
      <c r="F185">
        <v>5</v>
      </c>
      <c r="G185">
        <v>62121.771999999997</v>
      </c>
      <c r="H185">
        <v>310608.86</v>
      </c>
      <c r="I185" t="s">
        <v>1312</v>
      </c>
      <c r="J185">
        <v>0.94393517550302997</v>
      </c>
    </row>
    <row r="186" spans="1:10" hidden="1" x14ac:dyDescent="0.25">
      <c r="A186" t="s">
        <v>112</v>
      </c>
      <c r="B186" t="s">
        <v>200</v>
      </c>
      <c r="C186" t="s">
        <v>1012</v>
      </c>
      <c r="D186" t="s">
        <v>1158</v>
      </c>
      <c r="E186" t="s">
        <v>694</v>
      </c>
      <c r="F186">
        <v>3</v>
      </c>
      <c r="G186">
        <v>61469.556666666998</v>
      </c>
      <c r="H186">
        <v>184408.67</v>
      </c>
      <c r="I186" t="s">
        <v>1312</v>
      </c>
      <c r="J186">
        <v>0.58149496729802996</v>
      </c>
    </row>
    <row r="187" spans="1:10" hidden="1" x14ac:dyDescent="0.25">
      <c r="A187" t="s">
        <v>112</v>
      </c>
      <c r="B187" t="s">
        <v>200</v>
      </c>
      <c r="C187" t="s">
        <v>1012</v>
      </c>
      <c r="D187" t="s">
        <v>1159</v>
      </c>
      <c r="E187" t="s">
        <v>694</v>
      </c>
      <c r="F187">
        <v>2</v>
      </c>
      <c r="G187">
        <v>62120.14</v>
      </c>
      <c r="H187">
        <v>124240.28</v>
      </c>
      <c r="I187" t="s">
        <v>1312</v>
      </c>
      <c r="J187">
        <v>0.39176627408949</v>
      </c>
    </row>
    <row r="188" spans="1:10" hidden="1" x14ac:dyDescent="0.25">
      <c r="A188" t="s">
        <v>112</v>
      </c>
      <c r="B188" t="s">
        <v>200</v>
      </c>
      <c r="C188" t="s">
        <v>1012</v>
      </c>
      <c r="D188" t="s">
        <v>879</v>
      </c>
      <c r="E188" t="s">
        <v>694</v>
      </c>
      <c r="F188">
        <v>2</v>
      </c>
      <c r="G188">
        <v>56397.38</v>
      </c>
      <c r="H188">
        <v>112794.76</v>
      </c>
      <c r="I188" t="s">
        <v>1312</v>
      </c>
      <c r="J188">
        <v>0.35567517122481002</v>
      </c>
    </row>
    <row r="189" spans="1:10" hidden="1" x14ac:dyDescent="0.25">
      <c r="A189" t="s">
        <v>112</v>
      </c>
      <c r="B189" t="s">
        <v>1246</v>
      </c>
      <c r="C189" t="s">
        <v>100</v>
      </c>
      <c r="D189" t="s">
        <v>1247</v>
      </c>
      <c r="E189" t="s">
        <v>695</v>
      </c>
      <c r="F189">
        <v>38</v>
      </c>
      <c r="G189">
        <v>56124.005263157997</v>
      </c>
      <c r="H189">
        <v>2132712.2000000002</v>
      </c>
      <c r="I189" t="s">
        <v>1312</v>
      </c>
      <c r="J189">
        <v>0.42623586019053</v>
      </c>
    </row>
    <row r="190" spans="1:10" hidden="1" x14ac:dyDescent="0.25">
      <c r="A190" t="s">
        <v>112</v>
      </c>
      <c r="B190" t="s">
        <v>1246</v>
      </c>
      <c r="C190" t="s">
        <v>108</v>
      </c>
      <c r="D190" t="s">
        <v>1247</v>
      </c>
      <c r="E190" t="s">
        <v>695</v>
      </c>
      <c r="F190">
        <v>39</v>
      </c>
      <c r="G190">
        <v>56124.005128204997</v>
      </c>
      <c r="H190">
        <v>2188836.2000000002</v>
      </c>
      <c r="I190" t="s">
        <v>1312</v>
      </c>
      <c r="J190">
        <v>0.79374580633236003</v>
      </c>
    </row>
    <row r="191" spans="1:10" hidden="1" x14ac:dyDescent="0.25">
      <c r="A191" t="s">
        <v>112</v>
      </c>
      <c r="B191" t="s">
        <v>1246</v>
      </c>
      <c r="C191" t="s">
        <v>281</v>
      </c>
      <c r="D191" t="s">
        <v>1247</v>
      </c>
      <c r="E191" t="s">
        <v>695</v>
      </c>
      <c r="F191">
        <v>28</v>
      </c>
      <c r="G191">
        <v>56141.094642857002</v>
      </c>
      <c r="H191">
        <v>1571950.65</v>
      </c>
      <c r="I191" t="s">
        <v>1312</v>
      </c>
      <c r="J191">
        <v>0.78987949924881995</v>
      </c>
    </row>
    <row r="192" spans="1:10" hidden="1" x14ac:dyDescent="0.25">
      <c r="A192" t="s">
        <v>112</v>
      </c>
      <c r="B192" t="s">
        <v>1246</v>
      </c>
      <c r="C192" t="s">
        <v>353</v>
      </c>
      <c r="D192" t="s">
        <v>1247</v>
      </c>
      <c r="E192" t="s">
        <v>695</v>
      </c>
      <c r="F192">
        <v>5</v>
      </c>
      <c r="G192">
        <v>56141.093999999997</v>
      </c>
      <c r="H192">
        <v>280705.46999999997</v>
      </c>
      <c r="I192" t="s">
        <v>1312</v>
      </c>
      <c r="J192">
        <v>0.73896932045080999</v>
      </c>
    </row>
    <row r="193" spans="1:10" hidden="1" x14ac:dyDescent="0.25">
      <c r="A193" t="s">
        <v>112</v>
      </c>
      <c r="B193" t="s">
        <v>1246</v>
      </c>
      <c r="C193" t="s">
        <v>1314</v>
      </c>
      <c r="D193" t="s">
        <v>1315</v>
      </c>
      <c r="E193" t="s">
        <v>694</v>
      </c>
      <c r="F193">
        <v>10</v>
      </c>
      <c r="G193">
        <v>56331.78</v>
      </c>
      <c r="H193">
        <v>563317.80000000005</v>
      </c>
      <c r="I193" t="s">
        <v>1312</v>
      </c>
      <c r="J193">
        <v>0.76963541857448003</v>
      </c>
    </row>
    <row r="194" spans="1:10" hidden="1" x14ac:dyDescent="0.25">
      <c r="A194" t="s">
        <v>112</v>
      </c>
      <c r="B194" t="s">
        <v>398</v>
      </c>
      <c r="C194" t="s">
        <v>100</v>
      </c>
      <c r="D194" t="s">
        <v>498</v>
      </c>
      <c r="E194" t="s">
        <v>695</v>
      </c>
      <c r="F194">
        <v>6</v>
      </c>
      <c r="G194">
        <v>71564.848333332993</v>
      </c>
      <c r="H194">
        <v>429389.09</v>
      </c>
      <c r="I194" t="s">
        <v>1312</v>
      </c>
      <c r="J194">
        <v>8.5816092828923995E-2</v>
      </c>
    </row>
    <row r="195" spans="1:10" hidden="1" x14ac:dyDescent="0.25">
      <c r="A195" t="s">
        <v>112</v>
      </c>
      <c r="B195" t="s">
        <v>398</v>
      </c>
      <c r="C195" t="s">
        <v>108</v>
      </c>
      <c r="D195" t="s">
        <v>498</v>
      </c>
      <c r="E195" t="s">
        <v>695</v>
      </c>
      <c r="F195">
        <v>11</v>
      </c>
      <c r="G195">
        <v>71564.848181818001</v>
      </c>
      <c r="H195">
        <v>787213.33</v>
      </c>
      <c r="I195" t="s">
        <v>1312</v>
      </c>
      <c r="J195">
        <v>0.28547009565011</v>
      </c>
    </row>
    <row r="196" spans="1:10" hidden="1" x14ac:dyDescent="0.25">
      <c r="A196" t="s">
        <v>112</v>
      </c>
      <c r="B196" t="s">
        <v>398</v>
      </c>
      <c r="C196" t="s">
        <v>281</v>
      </c>
      <c r="D196" t="s">
        <v>498</v>
      </c>
      <c r="E196" t="s">
        <v>695</v>
      </c>
      <c r="F196">
        <v>13</v>
      </c>
      <c r="G196">
        <v>71594.333846153997</v>
      </c>
      <c r="H196">
        <v>930726.34</v>
      </c>
      <c r="I196" t="s">
        <v>1312</v>
      </c>
      <c r="J196">
        <v>0.46767476789229001</v>
      </c>
    </row>
    <row r="197" spans="1:10" hidden="1" x14ac:dyDescent="0.25">
      <c r="A197" t="s">
        <v>112</v>
      </c>
      <c r="B197" t="s">
        <v>454</v>
      </c>
      <c r="C197" t="s">
        <v>455</v>
      </c>
      <c r="D197" t="s">
        <v>993</v>
      </c>
      <c r="E197" t="s">
        <v>695</v>
      </c>
      <c r="F197">
        <v>1</v>
      </c>
      <c r="G197">
        <v>57156.5</v>
      </c>
      <c r="H197">
        <v>57156.5</v>
      </c>
      <c r="I197" t="s">
        <v>1312</v>
      </c>
      <c r="J197">
        <v>1.3581660385040999</v>
      </c>
    </row>
    <row r="198" spans="1:10" hidden="1" x14ac:dyDescent="0.25">
      <c r="A198" t="s">
        <v>112</v>
      </c>
      <c r="B198" t="s">
        <v>454</v>
      </c>
      <c r="C198" t="s">
        <v>100</v>
      </c>
      <c r="D198" t="s">
        <v>994</v>
      </c>
      <c r="E198" t="s">
        <v>695</v>
      </c>
      <c r="F198">
        <v>54</v>
      </c>
      <c r="G198">
        <v>55152.466851851997</v>
      </c>
      <c r="H198">
        <v>2978233.21</v>
      </c>
      <c r="I198" t="s">
        <v>1312</v>
      </c>
      <c r="J198">
        <v>0.59521851758166999</v>
      </c>
    </row>
    <row r="199" spans="1:10" hidden="1" x14ac:dyDescent="0.25">
      <c r="A199" t="s">
        <v>112</v>
      </c>
      <c r="B199" t="s">
        <v>454</v>
      </c>
      <c r="C199" t="s">
        <v>100</v>
      </c>
      <c r="D199" t="s">
        <v>993</v>
      </c>
      <c r="E199" t="s">
        <v>695</v>
      </c>
      <c r="F199">
        <v>20</v>
      </c>
      <c r="G199">
        <v>57202.263500000001</v>
      </c>
      <c r="H199">
        <v>1144045.27</v>
      </c>
      <c r="I199" t="s">
        <v>1312</v>
      </c>
      <c r="J199">
        <v>0.22864459618853</v>
      </c>
    </row>
    <row r="200" spans="1:10" hidden="1" x14ac:dyDescent="0.25">
      <c r="A200" t="s">
        <v>112</v>
      </c>
      <c r="B200" t="s">
        <v>454</v>
      </c>
      <c r="C200" t="s">
        <v>108</v>
      </c>
      <c r="D200" t="s">
        <v>994</v>
      </c>
      <c r="E200" t="s">
        <v>695</v>
      </c>
      <c r="F200">
        <v>67</v>
      </c>
      <c r="G200">
        <v>55152.466865672002</v>
      </c>
      <c r="H200">
        <v>3695215.28</v>
      </c>
      <c r="I200" t="s">
        <v>1312</v>
      </c>
      <c r="J200">
        <v>1.3400096507885</v>
      </c>
    </row>
    <row r="201" spans="1:10" hidden="1" x14ac:dyDescent="0.25">
      <c r="A201" t="s">
        <v>112</v>
      </c>
      <c r="B201" t="s">
        <v>454</v>
      </c>
      <c r="C201" t="s">
        <v>352</v>
      </c>
      <c r="D201" t="s">
        <v>993</v>
      </c>
      <c r="E201" t="s">
        <v>695</v>
      </c>
      <c r="F201">
        <v>56</v>
      </c>
      <c r="G201">
        <v>57202.263571429001</v>
      </c>
      <c r="H201">
        <v>3203326.76</v>
      </c>
      <c r="I201" t="s">
        <v>1312</v>
      </c>
      <c r="J201">
        <v>1.2854343434683</v>
      </c>
    </row>
    <row r="202" spans="1:10" hidden="1" x14ac:dyDescent="0.25">
      <c r="A202" t="s">
        <v>112</v>
      </c>
      <c r="B202" t="s">
        <v>454</v>
      </c>
      <c r="C202" t="s">
        <v>281</v>
      </c>
      <c r="D202" t="s">
        <v>994</v>
      </c>
      <c r="E202" t="s">
        <v>695</v>
      </c>
      <c r="F202">
        <v>42</v>
      </c>
      <c r="G202">
        <v>55095.872619048001</v>
      </c>
      <c r="H202">
        <v>2314026.65</v>
      </c>
      <c r="I202" t="s">
        <v>1312</v>
      </c>
      <c r="J202">
        <v>1.1627605558420999</v>
      </c>
    </row>
    <row r="203" spans="1:10" hidden="1" x14ac:dyDescent="0.25">
      <c r="A203" t="s">
        <v>112</v>
      </c>
      <c r="B203" t="s">
        <v>454</v>
      </c>
      <c r="C203" t="s">
        <v>281</v>
      </c>
      <c r="D203" t="s">
        <v>993</v>
      </c>
      <c r="E203" t="s">
        <v>695</v>
      </c>
      <c r="F203">
        <v>5</v>
      </c>
      <c r="G203">
        <v>57156.5</v>
      </c>
      <c r="H203">
        <v>285782.5</v>
      </c>
      <c r="I203" t="s">
        <v>1312</v>
      </c>
      <c r="J203">
        <v>0.1436010335274</v>
      </c>
    </row>
    <row r="204" spans="1:10" hidden="1" x14ac:dyDescent="0.25">
      <c r="A204" t="s">
        <v>112</v>
      </c>
      <c r="B204" t="s">
        <v>454</v>
      </c>
      <c r="C204" t="s">
        <v>1079</v>
      </c>
      <c r="D204" t="s">
        <v>993</v>
      </c>
      <c r="E204" t="s">
        <v>695</v>
      </c>
      <c r="F204">
        <v>6</v>
      </c>
      <c r="G204">
        <v>57202.263333333001</v>
      </c>
      <c r="H204">
        <v>343213.58</v>
      </c>
      <c r="I204" t="s">
        <v>1312</v>
      </c>
      <c r="J204">
        <v>0.81930819244505004</v>
      </c>
    </row>
    <row r="205" spans="1:10" hidden="1" x14ac:dyDescent="0.25">
      <c r="A205" t="s">
        <v>112</v>
      </c>
      <c r="B205" t="s">
        <v>454</v>
      </c>
      <c r="C205" t="s">
        <v>353</v>
      </c>
      <c r="D205" t="s">
        <v>993</v>
      </c>
      <c r="E205" t="s">
        <v>695</v>
      </c>
      <c r="F205">
        <v>5</v>
      </c>
      <c r="G205">
        <v>57156.5</v>
      </c>
      <c r="H205">
        <v>285782.5</v>
      </c>
      <c r="I205" t="s">
        <v>1312</v>
      </c>
      <c r="J205">
        <v>0.75233482205292002</v>
      </c>
    </row>
    <row r="206" spans="1:10" hidden="1" x14ac:dyDescent="0.25">
      <c r="A206" t="s">
        <v>112</v>
      </c>
      <c r="B206" t="s">
        <v>454</v>
      </c>
      <c r="C206" t="s">
        <v>1012</v>
      </c>
      <c r="D206" t="s">
        <v>993</v>
      </c>
      <c r="E206" t="s">
        <v>694</v>
      </c>
      <c r="F206">
        <v>4</v>
      </c>
      <c r="G206">
        <v>57202.262499999997</v>
      </c>
      <c r="H206">
        <v>228809.05</v>
      </c>
      <c r="I206" t="s">
        <v>1312</v>
      </c>
      <c r="J206">
        <v>0.72150247082874996</v>
      </c>
    </row>
    <row r="207" spans="1:10" hidden="1" x14ac:dyDescent="0.25">
      <c r="A207" t="s">
        <v>112</v>
      </c>
      <c r="B207" t="s">
        <v>393</v>
      </c>
      <c r="C207" t="s">
        <v>896</v>
      </c>
      <c r="D207" t="s">
        <v>1250</v>
      </c>
      <c r="E207" t="s">
        <v>694</v>
      </c>
      <c r="F207">
        <v>131</v>
      </c>
      <c r="G207">
        <v>58693.177404579998</v>
      </c>
      <c r="H207">
        <v>7688806.2400000002</v>
      </c>
      <c r="I207" t="s">
        <v>1312</v>
      </c>
      <c r="J207">
        <v>7.8399482431688003</v>
      </c>
    </row>
    <row r="208" spans="1:10" hidden="1" x14ac:dyDescent="0.25">
      <c r="A208" t="s">
        <v>112</v>
      </c>
      <c r="B208" t="s">
        <v>393</v>
      </c>
      <c r="C208" t="s">
        <v>896</v>
      </c>
      <c r="D208" t="s">
        <v>1479</v>
      </c>
      <c r="E208" t="s">
        <v>695</v>
      </c>
      <c r="F208">
        <v>131</v>
      </c>
      <c r="G208">
        <v>53825.181450381999</v>
      </c>
      <c r="H208">
        <v>7051098.7699999996</v>
      </c>
      <c r="I208" t="s">
        <v>1312</v>
      </c>
      <c r="J208">
        <v>7.1897050970908003</v>
      </c>
    </row>
    <row r="209" spans="1:10" hidden="1" x14ac:dyDescent="0.25">
      <c r="A209" t="s">
        <v>112</v>
      </c>
      <c r="B209" t="s">
        <v>141</v>
      </c>
      <c r="C209" t="s">
        <v>281</v>
      </c>
      <c r="D209" t="s">
        <v>897</v>
      </c>
      <c r="E209" t="s">
        <v>694</v>
      </c>
      <c r="F209">
        <v>1</v>
      </c>
      <c r="G209">
        <v>71278.399999999994</v>
      </c>
      <c r="H209">
        <v>71278.399999999994</v>
      </c>
      <c r="I209" t="s">
        <v>1312</v>
      </c>
      <c r="J209">
        <v>3.5816230553579999E-2</v>
      </c>
    </row>
    <row r="210" spans="1:10" hidden="1" x14ac:dyDescent="0.25">
      <c r="A210" t="s">
        <v>112</v>
      </c>
      <c r="B210" t="s">
        <v>141</v>
      </c>
      <c r="C210" t="s">
        <v>281</v>
      </c>
      <c r="D210" t="s">
        <v>898</v>
      </c>
      <c r="E210" t="s">
        <v>694</v>
      </c>
      <c r="F210">
        <v>1</v>
      </c>
      <c r="G210">
        <v>69669.440000000002</v>
      </c>
      <c r="H210">
        <v>69669.440000000002</v>
      </c>
      <c r="I210" t="s">
        <v>1312</v>
      </c>
      <c r="J210">
        <v>3.5007754461090002E-2</v>
      </c>
    </row>
    <row r="211" spans="1:10" hidden="1" x14ac:dyDescent="0.25">
      <c r="A211" t="s">
        <v>112</v>
      </c>
      <c r="B211" t="s">
        <v>141</v>
      </c>
      <c r="C211" t="s">
        <v>281</v>
      </c>
      <c r="D211" t="s">
        <v>899</v>
      </c>
      <c r="E211" t="s">
        <v>694</v>
      </c>
      <c r="F211">
        <v>1</v>
      </c>
      <c r="G211">
        <v>68216.929999999993</v>
      </c>
      <c r="H211">
        <v>68216.929999999993</v>
      </c>
      <c r="I211" t="s">
        <v>1312</v>
      </c>
      <c r="J211">
        <v>3.4277891935529999E-2</v>
      </c>
    </row>
    <row r="212" spans="1:10" hidden="1" x14ac:dyDescent="0.25">
      <c r="A212" t="s">
        <v>112</v>
      </c>
      <c r="B212" t="s">
        <v>336</v>
      </c>
      <c r="C212" t="s">
        <v>281</v>
      </c>
      <c r="D212" t="s">
        <v>337</v>
      </c>
      <c r="E212" t="s">
        <v>695</v>
      </c>
      <c r="F212">
        <v>54</v>
      </c>
      <c r="G212">
        <v>72609.724814814996</v>
      </c>
      <c r="H212">
        <v>3920925.14</v>
      </c>
      <c r="I212" t="s">
        <v>1312</v>
      </c>
      <c r="J212">
        <v>1.9702007732719</v>
      </c>
    </row>
    <row r="213" spans="1:10" hidden="1" x14ac:dyDescent="0.25">
      <c r="A213" t="s">
        <v>112</v>
      </c>
      <c r="B213" t="s">
        <v>850</v>
      </c>
      <c r="C213" t="s">
        <v>896</v>
      </c>
      <c r="D213" t="s">
        <v>1251</v>
      </c>
      <c r="E213" t="s">
        <v>694</v>
      </c>
      <c r="F213">
        <v>122</v>
      </c>
      <c r="G213">
        <v>58762.231229507997</v>
      </c>
      <c r="H213">
        <v>7168992.21</v>
      </c>
      <c r="I213" t="s">
        <v>1312</v>
      </c>
      <c r="J213">
        <v>7.3099160165701003</v>
      </c>
    </row>
    <row r="214" spans="1:10" hidden="1" x14ac:dyDescent="0.25">
      <c r="A214" t="s">
        <v>112</v>
      </c>
      <c r="B214" t="s">
        <v>1025</v>
      </c>
      <c r="C214" t="s">
        <v>100</v>
      </c>
      <c r="D214" t="s">
        <v>1027</v>
      </c>
      <c r="E214" t="s">
        <v>695</v>
      </c>
      <c r="F214">
        <v>7</v>
      </c>
      <c r="G214">
        <v>53278.292738094999</v>
      </c>
      <c r="H214">
        <v>372948.04916667001</v>
      </c>
      <c r="I214" t="s">
        <v>1312</v>
      </c>
      <c r="J214">
        <v>7.4535998126204997E-2</v>
      </c>
    </row>
    <row r="215" spans="1:10" hidden="1" x14ac:dyDescent="0.25">
      <c r="A215" t="s">
        <v>112</v>
      </c>
      <c r="B215" t="s">
        <v>1025</v>
      </c>
      <c r="C215" t="s">
        <v>100</v>
      </c>
      <c r="D215" t="s">
        <v>1027</v>
      </c>
      <c r="E215" t="s">
        <v>694</v>
      </c>
      <c r="F215">
        <v>77</v>
      </c>
      <c r="G215">
        <v>53278.292738094999</v>
      </c>
      <c r="H215">
        <v>4102428.5408333</v>
      </c>
      <c r="I215" t="s">
        <v>1312</v>
      </c>
      <c r="J215">
        <v>0.81989597938824998</v>
      </c>
    </row>
    <row r="216" spans="1:10" hidden="1" x14ac:dyDescent="0.25">
      <c r="A216" t="s">
        <v>112</v>
      </c>
      <c r="B216" t="s">
        <v>1025</v>
      </c>
      <c r="C216" t="s">
        <v>100</v>
      </c>
      <c r="D216" t="s">
        <v>1026</v>
      </c>
      <c r="E216" t="s">
        <v>695</v>
      </c>
      <c r="F216">
        <v>7</v>
      </c>
      <c r="G216">
        <v>53278.292857143002</v>
      </c>
      <c r="H216">
        <v>372948.05</v>
      </c>
      <c r="I216" t="s">
        <v>1312</v>
      </c>
      <c r="J216">
        <v>7.4535998292750996E-2</v>
      </c>
    </row>
    <row r="217" spans="1:10" hidden="1" x14ac:dyDescent="0.25">
      <c r="A217" t="s">
        <v>112</v>
      </c>
      <c r="B217" t="s">
        <v>1025</v>
      </c>
      <c r="C217" t="s">
        <v>108</v>
      </c>
      <c r="D217" t="s">
        <v>1028</v>
      </c>
      <c r="E217" t="s">
        <v>694</v>
      </c>
      <c r="F217">
        <v>53</v>
      </c>
      <c r="G217">
        <v>53278.292641508997</v>
      </c>
      <c r="H217">
        <v>2823749.51</v>
      </c>
      <c r="I217" t="s">
        <v>1312</v>
      </c>
      <c r="J217">
        <v>1.0239867796847999</v>
      </c>
    </row>
    <row r="218" spans="1:10" hidden="1" x14ac:dyDescent="0.25">
      <c r="A218" t="s">
        <v>112</v>
      </c>
      <c r="B218" t="s">
        <v>1025</v>
      </c>
      <c r="C218" t="s">
        <v>353</v>
      </c>
      <c r="D218" t="s">
        <v>1029</v>
      </c>
      <c r="E218" t="s">
        <v>694</v>
      </c>
      <c r="F218">
        <v>3</v>
      </c>
      <c r="G218">
        <v>53305.266666666997</v>
      </c>
      <c r="H218">
        <v>159915.79999999999</v>
      </c>
      <c r="I218" t="s">
        <v>1312</v>
      </c>
      <c r="J218">
        <v>0.42098527704268002</v>
      </c>
    </row>
    <row r="219" spans="1:10" hidden="1" x14ac:dyDescent="0.25">
      <c r="A219" t="s">
        <v>112</v>
      </c>
      <c r="B219" t="s">
        <v>1025</v>
      </c>
      <c r="C219" t="s">
        <v>1012</v>
      </c>
      <c r="D219" t="s">
        <v>1160</v>
      </c>
      <c r="E219" t="s">
        <v>694</v>
      </c>
      <c r="F219">
        <v>3</v>
      </c>
      <c r="G219">
        <v>53278.293333333</v>
      </c>
      <c r="H219">
        <v>159834.88</v>
      </c>
      <c r="I219" t="s">
        <v>1312</v>
      </c>
      <c r="J219">
        <v>0.50400655413157003</v>
      </c>
    </row>
    <row r="220" spans="1:10" hidden="1" x14ac:dyDescent="0.25">
      <c r="A220" t="s">
        <v>112</v>
      </c>
      <c r="B220" t="s">
        <v>768</v>
      </c>
      <c r="C220" t="s">
        <v>455</v>
      </c>
      <c r="D220" t="s">
        <v>939</v>
      </c>
      <c r="E220" t="s">
        <v>694</v>
      </c>
      <c r="F220">
        <v>1</v>
      </c>
      <c r="G220">
        <v>55280.61</v>
      </c>
      <c r="H220">
        <v>55280.61</v>
      </c>
      <c r="I220" t="s">
        <v>1312</v>
      </c>
      <c r="J220">
        <v>1.3135907042907</v>
      </c>
    </row>
    <row r="221" spans="1:10" hidden="1" x14ac:dyDescent="0.25">
      <c r="A221" t="s">
        <v>112</v>
      </c>
      <c r="B221" t="s">
        <v>768</v>
      </c>
      <c r="C221" t="s">
        <v>100</v>
      </c>
      <c r="D221" t="s">
        <v>939</v>
      </c>
      <c r="E221" t="s">
        <v>695</v>
      </c>
      <c r="F221">
        <v>5</v>
      </c>
      <c r="G221">
        <v>55305.755277778</v>
      </c>
      <c r="H221">
        <v>276528.77638888999</v>
      </c>
      <c r="I221" t="s">
        <v>1312</v>
      </c>
      <c r="J221">
        <v>5.5266003951003E-2</v>
      </c>
    </row>
    <row r="222" spans="1:10" hidden="1" x14ac:dyDescent="0.25">
      <c r="A222" t="s">
        <v>112</v>
      </c>
      <c r="B222" t="s">
        <v>768</v>
      </c>
      <c r="C222" t="s">
        <v>100</v>
      </c>
      <c r="D222" t="s">
        <v>939</v>
      </c>
      <c r="E222" t="s">
        <v>694</v>
      </c>
      <c r="F222">
        <v>31</v>
      </c>
      <c r="G222">
        <v>55305.755277778</v>
      </c>
      <c r="H222">
        <v>1714478.4136111001</v>
      </c>
      <c r="I222" t="s">
        <v>1312</v>
      </c>
      <c r="J222">
        <v>0.34264922449621998</v>
      </c>
    </row>
    <row r="223" spans="1:10" hidden="1" x14ac:dyDescent="0.25">
      <c r="A223" t="s">
        <v>112</v>
      </c>
      <c r="B223" t="s">
        <v>768</v>
      </c>
      <c r="C223" t="s">
        <v>108</v>
      </c>
      <c r="D223" t="s">
        <v>939</v>
      </c>
      <c r="E223" t="s">
        <v>694</v>
      </c>
      <c r="F223">
        <v>41</v>
      </c>
      <c r="G223">
        <v>55305.755121950999</v>
      </c>
      <c r="H223">
        <v>2267535.96</v>
      </c>
      <c r="I223" t="s">
        <v>1312</v>
      </c>
      <c r="J223">
        <v>0.82228499280019995</v>
      </c>
    </row>
    <row r="224" spans="1:10" hidden="1" x14ac:dyDescent="0.25">
      <c r="A224" t="s">
        <v>112</v>
      </c>
      <c r="B224" t="s">
        <v>768</v>
      </c>
      <c r="C224" t="s">
        <v>281</v>
      </c>
      <c r="D224" t="s">
        <v>939</v>
      </c>
      <c r="E224" t="s">
        <v>694</v>
      </c>
      <c r="F224">
        <v>57</v>
      </c>
      <c r="G224">
        <v>55280.614912281002</v>
      </c>
      <c r="H224">
        <v>3150995.05</v>
      </c>
      <c r="I224" t="s">
        <v>1312</v>
      </c>
      <c r="J224">
        <v>1.5833234918854</v>
      </c>
    </row>
    <row r="225" spans="1:10" hidden="1" x14ac:dyDescent="0.25">
      <c r="A225" t="s">
        <v>112</v>
      </c>
      <c r="B225" t="s">
        <v>768</v>
      </c>
      <c r="C225" t="s">
        <v>1079</v>
      </c>
      <c r="D225" t="s">
        <v>939</v>
      </c>
      <c r="E225" t="s">
        <v>695</v>
      </c>
      <c r="F225">
        <v>4</v>
      </c>
      <c r="G225">
        <v>55305.7575</v>
      </c>
      <c r="H225">
        <v>221223.03</v>
      </c>
      <c r="I225" t="s">
        <v>1312</v>
      </c>
      <c r="J225">
        <v>0.52809635573429003</v>
      </c>
    </row>
    <row r="226" spans="1:10" hidden="1" x14ac:dyDescent="0.25">
      <c r="A226" t="s">
        <v>112</v>
      </c>
      <c r="B226" t="s">
        <v>768</v>
      </c>
      <c r="C226" t="s">
        <v>353</v>
      </c>
      <c r="D226" t="s">
        <v>939</v>
      </c>
      <c r="E226" t="s">
        <v>694</v>
      </c>
      <c r="F226">
        <v>5</v>
      </c>
      <c r="G226">
        <v>55280.614000000001</v>
      </c>
      <c r="H226">
        <v>276403.07</v>
      </c>
      <c r="I226" t="s">
        <v>1312</v>
      </c>
      <c r="J226">
        <v>0.72764306590967998</v>
      </c>
    </row>
    <row r="227" spans="1:10" hidden="1" x14ac:dyDescent="0.25">
      <c r="A227" t="s">
        <v>112</v>
      </c>
      <c r="B227" t="s">
        <v>768</v>
      </c>
      <c r="C227" t="s">
        <v>1012</v>
      </c>
      <c r="D227" t="s">
        <v>939</v>
      </c>
      <c r="E227" t="s">
        <v>694</v>
      </c>
      <c r="F227">
        <v>5</v>
      </c>
      <c r="G227">
        <v>55305.756000000001</v>
      </c>
      <c r="H227">
        <v>276528.78000000003</v>
      </c>
      <c r="I227" t="s">
        <v>1312</v>
      </c>
      <c r="J227">
        <v>0.87197686466186997</v>
      </c>
    </row>
    <row r="228" spans="1:10" hidden="1" x14ac:dyDescent="0.25">
      <c r="A228" t="s">
        <v>112</v>
      </c>
      <c r="B228" t="s">
        <v>1002</v>
      </c>
      <c r="C228" t="s">
        <v>455</v>
      </c>
      <c r="D228" t="s">
        <v>1293</v>
      </c>
      <c r="E228" t="s">
        <v>694</v>
      </c>
      <c r="F228">
        <v>1</v>
      </c>
      <c r="G228">
        <v>55062.14</v>
      </c>
      <c r="H228">
        <v>55062.14</v>
      </c>
      <c r="I228" t="s">
        <v>1312</v>
      </c>
      <c r="J228">
        <v>1.3083993693694</v>
      </c>
    </row>
    <row r="229" spans="1:10" hidden="1" x14ac:dyDescent="0.25">
      <c r="A229" t="s">
        <v>112</v>
      </c>
      <c r="B229" t="s">
        <v>1002</v>
      </c>
      <c r="C229" t="s">
        <v>100</v>
      </c>
      <c r="D229" t="s">
        <v>1294</v>
      </c>
      <c r="E229" t="s">
        <v>78</v>
      </c>
      <c r="F229">
        <v>7</v>
      </c>
      <c r="G229">
        <v>54702.902000000002</v>
      </c>
      <c r="H229">
        <v>382920.31400000001</v>
      </c>
      <c r="I229" t="s">
        <v>1312</v>
      </c>
      <c r="J229">
        <v>7.6529017568435997E-2</v>
      </c>
    </row>
    <row r="230" spans="1:10" hidden="1" x14ac:dyDescent="0.25">
      <c r="A230" t="s">
        <v>112</v>
      </c>
      <c r="B230" t="s">
        <v>1002</v>
      </c>
      <c r="C230" t="s">
        <v>100</v>
      </c>
      <c r="D230" t="s">
        <v>1294</v>
      </c>
      <c r="E230" t="s">
        <v>694</v>
      </c>
      <c r="F230">
        <v>3</v>
      </c>
      <c r="G230">
        <v>54702.902000000002</v>
      </c>
      <c r="H230">
        <v>164108.70600000001</v>
      </c>
      <c r="I230" t="s">
        <v>1312</v>
      </c>
      <c r="J230">
        <v>3.2798150386472998E-2</v>
      </c>
    </row>
    <row r="231" spans="1:10" hidden="1" x14ac:dyDescent="0.25">
      <c r="A231" t="s">
        <v>112</v>
      </c>
      <c r="B231" t="s">
        <v>1002</v>
      </c>
      <c r="C231" t="s">
        <v>100</v>
      </c>
      <c r="D231" t="s">
        <v>1295</v>
      </c>
      <c r="E231" t="s">
        <v>78</v>
      </c>
      <c r="F231">
        <v>7</v>
      </c>
      <c r="G231">
        <v>54702.902857143003</v>
      </c>
      <c r="H231">
        <v>382920.32</v>
      </c>
      <c r="I231" t="s">
        <v>1312</v>
      </c>
      <c r="J231">
        <v>7.6529018767572995E-2</v>
      </c>
    </row>
    <row r="232" spans="1:10" hidden="1" x14ac:dyDescent="0.25">
      <c r="A232" t="s">
        <v>112</v>
      </c>
      <c r="B232" t="s">
        <v>1002</v>
      </c>
      <c r="C232" t="s">
        <v>108</v>
      </c>
      <c r="D232" t="s">
        <v>1296</v>
      </c>
      <c r="E232" t="s">
        <v>694</v>
      </c>
      <c r="F232">
        <v>12</v>
      </c>
      <c r="G232">
        <v>54702.902499999997</v>
      </c>
      <c r="H232">
        <v>656434.82999999996</v>
      </c>
      <c r="I232" t="s">
        <v>1312</v>
      </c>
      <c r="J232">
        <v>0.23804540213789999</v>
      </c>
    </row>
    <row r="233" spans="1:10" hidden="1" x14ac:dyDescent="0.25">
      <c r="A233" t="s">
        <v>112</v>
      </c>
      <c r="B233" t="s">
        <v>1002</v>
      </c>
      <c r="C233" t="s">
        <v>281</v>
      </c>
      <c r="D233" t="s">
        <v>1310</v>
      </c>
      <c r="E233" t="s">
        <v>694</v>
      </c>
      <c r="F233">
        <v>17</v>
      </c>
      <c r="G233">
        <v>55062.141176470999</v>
      </c>
      <c r="H233">
        <v>936056.4</v>
      </c>
      <c r="I233" t="s">
        <v>1312</v>
      </c>
      <c r="J233">
        <v>0.47035303589247002</v>
      </c>
    </row>
    <row r="234" spans="1:10" hidden="1" x14ac:dyDescent="0.25">
      <c r="A234" t="s">
        <v>112</v>
      </c>
      <c r="B234" t="s">
        <v>1002</v>
      </c>
      <c r="C234" t="s">
        <v>1079</v>
      </c>
      <c r="D234" t="s">
        <v>1413</v>
      </c>
      <c r="E234" t="s">
        <v>695</v>
      </c>
      <c r="F234">
        <v>4</v>
      </c>
      <c r="G234">
        <v>54702.902499999997</v>
      </c>
      <c r="H234">
        <v>109405.80499999999</v>
      </c>
      <c r="I234" t="s">
        <v>1312</v>
      </c>
      <c r="J234">
        <v>0.26116994653168002</v>
      </c>
    </row>
    <row r="235" spans="1:10" hidden="1" x14ac:dyDescent="0.25">
      <c r="A235" t="s">
        <v>112</v>
      </c>
      <c r="B235" t="s">
        <v>1002</v>
      </c>
      <c r="C235" t="s">
        <v>1079</v>
      </c>
      <c r="D235" t="s">
        <v>1413</v>
      </c>
      <c r="E235" t="s">
        <v>78</v>
      </c>
      <c r="F235">
        <v>4</v>
      </c>
      <c r="G235">
        <v>54702.902499999997</v>
      </c>
      <c r="H235">
        <v>109405.80499999999</v>
      </c>
      <c r="I235" t="s">
        <v>1312</v>
      </c>
      <c r="J235">
        <v>0.26116994653168002</v>
      </c>
    </row>
    <row r="236" spans="1:10" hidden="1" x14ac:dyDescent="0.25">
      <c r="A236" t="s">
        <v>112</v>
      </c>
      <c r="B236" t="s">
        <v>1002</v>
      </c>
      <c r="C236" t="s">
        <v>353</v>
      </c>
      <c r="D236" t="s">
        <v>1311</v>
      </c>
      <c r="E236" t="s">
        <v>694</v>
      </c>
      <c r="F236">
        <v>3</v>
      </c>
      <c r="G236">
        <v>55062.14</v>
      </c>
      <c r="H236">
        <v>165186.42000000001</v>
      </c>
      <c r="I236" t="s">
        <v>1312</v>
      </c>
      <c r="J236">
        <v>0.43486041271337</v>
      </c>
    </row>
    <row r="237" spans="1:10" hidden="1" x14ac:dyDescent="0.25">
      <c r="A237" t="s">
        <v>112</v>
      </c>
      <c r="B237" t="s">
        <v>1002</v>
      </c>
      <c r="C237" t="s">
        <v>1012</v>
      </c>
      <c r="D237" t="s">
        <v>1030</v>
      </c>
      <c r="E237" t="s">
        <v>694</v>
      </c>
      <c r="F237">
        <v>3</v>
      </c>
      <c r="G237">
        <v>54702.903333333001</v>
      </c>
      <c r="H237">
        <v>164108.71</v>
      </c>
      <c r="I237" t="s">
        <v>1312</v>
      </c>
      <c r="J237">
        <v>0.51748320160202999</v>
      </c>
    </row>
    <row r="238" spans="1:10" hidden="1" x14ac:dyDescent="0.25">
      <c r="A238" t="s">
        <v>112</v>
      </c>
      <c r="B238" t="s">
        <v>365</v>
      </c>
      <c r="C238" t="s">
        <v>281</v>
      </c>
      <c r="D238" t="s">
        <v>366</v>
      </c>
      <c r="E238" t="s">
        <v>695</v>
      </c>
      <c r="F238">
        <v>34</v>
      </c>
      <c r="G238">
        <v>71256.657647058993</v>
      </c>
      <c r="H238">
        <v>2422726.36</v>
      </c>
      <c r="I238" t="s">
        <v>1312</v>
      </c>
      <c r="J238">
        <v>1.2173803828089</v>
      </c>
    </row>
    <row r="239" spans="1:10" hidden="1" x14ac:dyDescent="0.25">
      <c r="A239" t="s">
        <v>112</v>
      </c>
      <c r="B239" t="s">
        <v>319</v>
      </c>
      <c r="C239" t="s">
        <v>100</v>
      </c>
      <c r="D239" t="s">
        <v>320</v>
      </c>
      <c r="E239" t="s">
        <v>695</v>
      </c>
      <c r="F239">
        <v>22</v>
      </c>
      <c r="G239">
        <v>72918.522272727001</v>
      </c>
      <c r="H239">
        <v>1604207.49</v>
      </c>
      <c r="I239" t="s">
        <v>1312</v>
      </c>
      <c r="J239">
        <v>0.32061089134495002</v>
      </c>
    </row>
    <row r="240" spans="1:10" hidden="1" x14ac:dyDescent="0.25">
      <c r="A240" t="s">
        <v>112</v>
      </c>
      <c r="B240" t="s">
        <v>319</v>
      </c>
      <c r="C240" t="s">
        <v>281</v>
      </c>
      <c r="D240" t="s">
        <v>320</v>
      </c>
      <c r="E240" t="s">
        <v>695</v>
      </c>
      <c r="F240">
        <v>16</v>
      </c>
      <c r="G240">
        <v>72914.599375000005</v>
      </c>
      <c r="H240">
        <v>1166633.5900000001</v>
      </c>
      <c r="I240" t="s">
        <v>1312</v>
      </c>
      <c r="J240">
        <v>0.58621430378621997</v>
      </c>
    </row>
    <row r="241" spans="1:10" hidden="1" x14ac:dyDescent="0.25">
      <c r="A241" t="s">
        <v>112</v>
      </c>
      <c r="B241" t="s">
        <v>319</v>
      </c>
      <c r="C241" t="s">
        <v>353</v>
      </c>
      <c r="D241" t="s">
        <v>320</v>
      </c>
      <c r="E241" t="s">
        <v>695</v>
      </c>
      <c r="F241">
        <v>1</v>
      </c>
      <c r="G241">
        <v>72914.600000000006</v>
      </c>
      <c r="H241">
        <v>72914.600000000006</v>
      </c>
      <c r="I241" t="s">
        <v>1312</v>
      </c>
      <c r="J241">
        <v>0.19195084589174999</v>
      </c>
    </row>
    <row r="242" spans="1:10" hidden="1" x14ac:dyDescent="0.25">
      <c r="A242" t="s">
        <v>112</v>
      </c>
      <c r="B242" t="s">
        <v>319</v>
      </c>
      <c r="C242" t="s">
        <v>109</v>
      </c>
      <c r="D242" t="s">
        <v>320</v>
      </c>
      <c r="E242" t="s">
        <v>695</v>
      </c>
      <c r="F242">
        <v>8</v>
      </c>
      <c r="G242">
        <v>72914.600000000006</v>
      </c>
      <c r="H242">
        <v>583316.80000000005</v>
      </c>
      <c r="I242" t="s">
        <v>1312</v>
      </c>
      <c r="J242">
        <v>1.7726900835406001</v>
      </c>
    </row>
    <row r="243" spans="1:10" hidden="1" x14ac:dyDescent="0.25">
      <c r="A243" t="s">
        <v>112</v>
      </c>
      <c r="B243" t="s">
        <v>319</v>
      </c>
      <c r="C243" t="s">
        <v>109</v>
      </c>
      <c r="D243" t="s">
        <v>320</v>
      </c>
      <c r="E243" t="s">
        <v>78</v>
      </c>
      <c r="F243">
        <v>3</v>
      </c>
      <c r="G243">
        <v>72914.600000000006</v>
      </c>
      <c r="H243">
        <v>218743.8</v>
      </c>
      <c r="I243" t="s">
        <v>1312</v>
      </c>
      <c r="J243">
        <v>0.66475878132774002</v>
      </c>
    </row>
    <row r="244" spans="1:10" hidden="1" x14ac:dyDescent="0.25">
      <c r="A244" t="s">
        <v>112</v>
      </c>
      <c r="B244" t="s">
        <v>319</v>
      </c>
      <c r="C244" t="s">
        <v>109</v>
      </c>
      <c r="D244" t="s">
        <v>1677</v>
      </c>
      <c r="E244" t="s">
        <v>694</v>
      </c>
      <c r="F244">
        <v>1</v>
      </c>
      <c r="G244">
        <v>75724.759999999995</v>
      </c>
      <c r="H244">
        <v>75724.759999999995</v>
      </c>
      <c r="I244" t="s">
        <v>1312</v>
      </c>
      <c r="J244">
        <v>0.23012629008884</v>
      </c>
    </row>
    <row r="245" spans="1:10" hidden="1" x14ac:dyDescent="0.25">
      <c r="A245" t="s">
        <v>112</v>
      </c>
      <c r="B245" t="s">
        <v>355</v>
      </c>
      <c r="C245" t="s">
        <v>455</v>
      </c>
      <c r="D245" t="s">
        <v>990</v>
      </c>
      <c r="E245" t="s">
        <v>695</v>
      </c>
      <c r="F245">
        <v>1</v>
      </c>
      <c r="G245">
        <v>56780.79</v>
      </c>
      <c r="H245">
        <v>56780.79</v>
      </c>
      <c r="I245" t="s">
        <v>1312</v>
      </c>
      <c r="J245">
        <v>1.3492383301538</v>
      </c>
    </row>
    <row r="246" spans="1:10" hidden="1" x14ac:dyDescent="0.25">
      <c r="A246" t="s">
        <v>112</v>
      </c>
      <c r="B246" t="s">
        <v>355</v>
      </c>
      <c r="C246" t="s">
        <v>455</v>
      </c>
      <c r="D246" t="s">
        <v>1181</v>
      </c>
      <c r="E246" t="s">
        <v>694</v>
      </c>
      <c r="F246">
        <v>1</v>
      </c>
      <c r="G246">
        <v>56131.6</v>
      </c>
      <c r="H246">
        <v>56131.6</v>
      </c>
      <c r="I246" t="s">
        <v>1312</v>
      </c>
      <c r="J246">
        <v>1.3338121264755001</v>
      </c>
    </row>
    <row r="247" spans="1:10" hidden="1" x14ac:dyDescent="0.25">
      <c r="A247" t="s">
        <v>112</v>
      </c>
      <c r="B247" t="s">
        <v>355</v>
      </c>
      <c r="C247" t="s">
        <v>100</v>
      </c>
      <c r="D247" t="s">
        <v>991</v>
      </c>
      <c r="E247" t="s">
        <v>695</v>
      </c>
      <c r="F247">
        <v>42</v>
      </c>
      <c r="G247">
        <v>55495.056190476003</v>
      </c>
      <c r="H247">
        <v>2330792.36</v>
      </c>
      <c r="I247" t="s">
        <v>1312</v>
      </c>
      <c r="J247">
        <v>0.46582341794177001</v>
      </c>
    </row>
    <row r="248" spans="1:10" hidden="1" x14ac:dyDescent="0.25">
      <c r="A248" t="s">
        <v>112</v>
      </c>
      <c r="B248" t="s">
        <v>355</v>
      </c>
      <c r="C248" t="s">
        <v>100</v>
      </c>
      <c r="D248" t="s">
        <v>883</v>
      </c>
      <c r="E248" t="s">
        <v>695</v>
      </c>
      <c r="F248">
        <v>5</v>
      </c>
      <c r="G248">
        <v>56189.415483871002</v>
      </c>
      <c r="H248">
        <v>280947.07741934998</v>
      </c>
      <c r="I248" t="s">
        <v>1312</v>
      </c>
      <c r="J248">
        <v>5.6149029021287003E-2</v>
      </c>
    </row>
    <row r="249" spans="1:10" hidden="1" x14ac:dyDescent="0.25">
      <c r="A249" t="s">
        <v>112</v>
      </c>
      <c r="B249" t="s">
        <v>355</v>
      </c>
      <c r="C249" t="s">
        <v>100</v>
      </c>
      <c r="D249" t="s">
        <v>883</v>
      </c>
      <c r="E249" t="s">
        <v>694</v>
      </c>
      <c r="F249">
        <v>26</v>
      </c>
      <c r="G249">
        <v>56189.415483871002</v>
      </c>
      <c r="H249">
        <v>1460924.8025805999</v>
      </c>
      <c r="I249" t="s">
        <v>1312</v>
      </c>
      <c r="J249">
        <v>0.29197495091068998</v>
      </c>
    </row>
    <row r="250" spans="1:10" hidden="1" x14ac:dyDescent="0.25">
      <c r="A250" t="s">
        <v>112</v>
      </c>
      <c r="B250" t="s">
        <v>355</v>
      </c>
      <c r="C250" t="s">
        <v>100</v>
      </c>
      <c r="D250" t="s">
        <v>990</v>
      </c>
      <c r="E250" t="s">
        <v>695</v>
      </c>
      <c r="F250">
        <v>21</v>
      </c>
      <c r="G250">
        <v>56910.36</v>
      </c>
      <c r="H250">
        <v>1195117.56</v>
      </c>
      <c r="I250" t="s">
        <v>1312</v>
      </c>
      <c r="J250">
        <v>0.23885171248864001</v>
      </c>
    </row>
    <row r="251" spans="1:10" hidden="1" x14ac:dyDescent="0.25">
      <c r="A251" t="s">
        <v>112</v>
      </c>
      <c r="B251" t="s">
        <v>355</v>
      </c>
      <c r="C251" t="s">
        <v>100</v>
      </c>
      <c r="D251" t="s">
        <v>936</v>
      </c>
      <c r="E251" t="s">
        <v>695</v>
      </c>
      <c r="F251">
        <v>5</v>
      </c>
      <c r="G251">
        <v>56189.415999999997</v>
      </c>
      <c r="H251">
        <v>280947.08</v>
      </c>
      <c r="I251" t="s">
        <v>1312</v>
      </c>
      <c r="J251">
        <v>5.6149029537045002E-2</v>
      </c>
    </row>
    <row r="252" spans="1:10" hidden="1" x14ac:dyDescent="0.25">
      <c r="A252" t="s">
        <v>112</v>
      </c>
      <c r="B252" t="s">
        <v>355</v>
      </c>
      <c r="C252" t="s">
        <v>108</v>
      </c>
      <c r="D252" t="s">
        <v>991</v>
      </c>
      <c r="E252" t="s">
        <v>695</v>
      </c>
      <c r="F252">
        <v>54</v>
      </c>
      <c r="G252">
        <v>55495.056296296003</v>
      </c>
      <c r="H252">
        <v>2996733.04</v>
      </c>
      <c r="I252" t="s">
        <v>1312</v>
      </c>
      <c r="J252">
        <v>1.086716440087</v>
      </c>
    </row>
    <row r="253" spans="1:10" hidden="1" x14ac:dyDescent="0.25">
      <c r="A253" t="s">
        <v>112</v>
      </c>
      <c r="B253" t="s">
        <v>355</v>
      </c>
      <c r="C253" t="s">
        <v>108</v>
      </c>
      <c r="D253" t="s">
        <v>884</v>
      </c>
      <c r="E253" t="s">
        <v>694</v>
      </c>
      <c r="F253">
        <v>37</v>
      </c>
      <c r="G253">
        <v>56189.415405405001</v>
      </c>
      <c r="H253">
        <v>2079008.37</v>
      </c>
      <c r="I253" t="s">
        <v>1312</v>
      </c>
      <c r="J253">
        <v>0.75391853214843996</v>
      </c>
    </row>
    <row r="254" spans="1:10" hidden="1" x14ac:dyDescent="0.25">
      <c r="A254" t="s">
        <v>112</v>
      </c>
      <c r="B254" t="s">
        <v>355</v>
      </c>
      <c r="C254" t="s">
        <v>352</v>
      </c>
      <c r="D254" t="s">
        <v>991</v>
      </c>
      <c r="E254" t="s">
        <v>695</v>
      </c>
      <c r="F254">
        <v>44</v>
      </c>
      <c r="G254">
        <v>55495.056136364001</v>
      </c>
      <c r="H254">
        <v>2441782.4700000002</v>
      </c>
      <c r="I254" t="s">
        <v>1312</v>
      </c>
      <c r="J254">
        <v>0.97984104694232999</v>
      </c>
    </row>
    <row r="255" spans="1:10" hidden="1" x14ac:dyDescent="0.25">
      <c r="A255" t="s">
        <v>112</v>
      </c>
      <c r="B255" t="s">
        <v>355</v>
      </c>
      <c r="C255" t="s">
        <v>352</v>
      </c>
      <c r="D255" t="s">
        <v>990</v>
      </c>
      <c r="E255" t="s">
        <v>695</v>
      </c>
      <c r="F255">
        <v>38</v>
      </c>
      <c r="G255">
        <v>56910.359736842001</v>
      </c>
      <c r="H255">
        <v>2162593.67</v>
      </c>
      <c r="I255" t="s">
        <v>1312</v>
      </c>
      <c r="J255">
        <v>0.86780787058548003</v>
      </c>
    </row>
    <row r="256" spans="1:10" hidden="1" x14ac:dyDescent="0.25">
      <c r="A256" t="s">
        <v>112</v>
      </c>
      <c r="B256" t="s">
        <v>355</v>
      </c>
      <c r="C256" t="s">
        <v>281</v>
      </c>
      <c r="D256" t="s">
        <v>348</v>
      </c>
      <c r="E256" t="s">
        <v>695</v>
      </c>
      <c r="F256">
        <v>15</v>
      </c>
      <c r="G256">
        <v>215670.86133332999</v>
      </c>
      <c r="H256">
        <v>3235062.92</v>
      </c>
      <c r="I256" t="s">
        <v>1312</v>
      </c>
      <c r="J256">
        <v>1.6255662219981</v>
      </c>
    </row>
    <row r="257" spans="1:10" hidden="1" x14ac:dyDescent="0.25">
      <c r="A257" t="s">
        <v>112</v>
      </c>
      <c r="B257" t="s">
        <v>355</v>
      </c>
      <c r="C257" t="s">
        <v>281</v>
      </c>
      <c r="D257" t="s">
        <v>885</v>
      </c>
      <c r="E257" t="s">
        <v>694</v>
      </c>
      <c r="F257">
        <v>15</v>
      </c>
      <c r="G257">
        <v>56131.599333332997</v>
      </c>
      <c r="H257">
        <v>841973.99</v>
      </c>
      <c r="I257" t="s">
        <v>1312</v>
      </c>
      <c r="J257">
        <v>0.42307816317371999</v>
      </c>
    </row>
    <row r="258" spans="1:10" hidden="1" x14ac:dyDescent="0.25">
      <c r="A258" t="s">
        <v>112</v>
      </c>
      <c r="B258" t="s">
        <v>355</v>
      </c>
      <c r="C258" t="s">
        <v>1079</v>
      </c>
      <c r="D258" t="s">
        <v>990</v>
      </c>
      <c r="E258" t="s">
        <v>695</v>
      </c>
      <c r="F258">
        <v>13</v>
      </c>
      <c r="G258">
        <v>56910.36</v>
      </c>
      <c r="H258">
        <v>739834.68</v>
      </c>
      <c r="I258" t="s">
        <v>1312</v>
      </c>
      <c r="J258">
        <v>1.7661090635718999</v>
      </c>
    </row>
    <row r="259" spans="1:10" hidden="1" x14ac:dyDescent="0.25">
      <c r="A259" t="s">
        <v>112</v>
      </c>
      <c r="B259" t="s">
        <v>355</v>
      </c>
      <c r="C259" t="s">
        <v>1079</v>
      </c>
      <c r="D259" t="s">
        <v>1414</v>
      </c>
      <c r="E259" t="s">
        <v>695</v>
      </c>
      <c r="F259">
        <v>5</v>
      </c>
      <c r="G259">
        <v>56189.416666666999</v>
      </c>
      <c r="H259">
        <v>168568.25</v>
      </c>
      <c r="I259" t="s">
        <v>1312</v>
      </c>
      <c r="J259">
        <v>0.40240059327235</v>
      </c>
    </row>
    <row r="260" spans="1:10" hidden="1" x14ac:dyDescent="0.25">
      <c r="A260" t="s">
        <v>112</v>
      </c>
      <c r="B260" t="s">
        <v>355</v>
      </c>
      <c r="C260" t="s">
        <v>1079</v>
      </c>
      <c r="D260" t="s">
        <v>1182</v>
      </c>
      <c r="E260" t="s">
        <v>695</v>
      </c>
      <c r="F260">
        <v>5</v>
      </c>
      <c r="G260">
        <v>56189.415000000001</v>
      </c>
      <c r="H260">
        <v>112378.83</v>
      </c>
      <c r="I260" t="s">
        <v>1312</v>
      </c>
      <c r="J260">
        <v>0.26826705422434</v>
      </c>
    </row>
    <row r="261" spans="1:10" hidden="1" x14ac:dyDescent="0.25">
      <c r="A261" t="s">
        <v>112</v>
      </c>
      <c r="B261" t="s">
        <v>355</v>
      </c>
      <c r="C261" t="s">
        <v>353</v>
      </c>
      <c r="D261" t="s">
        <v>990</v>
      </c>
      <c r="E261" t="s">
        <v>695</v>
      </c>
      <c r="F261">
        <v>10</v>
      </c>
      <c r="G261">
        <v>56780.790999999997</v>
      </c>
      <c r="H261">
        <v>567807.91</v>
      </c>
      <c r="I261" t="s">
        <v>1312</v>
      </c>
      <c r="J261">
        <v>1.494778941783</v>
      </c>
    </row>
    <row r="262" spans="1:10" hidden="1" x14ac:dyDescent="0.25">
      <c r="A262" t="s">
        <v>112</v>
      </c>
      <c r="B262" t="s">
        <v>355</v>
      </c>
      <c r="C262" t="s">
        <v>353</v>
      </c>
      <c r="D262" t="s">
        <v>886</v>
      </c>
      <c r="E262" t="s">
        <v>694</v>
      </c>
      <c r="F262">
        <v>2</v>
      </c>
      <c r="G262">
        <v>56131.6</v>
      </c>
      <c r="H262">
        <v>112263.2</v>
      </c>
      <c r="I262" t="s">
        <v>1312</v>
      </c>
      <c r="J262">
        <v>0.29553774144704997</v>
      </c>
    </row>
    <row r="263" spans="1:10" hidden="1" x14ac:dyDescent="0.25">
      <c r="A263" t="s">
        <v>112</v>
      </c>
      <c r="B263" t="s">
        <v>355</v>
      </c>
      <c r="C263" t="s">
        <v>1012</v>
      </c>
      <c r="D263" t="s">
        <v>990</v>
      </c>
      <c r="E263" t="s">
        <v>694</v>
      </c>
      <c r="F263">
        <v>7</v>
      </c>
      <c r="G263">
        <v>56910.36</v>
      </c>
      <c r="H263">
        <v>398372.52</v>
      </c>
      <c r="I263" t="s">
        <v>1312</v>
      </c>
      <c r="J263">
        <v>1.2561861407592001</v>
      </c>
    </row>
    <row r="264" spans="1:10" hidden="1" x14ac:dyDescent="0.25">
      <c r="A264" t="s">
        <v>112</v>
      </c>
      <c r="B264" t="s">
        <v>355</v>
      </c>
      <c r="C264" t="s">
        <v>1012</v>
      </c>
      <c r="D264" t="s">
        <v>1161</v>
      </c>
      <c r="E264" t="s">
        <v>694</v>
      </c>
      <c r="F264">
        <v>4</v>
      </c>
      <c r="G264">
        <v>56189.415000000001</v>
      </c>
      <c r="H264">
        <v>224757.66</v>
      </c>
      <c r="I264" t="s">
        <v>1312</v>
      </c>
      <c r="J264">
        <v>0.70872724233454998</v>
      </c>
    </row>
    <row r="265" spans="1:10" hidden="1" x14ac:dyDescent="0.25">
      <c r="A265" t="s">
        <v>112</v>
      </c>
      <c r="B265" t="s">
        <v>1080</v>
      </c>
      <c r="C265" t="s">
        <v>100</v>
      </c>
      <c r="D265" t="s">
        <v>1063</v>
      </c>
      <c r="E265" t="s">
        <v>694</v>
      </c>
      <c r="F265">
        <v>47</v>
      </c>
      <c r="G265">
        <v>52647.227021277002</v>
      </c>
      <c r="H265">
        <v>2474419.67</v>
      </c>
      <c r="I265" t="s">
        <v>1312</v>
      </c>
      <c r="J265">
        <v>0.49452823335225998</v>
      </c>
    </row>
    <row r="266" spans="1:10" hidden="1" x14ac:dyDescent="0.25">
      <c r="A266" t="s">
        <v>112</v>
      </c>
      <c r="B266" t="s">
        <v>1080</v>
      </c>
      <c r="C266" t="s">
        <v>108</v>
      </c>
      <c r="D266" t="s">
        <v>1064</v>
      </c>
      <c r="E266" t="s">
        <v>694</v>
      </c>
      <c r="F266">
        <v>56</v>
      </c>
      <c r="G266">
        <v>52647.227142857002</v>
      </c>
      <c r="H266">
        <v>2948244.72</v>
      </c>
      <c r="I266" t="s">
        <v>1312</v>
      </c>
      <c r="J266">
        <v>1.0691329403915999</v>
      </c>
    </row>
    <row r="267" spans="1:10" hidden="1" x14ac:dyDescent="0.25">
      <c r="A267" t="s">
        <v>112</v>
      </c>
      <c r="B267" t="s">
        <v>1080</v>
      </c>
      <c r="C267" t="s">
        <v>353</v>
      </c>
      <c r="D267" t="s">
        <v>1065</v>
      </c>
      <c r="E267" t="s">
        <v>694</v>
      </c>
      <c r="F267">
        <v>3</v>
      </c>
      <c r="G267">
        <v>52682.673333332998</v>
      </c>
      <c r="H267">
        <v>158048.01999999999</v>
      </c>
      <c r="I267" t="s">
        <v>1312</v>
      </c>
      <c r="J267">
        <v>0.41606826521049001</v>
      </c>
    </row>
    <row r="268" spans="1:10" hidden="1" x14ac:dyDescent="0.25">
      <c r="A268" t="s">
        <v>112</v>
      </c>
      <c r="B268" t="s">
        <v>190</v>
      </c>
      <c r="C268" t="s">
        <v>100</v>
      </c>
      <c r="D268" t="s">
        <v>1678</v>
      </c>
      <c r="E268" t="s">
        <v>695</v>
      </c>
      <c r="F268">
        <v>4</v>
      </c>
      <c r="G268">
        <v>300846.3775</v>
      </c>
      <c r="H268">
        <v>1203385.51</v>
      </c>
      <c r="I268" t="s">
        <v>1312</v>
      </c>
      <c r="J268">
        <v>0.24050411396140001</v>
      </c>
    </row>
    <row r="269" spans="1:10" hidden="1" x14ac:dyDescent="0.25">
      <c r="A269" t="s">
        <v>112</v>
      </c>
      <c r="B269" t="s">
        <v>190</v>
      </c>
      <c r="C269" t="s">
        <v>108</v>
      </c>
      <c r="D269" t="s">
        <v>1678</v>
      </c>
      <c r="E269" t="s">
        <v>694</v>
      </c>
      <c r="F269">
        <v>5</v>
      </c>
      <c r="G269">
        <v>300846.37800000003</v>
      </c>
      <c r="H269">
        <v>1504231.89</v>
      </c>
      <c r="I269" t="s">
        <v>1312</v>
      </c>
      <c r="J269">
        <v>0.54548520096610997</v>
      </c>
    </row>
    <row r="270" spans="1:10" hidden="1" x14ac:dyDescent="0.25">
      <c r="A270" t="s">
        <v>112</v>
      </c>
      <c r="B270" t="s">
        <v>190</v>
      </c>
      <c r="C270" t="s">
        <v>352</v>
      </c>
      <c r="D270" t="s">
        <v>1678</v>
      </c>
      <c r="E270" t="s">
        <v>694</v>
      </c>
      <c r="F270">
        <v>4</v>
      </c>
      <c r="G270">
        <v>300846.3775</v>
      </c>
      <c r="H270">
        <v>1203385.51</v>
      </c>
      <c r="I270" t="s">
        <v>1312</v>
      </c>
      <c r="J270">
        <v>0.48289580766529999</v>
      </c>
    </row>
    <row r="271" spans="1:10" hidden="1" x14ac:dyDescent="0.25">
      <c r="A271" t="s">
        <v>112</v>
      </c>
      <c r="B271" t="s">
        <v>190</v>
      </c>
      <c r="C271" t="s">
        <v>281</v>
      </c>
      <c r="D271" t="s">
        <v>796</v>
      </c>
      <c r="E271" t="s">
        <v>694</v>
      </c>
      <c r="F271">
        <v>60</v>
      </c>
      <c r="G271">
        <v>58537.360500000003</v>
      </c>
      <c r="H271">
        <v>3512241.63</v>
      </c>
      <c r="I271" t="s">
        <v>1312</v>
      </c>
      <c r="J271">
        <v>1.7648439917279</v>
      </c>
    </row>
    <row r="272" spans="1:10" hidden="1" x14ac:dyDescent="0.25">
      <c r="A272" t="s">
        <v>112</v>
      </c>
      <c r="B272" t="s">
        <v>192</v>
      </c>
      <c r="C272" t="s">
        <v>896</v>
      </c>
      <c r="D272" t="s">
        <v>1583</v>
      </c>
      <c r="E272" t="s">
        <v>695</v>
      </c>
      <c r="F272">
        <v>240</v>
      </c>
      <c r="G272">
        <v>50147.99725</v>
      </c>
      <c r="H272">
        <v>12035519.34</v>
      </c>
      <c r="I272" t="s">
        <v>1312</v>
      </c>
      <c r="J272">
        <v>12.272106457094999</v>
      </c>
    </row>
    <row r="273" spans="1:10" hidden="1" x14ac:dyDescent="0.25">
      <c r="A273" t="s">
        <v>112</v>
      </c>
      <c r="B273" t="s">
        <v>192</v>
      </c>
      <c r="C273" t="s">
        <v>896</v>
      </c>
      <c r="D273" t="s">
        <v>1252</v>
      </c>
      <c r="E273" t="s">
        <v>695</v>
      </c>
      <c r="F273">
        <v>134</v>
      </c>
      <c r="G273">
        <v>79277.364626865994</v>
      </c>
      <c r="H273">
        <v>10623166.859999999</v>
      </c>
      <c r="I273" t="s">
        <v>1312</v>
      </c>
      <c r="J273">
        <v>10.831990787811</v>
      </c>
    </row>
    <row r="274" spans="1:10" hidden="1" x14ac:dyDescent="0.25">
      <c r="A274" t="s">
        <v>112</v>
      </c>
      <c r="B274" t="s">
        <v>192</v>
      </c>
      <c r="C274" t="s">
        <v>109</v>
      </c>
      <c r="D274" t="s">
        <v>1679</v>
      </c>
      <c r="E274" t="s">
        <v>694</v>
      </c>
      <c r="F274">
        <v>48</v>
      </c>
      <c r="G274">
        <v>73707.428125000006</v>
      </c>
      <c r="H274">
        <v>3537956.55</v>
      </c>
      <c r="I274" t="s">
        <v>1312</v>
      </c>
      <c r="J274">
        <v>10.751791294512</v>
      </c>
    </row>
    <row r="275" spans="1:10" hidden="1" x14ac:dyDescent="0.25">
      <c r="A275" t="s">
        <v>112</v>
      </c>
      <c r="B275" t="s">
        <v>363</v>
      </c>
      <c r="C275" t="s">
        <v>455</v>
      </c>
      <c r="D275" t="s">
        <v>900</v>
      </c>
      <c r="E275" t="s">
        <v>694</v>
      </c>
      <c r="F275">
        <v>2</v>
      </c>
      <c r="G275">
        <v>113324.43</v>
      </c>
      <c r="H275">
        <v>226648.86</v>
      </c>
      <c r="I275" t="s">
        <v>1312</v>
      </c>
      <c r="J275">
        <v>5.3856828937685002</v>
      </c>
    </row>
    <row r="276" spans="1:10" hidden="1" x14ac:dyDescent="0.25">
      <c r="A276" t="s">
        <v>112</v>
      </c>
      <c r="B276" t="s">
        <v>363</v>
      </c>
      <c r="C276" t="s">
        <v>1011</v>
      </c>
      <c r="D276" t="s">
        <v>1068</v>
      </c>
      <c r="E276" t="s">
        <v>694</v>
      </c>
      <c r="F276">
        <v>4</v>
      </c>
      <c r="G276">
        <v>106018.3425</v>
      </c>
      <c r="H276">
        <v>424073.37</v>
      </c>
      <c r="I276" t="s">
        <v>1312</v>
      </c>
      <c r="J276">
        <v>0.89143566270870001</v>
      </c>
    </row>
    <row r="277" spans="1:10" hidden="1" x14ac:dyDescent="0.25">
      <c r="A277" t="s">
        <v>112</v>
      </c>
      <c r="B277" t="s">
        <v>363</v>
      </c>
      <c r="C277" t="s">
        <v>100</v>
      </c>
      <c r="D277" t="s">
        <v>900</v>
      </c>
      <c r="E277" t="s">
        <v>695</v>
      </c>
      <c r="F277">
        <v>18</v>
      </c>
      <c r="G277">
        <v>113290.11288462</v>
      </c>
      <c r="H277">
        <v>2039222.0319230999</v>
      </c>
      <c r="I277" t="s">
        <v>1312</v>
      </c>
      <c r="J277">
        <v>0.40755126589335999</v>
      </c>
    </row>
    <row r="278" spans="1:10" hidden="1" x14ac:dyDescent="0.25">
      <c r="A278" t="s">
        <v>112</v>
      </c>
      <c r="B278" t="s">
        <v>363</v>
      </c>
      <c r="C278" t="s">
        <v>100</v>
      </c>
      <c r="D278" t="s">
        <v>900</v>
      </c>
      <c r="E278" t="s">
        <v>694</v>
      </c>
      <c r="F278">
        <v>34</v>
      </c>
      <c r="G278">
        <v>113290.11288462</v>
      </c>
      <c r="H278">
        <v>3851863.8380769002</v>
      </c>
      <c r="I278" t="s">
        <v>1312</v>
      </c>
      <c r="J278">
        <v>0.76981905779856996</v>
      </c>
    </row>
    <row r="279" spans="1:10" hidden="1" x14ac:dyDescent="0.25">
      <c r="A279" t="s">
        <v>112</v>
      </c>
      <c r="B279" t="s">
        <v>363</v>
      </c>
      <c r="C279" t="s">
        <v>100</v>
      </c>
      <c r="D279" t="s">
        <v>475</v>
      </c>
      <c r="E279" t="s">
        <v>695</v>
      </c>
      <c r="F279">
        <v>17</v>
      </c>
      <c r="G279">
        <v>138440.66529412</v>
      </c>
      <c r="H279">
        <v>2353491.31</v>
      </c>
      <c r="I279" t="s">
        <v>1312</v>
      </c>
      <c r="J279">
        <v>0.47035994494184002</v>
      </c>
    </row>
    <row r="280" spans="1:10" hidden="1" x14ac:dyDescent="0.25">
      <c r="A280" t="s">
        <v>112</v>
      </c>
      <c r="B280" t="s">
        <v>363</v>
      </c>
      <c r="C280" t="s">
        <v>100</v>
      </c>
      <c r="D280" t="s">
        <v>1068</v>
      </c>
      <c r="E280" t="s">
        <v>695</v>
      </c>
      <c r="F280">
        <v>12</v>
      </c>
      <c r="G280">
        <v>106018.3425</v>
      </c>
      <c r="H280">
        <v>1272220.1100000001</v>
      </c>
      <c r="I280" t="s">
        <v>1312</v>
      </c>
      <c r="J280">
        <v>0.25426113890919999</v>
      </c>
    </row>
    <row r="281" spans="1:10" hidden="1" x14ac:dyDescent="0.25">
      <c r="A281" t="s">
        <v>112</v>
      </c>
      <c r="B281" t="s">
        <v>363</v>
      </c>
      <c r="C281" t="s">
        <v>108</v>
      </c>
      <c r="D281" t="s">
        <v>900</v>
      </c>
      <c r="E281" t="s">
        <v>694</v>
      </c>
      <c r="F281">
        <v>24</v>
      </c>
      <c r="G281">
        <v>113290.11291667</v>
      </c>
      <c r="H281">
        <v>2718962.71</v>
      </c>
      <c r="I281" t="s">
        <v>1312</v>
      </c>
      <c r="J281">
        <v>0.98598755294550999</v>
      </c>
    </row>
    <row r="282" spans="1:10" hidden="1" x14ac:dyDescent="0.25">
      <c r="A282" t="s">
        <v>112</v>
      </c>
      <c r="B282" t="s">
        <v>363</v>
      </c>
      <c r="C282" t="s">
        <v>108</v>
      </c>
      <c r="D282" t="s">
        <v>475</v>
      </c>
      <c r="E282" t="s">
        <v>695</v>
      </c>
      <c r="F282">
        <v>13</v>
      </c>
      <c r="G282">
        <v>138440.66615385</v>
      </c>
      <c r="H282">
        <v>1799728.66</v>
      </c>
      <c r="I282" t="s">
        <v>1312</v>
      </c>
      <c r="J282">
        <v>0.65264229292770004</v>
      </c>
    </row>
    <row r="283" spans="1:10" hidden="1" x14ac:dyDescent="0.25">
      <c r="A283" t="s">
        <v>112</v>
      </c>
      <c r="B283" t="s">
        <v>363</v>
      </c>
      <c r="C283" t="s">
        <v>352</v>
      </c>
      <c r="D283" t="s">
        <v>900</v>
      </c>
      <c r="E283" t="s">
        <v>695</v>
      </c>
      <c r="F283">
        <v>-6</v>
      </c>
      <c r="G283">
        <v>113290.1129661</v>
      </c>
      <c r="H283">
        <v>679740.67779661005</v>
      </c>
      <c r="I283" t="s">
        <v>1312</v>
      </c>
      <c r="J283">
        <v>0.27276705667459</v>
      </c>
    </row>
    <row r="284" spans="1:10" hidden="1" x14ac:dyDescent="0.25">
      <c r="A284" t="s">
        <v>112</v>
      </c>
      <c r="B284" t="s">
        <v>363</v>
      </c>
      <c r="C284" t="s">
        <v>352</v>
      </c>
      <c r="D284" t="s">
        <v>900</v>
      </c>
      <c r="E284" t="s">
        <v>694</v>
      </c>
      <c r="F284">
        <v>112</v>
      </c>
      <c r="G284">
        <v>113290.1129661</v>
      </c>
      <c r="H284">
        <v>12688492.652202999</v>
      </c>
      <c r="I284" t="s">
        <v>1312</v>
      </c>
      <c r="J284">
        <v>5.0916517245924</v>
      </c>
    </row>
    <row r="285" spans="1:10" hidden="1" x14ac:dyDescent="0.25">
      <c r="A285" t="s">
        <v>112</v>
      </c>
      <c r="B285" t="s">
        <v>363</v>
      </c>
      <c r="C285" t="s">
        <v>352</v>
      </c>
      <c r="D285" t="s">
        <v>475</v>
      </c>
      <c r="E285" t="s">
        <v>695</v>
      </c>
      <c r="F285">
        <v>41</v>
      </c>
      <c r="G285">
        <v>138440.66560976001</v>
      </c>
      <c r="H285">
        <v>5676067.29</v>
      </c>
      <c r="I285" t="s">
        <v>1312</v>
      </c>
      <c r="J285">
        <v>2.2776982734045998</v>
      </c>
    </row>
    <row r="286" spans="1:10" hidden="1" x14ac:dyDescent="0.25">
      <c r="A286" t="s">
        <v>112</v>
      </c>
      <c r="B286" t="s">
        <v>363</v>
      </c>
      <c r="C286" t="s">
        <v>352</v>
      </c>
      <c r="D286" t="s">
        <v>1068</v>
      </c>
      <c r="E286" t="s">
        <v>694</v>
      </c>
      <c r="F286">
        <v>21</v>
      </c>
      <c r="G286">
        <v>106018.34238094999</v>
      </c>
      <c r="H286">
        <v>2226385.19</v>
      </c>
      <c r="I286" t="s">
        <v>1312</v>
      </c>
      <c r="J286">
        <v>0.89340619906509999</v>
      </c>
    </row>
    <row r="287" spans="1:10" hidden="1" x14ac:dyDescent="0.25">
      <c r="A287" t="s">
        <v>112</v>
      </c>
      <c r="B287" t="s">
        <v>363</v>
      </c>
      <c r="C287" t="s">
        <v>1079</v>
      </c>
      <c r="D287" t="s">
        <v>900</v>
      </c>
      <c r="E287" t="s">
        <v>695</v>
      </c>
      <c r="F287">
        <v>10</v>
      </c>
      <c r="G287">
        <v>113290.113</v>
      </c>
      <c r="H287">
        <v>1132901.1299999999</v>
      </c>
      <c r="I287" t="s">
        <v>1312</v>
      </c>
      <c r="J287">
        <v>2.7044243908975001</v>
      </c>
    </row>
    <row r="288" spans="1:10" hidden="1" x14ac:dyDescent="0.25">
      <c r="A288" t="s">
        <v>112</v>
      </c>
      <c r="B288" t="s">
        <v>363</v>
      </c>
      <c r="C288" t="s">
        <v>1079</v>
      </c>
      <c r="D288" t="s">
        <v>475</v>
      </c>
      <c r="E288" t="s">
        <v>695</v>
      </c>
      <c r="F288">
        <v>3</v>
      </c>
      <c r="G288">
        <v>138440.66666667</v>
      </c>
      <c r="H288">
        <v>415322</v>
      </c>
      <c r="I288" t="s">
        <v>1312</v>
      </c>
      <c r="J288">
        <v>0.99144304576370001</v>
      </c>
    </row>
    <row r="289" spans="1:10" hidden="1" x14ac:dyDescent="0.25">
      <c r="A289" t="s">
        <v>112</v>
      </c>
      <c r="B289" t="s">
        <v>363</v>
      </c>
      <c r="C289" t="s">
        <v>353</v>
      </c>
      <c r="D289" t="s">
        <v>1068</v>
      </c>
      <c r="E289" t="s">
        <v>694</v>
      </c>
      <c r="F289">
        <v>4</v>
      </c>
      <c r="G289">
        <v>106029.51</v>
      </c>
      <c r="H289">
        <v>424118.04</v>
      </c>
      <c r="I289" t="s">
        <v>1312</v>
      </c>
      <c r="J289">
        <v>1.1165091289803999</v>
      </c>
    </row>
    <row r="290" spans="1:10" hidden="1" x14ac:dyDescent="0.25">
      <c r="A290" t="s">
        <v>112</v>
      </c>
      <c r="B290" t="s">
        <v>363</v>
      </c>
      <c r="C290" t="s">
        <v>353</v>
      </c>
      <c r="D290" t="s">
        <v>900</v>
      </c>
      <c r="E290" t="s">
        <v>694</v>
      </c>
      <c r="F290">
        <v>3</v>
      </c>
      <c r="G290">
        <v>113324.42666667</v>
      </c>
      <c r="H290">
        <v>339973.28</v>
      </c>
      <c r="I290" t="s">
        <v>1312</v>
      </c>
      <c r="J290">
        <v>0.89499439997743002</v>
      </c>
    </row>
    <row r="291" spans="1:10" hidden="1" x14ac:dyDescent="0.25">
      <c r="A291" t="s">
        <v>112</v>
      </c>
      <c r="B291" t="s">
        <v>363</v>
      </c>
      <c r="C291" t="s">
        <v>353</v>
      </c>
      <c r="D291" t="s">
        <v>475</v>
      </c>
      <c r="E291" t="s">
        <v>694</v>
      </c>
      <c r="F291">
        <v>2</v>
      </c>
      <c r="G291">
        <v>138396.35999999999</v>
      </c>
      <c r="H291">
        <v>276792.71999999997</v>
      </c>
      <c r="I291" t="s">
        <v>1312</v>
      </c>
      <c r="J291">
        <v>0.72866883642891001</v>
      </c>
    </row>
    <row r="292" spans="1:10" hidden="1" x14ac:dyDescent="0.25">
      <c r="A292" t="s">
        <v>112</v>
      </c>
      <c r="B292" t="s">
        <v>363</v>
      </c>
      <c r="C292" t="s">
        <v>1314</v>
      </c>
      <c r="D292" t="s">
        <v>475</v>
      </c>
      <c r="E292" t="s">
        <v>695</v>
      </c>
      <c r="F292">
        <v>8</v>
      </c>
      <c r="G292">
        <v>138440.66625000001</v>
      </c>
      <c r="H292">
        <v>1107525.33</v>
      </c>
      <c r="I292" t="s">
        <v>1312</v>
      </c>
      <c r="J292">
        <v>1.5131613468213001</v>
      </c>
    </row>
    <row r="293" spans="1:10" hidden="1" x14ac:dyDescent="0.25">
      <c r="A293" t="s">
        <v>112</v>
      </c>
      <c r="B293" t="s">
        <v>363</v>
      </c>
      <c r="C293" t="s">
        <v>1012</v>
      </c>
      <c r="D293" t="s">
        <v>1068</v>
      </c>
      <c r="E293" t="s">
        <v>694</v>
      </c>
      <c r="F293">
        <v>4</v>
      </c>
      <c r="G293">
        <v>106018.3425</v>
      </c>
      <c r="H293">
        <v>424073.37</v>
      </c>
      <c r="I293" t="s">
        <v>1312</v>
      </c>
      <c r="J293">
        <v>1.3372285067731</v>
      </c>
    </row>
    <row r="294" spans="1:10" hidden="1" x14ac:dyDescent="0.25">
      <c r="A294" t="s">
        <v>112</v>
      </c>
      <c r="B294" t="s">
        <v>363</v>
      </c>
      <c r="C294" t="s">
        <v>1012</v>
      </c>
      <c r="D294" t="s">
        <v>475</v>
      </c>
      <c r="E294" t="s">
        <v>694</v>
      </c>
      <c r="F294">
        <v>2</v>
      </c>
      <c r="G294">
        <v>138440.66500000001</v>
      </c>
      <c r="H294">
        <v>276881.33</v>
      </c>
      <c r="I294" t="s">
        <v>1312</v>
      </c>
      <c r="J294">
        <v>0.87308855887190995</v>
      </c>
    </row>
    <row r="295" spans="1:10" hidden="1" x14ac:dyDescent="0.25">
      <c r="A295" t="s">
        <v>112</v>
      </c>
      <c r="B295" t="s">
        <v>771</v>
      </c>
      <c r="C295" t="s">
        <v>455</v>
      </c>
      <c r="D295" t="s">
        <v>772</v>
      </c>
      <c r="E295" t="s">
        <v>695</v>
      </c>
      <c r="F295">
        <v>1</v>
      </c>
      <c r="G295">
        <v>61360.28</v>
      </c>
      <c r="H295">
        <v>61360.28</v>
      </c>
      <c r="I295" t="s">
        <v>1312</v>
      </c>
      <c r="J295">
        <v>1.4580572359941999</v>
      </c>
    </row>
    <row r="296" spans="1:10" hidden="1" x14ac:dyDescent="0.25">
      <c r="A296" t="s">
        <v>112</v>
      </c>
      <c r="B296" t="s">
        <v>771</v>
      </c>
      <c r="C296" t="s">
        <v>100</v>
      </c>
      <c r="D296" t="s">
        <v>772</v>
      </c>
      <c r="E296" t="s">
        <v>695</v>
      </c>
      <c r="F296">
        <v>4</v>
      </c>
      <c r="G296">
        <v>61362.4375</v>
      </c>
      <c r="H296">
        <v>245449.75</v>
      </c>
      <c r="I296" t="s">
        <v>1312</v>
      </c>
      <c r="J296">
        <v>4.9054666318690002E-2</v>
      </c>
    </row>
    <row r="297" spans="1:10" hidden="1" x14ac:dyDescent="0.25">
      <c r="A297" t="s">
        <v>112</v>
      </c>
      <c r="B297" t="s">
        <v>771</v>
      </c>
      <c r="C297" t="s">
        <v>108</v>
      </c>
      <c r="D297" t="s">
        <v>772</v>
      </c>
      <c r="E297" t="s">
        <v>695</v>
      </c>
      <c r="F297">
        <v>16</v>
      </c>
      <c r="G297">
        <v>61362.4375</v>
      </c>
      <c r="H297">
        <v>981799</v>
      </c>
      <c r="I297" t="s">
        <v>1312</v>
      </c>
      <c r="J297">
        <v>0.35603342036800001</v>
      </c>
    </row>
    <row r="298" spans="1:10" hidden="1" x14ac:dyDescent="0.25">
      <c r="A298" t="s">
        <v>112</v>
      </c>
      <c r="B298" t="s">
        <v>771</v>
      </c>
      <c r="C298" t="s">
        <v>352</v>
      </c>
      <c r="D298" t="s">
        <v>772</v>
      </c>
      <c r="E298" t="s">
        <v>695</v>
      </c>
      <c r="F298">
        <v>34</v>
      </c>
      <c r="G298">
        <v>61362.437647059</v>
      </c>
      <c r="H298">
        <v>2086322.88</v>
      </c>
      <c r="I298" t="s">
        <v>1312</v>
      </c>
      <c r="J298">
        <v>0.83720184746797999</v>
      </c>
    </row>
    <row r="299" spans="1:10" hidden="1" x14ac:dyDescent="0.25">
      <c r="A299" t="s">
        <v>112</v>
      </c>
      <c r="B299" t="s">
        <v>771</v>
      </c>
      <c r="C299" t="s">
        <v>281</v>
      </c>
      <c r="D299" t="s">
        <v>772</v>
      </c>
      <c r="E299" t="s">
        <v>695</v>
      </c>
      <c r="F299">
        <v>35</v>
      </c>
      <c r="G299">
        <v>61360.281999999999</v>
      </c>
      <c r="H299">
        <v>2147609.87</v>
      </c>
      <c r="I299" t="s">
        <v>1312</v>
      </c>
      <c r="J299">
        <v>1.0791388449106001</v>
      </c>
    </row>
    <row r="300" spans="1:10" hidden="1" x14ac:dyDescent="0.25">
      <c r="A300" t="s">
        <v>112</v>
      </c>
      <c r="B300" t="s">
        <v>771</v>
      </c>
      <c r="C300" t="s">
        <v>1079</v>
      </c>
      <c r="D300" t="s">
        <v>772</v>
      </c>
      <c r="E300" t="s">
        <v>695</v>
      </c>
      <c r="F300">
        <v>2</v>
      </c>
      <c r="G300">
        <v>61362.44</v>
      </c>
      <c r="H300">
        <v>122724.88</v>
      </c>
      <c r="I300" t="s">
        <v>1312</v>
      </c>
      <c r="J300">
        <v>0.29296480518293</v>
      </c>
    </row>
    <row r="301" spans="1:10" hidden="1" x14ac:dyDescent="0.25">
      <c r="A301" t="s">
        <v>112</v>
      </c>
      <c r="B301" t="s">
        <v>771</v>
      </c>
      <c r="C301" t="s">
        <v>353</v>
      </c>
      <c r="D301" t="s">
        <v>772</v>
      </c>
      <c r="E301" t="s">
        <v>695</v>
      </c>
      <c r="F301">
        <v>2</v>
      </c>
      <c r="G301">
        <v>61360.28</v>
      </c>
      <c r="H301">
        <v>122720.56</v>
      </c>
      <c r="I301" t="s">
        <v>1312</v>
      </c>
      <c r="J301">
        <v>0.32306719505159998</v>
      </c>
    </row>
    <row r="302" spans="1:10" hidden="1" x14ac:dyDescent="0.25">
      <c r="A302" t="s">
        <v>112</v>
      </c>
      <c r="B302" t="s">
        <v>771</v>
      </c>
      <c r="C302" t="s">
        <v>1012</v>
      </c>
      <c r="D302" t="s">
        <v>772</v>
      </c>
      <c r="E302" t="s">
        <v>694</v>
      </c>
      <c r="F302">
        <v>2</v>
      </c>
      <c r="G302">
        <v>61362.44</v>
      </c>
      <c r="H302">
        <v>122724.88</v>
      </c>
      <c r="I302" t="s">
        <v>1312</v>
      </c>
      <c r="J302">
        <v>0.38698777059806999</v>
      </c>
    </row>
    <row r="303" spans="1:10" hidden="1" x14ac:dyDescent="0.25">
      <c r="A303" t="s">
        <v>113</v>
      </c>
      <c r="B303" t="s">
        <v>114</v>
      </c>
      <c r="C303" t="s">
        <v>245</v>
      </c>
      <c r="D303" t="s">
        <v>183</v>
      </c>
      <c r="E303" t="s">
        <v>345</v>
      </c>
      <c r="F303">
        <v>6</v>
      </c>
      <c r="G303">
        <v>88089.071157850005</v>
      </c>
      <c r="H303">
        <v>7197.3</v>
      </c>
      <c r="I303">
        <v>528534.42694709997</v>
      </c>
      <c r="J303">
        <v>4.3121907721947998</v>
      </c>
    </row>
    <row r="304" spans="1:10" hidden="1" x14ac:dyDescent="0.25">
      <c r="A304" t="s">
        <v>113</v>
      </c>
      <c r="B304" t="s">
        <v>114</v>
      </c>
      <c r="C304" t="s">
        <v>245</v>
      </c>
      <c r="D304" t="s">
        <v>183</v>
      </c>
      <c r="E304" t="s">
        <v>845</v>
      </c>
      <c r="F304">
        <v>3</v>
      </c>
      <c r="G304">
        <v>88089.071157850005</v>
      </c>
      <c r="H304">
        <v>3598.65</v>
      </c>
      <c r="I304">
        <v>264267.21347354999</v>
      </c>
      <c r="J304">
        <v>2.1560953860973999</v>
      </c>
    </row>
    <row r="305" spans="1:10" hidden="1" x14ac:dyDescent="0.25">
      <c r="A305" t="s">
        <v>113</v>
      </c>
      <c r="B305" t="s">
        <v>114</v>
      </c>
      <c r="C305" t="s">
        <v>245</v>
      </c>
      <c r="D305" t="s">
        <v>440</v>
      </c>
      <c r="E305" t="s">
        <v>345</v>
      </c>
      <c r="F305">
        <v>3</v>
      </c>
      <c r="G305">
        <v>105756.9282653</v>
      </c>
      <c r="H305">
        <v>3658.53</v>
      </c>
      <c r="I305">
        <v>317270.78479589999</v>
      </c>
      <c r="J305">
        <v>2.5885393282448002</v>
      </c>
    </row>
    <row r="306" spans="1:10" hidden="1" x14ac:dyDescent="0.25">
      <c r="A306" t="s">
        <v>113</v>
      </c>
      <c r="B306" t="s">
        <v>114</v>
      </c>
      <c r="C306" t="s">
        <v>245</v>
      </c>
      <c r="D306" t="s">
        <v>315</v>
      </c>
      <c r="E306" t="s">
        <v>694</v>
      </c>
      <c r="F306" t="s">
        <v>103</v>
      </c>
      <c r="G306">
        <v>152853.09786285</v>
      </c>
      <c r="H306" t="s">
        <v>1312</v>
      </c>
      <c r="I306">
        <v>0</v>
      </c>
      <c r="J306" t="s">
        <v>1312</v>
      </c>
    </row>
    <row r="307" spans="1:10" hidden="1" x14ac:dyDescent="0.25">
      <c r="A307" t="s">
        <v>113</v>
      </c>
      <c r="B307" t="s">
        <v>114</v>
      </c>
      <c r="C307" t="s">
        <v>245</v>
      </c>
      <c r="D307" t="s">
        <v>116</v>
      </c>
      <c r="E307" t="s">
        <v>345</v>
      </c>
      <c r="F307">
        <v>6</v>
      </c>
      <c r="G307">
        <v>160147.7940921</v>
      </c>
      <c r="H307">
        <v>-96.18</v>
      </c>
      <c r="I307">
        <v>960886.76455259998</v>
      </c>
      <c r="J307">
        <v>7.8396540092222997</v>
      </c>
    </row>
    <row r="308" spans="1:10" hidden="1" x14ac:dyDescent="0.25">
      <c r="A308" t="s">
        <v>113</v>
      </c>
      <c r="B308" t="s">
        <v>114</v>
      </c>
      <c r="C308" t="s">
        <v>245</v>
      </c>
      <c r="D308" t="s">
        <v>177</v>
      </c>
      <c r="E308" t="s">
        <v>345</v>
      </c>
      <c r="F308">
        <v>6</v>
      </c>
      <c r="G308">
        <v>179224.97772714999</v>
      </c>
      <c r="H308">
        <v>-241.8</v>
      </c>
      <c r="I308">
        <v>1075349.8663629</v>
      </c>
      <c r="J308">
        <v>8.7735321186091006</v>
      </c>
    </row>
    <row r="309" spans="1:10" hidden="1" x14ac:dyDescent="0.25">
      <c r="A309" t="s">
        <v>113</v>
      </c>
      <c r="B309" t="s">
        <v>114</v>
      </c>
      <c r="C309" t="s">
        <v>245</v>
      </c>
      <c r="D309" t="s">
        <v>180</v>
      </c>
      <c r="E309" t="s">
        <v>419</v>
      </c>
      <c r="F309">
        <v>-7</v>
      </c>
      <c r="G309">
        <v>121876.16368319999</v>
      </c>
      <c r="H309">
        <v>-7585.41</v>
      </c>
      <c r="I309">
        <v>-853133.14578240004</v>
      </c>
      <c r="J309">
        <v>-6.9605170280886997</v>
      </c>
    </row>
    <row r="310" spans="1:10" hidden="1" x14ac:dyDescent="0.25">
      <c r="A310" t="s">
        <v>113</v>
      </c>
      <c r="B310" t="s">
        <v>114</v>
      </c>
      <c r="C310" t="s">
        <v>245</v>
      </c>
      <c r="D310" t="s">
        <v>179</v>
      </c>
      <c r="E310" t="s">
        <v>419</v>
      </c>
      <c r="F310">
        <v>-14</v>
      </c>
      <c r="G310">
        <v>139931.63257774999</v>
      </c>
      <c r="H310">
        <v>-10689.28</v>
      </c>
      <c r="I310">
        <v>-1959042.8560885</v>
      </c>
      <c r="J310">
        <v>-15.983379881524</v>
      </c>
    </row>
    <row r="311" spans="1:10" hidden="1" x14ac:dyDescent="0.25">
      <c r="A311" t="s">
        <v>113</v>
      </c>
      <c r="B311" t="s">
        <v>114</v>
      </c>
      <c r="C311" t="s">
        <v>455</v>
      </c>
      <c r="D311" t="s">
        <v>179</v>
      </c>
      <c r="E311" t="s">
        <v>419</v>
      </c>
      <c r="F311">
        <v>-1</v>
      </c>
      <c r="G311">
        <v>139931.63257774999</v>
      </c>
      <c r="H311">
        <v>-763.52</v>
      </c>
      <c r="I311">
        <v>-139931.63257774999</v>
      </c>
      <c r="J311">
        <v>-3.3250879791368999</v>
      </c>
    </row>
    <row r="312" spans="1:10" hidden="1" x14ac:dyDescent="0.25">
      <c r="A312" t="s">
        <v>113</v>
      </c>
      <c r="B312" t="s">
        <v>114</v>
      </c>
      <c r="C312" t="s">
        <v>932</v>
      </c>
      <c r="D312" t="s">
        <v>143</v>
      </c>
      <c r="E312" t="s">
        <v>420</v>
      </c>
      <c r="F312">
        <v>4</v>
      </c>
      <c r="G312">
        <v>79147.429999999993</v>
      </c>
      <c r="H312">
        <v>1607.52</v>
      </c>
      <c r="I312">
        <v>316589.71999999997</v>
      </c>
      <c r="J312">
        <v>0.25850081270469</v>
      </c>
    </row>
    <row r="313" spans="1:10" hidden="1" x14ac:dyDescent="0.25">
      <c r="A313" t="s">
        <v>113</v>
      </c>
      <c r="B313" t="s">
        <v>114</v>
      </c>
      <c r="C313" t="s">
        <v>932</v>
      </c>
      <c r="D313" t="s">
        <v>143</v>
      </c>
      <c r="E313" t="s">
        <v>845</v>
      </c>
      <c r="F313">
        <v>2</v>
      </c>
      <c r="G313">
        <v>79147.429999999993</v>
      </c>
      <c r="H313">
        <v>803.76</v>
      </c>
      <c r="I313">
        <v>158294.85999999999</v>
      </c>
      <c r="J313">
        <v>0.12925040635234</v>
      </c>
    </row>
    <row r="314" spans="1:10" hidden="1" x14ac:dyDescent="0.25">
      <c r="A314" t="s">
        <v>113</v>
      </c>
      <c r="B314" t="s">
        <v>114</v>
      </c>
      <c r="C314" t="s">
        <v>932</v>
      </c>
      <c r="D314" t="s">
        <v>468</v>
      </c>
      <c r="E314" t="s">
        <v>420</v>
      </c>
      <c r="F314">
        <v>2</v>
      </c>
      <c r="G314">
        <v>90176.18</v>
      </c>
      <c r="H314">
        <v>267.7</v>
      </c>
      <c r="I314">
        <v>180352.36</v>
      </c>
      <c r="J314">
        <v>0.14726072480562</v>
      </c>
    </row>
    <row r="315" spans="1:10" hidden="1" x14ac:dyDescent="0.25">
      <c r="A315" t="s">
        <v>113</v>
      </c>
      <c r="B315" t="s">
        <v>114</v>
      </c>
      <c r="C315" t="s">
        <v>932</v>
      </c>
      <c r="D315" t="s">
        <v>116</v>
      </c>
      <c r="E315" t="s">
        <v>419</v>
      </c>
      <c r="F315">
        <v>-16</v>
      </c>
      <c r="G315">
        <v>160147.7940921</v>
      </c>
      <c r="H315">
        <v>256.48</v>
      </c>
      <c r="I315">
        <v>-2562364.7054736</v>
      </c>
      <c r="J315">
        <v>-2.0922137295257999</v>
      </c>
    </row>
    <row r="316" spans="1:10" hidden="1" x14ac:dyDescent="0.25">
      <c r="A316" t="s">
        <v>113</v>
      </c>
      <c r="B316" t="s">
        <v>114</v>
      </c>
      <c r="C316" t="s">
        <v>932</v>
      </c>
      <c r="D316" t="s">
        <v>1592</v>
      </c>
      <c r="E316" t="s">
        <v>694</v>
      </c>
      <c r="F316" t="s">
        <v>103</v>
      </c>
      <c r="G316">
        <v>56479.519999999997</v>
      </c>
      <c r="H316">
        <v>-1308.3</v>
      </c>
      <c r="I316">
        <v>0</v>
      </c>
      <c r="J316" t="s">
        <v>1312</v>
      </c>
    </row>
    <row r="317" spans="1:10" hidden="1" x14ac:dyDescent="0.25">
      <c r="A317" t="s">
        <v>113</v>
      </c>
      <c r="B317" t="s">
        <v>114</v>
      </c>
      <c r="C317" t="s">
        <v>932</v>
      </c>
      <c r="D317" t="s">
        <v>315</v>
      </c>
      <c r="E317" t="s">
        <v>345</v>
      </c>
      <c r="F317">
        <v>6</v>
      </c>
      <c r="G317">
        <v>152853.09786285</v>
      </c>
      <c r="H317">
        <v>-1706.7304615385001</v>
      </c>
      <c r="I317">
        <v>-747804.38646747998</v>
      </c>
      <c r="J317">
        <v>-0.61059481541590999</v>
      </c>
    </row>
    <row r="318" spans="1:10" hidden="1" x14ac:dyDescent="0.25">
      <c r="A318" t="s">
        <v>113</v>
      </c>
      <c r="B318" t="s">
        <v>114</v>
      </c>
      <c r="C318" t="s">
        <v>932</v>
      </c>
      <c r="D318" t="s">
        <v>315</v>
      </c>
      <c r="E318" t="s">
        <v>419</v>
      </c>
      <c r="F318">
        <v>-59</v>
      </c>
      <c r="G318">
        <v>152853.09786285</v>
      </c>
      <c r="H318">
        <v>-16782.849538462</v>
      </c>
      <c r="I318">
        <v>-7353409.8002636004</v>
      </c>
      <c r="J318">
        <v>-6.0041823515898001</v>
      </c>
    </row>
    <row r="319" spans="1:10" hidden="1" x14ac:dyDescent="0.25">
      <c r="A319" t="s">
        <v>113</v>
      </c>
      <c r="B319" t="s">
        <v>114</v>
      </c>
      <c r="C319" t="s">
        <v>932</v>
      </c>
      <c r="D319" t="s">
        <v>1236</v>
      </c>
      <c r="E319" t="s">
        <v>419</v>
      </c>
      <c r="F319">
        <v>-27</v>
      </c>
      <c r="G319">
        <v>133142.15467754999</v>
      </c>
      <c r="H319">
        <v>-25880.58</v>
      </c>
      <c r="I319">
        <v>-3594838.1762938001</v>
      </c>
      <c r="J319">
        <v>-2.9352456236223001</v>
      </c>
    </row>
    <row r="320" spans="1:10" hidden="1" x14ac:dyDescent="0.25">
      <c r="A320" t="s">
        <v>113</v>
      </c>
      <c r="B320" t="s">
        <v>114</v>
      </c>
      <c r="C320" t="s">
        <v>932</v>
      </c>
      <c r="D320" t="s">
        <v>201</v>
      </c>
      <c r="E320" t="s">
        <v>423</v>
      </c>
      <c r="F320">
        <v>-50</v>
      </c>
      <c r="G320">
        <v>61089.22</v>
      </c>
      <c r="H320">
        <v>-43030.5</v>
      </c>
      <c r="I320">
        <v>-3054461</v>
      </c>
      <c r="J320">
        <v>-2.4940186019773001</v>
      </c>
    </row>
    <row r="321" spans="1:10" hidden="1" x14ac:dyDescent="0.25">
      <c r="A321" t="s">
        <v>113</v>
      </c>
      <c r="B321" t="s">
        <v>114</v>
      </c>
      <c r="C321" t="s">
        <v>932</v>
      </c>
      <c r="D321" t="s">
        <v>179</v>
      </c>
      <c r="E321" t="s">
        <v>419</v>
      </c>
      <c r="F321">
        <v>-96</v>
      </c>
      <c r="G321">
        <v>139931.63257774999</v>
      </c>
      <c r="H321">
        <v>-73297.919999999998</v>
      </c>
      <c r="I321">
        <v>-13433436.727464</v>
      </c>
      <c r="J321">
        <v>-10.968626244296001</v>
      </c>
    </row>
    <row r="322" spans="1:10" hidden="1" x14ac:dyDescent="0.25">
      <c r="A322" t="s">
        <v>113</v>
      </c>
      <c r="B322" t="s">
        <v>114</v>
      </c>
      <c r="C322" t="s">
        <v>932</v>
      </c>
      <c r="D322" t="s">
        <v>183</v>
      </c>
      <c r="E322" t="s">
        <v>845</v>
      </c>
      <c r="F322">
        <v>2</v>
      </c>
      <c r="G322">
        <v>88089.071157850005</v>
      </c>
      <c r="H322">
        <v>-2523.6236065573999</v>
      </c>
      <c r="I322">
        <v>-164625.47724581999</v>
      </c>
      <c r="J322">
        <v>-0.13441946144031999</v>
      </c>
    </row>
    <row r="323" spans="1:10" hidden="1" x14ac:dyDescent="0.25">
      <c r="A323" t="s">
        <v>113</v>
      </c>
      <c r="B323" t="s">
        <v>114</v>
      </c>
      <c r="C323" t="s">
        <v>932</v>
      </c>
      <c r="D323" t="s">
        <v>183</v>
      </c>
      <c r="E323" t="s">
        <v>419</v>
      </c>
      <c r="F323">
        <v>-59</v>
      </c>
      <c r="G323">
        <v>88089.071157850005</v>
      </c>
      <c r="H323">
        <v>-74446.896393443007</v>
      </c>
      <c r="I323">
        <v>-4856451.5787516003</v>
      </c>
      <c r="J323">
        <v>-3.9653741124894002</v>
      </c>
    </row>
    <row r="324" spans="1:10" hidden="1" x14ac:dyDescent="0.25">
      <c r="A324" t="s">
        <v>113</v>
      </c>
      <c r="B324" t="s">
        <v>114</v>
      </c>
      <c r="C324" t="s">
        <v>932</v>
      </c>
      <c r="D324" t="s">
        <v>440</v>
      </c>
      <c r="E324" t="s">
        <v>419</v>
      </c>
      <c r="F324">
        <v>-71</v>
      </c>
      <c r="G324">
        <v>105756.9282653</v>
      </c>
      <c r="H324">
        <v>-86585.21</v>
      </c>
      <c r="I324">
        <v>-7508741.9068363002</v>
      </c>
      <c r="J324">
        <v>-6.1310136201103997</v>
      </c>
    </row>
    <row r="325" spans="1:10" x14ac:dyDescent="0.25">
      <c r="A325" t="s">
        <v>113</v>
      </c>
      <c r="B325" t="s">
        <v>114</v>
      </c>
      <c r="C325" t="s">
        <v>932</v>
      </c>
      <c r="D325" t="s">
        <v>184</v>
      </c>
      <c r="E325" t="s">
        <v>419</v>
      </c>
      <c r="F325">
        <v>-91</v>
      </c>
      <c r="G325">
        <v>61098.776441950002</v>
      </c>
      <c r="H325">
        <v>-113635.34</v>
      </c>
      <c r="I325">
        <v>-5559988.6562174996</v>
      </c>
      <c r="J325">
        <v>-4.5398239281460997</v>
      </c>
    </row>
    <row r="326" spans="1:10" hidden="1" x14ac:dyDescent="0.25">
      <c r="A326" t="s">
        <v>113</v>
      </c>
      <c r="B326" t="s">
        <v>114</v>
      </c>
      <c r="C326" t="s">
        <v>932</v>
      </c>
      <c r="D326" t="s">
        <v>180</v>
      </c>
      <c r="E326" t="s">
        <v>419</v>
      </c>
      <c r="F326">
        <v>-245</v>
      </c>
      <c r="G326">
        <v>121876.16368319999</v>
      </c>
      <c r="H326">
        <v>-265489.34999999998</v>
      </c>
      <c r="I326">
        <v>-29859660.102384001</v>
      </c>
      <c r="J326">
        <v>-24.380912948001001</v>
      </c>
    </row>
    <row r="327" spans="1:10" hidden="1" x14ac:dyDescent="0.25">
      <c r="A327" t="s">
        <v>113</v>
      </c>
      <c r="B327" t="s">
        <v>114</v>
      </c>
      <c r="C327" t="s">
        <v>1011</v>
      </c>
      <c r="D327" t="s">
        <v>1236</v>
      </c>
      <c r="E327" t="s">
        <v>419</v>
      </c>
      <c r="F327">
        <v>-6</v>
      </c>
      <c r="G327">
        <v>133142.15467754999</v>
      </c>
      <c r="H327">
        <v>5751.24</v>
      </c>
      <c r="I327">
        <v>798852.92806529999</v>
      </c>
      <c r="J327">
        <v>1.6792518458225001</v>
      </c>
    </row>
    <row r="328" spans="1:10" hidden="1" x14ac:dyDescent="0.25">
      <c r="A328" t="s">
        <v>113</v>
      </c>
      <c r="B328" t="s">
        <v>114</v>
      </c>
      <c r="C328" t="s">
        <v>1011</v>
      </c>
      <c r="D328" t="s">
        <v>1236</v>
      </c>
      <c r="E328" t="s">
        <v>694</v>
      </c>
      <c r="F328">
        <v>3</v>
      </c>
      <c r="G328">
        <v>133142.15467754999</v>
      </c>
      <c r="H328">
        <v>2875.62</v>
      </c>
      <c r="I328">
        <v>399426.46403264999</v>
      </c>
      <c r="J328">
        <v>0.83962592291126004</v>
      </c>
    </row>
    <row r="329" spans="1:10" hidden="1" x14ac:dyDescent="0.25">
      <c r="A329" t="s">
        <v>113</v>
      </c>
      <c r="B329" t="s">
        <v>114</v>
      </c>
      <c r="C329" t="s">
        <v>1011</v>
      </c>
      <c r="D329" t="s">
        <v>177</v>
      </c>
      <c r="E329" t="s">
        <v>419</v>
      </c>
      <c r="F329">
        <v>-6</v>
      </c>
      <c r="G329">
        <v>179224.97772714999</v>
      </c>
      <c r="H329">
        <v>241.8</v>
      </c>
      <c r="I329">
        <v>-1075349.8663629</v>
      </c>
      <c r="J329">
        <v>-2.2604702124184999</v>
      </c>
    </row>
    <row r="330" spans="1:10" hidden="1" x14ac:dyDescent="0.25">
      <c r="A330" t="s">
        <v>113</v>
      </c>
      <c r="B330" t="s">
        <v>114</v>
      </c>
      <c r="C330" t="s">
        <v>1011</v>
      </c>
      <c r="D330" t="s">
        <v>143</v>
      </c>
      <c r="E330" t="s">
        <v>845</v>
      </c>
      <c r="F330">
        <v>1</v>
      </c>
      <c r="G330">
        <v>79147.429999999993</v>
      </c>
      <c r="H330">
        <v>137.30000000000001</v>
      </c>
      <c r="I330">
        <v>79147.429999999993</v>
      </c>
      <c r="J330">
        <v>0.16637413878108001</v>
      </c>
    </row>
    <row r="331" spans="1:10" hidden="1" x14ac:dyDescent="0.25">
      <c r="A331" t="s">
        <v>113</v>
      </c>
      <c r="B331" t="s">
        <v>114</v>
      </c>
      <c r="C331" t="s">
        <v>1011</v>
      </c>
      <c r="D331" t="s">
        <v>116</v>
      </c>
      <c r="E331" t="s">
        <v>419</v>
      </c>
      <c r="F331">
        <v>-1</v>
      </c>
      <c r="G331">
        <v>160147.7940921</v>
      </c>
      <c r="H331">
        <v>16.03</v>
      </c>
      <c r="I331">
        <v>-160147.7940921</v>
      </c>
      <c r="J331">
        <v>-0.33664329113102998</v>
      </c>
    </row>
    <row r="332" spans="1:10" hidden="1" x14ac:dyDescent="0.25">
      <c r="A332" t="s">
        <v>113</v>
      </c>
      <c r="B332" t="s">
        <v>114</v>
      </c>
      <c r="C332" t="s">
        <v>1011</v>
      </c>
      <c r="D332" t="s">
        <v>1592</v>
      </c>
      <c r="E332" t="s">
        <v>694</v>
      </c>
      <c r="F332" t="s">
        <v>103</v>
      </c>
      <c r="G332">
        <v>56479.519999999997</v>
      </c>
      <c r="H332">
        <v>-654.15</v>
      </c>
      <c r="I332">
        <v>0</v>
      </c>
      <c r="J332" t="s">
        <v>1312</v>
      </c>
    </row>
    <row r="333" spans="1:10" hidden="1" x14ac:dyDescent="0.25">
      <c r="A333" t="s">
        <v>113</v>
      </c>
      <c r="B333" t="s">
        <v>114</v>
      </c>
      <c r="C333" t="s">
        <v>1011</v>
      </c>
      <c r="D333" t="s">
        <v>315</v>
      </c>
      <c r="E333" t="s">
        <v>345</v>
      </c>
      <c r="F333">
        <v>2</v>
      </c>
      <c r="G333">
        <v>152853.09786285</v>
      </c>
      <c r="H333">
        <v>-523.29</v>
      </c>
      <c r="I333">
        <v>-229279.64679428001</v>
      </c>
      <c r="J333">
        <v>-0.48196389668530998</v>
      </c>
    </row>
    <row r="334" spans="1:10" hidden="1" x14ac:dyDescent="0.25">
      <c r="A334" t="s">
        <v>113</v>
      </c>
      <c r="B334" t="s">
        <v>114</v>
      </c>
      <c r="C334" t="s">
        <v>1011</v>
      </c>
      <c r="D334" t="s">
        <v>315</v>
      </c>
      <c r="E334" t="s">
        <v>419</v>
      </c>
      <c r="F334">
        <v>-14</v>
      </c>
      <c r="G334">
        <v>152853.09786285</v>
      </c>
      <c r="H334">
        <v>-3663.03</v>
      </c>
      <c r="I334">
        <v>-1604957.5275599</v>
      </c>
      <c r="J334">
        <v>-3.3737472767972001</v>
      </c>
    </row>
    <row r="335" spans="1:10" hidden="1" x14ac:dyDescent="0.25">
      <c r="A335" t="s">
        <v>113</v>
      </c>
      <c r="B335" t="s">
        <v>114</v>
      </c>
      <c r="C335" t="s">
        <v>1011</v>
      </c>
      <c r="D335" t="s">
        <v>201</v>
      </c>
      <c r="E335" t="s">
        <v>423</v>
      </c>
      <c r="F335">
        <v>-12</v>
      </c>
      <c r="G335">
        <v>61089.22</v>
      </c>
      <c r="H335">
        <v>-10327.32</v>
      </c>
      <c r="I335">
        <v>-733070.64</v>
      </c>
      <c r="J335">
        <v>-1.5409722892543001</v>
      </c>
    </row>
    <row r="336" spans="1:10" hidden="1" x14ac:dyDescent="0.25">
      <c r="A336" t="s">
        <v>113</v>
      </c>
      <c r="B336" t="s">
        <v>114</v>
      </c>
      <c r="C336" t="s">
        <v>1011</v>
      </c>
      <c r="D336" t="s">
        <v>179</v>
      </c>
      <c r="E336" t="s">
        <v>419</v>
      </c>
      <c r="F336">
        <v>-29</v>
      </c>
      <c r="G336">
        <v>139931.63257774999</v>
      </c>
      <c r="H336">
        <v>-22142.080000000002</v>
      </c>
      <c r="I336">
        <v>-4058017.3447547001</v>
      </c>
      <c r="J336">
        <v>-8.5302724408392994</v>
      </c>
    </row>
    <row r="337" spans="1:10" x14ac:dyDescent="0.25">
      <c r="A337" t="s">
        <v>113</v>
      </c>
      <c r="B337" t="s">
        <v>114</v>
      </c>
      <c r="C337" t="s">
        <v>1011</v>
      </c>
      <c r="D337" t="s">
        <v>184</v>
      </c>
      <c r="E337" t="s">
        <v>419</v>
      </c>
      <c r="F337">
        <v>-27</v>
      </c>
      <c r="G337">
        <v>61098.776441950002</v>
      </c>
      <c r="H337">
        <v>-33715.980000000003</v>
      </c>
      <c r="I337">
        <v>-1649666.9639326001</v>
      </c>
      <c r="J337">
        <v>-3.4677300374743001</v>
      </c>
    </row>
    <row r="338" spans="1:10" hidden="1" x14ac:dyDescent="0.25">
      <c r="A338" t="s">
        <v>113</v>
      </c>
      <c r="B338" t="s">
        <v>114</v>
      </c>
      <c r="C338" t="s">
        <v>1011</v>
      </c>
      <c r="D338" t="s">
        <v>440</v>
      </c>
      <c r="E338" t="s">
        <v>419</v>
      </c>
      <c r="F338">
        <v>-40</v>
      </c>
      <c r="G338">
        <v>105756.9282653</v>
      </c>
      <c r="H338">
        <v>-48780.4</v>
      </c>
      <c r="I338">
        <v>-4230277.1306119999</v>
      </c>
      <c r="J338">
        <v>-8.8923760937135992</v>
      </c>
    </row>
    <row r="339" spans="1:10" hidden="1" x14ac:dyDescent="0.25">
      <c r="A339" t="s">
        <v>113</v>
      </c>
      <c r="B339" t="s">
        <v>114</v>
      </c>
      <c r="C339" t="s">
        <v>1011</v>
      </c>
      <c r="D339" t="s">
        <v>183</v>
      </c>
      <c r="E339" t="s">
        <v>345</v>
      </c>
      <c r="F339">
        <v>1</v>
      </c>
      <c r="G339">
        <v>88089.071157850005</v>
      </c>
      <c r="H339">
        <v>-1232.9373913043</v>
      </c>
      <c r="I339">
        <v>-80429.151926733</v>
      </c>
      <c r="J339">
        <v>-0.16906841933721001</v>
      </c>
    </row>
    <row r="340" spans="1:10" hidden="1" x14ac:dyDescent="0.25">
      <c r="A340" t="s">
        <v>113</v>
      </c>
      <c r="B340" t="s">
        <v>114</v>
      </c>
      <c r="C340" t="s">
        <v>1011</v>
      </c>
      <c r="D340" t="s">
        <v>183</v>
      </c>
      <c r="E340" t="s">
        <v>845</v>
      </c>
      <c r="F340">
        <v>1</v>
      </c>
      <c r="G340">
        <v>88089.071157850005</v>
      </c>
      <c r="H340">
        <v>-1232.9373913043</v>
      </c>
      <c r="I340">
        <v>-80429.151926733</v>
      </c>
      <c r="J340">
        <v>-0.16906841933721001</v>
      </c>
    </row>
    <row r="341" spans="1:10" hidden="1" x14ac:dyDescent="0.25">
      <c r="A341" t="s">
        <v>113</v>
      </c>
      <c r="B341" t="s">
        <v>114</v>
      </c>
      <c r="C341" t="s">
        <v>1011</v>
      </c>
      <c r="D341" t="s">
        <v>183</v>
      </c>
      <c r="E341" t="s">
        <v>419</v>
      </c>
      <c r="F341">
        <v>-44</v>
      </c>
      <c r="G341">
        <v>88089.071157850005</v>
      </c>
      <c r="H341">
        <v>-54249.245217390999</v>
      </c>
      <c r="I341">
        <v>-3538882.6847762</v>
      </c>
      <c r="J341">
        <v>-7.4390104508374</v>
      </c>
    </row>
    <row r="342" spans="1:10" hidden="1" x14ac:dyDescent="0.25">
      <c r="A342" t="s">
        <v>113</v>
      </c>
      <c r="B342" t="s">
        <v>114</v>
      </c>
      <c r="C342" t="s">
        <v>1011</v>
      </c>
      <c r="D342" t="s">
        <v>180</v>
      </c>
      <c r="E342" t="s">
        <v>419</v>
      </c>
      <c r="F342">
        <v>-131</v>
      </c>
      <c r="G342">
        <v>121876.16368319999</v>
      </c>
      <c r="H342">
        <v>-141955.53</v>
      </c>
      <c r="I342">
        <v>-15965777.442499001</v>
      </c>
      <c r="J342">
        <v>-33.561323115180997</v>
      </c>
    </row>
    <row r="343" spans="1:10" hidden="1" x14ac:dyDescent="0.25">
      <c r="A343" t="s">
        <v>113</v>
      </c>
      <c r="B343" t="s">
        <v>114</v>
      </c>
      <c r="C343" t="s">
        <v>100</v>
      </c>
      <c r="D343" t="s">
        <v>201</v>
      </c>
      <c r="E343" t="s">
        <v>420</v>
      </c>
      <c r="F343">
        <v>20</v>
      </c>
      <c r="G343">
        <v>61089.22</v>
      </c>
      <c r="H343">
        <v>17212.2</v>
      </c>
      <c r="I343">
        <v>1221784.3999999999</v>
      </c>
      <c r="J343">
        <v>0.24418124709999001</v>
      </c>
    </row>
    <row r="344" spans="1:10" hidden="1" x14ac:dyDescent="0.25">
      <c r="A344" t="s">
        <v>113</v>
      </c>
      <c r="B344" t="s">
        <v>114</v>
      </c>
      <c r="C344" t="s">
        <v>100</v>
      </c>
      <c r="D344" t="s">
        <v>143</v>
      </c>
      <c r="E344" t="s">
        <v>420</v>
      </c>
      <c r="F344">
        <v>3</v>
      </c>
      <c r="G344">
        <v>79147.429999999993</v>
      </c>
      <c r="H344">
        <v>1602.51</v>
      </c>
      <c r="I344">
        <v>237442.29</v>
      </c>
      <c r="J344">
        <v>4.7454325400192003E-2</v>
      </c>
    </row>
    <row r="345" spans="1:10" hidden="1" x14ac:dyDescent="0.25">
      <c r="A345" t="s">
        <v>113</v>
      </c>
      <c r="B345" t="s">
        <v>114</v>
      </c>
      <c r="C345" t="s">
        <v>100</v>
      </c>
      <c r="D345" t="s">
        <v>177</v>
      </c>
      <c r="E345" t="s">
        <v>419</v>
      </c>
      <c r="F345">
        <v>-4</v>
      </c>
      <c r="G345">
        <v>179224.97772714999</v>
      </c>
      <c r="H345">
        <v>161.19999999999999</v>
      </c>
      <c r="I345">
        <v>-716899.91090859997</v>
      </c>
      <c r="J345">
        <v>-0.14327692700245001</v>
      </c>
    </row>
    <row r="346" spans="1:10" hidden="1" x14ac:dyDescent="0.25">
      <c r="A346" t="s">
        <v>113</v>
      </c>
      <c r="B346" t="s">
        <v>114</v>
      </c>
      <c r="C346" t="s">
        <v>100</v>
      </c>
      <c r="D346" t="s">
        <v>116</v>
      </c>
      <c r="E346" t="s">
        <v>419</v>
      </c>
      <c r="F346">
        <v>-7</v>
      </c>
      <c r="G346">
        <v>160147.7940921</v>
      </c>
      <c r="H346">
        <v>112.21</v>
      </c>
      <c r="I346">
        <v>-1121034.5586447001</v>
      </c>
      <c r="J346">
        <v>-0.22404576173346</v>
      </c>
    </row>
    <row r="347" spans="1:10" hidden="1" x14ac:dyDescent="0.25">
      <c r="A347" t="s">
        <v>113</v>
      </c>
      <c r="B347" t="s">
        <v>114</v>
      </c>
      <c r="C347" t="s">
        <v>100</v>
      </c>
      <c r="D347" t="s">
        <v>468</v>
      </c>
      <c r="E347" t="s">
        <v>420</v>
      </c>
      <c r="F347">
        <v>-10</v>
      </c>
      <c r="G347">
        <v>90176.18</v>
      </c>
      <c r="H347">
        <v>-1338.5</v>
      </c>
      <c r="I347">
        <v>-901761.8</v>
      </c>
      <c r="J347">
        <v>-0.18022273071347999</v>
      </c>
    </row>
    <row r="348" spans="1:10" hidden="1" x14ac:dyDescent="0.25">
      <c r="A348" t="s">
        <v>113</v>
      </c>
      <c r="B348" t="s">
        <v>114</v>
      </c>
      <c r="C348" t="s">
        <v>100</v>
      </c>
      <c r="D348" t="s">
        <v>315</v>
      </c>
      <c r="E348" t="s">
        <v>419</v>
      </c>
      <c r="F348">
        <v>-5</v>
      </c>
      <c r="G348">
        <v>152853.09786285</v>
      </c>
      <c r="H348">
        <v>-1744.3</v>
      </c>
      <c r="I348">
        <v>-764265.48931424995</v>
      </c>
      <c r="J348">
        <v>-0.1527432338277</v>
      </c>
    </row>
    <row r="349" spans="1:10" hidden="1" x14ac:dyDescent="0.25">
      <c r="A349" t="s">
        <v>113</v>
      </c>
      <c r="B349" t="s">
        <v>114</v>
      </c>
      <c r="C349" t="s">
        <v>100</v>
      </c>
      <c r="D349" t="s">
        <v>916</v>
      </c>
      <c r="E349" t="s">
        <v>423</v>
      </c>
      <c r="F349">
        <v>-7</v>
      </c>
      <c r="G349">
        <v>84450.72</v>
      </c>
      <c r="H349">
        <v>-2211.65</v>
      </c>
      <c r="I349">
        <v>-591155.04</v>
      </c>
      <c r="J349">
        <v>-0.11814602878924001</v>
      </c>
    </row>
    <row r="350" spans="1:10" hidden="1" x14ac:dyDescent="0.25">
      <c r="A350" t="s">
        <v>113</v>
      </c>
      <c r="B350" t="s">
        <v>114</v>
      </c>
      <c r="C350" t="s">
        <v>100</v>
      </c>
      <c r="D350" t="s">
        <v>179</v>
      </c>
      <c r="E350" t="s">
        <v>419</v>
      </c>
      <c r="F350">
        <v>-4</v>
      </c>
      <c r="G350">
        <v>139931.63257774999</v>
      </c>
      <c r="H350">
        <v>-3054.08</v>
      </c>
      <c r="I350">
        <v>-559726.53031099995</v>
      </c>
      <c r="J350">
        <v>-0.11186484473553</v>
      </c>
    </row>
    <row r="351" spans="1:10" hidden="1" x14ac:dyDescent="0.25">
      <c r="A351" t="s">
        <v>113</v>
      </c>
      <c r="B351" t="s">
        <v>114</v>
      </c>
      <c r="C351" t="s">
        <v>100</v>
      </c>
      <c r="D351" t="s">
        <v>1236</v>
      </c>
      <c r="E351" t="s">
        <v>419</v>
      </c>
      <c r="F351">
        <v>-4</v>
      </c>
      <c r="G351">
        <v>133142.15467754999</v>
      </c>
      <c r="H351">
        <v>-3834.16</v>
      </c>
      <c r="I351">
        <v>-532568.61871019995</v>
      </c>
      <c r="J351">
        <v>-0.10643716639611001</v>
      </c>
    </row>
    <row r="352" spans="1:10" hidden="1" x14ac:dyDescent="0.25">
      <c r="A352" t="s">
        <v>113</v>
      </c>
      <c r="B352" t="s">
        <v>114</v>
      </c>
      <c r="C352" t="s">
        <v>100</v>
      </c>
      <c r="D352" t="s">
        <v>180</v>
      </c>
      <c r="E352" t="s">
        <v>419</v>
      </c>
      <c r="F352">
        <v>-7</v>
      </c>
      <c r="G352">
        <v>121876.16368319999</v>
      </c>
      <c r="H352">
        <v>-7585.41</v>
      </c>
      <c r="I352">
        <v>-853133.14578240004</v>
      </c>
      <c r="J352">
        <v>-0.17050399029443</v>
      </c>
    </row>
    <row r="353" spans="1:10" hidden="1" x14ac:dyDescent="0.25">
      <c r="A353" t="s">
        <v>113</v>
      </c>
      <c r="B353" t="s">
        <v>114</v>
      </c>
      <c r="C353" t="s">
        <v>108</v>
      </c>
      <c r="D353" t="s">
        <v>201</v>
      </c>
      <c r="E353" t="s">
        <v>420</v>
      </c>
      <c r="F353">
        <v>4</v>
      </c>
      <c r="G353">
        <v>61089.22</v>
      </c>
      <c r="H353">
        <v>3442.44</v>
      </c>
      <c r="I353">
        <v>244356.88</v>
      </c>
      <c r="J353">
        <v>8.8612043582091002E-2</v>
      </c>
    </row>
    <row r="354" spans="1:10" hidden="1" x14ac:dyDescent="0.25">
      <c r="A354" t="s">
        <v>113</v>
      </c>
      <c r="B354" t="s">
        <v>114</v>
      </c>
      <c r="C354" t="s">
        <v>108</v>
      </c>
      <c r="D354" t="s">
        <v>143</v>
      </c>
      <c r="E354" t="s">
        <v>420</v>
      </c>
      <c r="F354">
        <v>5</v>
      </c>
      <c r="G354">
        <v>79147.429999999993</v>
      </c>
      <c r="H354">
        <v>2670.85</v>
      </c>
      <c r="I354">
        <v>395737.15</v>
      </c>
      <c r="J354">
        <v>0.14350763351886001</v>
      </c>
    </row>
    <row r="355" spans="1:10" hidden="1" x14ac:dyDescent="0.25">
      <c r="A355" t="s">
        <v>113</v>
      </c>
      <c r="B355" t="s">
        <v>114</v>
      </c>
      <c r="C355" t="s">
        <v>108</v>
      </c>
      <c r="D355" t="s">
        <v>177</v>
      </c>
      <c r="E355" t="s">
        <v>419</v>
      </c>
      <c r="F355">
        <v>-4</v>
      </c>
      <c r="G355">
        <v>179224.97772714999</v>
      </c>
      <c r="H355">
        <v>161.19999999999999</v>
      </c>
      <c r="I355">
        <v>-716899.91090859997</v>
      </c>
      <c r="J355">
        <v>-0.25997207915501003</v>
      </c>
    </row>
    <row r="356" spans="1:10" hidden="1" x14ac:dyDescent="0.25">
      <c r="A356" t="s">
        <v>113</v>
      </c>
      <c r="B356" t="s">
        <v>114</v>
      </c>
      <c r="C356" t="s">
        <v>108</v>
      </c>
      <c r="D356" t="s">
        <v>116</v>
      </c>
      <c r="E356" t="s">
        <v>419</v>
      </c>
      <c r="F356">
        <v>-6</v>
      </c>
      <c r="G356">
        <v>160147.7940921</v>
      </c>
      <c r="H356">
        <v>96.18</v>
      </c>
      <c r="I356">
        <v>-960886.76455259998</v>
      </c>
      <c r="J356">
        <v>-0.34844993870435997</v>
      </c>
    </row>
    <row r="357" spans="1:10" hidden="1" x14ac:dyDescent="0.25">
      <c r="A357" t="s">
        <v>113</v>
      </c>
      <c r="B357" t="s">
        <v>114</v>
      </c>
      <c r="C357" t="s">
        <v>108</v>
      </c>
      <c r="D357" t="s">
        <v>315</v>
      </c>
      <c r="E357" t="s">
        <v>419</v>
      </c>
      <c r="F357">
        <v>-4</v>
      </c>
      <c r="G357">
        <v>152853.09786285</v>
      </c>
      <c r="H357">
        <v>-1395.44</v>
      </c>
      <c r="I357">
        <v>-611412.39145140001</v>
      </c>
      <c r="J357">
        <v>-0.22171874791462001</v>
      </c>
    </row>
    <row r="358" spans="1:10" hidden="1" x14ac:dyDescent="0.25">
      <c r="A358" t="s">
        <v>113</v>
      </c>
      <c r="B358" t="s">
        <v>114</v>
      </c>
      <c r="C358" t="s">
        <v>108</v>
      </c>
      <c r="D358" t="s">
        <v>468</v>
      </c>
      <c r="E358" t="s">
        <v>420</v>
      </c>
      <c r="F358">
        <v>-11</v>
      </c>
      <c r="G358">
        <v>90176.18</v>
      </c>
      <c r="H358">
        <v>-1472.35</v>
      </c>
      <c r="I358">
        <v>-991937.98</v>
      </c>
      <c r="J358">
        <v>-0.35971015636838999</v>
      </c>
    </row>
    <row r="359" spans="1:10" hidden="1" x14ac:dyDescent="0.25">
      <c r="A359" t="s">
        <v>113</v>
      </c>
      <c r="B359" t="s">
        <v>114</v>
      </c>
      <c r="C359" t="s">
        <v>108</v>
      </c>
      <c r="D359" t="s">
        <v>179</v>
      </c>
      <c r="E359" t="s">
        <v>419</v>
      </c>
      <c r="F359">
        <v>-4</v>
      </c>
      <c r="G359">
        <v>139931.63257774999</v>
      </c>
      <c r="H359">
        <v>-3054.08</v>
      </c>
      <c r="I359">
        <v>-559726.53031099995</v>
      </c>
      <c r="J359">
        <v>-0.20297571199129</v>
      </c>
    </row>
    <row r="360" spans="1:10" hidden="1" x14ac:dyDescent="0.25">
      <c r="A360" t="s">
        <v>113</v>
      </c>
      <c r="B360" t="s">
        <v>114</v>
      </c>
      <c r="C360" t="s">
        <v>108</v>
      </c>
      <c r="D360" t="s">
        <v>1236</v>
      </c>
      <c r="E360" t="s">
        <v>419</v>
      </c>
      <c r="F360">
        <v>-4</v>
      </c>
      <c r="G360">
        <v>133142.15467754999</v>
      </c>
      <c r="H360">
        <v>-3834.16</v>
      </c>
      <c r="I360">
        <v>-532568.61871019995</v>
      </c>
      <c r="J360">
        <v>-0.19312733757118999</v>
      </c>
    </row>
    <row r="361" spans="1:10" hidden="1" x14ac:dyDescent="0.25">
      <c r="A361" t="s">
        <v>113</v>
      </c>
      <c r="B361" t="s">
        <v>114</v>
      </c>
      <c r="C361" t="s">
        <v>108</v>
      </c>
      <c r="D361" t="s">
        <v>180</v>
      </c>
      <c r="E361" t="s">
        <v>419</v>
      </c>
      <c r="F361">
        <v>-5</v>
      </c>
      <c r="G361">
        <v>121876.16368319999</v>
      </c>
      <c r="H361">
        <v>-5418.15</v>
      </c>
      <c r="I361">
        <v>-609380.81841599999</v>
      </c>
      <c r="J361">
        <v>-0.22098203103415001</v>
      </c>
    </row>
    <row r="362" spans="1:10" hidden="1" x14ac:dyDescent="0.25">
      <c r="A362" t="s">
        <v>113</v>
      </c>
      <c r="B362" t="s">
        <v>114</v>
      </c>
      <c r="C362" t="s">
        <v>101</v>
      </c>
      <c r="D362" t="s">
        <v>1591</v>
      </c>
      <c r="E362" t="s">
        <v>828</v>
      </c>
      <c r="F362">
        <v>-70</v>
      </c>
      <c r="G362">
        <v>282397.59999999998</v>
      </c>
      <c r="H362">
        <v>244184.5</v>
      </c>
      <c r="I362">
        <v>-19767832</v>
      </c>
      <c r="J362">
        <v>-66.331873509782994</v>
      </c>
    </row>
    <row r="363" spans="1:10" hidden="1" x14ac:dyDescent="0.25">
      <c r="A363" t="s">
        <v>113</v>
      </c>
      <c r="B363" t="s">
        <v>114</v>
      </c>
      <c r="C363" t="s">
        <v>101</v>
      </c>
      <c r="D363" t="s">
        <v>1297</v>
      </c>
      <c r="E363" t="s">
        <v>722</v>
      </c>
      <c r="F363">
        <v>10</v>
      </c>
      <c r="G363">
        <v>112.64060000000001</v>
      </c>
      <c r="H363">
        <v>63950</v>
      </c>
      <c r="I363">
        <v>6332203.9696000004</v>
      </c>
      <c r="J363">
        <v>21.248002954985001</v>
      </c>
    </row>
    <row r="364" spans="1:10" hidden="1" x14ac:dyDescent="0.25">
      <c r="A364" t="s">
        <v>113</v>
      </c>
      <c r="B364" t="s">
        <v>114</v>
      </c>
      <c r="C364" t="s">
        <v>101</v>
      </c>
      <c r="D364" t="s">
        <v>1592</v>
      </c>
      <c r="E364" t="s">
        <v>828</v>
      </c>
      <c r="F364">
        <v>6</v>
      </c>
      <c r="G364">
        <v>56479.519999999997</v>
      </c>
      <c r="H364">
        <v>-5490.4</v>
      </c>
      <c r="I364">
        <v>338877.12</v>
      </c>
      <c r="J364">
        <v>1.1371178315963</v>
      </c>
    </row>
    <row r="365" spans="1:10" hidden="1" x14ac:dyDescent="0.25">
      <c r="A365" t="s">
        <v>113</v>
      </c>
      <c r="B365" t="s">
        <v>114</v>
      </c>
      <c r="C365" t="s">
        <v>352</v>
      </c>
      <c r="D365" t="s">
        <v>1591</v>
      </c>
      <c r="E365" t="s">
        <v>828</v>
      </c>
      <c r="F365">
        <v>-65</v>
      </c>
      <c r="G365">
        <v>282397.59999999998</v>
      </c>
      <c r="H365">
        <v>226742.75</v>
      </c>
      <c r="I365">
        <v>-18355844</v>
      </c>
      <c r="J365">
        <v>-7.3658524555096996</v>
      </c>
    </row>
    <row r="366" spans="1:10" hidden="1" x14ac:dyDescent="0.25">
      <c r="A366" t="s">
        <v>113</v>
      </c>
      <c r="B366" t="s">
        <v>114</v>
      </c>
      <c r="C366" t="s">
        <v>352</v>
      </c>
      <c r="D366" t="s">
        <v>1297</v>
      </c>
      <c r="E366" t="s">
        <v>694</v>
      </c>
      <c r="F366">
        <v>8</v>
      </c>
      <c r="G366">
        <v>112.64060000000001</v>
      </c>
      <c r="H366">
        <v>51160</v>
      </c>
      <c r="I366">
        <v>5065763.1756800003</v>
      </c>
      <c r="J366">
        <v>2.0327947942144999</v>
      </c>
    </row>
    <row r="367" spans="1:10" hidden="1" x14ac:dyDescent="0.25">
      <c r="A367" t="s">
        <v>113</v>
      </c>
      <c r="B367" t="s">
        <v>114</v>
      </c>
      <c r="C367" t="s">
        <v>352</v>
      </c>
      <c r="D367" t="s">
        <v>250</v>
      </c>
      <c r="E367" t="s">
        <v>845</v>
      </c>
      <c r="F367">
        <v>-4</v>
      </c>
      <c r="G367">
        <v>74991.09</v>
      </c>
      <c r="H367">
        <v>12244.1</v>
      </c>
      <c r="I367">
        <v>-2107849.5577199999</v>
      </c>
      <c r="J367">
        <v>-0.84584009542557004</v>
      </c>
    </row>
    <row r="368" spans="1:10" hidden="1" x14ac:dyDescent="0.25">
      <c r="A368" t="s">
        <v>113</v>
      </c>
      <c r="B368" t="s">
        <v>114</v>
      </c>
      <c r="C368" t="s">
        <v>352</v>
      </c>
      <c r="D368" t="s">
        <v>1592</v>
      </c>
      <c r="E368" t="s">
        <v>828</v>
      </c>
      <c r="F368">
        <v>-15</v>
      </c>
      <c r="G368">
        <v>56479.519999999997</v>
      </c>
      <c r="H368">
        <v>7848.44</v>
      </c>
      <c r="I368">
        <v>-847192.8</v>
      </c>
      <c r="J368">
        <v>-0.33996242102351998</v>
      </c>
    </row>
    <row r="369" spans="1:10" hidden="1" x14ac:dyDescent="0.25">
      <c r="A369" t="s">
        <v>113</v>
      </c>
      <c r="B369" t="s">
        <v>114</v>
      </c>
      <c r="C369" t="s">
        <v>352</v>
      </c>
      <c r="D369" t="s">
        <v>183</v>
      </c>
      <c r="E369" t="s">
        <v>845</v>
      </c>
      <c r="F369">
        <v>5</v>
      </c>
      <c r="G369">
        <v>88089.071157850005</v>
      </c>
      <c r="H369">
        <v>6751.8</v>
      </c>
      <c r="I369">
        <v>440445.35578925</v>
      </c>
      <c r="J369">
        <v>0.17674237727549</v>
      </c>
    </row>
    <row r="370" spans="1:10" hidden="1" x14ac:dyDescent="0.25">
      <c r="A370" t="s">
        <v>113</v>
      </c>
      <c r="B370" t="s">
        <v>114</v>
      </c>
      <c r="C370" t="s">
        <v>352</v>
      </c>
      <c r="D370" t="s">
        <v>201</v>
      </c>
      <c r="E370" t="s">
        <v>420</v>
      </c>
      <c r="F370">
        <v>3</v>
      </c>
      <c r="G370">
        <v>61089.22</v>
      </c>
      <c r="H370">
        <v>2581.83</v>
      </c>
      <c r="I370">
        <v>183267.66</v>
      </c>
      <c r="J370">
        <v>7.3541840049769006E-2</v>
      </c>
    </row>
    <row r="371" spans="1:10" hidden="1" x14ac:dyDescent="0.25">
      <c r="A371" t="s">
        <v>113</v>
      </c>
      <c r="B371" t="s">
        <v>114</v>
      </c>
      <c r="C371" t="s">
        <v>352</v>
      </c>
      <c r="D371" t="s">
        <v>177</v>
      </c>
      <c r="E371" t="s">
        <v>419</v>
      </c>
      <c r="F371">
        <v>-25</v>
      </c>
      <c r="G371">
        <v>179224.97772714999</v>
      </c>
      <c r="H371">
        <v>1007.5</v>
      </c>
      <c r="I371">
        <v>-4480624.4431787003</v>
      </c>
      <c r="J371">
        <v>-1.7979897060034</v>
      </c>
    </row>
    <row r="372" spans="1:10" hidden="1" x14ac:dyDescent="0.25">
      <c r="A372" t="s">
        <v>113</v>
      </c>
      <c r="B372" t="s">
        <v>114</v>
      </c>
      <c r="C372" t="s">
        <v>352</v>
      </c>
      <c r="D372" t="s">
        <v>143</v>
      </c>
      <c r="E372" t="s">
        <v>845</v>
      </c>
      <c r="F372">
        <v>4</v>
      </c>
      <c r="G372">
        <v>79147.429999999993</v>
      </c>
      <c r="H372">
        <v>549.21</v>
      </c>
      <c r="I372">
        <v>316589.71999999997</v>
      </c>
      <c r="J372">
        <v>0.12704145701232999</v>
      </c>
    </row>
    <row r="373" spans="1:10" hidden="1" x14ac:dyDescent="0.25">
      <c r="A373" t="s">
        <v>113</v>
      </c>
      <c r="B373" t="s">
        <v>114</v>
      </c>
      <c r="C373" t="s">
        <v>352</v>
      </c>
      <c r="D373" t="s">
        <v>116</v>
      </c>
      <c r="E373" t="s">
        <v>419</v>
      </c>
      <c r="F373">
        <v>-17</v>
      </c>
      <c r="G373">
        <v>160147.7940921</v>
      </c>
      <c r="H373">
        <v>272.51</v>
      </c>
      <c r="I373">
        <v>-2722512.4995657001</v>
      </c>
      <c r="J373">
        <v>-1.0924926895261</v>
      </c>
    </row>
    <row r="374" spans="1:10" hidden="1" x14ac:dyDescent="0.25">
      <c r="A374" t="s">
        <v>113</v>
      </c>
      <c r="B374" t="s">
        <v>114</v>
      </c>
      <c r="C374" t="s">
        <v>352</v>
      </c>
      <c r="D374" t="s">
        <v>240</v>
      </c>
      <c r="E374" t="s">
        <v>697</v>
      </c>
      <c r="F374">
        <v>-130</v>
      </c>
      <c r="G374">
        <v>90758.1</v>
      </c>
      <c r="H374" t="s">
        <v>1312</v>
      </c>
      <c r="I374" t="s">
        <v>1312</v>
      </c>
      <c r="J374" t="s">
        <v>1312</v>
      </c>
    </row>
    <row r="375" spans="1:10" hidden="1" x14ac:dyDescent="0.25">
      <c r="A375" t="s">
        <v>113</v>
      </c>
      <c r="B375" t="s">
        <v>114</v>
      </c>
      <c r="C375" t="s">
        <v>352</v>
      </c>
      <c r="D375" t="s">
        <v>468</v>
      </c>
      <c r="E375" t="s">
        <v>420</v>
      </c>
      <c r="F375">
        <v>-11</v>
      </c>
      <c r="G375">
        <v>90176.18</v>
      </c>
      <c r="H375">
        <v>-1472.35</v>
      </c>
      <c r="I375">
        <v>-991937.98</v>
      </c>
      <c r="J375">
        <v>-0.39804591963716002</v>
      </c>
    </row>
    <row r="376" spans="1:10" hidden="1" x14ac:dyDescent="0.25">
      <c r="A376" t="s">
        <v>113</v>
      </c>
      <c r="B376" t="s">
        <v>114</v>
      </c>
      <c r="C376" t="s">
        <v>352</v>
      </c>
      <c r="D376" t="s">
        <v>315</v>
      </c>
      <c r="E376" t="s">
        <v>419</v>
      </c>
      <c r="F376">
        <v>-6</v>
      </c>
      <c r="G376">
        <v>152853.09786285</v>
      </c>
      <c r="H376">
        <v>-2093.16</v>
      </c>
      <c r="I376">
        <v>-917118.58717710001</v>
      </c>
      <c r="J376">
        <v>-0.36802231471088998</v>
      </c>
    </row>
    <row r="377" spans="1:10" hidden="1" x14ac:dyDescent="0.25">
      <c r="A377" t="s">
        <v>113</v>
      </c>
      <c r="B377" t="s">
        <v>114</v>
      </c>
      <c r="C377" t="s">
        <v>352</v>
      </c>
      <c r="D377" t="s">
        <v>1236</v>
      </c>
      <c r="E377" t="s">
        <v>419</v>
      </c>
      <c r="F377">
        <v>-5</v>
      </c>
      <c r="G377">
        <v>133142.15467754999</v>
      </c>
      <c r="H377">
        <v>-4792.7</v>
      </c>
      <c r="I377">
        <v>-665710.77338775003</v>
      </c>
      <c r="J377">
        <v>-0.26713712182438998</v>
      </c>
    </row>
    <row r="378" spans="1:10" hidden="1" x14ac:dyDescent="0.25">
      <c r="A378" t="s">
        <v>113</v>
      </c>
      <c r="B378" t="s">
        <v>114</v>
      </c>
      <c r="C378" t="s">
        <v>352</v>
      </c>
      <c r="D378" t="s">
        <v>179</v>
      </c>
      <c r="E378" t="s">
        <v>419</v>
      </c>
      <c r="F378">
        <v>-11</v>
      </c>
      <c r="G378">
        <v>139931.63257774999</v>
      </c>
      <c r="H378">
        <v>-8398.7199999999993</v>
      </c>
      <c r="I378">
        <v>-1539247.9583552999</v>
      </c>
      <c r="J378">
        <v>-0.61767104545502005</v>
      </c>
    </row>
    <row r="379" spans="1:10" hidden="1" x14ac:dyDescent="0.25">
      <c r="A379" t="s">
        <v>113</v>
      </c>
      <c r="B379" t="s">
        <v>114</v>
      </c>
      <c r="C379" t="s">
        <v>352</v>
      </c>
      <c r="D379" t="s">
        <v>180</v>
      </c>
      <c r="E379" t="s">
        <v>419</v>
      </c>
      <c r="F379">
        <v>-8</v>
      </c>
      <c r="G379">
        <v>121876.16368319999</v>
      </c>
      <c r="H379">
        <v>-8669.0400000000009</v>
      </c>
      <c r="I379">
        <v>-975009.30946559994</v>
      </c>
      <c r="J379">
        <v>-0.39125276485636001</v>
      </c>
    </row>
    <row r="380" spans="1:10" hidden="1" x14ac:dyDescent="0.25">
      <c r="A380" t="s">
        <v>113</v>
      </c>
      <c r="B380" t="s">
        <v>114</v>
      </c>
      <c r="C380" t="s">
        <v>352</v>
      </c>
      <c r="D380" t="s">
        <v>1533</v>
      </c>
      <c r="E380" t="s">
        <v>694</v>
      </c>
      <c r="F380">
        <v>10</v>
      </c>
      <c r="G380">
        <v>98286.96</v>
      </c>
      <c r="H380">
        <v>-34553.300000000003</v>
      </c>
      <c r="I380">
        <v>2762649.8716799999</v>
      </c>
      <c r="J380">
        <v>1.1085990565743999</v>
      </c>
    </row>
    <row r="381" spans="1:10" hidden="1" x14ac:dyDescent="0.25">
      <c r="A381" t="s">
        <v>113</v>
      </c>
      <c r="B381" t="s">
        <v>114</v>
      </c>
      <c r="C381" t="s">
        <v>281</v>
      </c>
      <c r="D381" t="s">
        <v>183</v>
      </c>
      <c r="E381" t="s">
        <v>845</v>
      </c>
      <c r="F381">
        <v>4</v>
      </c>
      <c r="G381">
        <v>88089.071157850005</v>
      </c>
      <c r="H381">
        <v>5401.44</v>
      </c>
      <c r="I381">
        <v>352356.28463140002</v>
      </c>
      <c r="J381">
        <v>0.17705327178166999</v>
      </c>
    </row>
    <row r="382" spans="1:10" hidden="1" x14ac:dyDescent="0.25">
      <c r="A382" t="s">
        <v>113</v>
      </c>
      <c r="B382" t="s">
        <v>114</v>
      </c>
      <c r="C382" t="s">
        <v>281</v>
      </c>
      <c r="D382" t="s">
        <v>143</v>
      </c>
      <c r="E382" t="s">
        <v>420</v>
      </c>
      <c r="F382">
        <v>10</v>
      </c>
      <c r="G382">
        <v>79147.429999999993</v>
      </c>
      <c r="H382">
        <v>4109</v>
      </c>
      <c r="I382">
        <v>608826.38461537997</v>
      </c>
      <c r="J382">
        <v>0.30592530357710002</v>
      </c>
    </row>
    <row r="383" spans="1:10" hidden="1" x14ac:dyDescent="0.25">
      <c r="A383" t="s">
        <v>113</v>
      </c>
      <c r="B383" t="s">
        <v>114</v>
      </c>
      <c r="C383" t="s">
        <v>281</v>
      </c>
      <c r="D383" t="s">
        <v>143</v>
      </c>
      <c r="E383" t="s">
        <v>845</v>
      </c>
      <c r="F383">
        <v>3</v>
      </c>
      <c r="G383">
        <v>79147.429999999993</v>
      </c>
      <c r="H383">
        <v>1232.7</v>
      </c>
      <c r="I383">
        <v>182647.91538461999</v>
      </c>
      <c r="J383">
        <v>9.1777591073128995E-2</v>
      </c>
    </row>
    <row r="384" spans="1:10" hidden="1" x14ac:dyDescent="0.25">
      <c r="A384" t="s">
        <v>113</v>
      </c>
      <c r="B384" t="s">
        <v>114</v>
      </c>
      <c r="C384" t="s">
        <v>281</v>
      </c>
      <c r="D384" t="s">
        <v>177</v>
      </c>
      <c r="E384" t="s">
        <v>419</v>
      </c>
      <c r="F384">
        <v>16</v>
      </c>
      <c r="G384">
        <v>179224.97772714999</v>
      </c>
      <c r="H384">
        <v>241.8</v>
      </c>
      <c r="I384">
        <v>-1075349.8663629</v>
      </c>
      <c r="J384">
        <v>-0.54034572520455004</v>
      </c>
    </row>
    <row r="385" spans="1:10" hidden="1" x14ac:dyDescent="0.25">
      <c r="A385" t="s">
        <v>113</v>
      </c>
      <c r="B385" t="s">
        <v>114</v>
      </c>
      <c r="C385" t="s">
        <v>281</v>
      </c>
      <c r="D385" t="s">
        <v>468</v>
      </c>
      <c r="E385" t="s">
        <v>420</v>
      </c>
      <c r="F385">
        <v>1</v>
      </c>
      <c r="G385">
        <v>90176.18</v>
      </c>
      <c r="H385">
        <v>133.85</v>
      </c>
      <c r="I385">
        <v>90176.18</v>
      </c>
      <c r="J385">
        <v>4.5312056013062998E-2</v>
      </c>
    </row>
    <row r="386" spans="1:10" hidden="1" x14ac:dyDescent="0.25">
      <c r="A386" t="s">
        <v>113</v>
      </c>
      <c r="B386" t="s">
        <v>114</v>
      </c>
      <c r="C386" t="s">
        <v>281</v>
      </c>
      <c r="D386" t="s">
        <v>116</v>
      </c>
      <c r="E386" t="s">
        <v>419</v>
      </c>
      <c r="F386">
        <v>-32</v>
      </c>
      <c r="G386">
        <v>160147.7940921</v>
      </c>
      <c r="H386">
        <v>62.995087719297999</v>
      </c>
      <c r="I386">
        <v>-629352.73467773001</v>
      </c>
      <c r="J386">
        <v>-0.31623945886476001</v>
      </c>
    </row>
    <row r="387" spans="1:10" hidden="1" x14ac:dyDescent="0.25">
      <c r="A387" t="s">
        <v>113</v>
      </c>
      <c r="B387" t="s">
        <v>114</v>
      </c>
      <c r="C387" t="s">
        <v>281</v>
      </c>
      <c r="D387" t="s">
        <v>116</v>
      </c>
      <c r="E387" t="s">
        <v>345</v>
      </c>
      <c r="F387">
        <v>25</v>
      </c>
      <c r="G387">
        <v>160147.7940921</v>
      </c>
      <c r="H387">
        <v>49.214912280702002</v>
      </c>
      <c r="I387">
        <v>-491681.82396697003</v>
      </c>
      <c r="J387">
        <v>-0.2470620772381</v>
      </c>
    </row>
    <row r="388" spans="1:10" hidden="1" x14ac:dyDescent="0.25">
      <c r="A388" t="s">
        <v>113</v>
      </c>
      <c r="B388" t="s">
        <v>114</v>
      </c>
      <c r="C388" t="s">
        <v>281</v>
      </c>
      <c r="D388" t="s">
        <v>315</v>
      </c>
      <c r="E388" t="s">
        <v>345</v>
      </c>
      <c r="F388">
        <v>20</v>
      </c>
      <c r="G388">
        <v>152853.09786285</v>
      </c>
      <c r="H388">
        <v>-170.17560975609999</v>
      </c>
      <c r="I388">
        <v>-74562.486762365996</v>
      </c>
      <c r="J388">
        <v>-3.7466430454800997E-2</v>
      </c>
    </row>
    <row r="389" spans="1:10" hidden="1" x14ac:dyDescent="0.25">
      <c r="A389" t="s">
        <v>113</v>
      </c>
      <c r="B389" t="s">
        <v>114</v>
      </c>
      <c r="C389" t="s">
        <v>281</v>
      </c>
      <c r="D389" t="s">
        <v>315</v>
      </c>
      <c r="E389" t="s">
        <v>419</v>
      </c>
      <c r="F389">
        <v>-21</v>
      </c>
      <c r="G389">
        <v>152853.09786285</v>
      </c>
      <c r="H389">
        <v>-178.6843902439</v>
      </c>
      <c r="I389">
        <v>-78290.611100484006</v>
      </c>
      <c r="J389">
        <v>-3.9339751977540999E-2</v>
      </c>
    </row>
    <row r="390" spans="1:10" hidden="1" x14ac:dyDescent="0.25">
      <c r="A390" t="s">
        <v>113</v>
      </c>
      <c r="B390" t="s">
        <v>114</v>
      </c>
      <c r="C390" t="s">
        <v>281</v>
      </c>
      <c r="D390" t="s">
        <v>179</v>
      </c>
      <c r="E390" t="s">
        <v>419</v>
      </c>
      <c r="F390">
        <v>-1</v>
      </c>
      <c r="G390">
        <v>139931.63257774999</v>
      </c>
      <c r="H390">
        <v>-763.52</v>
      </c>
      <c r="I390">
        <v>-139931.63257774999</v>
      </c>
      <c r="J390">
        <v>-7.0313357400617005E-2</v>
      </c>
    </row>
    <row r="391" spans="1:10" hidden="1" x14ac:dyDescent="0.25">
      <c r="A391" t="s">
        <v>113</v>
      </c>
      <c r="B391" t="s">
        <v>114</v>
      </c>
      <c r="C391" t="s">
        <v>281</v>
      </c>
      <c r="D391" t="s">
        <v>1236</v>
      </c>
      <c r="E391" t="s">
        <v>419</v>
      </c>
      <c r="F391">
        <v>-1</v>
      </c>
      <c r="G391">
        <v>133142.15467754999</v>
      </c>
      <c r="H391">
        <v>-958.54</v>
      </c>
      <c r="I391">
        <v>-133142.15467754999</v>
      </c>
      <c r="J391">
        <v>-6.6901755767975996E-2</v>
      </c>
    </row>
    <row r="392" spans="1:10" hidden="1" x14ac:dyDescent="0.25">
      <c r="A392" t="s">
        <v>113</v>
      </c>
      <c r="B392" t="s">
        <v>114</v>
      </c>
      <c r="C392" t="s">
        <v>281</v>
      </c>
      <c r="D392" t="s">
        <v>180</v>
      </c>
      <c r="E392" t="s">
        <v>419</v>
      </c>
      <c r="F392">
        <v>-1</v>
      </c>
      <c r="G392">
        <v>121876.16368319999</v>
      </c>
      <c r="H392">
        <v>-1083.6300000000001</v>
      </c>
      <c r="I392">
        <v>-121876.16368319999</v>
      </c>
      <c r="J392">
        <v>-6.1240779499314002E-2</v>
      </c>
    </row>
    <row r="393" spans="1:10" hidden="1" x14ac:dyDescent="0.25">
      <c r="A393" t="s">
        <v>113</v>
      </c>
      <c r="B393" t="s">
        <v>114</v>
      </c>
      <c r="C393" t="s">
        <v>281</v>
      </c>
      <c r="D393" t="s">
        <v>916</v>
      </c>
      <c r="E393" t="s">
        <v>423</v>
      </c>
      <c r="F393">
        <v>-4</v>
      </c>
      <c r="G393">
        <v>84450.72</v>
      </c>
      <c r="H393">
        <v>-1263.8</v>
      </c>
      <c r="I393">
        <v>-337802.88</v>
      </c>
      <c r="J393">
        <v>-0.16974042391166</v>
      </c>
    </row>
    <row r="394" spans="1:10" hidden="1" x14ac:dyDescent="0.25">
      <c r="A394" t="s">
        <v>113</v>
      </c>
      <c r="B394" t="s">
        <v>114</v>
      </c>
      <c r="C394" t="s">
        <v>281</v>
      </c>
      <c r="D394" t="s">
        <v>1592</v>
      </c>
      <c r="E394" t="s">
        <v>694</v>
      </c>
      <c r="F394">
        <v>3</v>
      </c>
      <c r="G394">
        <v>56479.519999999997</v>
      </c>
      <c r="H394">
        <v>-2093.0100000000002</v>
      </c>
      <c r="I394">
        <v>169438.56</v>
      </c>
      <c r="J394">
        <v>8.5140105973582E-2</v>
      </c>
    </row>
    <row r="395" spans="1:10" hidden="1" x14ac:dyDescent="0.25">
      <c r="A395" t="s">
        <v>113</v>
      </c>
      <c r="B395" t="s">
        <v>114</v>
      </c>
      <c r="C395" t="s">
        <v>1079</v>
      </c>
      <c r="D395" t="s">
        <v>183</v>
      </c>
      <c r="E395" t="s">
        <v>845</v>
      </c>
      <c r="F395">
        <v>1</v>
      </c>
      <c r="G395">
        <v>88089.071157850005</v>
      </c>
      <c r="H395">
        <v>1350.36</v>
      </c>
      <c r="I395">
        <v>88089.071157850005</v>
      </c>
      <c r="J395">
        <v>0.21028333920966</v>
      </c>
    </row>
    <row r="396" spans="1:10" hidden="1" x14ac:dyDescent="0.25">
      <c r="A396" t="s">
        <v>113</v>
      </c>
      <c r="B396" t="s">
        <v>114</v>
      </c>
      <c r="C396" t="s">
        <v>1079</v>
      </c>
      <c r="D396" t="s">
        <v>468</v>
      </c>
      <c r="E396" t="s">
        <v>420</v>
      </c>
      <c r="F396">
        <v>2</v>
      </c>
      <c r="G396">
        <v>90176.18</v>
      </c>
      <c r="H396">
        <v>267.7</v>
      </c>
      <c r="I396">
        <v>180352.36</v>
      </c>
      <c r="J396">
        <v>0.43053123385968001</v>
      </c>
    </row>
    <row r="397" spans="1:10" hidden="1" x14ac:dyDescent="0.25">
      <c r="A397" t="s">
        <v>113</v>
      </c>
      <c r="B397" t="s">
        <v>114</v>
      </c>
      <c r="C397" t="s">
        <v>1079</v>
      </c>
      <c r="D397" t="s">
        <v>143</v>
      </c>
      <c r="E397" t="s">
        <v>845</v>
      </c>
      <c r="F397">
        <v>1</v>
      </c>
      <c r="G397">
        <v>79147.429999999993</v>
      </c>
      <c r="H397">
        <v>137.30000000000001</v>
      </c>
      <c r="I397">
        <v>79147.429999999993</v>
      </c>
      <c r="J397">
        <v>0.18893814694037001</v>
      </c>
    </row>
    <row r="398" spans="1:10" hidden="1" x14ac:dyDescent="0.25">
      <c r="A398" t="s">
        <v>113</v>
      </c>
      <c r="B398" t="s">
        <v>114</v>
      </c>
      <c r="C398" t="s">
        <v>1079</v>
      </c>
      <c r="D398" t="s">
        <v>1592</v>
      </c>
      <c r="E398" t="s">
        <v>694</v>
      </c>
      <c r="F398" t="s">
        <v>103</v>
      </c>
      <c r="G398">
        <v>56479.519999999997</v>
      </c>
      <c r="H398">
        <v>-654.15</v>
      </c>
      <c r="I398">
        <v>0</v>
      </c>
      <c r="J398" t="s">
        <v>1312</v>
      </c>
    </row>
    <row r="399" spans="1:10" hidden="1" x14ac:dyDescent="0.25">
      <c r="A399" t="s">
        <v>113</v>
      </c>
      <c r="B399" t="s">
        <v>114</v>
      </c>
      <c r="C399" t="s">
        <v>1079</v>
      </c>
      <c r="D399" t="s">
        <v>180</v>
      </c>
      <c r="E399" t="s">
        <v>419</v>
      </c>
      <c r="F399">
        <v>-5</v>
      </c>
      <c r="G399">
        <v>121876.16368319999</v>
      </c>
      <c r="H399">
        <v>-5418.15</v>
      </c>
      <c r="I399">
        <v>-609380.81841599999</v>
      </c>
      <c r="J399">
        <v>-1.4546938872496999</v>
      </c>
    </row>
    <row r="400" spans="1:10" hidden="1" x14ac:dyDescent="0.25">
      <c r="A400" t="s">
        <v>113</v>
      </c>
      <c r="B400" t="s">
        <v>114</v>
      </c>
      <c r="C400" t="s">
        <v>1079</v>
      </c>
      <c r="D400" t="s">
        <v>440</v>
      </c>
      <c r="E400" t="s">
        <v>419</v>
      </c>
      <c r="F400">
        <v>-6</v>
      </c>
      <c r="G400">
        <v>105756.9282653</v>
      </c>
      <c r="H400">
        <v>-7317.06</v>
      </c>
      <c r="I400">
        <v>-634541.56959179998</v>
      </c>
      <c r="J400">
        <v>-1.5147568065735999</v>
      </c>
    </row>
    <row r="401" spans="1:10" hidden="1" x14ac:dyDescent="0.25">
      <c r="A401" t="s">
        <v>113</v>
      </c>
      <c r="B401" t="s">
        <v>114</v>
      </c>
      <c r="C401" t="s">
        <v>353</v>
      </c>
      <c r="D401" t="s">
        <v>201</v>
      </c>
      <c r="E401" t="s">
        <v>420</v>
      </c>
      <c r="F401">
        <v>2</v>
      </c>
      <c r="G401">
        <v>61089.22</v>
      </c>
      <c r="H401">
        <v>1721.22</v>
      </c>
      <c r="I401">
        <v>122178.44</v>
      </c>
      <c r="J401">
        <v>0.32164004064666002</v>
      </c>
    </row>
    <row r="402" spans="1:10" hidden="1" x14ac:dyDescent="0.25">
      <c r="A402" t="s">
        <v>113</v>
      </c>
      <c r="B402" t="s">
        <v>114</v>
      </c>
      <c r="C402" t="s">
        <v>353</v>
      </c>
      <c r="D402" t="s">
        <v>183</v>
      </c>
      <c r="E402" t="s">
        <v>845</v>
      </c>
      <c r="F402">
        <v>1</v>
      </c>
      <c r="G402">
        <v>88089.071157850005</v>
      </c>
      <c r="H402">
        <v>1350.36</v>
      </c>
      <c r="I402">
        <v>88089.071157850005</v>
      </c>
      <c r="J402">
        <v>0.2318982991413</v>
      </c>
    </row>
    <row r="403" spans="1:10" hidden="1" x14ac:dyDescent="0.25">
      <c r="A403" t="s">
        <v>113</v>
      </c>
      <c r="B403" t="s">
        <v>114</v>
      </c>
      <c r="C403" t="s">
        <v>353</v>
      </c>
      <c r="D403" t="s">
        <v>177</v>
      </c>
      <c r="E403" t="s">
        <v>419</v>
      </c>
      <c r="F403">
        <v>-2</v>
      </c>
      <c r="G403">
        <v>179224.97772714999</v>
      </c>
      <c r="H403">
        <v>80.599999999999994</v>
      </c>
      <c r="I403">
        <v>-358449.95545429998</v>
      </c>
      <c r="J403">
        <v>-0.94363504921256003</v>
      </c>
    </row>
    <row r="404" spans="1:10" hidden="1" x14ac:dyDescent="0.25">
      <c r="A404" t="s">
        <v>113</v>
      </c>
      <c r="B404" t="s">
        <v>114</v>
      </c>
      <c r="C404" t="s">
        <v>353</v>
      </c>
      <c r="D404" t="s">
        <v>116</v>
      </c>
      <c r="E404" t="s">
        <v>419</v>
      </c>
      <c r="F404">
        <v>-8</v>
      </c>
      <c r="G404">
        <v>160147.7940921</v>
      </c>
      <c r="H404">
        <v>8.5493333333332995</v>
      </c>
      <c r="I404">
        <v>-85412.156849120001</v>
      </c>
      <c r="J404">
        <v>-0.22485120615936999</v>
      </c>
    </row>
    <row r="405" spans="1:10" hidden="1" x14ac:dyDescent="0.25">
      <c r="A405" t="s">
        <v>113</v>
      </c>
      <c r="B405" t="s">
        <v>114</v>
      </c>
      <c r="C405" t="s">
        <v>353</v>
      </c>
      <c r="D405" t="s">
        <v>116</v>
      </c>
      <c r="E405" t="s">
        <v>345</v>
      </c>
      <c r="F405">
        <v>7</v>
      </c>
      <c r="G405">
        <v>160147.7940921</v>
      </c>
      <c r="H405">
        <v>7.4806666666666999</v>
      </c>
      <c r="I405">
        <v>-74735.637242979996</v>
      </c>
      <c r="J405">
        <v>-0.19674480538944999</v>
      </c>
    </row>
    <row r="406" spans="1:10" hidden="1" x14ac:dyDescent="0.25">
      <c r="A406" t="s">
        <v>113</v>
      </c>
      <c r="B406" t="s">
        <v>114</v>
      </c>
      <c r="C406" t="s">
        <v>353</v>
      </c>
      <c r="D406" t="s">
        <v>315</v>
      </c>
      <c r="E406" t="s">
        <v>345</v>
      </c>
      <c r="F406">
        <v>5</v>
      </c>
      <c r="G406">
        <v>152853.09786285</v>
      </c>
      <c r="H406">
        <v>-158.57272727272999</v>
      </c>
      <c r="I406">
        <v>-69478.680846749994</v>
      </c>
      <c r="J406">
        <v>-0.18290563974810001</v>
      </c>
    </row>
    <row r="407" spans="1:10" hidden="1" x14ac:dyDescent="0.25">
      <c r="A407" t="s">
        <v>113</v>
      </c>
      <c r="B407" t="s">
        <v>114</v>
      </c>
      <c r="C407" t="s">
        <v>353</v>
      </c>
      <c r="D407" t="s">
        <v>315</v>
      </c>
      <c r="E407" t="s">
        <v>419</v>
      </c>
      <c r="F407">
        <v>-6</v>
      </c>
      <c r="G407">
        <v>152853.09786285</v>
      </c>
      <c r="H407">
        <v>-190.28727272726999</v>
      </c>
      <c r="I407">
        <v>-83374.417016099993</v>
      </c>
      <c r="J407">
        <v>-0.21948676769771999</v>
      </c>
    </row>
    <row r="408" spans="1:10" hidden="1" x14ac:dyDescent="0.25">
      <c r="A408" t="s">
        <v>113</v>
      </c>
      <c r="B408" t="s">
        <v>114</v>
      </c>
      <c r="C408" t="s">
        <v>353</v>
      </c>
      <c r="D408" t="s">
        <v>1592</v>
      </c>
      <c r="E408" t="s">
        <v>694</v>
      </c>
      <c r="F408">
        <v>1</v>
      </c>
      <c r="G408">
        <v>56479.519999999997</v>
      </c>
      <c r="H408">
        <v>-697.67</v>
      </c>
      <c r="I408">
        <v>56479.519999999997</v>
      </c>
      <c r="J408">
        <v>0.14868478520844999</v>
      </c>
    </row>
    <row r="409" spans="1:10" hidden="1" x14ac:dyDescent="0.25">
      <c r="A409" t="s">
        <v>113</v>
      </c>
      <c r="B409" t="s">
        <v>114</v>
      </c>
      <c r="C409" t="s">
        <v>353</v>
      </c>
      <c r="D409" t="s">
        <v>179</v>
      </c>
      <c r="E409" t="s">
        <v>419</v>
      </c>
      <c r="F409">
        <v>-1</v>
      </c>
      <c r="G409">
        <v>139931.63257774999</v>
      </c>
      <c r="H409">
        <v>-763.52</v>
      </c>
      <c r="I409">
        <v>-139931.63257774999</v>
      </c>
      <c r="J409">
        <v>-0.36837608984089998</v>
      </c>
    </row>
    <row r="410" spans="1:10" hidden="1" x14ac:dyDescent="0.25">
      <c r="A410" t="s">
        <v>113</v>
      </c>
      <c r="B410" t="s">
        <v>114</v>
      </c>
      <c r="C410" t="s">
        <v>353</v>
      </c>
      <c r="D410" t="s">
        <v>1236</v>
      </c>
      <c r="E410" t="s">
        <v>419</v>
      </c>
      <c r="F410">
        <v>-1</v>
      </c>
      <c r="G410">
        <v>133142.15467754999</v>
      </c>
      <c r="H410">
        <v>-958.54</v>
      </c>
      <c r="I410">
        <v>-133142.15467754999</v>
      </c>
      <c r="J410">
        <v>-0.35050249489412</v>
      </c>
    </row>
    <row r="411" spans="1:10" hidden="1" x14ac:dyDescent="0.25">
      <c r="A411" t="s">
        <v>113</v>
      </c>
      <c r="B411" t="s">
        <v>114</v>
      </c>
      <c r="C411" t="s">
        <v>1314</v>
      </c>
      <c r="D411" t="s">
        <v>468</v>
      </c>
      <c r="E411" t="s">
        <v>420</v>
      </c>
      <c r="F411">
        <v>-6</v>
      </c>
      <c r="G411">
        <v>90176.18</v>
      </c>
      <c r="H411">
        <v>-803.1</v>
      </c>
      <c r="I411">
        <v>-541057.07999999996</v>
      </c>
      <c r="J411">
        <v>-0.73922161209619996</v>
      </c>
    </row>
    <row r="412" spans="1:10" hidden="1" x14ac:dyDescent="0.25">
      <c r="A412" t="s">
        <v>113</v>
      </c>
      <c r="B412" t="s">
        <v>114</v>
      </c>
      <c r="C412" t="s">
        <v>109</v>
      </c>
      <c r="D412" t="s">
        <v>201</v>
      </c>
      <c r="E412" t="s">
        <v>420</v>
      </c>
      <c r="F412">
        <v>6</v>
      </c>
      <c r="G412">
        <v>61089.22</v>
      </c>
      <c r="H412">
        <v>5163.66</v>
      </c>
      <c r="I412">
        <v>366535.32</v>
      </c>
      <c r="J412">
        <v>1.1138947601567</v>
      </c>
    </row>
    <row r="413" spans="1:10" hidden="1" x14ac:dyDescent="0.25">
      <c r="A413" t="s">
        <v>113</v>
      </c>
      <c r="B413" t="s">
        <v>114</v>
      </c>
      <c r="C413" t="s">
        <v>109</v>
      </c>
      <c r="D413" t="s">
        <v>179</v>
      </c>
      <c r="E413" t="s">
        <v>345</v>
      </c>
      <c r="F413">
        <v>1</v>
      </c>
      <c r="G413">
        <v>139931.63257774999</v>
      </c>
      <c r="H413">
        <v>763.52</v>
      </c>
      <c r="I413">
        <v>139931.63257774999</v>
      </c>
      <c r="J413">
        <v>0.42524991127331002</v>
      </c>
    </row>
    <row r="414" spans="1:10" hidden="1" x14ac:dyDescent="0.25">
      <c r="A414" t="s">
        <v>113</v>
      </c>
      <c r="B414" t="s">
        <v>114</v>
      </c>
      <c r="C414" t="s">
        <v>109</v>
      </c>
      <c r="D414" t="s">
        <v>468</v>
      </c>
      <c r="E414" t="s">
        <v>420</v>
      </c>
      <c r="F414">
        <v>4</v>
      </c>
      <c r="G414">
        <v>90176.18</v>
      </c>
      <c r="H414">
        <v>535.4</v>
      </c>
      <c r="I414">
        <v>360704.72</v>
      </c>
      <c r="J414">
        <v>1.0961756634308</v>
      </c>
    </row>
    <row r="415" spans="1:10" hidden="1" x14ac:dyDescent="0.25">
      <c r="A415" t="s">
        <v>113</v>
      </c>
      <c r="B415" t="s">
        <v>114</v>
      </c>
      <c r="C415" t="s">
        <v>1015</v>
      </c>
      <c r="D415" t="s">
        <v>1696</v>
      </c>
      <c r="E415" t="s">
        <v>696</v>
      </c>
      <c r="F415">
        <v>-10</v>
      </c>
      <c r="G415">
        <v>131691</v>
      </c>
      <c r="H415">
        <v>2670</v>
      </c>
      <c r="I415">
        <v>-1316910</v>
      </c>
      <c r="J415">
        <v>-64.265465725083004</v>
      </c>
    </row>
    <row r="416" spans="1:10" hidden="1" x14ac:dyDescent="0.25">
      <c r="A416" t="s">
        <v>113</v>
      </c>
      <c r="B416" t="s">
        <v>114</v>
      </c>
      <c r="C416" t="s">
        <v>1015</v>
      </c>
      <c r="D416" t="s">
        <v>1698</v>
      </c>
      <c r="E416" t="s">
        <v>696</v>
      </c>
      <c r="F416">
        <v>15</v>
      </c>
      <c r="G416">
        <v>131691</v>
      </c>
      <c r="H416">
        <v>-801</v>
      </c>
      <c r="I416">
        <v>395073</v>
      </c>
      <c r="J416">
        <v>19.279639717525001</v>
      </c>
    </row>
    <row r="417" spans="1:10" hidden="1" x14ac:dyDescent="0.25">
      <c r="A417" t="s">
        <v>113</v>
      </c>
      <c r="B417" t="s">
        <v>114</v>
      </c>
      <c r="C417" t="s">
        <v>1012</v>
      </c>
      <c r="D417" t="s">
        <v>177</v>
      </c>
      <c r="E417" t="s">
        <v>419</v>
      </c>
      <c r="F417">
        <v>-7</v>
      </c>
      <c r="G417">
        <v>179224.97772714999</v>
      </c>
      <c r="H417">
        <v>282.10000000000002</v>
      </c>
      <c r="I417">
        <v>-1254574.8440900999</v>
      </c>
      <c r="J417">
        <v>-3.9560447886592001</v>
      </c>
    </row>
    <row r="418" spans="1:10" hidden="1" x14ac:dyDescent="0.25">
      <c r="A418" t="s">
        <v>113</v>
      </c>
      <c r="B418" t="s">
        <v>114</v>
      </c>
      <c r="C418" t="s">
        <v>1012</v>
      </c>
      <c r="D418" t="s">
        <v>468</v>
      </c>
      <c r="E418" t="s">
        <v>420</v>
      </c>
      <c r="F418">
        <v>2</v>
      </c>
      <c r="G418">
        <v>90176.18</v>
      </c>
      <c r="H418">
        <v>267.7</v>
      </c>
      <c r="I418">
        <v>180352.36</v>
      </c>
      <c r="J418">
        <v>0.56870422459162995</v>
      </c>
    </row>
    <row r="419" spans="1:10" hidden="1" x14ac:dyDescent="0.25">
      <c r="A419" t="s">
        <v>113</v>
      </c>
      <c r="B419" t="s">
        <v>114</v>
      </c>
      <c r="C419" t="s">
        <v>1012</v>
      </c>
      <c r="D419" t="s">
        <v>116</v>
      </c>
      <c r="E419" t="s">
        <v>419</v>
      </c>
      <c r="F419">
        <v>-11</v>
      </c>
      <c r="G419">
        <v>160147.7940921</v>
      </c>
      <c r="H419">
        <v>176.33</v>
      </c>
      <c r="I419">
        <v>-1761625.7350131001</v>
      </c>
      <c r="J419">
        <v>-5.5549259108740001</v>
      </c>
    </row>
    <row r="420" spans="1:10" hidden="1" x14ac:dyDescent="0.25">
      <c r="A420" t="s">
        <v>113</v>
      </c>
      <c r="B420" t="s">
        <v>114</v>
      </c>
      <c r="C420" t="s">
        <v>1012</v>
      </c>
      <c r="D420" t="s">
        <v>143</v>
      </c>
      <c r="E420" t="s">
        <v>845</v>
      </c>
      <c r="F420">
        <v>1</v>
      </c>
      <c r="G420">
        <v>79147.429999999993</v>
      </c>
      <c r="H420">
        <v>137.30000000000001</v>
      </c>
      <c r="I420">
        <v>79147.429999999993</v>
      </c>
      <c r="J420">
        <v>0.24957520825660001</v>
      </c>
    </row>
    <row r="421" spans="1:10" hidden="1" x14ac:dyDescent="0.25">
      <c r="A421" t="s">
        <v>113</v>
      </c>
      <c r="B421" t="s">
        <v>114</v>
      </c>
      <c r="C421" t="s">
        <v>1012</v>
      </c>
      <c r="D421" t="s">
        <v>1592</v>
      </c>
      <c r="E421" t="s">
        <v>694</v>
      </c>
      <c r="F421" t="s">
        <v>103</v>
      </c>
      <c r="G421">
        <v>56479.519999999997</v>
      </c>
      <c r="H421">
        <v>-654.15</v>
      </c>
      <c r="I421">
        <v>0</v>
      </c>
      <c r="J421" t="s">
        <v>1312</v>
      </c>
    </row>
    <row r="422" spans="1:10" hidden="1" x14ac:dyDescent="0.25">
      <c r="A422" t="s">
        <v>113</v>
      </c>
      <c r="B422" t="s">
        <v>114</v>
      </c>
      <c r="C422" t="s">
        <v>1012</v>
      </c>
      <c r="D422" t="s">
        <v>201</v>
      </c>
      <c r="E422" t="s">
        <v>420</v>
      </c>
      <c r="F422">
        <v>-1</v>
      </c>
      <c r="G422">
        <v>61089.22</v>
      </c>
      <c r="H422">
        <v>-860.61</v>
      </c>
      <c r="I422">
        <v>-61089.22</v>
      </c>
      <c r="J422">
        <v>-0.19263234199435</v>
      </c>
    </row>
    <row r="423" spans="1:10" hidden="1" x14ac:dyDescent="0.25">
      <c r="A423" t="s">
        <v>113</v>
      </c>
      <c r="B423" t="s">
        <v>114</v>
      </c>
      <c r="C423" t="s">
        <v>1012</v>
      </c>
      <c r="D423" t="s">
        <v>183</v>
      </c>
      <c r="E423" t="s">
        <v>845</v>
      </c>
      <c r="F423">
        <v>1</v>
      </c>
      <c r="G423">
        <v>88089.071157850005</v>
      </c>
      <c r="H423">
        <v>-810.21600000000001</v>
      </c>
      <c r="I423">
        <v>-52853.44269471</v>
      </c>
      <c r="J423">
        <v>-0.16666250524636</v>
      </c>
    </row>
    <row r="424" spans="1:10" hidden="1" x14ac:dyDescent="0.25">
      <c r="A424" t="s">
        <v>113</v>
      </c>
      <c r="B424" t="s">
        <v>114</v>
      </c>
      <c r="C424" t="s">
        <v>1012</v>
      </c>
      <c r="D424" t="s">
        <v>183</v>
      </c>
      <c r="E424" t="s">
        <v>419</v>
      </c>
      <c r="F424">
        <v>-4</v>
      </c>
      <c r="G424">
        <v>88089.071157850005</v>
      </c>
      <c r="H424">
        <v>-3240.864</v>
      </c>
      <c r="I424">
        <v>-211413.77077884</v>
      </c>
      <c r="J424">
        <v>-0.66665002098543003</v>
      </c>
    </row>
    <row r="425" spans="1:10" hidden="1" x14ac:dyDescent="0.25">
      <c r="A425" t="s">
        <v>113</v>
      </c>
      <c r="B425" t="s">
        <v>114</v>
      </c>
      <c r="C425" t="s">
        <v>1012</v>
      </c>
      <c r="D425" t="s">
        <v>440</v>
      </c>
      <c r="E425" t="s">
        <v>419</v>
      </c>
      <c r="F425">
        <v>-8</v>
      </c>
      <c r="G425">
        <v>105756.9282653</v>
      </c>
      <c r="H425">
        <v>-9756.08</v>
      </c>
      <c r="I425">
        <v>-846055.42612239998</v>
      </c>
      <c r="J425">
        <v>-2.6678624836096998</v>
      </c>
    </row>
    <row r="426" spans="1:10" x14ac:dyDescent="0.25">
      <c r="A426" t="s">
        <v>113</v>
      </c>
      <c r="B426" t="s">
        <v>114</v>
      </c>
      <c r="C426" t="s">
        <v>1012</v>
      </c>
      <c r="D426" t="s">
        <v>184</v>
      </c>
      <c r="E426" t="s">
        <v>419</v>
      </c>
      <c r="F426">
        <v>-9</v>
      </c>
      <c r="G426">
        <v>61098.776441950002</v>
      </c>
      <c r="H426">
        <v>-11238.66</v>
      </c>
      <c r="I426">
        <v>-549888.98797755002</v>
      </c>
      <c r="J426">
        <v>-1.7339622864888</v>
      </c>
    </row>
    <row r="427" spans="1:10" hidden="1" x14ac:dyDescent="0.25">
      <c r="A427" t="s">
        <v>113</v>
      </c>
      <c r="B427" t="s">
        <v>114</v>
      </c>
      <c r="C427" t="s">
        <v>1012</v>
      </c>
      <c r="D427" t="s">
        <v>179</v>
      </c>
      <c r="E427" t="s">
        <v>419</v>
      </c>
      <c r="F427">
        <v>-19</v>
      </c>
      <c r="G427">
        <v>139931.63257774999</v>
      </c>
      <c r="H427">
        <v>-14506.88</v>
      </c>
      <c r="I427">
        <v>-2658701.0189772001</v>
      </c>
      <c r="J427">
        <v>-8.3836690654805999</v>
      </c>
    </row>
    <row r="428" spans="1:10" hidden="1" x14ac:dyDescent="0.25">
      <c r="A428" t="s">
        <v>113</v>
      </c>
      <c r="B428" t="s">
        <v>114</v>
      </c>
      <c r="C428" t="s">
        <v>1012</v>
      </c>
      <c r="D428" t="s">
        <v>180</v>
      </c>
      <c r="E428" t="s">
        <v>419</v>
      </c>
      <c r="F428">
        <v>-43</v>
      </c>
      <c r="G428">
        <v>121876.16368319999</v>
      </c>
      <c r="H428">
        <v>-46596.09</v>
      </c>
      <c r="I428">
        <v>-5240675.0383775998</v>
      </c>
      <c r="J428">
        <v>-16.525395254252</v>
      </c>
    </row>
    <row r="429" spans="1:10" hidden="1" x14ac:dyDescent="0.25">
      <c r="A429" t="s">
        <v>332</v>
      </c>
      <c r="B429" t="s">
        <v>333</v>
      </c>
      <c r="C429" t="s">
        <v>281</v>
      </c>
      <c r="D429" t="s">
        <v>334</v>
      </c>
      <c r="E429" t="s">
        <v>694</v>
      </c>
      <c r="F429">
        <v>14563</v>
      </c>
      <c r="G429">
        <v>92.17</v>
      </c>
      <c r="H429">
        <v>1342271.71</v>
      </c>
      <c r="I429" t="s">
        <v>1312</v>
      </c>
      <c r="J429">
        <v>0.67446958729312001</v>
      </c>
    </row>
    <row r="430" spans="1:10" hidden="1" x14ac:dyDescent="0.25">
      <c r="A430" t="s">
        <v>332</v>
      </c>
      <c r="B430" t="s">
        <v>333</v>
      </c>
      <c r="C430" t="s">
        <v>353</v>
      </c>
      <c r="D430" t="s">
        <v>334</v>
      </c>
      <c r="E430" t="s">
        <v>692</v>
      </c>
      <c r="F430">
        <v>2177</v>
      </c>
      <c r="G430">
        <v>92.17</v>
      </c>
      <c r="H430">
        <v>200654.09</v>
      </c>
      <c r="I430" t="s">
        <v>1312</v>
      </c>
      <c r="J430">
        <v>0.52823059177640996</v>
      </c>
    </row>
    <row r="431" spans="1:10" hidden="1" x14ac:dyDescent="0.25">
      <c r="A431" t="s">
        <v>332</v>
      </c>
      <c r="B431" t="s">
        <v>333</v>
      </c>
      <c r="C431" t="s">
        <v>353</v>
      </c>
      <c r="D431" t="s">
        <v>334</v>
      </c>
      <c r="E431" t="s">
        <v>694</v>
      </c>
      <c r="F431">
        <v>1830</v>
      </c>
      <c r="G431">
        <v>92.17</v>
      </c>
      <c r="H431">
        <v>168671.1</v>
      </c>
      <c r="I431" t="s">
        <v>1312</v>
      </c>
      <c r="J431">
        <v>0.44403398390024001</v>
      </c>
    </row>
    <row r="432" spans="1:10" hidden="1" x14ac:dyDescent="0.25">
      <c r="A432" t="s">
        <v>1316</v>
      </c>
      <c r="B432" t="s">
        <v>1701</v>
      </c>
      <c r="C432" t="s">
        <v>932</v>
      </c>
      <c r="D432" t="s">
        <v>1702</v>
      </c>
      <c r="E432" t="s">
        <v>694</v>
      </c>
      <c r="F432">
        <v>410</v>
      </c>
      <c r="G432">
        <v>1109.5042120000001</v>
      </c>
      <c r="H432">
        <v>454896.72691999999</v>
      </c>
      <c r="I432" t="s">
        <v>1312</v>
      </c>
      <c r="J432">
        <v>0.37143080200306</v>
      </c>
    </row>
    <row r="433" spans="1:10" hidden="1" x14ac:dyDescent="0.25">
      <c r="A433" t="s">
        <v>1316</v>
      </c>
      <c r="B433" t="s">
        <v>1701</v>
      </c>
      <c r="C433" t="s">
        <v>1011</v>
      </c>
      <c r="D433" t="s">
        <v>1702</v>
      </c>
      <c r="E433" t="s">
        <v>694</v>
      </c>
      <c r="F433">
        <v>159</v>
      </c>
      <c r="G433">
        <v>1109.5042120000001</v>
      </c>
      <c r="H433">
        <v>176411.169708</v>
      </c>
      <c r="I433" t="s">
        <v>1312</v>
      </c>
      <c r="J433">
        <v>0.37083018907287002</v>
      </c>
    </row>
    <row r="434" spans="1:10" hidden="1" x14ac:dyDescent="0.25">
      <c r="A434" t="s">
        <v>1316</v>
      </c>
      <c r="B434" t="s">
        <v>1701</v>
      </c>
      <c r="C434" t="s">
        <v>100</v>
      </c>
      <c r="D434" t="s">
        <v>1702</v>
      </c>
      <c r="E434" t="s">
        <v>694</v>
      </c>
      <c r="F434">
        <v>3383</v>
      </c>
      <c r="G434">
        <v>1109.5042120000001</v>
      </c>
      <c r="H434">
        <v>3753452.7491959999</v>
      </c>
      <c r="I434" t="s">
        <v>1312</v>
      </c>
      <c r="J434">
        <v>0.75015098672856995</v>
      </c>
    </row>
    <row r="435" spans="1:10" hidden="1" x14ac:dyDescent="0.25">
      <c r="A435" t="s">
        <v>1316</v>
      </c>
      <c r="B435" t="s">
        <v>1701</v>
      </c>
      <c r="C435" t="s">
        <v>108</v>
      </c>
      <c r="D435" t="s">
        <v>1702</v>
      </c>
      <c r="E435" t="s">
        <v>694</v>
      </c>
      <c r="F435">
        <v>1793</v>
      </c>
      <c r="G435">
        <v>1109.5042120000001</v>
      </c>
      <c r="H435">
        <v>1989341.0521160001</v>
      </c>
      <c r="I435" t="s">
        <v>1312</v>
      </c>
      <c r="J435">
        <v>0.72140213940261</v>
      </c>
    </row>
    <row r="436" spans="1:10" hidden="1" x14ac:dyDescent="0.25">
      <c r="A436" t="s">
        <v>1316</v>
      </c>
      <c r="B436" t="s">
        <v>1701</v>
      </c>
      <c r="C436" t="s">
        <v>352</v>
      </c>
      <c r="D436" t="s">
        <v>1702</v>
      </c>
      <c r="E436" t="s">
        <v>694</v>
      </c>
      <c r="F436">
        <v>2510</v>
      </c>
      <c r="G436">
        <v>1109.5042120000001</v>
      </c>
      <c r="H436">
        <v>2784855.5721200001</v>
      </c>
      <c r="I436" t="s">
        <v>1312</v>
      </c>
      <c r="J436">
        <v>1.1175097834858001</v>
      </c>
    </row>
    <row r="437" spans="1:10" hidden="1" x14ac:dyDescent="0.25">
      <c r="A437" t="s">
        <v>1316</v>
      </c>
      <c r="B437" t="s">
        <v>1701</v>
      </c>
      <c r="C437" t="s">
        <v>1079</v>
      </c>
      <c r="D437" t="s">
        <v>1702</v>
      </c>
      <c r="E437" t="s">
        <v>694</v>
      </c>
      <c r="F437">
        <v>281</v>
      </c>
      <c r="G437">
        <v>1109.5042120000001</v>
      </c>
      <c r="H437">
        <v>311770.68357200001</v>
      </c>
      <c r="I437" t="s">
        <v>1312</v>
      </c>
      <c r="J437">
        <v>0.74424874218185999</v>
      </c>
    </row>
    <row r="438" spans="1:10" hidden="1" x14ac:dyDescent="0.25">
      <c r="A438" t="s">
        <v>1316</v>
      </c>
      <c r="B438" t="s">
        <v>1701</v>
      </c>
      <c r="C438" t="s">
        <v>353</v>
      </c>
      <c r="D438" t="s">
        <v>1702</v>
      </c>
      <c r="E438" t="s">
        <v>694</v>
      </c>
      <c r="F438">
        <v>255</v>
      </c>
      <c r="G438">
        <v>1109.5042126962001</v>
      </c>
      <c r="H438">
        <v>282923.57423751999</v>
      </c>
      <c r="I438" t="s">
        <v>1312</v>
      </c>
      <c r="J438">
        <v>0.74480857602743999</v>
      </c>
    </row>
    <row r="439" spans="1:10" hidden="1" x14ac:dyDescent="0.25">
      <c r="A439" t="s">
        <v>1316</v>
      </c>
      <c r="B439" t="s">
        <v>1701</v>
      </c>
      <c r="C439" t="s">
        <v>1314</v>
      </c>
      <c r="D439" t="s">
        <v>1702</v>
      </c>
      <c r="E439" t="s">
        <v>694</v>
      </c>
      <c r="F439">
        <v>490</v>
      </c>
      <c r="G439">
        <v>1109.5042120000001</v>
      </c>
      <c r="H439">
        <v>543657.06388000003</v>
      </c>
      <c r="I439" t="s">
        <v>1312</v>
      </c>
      <c r="J439">
        <v>0.74277385149245001</v>
      </c>
    </row>
    <row r="440" spans="1:10" hidden="1" x14ac:dyDescent="0.25">
      <c r="A440" t="s">
        <v>1316</v>
      </c>
      <c r="B440" t="s">
        <v>1701</v>
      </c>
      <c r="C440" t="s">
        <v>1012</v>
      </c>
      <c r="D440" t="s">
        <v>1702</v>
      </c>
      <c r="E440" t="s">
        <v>694</v>
      </c>
      <c r="F440">
        <v>107</v>
      </c>
      <c r="G440">
        <v>1109.5042120000001</v>
      </c>
      <c r="H440">
        <v>118716.950684</v>
      </c>
      <c r="I440" t="s">
        <v>1312</v>
      </c>
      <c r="J440">
        <v>0.37434958646854999</v>
      </c>
    </row>
    <row r="441" spans="1:10" hidden="1" x14ac:dyDescent="0.25">
      <c r="A441" t="s">
        <v>1316</v>
      </c>
      <c r="B441" t="s">
        <v>1142</v>
      </c>
      <c r="C441" t="s">
        <v>1014</v>
      </c>
      <c r="D441" t="s">
        <v>107</v>
      </c>
      <c r="E441" t="s">
        <v>694</v>
      </c>
      <c r="F441">
        <v>1323108</v>
      </c>
      <c r="G441">
        <v>1.0712467206245</v>
      </c>
      <c r="H441">
        <v>1417375.1060319999</v>
      </c>
      <c r="I441" t="s">
        <v>1312</v>
      </c>
      <c r="J441">
        <v>82.221562498631002</v>
      </c>
    </row>
    <row r="442" spans="1:10" hidden="1" x14ac:dyDescent="0.25">
      <c r="A442" t="s">
        <v>117</v>
      </c>
      <c r="B442" t="s">
        <v>1162</v>
      </c>
      <c r="C442" t="s">
        <v>1011</v>
      </c>
      <c r="D442" t="s">
        <v>1162</v>
      </c>
      <c r="E442" t="s">
        <v>694</v>
      </c>
      <c r="F442">
        <v>120132</v>
      </c>
      <c r="G442">
        <v>2.2995677363499998</v>
      </c>
      <c r="H442">
        <v>276251.67130319</v>
      </c>
      <c r="I442" t="s">
        <v>1312</v>
      </c>
      <c r="J442">
        <v>0.58070279603397001</v>
      </c>
    </row>
    <row r="443" spans="1:10" hidden="1" x14ac:dyDescent="0.25">
      <c r="A443" t="s">
        <v>117</v>
      </c>
      <c r="B443" t="s">
        <v>1162</v>
      </c>
      <c r="C443" t="s">
        <v>1012</v>
      </c>
      <c r="D443" t="s">
        <v>1162</v>
      </c>
      <c r="E443" t="s">
        <v>694</v>
      </c>
      <c r="F443">
        <v>45499</v>
      </c>
      <c r="G443">
        <v>2.2995902894087998</v>
      </c>
      <c r="H443">
        <v>104629.05857781001</v>
      </c>
      <c r="I443" t="s">
        <v>1312</v>
      </c>
      <c r="J443">
        <v>0.32992630442011001</v>
      </c>
    </row>
    <row r="444" spans="1:10" hidden="1" x14ac:dyDescent="0.25">
      <c r="A444" t="s">
        <v>117</v>
      </c>
      <c r="B444" t="s">
        <v>369</v>
      </c>
      <c r="C444" t="s">
        <v>281</v>
      </c>
      <c r="D444" t="s">
        <v>283</v>
      </c>
      <c r="E444" t="s">
        <v>698</v>
      </c>
      <c r="F444">
        <v>838254</v>
      </c>
      <c r="G444">
        <v>2.0801875427602998</v>
      </c>
      <c r="H444">
        <v>1743725.528469</v>
      </c>
      <c r="I444" t="s">
        <v>1312</v>
      </c>
      <c r="J444">
        <v>0.87619356705280005</v>
      </c>
    </row>
    <row r="445" spans="1:10" hidden="1" x14ac:dyDescent="0.25">
      <c r="A445" t="s">
        <v>117</v>
      </c>
      <c r="B445" t="s">
        <v>807</v>
      </c>
      <c r="C445" t="s">
        <v>281</v>
      </c>
      <c r="D445" t="s">
        <v>243</v>
      </c>
      <c r="E445" t="s">
        <v>699</v>
      </c>
      <c r="F445">
        <v>5189362</v>
      </c>
      <c r="G445">
        <v>1.5143306726432</v>
      </c>
      <c r="H445">
        <v>7858410.0480492003</v>
      </c>
      <c r="I445" t="s">
        <v>1312</v>
      </c>
      <c r="J445">
        <v>3.9487225592259998</v>
      </c>
    </row>
    <row r="446" spans="1:10" hidden="1" x14ac:dyDescent="0.25">
      <c r="A446" t="s">
        <v>117</v>
      </c>
      <c r="B446" t="s">
        <v>807</v>
      </c>
      <c r="C446" t="s">
        <v>281</v>
      </c>
      <c r="D446" t="s">
        <v>243</v>
      </c>
      <c r="E446" t="s">
        <v>694</v>
      </c>
      <c r="F446">
        <v>4998523</v>
      </c>
      <c r="G446">
        <v>1.5143306726432</v>
      </c>
      <c r="H446">
        <v>7569416.6968125999</v>
      </c>
      <c r="I446" t="s">
        <v>1312</v>
      </c>
      <c r="J446">
        <v>3.8035081254516001</v>
      </c>
    </row>
    <row r="447" spans="1:10" hidden="1" x14ac:dyDescent="0.25">
      <c r="A447" t="s">
        <v>117</v>
      </c>
      <c r="B447" t="s">
        <v>807</v>
      </c>
      <c r="C447" t="s">
        <v>353</v>
      </c>
      <c r="D447" t="s">
        <v>243</v>
      </c>
      <c r="E447" t="s">
        <v>699</v>
      </c>
      <c r="F447">
        <v>1748224</v>
      </c>
      <c r="G447">
        <v>1.5143306146757001</v>
      </c>
      <c r="H447">
        <v>2645694.5885529998</v>
      </c>
      <c r="I447" t="s">
        <v>1312</v>
      </c>
      <c r="J447">
        <v>6.9649057149594</v>
      </c>
    </row>
    <row r="448" spans="1:10" hidden="1" x14ac:dyDescent="0.25">
      <c r="A448" t="s">
        <v>117</v>
      </c>
      <c r="B448" t="s">
        <v>807</v>
      </c>
      <c r="C448" t="s">
        <v>295</v>
      </c>
      <c r="D448" t="s">
        <v>243</v>
      </c>
      <c r="E448" t="s">
        <v>694</v>
      </c>
      <c r="F448">
        <v>136424638</v>
      </c>
      <c r="G448">
        <v>1.5143307033560001</v>
      </c>
      <c r="H448">
        <v>206592018.01762</v>
      </c>
      <c r="I448" t="s">
        <v>1312</v>
      </c>
      <c r="J448">
        <v>93.495672223878998</v>
      </c>
    </row>
    <row r="449" spans="1:10" hidden="1" x14ac:dyDescent="0.25">
      <c r="A449" t="s">
        <v>117</v>
      </c>
      <c r="B449" t="s">
        <v>1163</v>
      </c>
      <c r="C449" t="s">
        <v>1012</v>
      </c>
      <c r="D449" t="s">
        <v>1163</v>
      </c>
      <c r="E449" t="s">
        <v>694</v>
      </c>
      <c r="F449">
        <v>113528</v>
      </c>
      <c r="G449">
        <v>2.984628994635</v>
      </c>
      <c r="H449">
        <v>338838.96050291997</v>
      </c>
      <c r="I449" t="s">
        <v>1312</v>
      </c>
      <c r="J449">
        <v>1.0684592555054</v>
      </c>
    </row>
    <row r="450" spans="1:10" hidden="1" x14ac:dyDescent="0.25">
      <c r="A450" t="s">
        <v>117</v>
      </c>
      <c r="B450" t="s">
        <v>284</v>
      </c>
      <c r="C450" t="s">
        <v>281</v>
      </c>
      <c r="D450" t="s">
        <v>284</v>
      </c>
      <c r="E450" t="s">
        <v>698</v>
      </c>
      <c r="F450">
        <v>1294864</v>
      </c>
      <c r="G450">
        <v>1.9836663523927001</v>
      </c>
      <c r="H450">
        <v>1321564.1482901</v>
      </c>
      <c r="I450" t="s">
        <v>1312</v>
      </c>
      <c r="J450">
        <v>0.66406437611549995</v>
      </c>
    </row>
    <row r="451" spans="1:10" hidden="1" x14ac:dyDescent="0.25">
      <c r="A451" t="s">
        <v>117</v>
      </c>
      <c r="B451" t="s">
        <v>937</v>
      </c>
      <c r="C451" t="s">
        <v>932</v>
      </c>
      <c r="D451" t="s">
        <v>938</v>
      </c>
      <c r="E451" t="s">
        <v>694</v>
      </c>
      <c r="F451">
        <v>267</v>
      </c>
      <c r="G451">
        <v>2405.9833299624001</v>
      </c>
      <c r="H451">
        <v>642397.54909997003</v>
      </c>
      <c r="I451" t="s">
        <v>1312</v>
      </c>
      <c r="J451">
        <v>0.52452836599318997</v>
      </c>
    </row>
    <row r="452" spans="1:10" hidden="1" x14ac:dyDescent="0.25">
      <c r="A452" t="s">
        <v>118</v>
      </c>
      <c r="B452" t="s">
        <v>484</v>
      </c>
      <c r="C452" t="s">
        <v>281</v>
      </c>
      <c r="D452" t="s">
        <v>484</v>
      </c>
      <c r="E452" t="s">
        <v>694</v>
      </c>
      <c r="F452">
        <v>4638652</v>
      </c>
      <c r="G452">
        <v>1.5689163170567</v>
      </c>
      <c r="H452">
        <v>7277656.8119476996</v>
      </c>
      <c r="I452" t="s">
        <v>1312</v>
      </c>
      <c r="J452">
        <v>3.6569035537636001</v>
      </c>
    </row>
    <row r="453" spans="1:10" hidden="1" x14ac:dyDescent="0.25">
      <c r="A453" t="s">
        <v>118</v>
      </c>
      <c r="B453" t="s">
        <v>26</v>
      </c>
      <c r="C453" t="s">
        <v>1011</v>
      </c>
      <c r="D453" t="s">
        <v>120</v>
      </c>
      <c r="E453" t="s">
        <v>694</v>
      </c>
      <c r="F453">
        <v>2260775</v>
      </c>
      <c r="G453">
        <v>1.788451058163</v>
      </c>
      <c r="H453">
        <v>4043285.4410183998</v>
      </c>
      <c r="I453" t="s">
        <v>1312</v>
      </c>
      <c r="J453">
        <v>8.4993048175475998</v>
      </c>
    </row>
    <row r="454" spans="1:10" hidden="1" x14ac:dyDescent="0.25">
      <c r="A454" t="s">
        <v>118</v>
      </c>
      <c r="B454" t="s">
        <v>26</v>
      </c>
      <c r="C454" t="s">
        <v>281</v>
      </c>
      <c r="D454" t="s">
        <v>120</v>
      </c>
      <c r="E454" t="s">
        <v>699</v>
      </c>
      <c r="F454">
        <v>8608579</v>
      </c>
      <c r="G454">
        <v>1.7884508046973999</v>
      </c>
      <c r="H454">
        <v>15395462.043199999</v>
      </c>
      <c r="I454" t="s">
        <v>1312</v>
      </c>
      <c r="J454">
        <v>7.7359679512757999</v>
      </c>
    </row>
    <row r="455" spans="1:10" hidden="1" x14ac:dyDescent="0.25">
      <c r="A455" t="s">
        <v>118</v>
      </c>
      <c r="B455" t="s">
        <v>26</v>
      </c>
      <c r="C455" t="s">
        <v>353</v>
      </c>
      <c r="D455" t="s">
        <v>120</v>
      </c>
      <c r="E455" t="s">
        <v>699</v>
      </c>
      <c r="F455">
        <v>2926314</v>
      </c>
      <c r="G455">
        <v>1.7884510063362</v>
      </c>
      <c r="H455">
        <v>5230770.2923307996</v>
      </c>
      <c r="I455" t="s">
        <v>1312</v>
      </c>
      <c r="J455">
        <v>13.770229587467</v>
      </c>
    </row>
    <row r="456" spans="1:10" hidden="1" x14ac:dyDescent="0.25">
      <c r="A456" t="s">
        <v>118</v>
      </c>
      <c r="B456" t="s">
        <v>26</v>
      </c>
      <c r="C456" t="s">
        <v>1012</v>
      </c>
      <c r="D456" t="s">
        <v>120</v>
      </c>
      <c r="E456" t="s">
        <v>694</v>
      </c>
      <c r="F456">
        <v>1626525</v>
      </c>
      <c r="G456">
        <v>1.7884503894399999</v>
      </c>
      <c r="H456">
        <v>2908959.2696838998</v>
      </c>
      <c r="I456" t="s">
        <v>1312</v>
      </c>
      <c r="J456">
        <v>9.1728071971679999</v>
      </c>
    </row>
    <row r="457" spans="1:10" hidden="1" x14ac:dyDescent="0.25">
      <c r="A457" t="s">
        <v>118</v>
      </c>
      <c r="B457" t="s">
        <v>25</v>
      </c>
      <c r="C457" t="s">
        <v>108</v>
      </c>
      <c r="D457" t="s">
        <v>119</v>
      </c>
      <c r="E457" t="s">
        <v>693</v>
      </c>
      <c r="F457">
        <v>2741057</v>
      </c>
      <c r="G457">
        <v>4.7427195802725004</v>
      </c>
      <c r="H457">
        <v>4835795.4520354001</v>
      </c>
      <c r="I457" t="s">
        <v>1312</v>
      </c>
      <c r="J457">
        <v>1.7536224777049001</v>
      </c>
    </row>
    <row r="458" spans="1:10" hidden="1" x14ac:dyDescent="0.25">
      <c r="A458" t="s">
        <v>118</v>
      </c>
      <c r="B458" t="s">
        <v>25</v>
      </c>
      <c r="C458" t="s">
        <v>101</v>
      </c>
      <c r="D458" t="s">
        <v>119</v>
      </c>
      <c r="E458" t="s">
        <v>693</v>
      </c>
      <c r="F458">
        <v>2075184</v>
      </c>
      <c r="G458">
        <v>4.7410943211517997</v>
      </c>
      <c r="H458">
        <v>2400098.4014796</v>
      </c>
      <c r="I458" t="s">
        <v>1312</v>
      </c>
      <c r="J458">
        <v>8.0536410658476996</v>
      </c>
    </row>
    <row r="459" spans="1:10" hidden="1" x14ac:dyDescent="0.25">
      <c r="A459" t="s">
        <v>118</v>
      </c>
      <c r="B459" t="s">
        <v>25</v>
      </c>
      <c r="C459" t="s">
        <v>281</v>
      </c>
      <c r="D459" t="s">
        <v>119</v>
      </c>
      <c r="E459" t="s">
        <v>693</v>
      </c>
      <c r="F459">
        <v>2460696</v>
      </c>
      <c r="G459">
        <v>4.7427175527437999</v>
      </c>
      <c r="H459">
        <v>11670386.111166</v>
      </c>
      <c r="I459" t="s">
        <v>1312</v>
      </c>
      <c r="J459">
        <v>5.8641782027499003</v>
      </c>
    </row>
    <row r="460" spans="1:10" hidden="1" x14ac:dyDescent="0.25">
      <c r="A460" t="s">
        <v>118</v>
      </c>
      <c r="B460" t="s">
        <v>25</v>
      </c>
      <c r="C460" t="s">
        <v>281</v>
      </c>
      <c r="D460" t="s">
        <v>119</v>
      </c>
      <c r="E460" t="s">
        <v>694</v>
      </c>
      <c r="F460">
        <v>780003</v>
      </c>
      <c r="G460">
        <v>4.7427175527437999</v>
      </c>
      <c r="H460">
        <v>3699333.9192928001</v>
      </c>
      <c r="I460" t="s">
        <v>1312</v>
      </c>
      <c r="J460">
        <v>1.8588548080216001</v>
      </c>
    </row>
    <row r="461" spans="1:10" hidden="1" x14ac:dyDescent="0.25">
      <c r="A461" t="s">
        <v>118</v>
      </c>
      <c r="B461" t="s">
        <v>25</v>
      </c>
      <c r="C461" t="s">
        <v>353</v>
      </c>
      <c r="D461" t="s">
        <v>119</v>
      </c>
      <c r="E461" t="s">
        <v>693</v>
      </c>
      <c r="F461">
        <v>824323</v>
      </c>
      <c r="G461">
        <v>4.7427192448762003</v>
      </c>
      <c r="H461">
        <v>2321703.3519442999</v>
      </c>
      <c r="I461" t="s">
        <v>1312</v>
      </c>
      <c r="J461">
        <v>6.1119847371503004</v>
      </c>
    </row>
    <row r="462" spans="1:10" hidden="1" x14ac:dyDescent="0.25">
      <c r="A462" t="s">
        <v>118</v>
      </c>
      <c r="B462" t="s">
        <v>25</v>
      </c>
      <c r="C462" t="s">
        <v>295</v>
      </c>
      <c r="D462" t="s">
        <v>119</v>
      </c>
      <c r="E462" t="s">
        <v>694</v>
      </c>
      <c r="F462">
        <v>528536</v>
      </c>
      <c r="G462">
        <v>4.7427198601780001</v>
      </c>
      <c r="H462">
        <v>2506698.1840190999</v>
      </c>
      <c r="I462" t="s">
        <v>1312</v>
      </c>
      <c r="J462">
        <v>1.1344360446552</v>
      </c>
    </row>
    <row r="463" spans="1:10" hidden="1" x14ac:dyDescent="0.25">
      <c r="A463" t="s">
        <v>118</v>
      </c>
      <c r="B463" t="s">
        <v>1142</v>
      </c>
      <c r="C463" t="s">
        <v>295</v>
      </c>
      <c r="D463" t="s">
        <v>889</v>
      </c>
      <c r="E463" t="s">
        <v>694</v>
      </c>
      <c r="F463">
        <v>9288624</v>
      </c>
      <c r="G463">
        <v>1.2749137762419001</v>
      </c>
      <c r="H463">
        <v>11842194.699930999</v>
      </c>
      <c r="I463" t="s">
        <v>1312</v>
      </c>
      <c r="J463">
        <v>5.3593259057165996</v>
      </c>
    </row>
    <row r="464" spans="1:10" hidden="1" x14ac:dyDescent="0.25">
      <c r="A464" t="s">
        <v>118</v>
      </c>
      <c r="B464" t="s">
        <v>145</v>
      </c>
      <c r="C464" t="s">
        <v>455</v>
      </c>
      <c r="D464" t="s">
        <v>121</v>
      </c>
      <c r="E464" t="s">
        <v>694</v>
      </c>
      <c r="F464">
        <v>61015</v>
      </c>
      <c r="G464">
        <v>1.5157595911370001</v>
      </c>
      <c r="H464">
        <v>92484.071453222001</v>
      </c>
      <c r="I464" t="s">
        <v>1312</v>
      </c>
      <c r="J464">
        <v>2.1976280029455002</v>
      </c>
    </row>
    <row r="465" spans="1:10" hidden="1" x14ac:dyDescent="0.25">
      <c r="A465" t="s">
        <v>118</v>
      </c>
      <c r="B465" t="s">
        <v>145</v>
      </c>
      <c r="C465" t="s">
        <v>932</v>
      </c>
      <c r="D465" t="s">
        <v>121</v>
      </c>
      <c r="E465" t="s">
        <v>694</v>
      </c>
      <c r="F465">
        <v>1631679</v>
      </c>
      <c r="G465">
        <v>1.5157684760754</v>
      </c>
      <c r="H465">
        <v>2473247.5912742</v>
      </c>
      <c r="I465" t="s">
        <v>1312</v>
      </c>
      <c r="J465">
        <v>2.0194481121001</v>
      </c>
    </row>
    <row r="466" spans="1:10" hidden="1" x14ac:dyDescent="0.25">
      <c r="A466" t="s">
        <v>118</v>
      </c>
      <c r="B466" t="s">
        <v>145</v>
      </c>
      <c r="C466" t="s">
        <v>1011</v>
      </c>
      <c r="D466" t="s">
        <v>121</v>
      </c>
      <c r="E466" t="s">
        <v>694</v>
      </c>
      <c r="F466">
        <v>1110602</v>
      </c>
      <c r="G466">
        <v>1.5157686012166001</v>
      </c>
      <c r="H466">
        <v>1683415.6400482999</v>
      </c>
      <c r="I466" t="s">
        <v>1312</v>
      </c>
      <c r="J466">
        <v>3.5386724158148999</v>
      </c>
    </row>
    <row r="467" spans="1:10" hidden="1" x14ac:dyDescent="0.25">
      <c r="A467" t="s">
        <v>118</v>
      </c>
      <c r="B467" t="s">
        <v>145</v>
      </c>
      <c r="C467" t="s">
        <v>108</v>
      </c>
      <c r="D467" t="s">
        <v>121</v>
      </c>
      <c r="E467" t="s">
        <v>700</v>
      </c>
      <c r="F467">
        <v>12506589</v>
      </c>
      <c r="G467">
        <v>1.5157681116224999</v>
      </c>
      <c r="H467">
        <v>12886646.68032</v>
      </c>
      <c r="I467" t="s">
        <v>1312</v>
      </c>
      <c r="J467">
        <v>4.6731325807708002</v>
      </c>
    </row>
    <row r="468" spans="1:10" hidden="1" x14ac:dyDescent="0.25">
      <c r="A468" t="s">
        <v>118</v>
      </c>
      <c r="B468" t="s">
        <v>145</v>
      </c>
      <c r="C468" t="s">
        <v>281</v>
      </c>
      <c r="D468" t="s">
        <v>121</v>
      </c>
      <c r="E468" t="s">
        <v>700</v>
      </c>
      <c r="F468">
        <v>4695222</v>
      </c>
      <c r="G468">
        <v>1.5157681422417</v>
      </c>
      <c r="H468">
        <v>5718315.6523184003</v>
      </c>
      <c r="I468" t="s">
        <v>1312</v>
      </c>
      <c r="J468">
        <v>2.8733601172530001</v>
      </c>
    </row>
    <row r="469" spans="1:10" hidden="1" x14ac:dyDescent="0.25">
      <c r="A469" t="s">
        <v>118</v>
      </c>
      <c r="B469" t="s">
        <v>145</v>
      </c>
      <c r="C469" t="s">
        <v>353</v>
      </c>
      <c r="D469" t="s">
        <v>121</v>
      </c>
      <c r="E469" t="s">
        <v>700</v>
      </c>
      <c r="F469">
        <v>1274956</v>
      </c>
      <c r="G469">
        <v>1.5157683105841</v>
      </c>
      <c r="H469">
        <v>869672.06819763</v>
      </c>
      <c r="I469" t="s">
        <v>1312</v>
      </c>
      <c r="J469">
        <v>2.2894494263010001</v>
      </c>
    </row>
    <row r="470" spans="1:10" hidden="1" x14ac:dyDescent="0.25">
      <c r="A470" t="s">
        <v>118</v>
      </c>
      <c r="B470" t="s">
        <v>145</v>
      </c>
      <c r="C470" t="s">
        <v>1012</v>
      </c>
      <c r="D470" t="s">
        <v>121</v>
      </c>
      <c r="E470" t="s">
        <v>694</v>
      </c>
      <c r="F470">
        <v>694734</v>
      </c>
      <c r="G470">
        <v>1.5157691954443</v>
      </c>
      <c r="H470">
        <v>1053056.3962278001</v>
      </c>
      <c r="I470" t="s">
        <v>1312</v>
      </c>
      <c r="J470">
        <v>3.3205976415723</v>
      </c>
    </row>
    <row r="471" spans="1:10" hidden="1" x14ac:dyDescent="0.25">
      <c r="A471" t="s">
        <v>122</v>
      </c>
      <c r="B471" t="s">
        <v>816</v>
      </c>
      <c r="C471" t="s">
        <v>281</v>
      </c>
      <c r="D471" t="s">
        <v>123</v>
      </c>
      <c r="E471" t="s">
        <v>696</v>
      </c>
      <c r="F471">
        <v>991120</v>
      </c>
      <c r="G471">
        <v>2.4770339312558001</v>
      </c>
      <c r="H471">
        <v>2455037.8699461999</v>
      </c>
      <c r="I471" t="s">
        <v>1312</v>
      </c>
      <c r="J471">
        <v>1.2336163882435001</v>
      </c>
    </row>
    <row r="472" spans="1:10" hidden="1" x14ac:dyDescent="0.25">
      <c r="A472" t="s">
        <v>122</v>
      </c>
      <c r="B472" t="s">
        <v>816</v>
      </c>
      <c r="C472" t="s">
        <v>353</v>
      </c>
      <c r="D472" t="s">
        <v>123</v>
      </c>
      <c r="E472" t="s">
        <v>694</v>
      </c>
      <c r="F472">
        <v>203245</v>
      </c>
      <c r="G472">
        <v>2.4770370525254002</v>
      </c>
      <c r="H472">
        <v>503445.39574051998</v>
      </c>
      <c r="I472" t="s">
        <v>1312</v>
      </c>
      <c r="J472">
        <v>1.3253418323999</v>
      </c>
    </row>
    <row r="473" spans="1:10" hidden="1" x14ac:dyDescent="0.25">
      <c r="A473" t="s">
        <v>122</v>
      </c>
      <c r="B473" t="s">
        <v>816</v>
      </c>
      <c r="C473" t="s">
        <v>1015</v>
      </c>
      <c r="D473" t="s">
        <v>123</v>
      </c>
      <c r="E473" t="s">
        <v>696</v>
      </c>
      <c r="F473">
        <v>1211422</v>
      </c>
      <c r="G473">
        <v>2.4770331458952</v>
      </c>
      <c r="H473">
        <v>1305079.4076441</v>
      </c>
      <c r="I473" t="s">
        <v>1312</v>
      </c>
      <c r="J473">
        <v>63.688130502815</v>
      </c>
    </row>
    <row r="474" spans="1:10" hidden="1" x14ac:dyDescent="0.25">
      <c r="A474" t="s">
        <v>124</v>
      </c>
      <c r="B474" t="s">
        <v>808</v>
      </c>
      <c r="C474" t="s">
        <v>101</v>
      </c>
      <c r="D474" t="s">
        <v>335</v>
      </c>
      <c r="E474" t="s">
        <v>693</v>
      </c>
      <c r="F474">
        <v>367156</v>
      </c>
      <c r="G474">
        <v>15.083435653952</v>
      </c>
      <c r="H474">
        <v>777581.27483252995</v>
      </c>
      <c r="I474" t="s">
        <v>1312</v>
      </c>
      <c r="J474">
        <v>2.6092098903798</v>
      </c>
    </row>
    <row r="475" spans="1:10" hidden="1" x14ac:dyDescent="0.25">
      <c r="A475" t="s">
        <v>124</v>
      </c>
      <c r="B475" t="s">
        <v>809</v>
      </c>
      <c r="C475" t="s">
        <v>101</v>
      </c>
      <c r="D475" t="s">
        <v>125</v>
      </c>
      <c r="E475" t="s">
        <v>693</v>
      </c>
      <c r="F475">
        <v>1777247</v>
      </c>
      <c r="G475">
        <v>3.8856315891390998</v>
      </c>
      <c r="H475">
        <v>2743341.3858272</v>
      </c>
      <c r="I475" t="s">
        <v>1312</v>
      </c>
      <c r="J475">
        <v>9.2054087569563006</v>
      </c>
    </row>
    <row r="476" spans="1:10" hidden="1" x14ac:dyDescent="0.25">
      <c r="A476" t="s">
        <v>124</v>
      </c>
      <c r="B476" t="s">
        <v>809</v>
      </c>
      <c r="C476" t="s">
        <v>109</v>
      </c>
      <c r="D476" t="s">
        <v>125</v>
      </c>
      <c r="E476" t="s">
        <v>693</v>
      </c>
      <c r="F476">
        <v>579033</v>
      </c>
      <c r="G476">
        <v>3.8856236724733</v>
      </c>
      <c r="H476">
        <v>703717.53207429999</v>
      </c>
      <c r="I476" t="s">
        <v>1312</v>
      </c>
      <c r="J476">
        <v>2.1385859120152002</v>
      </c>
    </row>
    <row r="477" spans="1:10" hidden="1" x14ac:dyDescent="0.25">
      <c r="A477" t="s">
        <v>124</v>
      </c>
      <c r="B477" t="s">
        <v>809</v>
      </c>
      <c r="C477" t="s">
        <v>1015</v>
      </c>
      <c r="D477" t="s">
        <v>125</v>
      </c>
      <c r="E477" t="s">
        <v>693</v>
      </c>
      <c r="F477">
        <v>262497</v>
      </c>
      <c r="G477">
        <v>3.8856293094643002</v>
      </c>
      <c r="H477">
        <v>300176.52104404999</v>
      </c>
      <c r="I477" t="s">
        <v>1312</v>
      </c>
      <c r="J477">
        <v>14.648672972816</v>
      </c>
    </row>
    <row r="478" spans="1:10" hidden="1" x14ac:dyDescent="0.25">
      <c r="A478" t="s">
        <v>124</v>
      </c>
      <c r="B478" t="s">
        <v>817</v>
      </c>
      <c r="C478" t="s">
        <v>455</v>
      </c>
      <c r="D478" t="s">
        <v>855</v>
      </c>
      <c r="E478" t="s">
        <v>694</v>
      </c>
      <c r="F478">
        <v>3618</v>
      </c>
      <c r="G478">
        <v>11.233955573282</v>
      </c>
      <c r="H478">
        <v>40644.451264133</v>
      </c>
      <c r="I478" t="s">
        <v>1312</v>
      </c>
      <c r="J478">
        <v>0.96580289836819</v>
      </c>
    </row>
    <row r="479" spans="1:10" hidden="1" x14ac:dyDescent="0.25">
      <c r="A479" t="s">
        <v>124</v>
      </c>
      <c r="B479" t="s">
        <v>817</v>
      </c>
      <c r="C479" t="s">
        <v>455</v>
      </c>
      <c r="D479" t="s">
        <v>225</v>
      </c>
      <c r="E479" t="s">
        <v>694</v>
      </c>
      <c r="F479">
        <v>2687</v>
      </c>
      <c r="G479">
        <v>14.924869726472</v>
      </c>
      <c r="H479">
        <v>40103.124955029998</v>
      </c>
      <c r="I479" t="s">
        <v>1312</v>
      </c>
      <c r="J479">
        <v>0.95293977678496</v>
      </c>
    </row>
    <row r="480" spans="1:10" hidden="1" x14ac:dyDescent="0.25">
      <c r="A480" t="s">
        <v>124</v>
      </c>
      <c r="B480" t="s">
        <v>817</v>
      </c>
      <c r="C480" t="s">
        <v>356</v>
      </c>
      <c r="D480" t="s">
        <v>225</v>
      </c>
      <c r="E480" t="s">
        <v>694</v>
      </c>
      <c r="F480">
        <v>411</v>
      </c>
      <c r="G480">
        <v>14.911796568734999</v>
      </c>
      <c r="H480">
        <v>6128.7483897498996</v>
      </c>
      <c r="I480" t="s">
        <v>1312</v>
      </c>
      <c r="J480">
        <v>1.0413123333379</v>
      </c>
    </row>
    <row r="481" spans="1:10" hidden="1" x14ac:dyDescent="0.25">
      <c r="A481" t="s">
        <v>124</v>
      </c>
      <c r="B481" t="s">
        <v>817</v>
      </c>
      <c r="C481" t="s">
        <v>356</v>
      </c>
      <c r="D481" t="s">
        <v>855</v>
      </c>
      <c r="E481" t="s">
        <v>694</v>
      </c>
      <c r="F481">
        <v>544</v>
      </c>
      <c r="G481">
        <v>11.244083999303999</v>
      </c>
      <c r="H481">
        <v>6116.7816956212</v>
      </c>
      <c r="I481" t="s">
        <v>1312</v>
      </c>
      <c r="J481">
        <v>1.0392791178437999</v>
      </c>
    </row>
    <row r="482" spans="1:10" hidden="1" x14ac:dyDescent="0.25">
      <c r="A482" t="s">
        <v>124</v>
      </c>
      <c r="B482" t="s">
        <v>817</v>
      </c>
      <c r="C482" t="s">
        <v>281</v>
      </c>
      <c r="D482" t="s">
        <v>225</v>
      </c>
      <c r="E482" t="s">
        <v>693</v>
      </c>
      <c r="F482">
        <v>487062</v>
      </c>
      <c r="G482">
        <v>14.927469114511</v>
      </c>
      <c r="H482">
        <v>5439106.9937851997</v>
      </c>
      <c r="I482" t="s">
        <v>1312</v>
      </c>
      <c r="J482">
        <v>2.7330623315763001</v>
      </c>
    </row>
    <row r="483" spans="1:10" hidden="1" x14ac:dyDescent="0.25">
      <c r="A483" t="s">
        <v>124</v>
      </c>
      <c r="B483" t="s">
        <v>817</v>
      </c>
      <c r="C483" t="s">
        <v>281</v>
      </c>
      <c r="D483" t="s">
        <v>855</v>
      </c>
      <c r="E483" t="s">
        <v>694</v>
      </c>
      <c r="F483">
        <v>347194</v>
      </c>
      <c r="G483">
        <v>11.235226389008</v>
      </c>
      <c r="H483">
        <v>3900803.1909051999</v>
      </c>
      <c r="I483" t="s">
        <v>1312</v>
      </c>
      <c r="J483">
        <v>1.9600898228582</v>
      </c>
    </row>
    <row r="484" spans="1:10" hidden="1" x14ac:dyDescent="0.25">
      <c r="A484" t="s">
        <v>124</v>
      </c>
      <c r="B484" t="s">
        <v>817</v>
      </c>
      <c r="C484" t="s">
        <v>353</v>
      </c>
      <c r="D484" t="s">
        <v>855</v>
      </c>
      <c r="E484" t="s">
        <v>694</v>
      </c>
      <c r="F484">
        <v>30352</v>
      </c>
      <c r="G484">
        <v>11.235357752943999</v>
      </c>
      <c r="H484">
        <v>341015.57851736998</v>
      </c>
      <c r="I484" t="s">
        <v>1312</v>
      </c>
      <c r="J484">
        <v>0.89773829601582</v>
      </c>
    </row>
    <row r="485" spans="1:10" hidden="1" x14ac:dyDescent="0.25">
      <c r="A485" t="s">
        <v>124</v>
      </c>
      <c r="B485" t="s">
        <v>817</v>
      </c>
      <c r="C485" t="s">
        <v>353</v>
      </c>
      <c r="D485" t="s">
        <v>225</v>
      </c>
      <c r="E485" t="s">
        <v>693</v>
      </c>
      <c r="F485">
        <v>351102</v>
      </c>
      <c r="G485">
        <v>14.927385529149999</v>
      </c>
      <c r="H485">
        <v>293487.32688862999</v>
      </c>
      <c r="I485" t="s">
        <v>1312</v>
      </c>
      <c r="J485">
        <v>0.77261811289894</v>
      </c>
    </row>
    <row r="486" spans="1:10" hidden="1" x14ac:dyDescent="0.25">
      <c r="A486" t="s">
        <v>124</v>
      </c>
      <c r="B486" t="s">
        <v>817</v>
      </c>
      <c r="C486" t="s">
        <v>357</v>
      </c>
      <c r="D486" t="s">
        <v>855</v>
      </c>
      <c r="E486" t="s">
        <v>694</v>
      </c>
      <c r="F486">
        <v>3603</v>
      </c>
      <c r="G486">
        <v>11.236418984907999</v>
      </c>
      <c r="H486">
        <v>40484.817602622999</v>
      </c>
      <c r="I486" t="s">
        <v>1312</v>
      </c>
      <c r="J486">
        <v>6.6945912556394003</v>
      </c>
    </row>
    <row r="487" spans="1:10" hidden="1" x14ac:dyDescent="0.25">
      <c r="A487" t="s">
        <v>124</v>
      </c>
      <c r="B487" t="s">
        <v>817</v>
      </c>
      <c r="C487" t="s">
        <v>357</v>
      </c>
      <c r="D487" t="s">
        <v>225</v>
      </c>
      <c r="E487" t="s">
        <v>694</v>
      </c>
      <c r="F487">
        <v>2222</v>
      </c>
      <c r="G487">
        <v>14.924144480748</v>
      </c>
      <c r="H487">
        <v>33161.449036220998</v>
      </c>
      <c r="I487" t="s">
        <v>1312</v>
      </c>
      <c r="J487">
        <v>5.4835950830079003</v>
      </c>
    </row>
    <row r="488" spans="1:10" hidden="1" x14ac:dyDescent="0.25">
      <c r="A488" t="s">
        <v>124</v>
      </c>
      <c r="B488" t="s">
        <v>817</v>
      </c>
      <c r="C488" t="s">
        <v>109</v>
      </c>
      <c r="D488" t="s">
        <v>225</v>
      </c>
      <c r="E488" t="s">
        <v>693</v>
      </c>
      <c r="F488">
        <v>1981480</v>
      </c>
      <c r="G488">
        <v>14.927487287087001</v>
      </c>
      <c r="H488">
        <v>3588866.4935615002</v>
      </c>
      <c r="I488" t="s">
        <v>1312</v>
      </c>
      <c r="J488">
        <v>10.906505768884999</v>
      </c>
    </row>
    <row r="489" spans="1:10" hidden="1" x14ac:dyDescent="0.25">
      <c r="A489" t="s">
        <v>124</v>
      </c>
      <c r="B489" t="s">
        <v>817</v>
      </c>
      <c r="C489" t="s">
        <v>109</v>
      </c>
      <c r="D489" t="s">
        <v>855</v>
      </c>
      <c r="E489" t="s">
        <v>694</v>
      </c>
      <c r="F489">
        <v>64637</v>
      </c>
      <c r="G489">
        <v>11.235247889734</v>
      </c>
      <c r="H489">
        <v>726212.71784872003</v>
      </c>
      <c r="I489" t="s">
        <v>1312</v>
      </c>
      <c r="J489">
        <v>2.2069484086031999</v>
      </c>
    </row>
    <row r="490" spans="1:10" hidden="1" x14ac:dyDescent="0.25">
      <c r="A490" t="s">
        <v>124</v>
      </c>
      <c r="B490" t="s">
        <v>1420</v>
      </c>
      <c r="C490" t="s">
        <v>455</v>
      </c>
      <c r="D490" t="s">
        <v>853</v>
      </c>
      <c r="E490" t="s">
        <v>694</v>
      </c>
      <c r="F490">
        <v>3618</v>
      </c>
      <c r="G490">
        <v>11.234418438905999</v>
      </c>
      <c r="H490">
        <v>40646.125911962001</v>
      </c>
      <c r="I490" t="s">
        <v>1312</v>
      </c>
      <c r="J490">
        <v>0.96584269173917003</v>
      </c>
    </row>
    <row r="491" spans="1:10" hidden="1" x14ac:dyDescent="0.25">
      <c r="A491" t="s">
        <v>124</v>
      </c>
      <c r="B491" t="s">
        <v>1420</v>
      </c>
      <c r="C491" t="s">
        <v>455</v>
      </c>
      <c r="D491" t="s">
        <v>854</v>
      </c>
      <c r="E491" t="s">
        <v>694</v>
      </c>
      <c r="F491">
        <v>3618</v>
      </c>
      <c r="G491">
        <v>11.234403057470001</v>
      </c>
      <c r="H491">
        <v>40646.070261925997</v>
      </c>
      <c r="I491" t="s">
        <v>1312</v>
      </c>
      <c r="J491">
        <v>0.96584136937006004</v>
      </c>
    </row>
    <row r="492" spans="1:10" hidden="1" x14ac:dyDescent="0.25">
      <c r="A492" t="s">
        <v>124</v>
      </c>
      <c r="B492" t="s">
        <v>1420</v>
      </c>
      <c r="C492" t="s">
        <v>455</v>
      </c>
      <c r="D492" t="s">
        <v>851</v>
      </c>
      <c r="E492" t="s">
        <v>694</v>
      </c>
      <c r="F492">
        <v>3618</v>
      </c>
      <c r="G492">
        <v>11.234378879403</v>
      </c>
      <c r="H492">
        <v>40645.982785678003</v>
      </c>
      <c r="I492" t="s">
        <v>1312</v>
      </c>
      <c r="J492">
        <v>0.96583929073913999</v>
      </c>
    </row>
    <row r="493" spans="1:10" hidden="1" x14ac:dyDescent="0.25">
      <c r="A493" t="s">
        <v>124</v>
      </c>
      <c r="B493" t="s">
        <v>1420</v>
      </c>
      <c r="C493" t="s">
        <v>455</v>
      </c>
      <c r="D493" t="s">
        <v>858</v>
      </c>
      <c r="E493" t="s">
        <v>694</v>
      </c>
      <c r="F493">
        <v>3618</v>
      </c>
      <c r="G493">
        <v>11.234354196046</v>
      </c>
      <c r="H493">
        <v>40645.893481295003</v>
      </c>
      <c r="I493" t="s">
        <v>1312</v>
      </c>
      <c r="J493">
        <v>0.96583716866764002</v>
      </c>
    </row>
    <row r="494" spans="1:10" hidden="1" x14ac:dyDescent="0.25">
      <c r="A494" t="s">
        <v>124</v>
      </c>
      <c r="B494" t="s">
        <v>1420</v>
      </c>
      <c r="C494" t="s">
        <v>455</v>
      </c>
      <c r="D494" t="s">
        <v>852</v>
      </c>
      <c r="E494" t="s">
        <v>694</v>
      </c>
      <c r="F494">
        <v>3618</v>
      </c>
      <c r="G494">
        <v>11.234351779201999</v>
      </c>
      <c r="H494">
        <v>40645.884737152999</v>
      </c>
      <c r="I494" t="s">
        <v>1312</v>
      </c>
      <c r="J494">
        <v>0.96583696088729998</v>
      </c>
    </row>
    <row r="495" spans="1:10" hidden="1" x14ac:dyDescent="0.25">
      <c r="A495" t="s">
        <v>124</v>
      </c>
      <c r="B495" t="s">
        <v>1420</v>
      </c>
      <c r="C495" t="s">
        <v>455</v>
      </c>
      <c r="D495" t="s">
        <v>859</v>
      </c>
      <c r="E495" t="s">
        <v>694</v>
      </c>
      <c r="F495">
        <v>3618</v>
      </c>
      <c r="G495">
        <v>11.234279140272999</v>
      </c>
      <c r="H495">
        <v>40645.621929506</v>
      </c>
      <c r="I495" t="s">
        <v>1312</v>
      </c>
      <c r="J495">
        <v>0.96583071599090997</v>
      </c>
    </row>
    <row r="496" spans="1:10" hidden="1" x14ac:dyDescent="0.25">
      <c r="A496" t="s">
        <v>124</v>
      </c>
      <c r="B496" t="s">
        <v>1420</v>
      </c>
      <c r="C496" t="s">
        <v>455</v>
      </c>
      <c r="D496" t="s">
        <v>857</v>
      </c>
      <c r="E496" t="s">
        <v>694</v>
      </c>
      <c r="F496">
        <v>3617</v>
      </c>
      <c r="G496">
        <v>11.237062728275999</v>
      </c>
      <c r="H496">
        <v>40644.455888174998</v>
      </c>
      <c r="I496" t="s">
        <v>1312</v>
      </c>
      <c r="J496">
        <v>0.96580300824575005</v>
      </c>
    </row>
    <row r="497" spans="1:10" hidden="1" x14ac:dyDescent="0.25">
      <c r="A497" t="s">
        <v>124</v>
      </c>
      <c r="B497" t="s">
        <v>1420</v>
      </c>
      <c r="C497" t="s">
        <v>455</v>
      </c>
      <c r="D497" t="s">
        <v>856</v>
      </c>
      <c r="E497" t="s">
        <v>694</v>
      </c>
      <c r="F497">
        <v>3617</v>
      </c>
      <c r="G497">
        <v>11.237061212231</v>
      </c>
      <c r="H497">
        <v>40644.450404638003</v>
      </c>
      <c r="I497" t="s">
        <v>1312</v>
      </c>
      <c r="J497">
        <v>0.96580287794469</v>
      </c>
    </row>
    <row r="498" spans="1:10" hidden="1" x14ac:dyDescent="0.25">
      <c r="A498" t="s">
        <v>124</v>
      </c>
      <c r="B498" t="s">
        <v>1420</v>
      </c>
      <c r="C498" t="s">
        <v>356</v>
      </c>
      <c r="D498" t="s">
        <v>854</v>
      </c>
      <c r="E498" t="s">
        <v>694</v>
      </c>
      <c r="F498">
        <v>545</v>
      </c>
      <c r="G498">
        <v>11.233954637210999</v>
      </c>
      <c r="H498">
        <v>6122.50527728</v>
      </c>
      <c r="I498" t="s">
        <v>1312</v>
      </c>
      <c r="J498">
        <v>1.0402515898386</v>
      </c>
    </row>
    <row r="499" spans="1:10" hidden="1" x14ac:dyDescent="0.25">
      <c r="A499" t="s">
        <v>124</v>
      </c>
      <c r="B499" t="s">
        <v>1420</v>
      </c>
      <c r="C499" t="s">
        <v>356</v>
      </c>
      <c r="D499" t="s">
        <v>851</v>
      </c>
      <c r="E499" t="s">
        <v>694</v>
      </c>
      <c r="F499">
        <v>545</v>
      </c>
      <c r="G499">
        <v>11.232228321546</v>
      </c>
      <c r="H499">
        <v>6121.5644352422996</v>
      </c>
      <c r="I499" t="s">
        <v>1312</v>
      </c>
      <c r="J499">
        <v>1.0400917349457</v>
      </c>
    </row>
    <row r="500" spans="1:10" hidden="1" x14ac:dyDescent="0.25">
      <c r="A500" t="s">
        <v>124</v>
      </c>
      <c r="B500" t="s">
        <v>1420</v>
      </c>
      <c r="C500" t="s">
        <v>356</v>
      </c>
      <c r="D500" t="s">
        <v>852</v>
      </c>
      <c r="E500" t="s">
        <v>694</v>
      </c>
      <c r="F500">
        <v>545</v>
      </c>
      <c r="G500">
        <v>11.22932937114</v>
      </c>
      <c r="H500">
        <v>6119.9845072714998</v>
      </c>
      <c r="I500" t="s">
        <v>1312</v>
      </c>
      <c r="J500">
        <v>1.0398232953921001</v>
      </c>
    </row>
    <row r="501" spans="1:10" hidden="1" x14ac:dyDescent="0.25">
      <c r="A501" t="s">
        <v>124</v>
      </c>
      <c r="B501" t="s">
        <v>1420</v>
      </c>
      <c r="C501" t="s">
        <v>356</v>
      </c>
      <c r="D501" t="s">
        <v>858</v>
      </c>
      <c r="E501" t="s">
        <v>694</v>
      </c>
      <c r="F501">
        <v>545</v>
      </c>
      <c r="G501">
        <v>11.227701696526999</v>
      </c>
      <c r="H501">
        <v>6119.0974246071</v>
      </c>
      <c r="I501" t="s">
        <v>1312</v>
      </c>
      <c r="J501">
        <v>1.0396725745499</v>
      </c>
    </row>
    <row r="502" spans="1:10" hidden="1" x14ac:dyDescent="0.25">
      <c r="A502" t="s">
        <v>124</v>
      </c>
      <c r="B502" t="s">
        <v>1420</v>
      </c>
      <c r="C502" t="s">
        <v>356</v>
      </c>
      <c r="D502" t="s">
        <v>853</v>
      </c>
      <c r="E502" t="s">
        <v>694</v>
      </c>
      <c r="F502">
        <v>545</v>
      </c>
      <c r="G502">
        <v>11.227673668831001</v>
      </c>
      <c r="H502">
        <v>6119.0821495129003</v>
      </c>
      <c r="I502" t="s">
        <v>1312</v>
      </c>
      <c r="J502">
        <v>1.0396699792166999</v>
      </c>
    </row>
    <row r="503" spans="1:10" hidden="1" x14ac:dyDescent="0.25">
      <c r="A503" t="s">
        <v>124</v>
      </c>
      <c r="B503" t="s">
        <v>1420</v>
      </c>
      <c r="C503" t="s">
        <v>356</v>
      </c>
      <c r="D503" t="s">
        <v>859</v>
      </c>
      <c r="E503" t="s">
        <v>694</v>
      </c>
      <c r="F503">
        <v>545</v>
      </c>
      <c r="G503">
        <v>11.227400050063</v>
      </c>
      <c r="H503">
        <v>6118.9330272843999</v>
      </c>
      <c r="I503" t="s">
        <v>1312</v>
      </c>
      <c r="J503">
        <v>1.0396446424259</v>
      </c>
    </row>
    <row r="504" spans="1:10" hidden="1" x14ac:dyDescent="0.25">
      <c r="A504" t="s">
        <v>124</v>
      </c>
      <c r="B504" t="s">
        <v>1420</v>
      </c>
      <c r="C504" t="s">
        <v>356</v>
      </c>
      <c r="D504" t="s">
        <v>856</v>
      </c>
      <c r="E504" t="s">
        <v>694</v>
      </c>
      <c r="F504">
        <v>544</v>
      </c>
      <c r="G504">
        <v>11.230713186113</v>
      </c>
      <c r="H504">
        <v>6109.5079732452996</v>
      </c>
      <c r="I504" t="s">
        <v>1312</v>
      </c>
      <c r="J504">
        <v>1.0380432673344</v>
      </c>
    </row>
    <row r="505" spans="1:10" hidden="1" x14ac:dyDescent="0.25">
      <c r="A505" t="s">
        <v>124</v>
      </c>
      <c r="B505" t="s">
        <v>1420</v>
      </c>
      <c r="C505" t="s">
        <v>356</v>
      </c>
      <c r="D505" t="s">
        <v>857</v>
      </c>
      <c r="E505" t="s">
        <v>694</v>
      </c>
      <c r="F505">
        <v>544</v>
      </c>
      <c r="G505">
        <v>11.230676411008</v>
      </c>
      <c r="H505">
        <v>6109.4879675882003</v>
      </c>
      <c r="I505" t="s">
        <v>1312</v>
      </c>
      <c r="J505">
        <v>1.0380398682492999</v>
      </c>
    </row>
    <row r="506" spans="1:10" hidden="1" x14ac:dyDescent="0.25">
      <c r="A506" t="s">
        <v>124</v>
      </c>
      <c r="B506" t="s">
        <v>1420</v>
      </c>
      <c r="C506" t="s">
        <v>281</v>
      </c>
      <c r="D506" t="s">
        <v>854</v>
      </c>
      <c r="E506" t="s">
        <v>694</v>
      </c>
      <c r="F506">
        <v>347190</v>
      </c>
      <c r="G506">
        <v>11.235942442043999</v>
      </c>
      <c r="H506">
        <v>3901006.8564534001</v>
      </c>
      <c r="I506" t="s">
        <v>1312</v>
      </c>
      <c r="J506">
        <v>1.9601921614661</v>
      </c>
    </row>
    <row r="507" spans="1:10" hidden="1" x14ac:dyDescent="0.25">
      <c r="A507" t="s">
        <v>124</v>
      </c>
      <c r="B507" t="s">
        <v>1420</v>
      </c>
      <c r="C507" t="s">
        <v>281</v>
      </c>
      <c r="D507" t="s">
        <v>851</v>
      </c>
      <c r="E507" t="s">
        <v>694</v>
      </c>
      <c r="F507">
        <v>347190</v>
      </c>
      <c r="G507">
        <v>11.235839774744999</v>
      </c>
      <c r="H507">
        <v>3900971.2113938001</v>
      </c>
      <c r="I507" t="s">
        <v>1312</v>
      </c>
      <c r="J507">
        <v>1.9601742504065001</v>
      </c>
    </row>
    <row r="508" spans="1:10" hidden="1" x14ac:dyDescent="0.25">
      <c r="A508" t="s">
        <v>124</v>
      </c>
      <c r="B508" t="s">
        <v>1420</v>
      </c>
      <c r="C508" t="s">
        <v>281</v>
      </c>
      <c r="D508" t="s">
        <v>853</v>
      </c>
      <c r="E508" t="s">
        <v>694</v>
      </c>
      <c r="F508">
        <v>347190</v>
      </c>
      <c r="G508">
        <v>11.235815797899001</v>
      </c>
      <c r="H508">
        <v>3900962.8868726999</v>
      </c>
      <c r="I508" t="s">
        <v>1312</v>
      </c>
      <c r="J508">
        <v>1.9601700674708</v>
      </c>
    </row>
    <row r="509" spans="1:10" hidden="1" x14ac:dyDescent="0.25">
      <c r="A509" t="s">
        <v>124</v>
      </c>
      <c r="B509" t="s">
        <v>1420</v>
      </c>
      <c r="C509" t="s">
        <v>281</v>
      </c>
      <c r="D509" t="s">
        <v>852</v>
      </c>
      <c r="E509" t="s">
        <v>694</v>
      </c>
      <c r="F509">
        <v>347190</v>
      </c>
      <c r="G509">
        <v>11.235805780957</v>
      </c>
      <c r="H509">
        <v>3900959.4090903001</v>
      </c>
      <c r="I509" t="s">
        <v>1312</v>
      </c>
      <c r="J509">
        <v>1.9601683199419999</v>
      </c>
    </row>
    <row r="510" spans="1:10" hidden="1" x14ac:dyDescent="0.25">
      <c r="A510" t="s">
        <v>124</v>
      </c>
      <c r="B510" t="s">
        <v>1420</v>
      </c>
      <c r="C510" t="s">
        <v>281</v>
      </c>
      <c r="D510" t="s">
        <v>858</v>
      </c>
      <c r="E510" t="s">
        <v>694</v>
      </c>
      <c r="F510">
        <v>347191</v>
      </c>
      <c r="G510">
        <v>11.23575197619</v>
      </c>
      <c r="H510">
        <v>3900951.9643655</v>
      </c>
      <c r="I510" t="s">
        <v>1312</v>
      </c>
      <c r="J510">
        <v>1.9601645790894999</v>
      </c>
    </row>
    <row r="511" spans="1:10" hidden="1" x14ac:dyDescent="0.25">
      <c r="A511" t="s">
        <v>124</v>
      </c>
      <c r="B511" t="s">
        <v>1420</v>
      </c>
      <c r="C511" t="s">
        <v>281</v>
      </c>
      <c r="D511" t="s">
        <v>859</v>
      </c>
      <c r="E511" t="s">
        <v>694</v>
      </c>
      <c r="F511">
        <v>347191</v>
      </c>
      <c r="G511">
        <v>11.235641372143</v>
      </c>
      <c r="H511">
        <v>3900913.5636359002</v>
      </c>
      <c r="I511" t="s">
        <v>1312</v>
      </c>
      <c r="J511">
        <v>1.9601452833507</v>
      </c>
    </row>
    <row r="512" spans="1:10" hidden="1" x14ac:dyDescent="0.25">
      <c r="A512" t="s">
        <v>124</v>
      </c>
      <c r="B512" t="s">
        <v>1420</v>
      </c>
      <c r="C512" t="s">
        <v>281</v>
      </c>
      <c r="D512" t="s">
        <v>856</v>
      </c>
      <c r="E512" t="s">
        <v>694</v>
      </c>
      <c r="F512">
        <v>347191</v>
      </c>
      <c r="G512">
        <v>11.235513851073</v>
      </c>
      <c r="H512">
        <v>3900869.2894680002</v>
      </c>
      <c r="I512" t="s">
        <v>1312</v>
      </c>
      <c r="J512">
        <v>1.9601230363052999</v>
      </c>
    </row>
    <row r="513" spans="1:10" hidden="1" x14ac:dyDescent="0.25">
      <c r="A513" t="s">
        <v>124</v>
      </c>
      <c r="B513" t="s">
        <v>1420</v>
      </c>
      <c r="C513" t="s">
        <v>281</v>
      </c>
      <c r="D513" t="s">
        <v>857</v>
      </c>
      <c r="E513" t="s">
        <v>694</v>
      </c>
      <c r="F513">
        <v>347191</v>
      </c>
      <c r="G513">
        <v>11.235513721322</v>
      </c>
      <c r="H513">
        <v>3900869.2444195999</v>
      </c>
      <c r="I513" t="s">
        <v>1312</v>
      </c>
      <c r="J513">
        <v>1.9601230136692001</v>
      </c>
    </row>
    <row r="514" spans="1:10" hidden="1" x14ac:dyDescent="0.25">
      <c r="A514" t="s">
        <v>124</v>
      </c>
      <c r="B514" t="s">
        <v>1420</v>
      </c>
      <c r="C514" t="s">
        <v>353</v>
      </c>
      <c r="D514" t="s">
        <v>854</v>
      </c>
      <c r="E514" t="s">
        <v>694</v>
      </c>
      <c r="F514">
        <v>30352</v>
      </c>
      <c r="G514">
        <v>11.235988595105001</v>
      </c>
      <c r="H514">
        <v>341034.72583860997</v>
      </c>
      <c r="I514" t="s">
        <v>1312</v>
      </c>
      <c r="J514">
        <v>0.89778870216916995</v>
      </c>
    </row>
    <row r="515" spans="1:10" hidden="1" x14ac:dyDescent="0.25">
      <c r="A515" t="s">
        <v>124</v>
      </c>
      <c r="B515" t="s">
        <v>1420</v>
      </c>
      <c r="C515" t="s">
        <v>353</v>
      </c>
      <c r="D515" t="s">
        <v>851</v>
      </c>
      <c r="E515" t="s">
        <v>694</v>
      </c>
      <c r="F515">
        <v>30352</v>
      </c>
      <c r="G515">
        <v>11.235951845399001</v>
      </c>
      <c r="H515">
        <v>341033.61041154998</v>
      </c>
      <c r="I515" t="s">
        <v>1312</v>
      </c>
      <c r="J515">
        <v>0.89778576575905</v>
      </c>
    </row>
    <row r="516" spans="1:10" hidden="1" x14ac:dyDescent="0.25">
      <c r="A516" t="s">
        <v>124</v>
      </c>
      <c r="B516" t="s">
        <v>1420</v>
      </c>
      <c r="C516" t="s">
        <v>353</v>
      </c>
      <c r="D516" t="s">
        <v>852</v>
      </c>
      <c r="E516" t="s">
        <v>694</v>
      </c>
      <c r="F516">
        <v>30352</v>
      </c>
      <c r="G516">
        <v>11.235907770253</v>
      </c>
      <c r="H516">
        <v>341032.27264272003</v>
      </c>
      <c r="I516" t="s">
        <v>1312</v>
      </c>
      <c r="J516">
        <v>0.89778224402462004</v>
      </c>
    </row>
    <row r="517" spans="1:10" hidden="1" x14ac:dyDescent="0.25">
      <c r="A517" t="s">
        <v>124</v>
      </c>
      <c r="B517" t="s">
        <v>1420</v>
      </c>
      <c r="C517" t="s">
        <v>353</v>
      </c>
      <c r="D517" t="s">
        <v>853</v>
      </c>
      <c r="E517" t="s">
        <v>694</v>
      </c>
      <c r="F517">
        <v>30352</v>
      </c>
      <c r="G517">
        <v>11.235895594977</v>
      </c>
      <c r="H517">
        <v>341031.90309873002</v>
      </c>
      <c r="I517" t="s">
        <v>1312</v>
      </c>
      <c r="J517">
        <v>0.89778127118404005</v>
      </c>
    </row>
    <row r="518" spans="1:10" hidden="1" x14ac:dyDescent="0.25">
      <c r="A518" t="s">
        <v>124</v>
      </c>
      <c r="B518" t="s">
        <v>1420</v>
      </c>
      <c r="C518" t="s">
        <v>353</v>
      </c>
      <c r="D518" t="s">
        <v>858</v>
      </c>
      <c r="E518" t="s">
        <v>694</v>
      </c>
      <c r="F518">
        <v>30352</v>
      </c>
      <c r="G518">
        <v>11.235884621565001</v>
      </c>
      <c r="H518">
        <v>341031.57003374002</v>
      </c>
      <c r="I518" t="s">
        <v>1312</v>
      </c>
      <c r="J518">
        <v>0.89778039437601997</v>
      </c>
    </row>
    <row r="519" spans="1:10" hidden="1" x14ac:dyDescent="0.25">
      <c r="A519" t="s">
        <v>124</v>
      </c>
      <c r="B519" t="s">
        <v>1420</v>
      </c>
      <c r="C519" t="s">
        <v>353</v>
      </c>
      <c r="D519" t="s">
        <v>859</v>
      </c>
      <c r="E519" t="s">
        <v>694</v>
      </c>
      <c r="F519">
        <v>30352</v>
      </c>
      <c r="G519">
        <v>11.235786017662001</v>
      </c>
      <c r="H519">
        <v>341028.57720807998</v>
      </c>
      <c r="I519" t="s">
        <v>1312</v>
      </c>
      <c r="J519">
        <v>0.89777251563270999</v>
      </c>
    </row>
    <row r="520" spans="1:10" hidden="1" x14ac:dyDescent="0.25">
      <c r="A520" t="s">
        <v>124</v>
      </c>
      <c r="B520" t="s">
        <v>1420</v>
      </c>
      <c r="C520" t="s">
        <v>353</v>
      </c>
      <c r="D520" t="s">
        <v>857</v>
      </c>
      <c r="E520" t="s">
        <v>694</v>
      </c>
      <c r="F520">
        <v>30352</v>
      </c>
      <c r="G520">
        <v>11.235652011659999</v>
      </c>
      <c r="H520">
        <v>341024.50985790999</v>
      </c>
      <c r="I520" t="s">
        <v>1312</v>
      </c>
      <c r="J520">
        <v>0.89776180815703999</v>
      </c>
    </row>
    <row r="521" spans="1:10" hidden="1" x14ac:dyDescent="0.25">
      <c r="A521" t="s">
        <v>124</v>
      </c>
      <c r="B521" t="s">
        <v>1420</v>
      </c>
      <c r="C521" t="s">
        <v>353</v>
      </c>
      <c r="D521" t="s">
        <v>856</v>
      </c>
      <c r="E521" t="s">
        <v>694</v>
      </c>
      <c r="F521">
        <v>30352</v>
      </c>
      <c r="G521">
        <v>11.235638552358999</v>
      </c>
      <c r="H521">
        <v>341024.10134121001</v>
      </c>
      <c r="I521" t="s">
        <v>1312</v>
      </c>
      <c r="J521">
        <v>0.89776073271908996</v>
      </c>
    </row>
    <row r="522" spans="1:10" hidden="1" x14ac:dyDescent="0.25">
      <c r="A522" t="s">
        <v>124</v>
      </c>
      <c r="B522" t="s">
        <v>1420</v>
      </c>
      <c r="C522" t="s">
        <v>357</v>
      </c>
      <c r="D522" t="s">
        <v>851</v>
      </c>
      <c r="E522" t="s">
        <v>694</v>
      </c>
      <c r="F522">
        <v>3604</v>
      </c>
      <c r="G522">
        <v>11.235965953949</v>
      </c>
      <c r="H522">
        <v>40494.421298032001</v>
      </c>
      <c r="I522" t="s">
        <v>1312</v>
      </c>
      <c r="J522">
        <v>6.6961793278875001</v>
      </c>
    </row>
    <row r="523" spans="1:10" hidden="1" x14ac:dyDescent="0.25">
      <c r="A523" t="s">
        <v>124</v>
      </c>
      <c r="B523" t="s">
        <v>1420</v>
      </c>
      <c r="C523" t="s">
        <v>357</v>
      </c>
      <c r="D523" t="s">
        <v>853</v>
      </c>
      <c r="E523" t="s">
        <v>694</v>
      </c>
      <c r="F523">
        <v>3604</v>
      </c>
      <c r="G523">
        <v>11.23557049897</v>
      </c>
      <c r="H523">
        <v>40492.996078286997</v>
      </c>
      <c r="I523" t="s">
        <v>1312</v>
      </c>
      <c r="J523">
        <v>6.6959436527824998</v>
      </c>
    </row>
    <row r="524" spans="1:10" hidden="1" x14ac:dyDescent="0.25">
      <c r="A524" t="s">
        <v>124</v>
      </c>
      <c r="B524" t="s">
        <v>1420</v>
      </c>
      <c r="C524" t="s">
        <v>357</v>
      </c>
      <c r="D524" t="s">
        <v>854</v>
      </c>
      <c r="E524" t="s">
        <v>694</v>
      </c>
      <c r="F524">
        <v>3603</v>
      </c>
      <c r="G524">
        <v>11.237061006237999</v>
      </c>
      <c r="H524">
        <v>40487.130805474</v>
      </c>
      <c r="I524" t="s">
        <v>1312</v>
      </c>
      <c r="J524">
        <v>6.6949737681092998</v>
      </c>
    </row>
    <row r="525" spans="1:10" hidden="1" x14ac:dyDescent="0.25">
      <c r="A525" t="s">
        <v>124</v>
      </c>
      <c r="B525" t="s">
        <v>1420</v>
      </c>
      <c r="C525" t="s">
        <v>357</v>
      </c>
      <c r="D525" t="s">
        <v>852</v>
      </c>
      <c r="E525" t="s">
        <v>694</v>
      </c>
      <c r="F525">
        <v>3603</v>
      </c>
      <c r="G525">
        <v>11.236907759357999</v>
      </c>
      <c r="H525">
        <v>40486.578656969003</v>
      </c>
      <c r="I525" t="s">
        <v>1312</v>
      </c>
      <c r="J525">
        <v>6.6948824645349001</v>
      </c>
    </row>
    <row r="526" spans="1:10" hidden="1" x14ac:dyDescent="0.25">
      <c r="A526" t="s">
        <v>124</v>
      </c>
      <c r="B526" t="s">
        <v>1420</v>
      </c>
      <c r="C526" t="s">
        <v>357</v>
      </c>
      <c r="D526" t="s">
        <v>857</v>
      </c>
      <c r="E526" t="s">
        <v>694</v>
      </c>
      <c r="F526">
        <v>3603</v>
      </c>
      <c r="G526">
        <v>11.236853947742</v>
      </c>
      <c r="H526">
        <v>40486.384773714999</v>
      </c>
      <c r="I526" t="s">
        <v>1312</v>
      </c>
      <c r="J526">
        <v>6.6948504038954999</v>
      </c>
    </row>
    <row r="527" spans="1:10" hidden="1" x14ac:dyDescent="0.25">
      <c r="A527" t="s">
        <v>124</v>
      </c>
      <c r="B527" t="s">
        <v>1420</v>
      </c>
      <c r="C527" t="s">
        <v>357</v>
      </c>
      <c r="D527" t="s">
        <v>859</v>
      </c>
      <c r="E527" t="s">
        <v>694</v>
      </c>
      <c r="F527">
        <v>3603</v>
      </c>
      <c r="G527">
        <v>11.236713017769</v>
      </c>
      <c r="H527">
        <v>40485.877003023001</v>
      </c>
      <c r="I527" t="s">
        <v>1312</v>
      </c>
      <c r="J527">
        <v>6.6947664386602996</v>
      </c>
    </row>
    <row r="528" spans="1:10" hidden="1" x14ac:dyDescent="0.25">
      <c r="A528" t="s">
        <v>124</v>
      </c>
      <c r="B528" t="s">
        <v>1420</v>
      </c>
      <c r="C528" t="s">
        <v>357</v>
      </c>
      <c r="D528" t="s">
        <v>858</v>
      </c>
      <c r="E528" t="s">
        <v>694</v>
      </c>
      <c r="F528">
        <v>3603</v>
      </c>
      <c r="G528">
        <v>11.236668796374</v>
      </c>
      <c r="H528">
        <v>40485.717673334002</v>
      </c>
      <c r="I528" t="s">
        <v>1312</v>
      </c>
      <c r="J528">
        <v>6.6947400918172004</v>
      </c>
    </row>
    <row r="529" spans="1:10" hidden="1" x14ac:dyDescent="0.25">
      <c r="A529" t="s">
        <v>124</v>
      </c>
      <c r="B529" t="s">
        <v>1420</v>
      </c>
      <c r="C529" t="s">
        <v>357</v>
      </c>
      <c r="D529" t="s">
        <v>856</v>
      </c>
      <c r="E529" t="s">
        <v>694</v>
      </c>
      <c r="F529">
        <v>3603</v>
      </c>
      <c r="G529">
        <v>11.236462699244999</v>
      </c>
      <c r="H529">
        <v>40484.975105381003</v>
      </c>
      <c r="I529" t="s">
        <v>1312</v>
      </c>
      <c r="J529">
        <v>6.6946173003801999</v>
      </c>
    </row>
    <row r="530" spans="1:10" hidden="1" x14ac:dyDescent="0.25">
      <c r="A530" t="s">
        <v>124</v>
      </c>
      <c r="B530" t="s">
        <v>1420</v>
      </c>
      <c r="C530" t="s">
        <v>109</v>
      </c>
      <c r="D530" t="s">
        <v>854</v>
      </c>
      <c r="E530" t="s">
        <v>694</v>
      </c>
      <c r="F530">
        <v>64636</v>
      </c>
      <c r="G530">
        <v>11.235942182209</v>
      </c>
      <c r="H530">
        <v>726246.35888926999</v>
      </c>
      <c r="I530" t="s">
        <v>1312</v>
      </c>
      <c r="J530">
        <v>2.2070506431677002</v>
      </c>
    </row>
    <row r="531" spans="1:10" hidden="1" x14ac:dyDescent="0.25">
      <c r="A531" t="s">
        <v>124</v>
      </c>
      <c r="B531" t="s">
        <v>1420</v>
      </c>
      <c r="C531" t="s">
        <v>109</v>
      </c>
      <c r="D531" t="s">
        <v>851</v>
      </c>
      <c r="E531" t="s">
        <v>694</v>
      </c>
      <c r="F531">
        <v>64636</v>
      </c>
      <c r="G531">
        <v>11.235879971721999</v>
      </c>
      <c r="H531">
        <v>726242.33785223996</v>
      </c>
      <c r="I531" t="s">
        <v>1312</v>
      </c>
      <c r="J531">
        <v>2.2070384233028002</v>
      </c>
    </row>
    <row r="532" spans="1:10" hidden="1" x14ac:dyDescent="0.25">
      <c r="A532" t="s">
        <v>124</v>
      </c>
      <c r="B532" t="s">
        <v>1420</v>
      </c>
      <c r="C532" t="s">
        <v>109</v>
      </c>
      <c r="D532" t="s">
        <v>852</v>
      </c>
      <c r="E532" t="s">
        <v>694</v>
      </c>
      <c r="F532">
        <v>64636</v>
      </c>
      <c r="G532">
        <v>11.23582605226</v>
      </c>
      <c r="H532">
        <v>726238.85271390004</v>
      </c>
      <c r="I532" t="s">
        <v>1312</v>
      </c>
      <c r="J532">
        <v>2.2070278320251999</v>
      </c>
    </row>
    <row r="533" spans="1:10" hidden="1" x14ac:dyDescent="0.25">
      <c r="A533" t="s">
        <v>124</v>
      </c>
      <c r="B533" t="s">
        <v>1420</v>
      </c>
      <c r="C533" t="s">
        <v>109</v>
      </c>
      <c r="D533" t="s">
        <v>853</v>
      </c>
      <c r="E533" t="s">
        <v>694</v>
      </c>
      <c r="F533">
        <v>64636</v>
      </c>
      <c r="G533">
        <v>11.235812844709001</v>
      </c>
      <c r="H533">
        <v>726237.99903059995</v>
      </c>
      <c r="I533" t="s">
        <v>1312</v>
      </c>
      <c r="J533">
        <v>2.2070252376958002</v>
      </c>
    </row>
    <row r="534" spans="1:10" hidden="1" x14ac:dyDescent="0.25">
      <c r="A534" t="s">
        <v>124</v>
      </c>
      <c r="B534" t="s">
        <v>1420</v>
      </c>
      <c r="C534" t="s">
        <v>109</v>
      </c>
      <c r="D534" t="s">
        <v>858</v>
      </c>
      <c r="E534" t="s">
        <v>694</v>
      </c>
      <c r="F534">
        <v>64636</v>
      </c>
      <c r="G534">
        <v>11.235769568781</v>
      </c>
      <c r="H534">
        <v>726235.20184771996</v>
      </c>
      <c r="I534" t="s">
        <v>1312</v>
      </c>
      <c r="J534">
        <v>2.2070167371034</v>
      </c>
    </row>
    <row r="535" spans="1:10" hidden="1" x14ac:dyDescent="0.25">
      <c r="A535" t="s">
        <v>124</v>
      </c>
      <c r="B535" t="s">
        <v>1420</v>
      </c>
      <c r="C535" t="s">
        <v>109</v>
      </c>
      <c r="D535" t="s">
        <v>859</v>
      </c>
      <c r="E535" t="s">
        <v>694</v>
      </c>
      <c r="F535">
        <v>64636</v>
      </c>
      <c r="G535">
        <v>11.235670334492999</v>
      </c>
      <c r="H535">
        <v>726228.78774027003</v>
      </c>
      <c r="I535" t="s">
        <v>1312</v>
      </c>
      <c r="J535">
        <v>2.2069972447372002</v>
      </c>
    </row>
    <row r="536" spans="1:10" hidden="1" x14ac:dyDescent="0.25">
      <c r="A536" t="s">
        <v>124</v>
      </c>
      <c r="B536" t="s">
        <v>1420</v>
      </c>
      <c r="C536" t="s">
        <v>109</v>
      </c>
      <c r="D536" t="s">
        <v>856</v>
      </c>
      <c r="E536" t="s">
        <v>694</v>
      </c>
      <c r="F536">
        <v>64636</v>
      </c>
      <c r="G536">
        <v>11.235596130911</v>
      </c>
      <c r="H536">
        <v>726223.99151756999</v>
      </c>
      <c r="I536" t="s">
        <v>1312</v>
      </c>
      <c r="J536">
        <v>2.2069826690959</v>
      </c>
    </row>
    <row r="537" spans="1:10" hidden="1" x14ac:dyDescent="0.25">
      <c r="A537" t="s">
        <v>124</v>
      </c>
      <c r="B537" t="s">
        <v>1420</v>
      </c>
      <c r="C537" t="s">
        <v>109</v>
      </c>
      <c r="D537" t="s">
        <v>857</v>
      </c>
      <c r="E537" t="s">
        <v>694</v>
      </c>
      <c r="F537">
        <v>64636</v>
      </c>
      <c r="G537">
        <v>11.235583181627</v>
      </c>
      <c r="H537">
        <v>726223.15452765999</v>
      </c>
      <c r="I537" t="s">
        <v>1312</v>
      </c>
      <c r="J537">
        <v>2.2069801254975001</v>
      </c>
    </row>
    <row r="538" spans="1:10" hidden="1" x14ac:dyDescent="0.25">
      <c r="A538" t="s">
        <v>126</v>
      </c>
      <c r="B538" t="s">
        <v>1069</v>
      </c>
      <c r="C538" t="s">
        <v>932</v>
      </c>
      <c r="D538" t="s">
        <v>499</v>
      </c>
      <c r="E538" t="s">
        <v>694</v>
      </c>
      <c r="F538">
        <v>7</v>
      </c>
      <c r="G538">
        <v>67683.710536642</v>
      </c>
      <c r="H538">
        <v>473785.97375648998</v>
      </c>
      <c r="I538" t="s">
        <v>1312</v>
      </c>
      <c r="J538">
        <v>0.38685418864559001</v>
      </c>
    </row>
    <row r="539" spans="1:10" hidden="1" x14ac:dyDescent="0.25">
      <c r="A539" t="s">
        <v>126</v>
      </c>
      <c r="B539" t="s">
        <v>1069</v>
      </c>
      <c r="C539" t="s">
        <v>1011</v>
      </c>
      <c r="D539" t="s">
        <v>499</v>
      </c>
      <c r="E539" t="s">
        <v>694</v>
      </c>
      <c r="F539">
        <v>9</v>
      </c>
      <c r="G539">
        <v>67996.111319796997</v>
      </c>
      <c r="H539">
        <v>611965.00187816995</v>
      </c>
      <c r="I539" t="s">
        <v>1312</v>
      </c>
      <c r="J539">
        <v>1.2863986885189</v>
      </c>
    </row>
    <row r="540" spans="1:10" hidden="1" x14ac:dyDescent="0.25">
      <c r="A540" t="s">
        <v>126</v>
      </c>
      <c r="B540" t="s">
        <v>1069</v>
      </c>
      <c r="C540" t="s">
        <v>352</v>
      </c>
      <c r="D540" t="s">
        <v>499</v>
      </c>
      <c r="E540" t="s">
        <v>694</v>
      </c>
      <c r="F540">
        <v>61</v>
      </c>
      <c r="G540">
        <v>67711.107762754997</v>
      </c>
      <c r="H540">
        <v>4130377.5735280998</v>
      </c>
      <c r="I540" t="s">
        <v>1312</v>
      </c>
      <c r="J540">
        <v>1.6574422724530999</v>
      </c>
    </row>
    <row r="541" spans="1:10" hidden="1" x14ac:dyDescent="0.25">
      <c r="A541" t="s">
        <v>126</v>
      </c>
      <c r="B541" t="s">
        <v>1069</v>
      </c>
      <c r="C541" t="s">
        <v>281</v>
      </c>
      <c r="D541" t="s">
        <v>499</v>
      </c>
      <c r="E541" t="s">
        <v>694</v>
      </c>
      <c r="F541">
        <v>61</v>
      </c>
      <c r="G541">
        <v>67711.107762754997</v>
      </c>
      <c r="H541">
        <v>4130377.5735280998</v>
      </c>
      <c r="I541" t="s">
        <v>1312</v>
      </c>
      <c r="J541">
        <v>2.0754471964415</v>
      </c>
    </row>
    <row r="542" spans="1:10" hidden="1" x14ac:dyDescent="0.25">
      <c r="A542" t="s">
        <v>126</v>
      </c>
      <c r="B542" t="s">
        <v>1069</v>
      </c>
      <c r="C542" t="s">
        <v>353</v>
      </c>
      <c r="D542" t="s">
        <v>499</v>
      </c>
      <c r="E542" t="s">
        <v>694</v>
      </c>
      <c r="F542">
        <v>14</v>
      </c>
      <c r="G542">
        <v>66377.036112283007</v>
      </c>
      <c r="H542">
        <v>929278.50557197002</v>
      </c>
      <c r="I542" t="s">
        <v>1312</v>
      </c>
      <c r="J542">
        <v>2.4463659570726</v>
      </c>
    </row>
    <row r="543" spans="1:10" hidden="1" x14ac:dyDescent="0.25">
      <c r="A543" t="s">
        <v>126</v>
      </c>
      <c r="B543" t="s">
        <v>1069</v>
      </c>
      <c r="C543" t="s">
        <v>1012</v>
      </c>
      <c r="D543" t="s">
        <v>499</v>
      </c>
      <c r="E543" t="s">
        <v>694</v>
      </c>
      <c r="F543">
        <v>6</v>
      </c>
      <c r="G543">
        <v>70453.055096648997</v>
      </c>
      <c r="H543">
        <v>422718.33057990001</v>
      </c>
      <c r="I543" t="s">
        <v>1312</v>
      </c>
      <c r="J543">
        <v>1.3329556675228</v>
      </c>
    </row>
    <row r="544" spans="1:10" hidden="1" x14ac:dyDescent="0.25">
      <c r="A544" t="s">
        <v>126</v>
      </c>
      <c r="B544" t="s">
        <v>251</v>
      </c>
      <c r="C544" t="s">
        <v>932</v>
      </c>
      <c r="D544" t="s">
        <v>252</v>
      </c>
      <c r="E544" t="s">
        <v>694</v>
      </c>
      <c r="F544">
        <v>322</v>
      </c>
      <c r="G544">
        <v>542.03824056999997</v>
      </c>
      <c r="H544">
        <v>174536.31346353999</v>
      </c>
      <c r="I544" t="s">
        <v>1312</v>
      </c>
      <c r="J544">
        <v>0.1425118253265</v>
      </c>
    </row>
    <row r="545" spans="1:10" hidden="1" x14ac:dyDescent="0.25">
      <c r="A545" t="s">
        <v>126</v>
      </c>
      <c r="B545" t="s">
        <v>251</v>
      </c>
      <c r="C545" t="s">
        <v>1011</v>
      </c>
      <c r="D545" t="s">
        <v>252</v>
      </c>
      <c r="E545" t="s">
        <v>694</v>
      </c>
      <c r="F545">
        <v>218</v>
      </c>
      <c r="G545">
        <v>542.06532398311003</v>
      </c>
      <c r="H545">
        <v>118170.24062832</v>
      </c>
      <c r="I545" t="s">
        <v>1312</v>
      </c>
      <c r="J545">
        <v>0.24840316374252</v>
      </c>
    </row>
    <row r="546" spans="1:10" hidden="1" x14ac:dyDescent="0.25">
      <c r="A546" t="s">
        <v>126</v>
      </c>
      <c r="B546" t="s">
        <v>251</v>
      </c>
      <c r="C546" t="s">
        <v>100</v>
      </c>
      <c r="D546" t="s">
        <v>252</v>
      </c>
      <c r="E546" t="s">
        <v>126</v>
      </c>
      <c r="F546">
        <v>2888</v>
      </c>
      <c r="G546">
        <v>542.04314368496</v>
      </c>
      <c r="H546">
        <v>414663.00491899002</v>
      </c>
      <c r="I546" t="s">
        <v>1312</v>
      </c>
      <c r="J546">
        <v>8.2872992704236995E-2</v>
      </c>
    </row>
    <row r="547" spans="1:10" hidden="1" x14ac:dyDescent="0.25">
      <c r="A547" t="s">
        <v>126</v>
      </c>
      <c r="B547" t="s">
        <v>251</v>
      </c>
      <c r="C547" t="s">
        <v>108</v>
      </c>
      <c r="D547" t="s">
        <v>252</v>
      </c>
      <c r="E547" t="s">
        <v>126</v>
      </c>
      <c r="F547">
        <v>3158</v>
      </c>
      <c r="G547">
        <v>542.03824056999997</v>
      </c>
      <c r="H547">
        <v>409238.87163035001</v>
      </c>
      <c r="I547" t="s">
        <v>1312</v>
      </c>
      <c r="J547">
        <v>0.14840381301478001</v>
      </c>
    </row>
    <row r="548" spans="1:10" hidden="1" x14ac:dyDescent="0.25">
      <c r="A548" t="s">
        <v>126</v>
      </c>
      <c r="B548" t="s">
        <v>251</v>
      </c>
      <c r="C548" t="s">
        <v>352</v>
      </c>
      <c r="D548" t="s">
        <v>252</v>
      </c>
      <c r="E548" t="s">
        <v>126</v>
      </c>
      <c r="F548">
        <v>97</v>
      </c>
      <c r="G548">
        <v>542.03824056999997</v>
      </c>
      <c r="H548">
        <v>52577.709335289997</v>
      </c>
      <c r="I548" t="s">
        <v>1312</v>
      </c>
      <c r="J548">
        <v>2.1098438699546002E-2</v>
      </c>
    </row>
    <row r="549" spans="1:10" hidden="1" x14ac:dyDescent="0.25">
      <c r="A549" t="s">
        <v>126</v>
      </c>
      <c r="B549" t="s">
        <v>251</v>
      </c>
      <c r="C549" t="s">
        <v>1012</v>
      </c>
      <c r="D549" t="s">
        <v>252</v>
      </c>
      <c r="E549" t="s">
        <v>694</v>
      </c>
      <c r="F549">
        <v>97</v>
      </c>
      <c r="G549">
        <v>542.06530660691999</v>
      </c>
      <c r="H549">
        <v>52580.334740871003</v>
      </c>
      <c r="I549" t="s">
        <v>1312</v>
      </c>
      <c r="J549">
        <v>0.16580131525628999</v>
      </c>
    </row>
    <row r="550" spans="1:10" hidden="1" x14ac:dyDescent="0.25">
      <c r="A550" t="s">
        <v>126</v>
      </c>
      <c r="B550" t="s">
        <v>829</v>
      </c>
      <c r="C550" t="s">
        <v>1011</v>
      </c>
      <c r="D550" t="s">
        <v>1070</v>
      </c>
      <c r="E550" t="s">
        <v>694</v>
      </c>
      <c r="F550">
        <v>195</v>
      </c>
      <c r="G550">
        <v>1015.254017</v>
      </c>
      <c r="H550">
        <v>197974.53331500001</v>
      </c>
      <c r="I550" t="s">
        <v>1312</v>
      </c>
      <c r="J550">
        <v>0.41615807968584001</v>
      </c>
    </row>
    <row r="551" spans="1:10" hidden="1" x14ac:dyDescent="0.25">
      <c r="A551" t="s">
        <v>126</v>
      </c>
      <c r="B551" t="s">
        <v>829</v>
      </c>
      <c r="C551" t="s">
        <v>100</v>
      </c>
      <c r="D551" t="s">
        <v>1070</v>
      </c>
      <c r="E551" t="s">
        <v>694</v>
      </c>
      <c r="F551">
        <v>2136</v>
      </c>
      <c r="G551">
        <v>1015.254017</v>
      </c>
      <c r="H551">
        <v>2168582.5803120001</v>
      </c>
      <c r="I551" t="s">
        <v>1312</v>
      </c>
      <c r="J551">
        <v>0.43340477984488002</v>
      </c>
    </row>
    <row r="552" spans="1:10" hidden="1" x14ac:dyDescent="0.25">
      <c r="A552" t="s">
        <v>126</v>
      </c>
      <c r="B552" t="s">
        <v>829</v>
      </c>
      <c r="C552" t="s">
        <v>108</v>
      </c>
      <c r="D552" t="s">
        <v>1070</v>
      </c>
      <c r="E552" t="s">
        <v>694</v>
      </c>
      <c r="F552">
        <v>2350</v>
      </c>
      <c r="G552">
        <v>1015.254017</v>
      </c>
      <c r="H552">
        <v>2385846.93995</v>
      </c>
      <c r="I552" t="s">
        <v>1312</v>
      </c>
      <c r="J552">
        <v>0.86518854317934002</v>
      </c>
    </row>
    <row r="553" spans="1:10" hidden="1" x14ac:dyDescent="0.25">
      <c r="A553" t="s">
        <v>126</v>
      </c>
      <c r="B553" t="s">
        <v>829</v>
      </c>
      <c r="C553" t="s">
        <v>352</v>
      </c>
      <c r="D553" t="s">
        <v>1070</v>
      </c>
      <c r="E553" t="s">
        <v>694</v>
      </c>
      <c r="F553">
        <v>2051</v>
      </c>
      <c r="G553">
        <v>1015.254017</v>
      </c>
      <c r="H553">
        <v>2082285.988867</v>
      </c>
      <c r="I553" t="s">
        <v>1312</v>
      </c>
      <c r="J553">
        <v>0.83558191953306005</v>
      </c>
    </row>
    <row r="554" spans="1:10" hidden="1" x14ac:dyDescent="0.25">
      <c r="A554" t="s">
        <v>126</v>
      </c>
      <c r="B554" t="s">
        <v>829</v>
      </c>
      <c r="C554" t="s">
        <v>281</v>
      </c>
      <c r="D554" t="s">
        <v>1070</v>
      </c>
      <c r="E554" t="s">
        <v>694</v>
      </c>
      <c r="F554">
        <v>1649</v>
      </c>
      <c r="G554">
        <v>1015.254017</v>
      </c>
      <c r="H554">
        <v>1674153.8740330001</v>
      </c>
      <c r="I554" t="s">
        <v>1312</v>
      </c>
      <c r="J554">
        <v>0.84123494823876999</v>
      </c>
    </row>
    <row r="555" spans="1:10" hidden="1" x14ac:dyDescent="0.25">
      <c r="A555" t="s">
        <v>126</v>
      </c>
      <c r="B555" t="s">
        <v>829</v>
      </c>
      <c r="C555" t="s">
        <v>1079</v>
      </c>
      <c r="D555" t="s">
        <v>1070</v>
      </c>
      <c r="E555" t="s">
        <v>694</v>
      </c>
      <c r="F555">
        <v>174</v>
      </c>
      <c r="G555">
        <v>1015.254017</v>
      </c>
      <c r="H555">
        <v>176654.19895799999</v>
      </c>
      <c r="I555" t="s">
        <v>1312</v>
      </c>
      <c r="J555">
        <v>0.42170310520961002</v>
      </c>
    </row>
    <row r="556" spans="1:10" hidden="1" x14ac:dyDescent="0.25">
      <c r="A556" t="s">
        <v>126</v>
      </c>
      <c r="B556" t="s">
        <v>829</v>
      </c>
      <c r="C556" t="s">
        <v>353</v>
      </c>
      <c r="D556" t="s">
        <v>1070</v>
      </c>
      <c r="E556" t="s">
        <v>694</v>
      </c>
      <c r="F556">
        <v>314</v>
      </c>
      <c r="G556">
        <v>1015.254017</v>
      </c>
      <c r="H556">
        <v>318789.76133800001</v>
      </c>
      <c r="I556" t="s">
        <v>1312</v>
      </c>
      <c r="J556">
        <v>0.83922786863618004</v>
      </c>
    </row>
    <row r="557" spans="1:10" hidden="1" x14ac:dyDescent="0.25">
      <c r="A557" t="s">
        <v>126</v>
      </c>
      <c r="B557" t="s">
        <v>829</v>
      </c>
      <c r="C557" t="s">
        <v>1012</v>
      </c>
      <c r="D557" t="s">
        <v>1070</v>
      </c>
      <c r="E557" t="s">
        <v>694</v>
      </c>
      <c r="F557">
        <v>131</v>
      </c>
      <c r="G557">
        <v>1015.254017</v>
      </c>
      <c r="H557">
        <v>132998.27622699999</v>
      </c>
      <c r="I557" t="s">
        <v>1312</v>
      </c>
      <c r="J557">
        <v>0.41938282123782</v>
      </c>
    </row>
    <row r="558" spans="1:10" hidden="1" x14ac:dyDescent="0.25">
      <c r="A558" t="s">
        <v>126</v>
      </c>
      <c r="B558" t="s">
        <v>1537</v>
      </c>
      <c r="C558" t="s">
        <v>1314</v>
      </c>
      <c r="D558" t="s">
        <v>1538</v>
      </c>
      <c r="E558" t="s">
        <v>694</v>
      </c>
      <c r="F558">
        <v>200</v>
      </c>
      <c r="G558">
        <v>1090.68291032</v>
      </c>
      <c r="H558">
        <v>218136.58206399999</v>
      </c>
      <c r="I558" t="s">
        <v>1312</v>
      </c>
      <c r="J558">
        <v>0.29803006339091997</v>
      </c>
    </row>
    <row r="559" spans="1:10" hidden="1" x14ac:dyDescent="0.25">
      <c r="A559" t="s">
        <v>126</v>
      </c>
      <c r="B559" t="s">
        <v>988</v>
      </c>
      <c r="C559" t="s">
        <v>455</v>
      </c>
      <c r="D559" t="s">
        <v>1016</v>
      </c>
      <c r="E559" t="s">
        <v>694</v>
      </c>
      <c r="F559">
        <v>19</v>
      </c>
      <c r="G559">
        <v>1096.35032587</v>
      </c>
      <c r="H559">
        <v>20830.656191530001</v>
      </c>
      <c r="I559" t="s">
        <v>1312</v>
      </c>
      <c r="J559">
        <v>0.49498289431809001</v>
      </c>
    </row>
    <row r="560" spans="1:10" hidden="1" x14ac:dyDescent="0.25">
      <c r="A560" t="s">
        <v>126</v>
      </c>
      <c r="B560" t="s">
        <v>988</v>
      </c>
      <c r="C560" t="s">
        <v>1011</v>
      </c>
      <c r="D560" t="s">
        <v>1016</v>
      </c>
      <c r="E560" t="s">
        <v>694</v>
      </c>
      <c r="F560">
        <v>265</v>
      </c>
      <c r="G560">
        <v>1096.4051185633</v>
      </c>
      <c r="H560">
        <v>290547.35641926999</v>
      </c>
      <c r="I560" t="s">
        <v>1312</v>
      </c>
      <c r="J560">
        <v>0.61075345338913001</v>
      </c>
    </row>
    <row r="561" spans="1:10" hidden="1" x14ac:dyDescent="0.25">
      <c r="A561" t="s">
        <v>126</v>
      </c>
      <c r="B561" t="s">
        <v>988</v>
      </c>
      <c r="C561" t="s">
        <v>100</v>
      </c>
      <c r="D561" t="s">
        <v>1016</v>
      </c>
      <c r="E561" t="s">
        <v>694</v>
      </c>
      <c r="F561">
        <v>1208</v>
      </c>
      <c r="G561">
        <v>1096.35032587</v>
      </c>
      <c r="H561">
        <v>1324391.193651</v>
      </c>
      <c r="I561" t="s">
        <v>1312</v>
      </c>
      <c r="J561">
        <v>0.26468785598665001</v>
      </c>
    </row>
    <row r="562" spans="1:10" hidden="1" x14ac:dyDescent="0.25">
      <c r="A562" t="s">
        <v>126</v>
      </c>
      <c r="B562" t="s">
        <v>988</v>
      </c>
      <c r="C562" t="s">
        <v>108</v>
      </c>
      <c r="D562" t="s">
        <v>1016</v>
      </c>
      <c r="E562" t="s">
        <v>694</v>
      </c>
      <c r="F562">
        <v>1508</v>
      </c>
      <c r="G562">
        <v>1096.35032587</v>
      </c>
      <c r="H562">
        <v>1653296.2914120001</v>
      </c>
      <c r="I562" t="s">
        <v>1312</v>
      </c>
      <c r="J562">
        <v>0.59954097886954005</v>
      </c>
    </row>
    <row r="563" spans="1:10" hidden="1" x14ac:dyDescent="0.25">
      <c r="A563" t="s">
        <v>126</v>
      </c>
      <c r="B563" t="s">
        <v>988</v>
      </c>
      <c r="C563" t="s">
        <v>352</v>
      </c>
      <c r="D563" t="s">
        <v>1032</v>
      </c>
      <c r="E563" t="s">
        <v>694</v>
      </c>
      <c r="F563">
        <v>2300</v>
      </c>
      <c r="G563">
        <v>1110.7901855734001</v>
      </c>
      <c r="H563">
        <v>2554817.4268188998</v>
      </c>
      <c r="I563" t="s">
        <v>1312</v>
      </c>
      <c r="J563">
        <v>1.0251998337267001</v>
      </c>
    </row>
    <row r="564" spans="1:10" hidden="1" x14ac:dyDescent="0.25">
      <c r="A564" t="s">
        <v>126</v>
      </c>
      <c r="B564" t="s">
        <v>988</v>
      </c>
      <c r="C564" t="s">
        <v>353</v>
      </c>
      <c r="D564" t="s">
        <v>1016</v>
      </c>
      <c r="E564" t="s">
        <v>694</v>
      </c>
      <c r="F564">
        <v>211</v>
      </c>
      <c r="G564">
        <v>1096.35032587</v>
      </c>
      <c r="H564">
        <v>231329.91875857001</v>
      </c>
      <c r="I564" t="s">
        <v>1312</v>
      </c>
      <c r="J564">
        <v>0.60898604100931997</v>
      </c>
    </row>
    <row r="565" spans="1:10" hidden="1" x14ac:dyDescent="0.25">
      <c r="A565" t="s">
        <v>126</v>
      </c>
      <c r="B565" t="s">
        <v>988</v>
      </c>
      <c r="C565" t="s">
        <v>1012</v>
      </c>
      <c r="D565" t="s">
        <v>1016</v>
      </c>
      <c r="E565" t="s">
        <v>694</v>
      </c>
      <c r="F565">
        <v>189</v>
      </c>
      <c r="G565">
        <v>1096.4051416287</v>
      </c>
      <c r="H565">
        <v>207220.57176781999</v>
      </c>
      <c r="I565" t="s">
        <v>1312</v>
      </c>
      <c r="J565">
        <v>0.65342762682257005</v>
      </c>
    </row>
    <row r="566" spans="1:10" hidden="1" x14ac:dyDescent="0.25">
      <c r="A566" t="s">
        <v>126</v>
      </c>
      <c r="B566" t="s">
        <v>1071</v>
      </c>
      <c r="C566" t="s">
        <v>455</v>
      </c>
      <c r="D566" t="s">
        <v>1072</v>
      </c>
      <c r="E566" t="s">
        <v>694</v>
      </c>
      <c r="F566">
        <v>22</v>
      </c>
      <c r="G566">
        <v>923.78504501650002</v>
      </c>
      <c r="H566">
        <v>20323.270990362998</v>
      </c>
      <c r="I566" t="s">
        <v>1312</v>
      </c>
      <c r="J566">
        <v>0.48292628923092001</v>
      </c>
    </row>
    <row r="567" spans="1:10" hidden="1" x14ac:dyDescent="0.25">
      <c r="A567" t="s">
        <v>126</v>
      </c>
      <c r="B567" t="s">
        <v>1071</v>
      </c>
      <c r="C567" t="s">
        <v>932</v>
      </c>
      <c r="D567" t="s">
        <v>1072</v>
      </c>
      <c r="E567" t="s">
        <v>694</v>
      </c>
      <c r="F567">
        <v>260</v>
      </c>
      <c r="G567">
        <v>923.78486681000004</v>
      </c>
      <c r="H567">
        <v>240184.0653706</v>
      </c>
      <c r="I567" t="s">
        <v>1312</v>
      </c>
      <c r="J567">
        <v>0.19611431507320001</v>
      </c>
    </row>
    <row r="568" spans="1:10" hidden="1" x14ac:dyDescent="0.25">
      <c r="A568" t="s">
        <v>126</v>
      </c>
      <c r="B568" t="s">
        <v>1071</v>
      </c>
      <c r="C568" t="s">
        <v>1011</v>
      </c>
      <c r="D568" t="s">
        <v>1072</v>
      </c>
      <c r="E568" t="s">
        <v>694</v>
      </c>
      <c r="F568">
        <v>156</v>
      </c>
      <c r="G568">
        <v>923.83103236654995</v>
      </c>
      <c r="H568">
        <v>144117.64104918001</v>
      </c>
      <c r="I568" t="s">
        <v>1312</v>
      </c>
      <c r="J568">
        <v>0.30294664542763</v>
      </c>
    </row>
    <row r="569" spans="1:10" hidden="1" x14ac:dyDescent="0.25">
      <c r="A569" t="s">
        <v>126</v>
      </c>
      <c r="B569" t="s">
        <v>1071</v>
      </c>
      <c r="C569" t="s">
        <v>100</v>
      </c>
      <c r="D569" t="s">
        <v>1072</v>
      </c>
      <c r="E569" t="s">
        <v>694</v>
      </c>
      <c r="F569">
        <v>710</v>
      </c>
      <c r="G569">
        <v>923.78486681000004</v>
      </c>
      <c r="H569">
        <v>655887.25543510006</v>
      </c>
      <c r="I569" t="s">
        <v>1312</v>
      </c>
      <c r="J569">
        <v>0.13108316654652</v>
      </c>
    </row>
    <row r="570" spans="1:10" hidden="1" x14ac:dyDescent="0.25">
      <c r="A570" t="s">
        <v>126</v>
      </c>
      <c r="B570" t="s">
        <v>1071</v>
      </c>
      <c r="C570" t="s">
        <v>108</v>
      </c>
      <c r="D570" t="s">
        <v>1072</v>
      </c>
      <c r="E570" t="s">
        <v>694</v>
      </c>
      <c r="F570">
        <v>902</v>
      </c>
      <c r="G570">
        <v>923.78486988246004</v>
      </c>
      <c r="H570">
        <v>833253.95263396995</v>
      </c>
      <c r="I570" t="s">
        <v>1312</v>
      </c>
      <c r="J570">
        <v>0.30216597775249998</v>
      </c>
    </row>
    <row r="571" spans="1:10" hidden="1" x14ac:dyDescent="0.25">
      <c r="A571" t="s">
        <v>126</v>
      </c>
      <c r="B571" t="s">
        <v>1071</v>
      </c>
      <c r="C571" t="s">
        <v>352</v>
      </c>
      <c r="D571" t="s">
        <v>1072</v>
      </c>
      <c r="E571" t="s">
        <v>694</v>
      </c>
      <c r="F571">
        <v>1540</v>
      </c>
      <c r="G571">
        <v>923.78486681000004</v>
      </c>
      <c r="H571">
        <v>1422628.6948873999</v>
      </c>
      <c r="I571" t="s">
        <v>1312</v>
      </c>
      <c r="J571">
        <v>0.57087394431521998</v>
      </c>
    </row>
    <row r="572" spans="1:10" hidden="1" x14ac:dyDescent="0.25">
      <c r="A572" t="s">
        <v>126</v>
      </c>
      <c r="B572" t="s">
        <v>1071</v>
      </c>
      <c r="C572" t="s">
        <v>1079</v>
      </c>
      <c r="D572" t="s">
        <v>1072</v>
      </c>
      <c r="E572" t="s">
        <v>694</v>
      </c>
      <c r="F572">
        <v>43</v>
      </c>
      <c r="G572">
        <v>923.78486681000004</v>
      </c>
      <c r="H572">
        <v>39722.749272829999</v>
      </c>
      <c r="I572" t="s">
        <v>1312</v>
      </c>
      <c r="J572">
        <v>9.482484319435E-2</v>
      </c>
    </row>
    <row r="573" spans="1:10" hidden="1" x14ac:dyDescent="0.25">
      <c r="A573" t="s">
        <v>126</v>
      </c>
      <c r="B573" t="s">
        <v>1071</v>
      </c>
      <c r="C573" t="s">
        <v>353</v>
      </c>
      <c r="D573" t="s">
        <v>1072</v>
      </c>
      <c r="E573" t="s">
        <v>694</v>
      </c>
      <c r="F573">
        <v>124</v>
      </c>
      <c r="G573">
        <v>923.78486681745005</v>
      </c>
      <c r="H573">
        <v>114549.32348536</v>
      </c>
      <c r="I573" t="s">
        <v>1312</v>
      </c>
      <c r="J573">
        <v>0.30155606064278001</v>
      </c>
    </row>
    <row r="574" spans="1:10" hidden="1" x14ac:dyDescent="0.25">
      <c r="A574" t="s">
        <v>126</v>
      </c>
      <c r="B574" t="s">
        <v>1071</v>
      </c>
      <c r="C574" t="s">
        <v>1012</v>
      </c>
      <c r="D574" t="s">
        <v>1072</v>
      </c>
      <c r="E574" t="s">
        <v>694</v>
      </c>
      <c r="F574">
        <v>112</v>
      </c>
      <c r="G574">
        <v>923.78486681000004</v>
      </c>
      <c r="H574">
        <v>103463.90508272</v>
      </c>
      <c r="I574" t="s">
        <v>1312</v>
      </c>
      <c r="J574">
        <v>0.32625223153881</v>
      </c>
    </row>
    <row r="575" spans="1:10" hidden="1" x14ac:dyDescent="0.25">
      <c r="A575" t="s">
        <v>126</v>
      </c>
      <c r="B575" t="s">
        <v>301</v>
      </c>
      <c r="C575" t="s">
        <v>352</v>
      </c>
      <c r="D575" t="s">
        <v>302</v>
      </c>
      <c r="E575" t="s">
        <v>126</v>
      </c>
      <c r="F575">
        <v>2500</v>
      </c>
      <c r="G575">
        <v>506.02226846999997</v>
      </c>
      <c r="H575">
        <v>1265055.671175</v>
      </c>
      <c r="I575" t="s">
        <v>1312</v>
      </c>
      <c r="J575">
        <v>0.50764287503646</v>
      </c>
    </row>
    <row r="576" spans="1:10" hidden="1" x14ac:dyDescent="0.25">
      <c r="A576" t="s">
        <v>126</v>
      </c>
      <c r="B576" t="s">
        <v>456</v>
      </c>
      <c r="C576" t="s">
        <v>455</v>
      </c>
      <c r="D576" t="s">
        <v>457</v>
      </c>
      <c r="E576" t="s">
        <v>694</v>
      </c>
      <c r="F576">
        <v>150</v>
      </c>
      <c r="G576">
        <v>1030.4076904000001</v>
      </c>
      <c r="H576">
        <v>154561.15356000001</v>
      </c>
      <c r="I576" t="s">
        <v>1312</v>
      </c>
      <c r="J576">
        <v>3.6727180572150999</v>
      </c>
    </row>
    <row r="577" spans="1:10" hidden="1" x14ac:dyDescent="0.25">
      <c r="A577" t="s">
        <v>126</v>
      </c>
      <c r="B577" t="s">
        <v>456</v>
      </c>
      <c r="C577" t="s">
        <v>932</v>
      </c>
      <c r="D577" t="s">
        <v>457</v>
      </c>
      <c r="E577" t="s">
        <v>694</v>
      </c>
      <c r="F577">
        <v>364</v>
      </c>
      <c r="G577">
        <v>1030.4076819075999</v>
      </c>
      <c r="H577">
        <v>375068.39621437999</v>
      </c>
      <c r="I577" t="s">
        <v>1312</v>
      </c>
      <c r="J577">
        <v>0.30624963198824001</v>
      </c>
    </row>
    <row r="578" spans="1:10" hidden="1" x14ac:dyDescent="0.25">
      <c r="A578" t="s">
        <v>126</v>
      </c>
      <c r="B578" t="s">
        <v>456</v>
      </c>
      <c r="C578" t="s">
        <v>1011</v>
      </c>
      <c r="D578" t="s">
        <v>457</v>
      </c>
      <c r="E578" t="s">
        <v>694</v>
      </c>
      <c r="F578">
        <v>157</v>
      </c>
      <c r="G578">
        <v>1030.4591976582999</v>
      </c>
      <c r="H578">
        <v>161782.09403235</v>
      </c>
      <c r="I578" t="s">
        <v>1312</v>
      </c>
      <c r="J578">
        <v>0.34007871847301002</v>
      </c>
    </row>
    <row r="579" spans="1:10" hidden="1" x14ac:dyDescent="0.25">
      <c r="A579" t="s">
        <v>126</v>
      </c>
      <c r="B579" t="s">
        <v>456</v>
      </c>
      <c r="C579" t="s">
        <v>100</v>
      </c>
      <c r="D579" t="s">
        <v>457</v>
      </c>
      <c r="E579" t="s">
        <v>126</v>
      </c>
      <c r="F579">
        <v>2085</v>
      </c>
      <c r="G579">
        <v>1030.4076904000001</v>
      </c>
      <c r="H579">
        <v>2148400.0344839999</v>
      </c>
      <c r="I579" t="s">
        <v>1312</v>
      </c>
      <c r="J579">
        <v>0.42937117194323998</v>
      </c>
    </row>
    <row r="580" spans="1:10" hidden="1" x14ac:dyDescent="0.25">
      <c r="A580" t="s">
        <v>126</v>
      </c>
      <c r="B580" t="s">
        <v>456</v>
      </c>
      <c r="C580" t="s">
        <v>108</v>
      </c>
      <c r="D580" t="s">
        <v>457</v>
      </c>
      <c r="E580" t="s">
        <v>126</v>
      </c>
      <c r="F580">
        <v>2555</v>
      </c>
      <c r="G580">
        <v>1030.4076904000001</v>
      </c>
      <c r="H580">
        <v>2632691.648972</v>
      </c>
      <c r="I580" t="s">
        <v>1312</v>
      </c>
      <c r="J580">
        <v>0.95470275744605004</v>
      </c>
    </row>
    <row r="581" spans="1:10" hidden="1" x14ac:dyDescent="0.25">
      <c r="A581" t="s">
        <v>126</v>
      </c>
      <c r="B581" t="s">
        <v>456</v>
      </c>
      <c r="C581" t="s">
        <v>352</v>
      </c>
      <c r="D581" t="s">
        <v>457</v>
      </c>
      <c r="E581" t="s">
        <v>126</v>
      </c>
      <c r="F581">
        <v>2336</v>
      </c>
      <c r="G581">
        <v>1030.4076904000001</v>
      </c>
      <c r="H581">
        <v>2407032.3647743999</v>
      </c>
      <c r="I581" t="s">
        <v>1312</v>
      </c>
      <c r="J581">
        <v>0.96589648803753003</v>
      </c>
    </row>
    <row r="582" spans="1:10" hidden="1" x14ac:dyDescent="0.25">
      <c r="A582" t="s">
        <v>126</v>
      </c>
      <c r="B582" t="s">
        <v>456</v>
      </c>
      <c r="C582" t="s">
        <v>352</v>
      </c>
      <c r="D582" t="s">
        <v>457</v>
      </c>
      <c r="E582" t="s">
        <v>694</v>
      </c>
      <c r="F582">
        <v>94</v>
      </c>
      <c r="G582">
        <v>1030.4076904000001</v>
      </c>
      <c r="H582">
        <v>96858.322897599995</v>
      </c>
      <c r="I582" t="s">
        <v>1312</v>
      </c>
      <c r="J582">
        <v>3.8867410049456E-2</v>
      </c>
    </row>
    <row r="583" spans="1:10" hidden="1" x14ac:dyDescent="0.25">
      <c r="A583" t="s">
        <v>126</v>
      </c>
      <c r="B583" t="s">
        <v>456</v>
      </c>
      <c r="C583" t="s">
        <v>1079</v>
      </c>
      <c r="D583" t="s">
        <v>457</v>
      </c>
      <c r="E583" t="s">
        <v>694</v>
      </c>
      <c r="F583">
        <v>124</v>
      </c>
      <c r="G583">
        <v>1030.4076904000001</v>
      </c>
      <c r="H583">
        <v>127770.5536096</v>
      </c>
      <c r="I583" t="s">
        <v>1312</v>
      </c>
      <c r="J583">
        <v>0.30500967160328002</v>
      </c>
    </row>
    <row r="584" spans="1:10" hidden="1" x14ac:dyDescent="0.25">
      <c r="A584" t="s">
        <v>126</v>
      </c>
      <c r="B584" t="s">
        <v>456</v>
      </c>
      <c r="C584" t="s">
        <v>353</v>
      </c>
      <c r="D584" t="s">
        <v>457</v>
      </c>
      <c r="E584" t="s">
        <v>694</v>
      </c>
      <c r="F584">
        <v>227</v>
      </c>
      <c r="G584">
        <v>1030.4242778303999</v>
      </c>
      <c r="H584">
        <v>233906.31106748999</v>
      </c>
      <c r="I584" t="s">
        <v>1312</v>
      </c>
      <c r="J584">
        <v>0.61576850546839001</v>
      </c>
    </row>
    <row r="585" spans="1:10" hidden="1" x14ac:dyDescent="0.25">
      <c r="A585" t="s">
        <v>126</v>
      </c>
      <c r="B585" t="s">
        <v>456</v>
      </c>
      <c r="C585" t="s">
        <v>1012</v>
      </c>
      <c r="D585" t="s">
        <v>457</v>
      </c>
      <c r="E585" t="s">
        <v>694</v>
      </c>
      <c r="F585">
        <v>146</v>
      </c>
      <c r="G585">
        <v>1030.459168439</v>
      </c>
      <c r="H585">
        <v>150447.03859208999</v>
      </c>
      <c r="I585" t="s">
        <v>1312</v>
      </c>
      <c r="J585">
        <v>0.47440391922025998</v>
      </c>
    </row>
    <row r="586" spans="1:10" hidden="1" x14ac:dyDescent="0.25">
      <c r="A586" t="s">
        <v>126</v>
      </c>
      <c r="B586" t="s">
        <v>1539</v>
      </c>
      <c r="C586" t="s">
        <v>1314</v>
      </c>
      <c r="D586" t="s">
        <v>1540</v>
      </c>
      <c r="E586" t="s">
        <v>694</v>
      </c>
      <c r="F586">
        <v>500</v>
      </c>
      <c r="G586">
        <v>1241.0979185087999</v>
      </c>
      <c r="H586">
        <v>620548.95925438998</v>
      </c>
      <c r="I586" t="s">
        <v>1312</v>
      </c>
      <c r="J586">
        <v>0.84782774128867999</v>
      </c>
    </row>
    <row r="587" spans="1:10" hidden="1" x14ac:dyDescent="0.25">
      <c r="A587" t="s">
        <v>126</v>
      </c>
      <c r="B587" t="s">
        <v>405</v>
      </c>
      <c r="C587" t="s">
        <v>455</v>
      </c>
      <c r="D587" t="s">
        <v>406</v>
      </c>
      <c r="E587" t="s">
        <v>694</v>
      </c>
      <c r="F587">
        <v>27</v>
      </c>
      <c r="G587">
        <v>1010.9870973</v>
      </c>
      <c r="H587">
        <v>27296.6516271</v>
      </c>
      <c r="I587" t="s">
        <v>1312</v>
      </c>
      <c r="J587">
        <v>0.64862938081943</v>
      </c>
    </row>
    <row r="588" spans="1:10" hidden="1" x14ac:dyDescent="0.25">
      <c r="A588" t="s">
        <v>126</v>
      </c>
      <c r="B588" t="s">
        <v>405</v>
      </c>
      <c r="C588" t="s">
        <v>932</v>
      </c>
      <c r="D588" t="s">
        <v>406</v>
      </c>
      <c r="E588" t="s">
        <v>694</v>
      </c>
      <c r="F588">
        <v>337</v>
      </c>
      <c r="G588">
        <v>1010.9870973</v>
      </c>
      <c r="H588">
        <v>340702.65179009998</v>
      </c>
      <c r="I588" t="s">
        <v>1312</v>
      </c>
      <c r="J588">
        <v>0.27818942566544003</v>
      </c>
    </row>
    <row r="589" spans="1:10" hidden="1" x14ac:dyDescent="0.25">
      <c r="A589" t="s">
        <v>126</v>
      </c>
      <c r="B589" t="s">
        <v>405</v>
      </c>
      <c r="C589" t="s">
        <v>1011</v>
      </c>
      <c r="D589" t="s">
        <v>406</v>
      </c>
      <c r="E589" t="s">
        <v>694</v>
      </c>
      <c r="F589">
        <v>115</v>
      </c>
      <c r="G589">
        <v>1011.0375763253001</v>
      </c>
      <c r="H589">
        <v>116269.32127741</v>
      </c>
      <c r="I589" t="s">
        <v>1312</v>
      </c>
      <c r="J589">
        <v>0.24440728137591</v>
      </c>
    </row>
    <row r="590" spans="1:10" hidden="1" x14ac:dyDescent="0.25">
      <c r="A590" t="s">
        <v>126</v>
      </c>
      <c r="B590" t="s">
        <v>405</v>
      </c>
      <c r="C590" t="s">
        <v>100</v>
      </c>
      <c r="D590" t="s">
        <v>406</v>
      </c>
      <c r="E590" t="s">
        <v>126</v>
      </c>
      <c r="F590">
        <v>1923</v>
      </c>
      <c r="G590">
        <v>1010.9870973</v>
      </c>
      <c r="H590">
        <v>1944128.1881079001</v>
      </c>
      <c r="I590" t="s">
        <v>1312</v>
      </c>
      <c r="J590">
        <v>0.38854616697875</v>
      </c>
    </row>
    <row r="591" spans="1:10" hidden="1" x14ac:dyDescent="0.25">
      <c r="A591" t="s">
        <v>126</v>
      </c>
      <c r="B591" t="s">
        <v>405</v>
      </c>
      <c r="C591" t="s">
        <v>108</v>
      </c>
      <c r="D591" t="s">
        <v>406</v>
      </c>
      <c r="E591" t="s">
        <v>126</v>
      </c>
      <c r="F591">
        <v>2103</v>
      </c>
      <c r="G591">
        <v>1010.9870973</v>
      </c>
      <c r="H591">
        <v>2126105.8656219002</v>
      </c>
      <c r="I591" t="s">
        <v>1312</v>
      </c>
      <c r="J591">
        <v>0.77099767203045999</v>
      </c>
    </row>
    <row r="592" spans="1:10" hidden="1" x14ac:dyDescent="0.25">
      <c r="A592" t="s">
        <v>126</v>
      </c>
      <c r="B592" t="s">
        <v>405</v>
      </c>
      <c r="C592" t="s">
        <v>352</v>
      </c>
      <c r="D592" t="s">
        <v>406</v>
      </c>
      <c r="E592" t="s">
        <v>126</v>
      </c>
      <c r="F592">
        <v>1439</v>
      </c>
      <c r="G592">
        <v>1010.9870973</v>
      </c>
      <c r="H592">
        <v>1454810.4330147</v>
      </c>
      <c r="I592" t="s">
        <v>1312</v>
      </c>
      <c r="J592">
        <v>0.58378786615981004</v>
      </c>
    </row>
    <row r="593" spans="1:10" hidden="1" x14ac:dyDescent="0.25">
      <c r="A593" t="s">
        <v>126</v>
      </c>
      <c r="B593" t="s">
        <v>405</v>
      </c>
      <c r="C593" t="s">
        <v>352</v>
      </c>
      <c r="D593" t="s">
        <v>406</v>
      </c>
      <c r="E593" t="s">
        <v>694</v>
      </c>
      <c r="F593">
        <v>807</v>
      </c>
      <c r="G593">
        <v>1010.9870973</v>
      </c>
      <c r="H593">
        <v>815866.58752109995</v>
      </c>
      <c r="I593" t="s">
        <v>1312</v>
      </c>
      <c r="J593">
        <v>0.32739180541416002</v>
      </c>
    </row>
    <row r="594" spans="1:10" hidden="1" x14ac:dyDescent="0.25">
      <c r="A594" t="s">
        <v>126</v>
      </c>
      <c r="B594" t="s">
        <v>405</v>
      </c>
      <c r="C594" t="s">
        <v>1079</v>
      </c>
      <c r="D594" t="s">
        <v>406</v>
      </c>
      <c r="E594" t="s">
        <v>694</v>
      </c>
      <c r="F594">
        <v>85</v>
      </c>
      <c r="G594">
        <v>1010.9870973</v>
      </c>
      <c r="H594">
        <v>85933.903270499999</v>
      </c>
      <c r="I594" t="s">
        <v>1312</v>
      </c>
      <c r="J594">
        <v>0.20513859317076</v>
      </c>
    </row>
    <row r="595" spans="1:10" hidden="1" x14ac:dyDescent="0.25">
      <c r="A595" t="s">
        <v>126</v>
      </c>
      <c r="B595" t="s">
        <v>405</v>
      </c>
      <c r="C595" t="s">
        <v>353</v>
      </c>
      <c r="D595" t="s">
        <v>406</v>
      </c>
      <c r="E595" t="s">
        <v>694</v>
      </c>
      <c r="F595">
        <v>59</v>
      </c>
      <c r="G595">
        <v>1010.9870973</v>
      </c>
      <c r="H595">
        <v>59648.238740699999</v>
      </c>
      <c r="I595" t="s">
        <v>1312</v>
      </c>
      <c r="J595">
        <v>0.15702657468094</v>
      </c>
    </row>
    <row r="596" spans="1:10" hidden="1" x14ac:dyDescent="0.25">
      <c r="A596" t="s">
        <v>126</v>
      </c>
      <c r="B596" t="s">
        <v>405</v>
      </c>
      <c r="C596" t="s">
        <v>1012</v>
      </c>
      <c r="D596" t="s">
        <v>406</v>
      </c>
      <c r="E596" t="s">
        <v>694</v>
      </c>
      <c r="F596">
        <v>72</v>
      </c>
      <c r="G596">
        <v>1011.0375867118</v>
      </c>
      <c r="H596">
        <v>72794.706243245993</v>
      </c>
      <c r="I596" t="s">
        <v>1312</v>
      </c>
      <c r="J596">
        <v>0.22954319515664001</v>
      </c>
    </row>
    <row r="597" spans="1:10" hidden="1" x14ac:dyDescent="0.25">
      <c r="A597" t="s">
        <v>126</v>
      </c>
      <c r="B597" t="s">
        <v>136</v>
      </c>
      <c r="C597" t="s">
        <v>455</v>
      </c>
      <c r="D597" t="s">
        <v>136</v>
      </c>
      <c r="E597" t="s">
        <v>694</v>
      </c>
      <c r="F597">
        <v>214</v>
      </c>
      <c r="G597">
        <v>347.0460951</v>
      </c>
      <c r="H597">
        <v>74267.8643514</v>
      </c>
      <c r="I597" t="s">
        <v>1312</v>
      </c>
      <c r="J597">
        <v>1.7647702556017999</v>
      </c>
    </row>
    <row r="598" spans="1:10" hidden="1" x14ac:dyDescent="0.25">
      <c r="A598" t="s">
        <v>126</v>
      </c>
      <c r="B598" t="s">
        <v>136</v>
      </c>
      <c r="C598" t="s">
        <v>932</v>
      </c>
      <c r="D598" t="s">
        <v>136</v>
      </c>
      <c r="E598" t="s">
        <v>694</v>
      </c>
      <c r="F598">
        <v>1004</v>
      </c>
      <c r="G598">
        <v>347.0460951</v>
      </c>
      <c r="H598">
        <v>348434.27948039997</v>
      </c>
      <c r="I598" t="s">
        <v>1312</v>
      </c>
      <c r="J598">
        <v>0.28450242926351998</v>
      </c>
    </row>
    <row r="599" spans="1:10" hidden="1" x14ac:dyDescent="0.25">
      <c r="A599" t="s">
        <v>126</v>
      </c>
      <c r="B599" t="s">
        <v>136</v>
      </c>
      <c r="C599" t="s">
        <v>1011</v>
      </c>
      <c r="D599" t="s">
        <v>136</v>
      </c>
      <c r="E599" t="s">
        <v>694</v>
      </c>
      <c r="F599">
        <v>343</v>
      </c>
      <c r="G599">
        <v>347.04613860723998</v>
      </c>
      <c r="H599">
        <v>119036.82554228</v>
      </c>
      <c r="I599" t="s">
        <v>1312</v>
      </c>
      <c r="J599">
        <v>0.25022479356348998</v>
      </c>
    </row>
    <row r="600" spans="1:10" hidden="1" x14ac:dyDescent="0.25">
      <c r="A600" t="s">
        <v>126</v>
      </c>
      <c r="B600" t="s">
        <v>136</v>
      </c>
      <c r="C600" t="s">
        <v>108</v>
      </c>
      <c r="D600" t="s">
        <v>136</v>
      </c>
      <c r="E600" t="s">
        <v>126</v>
      </c>
      <c r="F600">
        <v>1262</v>
      </c>
      <c r="G600">
        <v>347.0460951</v>
      </c>
      <c r="H600">
        <v>437972.17201620003</v>
      </c>
      <c r="I600" t="s">
        <v>1312</v>
      </c>
      <c r="J600">
        <v>0.15882347652517001</v>
      </c>
    </row>
    <row r="601" spans="1:10" hidden="1" x14ac:dyDescent="0.25">
      <c r="A601" t="s">
        <v>126</v>
      </c>
      <c r="B601" t="s">
        <v>136</v>
      </c>
      <c r="C601" t="s">
        <v>352</v>
      </c>
      <c r="D601" t="s">
        <v>136</v>
      </c>
      <c r="E601" t="s">
        <v>126</v>
      </c>
      <c r="F601">
        <v>2324</v>
      </c>
      <c r="G601">
        <v>347.04609549859998</v>
      </c>
      <c r="H601">
        <v>806535.12593873998</v>
      </c>
      <c r="I601" t="s">
        <v>1312</v>
      </c>
      <c r="J601">
        <v>0.32364726666073002</v>
      </c>
    </row>
    <row r="602" spans="1:10" hidden="1" x14ac:dyDescent="0.25">
      <c r="A602" t="s">
        <v>126</v>
      </c>
      <c r="B602" t="s">
        <v>136</v>
      </c>
      <c r="C602" t="s">
        <v>352</v>
      </c>
      <c r="D602" t="s">
        <v>136</v>
      </c>
      <c r="E602" t="s">
        <v>694</v>
      </c>
      <c r="F602">
        <v>288</v>
      </c>
      <c r="G602">
        <v>347.04609549859998</v>
      </c>
      <c r="H602">
        <v>99949.275503596</v>
      </c>
      <c r="I602" t="s">
        <v>1312</v>
      </c>
      <c r="J602">
        <v>4.0107750773791001E-2</v>
      </c>
    </row>
    <row r="603" spans="1:10" hidden="1" x14ac:dyDescent="0.25">
      <c r="A603" t="s">
        <v>126</v>
      </c>
      <c r="B603" t="s">
        <v>136</v>
      </c>
      <c r="C603" t="s">
        <v>281</v>
      </c>
      <c r="D603" t="s">
        <v>136</v>
      </c>
      <c r="E603" t="s">
        <v>126</v>
      </c>
      <c r="F603">
        <v>952</v>
      </c>
      <c r="G603">
        <v>347.0460951</v>
      </c>
      <c r="H603">
        <v>330387.88253519998</v>
      </c>
      <c r="I603" t="s">
        <v>1312</v>
      </c>
      <c r="J603">
        <v>0.16601450892544001</v>
      </c>
    </row>
    <row r="604" spans="1:10" hidden="1" x14ac:dyDescent="0.25">
      <c r="A604" t="s">
        <v>126</v>
      </c>
      <c r="B604" t="s">
        <v>136</v>
      </c>
      <c r="C604" t="s">
        <v>281</v>
      </c>
      <c r="D604" t="s">
        <v>136</v>
      </c>
      <c r="E604" t="s">
        <v>694</v>
      </c>
      <c r="F604">
        <v>129</v>
      </c>
      <c r="G604">
        <v>347.0460951</v>
      </c>
      <c r="H604">
        <v>44768.946267899999</v>
      </c>
      <c r="I604" t="s">
        <v>1312</v>
      </c>
      <c r="J604">
        <v>2.2495663499351001E-2</v>
      </c>
    </row>
    <row r="605" spans="1:10" hidden="1" x14ac:dyDescent="0.25">
      <c r="A605" t="s">
        <v>126</v>
      </c>
      <c r="B605" t="s">
        <v>136</v>
      </c>
      <c r="C605" t="s">
        <v>353</v>
      </c>
      <c r="D605" t="s">
        <v>136</v>
      </c>
      <c r="E605" t="s">
        <v>126</v>
      </c>
      <c r="F605">
        <v>271</v>
      </c>
      <c r="G605">
        <v>347.0460951</v>
      </c>
      <c r="H605">
        <v>94049.491772099995</v>
      </c>
      <c r="I605" t="s">
        <v>1312</v>
      </c>
      <c r="J605">
        <v>0.247589364837</v>
      </c>
    </row>
    <row r="606" spans="1:10" hidden="1" x14ac:dyDescent="0.25">
      <c r="A606" t="s">
        <v>126</v>
      </c>
      <c r="B606" t="s">
        <v>1073</v>
      </c>
      <c r="C606" t="s">
        <v>932</v>
      </c>
      <c r="D606" t="s">
        <v>1074</v>
      </c>
      <c r="E606" t="s">
        <v>694</v>
      </c>
      <c r="F606">
        <v>376</v>
      </c>
      <c r="G606">
        <v>1086.7046449835</v>
      </c>
      <c r="H606">
        <v>408600.94651380001</v>
      </c>
      <c r="I606" t="s">
        <v>1312</v>
      </c>
      <c r="J606">
        <v>0.33362952134301999</v>
      </c>
    </row>
    <row r="607" spans="1:10" hidden="1" x14ac:dyDescent="0.25">
      <c r="A607" t="s">
        <v>126</v>
      </c>
      <c r="B607" t="s">
        <v>1073</v>
      </c>
      <c r="C607" t="s">
        <v>1011</v>
      </c>
      <c r="D607" t="s">
        <v>1074</v>
      </c>
      <c r="E607" t="s">
        <v>694</v>
      </c>
      <c r="F607">
        <v>109</v>
      </c>
      <c r="G607">
        <v>1080.9548849579</v>
      </c>
      <c r="H607">
        <v>117824.08246041001</v>
      </c>
      <c r="I607" t="s">
        <v>1312</v>
      </c>
      <c r="J607">
        <v>0.24767551197837001</v>
      </c>
    </row>
    <row r="608" spans="1:10" hidden="1" x14ac:dyDescent="0.25">
      <c r="A608" t="s">
        <v>126</v>
      </c>
      <c r="B608" t="s">
        <v>1073</v>
      </c>
      <c r="C608" t="s">
        <v>352</v>
      </c>
      <c r="D608" t="s">
        <v>1074</v>
      </c>
      <c r="E608" t="s">
        <v>694</v>
      </c>
      <c r="F608">
        <v>2337</v>
      </c>
      <c r="G608">
        <v>1085.580280271</v>
      </c>
      <c r="H608">
        <v>2537001.1149932002</v>
      </c>
      <c r="I608" t="s">
        <v>1312</v>
      </c>
      <c r="J608">
        <v>1.0180504853115999</v>
      </c>
    </row>
    <row r="609" spans="1:10" hidden="1" x14ac:dyDescent="0.25">
      <c r="A609" t="s">
        <v>126</v>
      </c>
      <c r="B609" t="s">
        <v>1073</v>
      </c>
      <c r="C609" t="s">
        <v>353</v>
      </c>
      <c r="D609" t="s">
        <v>1074</v>
      </c>
      <c r="E609" t="s">
        <v>694</v>
      </c>
      <c r="F609">
        <v>89</v>
      </c>
      <c r="G609">
        <v>1091.7178626974001</v>
      </c>
      <c r="H609">
        <v>97162.889780066995</v>
      </c>
      <c r="I609" t="s">
        <v>1312</v>
      </c>
      <c r="J609">
        <v>0.25578552008200001</v>
      </c>
    </row>
    <row r="610" spans="1:10" hidden="1" x14ac:dyDescent="0.25">
      <c r="A610" t="s">
        <v>126</v>
      </c>
      <c r="B610" t="s">
        <v>1073</v>
      </c>
      <c r="C610" t="s">
        <v>1012</v>
      </c>
      <c r="D610" t="s">
        <v>1074</v>
      </c>
      <c r="E610" t="s">
        <v>694</v>
      </c>
      <c r="F610">
        <v>76</v>
      </c>
      <c r="G610">
        <v>1080.9548849629</v>
      </c>
      <c r="H610">
        <v>82152.571257179006</v>
      </c>
      <c r="I610" t="s">
        <v>1312</v>
      </c>
      <c r="J610">
        <v>0.2590513056498</v>
      </c>
    </row>
    <row r="611" spans="1:10" hidden="1" x14ac:dyDescent="0.25">
      <c r="A611" t="s">
        <v>126</v>
      </c>
      <c r="B611" t="s">
        <v>1143</v>
      </c>
      <c r="C611" t="s">
        <v>932</v>
      </c>
      <c r="D611" t="s">
        <v>1144</v>
      </c>
      <c r="E611" t="s">
        <v>694</v>
      </c>
      <c r="F611">
        <v>1171</v>
      </c>
      <c r="G611">
        <v>1040.17995232</v>
      </c>
      <c r="H611">
        <v>1218050.7241666999</v>
      </c>
      <c r="I611" t="s">
        <v>1312</v>
      </c>
      <c r="J611">
        <v>0.99455883189331995</v>
      </c>
    </row>
    <row r="612" spans="1:10" hidden="1" x14ac:dyDescent="0.25">
      <c r="A612" t="s">
        <v>126</v>
      </c>
      <c r="B612" t="s">
        <v>1143</v>
      </c>
      <c r="C612" t="s">
        <v>100</v>
      </c>
      <c r="D612" t="s">
        <v>1144</v>
      </c>
      <c r="E612" t="s">
        <v>694</v>
      </c>
      <c r="F612">
        <v>5105</v>
      </c>
      <c r="G612">
        <v>1040.17995232</v>
      </c>
      <c r="H612">
        <v>5310118.6565936003</v>
      </c>
      <c r="I612" t="s">
        <v>1312</v>
      </c>
      <c r="J612">
        <v>1.0612603957097</v>
      </c>
    </row>
    <row r="613" spans="1:10" hidden="1" x14ac:dyDescent="0.25">
      <c r="A613" t="s">
        <v>126</v>
      </c>
      <c r="B613" t="s">
        <v>1143</v>
      </c>
      <c r="C613" t="s">
        <v>108</v>
      </c>
      <c r="D613" t="s">
        <v>1144</v>
      </c>
      <c r="E613" t="s">
        <v>694</v>
      </c>
      <c r="F613">
        <v>2880</v>
      </c>
      <c r="G613">
        <v>1040.17995232</v>
      </c>
      <c r="H613">
        <v>2995718.2626816002</v>
      </c>
      <c r="I613" t="s">
        <v>1312</v>
      </c>
      <c r="J613">
        <v>1.0863484476165</v>
      </c>
    </row>
    <row r="614" spans="1:10" hidden="1" x14ac:dyDescent="0.25">
      <c r="A614" t="s">
        <v>126</v>
      </c>
      <c r="B614" t="s">
        <v>1143</v>
      </c>
      <c r="C614" t="s">
        <v>352</v>
      </c>
      <c r="D614" t="s">
        <v>1144</v>
      </c>
      <c r="E614" t="s">
        <v>694</v>
      </c>
      <c r="F614">
        <v>1204</v>
      </c>
      <c r="G614">
        <v>1040.17995232</v>
      </c>
      <c r="H614">
        <v>1252376.6625933</v>
      </c>
      <c r="I614" t="s">
        <v>1312</v>
      </c>
      <c r="J614">
        <v>0.50255502908968996</v>
      </c>
    </row>
    <row r="615" spans="1:10" hidden="1" x14ac:dyDescent="0.25">
      <c r="A615" t="s">
        <v>126</v>
      </c>
      <c r="B615" t="s">
        <v>1143</v>
      </c>
      <c r="C615" t="s">
        <v>1079</v>
      </c>
      <c r="D615" t="s">
        <v>1144</v>
      </c>
      <c r="E615" t="s">
        <v>694</v>
      </c>
      <c r="F615">
        <v>598</v>
      </c>
      <c r="G615">
        <v>1040.17995232</v>
      </c>
      <c r="H615">
        <v>622027.61148735997</v>
      </c>
      <c r="I615" t="s">
        <v>1312</v>
      </c>
      <c r="J615">
        <v>1.4848838965480999</v>
      </c>
    </row>
    <row r="616" spans="1:10" hidden="1" x14ac:dyDescent="0.25">
      <c r="A616" t="s">
        <v>126</v>
      </c>
      <c r="B616" t="s">
        <v>1143</v>
      </c>
      <c r="C616" t="s">
        <v>353</v>
      </c>
      <c r="D616" t="s">
        <v>1144</v>
      </c>
      <c r="E616" t="s">
        <v>694</v>
      </c>
      <c r="F616">
        <v>542</v>
      </c>
      <c r="G616">
        <v>1040.17995232</v>
      </c>
      <c r="H616">
        <v>563777.53415743995</v>
      </c>
      <c r="I616" t="s">
        <v>1312</v>
      </c>
      <c r="J616">
        <v>1.4841688026305999</v>
      </c>
    </row>
    <row r="617" spans="1:10" hidden="1" x14ac:dyDescent="0.25">
      <c r="A617" t="s">
        <v>126</v>
      </c>
      <c r="B617" t="s">
        <v>1075</v>
      </c>
      <c r="C617" t="s">
        <v>455</v>
      </c>
      <c r="D617" t="s">
        <v>1031</v>
      </c>
      <c r="E617" t="s">
        <v>694</v>
      </c>
      <c r="F617">
        <v>33</v>
      </c>
      <c r="G617">
        <v>1008.56680409</v>
      </c>
      <c r="H617">
        <v>33282.704534969998</v>
      </c>
      <c r="I617" t="s">
        <v>1312</v>
      </c>
      <c r="J617">
        <v>0.79087136141933001</v>
      </c>
    </row>
    <row r="618" spans="1:10" hidden="1" x14ac:dyDescent="0.25">
      <c r="A618" t="s">
        <v>126</v>
      </c>
      <c r="B618" t="s">
        <v>1075</v>
      </c>
      <c r="C618" t="s">
        <v>932</v>
      </c>
      <c r="D618" t="s">
        <v>1031</v>
      </c>
      <c r="E618" t="s">
        <v>694</v>
      </c>
      <c r="F618">
        <v>206</v>
      </c>
      <c r="G618">
        <v>1008.56680409</v>
      </c>
      <c r="H618">
        <v>207764.76164253999</v>
      </c>
      <c r="I618" t="s">
        <v>1312</v>
      </c>
      <c r="J618">
        <v>0.16964341020293999</v>
      </c>
    </row>
    <row r="619" spans="1:10" hidden="1" x14ac:dyDescent="0.25">
      <c r="A619" t="s">
        <v>126</v>
      </c>
      <c r="B619" t="s">
        <v>1075</v>
      </c>
      <c r="C619" t="s">
        <v>1011</v>
      </c>
      <c r="D619" t="s">
        <v>1031</v>
      </c>
      <c r="E619" t="s">
        <v>694</v>
      </c>
      <c r="F619">
        <v>123</v>
      </c>
      <c r="G619">
        <v>1008.6172160307</v>
      </c>
      <c r="H619">
        <v>124059.91757178</v>
      </c>
      <c r="I619" t="s">
        <v>1312</v>
      </c>
      <c r="J619">
        <v>0.26078372908957997</v>
      </c>
    </row>
    <row r="620" spans="1:10" hidden="1" x14ac:dyDescent="0.25">
      <c r="A620" t="s">
        <v>126</v>
      </c>
      <c r="B620" t="s">
        <v>1075</v>
      </c>
      <c r="C620" t="s">
        <v>100</v>
      </c>
      <c r="D620" t="s">
        <v>1031</v>
      </c>
      <c r="E620" t="s">
        <v>694</v>
      </c>
      <c r="F620">
        <v>1143</v>
      </c>
      <c r="G620">
        <v>1008.56680409</v>
      </c>
      <c r="H620">
        <v>1152791.8570749001</v>
      </c>
      <c r="I620" t="s">
        <v>1312</v>
      </c>
      <c r="J620">
        <v>0.23039265627165001</v>
      </c>
    </row>
    <row r="621" spans="1:10" hidden="1" x14ac:dyDescent="0.25">
      <c r="A621" t="s">
        <v>126</v>
      </c>
      <c r="B621" t="s">
        <v>1075</v>
      </c>
      <c r="C621" t="s">
        <v>108</v>
      </c>
      <c r="D621" t="s">
        <v>1031</v>
      </c>
      <c r="E621" t="s">
        <v>694</v>
      </c>
      <c r="F621">
        <v>1401</v>
      </c>
      <c r="G621">
        <v>1008.56680409</v>
      </c>
      <c r="H621">
        <v>1413002.0925300999</v>
      </c>
      <c r="I621" t="s">
        <v>1312</v>
      </c>
      <c r="J621">
        <v>0.51240220044086005</v>
      </c>
    </row>
    <row r="622" spans="1:10" hidden="1" x14ac:dyDescent="0.25">
      <c r="A622" t="s">
        <v>126</v>
      </c>
      <c r="B622" t="s">
        <v>1075</v>
      </c>
      <c r="C622" t="s">
        <v>352</v>
      </c>
      <c r="D622" t="s">
        <v>1031</v>
      </c>
      <c r="E622" t="s">
        <v>694</v>
      </c>
      <c r="F622">
        <v>1908</v>
      </c>
      <c r="G622">
        <v>1008.56680409</v>
      </c>
      <c r="H622">
        <v>1924345.4622037001</v>
      </c>
      <c r="I622" t="s">
        <v>1312</v>
      </c>
      <c r="J622">
        <v>0.77220337828226004</v>
      </c>
    </row>
    <row r="623" spans="1:10" hidden="1" x14ac:dyDescent="0.25">
      <c r="A623" t="s">
        <v>126</v>
      </c>
      <c r="B623" t="s">
        <v>1075</v>
      </c>
      <c r="C623" t="s">
        <v>353</v>
      </c>
      <c r="D623" t="s">
        <v>1031</v>
      </c>
      <c r="E623" t="s">
        <v>694</v>
      </c>
      <c r="F623">
        <v>98</v>
      </c>
      <c r="G623">
        <v>1008.56680409</v>
      </c>
      <c r="H623">
        <v>98839.546800819997</v>
      </c>
      <c r="I623" t="s">
        <v>1312</v>
      </c>
      <c r="J623">
        <v>0.26019939238472001</v>
      </c>
    </row>
    <row r="624" spans="1:10" hidden="1" x14ac:dyDescent="0.25">
      <c r="A624" t="s">
        <v>126</v>
      </c>
      <c r="B624" t="s">
        <v>1075</v>
      </c>
      <c r="C624" t="s">
        <v>1012</v>
      </c>
      <c r="D624" t="s">
        <v>1031</v>
      </c>
      <c r="E624" t="s">
        <v>694</v>
      </c>
      <c r="F624">
        <v>88</v>
      </c>
      <c r="G624">
        <v>1008.6171865863</v>
      </c>
      <c r="H624">
        <v>88758.312419591006</v>
      </c>
      <c r="I624" t="s">
        <v>1312</v>
      </c>
      <c r="J624">
        <v>0.27988115731141</v>
      </c>
    </row>
    <row r="625" spans="1:10" hidden="1" x14ac:dyDescent="0.25">
      <c r="A625" t="s">
        <v>126</v>
      </c>
      <c r="B625" t="s">
        <v>1257</v>
      </c>
      <c r="C625" t="s">
        <v>100</v>
      </c>
      <c r="D625" t="s">
        <v>1258</v>
      </c>
      <c r="E625" t="s">
        <v>694</v>
      </c>
      <c r="F625">
        <v>1250</v>
      </c>
      <c r="G625">
        <v>1021.29896827</v>
      </c>
      <c r="H625">
        <v>1276623.7103375001</v>
      </c>
      <c r="I625" t="s">
        <v>1312</v>
      </c>
      <c r="J625">
        <v>0.25514122595413002</v>
      </c>
    </row>
    <row r="626" spans="1:10" hidden="1" x14ac:dyDescent="0.25">
      <c r="A626" t="s">
        <v>126</v>
      </c>
      <c r="B626" t="s">
        <v>1257</v>
      </c>
      <c r="C626" t="s">
        <v>108</v>
      </c>
      <c r="D626" t="s">
        <v>1258</v>
      </c>
      <c r="E626" t="s">
        <v>694</v>
      </c>
      <c r="F626">
        <v>1327</v>
      </c>
      <c r="G626">
        <v>1021.29896827</v>
      </c>
      <c r="H626">
        <v>1355263.7308942999</v>
      </c>
      <c r="I626" t="s">
        <v>1312</v>
      </c>
      <c r="J626">
        <v>0.49146432376789001</v>
      </c>
    </row>
    <row r="627" spans="1:10" hidden="1" x14ac:dyDescent="0.25">
      <c r="A627" t="s">
        <v>126</v>
      </c>
      <c r="B627" t="s">
        <v>1257</v>
      </c>
      <c r="C627" t="s">
        <v>1079</v>
      </c>
      <c r="D627" t="s">
        <v>1258</v>
      </c>
      <c r="E627" t="s">
        <v>694</v>
      </c>
      <c r="F627">
        <v>98</v>
      </c>
      <c r="G627">
        <v>1021.29896827</v>
      </c>
      <c r="H627">
        <v>100087.29889046001</v>
      </c>
      <c r="I627" t="s">
        <v>1312</v>
      </c>
      <c r="J627">
        <v>0.23892511462002999</v>
      </c>
    </row>
    <row r="628" spans="1:10" hidden="1" x14ac:dyDescent="0.25">
      <c r="A628" t="s">
        <v>126</v>
      </c>
      <c r="B628" t="s">
        <v>1257</v>
      </c>
      <c r="C628" t="s">
        <v>353</v>
      </c>
      <c r="D628" t="s">
        <v>1258</v>
      </c>
      <c r="E628" t="s">
        <v>694</v>
      </c>
      <c r="F628">
        <v>175</v>
      </c>
      <c r="G628">
        <v>1021.29896827</v>
      </c>
      <c r="H628">
        <v>178727.31944724999</v>
      </c>
      <c r="I628" t="s">
        <v>1312</v>
      </c>
      <c r="J628">
        <v>0.47050741760725001</v>
      </c>
    </row>
    <row r="629" spans="1:10" hidden="1" x14ac:dyDescent="0.25">
      <c r="A629" t="s">
        <v>126</v>
      </c>
      <c r="B629" t="s">
        <v>379</v>
      </c>
      <c r="C629" t="s">
        <v>455</v>
      </c>
      <c r="D629" t="s">
        <v>380</v>
      </c>
      <c r="E629" t="s">
        <v>694</v>
      </c>
      <c r="F629">
        <v>53865</v>
      </c>
      <c r="G629">
        <v>0.22411851999999999</v>
      </c>
      <c r="H629">
        <v>12072.1440798</v>
      </c>
      <c r="I629" t="s">
        <v>1312</v>
      </c>
      <c r="J629">
        <v>0.28686109368335999</v>
      </c>
    </row>
    <row r="630" spans="1:10" hidden="1" x14ac:dyDescent="0.25">
      <c r="A630" t="s">
        <v>126</v>
      </c>
      <c r="B630" t="s">
        <v>379</v>
      </c>
      <c r="C630" t="s">
        <v>108</v>
      </c>
      <c r="D630" t="s">
        <v>380</v>
      </c>
      <c r="E630" t="s">
        <v>694</v>
      </c>
      <c r="F630">
        <v>1</v>
      </c>
      <c r="G630">
        <v>0.179294816</v>
      </c>
      <c r="H630">
        <v>0.179294816</v>
      </c>
      <c r="I630" t="s">
        <v>1312</v>
      </c>
      <c r="J630">
        <v>6.5018350000000006E-8</v>
      </c>
    </row>
    <row r="631" spans="1:10" hidden="1" x14ac:dyDescent="0.25">
      <c r="A631" t="s">
        <v>126</v>
      </c>
      <c r="B631" t="s">
        <v>253</v>
      </c>
      <c r="C631" t="s">
        <v>352</v>
      </c>
      <c r="D631" t="s">
        <v>254</v>
      </c>
      <c r="E631" t="s">
        <v>126</v>
      </c>
      <c r="F631">
        <v>2000000</v>
      </c>
      <c r="G631">
        <v>7.0699999999999999E-3</v>
      </c>
      <c r="H631">
        <v>14140</v>
      </c>
      <c r="I631" t="s">
        <v>1312</v>
      </c>
      <c r="J631">
        <v>5.6741141252293998E-3</v>
      </c>
    </row>
    <row r="632" spans="1:10" hidden="1" x14ac:dyDescent="0.25">
      <c r="A632" t="s">
        <v>126</v>
      </c>
      <c r="B632" t="s">
        <v>1541</v>
      </c>
      <c r="C632" t="s">
        <v>100</v>
      </c>
      <c r="D632" t="s">
        <v>860</v>
      </c>
      <c r="E632" t="s">
        <v>694</v>
      </c>
      <c r="F632">
        <v>2338</v>
      </c>
      <c r="G632">
        <v>1217.42814757</v>
      </c>
      <c r="H632">
        <v>2846347.0090187001</v>
      </c>
      <c r="I632" t="s">
        <v>1312</v>
      </c>
      <c r="J632">
        <v>0.56886023617711001</v>
      </c>
    </row>
    <row r="633" spans="1:10" hidden="1" x14ac:dyDescent="0.25">
      <c r="A633" t="s">
        <v>126</v>
      </c>
      <c r="B633" t="s">
        <v>1541</v>
      </c>
      <c r="C633" t="s">
        <v>108</v>
      </c>
      <c r="D633" t="s">
        <v>860</v>
      </c>
      <c r="E633" t="s">
        <v>694</v>
      </c>
      <c r="F633">
        <v>796</v>
      </c>
      <c r="G633">
        <v>1217.4281445111001</v>
      </c>
      <c r="H633">
        <v>969072.80303086003</v>
      </c>
      <c r="I633" t="s">
        <v>1312</v>
      </c>
      <c r="J633">
        <v>0.35141847226232997</v>
      </c>
    </row>
    <row r="634" spans="1:10" hidden="1" x14ac:dyDescent="0.25">
      <c r="A634" t="s">
        <v>126</v>
      </c>
      <c r="B634" t="s">
        <v>1541</v>
      </c>
      <c r="C634" t="s">
        <v>281</v>
      </c>
      <c r="D634" t="s">
        <v>860</v>
      </c>
      <c r="E634" t="s">
        <v>694</v>
      </c>
      <c r="F634">
        <v>1799</v>
      </c>
      <c r="G634">
        <v>1217.4281494743</v>
      </c>
      <c r="H634">
        <v>2190153.2409043</v>
      </c>
      <c r="I634" t="s">
        <v>1312</v>
      </c>
      <c r="J634">
        <v>1.1005161931792</v>
      </c>
    </row>
    <row r="635" spans="1:10" hidden="1" x14ac:dyDescent="0.25">
      <c r="A635" t="s">
        <v>126</v>
      </c>
      <c r="B635" t="s">
        <v>1541</v>
      </c>
      <c r="C635" t="s">
        <v>353</v>
      </c>
      <c r="D635" t="s">
        <v>860</v>
      </c>
      <c r="E635" t="s">
        <v>694</v>
      </c>
      <c r="F635">
        <v>62</v>
      </c>
      <c r="G635">
        <v>1217.4280610737001</v>
      </c>
      <c r="H635">
        <v>75480.539786569003</v>
      </c>
      <c r="I635" t="s">
        <v>1312</v>
      </c>
      <c r="J635">
        <v>0.19870579363252</v>
      </c>
    </row>
    <row r="636" spans="1:10" hidden="1" x14ac:dyDescent="0.25">
      <c r="A636" t="s">
        <v>126</v>
      </c>
      <c r="B636" t="s">
        <v>1421</v>
      </c>
      <c r="C636" t="s">
        <v>1314</v>
      </c>
      <c r="D636" t="s">
        <v>1422</v>
      </c>
      <c r="E636" t="s">
        <v>694</v>
      </c>
      <c r="F636">
        <v>36</v>
      </c>
      <c r="G636">
        <v>5676.5621451400002</v>
      </c>
      <c r="H636">
        <v>204356.23722504001</v>
      </c>
      <c r="I636" t="s">
        <v>1312</v>
      </c>
      <c r="J636">
        <v>0.27920260672572</v>
      </c>
    </row>
    <row r="637" spans="1:10" hidden="1" x14ac:dyDescent="0.25">
      <c r="A637" t="s">
        <v>126</v>
      </c>
      <c r="B637" t="s">
        <v>234</v>
      </c>
      <c r="C637" t="s">
        <v>932</v>
      </c>
      <c r="D637" t="s">
        <v>706</v>
      </c>
      <c r="E637" t="s">
        <v>694</v>
      </c>
      <c r="F637">
        <v>731461</v>
      </c>
      <c r="G637">
        <v>0.60889428999999995</v>
      </c>
      <c r="H637">
        <v>445382.42625769001</v>
      </c>
      <c r="I637" t="s">
        <v>1312</v>
      </c>
      <c r="J637">
        <v>0.36366221604415999</v>
      </c>
    </row>
    <row r="638" spans="1:10" hidden="1" x14ac:dyDescent="0.25">
      <c r="A638" t="s">
        <v>126</v>
      </c>
      <c r="B638" t="s">
        <v>234</v>
      </c>
      <c r="C638" t="s">
        <v>108</v>
      </c>
      <c r="D638" t="s">
        <v>706</v>
      </c>
      <c r="E638" t="s">
        <v>694</v>
      </c>
      <c r="F638">
        <v>1251783</v>
      </c>
      <c r="G638">
        <v>0.60889428999999995</v>
      </c>
      <c r="H638">
        <v>762203.52101906994</v>
      </c>
      <c r="I638" t="s">
        <v>1312</v>
      </c>
      <c r="J638">
        <v>0.27640069566678999</v>
      </c>
    </row>
    <row r="639" spans="1:10" hidden="1" x14ac:dyDescent="0.25">
      <c r="A639" t="s">
        <v>126</v>
      </c>
      <c r="B639" t="s">
        <v>890</v>
      </c>
      <c r="C639" t="s">
        <v>455</v>
      </c>
      <c r="D639" t="s">
        <v>891</v>
      </c>
      <c r="E639" t="s">
        <v>694</v>
      </c>
      <c r="F639">
        <v>26</v>
      </c>
      <c r="G639">
        <v>1006.41233983</v>
      </c>
      <c r="H639">
        <v>26166.720835579999</v>
      </c>
      <c r="I639" t="s">
        <v>1312</v>
      </c>
      <c r="J639">
        <v>0.62177970270927996</v>
      </c>
    </row>
    <row r="640" spans="1:10" hidden="1" x14ac:dyDescent="0.25">
      <c r="A640" t="s">
        <v>126</v>
      </c>
      <c r="B640" t="s">
        <v>890</v>
      </c>
      <c r="C640" t="s">
        <v>932</v>
      </c>
      <c r="D640" t="s">
        <v>891</v>
      </c>
      <c r="E640" t="s">
        <v>694</v>
      </c>
      <c r="F640">
        <v>291</v>
      </c>
      <c r="G640">
        <v>1006.41233983</v>
      </c>
      <c r="H640">
        <v>292865.99089053</v>
      </c>
      <c r="I640" t="s">
        <v>1312</v>
      </c>
      <c r="J640">
        <v>0.23912999025605</v>
      </c>
    </row>
    <row r="641" spans="1:10" hidden="1" x14ac:dyDescent="0.25">
      <c r="A641" t="s">
        <v>126</v>
      </c>
      <c r="B641" t="s">
        <v>890</v>
      </c>
      <c r="C641" t="s">
        <v>1011</v>
      </c>
      <c r="D641" t="s">
        <v>891</v>
      </c>
      <c r="E641" t="s">
        <v>694</v>
      </c>
      <c r="F641">
        <v>87</v>
      </c>
      <c r="G641">
        <v>1006.4626026072</v>
      </c>
      <c r="H641">
        <v>87562.246426826998</v>
      </c>
      <c r="I641" t="s">
        <v>1312</v>
      </c>
      <c r="J641">
        <v>0.18406274643409001</v>
      </c>
    </row>
    <row r="642" spans="1:10" hidden="1" x14ac:dyDescent="0.25">
      <c r="A642" t="s">
        <v>126</v>
      </c>
      <c r="B642" t="s">
        <v>890</v>
      </c>
      <c r="C642" t="s">
        <v>100</v>
      </c>
      <c r="D642" t="s">
        <v>891</v>
      </c>
      <c r="E642" t="s">
        <v>694</v>
      </c>
      <c r="F642">
        <v>677</v>
      </c>
      <c r="G642">
        <v>1006.41233983</v>
      </c>
      <c r="H642">
        <v>681341.15406491002</v>
      </c>
      <c r="I642" t="s">
        <v>1312</v>
      </c>
      <c r="J642">
        <v>0.13617028724554001</v>
      </c>
    </row>
    <row r="643" spans="1:10" hidden="1" x14ac:dyDescent="0.25">
      <c r="A643" t="s">
        <v>126</v>
      </c>
      <c r="B643" t="s">
        <v>890</v>
      </c>
      <c r="C643" t="s">
        <v>108</v>
      </c>
      <c r="D643" t="s">
        <v>891</v>
      </c>
      <c r="E643" t="s">
        <v>694</v>
      </c>
      <c r="F643">
        <v>890</v>
      </c>
      <c r="G643">
        <v>1006.41233983</v>
      </c>
      <c r="H643">
        <v>895706.9824487</v>
      </c>
      <c r="I643" t="s">
        <v>1312</v>
      </c>
      <c r="J643">
        <v>0.32481355206994</v>
      </c>
    </row>
    <row r="644" spans="1:10" hidden="1" x14ac:dyDescent="0.25">
      <c r="A644" t="s">
        <v>126</v>
      </c>
      <c r="B644" t="s">
        <v>890</v>
      </c>
      <c r="C644" t="s">
        <v>1079</v>
      </c>
      <c r="D644" t="s">
        <v>891</v>
      </c>
      <c r="E644" t="s">
        <v>694</v>
      </c>
      <c r="F644">
        <v>51</v>
      </c>
      <c r="G644">
        <v>1006.41233983</v>
      </c>
      <c r="H644">
        <v>51327.029331329999</v>
      </c>
      <c r="I644" t="s">
        <v>1312</v>
      </c>
      <c r="J644">
        <v>0.12252619964812</v>
      </c>
    </row>
    <row r="645" spans="1:10" hidden="1" x14ac:dyDescent="0.25">
      <c r="A645" t="s">
        <v>126</v>
      </c>
      <c r="B645" t="s">
        <v>890</v>
      </c>
      <c r="C645" t="s">
        <v>353</v>
      </c>
      <c r="D645" t="s">
        <v>891</v>
      </c>
      <c r="E645" t="s">
        <v>694</v>
      </c>
      <c r="F645">
        <v>71</v>
      </c>
      <c r="G645">
        <v>1006.41233983</v>
      </c>
      <c r="H645">
        <v>71455.276127930003</v>
      </c>
      <c r="I645" t="s">
        <v>1312</v>
      </c>
      <c r="J645">
        <v>0.18810911252595999</v>
      </c>
    </row>
    <row r="646" spans="1:10" hidden="1" x14ac:dyDescent="0.25">
      <c r="A646" t="s">
        <v>126</v>
      </c>
      <c r="B646" t="s">
        <v>890</v>
      </c>
      <c r="C646" t="s">
        <v>1012</v>
      </c>
      <c r="D646" t="s">
        <v>891</v>
      </c>
      <c r="E646" t="s">
        <v>694</v>
      </c>
      <c r="F646">
        <v>63</v>
      </c>
      <c r="G646">
        <v>1006.4625326486</v>
      </c>
      <c r="H646">
        <v>63407.139556861999</v>
      </c>
      <c r="I646" t="s">
        <v>1312</v>
      </c>
      <c r="J646">
        <v>0.19994142652338001</v>
      </c>
    </row>
    <row r="647" spans="1:10" hidden="1" x14ac:dyDescent="0.25">
      <c r="A647" t="s">
        <v>126</v>
      </c>
      <c r="B647" t="s">
        <v>1542</v>
      </c>
      <c r="C647" t="s">
        <v>1314</v>
      </c>
      <c r="D647" t="s">
        <v>1543</v>
      </c>
      <c r="E647" t="s">
        <v>694</v>
      </c>
      <c r="F647">
        <v>266</v>
      </c>
      <c r="G647">
        <v>1051.47259119</v>
      </c>
      <c r="H647">
        <v>279691.70925653999</v>
      </c>
      <c r="I647" t="s">
        <v>1312</v>
      </c>
      <c r="J647">
        <v>0.38213002629326998</v>
      </c>
    </row>
    <row r="648" spans="1:10" hidden="1" x14ac:dyDescent="0.25">
      <c r="A648" t="s">
        <v>126</v>
      </c>
      <c r="B648" t="s">
        <v>1542</v>
      </c>
      <c r="C648" t="s">
        <v>1314</v>
      </c>
      <c r="D648" t="s">
        <v>1544</v>
      </c>
      <c r="E648" t="s">
        <v>694</v>
      </c>
      <c r="F648">
        <v>300</v>
      </c>
      <c r="G648">
        <v>731.92195561000005</v>
      </c>
      <c r="H648">
        <v>219576.586683</v>
      </c>
      <c r="I648" t="s">
        <v>1312</v>
      </c>
      <c r="J648">
        <v>0.29999747602672</v>
      </c>
    </row>
    <row r="649" spans="1:10" hidden="1" x14ac:dyDescent="0.25">
      <c r="A649" t="s">
        <v>126</v>
      </c>
      <c r="B649" t="s">
        <v>319</v>
      </c>
      <c r="C649" t="s">
        <v>1314</v>
      </c>
      <c r="D649" t="s">
        <v>1545</v>
      </c>
      <c r="E649" t="s">
        <v>694</v>
      </c>
      <c r="F649">
        <v>300</v>
      </c>
      <c r="G649">
        <v>903.36226051999995</v>
      </c>
      <c r="H649">
        <v>271008.67815599998</v>
      </c>
      <c r="I649" t="s">
        <v>1312</v>
      </c>
      <c r="J649">
        <v>0.37026679691269998</v>
      </c>
    </row>
    <row r="650" spans="1:10" hidden="1" x14ac:dyDescent="0.25">
      <c r="A650" t="s">
        <v>126</v>
      </c>
      <c r="B650" t="s">
        <v>319</v>
      </c>
      <c r="C650" t="s">
        <v>1314</v>
      </c>
      <c r="D650" t="s">
        <v>1546</v>
      </c>
      <c r="E650" t="s">
        <v>694</v>
      </c>
      <c r="F650">
        <v>283</v>
      </c>
      <c r="G650">
        <v>421.47594163000002</v>
      </c>
      <c r="H650">
        <v>119277.69148129001</v>
      </c>
      <c r="I650" t="s">
        <v>1312</v>
      </c>
      <c r="J650">
        <v>0.16296366990321001</v>
      </c>
    </row>
    <row r="651" spans="1:10" hidden="1" x14ac:dyDescent="0.25">
      <c r="A651" t="s">
        <v>126</v>
      </c>
      <c r="B651" t="s">
        <v>1033</v>
      </c>
      <c r="C651" t="s">
        <v>932</v>
      </c>
      <c r="D651" t="s">
        <v>1034</v>
      </c>
      <c r="E651" t="s">
        <v>694</v>
      </c>
      <c r="F651">
        <v>10</v>
      </c>
      <c r="G651">
        <v>39962.248874791003</v>
      </c>
      <c r="H651">
        <v>399622.48874791001</v>
      </c>
      <c r="I651" t="s">
        <v>1312</v>
      </c>
      <c r="J651">
        <v>0.32629846009024999</v>
      </c>
    </row>
    <row r="652" spans="1:10" hidden="1" x14ac:dyDescent="0.25">
      <c r="A652" t="s">
        <v>126</v>
      </c>
      <c r="B652" t="s">
        <v>1033</v>
      </c>
      <c r="C652" t="s">
        <v>1011</v>
      </c>
      <c r="D652" t="s">
        <v>1034</v>
      </c>
      <c r="E652" t="s">
        <v>694</v>
      </c>
      <c r="F652">
        <v>3</v>
      </c>
      <c r="G652">
        <v>38418.336464410997</v>
      </c>
      <c r="H652">
        <v>115255.00939322999</v>
      </c>
      <c r="I652" t="s">
        <v>1312</v>
      </c>
      <c r="J652">
        <v>0.242275117815</v>
      </c>
    </row>
    <row r="653" spans="1:10" hidden="1" x14ac:dyDescent="0.25">
      <c r="A653" t="s">
        <v>126</v>
      </c>
      <c r="B653" t="s">
        <v>1033</v>
      </c>
      <c r="C653" t="s">
        <v>108</v>
      </c>
      <c r="D653" t="s">
        <v>1034</v>
      </c>
      <c r="E653" t="s">
        <v>694</v>
      </c>
      <c r="F653">
        <v>9</v>
      </c>
      <c r="G653">
        <v>39495.483243704002</v>
      </c>
      <c r="H653">
        <v>355459.34919333999</v>
      </c>
      <c r="I653" t="s">
        <v>1312</v>
      </c>
      <c r="J653">
        <v>0.12890154491406999</v>
      </c>
    </row>
    <row r="654" spans="1:10" hidden="1" x14ac:dyDescent="0.25">
      <c r="A654" t="s">
        <v>126</v>
      </c>
      <c r="B654" t="s">
        <v>1033</v>
      </c>
      <c r="C654" t="s">
        <v>352</v>
      </c>
      <c r="D654" t="s">
        <v>1034</v>
      </c>
      <c r="E654" t="s">
        <v>694</v>
      </c>
      <c r="F654">
        <v>32</v>
      </c>
      <c r="G654">
        <v>39248.637287741003</v>
      </c>
      <c r="H654">
        <v>1255956.3932077</v>
      </c>
      <c r="I654" t="s">
        <v>1312</v>
      </c>
      <c r="J654">
        <v>0.50399150716915997</v>
      </c>
    </row>
    <row r="655" spans="1:10" hidden="1" x14ac:dyDescent="0.25">
      <c r="A655" t="s">
        <v>126</v>
      </c>
      <c r="B655" t="s">
        <v>1033</v>
      </c>
      <c r="C655" t="s">
        <v>281</v>
      </c>
      <c r="D655" t="s">
        <v>1034</v>
      </c>
      <c r="E655" t="s">
        <v>694</v>
      </c>
      <c r="F655">
        <v>12</v>
      </c>
      <c r="G655">
        <v>40123.820989401996</v>
      </c>
      <c r="H655">
        <v>481485.85187282</v>
      </c>
      <c r="I655" t="s">
        <v>1312</v>
      </c>
      <c r="J655">
        <v>0.24193876797131</v>
      </c>
    </row>
    <row r="656" spans="1:10" hidden="1" x14ac:dyDescent="0.25">
      <c r="A656" t="s">
        <v>126</v>
      </c>
      <c r="B656" t="s">
        <v>1033</v>
      </c>
      <c r="C656" t="s">
        <v>1012</v>
      </c>
      <c r="D656" t="s">
        <v>1034</v>
      </c>
      <c r="E656" t="s">
        <v>694</v>
      </c>
      <c r="F656">
        <v>2</v>
      </c>
      <c r="G656">
        <v>42547.406356674997</v>
      </c>
      <c r="H656">
        <v>85094.812713349995</v>
      </c>
      <c r="I656" t="s">
        <v>1312</v>
      </c>
      <c r="J656">
        <v>0.26832906140466001</v>
      </c>
    </row>
    <row r="657" spans="1:10" hidden="1" x14ac:dyDescent="0.25">
      <c r="A657" t="s">
        <v>127</v>
      </c>
      <c r="B657" t="s">
        <v>1317</v>
      </c>
      <c r="C657" t="s">
        <v>1314</v>
      </c>
      <c r="D657" t="s">
        <v>1318</v>
      </c>
      <c r="E657" t="s">
        <v>694</v>
      </c>
      <c r="F657">
        <v>286</v>
      </c>
      <c r="G657">
        <v>1047.5461188811</v>
      </c>
      <c r="H657">
        <v>299598.19</v>
      </c>
      <c r="I657" t="s">
        <v>1312</v>
      </c>
      <c r="J657">
        <v>0.40932734304650997</v>
      </c>
    </row>
    <row r="658" spans="1:10" hidden="1" x14ac:dyDescent="0.25">
      <c r="A658" t="s">
        <v>127</v>
      </c>
      <c r="B658" t="s">
        <v>1081</v>
      </c>
      <c r="C658" t="s">
        <v>455</v>
      </c>
      <c r="D658" t="s">
        <v>861</v>
      </c>
      <c r="E658" t="s">
        <v>695</v>
      </c>
      <c r="F658">
        <v>52</v>
      </c>
      <c r="G658">
        <v>1062.1676923077</v>
      </c>
      <c r="H658">
        <v>55232.72</v>
      </c>
      <c r="I658" t="s">
        <v>1312</v>
      </c>
      <c r="J658">
        <v>1.3124527309791001</v>
      </c>
    </row>
    <row r="659" spans="1:10" hidden="1" x14ac:dyDescent="0.25">
      <c r="A659" t="s">
        <v>127</v>
      </c>
      <c r="B659" t="s">
        <v>1081</v>
      </c>
      <c r="C659" t="s">
        <v>100</v>
      </c>
      <c r="D659" t="s">
        <v>861</v>
      </c>
      <c r="E659" t="s">
        <v>695</v>
      </c>
      <c r="F659">
        <v>1405</v>
      </c>
      <c r="G659">
        <v>1061.2161637011</v>
      </c>
      <c r="H659">
        <v>1491008.71</v>
      </c>
      <c r="I659" t="s">
        <v>1312</v>
      </c>
      <c r="J659">
        <v>0.29798740779859001</v>
      </c>
    </row>
    <row r="660" spans="1:10" hidden="1" x14ac:dyDescent="0.25">
      <c r="A660" t="s">
        <v>127</v>
      </c>
      <c r="B660" t="s">
        <v>1081</v>
      </c>
      <c r="C660" t="s">
        <v>108</v>
      </c>
      <c r="D660" t="s">
        <v>861</v>
      </c>
      <c r="E660" t="s">
        <v>695</v>
      </c>
      <c r="F660">
        <v>1465</v>
      </c>
      <c r="G660">
        <v>1061.2161706485001</v>
      </c>
      <c r="H660">
        <v>1554681.69</v>
      </c>
      <c r="I660" t="s">
        <v>1312</v>
      </c>
      <c r="J660">
        <v>0.56377999944408996</v>
      </c>
    </row>
    <row r="661" spans="1:10" hidden="1" x14ac:dyDescent="0.25">
      <c r="A661" t="s">
        <v>127</v>
      </c>
      <c r="B661" t="s">
        <v>1081</v>
      </c>
      <c r="C661" t="s">
        <v>352</v>
      </c>
      <c r="D661" t="s">
        <v>861</v>
      </c>
      <c r="E661" t="s">
        <v>695</v>
      </c>
      <c r="F661">
        <v>1712</v>
      </c>
      <c r="G661">
        <v>1061.2161682243</v>
      </c>
      <c r="H661">
        <v>1816802.08</v>
      </c>
      <c r="I661" t="s">
        <v>1312</v>
      </c>
      <c r="J661">
        <v>0.72904825635602</v>
      </c>
    </row>
    <row r="662" spans="1:10" hidden="1" x14ac:dyDescent="0.25">
      <c r="A662" t="s">
        <v>127</v>
      </c>
      <c r="B662" t="s">
        <v>1081</v>
      </c>
      <c r="C662" t="s">
        <v>353</v>
      </c>
      <c r="D662" t="s">
        <v>861</v>
      </c>
      <c r="E662" t="s">
        <v>695</v>
      </c>
      <c r="F662">
        <v>69</v>
      </c>
      <c r="G662">
        <v>1062.1676811594</v>
      </c>
      <c r="H662">
        <v>73289.570000000007</v>
      </c>
      <c r="I662" t="s">
        <v>1312</v>
      </c>
      <c r="J662">
        <v>0.1929379706745</v>
      </c>
    </row>
    <row r="663" spans="1:10" hidden="1" x14ac:dyDescent="0.25">
      <c r="A663" t="s">
        <v>127</v>
      </c>
      <c r="B663" t="s">
        <v>1081</v>
      </c>
      <c r="C663" t="s">
        <v>1012</v>
      </c>
      <c r="D663" t="s">
        <v>861</v>
      </c>
      <c r="E663" t="s">
        <v>694</v>
      </c>
      <c r="F663">
        <v>61</v>
      </c>
      <c r="G663">
        <v>1061.2162295082001</v>
      </c>
      <c r="H663">
        <v>64734.19</v>
      </c>
      <c r="I663" t="s">
        <v>1312</v>
      </c>
      <c r="J663">
        <v>0.20412600826801999</v>
      </c>
    </row>
    <row r="664" spans="1:10" hidden="1" x14ac:dyDescent="0.25">
      <c r="A664" t="s">
        <v>127</v>
      </c>
      <c r="B664" t="s">
        <v>38</v>
      </c>
      <c r="C664" t="s">
        <v>932</v>
      </c>
      <c r="D664" t="s">
        <v>1003</v>
      </c>
      <c r="E664" t="s">
        <v>695</v>
      </c>
      <c r="F664">
        <v>108</v>
      </c>
      <c r="G664">
        <v>1057.5486195286001</v>
      </c>
      <c r="H664">
        <v>114215.25090909</v>
      </c>
      <c r="I664" t="s">
        <v>1312</v>
      </c>
      <c r="J664">
        <v>9.3258666716246996E-2</v>
      </c>
    </row>
    <row r="665" spans="1:10" hidden="1" x14ac:dyDescent="0.25">
      <c r="A665" t="s">
        <v>127</v>
      </c>
      <c r="B665" t="s">
        <v>38</v>
      </c>
      <c r="C665" t="s">
        <v>932</v>
      </c>
      <c r="D665" t="s">
        <v>1003</v>
      </c>
      <c r="E665" t="s">
        <v>694</v>
      </c>
      <c r="F665">
        <v>189</v>
      </c>
      <c r="G665">
        <v>1057.5486195286001</v>
      </c>
      <c r="H665">
        <v>199876.68909090999</v>
      </c>
      <c r="I665" t="s">
        <v>1312</v>
      </c>
      <c r="J665">
        <v>0.16320266675343001</v>
      </c>
    </row>
    <row r="666" spans="1:10" hidden="1" x14ac:dyDescent="0.25">
      <c r="A666" t="s">
        <v>127</v>
      </c>
      <c r="B666" t="s">
        <v>38</v>
      </c>
      <c r="C666" t="s">
        <v>932</v>
      </c>
      <c r="D666" t="s">
        <v>237</v>
      </c>
      <c r="E666" t="s">
        <v>695</v>
      </c>
      <c r="F666">
        <v>607</v>
      </c>
      <c r="G666">
        <v>340.61308612440001</v>
      </c>
      <c r="H666">
        <v>142376.26999999999</v>
      </c>
      <c r="I666" t="s">
        <v>1312</v>
      </c>
      <c r="J666">
        <v>0.11625261080764999</v>
      </c>
    </row>
    <row r="667" spans="1:10" hidden="1" x14ac:dyDescent="0.25">
      <c r="A667" t="s">
        <v>127</v>
      </c>
      <c r="B667" t="s">
        <v>38</v>
      </c>
      <c r="C667" t="s">
        <v>100</v>
      </c>
      <c r="D667" t="s">
        <v>237</v>
      </c>
      <c r="E667" t="s">
        <v>695</v>
      </c>
      <c r="F667">
        <v>3360</v>
      </c>
      <c r="G667">
        <v>340.61308827959999</v>
      </c>
      <c r="H667">
        <v>1130494.8400000001</v>
      </c>
      <c r="I667" t="s">
        <v>1312</v>
      </c>
      <c r="J667">
        <v>0.22593645807828999</v>
      </c>
    </row>
    <row r="668" spans="1:10" hidden="1" x14ac:dyDescent="0.25">
      <c r="A668" t="s">
        <v>127</v>
      </c>
      <c r="B668" t="s">
        <v>38</v>
      </c>
      <c r="C668" t="s">
        <v>100</v>
      </c>
      <c r="D668" t="s">
        <v>1003</v>
      </c>
      <c r="E668" t="s">
        <v>695</v>
      </c>
      <c r="F668">
        <v>282</v>
      </c>
      <c r="G668">
        <v>1057.5486524823</v>
      </c>
      <c r="H668">
        <v>298228.71999999997</v>
      </c>
      <c r="I668" t="s">
        <v>1312</v>
      </c>
      <c r="J668">
        <v>5.9602873281599002E-2</v>
      </c>
    </row>
    <row r="669" spans="1:10" hidden="1" x14ac:dyDescent="0.25">
      <c r="A669" t="s">
        <v>127</v>
      </c>
      <c r="B669" t="s">
        <v>38</v>
      </c>
      <c r="C669" t="s">
        <v>108</v>
      </c>
      <c r="D669" t="s">
        <v>1003</v>
      </c>
      <c r="E669" t="s">
        <v>695</v>
      </c>
      <c r="F669">
        <v>1087</v>
      </c>
      <c r="G669">
        <v>1057.5486384545</v>
      </c>
      <c r="H669">
        <v>1149555.3700000001</v>
      </c>
      <c r="I669" t="s">
        <v>1312</v>
      </c>
      <c r="J669">
        <v>0.41686753631191997</v>
      </c>
    </row>
    <row r="670" spans="1:10" hidden="1" x14ac:dyDescent="0.25">
      <c r="A670" t="s">
        <v>127</v>
      </c>
      <c r="B670" t="s">
        <v>38</v>
      </c>
      <c r="C670" t="s">
        <v>108</v>
      </c>
      <c r="D670" t="s">
        <v>237</v>
      </c>
      <c r="E670" t="s">
        <v>695</v>
      </c>
      <c r="F670">
        <v>2258</v>
      </c>
      <c r="G670">
        <v>340.61308702791001</v>
      </c>
      <c r="H670">
        <v>622300.11</v>
      </c>
      <c r="I670" t="s">
        <v>1312</v>
      </c>
      <c r="J670">
        <v>0.22566700175768001</v>
      </c>
    </row>
    <row r="671" spans="1:10" hidden="1" x14ac:dyDescent="0.25">
      <c r="A671" t="s">
        <v>127</v>
      </c>
      <c r="B671" t="s">
        <v>38</v>
      </c>
      <c r="C671" t="s">
        <v>352</v>
      </c>
      <c r="D671" t="s">
        <v>1003</v>
      </c>
      <c r="E671" t="s">
        <v>695</v>
      </c>
      <c r="F671">
        <v>1357</v>
      </c>
      <c r="G671">
        <v>1057.5486366985999</v>
      </c>
      <c r="H671">
        <v>1435093.5</v>
      </c>
      <c r="I671" t="s">
        <v>1312</v>
      </c>
      <c r="J671">
        <v>0.57587583446780999</v>
      </c>
    </row>
    <row r="672" spans="1:10" hidden="1" x14ac:dyDescent="0.25">
      <c r="A672" t="s">
        <v>127</v>
      </c>
      <c r="B672" t="s">
        <v>38</v>
      </c>
      <c r="C672" t="s">
        <v>352</v>
      </c>
      <c r="D672" t="s">
        <v>237</v>
      </c>
      <c r="E672" t="s">
        <v>695</v>
      </c>
      <c r="F672">
        <v>1429</v>
      </c>
      <c r="G672">
        <v>340.61309200603</v>
      </c>
      <c r="H672">
        <v>225826.48</v>
      </c>
      <c r="I672" t="s">
        <v>1312</v>
      </c>
      <c r="J672">
        <v>9.0619888261585999E-2</v>
      </c>
    </row>
    <row r="673" spans="1:10" hidden="1" x14ac:dyDescent="0.25">
      <c r="A673" t="s">
        <v>127</v>
      </c>
      <c r="B673" t="s">
        <v>38</v>
      </c>
      <c r="C673" t="s">
        <v>281</v>
      </c>
      <c r="D673" t="s">
        <v>237</v>
      </c>
      <c r="E673" t="s">
        <v>695</v>
      </c>
      <c r="F673">
        <v>1886</v>
      </c>
      <c r="G673">
        <v>340.61308589608001</v>
      </c>
      <c r="H673">
        <v>642396.28</v>
      </c>
      <c r="I673" t="s">
        <v>1312</v>
      </c>
      <c r="J673">
        <v>0.32279362711908</v>
      </c>
    </row>
    <row r="674" spans="1:10" hidden="1" x14ac:dyDescent="0.25">
      <c r="A674" t="s">
        <v>127</v>
      </c>
      <c r="B674" t="s">
        <v>38</v>
      </c>
      <c r="C674" t="s">
        <v>353</v>
      </c>
      <c r="D674" t="s">
        <v>237</v>
      </c>
      <c r="E674" t="s">
        <v>695</v>
      </c>
      <c r="F674">
        <v>702</v>
      </c>
      <c r="G674">
        <v>340.61307692307997</v>
      </c>
      <c r="H674">
        <v>230254.44</v>
      </c>
      <c r="I674" t="s">
        <v>1312</v>
      </c>
      <c r="J674">
        <v>0.60615479654736004</v>
      </c>
    </row>
    <row r="675" spans="1:10" hidden="1" x14ac:dyDescent="0.25">
      <c r="A675" t="s">
        <v>127</v>
      </c>
      <c r="B675" t="s">
        <v>38</v>
      </c>
      <c r="C675" t="s">
        <v>353</v>
      </c>
      <c r="D675" t="s">
        <v>1003</v>
      </c>
      <c r="E675" t="s">
        <v>695</v>
      </c>
      <c r="F675">
        <v>160</v>
      </c>
      <c r="G675">
        <v>1057.5486249999999</v>
      </c>
      <c r="H675">
        <v>169207.78</v>
      </c>
      <c r="I675" t="s">
        <v>1312</v>
      </c>
      <c r="J675">
        <v>0.44544681726932001</v>
      </c>
    </row>
    <row r="676" spans="1:10" hidden="1" x14ac:dyDescent="0.25">
      <c r="A676" t="s">
        <v>127</v>
      </c>
      <c r="B676" t="s">
        <v>255</v>
      </c>
      <c r="C676" t="s">
        <v>455</v>
      </c>
      <c r="D676" t="s">
        <v>256</v>
      </c>
      <c r="E676" t="s">
        <v>695</v>
      </c>
      <c r="F676">
        <v>16</v>
      </c>
      <c r="G676">
        <v>1077.6018750000001</v>
      </c>
      <c r="H676">
        <v>17241.63</v>
      </c>
      <c r="I676" t="s">
        <v>1312</v>
      </c>
      <c r="J676">
        <v>0.40969961971874003</v>
      </c>
    </row>
    <row r="677" spans="1:10" hidden="1" x14ac:dyDescent="0.25">
      <c r="A677" t="s">
        <v>127</v>
      </c>
      <c r="B677" t="s">
        <v>255</v>
      </c>
      <c r="C677" t="s">
        <v>356</v>
      </c>
      <c r="D677" t="s">
        <v>256</v>
      </c>
      <c r="E677" t="s">
        <v>695</v>
      </c>
      <c r="F677">
        <v>28</v>
      </c>
      <c r="G677">
        <v>1077.6021428571</v>
      </c>
      <c r="H677">
        <v>30172.86</v>
      </c>
      <c r="I677" t="s">
        <v>1312</v>
      </c>
      <c r="J677">
        <v>5.1265559053830003</v>
      </c>
    </row>
    <row r="678" spans="1:10" hidden="1" x14ac:dyDescent="0.25">
      <c r="A678" t="s">
        <v>127</v>
      </c>
      <c r="B678" t="s">
        <v>255</v>
      </c>
      <c r="C678" t="s">
        <v>932</v>
      </c>
      <c r="D678" t="s">
        <v>256</v>
      </c>
      <c r="E678" t="s">
        <v>695</v>
      </c>
      <c r="F678">
        <v>170</v>
      </c>
      <c r="G678">
        <v>1077.6019411765001</v>
      </c>
      <c r="H678">
        <v>183192.33</v>
      </c>
      <c r="I678" t="s">
        <v>1312</v>
      </c>
      <c r="J678">
        <v>0.14957960791104</v>
      </c>
    </row>
    <row r="679" spans="1:10" hidden="1" x14ac:dyDescent="0.25">
      <c r="A679" t="s">
        <v>127</v>
      </c>
      <c r="B679" t="s">
        <v>255</v>
      </c>
      <c r="C679" t="s">
        <v>100</v>
      </c>
      <c r="D679" t="s">
        <v>256</v>
      </c>
      <c r="E679" t="s">
        <v>695</v>
      </c>
      <c r="F679">
        <v>481</v>
      </c>
      <c r="G679">
        <v>1077.6019542619999</v>
      </c>
      <c r="H679">
        <v>518326.54</v>
      </c>
      <c r="I679" t="s">
        <v>1312</v>
      </c>
      <c r="J679">
        <v>0.10359079796912</v>
      </c>
    </row>
    <row r="680" spans="1:10" hidden="1" x14ac:dyDescent="0.25">
      <c r="A680" t="s">
        <v>127</v>
      </c>
      <c r="B680" t="s">
        <v>255</v>
      </c>
      <c r="C680" t="s">
        <v>108</v>
      </c>
      <c r="D680" t="s">
        <v>256</v>
      </c>
      <c r="E680" t="s">
        <v>695</v>
      </c>
      <c r="F680">
        <v>385</v>
      </c>
      <c r="G680">
        <v>1077.6019740260001</v>
      </c>
      <c r="H680">
        <v>414876.76</v>
      </c>
      <c r="I680" t="s">
        <v>1312</v>
      </c>
      <c r="J680">
        <v>0.15044830142828999</v>
      </c>
    </row>
    <row r="681" spans="1:10" hidden="1" x14ac:dyDescent="0.25">
      <c r="A681" t="s">
        <v>127</v>
      </c>
      <c r="B681" t="s">
        <v>255</v>
      </c>
      <c r="C681" t="s">
        <v>352</v>
      </c>
      <c r="D681" t="s">
        <v>256</v>
      </c>
      <c r="E681" t="s">
        <v>695</v>
      </c>
      <c r="F681">
        <v>490</v>
      </c>
      <c r="G681">
        <v>1077.6019795918</v>
      </c>
      <c r="H681">
        <v>528024.97</v>
      </c>
      <c r="I681" t="s">
        <v>1312</v>
      </c>
      <c r="J681">
        <v>0.21188641730911001</v>
      </c>
    </row>
    <row r="682" spans="1:10" hidden="1" x14ac:dyDescent="0.25">
      <c r="A682" t="s">
        <v>127</v>
      </c>
      <c r="B682" t="s">
        <v>255</v>
      </c>
      <c r="C682" t="s">
        <v>281</v>
      </c>
      <c r="D682" t="s">
        <v>872</v>
      </c>
      <c r="E682" t="s">
        <v>695</v>
      </c>
      <c r="F682">
        <v>744</v>
      </c>
      <c r="G682">
        <v>451.42143817203998</v>
      </c>
      <c r="H682">
        <v>335857.55</v>
      </c>
      <c r="I682" t="s">
        <v>1312</v>
      </c>
      <c r="J682">
        <v>0.16876292739401999</v>
      </c>
    </row>
    <row r="683" spans="1:10" hidden="1" x14ac:dyDescent="0.25">
      <c r="A683" t="s">
        <v>127</v>
      </c>
      <c r="B683" t="s">
        <v>255</v>
      </c>
      <c r="C683" t="s">
        <v>353</v>
      </c>
      <c r="D683" t="s">
        <v>256</v>
      </c>
      <c r="E683" t="s">
        <v>695</v>
      </c>
      <c r="F683">
        <v>41</v>
      </c>
      <c r="G683">
        <v>1077.6019512195001</v>
      </c>
      <c r="H683">
        <v>44181.68</v>
      </c>
      <c r="I683" t="s">
        <v>1312</v>
      </c>
      <c r="J683">
        <v>0.11631018820536</v>
      </c>
    </row>
    <row r="684" spans="1:10" hidden="1" x14ac:dyDescent="0.25">
      <c r="A684" t="s">
        <v>127</v>
      </c>
      <c r="B684" t="s">
        <v>391</v>
      </c>
      <c r="C684" t="s">
        <v>100</v>
      </c>
      <c r="D684" t="s">
        <v>392</v>
      </c>
      <c r="E684" t="s">
        <v>695</v>
      </c>
      <c r="F684">
        <v>7334</v>
      </c>
      <c r="G684">
        <v>1030.3363921462001</v>
      </c>
      <c r="H684">
        <v>7556487.0999999996</v>
      </c>
      <c r="I684" t="s">
        <v>1312</v>
      </c>
      <c r="J684">
        <v>1.5102111663669999</v>
      </c>
    </row>
    <row r="685" spans="1:10" hidden="1" x14ac:dyDescent="0.25">
      <c r="A685" t="s">
        <v>127</v>
      </c>
      <c r="B685" t="s">
        <v>391</v>
      </c>
      <c r="C685" t="s">
        <v>108</v>
      </c>
      <c r="D685" t="s">
        <v>392</v>
      </c>
      <c r="E685" t="s">
        <v>695</v>
      </c>
      <c r="F685">
        <v>4376</v>
      </c>
      <c r="G685">
        <v>1030.3363939671001</v>
      </c>
      <c r="H685">
        <v>4508752.0599999996</v>
      </c>
      <c r="I685" t="s">
        <v>1312</v>
      </c>
      <c r="J685">
        <v>1.635025516947</v>
      </c>
    </row>
    <row r="686" spans="1:10" hidden="1" x14ac:dyDescent="0.25">
      <c r="A686" t="s">
        <v>127</v>
      </c>
      <c r="B686" t="s">
        <v>391</v>
      </c>
      <c r="C686" t="s">
        <v>281</v>
      </c>
      <c r="D686" t="s">
        <v>392</v>
      </c>
      <c r="E686" t="s">
        <v>695</v>
      </c>
      <c r="F686">
        <v>6297</v>
      </c>
      <c r="G686">
        <v>1030.3363919327001</v>
      </c>
      <c r="H686">
        <v>6488028.2599999998</v>
      </c>
      <c r="I686" t="s">
        <v>1312</v>
      </c>
      <c r="J686">
        <v>3.2601281173304999</v>
      </c>
    </row>
    <row r="687" spans="1:10" hidden="1" x14ac:dyDescent="0.25">
      <c r="A687" t="s">
        <v>127</v>
      </c>
      <c r="B687" t="s">
        <v>391</v>
      </c>
      <c r="C687" t="s">
        <v>1079</v>
      </c>
      <c r="D687" t="s">
        <v>392</v>
      </c>
      <c r="E687" t="s">
        <v>695</v>
      </c>
      <c r="F687">
        <v>1102</v>
      </c>
      <c r="G687">
        <v>1030.3363883848001</v>
      </c>
      <c r="H687">
        <v>1135430.7</v>
      </c>
      <c r="I687" t="s">
        <v>1312</v>
      </c>
      <c r="J687">
        <v>2.7104628973703</v>
      </c>
    </row>
    <row r="688" spans="1:10" hidden="1" x14ac:dyDescent="0.25">
      <c r="A688" t="s">
        <v>127</v>
      </c>
      <c r="B688" t="s">
        <v>391</v>
      </c>
      <c r="C688" t="s">
        <v>353</v>
      </c>
      <c r="D688" t="s">
        <v>392</v>
      </c>
      <c r="E688" t="s">
        <v>695</v>
      </c>
      <c r="F688">
        <v>470</v>
      </c>
      <c r="G688">
        <v>1030.3364042553001</v>
      </c>
      <c r="H688">
        <v>484258.11</v>
      </c>
      <c r="I688" t="s">
        <v>1312</v>
      </c>
      <c r="J688">
        <v>1.2748304707760001</v>
      </c>
    </row>
    <row r="689" spans="1:10" hidden="1" x14ac:dyDescent="0.25">
      <c r="A689" t="s">
        <v>127</v>
      </c>
      <c r="B689" t="s">
        <v>1035</v>
      </c>
      <c r="C689" t="s">
        <v>455</v>
      </c>
      <c r="D689" t="s">
        <v>1036</v>
      </c>
      <c r="E689" t="s">
        <v>695</v>
      </c>
      <c r="F689">
        <v>25</v>
      </c>
      <c r="G689">
        <v>1009.8364</v>
      </c>
      <c r="H689">
        <v>25245.91</v>
      </c>
      <c r="I689" t="s">
        <v>1312</v>
      </c>
      <c r="J689">
        <v>0.59989918160019995</v>
      </c>
    </row>
    <row r="690" spans="1:10" hidden="1" x14ac:dyDescent="0.25">
      <c r="A690" t="s">
        <v>127</v>
      </c>
      <c r="B690" t="s">
        <v>1035</v>
      </c>
      <c r="C690" t="s">
        <v>932</v>
      </c>
      <c r="D690" t="s">
        <v>1036</v>
      </c>
      <c r="E690" t="s">
        <v>695</v>
      </c>
      <c r="F690">
        <v>148</v>
      </c>
      <c r="G690">
        <v>1008.9907432432</v>
      </c>
      <c r="H690">
        <v>149330.63</v>
      </c>
      <c r="I690" t="s">
        <v>1312</v>
      </c>
      <c r="J690">
        <v>0.12193096230889</v>
      </c>
    </row>
    <row r="691" spans="1:10" hidden="1" x14ac:dyDescent="0.25">
      <c r="A691" t="s">
        <v>127</v>
      </c>
      <c r="B691" t="s">
        <v>1035</v>
      </c>
      <c r="C691" t="s">
        <v>100</v>
      </c>
      <c r="D691" t="s">
        <v>1036</v>
      </c>
      <c r="E691" t="s">
        <v>695</v>
      </c>
      <c r="F691">
        <v>1313</v>
      </c>
      <c r="G691">
        <v>1008.9907692308</v>
      </c>
      <c r="H691">
        <v>1324804.8799999999</v>
      </c>
      <c r="I691" t="s">
        <v>1312</v>
      </c>
      <c r="J691">
        <v>0.26477053378858001</v>
      </c>
    </row>
    <row r="692" spans="1:10" hidden="1" x14ac:dyDescent="0.25">
      <c r="A692" t="s">
        <v>127</v>
      </c>
      <c r="B692" t="s">
        <v>1035</v>
      </c>
      <c r="C692" t="s">
        <v>108</v>
      </c>
      <c r="D692" t="s">
        <v>1036</v>
      </c>
      <c r="E692" t="s">
        <v>695</v>
      </c>
      <c r="F692">
        <v>374</v>
      </c>
      <c r="G692">
        <v>1008.9907754011</v>
      </c>
      <c r="H692">
        <v>377362.55</v>
      </c>
      <c r="I692" t="s">
        <v>1312</v>
      </c>
      <c r="J692">
        <v>0.13684438402900001</v>
      </c>
    </row>
    <row r="693" spans="1:10" hidden="1" x14ac:dyDescent="0.25">
      <c r="A693" t="s">
        <v>127</v>
      </c>
      <c r="B693" t="s">
        <v>1035</v>
      </c>
      <c r="C693" t="s">
        <v>353</v>
      </c>
      <c r="D693" t="s">
        <v>1036</v>
      </c>
      <c r="E693" t="s">
        <v>695</v>
      </c>
      <c r="F693">
        <v>140</v>
      </c>
      <c r="G693">
        <v>1009.8362857142999</v>
      </c>
      <c r="H693">
        <v>141377.07999999999</v>
      </c>
      <c r="I693" t="s">
        <v>1312</v>
      </c>
      <c r="J693">
        <v>0.37218129285090001</v>
      </c>
    </row>
    <row r="694" spans="1:10" hidden="1" x14ac:dyDescent="0.25">
      <c r="A694" t="s">
        <v>127</v>
      </c>
      <c r="B694" t="s">
        <v>236</v>
      </c>
      <c r="C694" t="s">
        <v>100</v>
      </c>
      <c r="D694" t="s">
        <v>1017</v>
      </c>
      <c r="E694" t="s">
        <v>695</v>
      </c>
      <c r="F694">
        <v>3057</v>
      </c>
      <c r="G694">
        <v>842.00689892051003</v>
      </c>
      <c r="H694">
        <v>2574015.09</v>
      </c>
      <c r="I694" t="s">
        <v>1312</v>
      </c>
      <c r="J694">
        <v>0.51443300039712003</v>
      </c>
    </row>
    <row r="695" spans="1:10" hidden="1" x14ac:dyDescent="0.25">
      <c r="A695" t="s">
        <v>127</v>
      </c>
      <c r="B695" t="s">
        <v>236</v>
      </c>
      <c r="C695" t="s">
        <v>108</v>
      </c>
      <c r="D695" t="s">
        <v>1017</v>
      </c>
      <c r="E695" t="s">
        <v>695</v>
      </c>
      <c r="F695">
        <v>1590</v>
      </c>
      <c r="G695">
        <v>842.00689937106995</v>
      </c>
      <c r="H695">
        <v>1338790.97</v>
      </c>
      <c r="I695" t="s">
        <v>1312</v>
      </c>
      <c r="J695">
        <v>0.48549074526140001</v>
      </c>
    </row>
    <row r="696" spans="1:10" hidden="1" x14ac:dyDescent="0.25">
      <c r="A696" t="s">
        <v>127</v>
      </c>
      <c r="B696" t="s">
        <v>236</v>
      </c>
      <c r="C696" t="s">
        <v>352</v>
      </c>
      <c r="D696" t="s">
        <v>1017</v>
      </c>
      <c r="E696" t="s">
        <v>695</v>
      </c>
      <c r="F696">
        <v>721</v>
      </c>
      <c r="G696">
        <v>842.00689320388005</v>
      </c>
      <c r="H696">
        <v>607086.97</v>
      </c>
      <c r="I696" t="s">
        <v>1312</v>
      </c>
      <c r="J696">
        <v>0.24361250012162</v>
      </c>
    </row>
    <row r="697" spans="1:10" hidden="1" x14ac:dyDescent="0.25">
      <c r="A697" t="s">
        <v>127</v>
      </c>
      <c r="B697" t="s">
        <v>236</v>
      </c>
      <c r="C697" t="s">
        <v>281</v>
      </c>
      <c r="D697" t="s">
        <v>1017</v>
      </c>
      <c r="E697" t="s">
        <v>695</v>
      </c>
      <c r="F697">
        <v>1169</v>
      </c>
      <c r="G697">
        <v>842.18271171942001</v>
      </c>
      <c r="H697">
        <v>984511.59</v>
      </c>
      <c r="I697" t="s">
        <v>1312</v>
      </c>
      <c r="J697">
        <v>0.49470097659481999</v>
      </c>
    </row>
    <row r="698" spans="1:10" hidden="1" x14ac:dyDescent="0.25">
      <c r="A698" t="s">
        <v>127</v>
      </c>
      <c r="B698" t="s">
        <v>236</v>
      </c>
      <c r="C698" t="s">
        <v>353</v>
      </c>
      <c r="D698" t="s">
        <v>1017</v>
      </c>
      <c r="E698" t="s">
        <v>695</v>
      </c>
      <c r="F698">
        <v>222</v>
      </c>
      <c r="G698">
        <v>842.1827027027</v>
      </c>
      <c r="H698">
        <v>186964.56</v>
      </c>
      <c r="I698" t="s">
        <v>1312</v>
      </c>
      <c r="J698">
        <v>0.49219231050818002</v>
      </c>
    </row>
    <row r="699" spans="1:10" hidden="1" x14ac:dyDescent="0.25">
      <c r="A699" t="s">
        <v>127</v>
      </c>
      <c r="B699" t="s">
        <v>876</v>
      </c>
      <c r="C699" t="s">
        <v>245</v>
      </c>
      <c r="D699" t="s">
        <v>868</v>
      </c>
      <c r="E699" t="s">
        <v>692</v>
      </c>
      <c r="F699">
        <v>230</v>
      </c>
      <c r="G699">
        <v>1013.7282173912999</v>
      </c>
      <c r="H699">
        <v>233157.49</v>
      </c>
      <c r="I699" t="s">
        <v>1312</v>
      </c>
      <c r="J699">
        <v>1.9022783107121</v>
      </c>
    </row>
    <row r="700" spans="1:10" hidden="1" x14ac:dyDescent="0.25">
      <c r="A700" t="s">
        <v>127</v>
      </c>
      <c r="B700" t="s">
        <v>876</v>
      </c>
      <c r="C700" t="s">
        <v>932</v>
      </c>
      <c r="D700" t="s">
        <v>868</v>
      </c>
      <c r="E700" t="s">
        <v>692</v>
      </c>
      <c r="F700">
        <v>2419</v>
      </c>
      <c r="G700">
        <v>1013.7282306738</v>
      </c>
      <c r="H700">
        <v>2452208.59</v>
      </c>
      <c r="I700" t="s">
        <v>1312</v>
      </c>
      <c r="J700">
        <v>2.0022694149274001</v>
      </c>
    </row>
    <row r="701" spans="1:10" hidden="1" x14ac:dyDescent="0.25">
      <c r="A701" t="s">
        <v>127</v>
      </c>
      <c r="B701" t="s">
        <v>876</v>
      </c>
      <c r="C701" t="s">
        <v>1011</v>
      </c>
      <c r="D701" t="s">
        <v>868</v>
      </c>
      <c r="E701" t="s">
        <v>692</v>
      </c>
      <c r="F701">
        <v>476</v>
      </c>
      <c r="G701">
        <v>1013.728238806</v>
      </c>
      <c r="H701">
        <v>482534.64167163998</v>
      </c>
      <c r="I701" t="s">
        <v>1312</v>
      </c>
      <c r="J701">
        <v>1.0143258655417999</v>
      </c>
    </row>
    <row r="702" spans="1:10" hidden="1" x14ac:dyDescent="0.25">
      <c r="A702" t="s">
        <v>127</v>
      </c>
      <c r="B702" t="s">
        <v>876</v>
      </c>
      <c r="C702" t="s">
        <v>1011</v>
      </c>
      <c r="D702" t="s">
        <v>868</v>
      </c>
      <c r="E702" t="s">
        <v>694</v>
      </c>
      <c r="F702">
        <v>194</v>
      </c>
      <c r="G702">
        <v>1013.728238806</v>
      </c>
      <c r="H702">
        <v>196663.27832836</v>
      </c>
      <c r="I702" t="s">
        <v>1312</v>
      </c>
      <c r="J702">
        <v>0.41340171830903999</v>
      </c>
    </row>
    <row r="703" spans="1:10" hidden="1" x14ac:dyDescent="0.25">
      <c r="A703" t="s">
        <v>127</v>
      </c>
      <c r="B703" t="s">
        <v>876</v>
      </c>
      <c r="C703" t="s">
        <v>1012</v>
      </c>
      <c r="D703" t="s">
        <v>868</v>
      </c>
      <c r="E703" t="s">
        <v>692</v>
      </c>
      <c r="F703">
        <v>239</v>
      </c>
      <c r="G703">
        <v>1013.7282275132</v>
      </c>
      <c r="H703">
        <v>242281.04637565999</v>
      </c>
      <c r="I703" t="s">
        <v>1312</v>
      </c>
      <c r="J703">
        <v>0.76398365184863004</v>
      </c>
    </row>
    <row r="704" spans="1:10" hidden="1" x14ac:dyDescent="0.25">
      <c r="A704" t="s">
        <v>127</v>
      </c>
      <c r="B704" t="s">
        <v>876</v>
      </c>
      <c r="C704" t="s">
        <v>1012</v>
      </c>
      <c r="D704" t="s">
        <v>868</v>
      </c>
      <c r="E704" t="s">
        <v>694</v>
      </c>
      <c r="F704">
        <v>139</v>
      </c>
      <c r="G704">
        <v>1013.7282275132</v>
      </c>
      <c r="H704">
        <v>140908.22362434</v>
      </c>
      <c r="I704" t="s">
        <v>1312</v>
      </c>
      <c r="J704">
        <v>0.44432522011280001</v>
      </c>
    </row>
    <row r="705" spans="1:10" hidden="1" x14ac:dyDescent="0.25">
      <c r="A705" t="s">
        <v>127</v>
      </c>
      <c r="B705" t="s">
        <v>203</v>
      </c>
      <c r="C705" t="s">
        <v>245</v>
      </c>
      <c r="D705" t="s">
        <v>204</v>
      </c>
      <c r="E705" t="s">
        <v>692</v>
      </c>
      <c r="F705">
        <v>215</v>
      </c>
      <c r="G705">
        <v>1026.2172558140001</v>
      </c>
      <c r="H705">
        <v>220636.71</v>
      </c>
      <c r="I705" t="s">
        <v>1312</v>
      </c>
      <c r="J705">
        <v>1.800124147759</v>
      </c>
    </row>
    <row r="706" spans="1:10" hidden="1" x14ac:dyDescent="0.25">
      <c r="A706" t="s">
        <v>127</v>
      </c>
      <c r="B706" t="s">
        <v>203</v>
      </c>
      <c r="C706" t="s">
        <v>932</v>
      </c>
      <c r="D706" t="s">
        <v>204</v>
      </c>
      <c r="E706" t="s">
        <v>692</v>
      </c>
      <c r="F706">
        <v>692</v>
      </c>
      <c r="G706">
        <v>1026.2172398844</v>
      </c>
      <c r="H706">
        <v>710142.33</v>
      </c>
      <c r="I706" t="s">
        <v>1312</v>
      </c>
      <c r="J706">
        <v>0.57984311506071995</v>
      </c>
    </row>
    <row r="707" spans="1:10" hidden="1" x14ac:dyDescent="0.25">
      <c r="A707" t="s">
        <v>127</v>
      </c>
      <c r="B707" t="s">
        <v>203</v>
      </c>
      <c r="C707" t="s">
        <v>932</v>
      </c>
      <c r="D707" t="s">
        <v>205</v>
      </c>
      <c r="E707" t="s">
        <v>692</v>
      </c>
      <c r="F707">
        <v>596</v>
      </c>
      <c r="G707">
        <v>1002.6943120805</v>
      </c>
      <c r="H707">
        <v>597605.81000000006</v>
      </c>
      <c r="I707" t="s">
        <v>1312</v>
      </c>
      <c r="J707">
        <v>0.48795516026877001</v>
      </c>
    </row>
    <row r="708" spans="1:10" hidden="1" x14ac:dyDescent="0.25">
      <c r="A708" t="s">
        <v>127</v>
      </c>
      <c r="B708" t="s">
        <v>203</v>
      </c>
      <c r="C708" t="s">
        <v>1011</v>
      </c>
      <c r="D708" t="s">
        <v>204</v>
      </c>
      <c r="E708" t="s">
        <v>694</v>
      </c>
      <c r="F708">
        <v>235</v>
      </c>
      <c r="G708">
        <v>1026.2172340426</v>
      </c>
      <c r="H708">
        <v>241161.05</v>
      </c>
      <c r="I708" t="s">
        <v>1312</v>
      </c>
      <c r="J708">
        <v>0.50693954309433997</v>
      </c>
    </row>
    <row r="709" spans="1:10" hidden="1" x14ac:dyDescent="0.25">
      <c r="A709" t="s">
        <v>127</v>
      </c>
      <c r="B709" t="s">
        <v>203</v>
      </c>
      <c r="C709" t="s">
        <v>100</v>
      </c>
      <c r="D709" t="s">
        <v>205</v>
      </c>
      <c r="E709" t="s">
        <v>695</v>
      </c>
      <c r="F709">
        <v>2309</v>
      </c>
      <c r="G709">
        <v>1002.6943135557</v>
      </c>
      <c r="H709">
        <v>2315221.17</v>
      </c>
      <c r="I709" t="s">
        <v>1312</v>
      </c>
      <c r="J709">
        <v>0.46271141831807999</v>
      </c>
    </row>
    <row r="710" spans="1:10" hidden="1" x14ac:dyDescent="0.25">
      <c r="A710" t="s">
        <v>127</v>
      </c>
      <c r="B710" t="s">
        <v>203</v>
      </c>
      <c r="C710" t="s">
        <v>100</v>
      </c>
      <c r="D710" t="s">
        <v>206</v>
      </c>
      <c r="E710" t="s">
        <v>695</v>
      </c>
      <c r="F710">
        <v>1457</v>
      </c>
      <c r="G710">
        <v>1005.1686600306</v>
      </c>
      <c r="H710">
        <v>1312750.27</v>
      </c>
      <c r="I710" t="s">
        <v>1312</v>
      </c>
      <c r="J710">
        <v>0.26236134465249999</v>
      </c>
    </row>
    <row r="711" spans="1:10" hidden="1" x14ac:dyDescent="0.25">
      <c r="A711" t="s">
        <v>127</v>
      </c>
      <c r="B711" t="s">
        <v>203</v>
      </c>
      <c r="C711" t="s">
        <v>108</v>
      </c>
      <c r="D711" t="s">
        <v>206</v>
      </c>
      <c r="E711" t="s">
        <v>695</v>
      </c>
      <c r="F711">
        <v>1000</v>
      </c>
      <c r="G711">
        <v>1005.16866</v>
      </c>
      <c r="H711">
        <v>1005168.66</v>
      </c>
      <c r="I711" t="s">
        <v>1312</v>
      </c>
      <c r="J711">
        <v>0.36450804703051998</v>
      </c>
    </row>
    <row r="712" spans="1:10" hidden="1" x14ac:dyDescent="0.25">
      <c r="A712" t="s">
        <v>127</v>
      </c>
      <c r="B712" t="s">
        <v>203</v>
      </c>
      <c r="C712" t="s">
        <v>108</v>
      </c>
      <c r="D712" t="s">
        <v>205</v>
      </c>
      <c r="E712" t="s">
        <v>695</v>
      </c>
      <c r="F712">
        <v>991</v>
      </c>
      <c r="G712">
        <v>1002.694308779</v>
      </c>
      <c r="H712">
        <v>993670.06</v>
      </c>
      <c r="I712" t="s">
        <v>1312</v>
      </c>
      <c r="J712">
        <v>0.36033826697631</v>
      </c>
    </row>
    <row r="713" spans="1:10" hidden="1" x14ac:dyDescent="0.25">
      <c r="A713" t="s">
        <v>127</v>
      </c>
      <c r="B713" t="s">
        <v>203</v>
      </c>
      <c r="C713" t="s">
        <v>281</v>
      </c>
      <c r="D713" t="s">
        <v>399</v>
      </c>
      <c r="E713" t="s">
        <v>695</v>
      </c>
      <c r="F713">
        <v>1340</v>
      </c>
      <c r="G713">
        <v>671.34993283582003</v>
      </c>
      <c r="H713">
        <v>899608.91</v>
      </c>
      <c r="I713" t="s">
        <v>1312</v>
      </c>
      <c r="J713">
        <v>0.45203876810672999</v>
      </c>
    </row>
    <row r="714" spans="1:10" hidden="1" x14ac:dyDescent="0.25">
      <c r="A714" t="s">
        <v>127</v>
      </c>
      <c r="B714" t="s">
        <v>203</v>
      </c>
      <c r="C714" t="s">
        <v>1079</v>
      </c>
      <c r="D714" t="s">
        <v>205</v>
      </c>
      <c r="E714" t="s">
        <v>695</v>
      </c>
      <c r="F714">
        <v>285</v>
      </c>
      <c r="G714">
        <v>1002.6943157895</v>
      </c>
      <c r="H714">
        <v>285767.88</v>
      </c>
      <c r="I714" t="s">
        <v>1312</v>
      </c>
      <c r="J714">
        <v>0.68217570301749997</v>
      </c>
    </row>
    <row r="715" spans="1:10" hidden="1" x14ac:dyDescent="0.25">
      <c r="A715" t="s">
        <v>127</v>
      </c>
      <c r="B715" t="s">
        <v>203</v>
      </c>
      <c r="C715" t="s">
        <v>1079</v>
      </c>
      <c r="D715" t="s">
        <v>206</v>
      </c>
      <c r="E715" t="s">
        <v>695</v>
      </c>
      <c r="F715">
        <v>32</v>
      </c>
      <c r="G715">
        <v>1005.16875</v>
      </c>
      <c r="H715">
        <v>32165.4</v>
      </c>
      <c r="I715" t="s">
        <v>1312</v>
      </c>
      <c r="J715">
        <v>7.6784187074626004E-2</v>
      </c>
    </row>
    <row r="716" spans="1:10" hidden="1" x14ac:dyDescent="0.25">
      <c r="A716" t="s">
        <v>127</v>
      </c>
      <c r="B716" t="s">
        <v>203</v>
      </c>
      <c r="C716" t="s">
        <v>353</v>
      </c>
      <c r="D716" t="s">
        <v>205</v>
      </c>
      <c r="E716" t="s">
        <v>695</v>
      </c>
      <c r="F716">
        <v>84</v>
      </c>
      <c r="G716">
        <v>1002.6942857143</v>
      </c>
      <c r="H716">
        <v>84226.32</v>
      </c>
      <c r="I716" t="s">
        <v>1312</v>
      </c>
      <c r="J716">
        <v>0.22172943923919</v>
      </c>
    </row>
    <row r="717" spans="1:10" hidden="1" x14ac:dyDescent="0.25">
      <c r="A717" t="s">
        <v>127</v>
      </c>
      <c r="B717" t="s">
        <v>203</v>
      </c>
      <c r="C717" t="s">
        <v>353</v>
      </c>
      <c r="D717" t="s">
        <v>206</v>
      </c>
      <c r="E717" t="s">
        <v>695</v>
      </c>
      <c r="F717">
        <v>35</v>
      </c>
      <c r="G717">
        <v>1005.1685714286</v>
      </c>
      <c r="H717">
        <v>35180.9</v>
      </c>
      <c r="I717" t="s">
        <v>1312</v>
      </c>
      <c r="J717">
        <v>9.2615244604417002E-2</v>
      </c>
    </row>
    <row r="718" spans="1:10" hidden="1" x14ac:dyDescent="0.25">
      <c r="A718" t="s">
        <v>127</v>
      </c>
      <c r="B718" t="s">
        <v>203</v>
      </c>
      <c r="C718" t="s">
        <v>1012</v>
      </c>
      <c r="D718" t="s">
        <v>205</v>
      </c>
      <c r="E718" t="s">
        <v>694</v>
      </c>
      <c r="F718">
        <v>185</v>
      </c>
      <c r="G718">
        <v>1002.6943243243001</v>
      </c>
      <c r="H718">
        <v>185498.45</v>
      </c>
      <c r="I718" t="s">
        <v>1312</v>
      </c>
      <c r="J718">
        <v>0.58493136530178003</v>
      </c>
    </row>
    <row r="719" spans="1:10" hidden="1" x14ac:dyDescent="0.25">
      <c r="A719" t="s">
        <v>127</v>
      </c>
      <c r="B719" t="s">
        <v>349</v>
      </c>
      <c r="C719" t="s">
        <v>455</v>
      </c>
      <c r="D719" t="s">
        <v>902</v>
      </c>
      <c r="E719" t="s">
        <v>695</v>
      </c>
      <c r="F719">
        <v>46</v>
      </c>
      <c r="G719">
        <v>1078.1134782608999</v>
      </c>
      <c r="H719">
        <v>49593.22</v>
      </c>
      <c r="I719" t="s">
        <v>1312</v>
      </c>
      <c r="J719">
        <v>1.1784456211290999</v>
      </c>
    </row>
    <row r="720" spans="1:10" hidden="1" x14ac:dyDescent="0.25">
      <c r="A720" t="s">
        <v>127</v>
      </c>
      <c r="B720" t="s">
        <v>349</v>
      </c>
      <c r="C720" t="s">
        <v>100</v>
      </c>
      <c r="D720" t="s">
        <v>902</v>
      </c>
      <c r="E720" t="s">
        <v>695</v>
      </c>
      <c r="F720">
        <v>1792</v>
      </c>
      <c r="G720">
        <v>1069.4855970982001</v>
      </c>
      <c r="H720">
        <v>1916518.19</v>
      </c>
      <c r="I720" t="s">
        <v>1312</v>
      </c>
      <c r="J720">
        <v>0.38302813632587002</v>
      </c>
    </row>
    <row r="721" spans="1:10" hidden="1" x14ac:dyDescent="0.25">
      <c r="A721" t="s">
        <v>127</v>
      </c>
      <c r="B721" t="s">
        <v>349</v>
      </c>
      <c r="C721" t="s">
        <v>108</v>
      </c>
      <c r="D721" t="s">
        <v>902</v>
      </c>
      <c r="E721" t="s">
        <v>695</v>
      </c>
      <c r="F721">
        <v>1776</v>
      </c>
      <c r="G721">
        <v>1069.4855968468</v>
      </c>
      <c r="H721">
        <v>1899406.42</v>
      </c>
      <c r="I721" t="s">
        <v>1312</v>
      </c>
      <c r="J721">
        <v>0.68878880950331001</v>
      </c>
    </row>
    <row r="722" spans="1:10" hidden="1" x14ac:dyDescent="0.25">
      <c r="A722" t="s">
        <v>127</v>
      </c>
      <c r="B722" t="s">
        <v>349</v>
      </c>
      <c r="C722" t="s">
        <v>352</v>
      </c>
      <c r="D722" t="s">
        <v>902</v>
      </c>
      <c r="E722" t="s">
        <v>695</v>
      </c>
      <c r="F722">
        <v>3078</v>
      </c>
      <c r="G722">
        <v>1069.4855977908001</v>
      </c>
      <c r="H722">
        <v>3291876.67</v>
      </c>
      <c r="I722" t="s">
        <v>1312</v>
      </c>
      <c r="J722">
        <v>1.3209677448204</v>
      </c>
    </row>
    <row r="723" spans="1:10" hidden="1" x14ac:dyDescent="0.25">
      <c r="A723" t="s">
        <v>127</v>
      </c>
      <c r="B723" t="s">
        <v>349</v>
      </c>
      <c r="C723" t="s">
        <v>1079</v>
      </c>
      <c r="D723" t="s">
        <v>902</v>
      </c>
      <c r="E723" t="s">
        <v>695</v>
      </c>
      <c r="F723">
        <v>177</v>
      </c>
      <c r="G723">
        <v>1069.4855932203</v>
      </c>
      <c r="H723">
        <v>189298.95</v>
      </c>
      <c r="I723" t="s">
        <v>1312</v>
      </c>
      <c r="J723">
        <v>0.45188823984250998</v>
      </c>
    </row>
    <row r="724" spans="1:10" hidden="1" x14ac:dyDescent="0.25">
      <c r="A724" t="s">
        <v>127</v>
      </c>
      <c r="B724" t="s">
        <v>349</v>
      </c>
      <c r="C724" t="s">
        <v>353</v>
      </c>
      <c r="D724" t="s">
        <v>902</v>
      </c>
      <c r="E724" t="s">
        <v>695</v>
      </c>
      <c r="F724">
        <v>277</v>
      </c>
      <c r="G724">
        <v>1078.1135740072</v>
      </c>
      <c r="H724">
        <v>298637.46000000002</v>
      </c>
      <c r="I724" t="s">
        <v>1312</v>
      </c>
      <c r="J724">
        <v>0.78617606161132003</v>
      </c>
    </row>
    <row r="725" spans="1:10" hidden="1" x14ac:dyDescent="0.25">
      <c r="A725" t="s">
        <v>127</v>
      </c>
      <c r="B725" t="s">
        <v>48</v>
      </c>
      <c r="C725" t="s">
        <v>932</v>
      </c>
      <c r="D725" t="s">
        <v>1237</v>
      </c>
      <c r="E725" t="s">
        <v>692</v>
      </c>
      <c r="F725">
        <v>2250</v>
      </c>
      <c r="G725">
        <v>1009.7290977778</v>
      </c>
      <c r="H725">
        <v>2271890.4700000002</v>
      </c>
      <c r="I725" t="s">
        <v>1312</v>
      </c>
      <c r="J725">
        <v>1.8550366476555999</v>
      </c>
    </row>
    <row r="726" spans="1:10" hidden="1" x14ac:dyDescent="0.25">
      <c r="A726" t="s">
        <v>127</v>
      </c>
      <c r="B726" t="s">
        <v>48</v>
      </c>
      <c r="C726" t="s">
        <v>1011</v>
      </c>
      <c r="D726" t="s">
        <v>1237</v>
      </c>
      <c r="E726" t="s">
        <v>692</v>
      </c>
      <c r="F726">
        <v>620</v>
      </c>
      <c r="G726">
        <v>1009.7290967742</v>
      </c>
      <c r="H726">
        <v>626032.04</v>
      </c>
      <c r="I726" t="s">
        <v>1312</v>
      </c>
      <c r="J726">
        <v>1.3159687118629</v>
      </c>
    </row>
    <row r="727" spans="1:10" hidden="1" x14ac:dyDescent="0.25">
      <c r="A727" t="s">
        <v>127</v>
      </c>
      <c r="B727" t="s">
        <v>48</v>
      </c>
      <c r="C727" t="s">
        <v>101</v>
      </c>
      <c r="D727" t="s">
        <v>292</v>
      </c>
      <c r="E727" t="s">
        <v>700</v>
      </c>
      <c r="F727">
        <v>13693</v>
      </c>
      <c r="G727">
        <v>33.491577406765003</v>
      </c>
      <c r="H727">
        <v>308926.31</v>
      </c>
      <c r="I727" t="s">
        <v>1312</v>
      </c>
      <c r="J727">
        <v>1.0366165049745</v>
      </c>
    </row>
    <row r="728" spans="1:10" hidden="1" x14ac:dyDescent="0.25">
      <c r="A728" t="s">
        <v>127</v>
      </c>
      <c r="B728" t="s">
        <v>48</v>
      </c>
      <c r="C728" t="s">
        <v>352</v>
      </c>
      <c r="D728" t="s">
        <v>292</v>
      </c>
      <c r="E728" t="s">
        <v>700</v>
      </c>
      <c r="F728">
        <v>56402</v>
      </c>
      <c r="G728">
        <v>33.491577824437996</v>
      </c>
      <c r="H728">
        <v>988939.31</v>
      </c>
      <c r="I728" t="s">
        <v>1312</v>
      </c>
      <c r="J728">
        <v>0.39684261017437</v>
      </c>
    </row>
    <row r="729" spans="1:10" hidden="1" x14ac:dyDescent="0.25">
      <c r="A729" t="s">
        <v>127</v>
      </c>
      <c r="B729" t="s">
        <v>48</v>
      </c>
      <c r="C729" t="s">
        <v>1012</v>
      </c>
      <c r="D729" t="s">
        <v>1237</v>
      </c>
      <c r="E729" t="s">
        <v>692</v>
      </c>
      <c r="F729">
        <v>334</v>
      </c>
      <c r="G729">
        <v>1009.7291017964</v>
      </c>
      <c r="H729">
        <v>337249.52</v>
      </c>
      <c r="I729" t="s">
        <v>1312</v>
      </c>
      <c r="J729">
        <v>1.0634472804541999</v>
      </c>
    </row>
    <row r="730" spans="1:10" hidden="1" x14ac:dyDescent="0.25">
      <c r="A730" t="s">
        <v>127</v>
      </c>
      <c r="B730" t="s">
        <v>390</v>
      </c>
      <c r="C730" t="s">
        <v>455</v>
      </c>
      <c r="D730" t="s">
        <v>1260</v>
      </c>
      <c r="E730" t="s">
        <v>694</v>
      </c>
      <c r="F730">
        <v>18</v>
      </c>
      <c r="G730">
        <v>396.05944444443998</v>
      </c>
      <c r="H730">
        <v>7129.07</v>
      </c>
      <c r="I730" t="s">
        <v>1312</v>
      </c>
      <c r="J730">
        <v>0.16940261842693</v>
      </c>
    </row>
    <row r="731" spans="1:10" hidden="1" x14ac:dyDescent="0.25">
      <c r="A731" t="s">
        <v>127</v>
      </c>
      <c r="B731" t="s">
        <v>390</v>
      </c>
      <c r="C731" t="s">
        <v>455</v>
      </c>
      <c r="D731" t="s">
        <v>1261</v>
      </c>
      <c r="E731" t="s">
        <v>694</v>
      </c>
      <c r="F731">
        <v>26</v>
      </c>
      <c r="G731">
        <v>49.847307692308</v>
      </c>
      <c r="H731">
        <v>1296.03</v>
      </c>
      <c r="I731" t="s">
        <v>1312</v>
      </c>
      <c r="J731">
        <v>3.079656611029E-2</v>
      </c>
    </row>
    <row r="732" spans="1:10" hidden="1" x14ac:dyDescent="0.25">
      <c r="A732" t="s">
        <v>127</v>
      </c>
      <c r="B732" t="s">
        <v>390</v>
      </c>
      <c r="C732" t="s">
        <v>356</v>
      </c>
      <c r="D732" t="s">
        <v>1260</v>
      </c>
      <c r="E732" t="s">
        <v>694</v>
      </c>
      <c r="F732">
        <v>51</v>
      </c>
      <c r="G732">
        <v>396.05960784313999</v>
      </c>
      <c r="H732">
        <v>20199.04</v>
      </c>
      <c r="I732" t="s">
        <v>1312</v>
      </c>
      <c r="J732">
        <v>3.4319420762588</v>
      </c>
    </row>
    <row r="733" spans="1:10" hidden="1" x14ac:dyDescent="0.25">
      <c r="A733" t="s">
        <v>127</v>
      </c>
      <c r="B733" t="s">
        <v>390</v>
      </c>
      <c r="C733" t="s">
        <v>356</v>
      </c>
      <c r="D733" t="s">
        <v>1261</v>
      </c>
      <c r="E733" t="s">
        <v>694</v>
      </c>
      <c r="F733">
        <v>75</v>
      </c>
      <c r="G733">
        <v>49.847466666667003</v>
      </c>
      <c r="H733">
        <v>3738.56</v>
      </c>
      <c r="I733" t="s">
        <v>1312</v>
      </c>
      <c r="J733">
        <v>0.63520451311638004</v>
      </c>
    </row>
    <row r="734" spans="1:10" hidden="1" x14ac:dyDescent="0.25">
      <c r="A734" t="s">
        <v>127</v>
      </c>
      <c r="B734" t="s">
        <v>390</v>
      </c>
      <c r="C734" t="s">
        <v>932</v>
      </c>
      <c r="D734" t="s">
        <v>1260</v>
      </c>
      <c r="E734" t="s">
        <v>694</v>
      </c>
      <c r="F734">
        <v>105</v>
      </c>
      <c r="G734">
        <v>396.07723809523998</v>
      </c>
      <c r="H734">
        <v>41588.11</v>
      </c>
      <c r="I734" t="s">
        <v>1312</v>
      </c>
      <c r="J734">
        <v>3.3957388868629999E-2</v>
      </c>
    </row>
    <row r="735" spans="1:10" hidden="1" x14ac:dyDescent="0.25">
      <c r="A735" t="s">
        <v>127</v>
      </c>
      <c r="B735" t="s">
        <v>390</v>
      </c>
      <c r="C735" t="s">
        <v>932</v>
      </c>
      <c r="D735" t="s">
        <v>1261</v>
      </c>
      <c r="E735" t="s">
        <v>694</v>
      </c>
      <c r="F735">
        <v>155</v>
      </c>
      <c r="G735">
        <v>49.847483870967999</v>
      </c>
      <c r="H735">
        <v>7726.36</v>
      </c>
      <c r="I735" t="s">
        <v>1312</v>
      </c>
      <c r="J735">
        <v>6.3087024406500002E-3</v>
      </c>
    </row>
    <row r="736" spans="1:10" hidden="1" x14ac:dyDescent="0.25">
      <c r="A736" t="s">
        <v>127</v>
      </c>
      <c r="B736" t="s">
        <v>390</v>
      </c>
      <c r="C736" t="s">
        <v>1011</v>
      </c>
      <c r="D736" t="s">
        <v>1260</v>
      </c>
      <c r="E736" t="s">
        <v>694</v>
      </c>
      <c r="F736">
        <v>44</v>
      </c>
      <c r="G736">
        <v>396.07727272726999</v>
      </c>
      <c r="H736">
        <v>17427.400000000001</v>
      </c>
      <c r="I736" t="s">
        <v>1312</v>
      </c>
      <c r="J736">
        <v>3.6633768982690003E-2</v>
      </c>
    </row>
    <row r="737" spans="1:10" hidden="1" x14ac:dyDescent="0.25">
      <c r="A737" t="s">
        <v>127</v>
      </c>
      <c r="B737" t="s">
        <v>390</v>
      </c>
      <c r="C737" t="s">
        <v>1011</v>
      </c>
      <c r="D737" t="s">
        <v>1261</v>
      </c>
      <c r="E737" t="s">
        <v>694</v>
      </c>
      <c r="F737">
        <v>66</v>
      </c>
      <c r="G737">
        <v>49.847424242423997</v>
      </c>
      <c r="H737">
        <v>3289.93</v>
      </c>
      <c r="I737" t="s">
        <v>1312</v>
      </c>
      <c r="J737">
        <v>6.9156922770600001E-3</v>
      </c>
    </row>
    <row r="738" spans="1:10" hidden="1" x14ac:dyDescent="0.25">
      <c r="A738" t="s">
        <v>127</v>
      </c>
      <c r="B738" t="s">
        <v>390</v>
      </c>
      <c r="C738" t="s">
        <v>100</v>
      </c>
      <c r="D738" t="s">
        <v>1260</v>
      </c>
      <c r="E738" t="s">
        <v>694</v>
      </c>
      <c r="F738">
        <v>488</v>
      </c>
      <c r="G738">
        <v>396.07721311475001</v>
      </c>
      <c r="H738">
        <v>193285.68</v>
      </c>
      <c r="I738" t="s">
        <v>1312</v>
      </c>
      <c r="J738">
        <v>3.8629350963209998E-2</v>
      </c>
    </row>
    <row r="739" spans="1:10" hidden="1" x14ac:dyDescent="0.25">
      <c r="A739" t="s">
        <v>127</v>
      </c>
      <c r="B739" t="s">
        <v>390</v>
      </c>
      <c r="C739" t="s">
        <v>100</v>
      </c>
      <c r="D739" t="s">
        <v>1261</v>
      </c>
      <c r="E739" t="s">
        <v>694</v>
      </c>
      <c r="F739">
        <v>722</v>
      </c>
      <c r="G739">
        <v>49.847451523545999</v>
      </c>
      <c r="H739">
        <v>35989.86</v>
      </c>
      <c r="I739" t="s">
        <v>1312</v>
      </c>
      <c r="J739">
        <v>7.1927984166100002E-3</v>
      </c>
    </row>
    <row r="740" spans="1:10" hidden="1" x14ac:dyDescent="0.25">
      <c r="A740" t="s">
        <v>127</v>
      </c>
      <c r="B740" t="s">
        <v>390</v>
      </c>
      <c r="C740" t="s">
        <v>108</v>
      </c>
      <c r="D740" t="s">
        <v>1260</v>
      </c>
      <c r="E740" t="s">
        <v>694</v>
      </c>
      <c r="F740">
        <v>687</v>
      </c>
      <c r="G740">
        <v>396.07720524016997</v>
      </c>
      <c r="H740">
        <v>272105.03999999998</v>
      </c>
      <c r="I740" t="s">
        <v>1312</v>
      </c>
      <c r="J740">
        <v>9.8674461972939997E-2</v>
      </c>
    </row>
    <row r="741" spans="1:10" hidden="1" x14ac:dyDescent="0.25">
      <c r="A741" t="s">
        <v>127</v>
      </c>
      <c r="B741" t="s">
        <v>390</v>
      </c>
      <c r="C741" t="s">
        <v>108</v>
      </c>
      <c r="D741" t="s">
        <v>1261</v>
      </c>
      <c r="E741" t="s">
        <v>694</v>
      </c>
      <c r="F741">
        <v>1015</v>
      </c>
      <c r="G741">
        <v>49.847458128078998</v>
      </c>
      <c r="H741">
        <v>50595.17</v>
      </c>
      <c r="I741" t="s">
        <v>1312</v>
      </c>
      <c r="J741">
        <v>1.834751454137E-2</v>
      </c>
    </row>
    <row r="742" spans="1:10" hidden="1" x14ac:dyDescent="0.25">
      <c r="A742" t="s">
        <v>127</v>
      </c>
      <c r="B742" t="s">
        <v>390</v>
      </c>
      <c r="C742" t="s">
        <v>353</v>
      </c>
      <c r="D742" t="s">
        <v>1260</v>
      </c>
      <c r="E742" t="s">
        <v>694</v>
      </c>
      <c r="F742">
        <v>61</v>
      </c>
      <c r="G742">
        <v>396.05950819672</v>
      </c>
      <c r="H742">
        <v>24159.63</v>
      </c>
      <c r="I742" t="s">
        <v>1312</v>
      </c>
      <c r="J742">
        <v>6.3601273475159995E-2</v>
      </c>
    </row>
    <row r="743" spans="1:10" hidden="1" x14ac:dyDescent="0.25">
      <c r="A743" t="s">
        <v>127</v>
      </c>
      <c r="B743" t="s">
        <v>390</v>
      </c>
      <c r="C743" t="s">
        <v>353</v>
      </c>
      <c r="D743" t="s">
        <v>1261</v>
      </c>
      <c r="E743" t="s">
        <v>694</v>
      </c>
      <c r="F743">
        <v>91</v>
      </c>
      <c r="G743">
        <v>49.847472527473002</v>
      </c>
      <c r="H743">
        <v>4536.12</v>
      </c>
      <c r="I743" t="s">
        <v>1312</v>
      </c>
      <c r="J743">
        <v>1.194153257464E-2</v>
      </c>
    </row>
    <row r="744" spans="1:10" hidden="1" x14ac:dyDescent="0.25">
      <c r="A744" t="s">
        <v>127</v>
      </c>
      <c r="B744" t="s">
        <v>390</v>
      </c>
      <c r="C744" t="s">
        <v>357</v>
      </c>
      <c r="D744" t="s">
        <v>1260</v>
      </c>
      <c r="E744" t="s">
        <v>694</v>
      </c>
      <c r="F744">
        <v>33</v>
      </c>
      <c r="G744">
        <v>396.05969696969998</v>
      </c>
      <c r="H744">
        <v>13069.97</v>
      </c>
      <c r="I744" t="s">
        <v>1312</v>
      </c>
      <c r="J744">
        <v>2.1612572824781</v>
      </c>
    </row>
    <row r="745" spans="1:10" hidden="1" x14ac:dyDescent="0.25">
      <c r="A745" t="s">
        <v>127</v>
      </c>
      <c r="B745" t="s">
        <v>390</v>
      </c>
      <c r="C745" t="s">
        <v>357</v>
      </c>
      <c r="D745" t="s">
        <v>1261</v>
      </c>
      <c r="E745" t="s">
        <v>694</v>
      </c>
      <c r="F745">
        <v>48</v>
      </c>
      <c r="G745">
        <v>49.847499999999997</v>
      </c>
      <c r="H745">
        <v>2392.6799999999998</v>
      </c>
      <c r="I745" t="s">
        <v>1312</v>
      </c>
      <c r="J745">
        <v>0.39565485419169</v>
      </c>
    </row>
    <row r="746" spans="1:10" hidden="1" x14ac:dyDescent="0.25">
      <c r="A746" t="s">
        <v>127</v>
      </c>
      <c r="B746" t="s">
        <v>390</v>
      </c>
      <c r="C746" t="s">
        <v>109</v>
      </c>
      <c r="D746" t="s">
        <v>1260</v>
      </c>
      <c r="E746" t="s">
        <v>694</v>
      </c>
      <c r="F746">
        <v>41</v>
      </c>
      <c r="G746">
        <v>396.05951219512002</v>
      </c>
      <c r="H746">
        <v>16238.44</v>
      </c>
      <c r="I746" t="s">
        <v>1312</v>
      </c>
      <c r="J746">
        <v>4.9348349919240003E-2</v>
      </c>
    </row>
    <row r="747" spans="1:10" hidden="1" x14ac:dyDescent="0.25">
      <c r="A747" t="s">
        <v>127</v>
      </c>
      <c r="B747" t="s">
        <v>390</v>
      </c>
      <c r="C747" t="s">
        <v>109</v>
      </c>
      <c r="D747" t="s">
        <v>1261</v>
      </c>
      <c r="E747" t="s">
        <v>694</v>
      </c>
      <c r="F747">
        <v>61</v>
      </c>
      <c r="G747">
        <v>49.847377049179997</v>
      </c>
      <c r="H747">
        <v>3040.69</v>
      </c>
      <c r="I747" t="s">
        <v>1312</v>
      </c>
      <c r="J747">
        <v>9.2406064939700005E-3</v>
      </c>
    </row>
    <row r="748" spans="1:10" hidden="1" x14ac:dyDescent="0.25">
      <c r="A748" t="s">
        <v>127</v>
      </c>
      <c r="B748" t="s">
        <v>390</v>
      </c>
      <c r="C748" t="s">
        <v>1012</v>
      </c>
      <c r="D748" t="s">
        <v>1260</v>
      </c>
      <c r="E748" t="s">
        <v>694</v>
      </c>
      <c r="F748">
        <v>30</v>
      </c>
      <c r="G748">
        <v>396.07733333332999</v>
      </c>
      <c r="H748">
        <v>11882.32</v>
      </c>
      <c r="I748" t="s">
        <v>1312</v>
      </c>
      <c r="J748">
        <v>3.7468462192289997E-2</v>
      </c>
    </row>
    <row r="749" spans="1:10" hidden="1" x14ac:dyDescent="0.25">
      <c r="A749" t="s">
        <v>127</v>
      </c>
      <c r="B749" t="s">
        <v>390</v>
      </c>
      <c r="C749" t="s">
        <v>1012</v>
      </c>
      <c r="D749" t="s">
        <v>1261</v>
      </c>
      <c r="E749" t="s">
        <v>694</v>
      </c>
      <c r="F749">
        <v>45</v>
      </c>
      <c r="G749">
        <v>49.847555555555999</v>
      </c>
      <c r="H749">
        <v>2243.14</v>
      </c>
      <c r="I749" t="s">
        <v>1312</v>
      </c>
      <c r="J749">
        <v>7.0732825140200004E-3</v>
      </c>
    </row>
    <row r="750" spans="1:10" hidden="1" x14ac:dyDescent="0.25">
      <c r="A750" t="s">
        <v>127</v>
      </c>
      <c r="B750" t="s">
        <v>1319</v>
      </c>
      <c r="C750" t="s">
        <v>1314</v>
      </c>
      <c r="D750" t="s">
        <v>1320</v>
      </c>
      <c r="E750" t="s">
        <v>694</v>
      </c>
      <c r="F750">
        <v>92</v>
      </c>
      <c r="G750">
        <v>1104.0505434782999</v>
      </c>
      <c r="H750">
        <v>101572.65</v>
      </c>
      <c r="I750" t="s">
        <v>1312</v>
      </c>
      <c r="J750">
        <v>0.13877407921154</v>
      </c>
    </row>
    <row r="751" spans="1:10" hidden="1" x14ac:dyDescent="0.25">
      <c r="A751" t="s">
        <v>127</v>
      </c>
      <c r="B751" t="s">
        <v>1430</v>
      </c>
      <c r="C751" t="s">
        <v>1314</v>
      </c>
      <c r="D751" t="s">
        <v>1395</v>
      </c>
      <c r="E751" t="s">
        <v>694</v>
      </c>
      <c r="F751">
        <v>1752</v>
      </c>
      <c r="G751">
        <v>1013.6774372146</v>
      </c>
      <c r="H751">
        <v>1775962.87</v>
      </c>
      <c r="I751" t="s">
        <v>1312</v>
      </c>
      <c r="J751">
        <v>2.4264170719000999</v>
      </c>
    </row>
    <row r="752" spans="1:10" hidden="1" x14ac:dyDescent="0.25">
      <c r="A752" t="s">
        <v>127</v>
      </c>
      <c r="B752" t="s">
        <v>386</v>
      </c>
      <c r="C752" t="s">
        <v>245</v>
      </c>
      <c r="D752" t="s">
        <v>387</v>
      </c>
      <c r="E752" t="s">
        <v>692</v>
      </c>
      <c r="F752">
        <v>370</v>
      </c>
      <c r="G752">
        <v>1232.4531351351</v>
      </c>
      <c r="H752">
        <v>456007.66</v>
      </c>
      <c r="I752" t="s">
        <v>1312</v>
      </c>
      <c r="J752">
        <v>3.7204615692876</v>
      </c>
    </row>
    <row r="753" spans="1:10" hidden="1" x14ac:dyDescent="0.25">
      <c r="A753" t="s">
        <v>127</v>
      </c>
      <c r="B753" t="s">
        <v>386</v>
      </c>
      <c r="C753" t="s">
        <v>932</v>
      </c>
      <c r="D753" t="s">
        <v>387</v>
      </c>
      <c r="E753" t="s">
        <v>692</v>
      </c>
      <c r="F753">
        <v>1246</v>
      </c>
      <c r="G753">
        <v>1232.4531460674</v>
      </c>
      <c r="H753">
        <v>1535636.62</v>
      </c>
      <c r="I753" t="s">
        <v>1312</v>
      </c>
      <c r="J753">
        <v>1.2538730388627</v>
      </c>
    </row>
    <row r="754" spans="1:10" hidden="1" x14ac:dyDescent="0.25">
      <c r="A754" t="s">
        <v>127</v>
      </c>
      <c r="B754" t="s">
        <v>386</v>
      </c>
      <c r="C754" t="s">
        <v>1011</v>
      </c>
      <c r="D754" t="s">
        <v>387</v>
      </c>
      <c r="E754" t="s">
        <v>692</v>
      </c>
      <c r="F754">
        <v>300</v>
      </c>
      <c r="G754">
        <v>1232.4531333333</v>
      </c>
      <c r="H754">
        <v>369735.94</v>
      </c>
      <c r="I754" t="s">
        <v>1312</v>
      </c>
      <c r="J754">
        <v>0.77721410024195003</v>
      </c>
    </row>
    <row r="755" spans="1:10" hidden="1" x14ac:dyDescent="0.25">
      <c r="A755" t="s">
        <v>127</v>
      </c>
      <c r="B755" t="s">
        <v>726</v>
      </c>
      <c r="C755" t="s">
        <v>455</v>
      </c>
      <c r="D755" t="s">
        <v>727</v>
      </c>
      <c r="E755" t="s">
        <v>695</v>
      </c>
      <c r="F755">
        <v>10</v>
      </c>
      <c r="G755">
        <v>861.36800000000005</v>
      </c>
      <c r="H755">
        <v>8613.68</v>
      </c>
      <c r="I755" t="s">
        <v>1312</v>
      </c>
      <c r="J755">
        <v>0.2046802663309</v>
      </c>
    </row>
    <row r="756" spans="1:10" hidden="1" x14ac:dyDescent="0.25">
      <c r="A756" t="s">
        <v>127</v>
      </c>
      <c r="B756" t="s">
        <v>726</v>
      </c>
      <c r="C756" t="s">
        <v>932</v>
      </c>
      <c r="D756" t="s">
        <v>727</v>
      </c>
      <c r="E756" t="s">
        <v>695</v>
      </c>
      <c r="F756">
        <v>250</v>
      </c>
      <c r="G756">
        <v>861.36824000000001</v>
      </c>
      <c r="H756">
        <v>215342.06</v>
      </c>
      <c r="I756" t="s">
        <v>1312</v>
      </c>
      <c r="J756">
        <v>0.17583040131405001</v>
      </c>
    </row>
    <row r="757" spans="1:10" hidden="1" x14ac:dyDescent="0.25">
      <c r="A757" t="s">
        <v>127</v>
      </c>
      <c r="B757" t="s">
        <v>726</v>
      </c>
      <c r="C757" t="s">
        <v>100</v>
      </c>
      <c r="D757" t="s">
        <v>727</v>
      </c>
      <c r="E757" t="s">
        <v>695</v>
      </c>
      <c r="F757">
        <v>1220</v>
      </c>
      <c r="G757">
        <v>861.36823770492003</v>
      </c>
      <c r="H757">
        <v>1050869.25</v>
      </c>
      <c r="I757" t="s">
        <v>1312</v>
      </c>
      <c r="J757">
        <v>0.21002278634759999</v>
      </c>
    </row>
    <row r="758" spans="1:10" hidden="1" x14ac:dyDescent="0.25">
      <c r="A758" t="s">
        <v>127</v>
      </c>
      <c r="B758" t="s">
        <v>726</v>
      </c>
      <c r="C758" t="s">
        <v>108</v>
      </c>
      <c r="D758" t="s">
        <v>727</v>
      </c>
      <c r="E758" t="s">
        <v>695</v>
      </c>
      <c r="F758">
        <v>1130</v>
      </c>
      <c r="G758">
        <v>861.36823893805001</v>
      </c>
      <c r="H758">
        <v>973346.11</v>
      </c>
      <c r="I758" t="s">
        <v>1312</v>
      </c>
      <c r="J758">
        <v>0.35296811745091</v>
      </c>
    </row>
    <row r="759" spans="1:10" hidden="1" x14ac:dyDescent="0.25">
      <c r="A759" t="s">
        <v>127</v>
      </c>
      <c r="B759" t="s">
        <v>726</v>
      </c>
      <c r="C759" t="s">
        <v>352</v>
      </c>
      <c r="D759" t="s">
        <v>727</v>
      </c>
      <c r="E759" t="s">
        <v>695</v>
      </c>
      <c r="F759">
        <v>1080</v>
      </c>
      <c r="G759">
        <v>861.36824074074002</v>
      </c>
      <c r="H759">
        <v>930277.7</v>
      </c>
      <c r="I759" t="s">
        <v>1312</v>
      </c>
      <c r="J759">
        <v>0.37330281739434001</v>
      </c>
    </row>
    <row r="760" spans="1:10" hidden="1" x14ac:dyDescent="0.25">
      <c r="A760" t="s">
        <v>127</v>
      </c>
      <c r="B760" t="s">
        <v>726</v>
      </c>
      <c r="C760" t="s">
        <v>1079</v>
      </c>
      <c r="D760" t="s">
        <v>727</v>
      </c>
      <c r="E760" t="s">
        <v>695</v>
      </c>
      <c r="F760">
        <v>80</v>
      </c>
      <c r="G760">
        <v>861.36824999999999</v>
      </c>
      <c r="H760">
        <v>68909.460000000006</v>
      </c>
      <c r="I760" t="s">
        <v>1312</v>
      </c>
      <c r="J760">
        <v>0.16449840101013999</v>
      </c>
    </row>
    <row r="761" spans="1:10" hidden="1" x14ac:dyDescent="0.25">
      <c r="A761" t="s">
        <v>127</v>
      </c>
      <c r="B761" t="s">
        <v>726</v>
      </c>
      <c r="C761" t="s">
        <v>353</v>
      </c>
      <c r="D761" t="s">
        <v>727</v>
      </c>
      <c r="E761" t="s">
        <v>695</v>
      </c>
      <c r="F761">
        <v>120</v>
      </c>
      <c r="G761">
        <v>861.36824999999999</v>
      </c>
      <c r="H761">
        <v>103364.19</v>
      </c>
      <c r="I761" t="s">
        <v>1312</v>
      </c>
      <c r="J761">
        <v>0.27211071178358998</v>
      </c>
    </row>
    <row r="762" spans="1:10" hidden="1" x14ac:dyDescent="0.25">
      <c r="A762" t="s">
        <v>127</v>
      </c>
      <c r="B762" t="s">
        <v>1321</v>
      </c>
      <c r="C762" t="s">
        <v>1011</v>
      </c>
      <c r="D762" t="s">
        <v>1322</v>
      </c>
      <c r="E762" t="s">
        <v>692</v>
      </c>
      <c r="F762">
        <v>1250</v>
      </c>
      <c r="G762">
        <v>1007.883912</v>
      </c>
      <c r="H762">
        <v>1259854.8899999999</v>
      </c>
      <c r="I762" t="s">
        <v>1312</v>
      </c>
      <c r="J762">
        <v>2.6483143206655999</v>
      </c>
    </row>
    <row r="763" spans="1:10" hidden="1" x14ac:dyDescent="0.25">
      <c r="A763" t="s">
        <v>127</v>
      </c>
      <c r="B763" t="s">
        <v>1321</v>
      </c>
      <c r="C763" t="s">
        <v>1314</v>
      </c>
      <c r="D763" t="s">
        <v>1322</v>
      </c>
      <c r="E763" t="s">
        <v>692</v>
      </c>
      <c r="F763">
        <v>-1250</v>
      </c>
      <c r="G763">
        <v>1007.8839004149</v>
      </c>
      <c r="H763">
        <v>1259854.8755187001</v>
      </c>
      <c r="I763" t="s">
        <v>1312</v>
      </c>
      <c r="J763">
        <v>1.7212822574804001</v>
      </c>
    </row>
    <row r="764" spans="1:10" hidden="1" x14ac:dyDescent="0.25">
      <c r="A764" t="s">
        <v>127</v>
      </c>
      <c r="B764" t="s">
        <v>1321</v>
      </c>
      <c r="C764" t="s">
        <v>1314</v>
      </c>
      <c r="D764" t="s">
        <v>1322</v>
      </c>
      <c r="E764" t="s">
        <v>694</v>
      </c>
      <c r="F764">
        <v>196</v>
      </c>
      <c r="G764">
        <v>1007.8839004149</v>
      </c>
      <c r="H764">
        <v>197545.24448133001</v>
      </c>
      <c r="I764" t="s">
        <v>1312</v>
      </c>
      <c r="J764">
        <v>0.26989705797293001</v>
      </c>
    </row>
    <row r="765" spans="1:10" hidden="1" x14ac:dyDescent="0.25">
      <c r="A765" t="s">
        <v>127</v>
      </c>
      <c r="B765" t="s">
        <v>37</v>
      </c>
      <c r="C765" t="s">
        <v>932</v>
      </c>
      <c r="D765" t="s">
        <v>257</v>
      </c>
      <c r="E765" t="s">
        <v>694</v>
      </c>
      <c r="F765">
        <v>257</v>
      </c>
      <c r="G765">
        <v>1072.4546303502</v>
      </c>
      <c r="H765">
        <v>275620.84000000003</v>
      </c>
      <c r="I765" t="s">
        <v>1312</v>
      </c>
      <c r="J765">
        <v>0.22504903550989999</v>
      </c>
    </row>
    <row r="766" spans="1:10" hidden="1" x14ac:dyDescent="0.25">
      <c r="A766" t="s">
        <v>127</v>
      </c>
      <c r="B766" t="s">
        <v>37</v>
      </c>
      <c r="C766" t="s">
        <v>100</v>
      </c>
      <c r="D766" t="s">
        <v>257</v>
      </c>
      <c r="E766" t="s">
        <v>695</v>
      </c>
      <c r="F766">
        <v>331</v>
      </c>
      <c r="G766">
        <v>1072.4545945945999</v>
      </c>
      <c r="H766">
        <v>198404.1</v>
      </c>
      <c r="I766" t="s">
        <v>1312</v>
      </c>
      <c r="J766">
        <v>3.9652299184497003E-2</v>
      </c>
    </row>
    <row r="767" spans="1:10" hidden="1" x14ac:dyDescent="0.25">
      <c r="A767" t="s">
        <v>127</v>
      </c>
      <c r="B767" t="s">
        <v>37</v>
      </c>
      <c r="C767" t="s">
        <v>352</v>
      </c>
      <c r="D767" t="s">
        <v>257</v>
      </c>
      <c r="E767" t="s">
        <v>695</v>
      </c>
      <c r="F767">
        <v>2949</v>
      </c>
      <c r="G767">
        <v>1072.4546320786999</v>
      </c>
      <c r="H767">
        <v>3162668.71</v>
      </c>
      <c r="I767" t="s">
        <v>1312</v>
      </c>
      <c r="J767">
        <v>1.2691190382484001</v>
      </c>
    </row>
    <row r="768" spans="1:10" hidden="1" x14ac:dyDescent="0.25">
      <c r="A768" t="s">
        <v>127</v>
      </c>
      <c r="B768" t="s">
        <v>37</v>
      </c>
      <c r="C768" t="s">
        <v>1079</v>
      </c>
      <c r="D768" t="s">
        <v>257</v>
      </c>
      <c r="E768" t="s">
        <v>695</v>
      </c>
      <c r="F768">
        <v>67</v>
      </c>
      <c r="G768">
        <v>1072.4546268657</v>
      </c>
      <c r="H768">
        <v>71854.460000000006</v>
      </c>
      <c r="I768" t="s">
        <v>1312</v>
      </c>
      <c r="J768">
        <v>0.17152860834270001</v>
      </c>
    </row>
    <row r="769" spans="1:10" hidden="1" x14ac:dyDescent="0.25">
      <c r="A769" t="s">
        <v>127</v>
      </c>
      <c r="B769" t="s">
        <v>37</v>
      </c>
      <c r="C769" t="s">
        <v>353</v>
      </c>
      <c r="D769" t="s">
        <v>257</v>
      </c>
      <c r="E769" t="s">
        <v>695</v>
      </c>
      <c r="F769">
        <v>69</v>
      </c>
      <c r="G769">
        <v>1072.4546376812</v>
      </c>
      <c r="H769">
        <v>73999.37</v>
      </c>
      <c r="I769" t="s">
        <v>1312</v>
      </c>
      <c r="J769">
        <v>0.19480654994961999</v>
      </c>
    </row>
    <row r="770" spans="1:10" hidden="1" x14ac:dyDescent="0.25">
      <c r="A770" t="s">
        <v>127</v>
      </c>
      <c r="B770" t="s">
        <v>1227</v>
      </c>
      <c r="C770" t="s">
        <v>932</v>
      </c>
      <c r="D770" t="s">
        <v>1224</v>
      </c>
      <c r="E770" t="s">
        <v>692</v>
      </c>
      <c r="F770">
        <v>145089</v>
      </c>
      <c r="G770">
        <v>10.178388988828001</v>
      </c>
      <c r="H770">
        <v>1476772.28</v>
      </c>
      <c r="I770" t="s">
        <v>1312</v>
      </c>
      <c r="J770">
        <v>1.2058093186340999</v>
      </c>
    </row>
    <row r="771" spans="1:10" hidden="1" x14ac:dyDescent="0.25">
      <c r="A771" t="s">
        <v>127</v>
      </c>
      <c r="B771" t="s">
        <v>1227</v>
      </c>
      <c r="C771" t="s">
        <v>1011</v>
      </c>
      <c r="D771" t="s">
        <v>1224</v>
      </c>
      <c r="E771" t="s">
        <v>692</v>
      </c>
      <c r="F771">
        <v>40234</v>
      </c>
      <c r="G771">
        <v>10.178388924789999</v>
      </c>
      <c r="H771">
        <v>409517.3</v>
      </c>
      <c r="I771" t="s">
        <v>1312</v>
      </c>
      <c r="J771">
        <v>0.86083765579567995</v>
      </c>
    </row>
    <row r="772" spans="1:10" hidden="1" x14ac:dyDescent="0.25">
      <c r="A772" t="s">
        <v>127</v>
      </c>
      <c r="B772" t="s">
        <v>1227</v>
      </c>
      <c r="C772" t="s">
        <v>1314</v>
      </c>
      <c r="D772" t="s">
        <v>1323</v>
      </c>
      <c r="E772" t="s">
        <v>694</v>
      </c>
      <c r="F772">
        <v>4527</v>
      </c>
      <c r="G772">
        <v>9.7596090125911008</v>
      </c>
      <c r="H772">
        <v>44181.75</v>
      </c>
      <c r="I772" t="s">
        <v>1312</v>
      </c>
      <c r="J772">
        <v>6.0363510002E-2</v>
      </c>
    </row>
    <row r="773" spans="1:10" hidden="1" x14ac:dyDescent="0.25">
      <c r="A773" t="s">
        <v>127</v>
      </c>
      <c r="B773" t="s">
        <v>1227</v>
      </c>
      <c r="C773" t="s">
        <v>1012</v>
      </c>
      <c r="D773" t="s">
        <v>1224</v>
      </c>
      <c r="E773" t="s">
        <v>692</v>
      </c>
      <c r="F773">
        <v>68864</v>
      </c>
      <c r="G773">
        <v>10.178388998606</v>
      </c>
      <c r="H773">
        <v>700924.58</v>
      </c>
      <c r="I773" t="s">
        <v>1312</v>
      </c>
      <c r="J773">
        <v>2.2102220883946999</v>
      </c>
    </row>
    <row r="774" spans="1:10" hidden="1" x14ac:dyDescent="0.25">
      <c r="A774" t="s">
        <v>127</v>
      </c>
      <c r="B774" t="s">
        <v>291</v>
      </c>
      <c r="C774" t="s">
        <v>245</v>
      </c>
      <c r="D774" t="s">
        <v>261</v>
      </c>
      <c r="E774" t="s">
        <v>692</v>
      </c>
      <c r="F774">
        <v>174</v>
      </c>
      <c r="G774">
        <v>1124.8989655171999</v>
      </c>
      <c r="H774">
        <v>195732.42</v>
      </c>
      <c r="I774" t="s">
        <v>1312</v>
      </c>
      <c r="J774">
        <v>1.5969357761965</v>
      </c>
    </row>
    <row r="775" spans="1:10" hidden="1" x14ac:dyDescent="0.25">
      <c r="A775" t="s">
        <v>127</v>
      </c>
      <c r="B775" t="s">
        <v>291</v>
      </c>
      <c r="C775" t="s">
        <v>455</v>
      </c>
      <c r="D775" t="s">
        <v>296</v>
      </c>
      <c r="E775" t="s">
        <v>695</v>
      </c>
      <c r="F775">
        <v>81</v>
      </c>
      <c r="G775">
        <v>956.34296296295997</v>
      </c>
      <c r="H775">
        <v>77463.78</v>
      </c>
      <c r="I775" t="s">
        <v>1312</v>
      </c>
      <c r="J775">
        <v>1.8407123461051</v>
      </c>
    </row>
    <row r="776" spans="1:10" hidden="1" x14ac:dyDescent="0.25">
      <c r="A776" t="s">
        <v>127</v>
      </c>
      <c r="B776" t="s">
        <v>291</v>
      </c>
      <c r="C776" t="s">
        <v>932</v>
      </c>
      <c r="D776" t="s">
        <v>296</v>
      </c>
      <c r="E776" t="s">
        <v>695</v>
      </c>
      <c r="F776">
        <v>468</v>
      </c>
      <c r="G776">
        <v>956.34301282051001</v>
      </c>
      <c r="H776">
        <v>447568.53</v>
      </c>
      <c r="I776" t="s">
        <v>1312</v>
      </c>
      <c r="J776">
        <v>0.36544720639078998</v>
      </c>
    </row>
    <row r="777" spans="1:10" hidden="1" x14ac:dyDescent="0.25">
      <c r="A777" t="s">
        <v>127</v>
      </c>
      <c r="B777" t="s">
        <v>291</v>
      </c>
      <c r="C777" t="s">
        <v>100</v>
      </c>
      <c r="D777" t="s">
        <v>496</v>
      </c>
      <c r="E777" t="s">
        <v>695</v>
      </c>
      <c r="F777">
        <v>5019</v>
      </c>
      <c r="G777">
        <v>956.54663678023996</v>
      </c>
      <c r="H777">
        <v>4800907.57</v>
      </c>
      <c r="I777" t="s">
        <v>1312</v>
      </c>
      <c r="J777">
        <v>0.95949137806506002</v>
      </c>
    </row>
    <row r="778" spans="1:10" hidden="1" x14ac:dyDescent="0.25">
      <c r="A778" t="s">
        <v>127</v>
      </c>
      <c r="B778" t="s">
        <v>291</v>
      </c>
      <c r="C778" t="s">
        <v>100</v>
      </c>
      <c r="D778" t="s">
        <v>296</v>
      </c>
      <c r="E778" t="s">
        <v>695</v>
      </c>
      <c r="F778">
        <v>1177</v>
      </c>
      <c r="G778">
        <v>956.34300764655995</v>
      </c>
      <c r="H778">
        <v>1125615.72</v>
      </c>
      <c r="I778" t="s">
        <v>1312</v>
      </c>
      <c r="J778">
        <v>0.22496133545735</v>
      </c>
    </row>
    <row r="779" spans="1:10" hidden="1" x14ac:dyDescent="0.25">
      <c r="A779" t="s">
        <v>127</v>
      </c>
      <c r="B779" t="s">
        <v>291</v>
      </c>
      <c r="C779" t="s">
        <v>108</v>
      </c>
      <c r="D779" t="s">
        <v>496</v>
      </c>
      <c r="E779" t="s">
        <v>695</v>
      </c>
      <c r="F779">
        <v>2376</v>
      </c>
      <c r="G779">
        <v>956.54663720538997</v>
      </c>
      <c r="H779">
        <v>2272754.81</v>
      </c>
      <c r="I779" t="s">
        <v>1312</v>
      </c>
      <c r="J779">
        <v>0.82417752377231002</v>
      </c>
    </row>
    <row r="780" spans="1:10" hidden="1" x14ac:dyDescent="0.25">
      <c r="A780" t="s">
        <v>127</v>
      </c>
      <c r="B780" t="s">
        <v>291</v>
      </c>
      <c r="C780" t="s">
        <v>352</v>
      </c>
      <c r="D780" t="s">
        <v>296</v>
      </c>
      <c r="E780" t="s">
        <v>695</v>
      </c>
      <c r="F780">
        <v>2847</v>
      </c>
      <c r="G780">
        <v>956.34300667368996</v>
      </c>
      <c r="H780">
        <v>2722708.54</v>
      </c>
      <c r="I780" t="s">
        <v>1312</v>
      </c>
      <c r="J780">
        <v>1.0925713568385</v>
      </c>
    </row>
    <row r="781" spans="1:10" hidden="1" x14ac:dyDescent="0.25">
      <c r="A781" t="s">
        <v>127</v>
      </c>
      <c r="B781" t="s">
        <v>291</v>
      </c>
      <c r="C781" t="s">
        <v>352</v>
      </c>
      <c r="D781" t="s">
        <v>496</v>
      </c>
      <c r="E781" t="s">
        <v>695</v>
      </c>
      <c r="F781">
        <v>583</v>
      </c>
      <c r="G781">
        <v>956.54663807889995</v>
      </c>
      <c r="H781">
        <v>557666.68999999994</v>
      </c>
      <c r="I781" t="s">
        <v>1312</v>
      </c>
      <c r="J781">
        <v>0.22378107799850999</v>
      </c>
    </row>
    <row r="782" spans="1:10" hidden="1" x14ac:dyDescent="0.25">
      <c r="A782" t="s">
        <v>127</v>
      </c>
      <c r="B782" t="s">
        <v>291</v>
      </c>
      <c r="C782" t="s">
        <v>281</v>
      </c>
      <c r="D782" t="s">
        <v>496</v>
      </c>
      <c r="E782" t="s">
        <v>695</v>
      </c>
      <c r="F782">
        <v>203</v>
      </c>
      <c r="G782">
        <v>956.54665024631004</v>
      </c>
      <c r="H782">
        <v>194178.97</v>
      </c>
      <c r="I782" t="s">
        <v>1312</v>
      </c>
      <c r="J782">
        <v>9.7571757477405999E-2</v>
      </c>
    </row>
    <row r="783" spans="1:10" hidden="1" x14ac:dyDescent="0.25">
      <c r="A783" t="s">
        <v>127</v>
      </c>
      <c r="B783" t="s">
        <v>291</v>
      </c>
      <c r="C783" t="s">
        <v>353</v>
      </c>
      <c r="D783" t="s">
        <v>296</v>
      </c>
      <c r="E783" t="s">
        <v>695</v>
      </c>
      <c r="F783">
        <v>187</v>
      </c>
      <c r="G783">
        <v>956.34299465240997</v>
      </c>
      <c r="H783">
        <v>178836.14</v>
      </c>
      <c r="I783" t="s">
        <v>1312</v>
      </c>
      <c r="J783">
        <v>0.47079389243053998</v>
      </c>
    </row>
    <row r="784" spans="1:10" hidden="1" x14ac:dyDescent="0.25">
      <c r="A784" t="s">
        <v>127</v>
      </c>
      <c r="B784" t="s">
        <v>291</v>
      </c>
      <c r="C784" t="s">
        <v>353</v>
      </c>
      <c r="D784" t="s">
        <v>496</v>
      </c>
      <c r="E784" t="s">
        <v>695</v>
      </c>
      <c r="F784">
        <v>83</v>
      </c>
      <c r="G784">
        <v>956.54662650601995</v>
      </c>
      <c r="H784">
        <v>79393.37</v>
      </c>
      <c r="I784" t="s">
        <v>1312</v>
      </c>
      <c r="J784">
        <v>0.20900648881976</v>
      </c>
    </row>
    <row r="785" spans="1:10" hidden="1" x14ac:dyDescent="0.25">
      <c r="A785" t="s">
        <v>127</v>
      </c>
      <c r="B785" t="s">
        <v>291</v>
      </c>
      <c r="C785" t="s">
        <v>1012</v>
      </c>
      <c r="D785" t="s">
        <v>496</v>
      </c>
      <c r="E785" t="s">
        <v>694</v>
      </c>
      <c r="F785">
        <v>185</v>
      </c>
      <c r="G785">
        <v>956.54664864865003</v>
      </c>
      <c r="H785">
        <v>176961.13</v>
      </c>
      <c r="I785" t="s">
        <v>1312</v>
      </c>
      <c r="J785">
        <v>0.55801067543284999</v>
      </c>
    </row>
    <row r="786" spans="1:10" hidden="1" x14ac:dyDescent="0.25">
      <c r="A786" t="s">
        <v>127</v>
      </c>
      <c r="B786" t="s">
        <v>207</v>
      </c>
      <c r="C786" t="s">
        <v>455</v>
      </c>
      <c r="D786" t="s">
        <v>945</v>
      </c>
      <c r="E786" t="s">
        <v>695</v>
      </c>
      <c r="F786">
        <v>22</v>
      </c>
      <c r="G786">
        <v>1029.2513636363999</v>
      </c>
      <c r="H786">
        <v>22643.53</v>
      </c>
      <c r="I786" t="s">
        <v>1312</v>
      </c>
      <c r="J786">
        <v>0.53806082314084003</v>
      </c>
    </row>
    <row r="787" spans="1:10" hidden="1" x14ac:dyDescent="0.25">
      <c r="A787" t="s">
        <v>127</v>
      </c>
      <c r="B787" t="s">
        <v>207</v>
      </c>
      <c r="C787" t="s">
        <v>455</v>
      </c>
      <c r="D787" t="s">
        <v>185</v>
      </c>
      <c r="E787" t="s">
        <v>695</v>
      </c>
      <c r="F787">
        <v>4</v>
      </c>
      <c r="G787">
        <v>1061.4925000000001</v>
      </c>
      <c r="H787">
        <v>4245.97</v>
      </c>
      <c r="I787" t="s">
        <v>1312</v>
      </c>
      <c r="J787">
        <v>0.10089372607678</v>
      </c>
    </row>
    <row r="788" spans="1:10" hidden="1" x14ac:dyDescent="0.25">
      <c r="A788" t="s">
        <v>127</v>
      </c>
      <c r="B788" t="s">
        <v>207</v>
      </c>
      <c r="C788" t="s">
        <v>100</v>
      </c>
      <c r="D788" t="s">
        <v>185</v>
      </c>
      <c r="E788" t="s">
        <v>695</v>
      </c>
      <c r="F788">
        <v>4090</v>
      </c>
      <c r="G788">
        <v>1061.4912639060999</v>
      </c>
      <c r="H788">
        <v>3434985.73</v>
      </c>
      <c r="I788" t="s">
        <v>1312</v>
      </c>
      <c r="J788">
        <v>0.68650336288635005</v>
      </c>
    </row>
    <row r="789" spans="1:10" hidden="1" x14ac:dyDescent="0.25">
      <c r="A789" t="s">
        <v>127</v>
      </c>
      <c r="B789" t="s">
        <v>207</v>
      </c>
      <c r="C789" t="s">
        <v>100</v>
      </c>
      <c r="D789" t="s">
        <v>945</v>
      </c>
      <c r="E789" t="s">
        <v>695</v>
      </c>
      <c r="F789">
        <v>1394</v>
      </c>
      <c r="G789">
        <v>1029.2513199426</v>
      </c>
      <c r="H789">
        <v>1434776.34</v>
      </c>
      <c r="I789" t="s">
        <v>1312</v>
      </c>
      <c r="J789">
        <v>0.28674901726586</v>
      </c>
    </row>
    <row r="790" spans="1:10" hidden="1" x14ac:dyDescent="0.25">
      <c r="A790" t="s">
        <v>127</v>
      </c>
      <c r="B790" t="s">
        <v>207</v>
      </c>
      <c r="C790" t="s">
        <v>108</v>
      </c>
      <c r="D790" t="s">
        <v>945</v>
      </c>
      <c r="E790" t="s">
        <v>695</v>
      </c>
      <c r="F790">
        <v>1747</v>
      </c>
      <c r="G790">
        <v>1029.2513222667001</v>
      </c>
      <c r="H790">
        <v>1798102.06</v>
      </c>
      <c r="I790" t="s">
        <v>1312</v>
      </c>
      <c r="J790">
        <v>0.65205243292420001</v>
      </c>
    </row>
    <row r="791" spans="1:10" hidden="1" x14ac:dyDescent="0.25">
      <c r="A791" t="s">
        <v>127</v>
      </c>
      <c r="B791" t="s">
        <v>207</v>
      </c>
      <c r="C791" t="s">
        <v>108</v>
      </c>
      <c r="D791" t="s">
        <v>185</v>
      </c>
      <c r="E791" t="s">
        <v>695</v>
      </c>
      <c r="F791">
        <v>1035</v>
      </c>
      <c r="G791">
        <v>1061.4912657005</v>
      </c>
      <c r="H791">
        <v>1098643.46</v>
      </c>
      <c r="I791" t="s">
        <v>1312</v>
      </c>
      <c r="J791">
        <v>0.39840516116713998</v>
      </c>
    </row>
    <row r="792" spans="1:10" hidden="1" x14ac:dyDescent="0.25">
      <c r="A792" t="s">
        <v>127</v>
      </c>
      <c r="B792" t="s">
        <v>207</v>
      </c>
      <c r="C792" t="s">
        <v>352</v>
      </c>
      <c r="D792" t="s">
        <v>185</v>
      </c>
      <c r="E792" t="s">
        <v>695</v>
      </c>
      <c r="F792">
        <v>2138</v>
      </c>
      <c r="G792">
        <v>1061.4912628625</v>
      </c>
      <c r="H792">
        <v>2269468.3199999998</v>
      </c>
      <c r="I792" t="s">
        <v>1312</v>
      </c>
      <c r="J792">
        <v>0.91069464294713998</v>
      </c>
    </row>
    <row r="793" spans="1:10" hidden="1" x14ac:dyDescent="0.25">
      <c r="A793" t="s">
        <v>127</v>
      </c>
      <c r="B793" t="s">
        <v>207</v>
      </c>
      <c r="C793" t="s">
        <v>352</v>
      </c>
      <c r="D793" t="s">
        <v>945</v>
      </c>
      <c r="E793" t="s">
        <v>695</v>
      </c>
      <c r="F793">
        <v>251</v>
      </c>
      <c r="G793">
        <v>1029.251314741</v>
      </c>
      <c r="H793">
        <v>258342.08</v>
      </c>
      <c r="I793" t="s">
        <v>1312</v>
      </c>
      <c r="J793">
        <v>0.10366778255086</v>
      </c>
    </row>
    <row r="794" spans="1:10" hidden="1" x14ac:dyDescent="0.25">
      <c r="A794" t="s">
        <v>127</v>
      </c>
      <c r="B794" t="s">
        <v>207</v>
      </c>
      <c r="C794" t="s">
        <v>1079</v>
      </c>
      <c r="D794" t="s">
        <v>185</v>
      </c>
      <c r="E794" t="s">
        <v>695</v>
      </c>
      <c r="F794">
        <v>619</v>
      </c>
      <c r="G794">
        <v>1061.4912600969001</v>
      </c>
      <c r="H794">
        <v>657063.09</v>
      </c>
      <c r="I794" t="s">
        <v>1312</v>
      </c>
      <c r="J794">
        <v>1.5685194408398999</v>
      </c>
    </row>
    <row r="795" spans="1:10" hidden="1" x14ac:dyDescent="0.25">
      <c r="A795" t="s">
        <v>127</v>
      </c>
      <c r="B795" t="s">
        <v>207</v>
      </c>
      <c r="C795" t="s">
        <v>1079</v>
      </c>
      <c r="D795" t="s">
        <v>945</v>
      </c>
      <c r="E795" t="s">
        <v>695</v>
      </c>
      <c r="F795">
        <v>313</v>
      </c>
      <c r="G795">
        <v>1029.251341853</v>
      </c>
      <c r="H795">
        <v>322155.67</v>
      </c>
      <c r="I795" t="s">
        <v>1312</v>
      </c>
      <c r="J795">
        <v>0.76903944090331</v>
      </c>
    </row>
    <row r="796" spans="1:10" hidden="1" x14ac:dyDescent="0.25">
      <c r="A796" t="s">
        <v>127</v>
      </c>
      <c r="B796" t="s">
        <v>207</v>
      </c>
      <c r="C796" t="s">
        <v>353</v>
      </c>
      <c r="D796" t="s">
        <v>185</v>
      </c>
      <c r="E796" t="s">
        <v>695</v>
      </c>
      <c r="F796">
        <v>184</v>
      </c>
      <c r="G796">
        <v>1061.4913043478</v>
      </c>
      <c r="H796">
        <v>195314.4</v>
      </c>
      <c r="I796" t="s">
        <v>1312</v>
      </c>
      <c r="J796">
        <v>0.51417362633602004</v>
      </c>
    </row>
    <row r="797" spans="1:10" hidden="1" x14ac:dyDescent="0.25">
      <c r="A797" t="s">
        <v>127</v>
      </c>
      <c r="B797" t="s">
        <v>207</v>
      </c>
      <c r="C797" t="s">
        <v>353</v>
      </c>
      <c r="D797" t="s">
        <v>945</v>
      </c>
      <c r="E797" t="s">
        <v>695</v>
      </c>
      <c r="F797">
        <v>185</v>
      </c>
      <c r="G797">
        <v>1029.2513513514</v>
      </c>
      <c r="H797">
        <v>190411.5</v>
      </c>
      <c r="I797" t="s">
        <v>1312</v>
      </c>
      <c r="J797">
        <v>0.50126652950873996</v>
      </c>
    </row>
    <row r="798" spans="1:10" hidden="1" x14ac:dyDescent="0.25">
      <c r="A798" t="s">
        <v>127</v>
      </c>
      <c r="B798" t="s">
        <v>207</v>
      </c>
      <c r="C798" t="s">
        <v>1012</v>
      </c>
      <c r="D798" t="s">
        <v>945</v>
      </c>
      <c r="E798" t="s">
        <v>694</v>
      </c>
      <c r="F798">
        <v>151</v>
      </c>
      <c r="G798">
        <v>1029.2513245033001</v>
      </c>
      <c r="H798">
        <v>155416.95000000001</v>
      </c>
      <c r="I798" t="s">
        <v>1312</v>
      </c>
      <c r="J798">
        <v>0.49007551682798001</v>
      </c>
    </row>
    <row r="799" spans="1:10" hidden="1" x14ac:dyDescent="0.25">
      <c r="A799" t="s">
        <v>127</v>
      </c>
      <c r="B799" t="s">
        <v>207</v>
      </c>
      <c r="C799" t="s">
        <v>1012</v>
      </c>
      <c r="D799" t="s">
        <v>185</v>
      </c>
      <c r="E799" t="s">
        <v>694</v>
      </c>
      <c r="F799">
        <v>63</v>
      </c>
      <c r="G799">
        <v>1061.4912698413</v>
      </c>
      <c r="H799">
        <v>66873.95</v>
      </c>
      <c r="I799" t="s">
        <v>1312</v>
      </c>
      <c r="J799">
        <v>0.21087330312798999</v>
      </c>
    </row>
    <row r="800" spans="1:10" hidden="1" x14ac:dyDescent="0.25">
      <c r="A800" t="s">
        <v>127</v>
      </c>
      <c r="B800" t="s">
        <v>229</v>
      </c>
      <c r="C800" t="s">
        <v>455</v>
      </c>
      <c r="D800" t="s">
        <v>322</v>
      </c>
      <c r="E800" t="s">
        <v>695</v>
      </c>
      <c r="F800">
        <v>69</v>
      </c>
      <c r="G800">
        <v>1070.9046376812</v>
      </c>
      <c r="H800">
        <v>73892.42</v>
      </c>
      <c r="I800" t="s">
        <v>1312</v>
      </c>
      <c r="J800">
        <v>1.7558488596552</v>
      </c>
    </row>
    <row r="801" spans="1:10" hidden="1" x14ac:dyDescent="0.25">
      <c r="A801" t="s">
        <v>127</v>
      </c>
      <c r="B801" t="s">
        <v>229</v>
      </c>
      <c r="C801" t="s">
        <v>356</v>
      </c>
      <c r="D801" t="s">
        <v>210</v>
      </c>
      <c r="E801" t="s">
        <v>695</v>
      </c>
      <c r="F801">
        <v>28</v>
      </c>
      <c r="G801">
        <v>351.30714285713998</v>
      </c>
      <c r="H801">
        <v>9836.6</v>
      </c>
      <c r="I801" t="s">
        <v>1312</v>
      </c>
      <c r="J801">
        <v>1.6712993007256001</v>
      </c>
    </row>
    <row r="802" spans="1:10" hidden="1" x14ac:dyDescent="0.25">
      <c r="A802" t="s">
        <v>127</v>
      </c>
      <c r="B802" t="s">
        <v>229</v>
      </c>
      <c r="C802" t="s">
        <v>932</v>
      </c>
      <c r="D802" t="s">
        <v>210</v>
      </c>
      <c r="E802" t="s">
        <v>695</v>
      </c>
      <c r="F802">
        <v>263</v>
      </c>
      <c r="G802">
        <v>351.30695817489999</v>
      </c>
      <c r="H802">
        <v>92393.73</v>
      </c>
      <c r="I802" t="s">
        <v>1312</v>
      </c>
      <c r="J802">
        <v>7.5441029145916993E-2</v>
      </c>
    </row>
    <row r="803" spans="1:10" hidden="1" x14ac:dyDescent="0.25">
      <c r="A803" t="s">
        <v>127</v>
      </c>
      <c r="B803" t="s">
        <v>229</v>
      </c>
      <c r="C803" t="s">
        <v>100</v>
      </c>
      <c r="D803" t="s">
        <v>210</v>
      </c>
      <c r="E803" t="s">
        <v>695</v>
      </c>
      <c r="F803">
        <v>1282</v>
      </c>
      <c r="G803">
        <v>351.30697347893999</v>
      </c>
      <c r="H803">
        <v>450375.54</v>
      </c>
      <c r="I803" t="s">
        <v>1312</v>
      </c>
      <c r="J803">
        <v>9.0010366002817005E-2</v>
      </c>
    </row>
    <row r="804" spans="1:10" hidden="1" x14ac:dyDescent="0.25">
      <c r="A804" t="s">
        <v>127</v>
      </c>
      <c r="B804" t="s">
        <v>229</v>
      </c>
      <c r="C804" t="s">
        <v>100</v>
      </c>
      <c r="D804" t="s">
        <v>322</v>
      </c>
      <c r="E804" t="s">
        <v>695</v>
      </c>
      <c r="F804">
        <v>412</v>
      </c>
      <c r="G804">
        <v>1070.9046844659999</v>
      </c>
      <c r="H804">
        <v>441212.73</v>
      </c>
      <c r="I804" t="s">
        <v>1312</v>
      </c>
      <c r="J804">
        <v>8.8179121167198005E-2</v>
      </c>
    </row>
    <row r="805" spans="1:10" hidden="1" x14ac:dyDescent="0.25">
      <c r="A805" t="s">
        <v>127</v>
      </c>
      <c r="B805" t="s">
        <v>229</v>
      </c>
      <c r="C805" t="s">
        <v>108</v>
      </c>
      <c r="D805" t="s">
        <v>210</v>
      </c>
      <c r="E805" t="s">
        <v>695</v>
      </c>
      <c r="F805">
        <v>1222</v>
      </c>
      <c r="G805">
        <v>351.30697217675998</v>
      </c>
      <c r="H805">
        <v>429297.12</v>
      </c>
      <c r="I805" t="s">
        <v>1312</v>
      </c>
      <c r="J805">
        <v>0.15567761017045001</v>
      </c>
    </row>
    <row r="806" spans="1:10" hidden="1" x14ac:dyDescent="0.25">
      <c r="A806" t="s">
        <v>127</v>
      </c>
      <c r="B806" t="s">
        <v>229</v>
      </c>
      <c r="C806" t="s">
        <v>108</v>
      </c>
      <c r="D806" t="s">
        <v>322</v>
      </c>
      <c r="E806" t="s">
        <v>695</v>
      </c>
      <c r="F806">
        <v>247</v>
      </c>
      <c r="G806">
        <v>1070.9046963563001</v>
      </c>
      <c r="H806">
        <v>264513.46000000002</v>
      </c>
      <c r="I806" t="s">
        <v>1312</v>
      </c>
      <c r="J806">
        <v>9.5921499102335994E-2</v>
      </c>
    </row>
    <row r="807" spans="1:10" hidden="1" x14ac:dyDescent="0.25">
      <c r="A807" t="s">
        <v>127</v>
      </c>
      <c r="B807" t="s">
        <v>229</v>
      </c>
      <c r="C807" t="s">
        <v>352</v>
      </c>
      <c r="D807" t="s">
        <v>322</v>
      </c>
      <c r="E807" t="s">
        <v>695</v>
      </c>
      <c r="F807">
        <v>2951</v>
      </c>
      <c r="G807">
        <v>1070.9046911958001</v>
      </c>
      <c r="H807">
        <v>1629916.94</v>
      </c>
      <c r="I807" t="s">
        <v>1312</v>
      </c>
      <c r="J807">
        <v>0.65405479011348</v>
      </c>
    </row>
    <row r="808" spans="1:10" hidden="1" x14ac:dyDescent="0.25">
      <c r="A808" t="s">
        <v>127</v>
      </c>
      <c r="B808" t="s">
        <v>229</v>
      </c>
      <c r="C808" t="s">
        <v>281</v>
      </c>
      <c r="D808" t="s">
        <v>210</v>
      </c>
      <c r="E808" t="s">
        <v>695</v>
      </c>
      <c r="F808">
        <v>507</v>
      </c>
      <c r="G808">
        <v>351.30696252464998</v>
      </c>
      <c r="H808">
        <v>178112.63</v>
      </c>
      <c r="I808" t="s">
        <v>1312</v>
      </c>
      <c r="J808">
        <v>8.9498684322112998E-2</v>
      </c>
    </row>
    <row r="809" spans="1:10" hidden="1" x14ac:dyDescent="0.25">
      <c r="A809" t="s">
        <v>127</v>
      </c>
      <c r="B809" t="s">
        <v>229</v>
      </c>
      <c r="C809" t="s">
        <v>281</v>
      </c>
      <c r="D809" t="s">
        <v>322</v>
      </c>
      <c r="E809" t="s">
        <v>695</v>
      </c>
      <c r="F809">
        <v>95</v>
      </c>
      <c r="G809">
        <v>1070.9047368421</v>
      </c>
      <c r="H809">
        <v>101735.95</v>
      </c>
      <c r="I809" t="s">
        <v>1312</v>
      </c>
      <c r="J809">
        <v>5.1120651428595003E-2</v>
      </c>
    </row>
    <row r="810" spans="1:10" hidden="1" x14ac:dyDescent="0.25">
      <c r="A810" t="s">
        <v>127</v>
      </c>
      <c r="B810" t="s">
        <v>229</v>
      </c>
      <c r="C810" t="s">
        <v>1079</v>
      </c>
      <c r="D810" t="s">
        <v>322</v>
      </c>
      <c r="E810" t="s">
        <v>695</v>
      </c>
      <c r="F810">
        <v>142</v>
      </c>
      <c r="G810">
        <v>1070.9047183099001</v>
      </c>
      <c r="H810">
        <v>152068.47</v>
      </c>
      <c r="I810" t="s">
        <v>1312</v>
      </c>
      <c r="J810">
        <v>0.36301286004937</v>
      </c>
    </row>
    <row r="811" spans="1:10" hidden="1" x14ac:dyDescent="0.25">
      <c r="A811" t="s">
        <v>127</v>
      </c>
      <c r="B811" t="s">
        <v>229</v>
      </c>
      <c r="C811" t="s">
        <v>353</v>
      </c>
      <c r="D811" t="s">
        <v>322</v>
      </c>
      <c r="E811" t="s">
        <v>695</v>
      </c>
      <c r="F811">
        <v>304</v>
      </c>
      <c r="G811">
        <v>1070.9046710526</v>
      </c>
      <c r="H811">
        <v>162777.51</v>
      </c>
      <c r="I811" t="s">
        <v>1312</v>
      </c>
      <c r="J811">
        <v>0.42851885269416001</v>
      </c>
    </row>
    <row r="812" spans="1:10" hidden="1" x14ac:dyDescent="0.25">
      <c r="A812" t="s">
        <v>127</v>
      </c>
      <c r="B812" t="s">
        <v>229</v>
      </c>
      <c r="C812" t="s">
        <v>353</v>
      </c>
      <c r="D812" t="s">
        <v>210</v>
      </c>
      <c r="E812" t="s">
        <v>695</v>
      </c>
      <c r="F812">
        <v>29</v>
      </c>
      <c r="G812">
        <v>351.30689655172</v>
      </c>
      <c r="H812">
        <v>10187.9</v>
      </c>
      <c r="I812" t="s">
        <v>1312</v>
      </c>
      <c r="J812">
        <v>2.6820088471453001E-2</v>
      </c>
    </row>
    <row r="813" spans="1:10" hidden="1" x14ac:dyDescent="0.25">
      <c r="A813" t="s">
        <v>127</v>
      </c>
      <c r="B813" t="s">
        <v>229</v>
      </c>
      <c r="C813" t="s">
        <v>1012</v>
      </c>
      <c r="D813" t="s">
        <v>322</v>
      </c>
      <c r="E813" t="s">
        <v>694</v>
      </c>
      <c r="F813">
        <v>114</v>
      </c>
      <c r="G813">
        <v>1070.9046491228</v>
      </c>
      <c r="H813">
        <v>122083.13</v>
      </c>
      <c r="I813" t="s">
        <v>1312</v>
      </c>
      <c r="J813">
        <v>0.38496414342662</v>
      </c>
    </row>
    <row r="814" spans="1:10" hidden="1" x14ac:dyDescent="0.25">
      <c r="A814" t="s">
        <v>127</v>
      </c>
      <c r="B814" t="s">
        <v>338</v>
      </c>
      <c r="C814" t="s">
        <v>245</v>
      </c>
      <c r="D814" t="s">
        <v>279</v>
      </c>
      <c r="E814" t="s">
        <v>692</v>
      </c>
      <c r="F814">
        <v>720</v>
      </c>
      <c r="G814">
        <v>1108.7240277778001</v>
      </c>
      <c r="H814">
        <v>798281.3</v>
      </c>
      <c r="I814" t="s">
        <v>1312</v>
      </c>
      <c r="J814">
        <v>6.5129934399150002</v>
      </c>
    </row>
    <row r="815" spans="1:10" hidden="1" x14ac:dyDescent="0.25">
      <c r="A815" t="s">
        <v>127</v>
      </c>
      <c r="B815" t="s">
        <v>338</v>
      </c>
      <c r="C815" t="s">
        <v>1314</v>
      </c>
      <c r="D815" t="s">
        <v>1324</v>
      </c>
      <c r="E815" t="s">
        <v>694</v>
      </c>
      <c r="F815">
        <v>1956</v>
      </c>
      <c r="G815">
        <v>934.56178936604999</v>
      </c>
      <c r="H815">
        <v>1828002.86</v>
      </c>
      <c r="I815" t="s">
        <v>1312</v>
      </c>
      <c r="J815">
        <v>2.4975169368187</v>
      </c>
    </row>
    <row r="816" spans="1:10" hidden="1" x14ac:dyDescent="0.25">
      <c r="A816" t="s">
        <v>127</v>
      </c>
      <c r="B816" t="s">
        <v>338</v>
      </c>
      <c r="C816" t="s">
        <v>1314</v>
      </c>
      <c r="D816" t="s">
        <v>1325</v>
      </c>
      <c r="E816" t="s">
        <v>694</v>
      </c>
      <c r="F816">
        <v>302</v>
      </c>
      <c r="G816">
        <v>921.38688741722001</v>
      </c>
      <c r="H816">
        <v>278258.84000000003</v>
      </c>
      <c r="I816" t="s">
        <v>1312</v>
      </c>
      <c r="J816">
        <v>0.38017236237777002</v>
      </c>
    </row>
    <row r="817" spans="1:10" hidden="1" x14ac:dyDescent="0.25">
      <c r="A817" t="s">
        <v>127</v>
      </c>
      <c r="B817" t="s">
        <v>8</v>
      </c>
      <c r="C817" t="s">
        <v>100</v>
      </c>
      <c r="D817" t="s">
        <v>137</v>
      </c>
      <c r="E817" t="s">
        <v>695</v>
      </c>
      <c r="F817">
        <v>2094</v>
      </c>
      <c r="G817">
        <v>704.50745463227997</v>
      </c>
      <c r="H817">
        <v>1475238.61</v>
      </c>
      <c r="I817" t="s">
        <v>1312</v>
      </c>
      <c r="J817">
        <v>0.29483565476843998</v>
      </c>
    </row>
    <row r="818" spans="1:10" hidden="1" x14ac:dyDescent="0.25">
      <c r="A818" t="s">
        <v>127</v>
      </c>
      <c r="B818" t="s">
        <v>8</v>
      </c>
      <c r="C818" t="s">
        <v>108</v>
      </c>
      <c r="D818" t="s">
        <v>137</v>
      </c>
      <c r="E818" t="s">
        <v>695</v>
      </c>
      <c r="F818">
        <v>2742</v>
      </c>
      <c r="G818">
        <v>704.50745441284005</v>
      </c>
      <c r="H818">
        <v>1931759.44</v>
      </c>
      <c r="I818" t="s">
        <v>1312</v>
      </c>
      <c r="J818">
        <v>0.70052110539058998</v>
      </c>
    </row>
    <row r="819" spans="1:10" hidden="1" x14ac:dyDescent="0.25">
      <c r="A819" t="s">
        <v>127</v>
      </c>
      <c r="B819" t="s">
        <v>8</v>
      </c>
      <c r="C819" t="s">
        <v>352</v>
      </c>
      <c r="D819" t="s">
        <v>137</v>
      </c>
      <c r="E819" t="s">
        <v>695</v>
      </c>
      <c r="F819">
        <v>3249</v>
      </c>
      <c r="G819">
        <v>704.50745767929004</v>
      </c>
      <c r="H819">
        <v>2288944.73</v>
      </c>
      <c r="I819" t="s">
        <v>1312</v>
      </c>
      <c r="J819">
        <v>0.91851015730993002</v>
      </c>
    </row>
    <row r="820" spans="1:10" hidden="1" x14ac:dyDescent="0.25">
      <c r="A820" t="s">
        <v>127</v>
      </c>
      <c r="B820" t="s">
        <v>8</v>
      </c>
      <c r="C820" t="s">
        <v>1079</v>
      </c>
      <c r="D820" t="s">
        <v>137</v>
      </c>
      <c r="E820" t="s">
        <v>695</v>
      </c>
      <c r="F820">
        <v>136</v>
      </c>
      <c r="G820">
        <v>704.50742647058996</v>
      </c>
      <c r="H820">
        <v>95813.01</v>
      </c>
      <c r="I820" t="s">
        <v>1312</v>
      </c>
      <c r="J820">
        <v>0.22872167248108</v>
      </c>
    </row>
    <row r="821" spans="1:10" hidden="1" x14ac:dyDescent="0.25">
      <c r="A821" t="s">
        <v>127</v>
      </c>
      <c r="B821" t="s">
        <v>8</v>
      </c>
      <c r="C821" t="s">
        <v>353</v>
      </c>
      <c r="D821" t="s">
        <v>137</v>
      </c>
      <c r="E821" t="s">
        <v>695</v>
      </c>
      <c r="F821">
        <v>187</v>
      </c>
      <c r="G821">
        <v>704.50748663102002</v>
      </c>
      <c r="H821">
        <v>131742.9</v>
      </c>
      <c r="I821" t="s">
        <v>1312</v>
      </c>
      <c r="J821">
        <v>0.34681889628733997</v>
      </c>
    </row>
    <row r="822" spans="1:10" hidden="1" x14ac:dyDescent="0.25">
      <c r="A822" t="s">
        <v>127</v>
      </c>
      <c r="B822" t="s">
        <v>1326</v>
      </c>
      <c r="C822" t="s">
        <v>1314</v>
      </c>
      <c r="D822" t="s">
        <v>1327</v>
      </c>
      <c r="E822" t="s">
        <v>694</v>
      </c>
      <c r="F822">
        <v>1007</v>
      </c>
      <c r="G822">
        <v>1112.5237437933999</v>
      </c>
      <c r="H822">
        <v>1120311.4099999999</v>
      </c>
      <c r="I822" t="s">
        <v>1312</v>
      </c>
      <c r="J822">
        <v>1.5306303847830001</v>
      </c>
    </row>
    <row r="823" spans="1:10" hidden="1" x14ac:dyDescent="0.25">
      <c r="A823" t="s">
        <v>127</v>
      </c>
      <c r="B823" t="s">
        <v>230</v>
      </c>
      <c r="C823" t="s">
        <v>455</v>
      </c>
      <c r="D823" t="s">
        <v>220</v>
      </c>
      <c r="E823" t="s">
        <v>695</v>
      </c>
      <c r="F823">
        <v>53</v>
      </c>
      <c r="G823">
        <v>1045.7945283019001</v>
      </c>
      <c r="H823">
        <v>55427.11</v>
      </c>
      <c r="I823" t="s">
        <v>1312</v>
      </c>
      <c r="J823">
        <v>1.3170718713433001</v>
      </c>
    </row>
    <row r="824" spans="1:10" hidden="1" x14ac:dyDescent="0.25">
      <c r="A824" t="s">
        <v>127</v>
      </c>
      <c r="B824" t="s">
        <v>230</v>
      </c>
      <c r="C824" t="s">
        <v>100</v>
      </c>
      <c r="D824" t="s">
        <v>220</v>
      </c>
      <c r="E824" t="s">
        <v>695</v>
      </c>
      <c r="F824">
        <v>1885</v>
      </c>
      <c r="G824">
        <v>1045.7946206897</v>
      </c>
      <c r="H824">
        <v>1971322.86</v>
      </c>
      <c r="I824" t="s">
        <v>1312</v>
      </c>
      <c r="J824">
        <v>0.39398119209208998</v>
      </c>
    </row>
    <row r="825" spans="1:10" hidden="1" x14ac:dyDescent="0.25">
      <c r="A825" t="s">
        <v>127</v>
      </c>
      <c r="B825" t="s">
        <v>230</v>
      </c>
      <c r="C825" t="s">
        <v>108</v>
      </c>
      <c r="D825" t="s">
        <v>220</v>
      </c>
      <c r="E825" t="s">
        <v>695</v>
      </c>
      <c r="F825">
        <v>1613</v>
      </c>
      <c r="G825">
        <v>1045.7946187228999</v>
      </c>
      <c r="H825">
        <v>1686866.72</v>
      </c>
      <c r="I825" t="s">
        <v>1312</v>
      </c>
      <c r="J825">
        <v>0.61171474815777005</v>
      </c>
    </row>
    <row r="826" spans="1:10" hidden="1" x14ac:dyDescent="0.25">
      <c r="A826" t="s">
        <v>127</v>
      </c>
      <c r="B826" t="s">
        <v>230</v>
      </c>
      <c r="C826" t="s">
        <v>108</v>
      </c>
      <c r="D826" t="s">
        <v>258</v>
      </c>
      <c r="E826" t="s">
        <v>695</v>
      </c>
      <c r="F826">
        <v>483</v>
      </c>
      <c r="G826">
        <v>1044.4963146998</v>
      </c>
      <c r="H826">
        <v>504491.72</v>
      </c>
      <c r="I826" t="s">
        <v>1312</v>
      </c>
      <c r="J826">
        <v>0.18294570744005001</v>
      </c>
    </row>
    <row r="827" spans="1:10" hidden="1" x14ac:dyDescent="0.25">
      <c r="A827" t="s">
        <v>127</v>
      </c>
      <c r="B827" t="s">
        <v>230</v>
      </c>
      <c r="C827" t="s">
        <v>352</v>
      </c>
      <c r="D827" t="s">
        <v>220</v>
      </c>
      <c r="E827" t="s">
        <v>695</v>
      </c>
      <c r="F827">
        <v>1822</v>
      </c>
      <c r="G827">
        <v>1045.7946212953</v>
      </c>
      <c r="H827">
        <v>1905437.8</v>
      </c>
      <c r="I827" t="s">
        <v>1312</v>
      </c>
      <c r="J827">
        <v>0.76461609163550004</v>
      </c>
    </row>
    <row r="828" spans="1:10" hidden="1" x14ac:dyDescent="0.25">
      <c r="A828" t="s">
        <v>127</v>
      </c>
      <c r="B828" t="s">
        <v>230</v>
      </c>
      <c r="C828" t="s">
        <v>352</v>
      </c>
      <c r="D828" t="s">
        <v>258</v>
      </c>
      <c r="E828" t="s">
        <v>695</v>
      </c>
      <c r="F828">
        <v>1447</v>
      </c>
      <c r="G828">
        <v>1044.4963026952</v>
      </c>
      <c r="H828">
        <v>1511386.15</v>
      </c>
      <c r="I828" t="s">
        <v>1312</v>
      </c>
      <c r="J828">
        <v>0.60649062958917999</v>
      </c>
    </row>
    <row r="829" spans="1:10" hidden="1" x14ac:dyDescent="0.25">
      <c r="A829" t="s">
        <v>127</v>
      </c>
      <c r="B829" t="s">
        <v>230</v>
      </c>
      <c r="C829" t="s">
        <v>281</v>
      </c>
      <c r="D829" t="s">
        <v>220</v>
      </c>
      <c r="E829" t="s">
        <v>695</v>
      </c>
      <c r="F829">
        <v>130</v>
      </c>
      <c r="G829">
        <v>1045.7946153846001</v>
      </c>
      <c r="H829">
        <v>135953.29999999999</v>
      </c>
      <c r="I829" t="s">
        <v>1312</v>
      </c>
      <c r="J829">
        <v>6.8314310328523004E-2</v>
      </c>
    </row>
    <row r="830" spans="1:10" hidden="1" x14ac:dyDescent="0.25">
      <c r="A830" t="s">
        <v>127</v>
      </c>
      <c r="B830" t="s">
        <v>230</v>
      </c>
      <c r="C830" t="s">
        <v>1079</v>
      </c>
      <c r="D830" t="s">
        <v>220</v>
      </c>
      <c r="E830" t="s">
        <v>695</v>
      </c>
      <c r="F830">
        <v>1055</v>
      </c>
      <c r="G830">
        <v>1045.7946255924001</v>
      </c>
      <c r="H830">
        <v>1103313.33</v>
      </c>
      <c r="I830" t="s">
        <v>1312</v>
      </c>
      <c r="J830">
        <v>2.6337933659350998</v>
      </c>
    </row>
    <row r="831" spans="1:10" hidden="1" x14ac:dyDescent="0.25">
      <c r="A831" t="s">
        <v>127</v>
      </c>
      <c r="B831" t="s">
        <v>230</v>
      </c>
      <c r="C831" t="s">
        <v>353</v>
      </c>
      <c r="D831" t="s">
        <v>220</v>
      </c>
      <c r="E831" t="s">
        <v>695</v>
      </c>
      <c r="F831">
        <v>121</v>
      </c>
      <c r="G831">
        <v>1045.7946280992001</v>
      </c>
      <c r="H831">
        <v>126541.15</v>
      </c>
      <c r="I831" t="s">
        <v>1312</v>
      </c>
      <c r="J831">
        <v>0.33312506387767998</v>
      </c>
    </row>
    <row r="832" spans="1:10" hidden="1" x14ac:dyDescent="0.25">
      <c r="A832" t="s">
        <v>127</v>
      </c>
      <c r="B832" t="s">
        <v>230</v>
      </c>
      <c r="C832" t="s">
        <v>1012</v>
      </c>
      <c r="D832" t="s">
        <v>220</v>
      </c>
      <c r="E832" t="s">
        <v>694</v>
      </c>
      <c r="F832">
        <v>104</v>
      </c>
      <c r="G832">
        <v>1045.7946153846001</v>
      </c>
      <c r="H832">
        <v>108762.64</v>
      </c>
      <c r="I832" t="s">
        <v>1312</v>
      </c>
      <c r="J832">
        <v>0.34296070672842</v>
      </c>
    </row>
    <row r="833" spans="1:10" hidden="1" x14ac:dyDescent="0.25">
      <c r="A833" t="s">
        <v>127</v>
      </c>
      <c r="B833" t="s">
        <v>1328</v>
      </c>
      <c r="C833" t="s">
        <v>1314</v>
      </c>
      <c r="D833" t="s">
        <v>1329</v>
      </c>
      <c r="E833" t="s">
        <v>694</v>
      </c>
      <c r="F833">
        <v>576</v>
      </c>
      <c r="G833">
        <v>1180.1219097221999</v>
      </c>
      <c r="H833">
        <v>679750.22</v>
      </c>
      <c r="I833" t="s">
        <v>1312</v>
      </c>
      <c r="J833">
        <v>0.92871172381875999</v>
      </c>
    </row>
    <row r="834" spans="1:10" hidden="1" x14ac:dyDescent="0.25">
      <c r="A834" t="s">
        <v>127</v>
      </c>
      <c r="B834" t="s">
        <v>1330</v>
      </c>
      <c r="C834" t="s">
        <v>1314</v>
      </c>
      <c r="D834" t="s">
        <v>1331</v>
      </c>
      <c r="E834" t="s">
        <v>694</v>
      </c>
      <c r="F834">
        <v>2250</v>
      </c>
      <c r="G834">
        <v>930.82898222222002</v>
      </c>
      <c r="H834">
        <v>2094365.21</v>
      </c>
      <c r="I834" t="s">
        <v>1312</v>
      </c>
      <c r="J834">
        <v>2.8614356674797001</v>
      </c>
    </row>
    <row r="835" spans="1:10" hidden="1" x14ac:dyDescent="0.25">
      <c r="A835" t="s">
        <v>127</v>
      </c>
      <c r="B835" t="s">
        <v>417</v>
      </c>
      <c r="C835" t="s">
        <v>455</v>
      </c>
      <c r="D835" t="s">
        <v>344</v>
      </c>
      <c r="E835" t="s">
        <v>695</v>
      </c>
      <c r="F835">
        <v>134</v>
      </c>
      <c r="G835">
        <v>761.01582089552005</v>
      </c>
      <c r="H835">
        <v>101976.12</v>
      </c>
      <c r="I835" t="s">
        <v>1312</v>
      </c>
      <c r="J835">
        <v>2.4231802668536999</v>
      </c>
    </row>
    <row r="836" spans="1:10" hidden="1" x14ac:dyDescent="0.25">
      <c r="A836" t="s">
        <v>127</v>
      </c>
      <c r="B836" t="s">
        <v>417</v>
      </c>
      <c r="C836" t="s">
        <v>932</v>
      </c>
      <c r="D836" t="s">
        <v>344</v>
      </c>
      <c r="E836" t="s">
        <v>695</v>
      </c>
      <c r="F836">
        <v>847</v>
      </c>
      <c r="G836">
        <v>761.01578512396998</v>
      </c>
      <c r="H836">
        <v>644580.37</v>
      </c>
      <c r="I836" t="s">
        <v>1312</v>
      </c>
      <c r="J836">
        <v>0.52631067584407998</v>
      </c>
    </row>
    <row r="837" spans="1:10" hidden="1" x14ac:dyDescent="0.25">
      <c r="A837" t="s">
        <v>127</v>
      </c>
      <c r="B837" t="s">
        <v>417</v>
      </c>
      <c r="C837" t="s">
        <v>1011</v>
      </c>
      <c r="D837" t="s">
        <v>344</v>
      </c>
      <c r="E837" t="s">
        <v>695</v>
      </c>
      <c r="F837">
        <v>-7</v>
      </c>
      <c r="G837">
        <v>761.01577854670995</v>
      </c>
      <c r="H837">
        <v>5327.1104498269997</v>
      </c>
      <c r="I837" t="s">
        <v>1312</v>
      </c>
      <c r="J837">
        <v>1.1198006218037E-2</v>
      </c>
    </row>
    <row r="838" spans="1:10" hidden="1" x14ac:dyDescent="0.25">
      <c r="A838" t="s">
        <v>127</v>
      </c>
      <c r="B838" t="s">
        <v>417</v>
      </c>
      <c r="C838" t="s">
        <v>1011</v>
      </c>
      <c r="D838" t="s">
        <v>344</v>
      </c>
      <c r="E838" t="s">
        <v>694</v>
      </c>
      <c r="F838">
        <v>282</v>
      </c>
      <c r="G838">
        <v>761.01577854670995</v>
      </c>
      <c r="H838">
        <v>214606.44955016999</v>
      </c>
      <c r="I838" t="s">
        <v>1312</v>
      </c>
      <c r="J838">
        <v>0.45111967906949002</v>
      </c>
    </row>
    <row r="839" spans="1:10" hidden="1" x14ac:dyDescent="0.25">
      <c r="A839" t="s">
        <v>127</v>
      </c>
      <c r="B839" t="s">
        <v>417</v>
      </c>
      <c r="C839" t="s">
        <v>100</v>
      </c>
      <c r="D839" t="s">
        <v>344</v>
      </c>
      <c r="E839" t="s">
        <v>695</v>
      </c>
      <c r="F839">
        <v>3924</v>
      </c>
      <c r="G839">
        <v>761.01579027356001</v>
      </c>
      <c r="H839">
        <v>2986225.9610334001</v>
      </c>
      <c r="I839" t="s">
        <v>1312</v>
      </c>
      <c r="J839">
        <v>0.59681591882129004</v>
      </c>
    </row>
    <row r="840" spans="1:10" hidden="1" x14ac:dyDescent="0.25">
      <c r="A840" t="s">
        <v>127</v>
      </c>
      <c r="B840" t="s">
        <v>417</v>
      </c>
      <c r="C840" t="s">
        <v>100</v>
      </c>
      <c r="D840" t="s">
        <v>344</v>
      </c>
      <c r="E840" t="s">
        <v>694</v>
      </c>
      <c r="F840">
        <v>24</v>
      </c>
      <c r="G840">
        <v>761.01579027356001</v>
      </c>
      <c r="H840">
        <v>18264.378966565</v>
      </c>
      <c r="I840" t="s">
        <v>1312</v>
      </c>
      <c r="J840">
        <v>3.6502502680200999E-3</v>
      </c>
    </row>
    <row r="841" spans="1:10" hidden="1" x14ac:dyDescent="0.25">
      <c r="A841" t="s">
        <v>127</v>
      </c>
      <c r="B841" t="s">
        <v>417</v>
      </c>
      <c r="C841" t="s">
        <v>108</v>
      </c>
      <c r="D841" t="s">
        <v>344</v>
      </c>
      <c r="E841" t="s">
        <v>695</v>
      </c>
      <c r="F841">
        <v>4745</v>
      </c>
      <c r="G841">
        <v>761.01579135933002</v>
      </c>
      <c r="H841">
        <v>3611019.93</v>
      </c>
      <c r="I841" t="s">
        <v>1312</v>
      </c>
      <c r="J841">
        <v>1.3094775780937999</v>
      </c>
    </row>
    <row r="842" spans="1:10" hidden="1" x14ac:dyDescent="0.25">
      <c r="A842" t="s">
        <v>127</v>
      </c>
      <c r="B842" t="s">
        <v>417</v>
      </c>
      <c r="C842" t="s">
        <v>352</v>
      </c>
      <c r="D842" t="s">
        <v>344</v>
      </c>
      <c r="E842" t="s">
        <v>695</v>
      </c>
      <c r="F842">
        <v>4766</v>
      </c>
      <c r="G842">
        <v>761.01579101972004</v>
      </c>
      <c r="H842">
        <v>3627001.26</v>
      </c>
      <c r="I842" t="s">
        <v>1312</v>
      </c>
      <c r="J842">
        <v>1.4554468940305001</v>
      </c>
    </row>
    <row r="843" spans="1:10" hidden="1" x14ac:dyDescent="0.25">
      <c r="A843" t="s">
        <v>127</v>
      </c>
      <c r="B843" t="s">
        <v>417</v>
      </c>
      <c r="C843" t="s">
        <v>353</v>
      </c>
      <c r="D843" t="s">
        <v>344</v>
      </c>
      <c r="E843" t="s">
        <v>695</v>
      </c>
      <c r="F843">
        <v>305</v>
      </c>
      <c r="G843">
        <v>761.01580327868999</v>
      </c>
      <c r="H843">
        <v>232109.82</v>
      </c>
      <c r="I843" t="s">
        <v>1312</v>
      </c>
      <c r="J843">
        <v>0.61103916484192</v>
      </c>
    </row>
    <row r="844" spans="1:10" hidden="1" x14ac:dyDescent="0.25">
      <c r="A844" t="s">
        <v>127</v>
      </c>
      <c r="B844" t="s">
        <v>417</v>
      </c>
      <c r="C844" t="s">
        <v>1012</v>
      </c>
      <c r="D844" t="s">
        <v>344</v>
      </c>
      <c r="E844" t="s">
        <v>695</v>
      </c>
      <c r="F844">
        <v>-5</v>
      </c>
      <c r="G844">
        <v>761.01577777778004</v>
      </c>
      <c r="H844">
        <v>3805.0788888889001</v>
      </c>
      <c r="I844" t="s">
        <v>1312</v>
      </c>
      <c r="J844">
        <v>1.1998536858711E-2</v>
      </c>
    </row>
    <row r="845" spans="1:10" hidden="1" x14ac:dyDescent="0.25">
      <c r="A845" t="s">
        <v>127</v>
      </c>
      <c r="B845" t="s">
        <v>417</v>
      </c>
      <c r="C845" t="s">
        <v>1012</v>
      </c>
      <c r="D845" t="s">
        <v>344</v>
      </c>
      <c r="E845" t="s">
        <v>694</v>
      </c>
      <c r="F845">
        <v>175</v>
      </c>
      <c r="G845">
        <v>761.01577777778004</v>
      </c>
      <c r="H845">
        <v>133177.76111111001</v>
      </c>
      <c r="I845" t="s">
        <v>1312</v>
      </c>
      <c r="J845">
        <v>0.41994879005489</v>
      </c>
    </row>
    <row r="846" spans="1:10" hidden="1" x14ac:dyDescent="0.25">
      <c r="A846" t="s">
        <v>127</v>
      </c>
      <c r="B846" t="s">
        <v>493</v>
      </c>
      <c r="C846" t="s">
        <v>245</v>
      </c>
      <c r="D846" t="s">
        <v>400</v>
      </c>
      <c r="E846" t="s">
        <v>692</v>
      </c>
      <c r="F846">
        <v>120</v>
      </c>
      <c r="G846">
        <v>1115.7288627451001</v>
      </c>
      <c r="H846">
        <v>133887.46352940999</v>
      </c>
      <c r="I846" t="s">
        <v>1312</v>
      </c>
      <c r="J846">
        <v>1.0923570070524</v>
      </c>
    </row>
    <row r="847" spans="1:10" hidden="1" x14ac:dyDescent="0.25">
      <c r="A847" t="s">
        <v>127</v>
      </c>
      <c r="B847" t="s">
        <v>493</v>
      </c>
      <c r="C847" t="s">
        <v>245</v>
      </c>
      <c r="D847" t="s">
        <v>400</v>
      </c>
      <c r="E847" t="s">
        <v>694</v>
      </c>
      <c r="F847">
        <v>390</v>
      </c>
      <c r="G847">
        <v>1115.7288627451001</v>
      </c>
      <c r="H847">
        <v>435134.25647059001</v>
      </c>
      <c r="I847" t="s">
        <v>1312</v>
      </c>
      <c r="J847">
        <v>3.5501602729204</v>
      </c>
    </row>
    <row r="848" spans="1:10" hidden="1" x14ac:dyDescent="0.25">
      <c r="A848" t="s">
        <v>127</v>
      </c>
      <c r="B848" t="s">
        <v>493</v>
      </c>
      <c r="C848" t="s">
        <v>455</v>
      </c>
      <c r="D848" t="s">
        <v>730</v>
      </c>
      <c r="E848" t="s">
        <v>695</v>
      </c>
      <c r="F848">
        <v>26</v>
      </c>
      <c r="G848">
        <v>1038.3073076922999</v>
      </c>
      <c r="H848">
        <v>26995.99</v>
      </c>
      <c r="I848" t="s">
        <v>1312</v>
      </c>
      <c r="J848">
        <v>0.64148498935024001</v>
      </c>
    </row>
    <row r="849" spans="1:10" hidden="1" x14ac:dyDescent="0.25">
      <c r="A849" t="s">
        <v>127</v>
      </c>
      <c r="B849" t="s">
        <v>493</v>
      </c>
      <c r="C849" t="s">
        <v>932</v>
      </c>
      <c r="D849" t="s">
        <v>400</v>
      </c>
      <c r="E849" t="s">
        <v>692</v>
      </c>
      <c r="F849">
        <v>4249</v>
      </c>
      <c r="G849">
        <v>1115.7288609084001</v>
      </c>
      <c r="H849">
        <v>4740731.93</v>
      </c>
      <c r="I849" t="s">
        <v>1312</v>
      </c>
      <c r="J849">
        <v>3.8708870797196999</v>
      </c>
    </row>
    <row r="850" spans="1:10" hidden="1" x14ac:dyDescent="0.25">
      <c r="A850" t="s">
        <v>127</v>
      </c>
      <c r="B850" t="s">
        <v>493</v>
      </c>
      <c r="C850" t="s">
        <v>1011</v>
      </c>
      <c r="D850" t="s">
        <v>400</v>
      </c>
      <c r="E850" t="s">
        <v>692</v>
      </c>
      <c r="F850">
        <v>1168</v>
      </c>
      <c r="G850">
        <v>1115.7288623248</v>
      </c>
      <c r="H850">
        <v>1303171.3111954001</v>
      </c>
      <c r="I850" t="s">
        <v>1312</v>
      </c>
      <c r="J850">
        <v>2.7393688535981999</v>
      </c>
    </row>
    <row r="851" spans="1:10" hidden="1" x14ac:dyDescent="0.25">
      <c r="A851" t="s">
        <v>127</v>
      </c>
      <c r="B851" t="s">
        <v>493</v>
      </c>
      <c r="C851" t="s">
        <v>1011</v>
      </c>
      <c r="D851" t="s">
        <v>400</v>
      </c>
      <c r="E851" t="s">
        <v>694</v>
      </c>
      <c r="F851">
        <v>45</v>
      </c>
      <c r="G851">
        <v>1115.7288623248</v>
      </c>
      <c r="H851">
        <v>50207.798804616999</v>
      </c>
      <c r="I851" t="s">
        <v>1312</v>
      </c>
      <c r="J851">
        <v>0.10554075206499999</v>
      </c>
    </row>
    <row r="852" spans="1:10" hidden="1" x14ac:dyDescent="0.25">
      <c r="A852" t="s">
        <v>127</v>
      </c>
      <c r="B852" t="s">
        <v>493</v>
      </c>
      <c r="C852" t="s">
        <v>100</v>
      </c>
      <c r="D852" t="s">
        <v>730</v>
      </c>
      <c r="E852" t="s">
        <v>695</v>
      </c>
      <c r="F852">
        <v>1397</v>
      </c>
      <c r="G852">
        <v>1038.3071725125001</v>
      </c>
      <c r="H852">
        <v>1450515.12</v>
      </c>
      <c r="I852" t="s">
        <v>1312</v>
      </c>
      <c r="J852">
        <v>0.28989451079829998</v>
      </c>
    </row>
    <row r="853" spans="1:10" hidden="1" x14ac:dyDescent="0.25">
      <c r="A853" t="s">
        <v>127</v>
      </c>
      <c r="B853" t="s">
        <v>493</v>
      </c>
      <c r="C853" t="s">
        <v>108</v>
      </c>
      <c r="D853" t="s">
        <v>730</v>
      </c>
      <c r="E853" t="s">
        <v>692</v>
      </c>
      <c r="F853">
        <v>722</v>
      </c>
      <c r="G853">
        <v>1038.3071745151999</v>
      </c>
      <c r="H853">
        <v>749657.78</v>
      </c>
      <c r="I853" t="s">
        <v>1312</v>
      </c>
      <c r="J853">
        <v>0.27185118697298</v>
      </c>
    </row>
    <row r="854" spans="1:10" hidden="1" x14ac:dyDescent="0.25">
      <c r="A854" t="s">
        <v>127</v>
      </c>
      <c r="B854" t="s">
        <v>493</v>
      </c>
      <c r="C854" t="s">
        <v>352</v>
      </c>
      <c r="D854" t="s">
        <v>730</v>
      </c>
      <c r="E854" t="s">
        <v>695</v>
      </c>
      <c r="F854">
        <v>1373</v>
      </c>
      <c r="G854">
        <v>1038.3071667880999</v>
      </c>
      <c r="H854">
        <v>1425595.74</v>
      </c>
      <c r="I854" t="s">
        <v>1312</v>
      </c>
      <c r="J854">
        <v>0.57206456330982003</v>
      </c>
    </row>
    <row r="855" spans="1:10" hidden="1" x14ac:dyDescent="0.25">
      <c r="A855" t="s">
        <v>127</v>
      </c>
      <c r="B855" t="s">
        <v>493</v>
      </c>
      <c r="C855" t="s">
        <v>353</v>
      </c>
      <c r="D855" t="s">
        <v>730</v>
      </c>
      <c r="E855" t="s">
        <v>695</v>
      </c>
      <c r="F855">
        <v>112</v>
      </c>
      <c r="G855">
        <v>1038.3071428571</v>
      </c>
      <c r="H855">
        <v>116290.4</v>
      </c>
      <c r="I855" t="s">
        <v>1312</v>
      </c>
      <c r="J855">
        <v>0.30613952005620998</v>
      </c>
    </row>
    <row r="856" spans="1:10" hidden="1" x14ac:dyDescent="0.25">
      <c r="A856" t="s">
        <v>127</v>
      </c>
      <c r="B856" t="s">
        <v>493</v>
      </c>
      <c r="C856" t="s">
        <v>1314</v>
      </c>
      <c r="D856" t="s">
        <v>1332</v>
      </c>
      <c r="E856" t="s">
        <v>694</v>
      </c>
      <c r="F856">
        <v>1245</v>
      </c>
      <c r="G856">
        <v>986.20680321284999</v>
      </c>
      <c r="H856">
        <v>1227827.47</v>
      </c>
      <c r="I856" t="s">
        <v>1312</v>
      </c>
      <c r="J856">
        <v>1.6775246740129</v>
      </c>
    </row>
    <row r="857" spans="1:10" hidden="1" x14ac:dyDescent="0.25">
      <c r="A857" t="s">
        <v>127</v>
      </c>
      <c r="B857" t="s">
        <v>493</v>
      </c>
      <c r="C857" t="s">
        <v>1314</v>
      </c>
      <c r="D857" t="s">
        <v>400</v>
      </c>
      <c r="E857" t="s">
        <v>694</v>
      </c>
      <c r="F857">
        <v>221</v>
      </c>
      <c r="G857">
        <v>1115.7288687783</v>
      </c>
      <c r="H857">
        <v>246576.08</v>
      </c>
      <c r="I857" t="s">
        <v>1312</v>
      </c>
      <c r="J857">
        <v>0.33688565236399998</v>
      </c>
    </row>
    <row r="858" spans="1:10" hidden="1" x14ac:dyDescent="0.25">
      <c r="A858" t="s">
        <v>127</v>
      </c>
      <c r="B858" t="s">
        <v>493</v>
      </c>
      <c r="C858" t="s">
        <v>1012</v>
      </c>
      <c r="D858" t="s">
        <v>400</v>
      </c>
      <c r="E858" t="s">
        <v>692</v>
      </c>
      <c r="F858">
        <v>655</v>
      </c>
      <c r="G858">
        <v>1115.7288658537</v>
      </c>
      <c r="H858">
        <v>730802.40713415004</v>
      </c>
      <c r="I858" t="s">
        <v>1312</v>
      </c>
      <c r="J858">
        <v>2.3044356962056001</v>
      </c>
    </row>
    <row r="859" spans="1:10" hidden="1" x14ac:dyDescent="0.25">
      <c r="A859" t="s">
        <v>127</v>
      </c>
      <c r="B859" t="s">
        <v>493</v>
      </c>
      <c r="C859" t="s">
        <v>1012</v>
      </c>
      <c r="D859" t="s">
        <v>400</v>
      </c>
      <c r="E859" t="s">
        <v>694</v>
      </c>
      <c r="F859">
        <v>165</v>
      </c>
      <c r="G859">
        <v>1115.7288658537</v>
      </c>
      <c r="H859">
        <v>184095.26286585</v>
      </c>
      <c r="I859" t="s">
        <v>1312</v>
      </c>
      <c r="J859">
        <v>0.58050670209759003</v>
      </c>
    </row>
    <row r="860" spans="1:10" hidden="1" x14ac:dyDescent="0.25">
      <c r="A860" t="s">
        <v>127</v>
      </c>
      <c r="B860" t="s">
        <v>1549</v>
      </c>
      <c r="C860" t="s">
        <v>352</v>
      </c>
      <c r="D860" t="s">
        <v>1550</v>
      </c>
      <c r="E860" t="s">
        <v>694</v>
      </c>
      <c r="F860">
        <v>840</v>
      </c>
      <c r="G860">
        <v>1012.617202381</v>
      </c>
      <c r="H860">
        <v>850598.45</v>
      </c>
      <c r="I860" t="s">
        <v>1312</v>
      </c>
      <c r="J860">
        <v>0.3413290438503</v>
      </c>
    </row>
    <row r="861" spans="1:10" hidden="1" x14ac:dyDescent="0.25">
      <c r="A861" t="s">
        <v>127</v>
      </c>
      <c r="B861" t="s">
        <v>1433</v>
      </c>
      <c r="C861" t="s">
        <v>1314</v>
      </c>
      <c r="D861" t="s">
        <v>1398</v>
      </c>
      <c r="E861" t="s">
        <v>694</v>
      </c>
      <c r="F861">
        <v>906</v>
      </c>
      <c r="G861">
        <v>1098.4783002208001</v>
      </c>
      <c r="H861">
        <v>995221.34</v>
      </c>
      <c r="I861" t="s">
        <v>1312</v>
      </c>
      <c r="J861">
        <v>1.3597255271982001</v>
      </c>
    </row>
    <row r="862" spans="1:10" hidden="1" x14ac:dyDescent="0.25">
      <c r="A862" t="s">
        <v>127</v>
      </c>
      <c r="B862" t="s">
        <v>485</v>
      </c>
      <c r="C862" t="s">
        <v>455</v>
      </c>
      <c r="D862" t="s">
        <v>486</v>
      </c>
      <c r="E862" t="s">
        <v>695</v>
      </c>
      <c r="F862">
        <v>68</v>
      </c>
      <c r="G862">
        <v>866.41647058824003</v>
      </c>
      <c r="H862">
        <v>58916.32</v>
      </c>
      <c r="I862" t="s">
        <v>1312</v>
      </c>
      <c r="J862">
        <v>1.3999832903981</v>
      </c>
    </row>
    <row r="863" spans="1:10" hidden="1" x14ac:dyDescent="0.25">
      <c r="A863" t="s">
        <v>127</v>
      </c>
      <c r="B863" t="s">
        <v>485</v>
      </c>
      <c r="C863" t="s">
        <v>356</v>
      </c>
      <c r="D863" t="s">
        <v>486</v>
      </c>
      <c r="E863" t="s">
        <v>695</v>
      </c>
      <c r="F863">
        <v>173</v>
      </c>
      <c r="G863">
        <v>866.41647398843998</v>
      </c>
      <c r="H863">
        <v>149890.04999999999</v>
      </c>
      <c r="I863" t="s">
        <v>1312</v>
      </c>
      <c r="J863">
        <v>25.467248414158998</v>
      </c>
    </row>
    <row r="864" spans="1:10" hidden="1" x14ac:dyDescent="0.25">
      <c r="A864" t="s">
        <v>127</v>
      </c>
      <c r="B864" t="s">
        <v>485</v>
      </c>
      <c r="C864" t="s">
        <v>1011</v>
      </c>
      <c r="D864" t="s">
        <v>486</v>
      </c>
      <c r="E864" t="s">
        <v>694</v>
      </c>
      <c r="F864">
        <v>254</v>
      </c>
      <c r="G864">
        <v>866.41649606298995</v>
      </c>
      <c r="H864">
        <v>220069.79</v>
      </c>
      <c r="I864" t="s">
        <v>1312</v>
      </c>
      <c r="J864">
        <v>0.46260405148952</v>
      </c>
    </row>
    <row r="865" spans="1:10" hidden="1" x14ac:dyDescent="0.25">
      <c r="A865" t="s">
        <v>127</v>
      </c>
      <c r="B865" t="s">
        <v>485</v>
      </c>
      <c r="C865" t="s">
        <v>100</v>
      </c>
      <c r="D865" t="s">
        <v>486</v>
      </c>
      <c r="E865" t="s">
        <v>695</v>
      </c>
      <c r="F865">
        <v>2711</v>
      </c>
      <c r="G865">
        <v>866.41649575802001</v>
      </c>
      <c r="H865">
        <v>2348855.12</v>
      </c>
      <c r="I865" t="s">
        <v>1312</v>
      </c>
      <c r="J865">
        <v>0.46943337339942998</v>
      </c>
    </row>
    <row r="866" spans="1:10" hidden="1" x14ac:dyDescent="0.25">
      <c r="A866" t="s">
        <v>127</v>
      </c>
      <c r="B866" t="s">
        <v>485</v>
      </c>
      <c r="C866" t="s">
        <v>108</v>
      </c>
      <c r="D866" t="s">
        <v>486</v>
      </c>
      <c r="E866" t="s">
        <v>695</v>
      </c>
      <c r="F866">
        <v>2977</v>
      </c>
      <c r="G866">
        <v>866.41649647296003</v>
      </c>
      <c r="H866">
        <v>2579321.91</v>
      </c>
      <c r="I866" t="s">
        <v>1312</v>
      </c>
      <c r="J866">
        <v>0.93534909064628002</v>
      </c>
    </row>
    <row r="867" spans="1:10" hidden="1" x14ac:dyDescent="0.25">
      <c r="A867" t="s">
        <v>127</v>
      </c>
      <c r="B867" t="s">
        <v>485</v>
      </c>
      <c r="C867" t="s">
        <v>353</v>
      </c>
      <c r="D867" t="s">
        <v>486</v>
      </c>
      <c r="E867" t="s">
        <v>695</v>
      </c>
      <c r="F867">
        <v>199</v>
      </c>
      <c r="G867">
        <v>866.41648241205996</v>
      </c>
      <c r="H867">
        <v>172416.88</v>
      </c>
      <c r="I867" t="s">
        <v>1312</v>
      </c>
      <c r="J867">
        <v>0.45389491215774003</v>
      </c>
    </row>
    <row r="868" spans="1:10" hidden="1" x14ac:dyDescent="0.25">
      <c r="A868" t="s">
        <v>127</v>
      </c>
      <c r="B868" t="s">
        <v>485</v>
      </c>
      <c r="C868" t="s">
        <v>1012</v>
      </c>
      <c r="D868" t="s">
        <v>486</v>
      </c>
      <c r="E868" t="s">
        <v>695</v>
      </c>
      <c r="F868">
        <v>-12</v>
      </c>
      <c r="G868">
        <v>866.41647058824003</v>
      </c>
      <c r="H868">
        <v>10396.997647059001</v>
      </c>
      <c r="I868" t="s">
        <v>1312</v>
      </c>
      <c r="J868">
        <v>3.2784802399877001E-2</v>
      </c>
    </row>
    <row r="869" spans="1:10" hidden="1" x14ac:dyDescent="0.25">
      <c r="A869" t="s">
        <v>127</v>
      </c>
      <c r="B869" t="s">
        <v>485</v>
      </c>
      <c r="C869" t="s">
        <v>1012</v>
      </c>
      <c r="D869" t="s">
        <v>486</v>
      </c>
      <c r="E869" t="s">
        <v>694</v>
      </c>
      <c r="F869">
        <v>158</v>
      </c>
      <c r="G869">
        <v>866.41647058824003</v>
      </c>
      <c r="H869">
        <v>136893.80235293999</v>
      </c>
      <c r="I869" t="s">
        <v>1312</v>
      </c>
      <c r="J869">
        <v>0.43166656493172001</v>
      </c>
    </row>
    <row r="870" spans="1:10" hidden="1" x14ac:dyDescent="0.25">
      <c r="A870" t="s">
        <v>127</v>
      </c>
      <c r="B870" t="s">
        <v>45</v>
      </c>
      <c r="C870" t="s">
        <v>455</v>
      </c>
      <c r="D870" t="s">
        <v>426</v>
      </c>
      <c r="E870" t="s">
        <v>695</v>
      </c>
      <c r="F870">
        <v>110</v>
      </c>
      <c r="G870">
        <v>794.19</v>
      </c>
      <c r="H870">
        <v>87360.9</v>
      </c>
      <c r="I870" t="s">
        <v>1312</v>
      </c>
      <c r="J870">
        <v>2.0758900120398001</v>
      </c>
    </row>
    <row r="871" spans="1:10" hidden="1" x14ac:dyDescent="0.25">
      <c r="A871" t="s">
        <v>127</v>
      </c>
      <c r="B871" t="s">
        <v>45</v>
      </c>
      <c r="C871" t="s">
        <v>1011</v>
      </c>
      <c r="D871" t="s">
        <v>1525</v>
      </c>
      <c r="E871" t="s">
        <v>694</v>
      </c>
      <c r="F871">
        <v>684</v>
      </c>
      <c r="G871">
        <v>1206.3779385964999</v>
      </c>
      <c r="H871">
        <v>825162.51</v>
      </c>
      <c r="I871" t="s">
        <v>1312</v>
      </c>
      <c r="J871">
        <v>1.7345566616084001</v>
      </c>
    </row>
    <row r="872" spans="1:10" hidden="1" x14ac:dyDescent="0.25">
      <c r="A872" t="s">
        <v>127</v>
      </c>
      <c r="B872" t="s">
        <v>45</v>
      </c>
      <c r="C872" t="s">
        <v>100</v>
      </c>
      <c r="D872" t="s">
        <v>426</v>
      </c>
      <c r="E872" t="s">
        <v>695</v>
      </c>
      <c r="F872">
        <v>1608</v>
      </c>
      <c r="G872">
        <v>794.19001865671999</v>
      </c>
      <c r="H872">
        <v>1277057.55</v>
      </c>
      <c r="I872" t="s">
        <v>1312</v>
      </c>
      <c r="J872">
        <v>0.25522793152168</v>
      </c>
    </row>
    <row r="873" spans="1:10" hidden="1" x14ac:dyDescent="0.25">
      <c r="A873" t="s">
        <v>127</v>
      </c>
      <c r="B873" t="s">
        <v>45</v>
      </c>
      <c r="C873" t="s">
        <v>108</v>
      </c>
      <c r="D873" t="s">
        <v>426</v>
      </c>
      <c r="E873" t="s">
        <v>695</v>
      </c>
      <c r="F873">
        <v>1662</v>
      </c>
      <c r="G873">
        <v>794.19001805053995</v>
      </c>
      <c r="H873">
        <v>1319943.81</v>
      </c>
      <c r="I873" t="s">
        <v>1312</v>
      </c>
      <c r="J873">
        <v>0.4786561295824</v>
      </c>
    </row>
    <row r="874" spans="1:10" hidden="1" x14ac:dyDescent="0.25">
      <c r="A874" t="s">
        <v>127</v>
      </c>
      <c r="B874" t="s">
        <v>45</v>
      </c>
      <c r="C874" t="s">
        <v>281</v>
      </c>
      <c r="D874" t="s">
        <v>426</v>
      </c>
      <c r="E874" t="s">
        <v>695</v>
      </c>
      <c r="F874">
        <v>416</v>
      </c>
      <c r="G874">
        <v>794.19</v>
      </c>
      <c r="H874">
        <v>330383.03999999998</v>
      </c>
      <c r="I874" t="s">
        <v>1312</v>
      </c>
      <c r="J874">
        <v>0.16601207563067999</v>
      </c>
    </row>
    <row r="875" spans="1:10" hidden="1" x14ac:dyDescent="0.25">
      <c r="A875" t="s">
        <v>127</v>
      </c>
      <c r="B875" t="s">
        <v>45</v>
      </c>
      <c r="C875" t="s">
        <v>1079</v>
      </c>
      <c r="D875" t="s">
        <v>426</v>
      </c>
      <c r="E875" t="s">
        <v>695</v>
      </c>
      <c r="F875">
        <v>176</v>
      </c>
      <c r="G875">
        <v>794.19</v>
      </c>
      <c r="H875">
        <v>139777.44</v>
      </c>
      <c r="I875" t="s">
        <v>1312</v>
      </c>
      <c r="J875">
        <v>0.33367211667731</v>
      </c>
    </row>
    <row r="876" spans="1:10" hidden="1" x14ac:dyDescent="0.25">
      <c r="A876" t="s">
        <v>127</v>
      </c>
      <c r="B876" t="s">
        <v>45</v>
      </c>
      <c r="C876" t="s">
        <v>1012</v>
      </c>
      <c r="D876" t="s">
        <v>1525</v>
      </c>
      <c r="E876" t="s">
        <v>694</v>
      </c>
      <c r="F876">
        <v>463</v>
      </c>
      <c r="G876">
        <v>1206.3779265659</v>
      </c>
      <c r="H876">
        <v>558552.98</v>
      </c>
      <c r="I876" t="s">
        <v>1312</v>
      </c>
      <c r="J876">
        <v>1.7612824106335001</v>
      </c>
    </row>
    <row r="877" spans="1:10" hidden="1" x14ac:dyDescent="0.25">
      <c r="A877" t="s">
        <v>127</v>
      </c>
      <c r="B877" t="s">
        <v>701</v>
      </c>
      <c r="C877" t="s">
        <v>455</v>
      </c>
      <c r="D877" t="s">
        <v>1043</v>
      </c>
      <c r="E877" t="s">
        <v>695</v>
      </c>
      <c r="F877">
        <v>23</v>
      </c>
      <c r="G877">
        <v>1043.9469565217</v>
      </c>
      <c r="H877">
        <v>24010.78</v>
      </c>
      <c r="I877" t="s">
        <v>1312</v>
      </c>
      <c r="J877">
        <v>0.57054973544555998</v>
      </c>
    </row>
    <row r="878" spans="1:10" hidden="1" x14ac:dyDescent="0.25">
      <c r="A878" t="s">
        <v>127</v>
      </c>
      <c r="B878" t="s">
        <v>701</v>
      </c>
      <c r="C878" t="s">
        <v>932</v>
      </c>
      <c r="D878" t="s">
        <v>1043</v>
      </c>
      <c r="E878" t="s">
        <v>695</v>
      </c>
      <c r="F878">
        <v>665</v>
      </c>
      <c r="G878">
        <v>1043.9468721804999</v>
      </c>
      <c r="H878">
        <v>694224.67</v>
      </c>
      <c r="I878" t="s">
        <v>1312</v>
      </c>
      <c r="J878">
        <v>0.56684607887660998</v>
      </c>
    </row>
    <row r="879" spans="1:10" hidden="1" x14ac:dyDescent="0.25">
      <c r="A879" t="s">
        <v>127</v>
      </c>
      <c r="B879" t="s">
        <v>701</v>
      </c>
      <c r="C879" t="s">
        <v>100</v>
      </c>
      <c r="D879" t="s">
        <v>1043</v>
      </c>
      <c r="E879" t="s">
        <v>695</v>
      </c>
      <c r="F879">
        <v>2162</v>
      </c>
      <c r="G879">
        <v>1043.9468686401001</v>
      </c>
      <c r="H879">
        <v>2257013.13</v>
      </c>
      <c r="I879" t="s">
        <v>1312</v>
      </c>
      <c r="J879">
        <v>0.45107817779017001</v>
      </c>
    </row>
    <row r="880" spans="1:10" hidden="1" x14ac:dyDescent="0.25">
      <c r="A880" t="s">
        <v>127</v>
      </c>
      <c r="B880" t="s">
        <v>701</v>
      </c>
      <c r="C880" t="s">
        <v>108</v>
      </c>
      <c r="D880" t="s">
        <v>1043</v>
      </c>
      <c r="E880" t="s">
        <v>695</v>
      </c>
      <c r="F880">
        <v>2491</v>
      </c>
      <c r="G880">
        <v>1043.9468687274</v>
      </c>
      <c r="H880">
        <v>2600471.65</v>
      </c>
      <c r="I880" t="s">
        <v>1312</v>
      </c>
      <c r="J880">
        <v>0.94301869946854999</v>
      </c>
    </row>
    <row r="881" spans="1:10" hidden="1" x14ac:dyDescent="0.25">
      <c r="A881" t="s">
        <v>127</v>
      </c>
      <c r="B881" t="s">
        <v>701</v>
      </c>
      <c r="C881" t="s">
        <v>352</v>
      </c>
      <c r="D881" t="s">
        <v>429</v>
      </c>
      <c r="E881" t="s">
        <v>695</v>
      </c>
      <c r="F881">
        <v>3809</v>
      </c>
      <c r="G881">
        <v>1049.6167156734</v>
      </c>
      <c r="H881">
        <v>3997990.07</v>
      </c>
      <c r="I881" t="s">
        <v>1312</v>
      </c>
      <c r="J881">
        <v>1.604317675298</v>
      </c>
    </row>
    <row r="882" spans="1:10" hidden="1" x14ac:dyDescent="0.25">
      <c r="A882" t="s">
        <v>127</v>
      </c>
      <c r="B882" t="s">
        <v>701</v>
      </c>
      <c r="C882" t="s">
        <v>353</v>
      </c>
      <c r="D882" t="s">
        <v>1043</v>
      </c>
      <c r="E882" t="s">
        <v>695</v>
      </c>
      <c r="F882">
        <v>159</v>
      </c>
      <c r="G882">
        <v>1043.9468553459001</v>
      </c>
      <c r="H882">
        <v>165987.54999999999</v>
      </c>
      <c r="I882" t="s">
        <v>1312</v>
      </c>
      <c r="J882">
        <v>0.43696942217333001</v>
      </c>
    </row>
    <row r="883" spans="1:10" hidden="1" x14ac:dyDescent="0.25">
      <c r="A883" t="s">
        <v>127</v>
      </c>
      <c r="B883" t="s">
        <v>1333</v>
      </c>
      <c r="C883" t="s">
        <v>1314</v>
      </c>
      <c r="D883" t="s">
        <v>1334</v>
      </c>
      <c r="E883" t="s">
        <v>694</v>
      </c>
      <c r="F883">
        <v>577</v>
      </c>
      <c r="G883">
        <v>1196.9951646447</v>
      </c>
      <c r="H883">
        <v>690666.21</v>
      </c>
      <c r="I883" t="s">
        <v>1312</v>
      </c>
      <c r="J883">
        <v>0.94362574310379999</v>
      </c>
    </row>
    <row r="884" spans="1:10" hidden="1" x14ac:dyDescent="0.25">
      <c r="A884" t="s">
        <v>127</v>
      </c>
      <c r="B884" t="s">
        <v>43</v>
      </c>
      <c r="C884" t="s">
        <v>245</v>
      </c>
      <c r="D884" t="s">
        <v>44</v>
      </c>
      <c r="E884" t="s">
        <v>692</v>
      </c>
      <c r="F884">
        <v>210</v>
      </c>
      <c r="G884">
        <v>1042.0013809524</v>
      </c>
      <c r="H884">
        <v>218820.29</v>
      </c>
      <c r="I884" t="s">
        <v>1312</v>
      </c>
      <c r="J884">
        <v>1.7853043949423</v>
      </c>
    </row>
    <row r="885" spans="1:10" hidden="1" x14ac:dyDescent="0.25">
      <c r="A885" t="s">
        <v>127</v>
      </c>
      <c r="B885" t="s">
        <v>1335</v>
      </c>
      <c r="C885" t="s">
        <v>1314</v>
      </c>
      <c r="D885" t="s">
        <v>1336</v>
      </c>
      <c r="E885" t="s">
        <v>694</v>
      </c>
      <c r="F885">
        <v>1500</v>
      </c>
      <c r="G885">
        <v>983.65930666666998</v>
      </c>
      <c r="H885">
        <v>1475488.96</v>
      </c>
      <c r="I885" t="s">
        <v>1312</v>
      </c>
      <c r="J885">
        <v>2.0158932725569998</v>
      </c>
    </row>
    <row r="886" spans="1:10" hidden="1" x14ac:dyDescent="0.25">
      <c r="A886" t="s">
        <v>127</v>
      </c>
      <c r="B886" t="s">
        <v>1337</v>
      </c>
      <c r="C886" t="s">
        <v>1314</v>
      </c>
      <c r="D886" t="s">
        <v>1338</v>
      </c>
      <c r="E886" t="s">
        <v>694</v>
      </c>
      <c r="F886">
        <v>1427</v>
      </c>
      <c r="G886">
        <v>969.95592151366998</v>
      </c>
      <c r="H886">
        <v>1384127.1</v>
      </c>
      <c r="I886" t="s">
        <v>1312</v>
      </c>
      <c r="J886">
        <v>1.8910697300329999</v>
      </c>
    </row>
    <row r="887" spans="1:10" hidden="1" x14ac:dyDescent="0.25">
      <c r="A887" t="s">
        <v>127</v>
      </c>
      <c r="B887" t="s">
        <v>1337</v>
      </c>
      <c r="C887" t="s">
        <v>1314</v>
      </c>
      <c r="D887" t="s">
        <v>1339</v>
      </c>
      <c r="E887" t="s">
        <v>694</v>
      </c>
      <c r="F887">
        <v>685</v>
      </c>
      <c r="G887">
        <v>1003.1959270073</v>
      </c>
      <c r="H887">
        <v>687189.21</v>
      </c>
      <c r="I887" t="s">
        <v>1312</v>
      </c>
      <c r="J887">
        <v>0.93887527658138004</v>
      </c>
    </row>
    <row r="888" spans="1:10" hidden="1" x14ac:dyDescent="0.25">
      <c r="A888" t="s">
        <v>127</v>
      </c>
      <c r="B888" t="s">
        <v>1337</v>
      </c>
      <c r="C888" t="s">
        <v>1314</v>
      </c>
      <c r="D888" t="s">
        <v>1340</v>
      </c>
      <c r="E888" t="s">
        <v>694</v>
      </c>
      <c r="F888">
        <v>444</v>
      </c>
      <c r="G888">
        <v>996.08279279278997</v>
      </c>
      <c r="H888">
        <v>442260.76</v>
      </c>
      <c r="I888" t="s">
        <v>1312</v>
      </c>
      <c r="J888">
        <v>0.60424070594195001</v>
      </c>
    </row>
    <row r="889" spans="1:10" hidden="1" x14ac:dyDescent="0.25">
      <c r="A889" t="s">
        <v>127</v>
      </c>
      <c r="B889" t="s">
        <v>1262</v>
      </c>
      <c r="C889" t="s">
        <v>245</v>
      </c>
      <c r="D889" t="s">
        <v>227</v>
      </c>
      <c r="E889" t="s">
        <v>692</v>
      </c>
      <c r="F889">
        <v>237</v>
      </c>
      <c r="G889">
        <v>1032.7824050633001</v>
      </c>
      <c r="H889">
        <v>244769.43</v>
      </c>
      <c r="I889" t="s">
        <v>1312</v>
      </c>
      <c r="J889">
        <v>1.9970174572318</v>
      </c>
    </row>
    <row r="890" spans="1:10" hidden="1" x14ac:dyDescent="0.25">
      <c r="A890" t="s">
        <v>127</v>
      </c>
      <c r="B890" t="s">
        <v>1262</v>
      </c>
      <c r="C890" t="s">
        <v>455</v>
      </c>
      <c r="D890" t="s">
        <v>1004</v>
      </c>
      <c r="E890" t="s">
        <v>694</v>
      </c>
      <c r="F890">
        <v>50</v>
      </c>
      <c r="G890">
        <v>1030.8342</v>
      </c>
      <c r="H890">
        <v>51541.71</v>
      </c>
      <c r="I890" t="s">
        <v>1312</v>
      </c>
      <c r="J890">
        <v>1.2247460934176999</v>
      </c>
    </row>
    <row r="891" spans="1:10" hidden="1" x14ac:dyDescent="0.25">
      <c r="A891" t="s">
        <v>127</v>
      </c>
      <c r="B891" t="s">
        <v>1262</v>
      </c>
      <c r="C891" t="s">
        <v>932</v>
      </c>
      <c r="D891" t="s">
        <v>1004</v>
      </c>
      <c r="E891" t="s">
        <v>694</v>
      </c>
      <c r="F891">
        <v>310</v>
      </c>
      <c r="G891">
        <v>1030.8342903226001</v>
      </c>
      <c r="H891">
        <v>319558.63</v>
      </c>
      <c r="I891" t="s">
        <v>1312</v>
      </c>
      <c r="J891">
        <v>0.26092497748125998</v>
      </c>
    </row>
    <row r="892" spans="1:10" hidden="1" x14ac:dyDescent="0.25">
      <c r="A892" t="s">
        <v>127</v>
      </c>
      <c r="B892" t="s">
        <v>1262</v>
      </c>
      <c r="C892" t="s">
        <v>932</v>
      </c>
      <c r="D892" t="s">
        <v>227</v>
      </c>
      <c r="E892" t="s">
        <v>692</v>
      </c>
      <c r="F892">
        <v>229</v>
      </c>
      <c r="G892">
        <v>1032.7824017467001</v>
      </c>
      <c r="H892">
        <v>236507.17</v>
      </c>
      <c r="I892" t="s">
        <v>1312</v>
      </c>
      <c r="J892">
        <v>0.19311206837507999</v>
      </c>
    </row>
    <row r="893" spans="1:10" hidden="1" x14ac:dyDescent="0.25">
      <c r="A893" t="s">
        <v>127</v>
      </c>
      <c r="B893" t="s">
        <v>1262</v>
      </c>
      <c r="C893" t="s">
        <v>1011</v>
      </c>
      <c r="D893" t="s">
        <v>227</v>
      </c>
      <c r="E893" t="s">
        <v>694</v>
      </c>
      <c r="F893">
        <v>155</v>
      </c>
      <c r="G893">
        <v>1032.7823870968</v>
      </c>
      <c r="H893">
        <v>160081.26999999999</v>
      </c>
      <c r="I893" t="s">
        <v>1312</v>
      </c>
      <c r="J893">
        <v>0.33650345224389</v>
      </c>
    </row>
    <row r="894" spans="1:10" hidden="1" x14ac:dyDescent="0.25">
      <c r="A894" t="s">
        <v>127</v>
      </c>
      <c r="B894" t="s">
        <v>1262</v>
      </c>
      <c r="C894" t="s">
        <v>100</v>
      </c>
      <c r="D894" t="s">
        <v>1004</v>
      </c>
      <c r="E894" t="s">
        <v>694</v>
      </c>
      <c r="F894">
        <v>1590</v>
      </c>
      <c r="G894">
        <v>1030.8342767296001</v>
      </c>
      <c r="H894">
        <v>1639026.5</v>
      </c>
      <c r="I894" t="s">
        <v>1312</v>
      </c>
      <c r="J894">
        <v>0.32756968807256998</v>
      </c>
    </row>
    <row r="895" spans="1:10" hidden="1" x14ac:dyDescent="0.25">
      <c r="A895" t="s">
        <v>127</v>
      </c>
      <c r="B895" t="s">
        <v>1262</v>
      </c>
      <c r="C895" t="s">
        <v>108</v>
      </c>
      <c r="D895" t="s">
        <v>1004</v>
      </c>
      <c r="E895" t="s">
        <v>694</v>
      </c>
      <c r="F895">
        <v>1910</v>
      </c>
      <c r="G895">
        <v>1030.8342774869</v>
      </c>
      <c r="H895">
        <v>1968893.47</v>
      </c>
      <c r="I895" t="s">
        <v>1312</v>
      </c>
      <c r="J895">
        <v>0.71398715670349</v>
      </c>
    </row>
    <row r="896" spans="1:10" hidden="1" x14ac:dyDescent="0.25">
      <c r="A896" t="s">
        <v>127</v>
      </c>
      <c r="B896" t="s">
        <v>1262</v>
      </c>
      <c r="C896" t="s">
        <v>352</v>
      </c>
      <c r="D896" t="s">
        <v>7</v>
      </c>
      <c r="E896" t="s">
        <v>695</v>
      </c>
      <c r="F896">
        <v>2016</v>
      </c>
      <c r="G896">
        <v>983.5388640873</v>
      </c>
      <c r="H896">
        <v>1982814.35</v>
      </c>
      <c r="I896" t="s">
        <v>1312</v>
      </c>
      <c r="J896">
        <v>0.79566583529295998</v>
      </c>
    </row>
    <row r="897" spans="1:10" hidden="1" x14ac:dyDescent="0.25">
      <c r="A897" t="s">
        <v>127</v>
      </c>
      <c r="B897" t="s">
        <v>1262</v>
      </c>
      <c r="C897" t="s">
        <v>353</v>
      </c>
      <c r="D897" t="s">
        <v>1004</v>
      </c>
      <c r="E897" t="s">
        <v>694</v>
      </c>
      <c r="F897">
        <v>140</v>
      </c>
      <c r="G897">
        <v>1030.8342857143</v>
      </c>
      <c r="H897">
        <v>144316.79999999999</v>
      </c>
      <c r="I897" t="s">
        <v>1312</v>
      </c>
      <c r="J897">
        <v>0.37992023320968998</v>
      </c>
    </row>
    <row r="898" spans="1:10" hidden="1" x14ac:dyDescent="0.25">
      <c r="A898" t="s">
        <v>127</v>
      </c>
      <c r="B898" t="s">
        <v>1262</v>
      </c>
      <c r="C898" t="s">
        <v>1012</v>
      </c>
      <c r="D898" t="s">
        <v>227</v>
      </c>
      <c r="E898" t="s">
        <v>694</v>
      </c>
      <c r="F898">
        <v>117</v>
      </c>
      <c r="G898">
        <v>1032.7823931624</v>
      </c>
      <c r="H898">
        <v>120835.54</v>
      </c>
      <c r="I898" t="s">
        <v>1312</v>
      </c>
      <c r="J898">
        <v>0.38103012391305002</v>
      </c>
    </row>
    <row r="899" spans="1:10" hidden="1" x14ac:dyDescent="0.25">
      <c r="A899" t="s">
        <v>127</v>
      </c>
      <c r="B899" t="s">
        <v>500</v>
      </c>
      <c r="C899" t="s">
        <v>932</v>
      </c>
      <c r="D899" t="s">
        <v>501</v>
      </c>
      <c r="E899" t="s">
        <v>695</v>
      </c>
      <c r="F899">
        <v>340</v>
      </c>
      <c r="G899">
        <v>1061.4379705882</v>
      </c>
      <c r="H899">
        <v>360888.91</v>
      </c>
      <c r="I899" t="s">
        <v>1312</v>
      </c>
      <c r="J899">
        <v>0.29467184383342998</v>
      </c>
    </row>
    <row r="900" spans="1:10" hidden="1" x14ac:dyDescent="0.25">
      <c r="A900" t="s">
        <v>127</v>
      </c>
      <c r="B900" t="s">
        <v>500</v>
      </c>
      <c r="C900" t="s">
        <v>100</v>
      </c>
      <c r="D900" t="s">
        <v>501</v>
      </c>
      <c r="E900" t="s">
        <v>695</v>
      </c>
      <c r="F900">
        <v>1432</v>
      </c>
      <c r="G900">
        <v>1061.4379608939</v>
      </c>
      <c r="H900">
        <v>1519979.16</v>
      </c>
      <c r="I900" t="s">
        <v>1312</v>
      </c>
      <c r="J900">
        <v>0.30377733326338002</v>
      </c>
    </row>
    <row r="901" spans="1:10" hidden="1" x14ac:dyDescent="0.25">
      <c r="A901" t="s">
        <v>127</v>
      </c>
      <c r="B901" t="s">
        <v>500</v>
      </c>
      <c r="C901" t="s">
        <v>108</v>
      </c>
      <c r="D901" t="s">
        <v>501</v>
      </c>
      <c r="E901" t="s">
        <v>695</v>
      </c>
      <c r="F901">
        <v>1670</v>
      </c>
      <c r="G901">
        <v>1061.4379640719001</v>
      </c>
      <c r="H901">
        <v>1772601.4</v>
      </c>
      <c r="I901" t="s">
        <v>1312</v>
      </c>
      <c r="J901">
        <v>0.64280503381151</v>
      </c>
    </row>
    <row r="902" spans="1:10" hidden="1" x14ac:dyDescent="0.25">
      <c r="A902" t="s">
        <v>127</v>
      </c>
      <c r="B902" t="s">
        <v>500</v>
      </c>
      <c r="C902" t="s">
        <v>352</v>
      </c>
      <c r="D902" t="s">
        <v>501</v>
      </c>
      <c r="E902" t="s">
        <v>695</v>
      </c>
      <c r="F902">
        <v>985</v>
      </c>
      <c r="G902">
        <v>1061.4379593909</v>
      </c>
      <c r="H902">
        <v>1045516.39</v>
      </c>
      <c r="I902" t="s">
        <v>1312</v>
      </c>
      <c r="J902">
        <v>0.41954592055571999</v>
      </c>
    </row>
    <row r="903" spans="1:10" hidden="1" x14ac:dyDescent="0.25">
      <c r="A903" t="s">
        <v>127</v>
      </c>
      <c r="B903" t="s">
        <v>500</v>
      </c>
      <c r="C903" t="s">
        <v>1079</v>
      </c>
      <c r="D903" t="s">
        <v>501</v>
      </c>
      <c r="E903" t="s">
        <v>695</v>
      </c>
      <c r="F903">
        <v>115</v>
      </c>
      <c r="G903">
        <v>1061.4380000000001</v>
      </c>
      <c r="H903">
        <v>122065.37</v>
      </c>
      <c r="I903" t="s">
        <v>1312</v>
      </c>
      <c r="J903">
        <v>0.29139044455885998</v>
      </c>
    </row>
    <row r="904" spans="1:10" hidden="1" x14ac:dyDescent="0.25">
      <c r="A904" t="s">
        <v>127</v>
      </c>
      <c r="B904" t="s">
        <v>500</v>
      </c>
      <c r="C904" t="s">
        <v>353</v>
      </c>
      <c r="D904" t="s">
        <v>501</v>
      </c>
      <c r="E904" t="s">
        <v>695</v>
      </c>
      <c r="F904">
        <v>159</v>
      </c>
      <c r="G904">
        <v>1061.4379874214001</v>
      </c>
      <c r="H904">
        <v>168768.64000000001</v>
      </c>
      <c r="I904" t="s">
        <v>1312</v>
      </c>
      <c r="J904">
        <v>0.44429076217933</v>
      </c>
    </row>
    <row r="905" spans="1:10" hidden="1" x14ac:dyDescent="0.25">
      <c r="A905" t="s">
        <v>127</v>
      </c>
      <c r="B905" t="s">
        <v>500</v>
      </c>
      <c r="C905" t="s">
        <v>1012</v>
      </c>
      <c r="D905" t="s">
        <v>501</v>
      </c>
      <c r="E905" t="s">
        <v>694</v>
      </c>
      <c r="F905">
        <v>144</v>
      </c>
      <c r="G905">
        <v>1061.4379861110999</v>
      </c>
      <c r="H905">
        <v>152847.07</v>
      </c>
      <c r="I905" t="s">
        <v>1312</v>
      </c>
      <c r="J905">
        <v>0.48197192665208999</v>
      </c>
    </row>
    <row r="906" spans="1:10" hidden="1" x14ac:dyDescent="0.25">
      <c r="A906" t="s">
        <v>127</v>
      </c>
      <c r="B906" t="s">
        <v>167</v>
      </c>
      <c r="C906" t="s">
        <v>245</v>
      </c>
      <c r="D906" t="s">
        <v>259</v>
      </c>
      <c r="E906" t="s">
        <v>346</v>
      </c>
      <c r="F906">
        <v>100</v>
      </c>
      <c r="G906">
        <v>1028.0105000000001</v>
      </c>
      <c r="H906">
        <v>102801.05</v>
      </c>
      <c r="I906" t="s">
        <v>1312</v>
      </c>
      <c r="J906">
        <v>0.83873011213763005</v>
      </c>
    </row>
    <row r="907" spans="1:10" hidden="1" x14ac:dyDescent="0.25">
      <c r="A907" t="s">
        <v>127</v>
      </c>
      <c r="B907" t="s">
        <v>167</v>
      </c>
      <c r="C907" t="s">
        <v>245</v>
      </c>
      <c r="D907" t="s">
        <v>260</v>
      </c>
      <c r="E907" t="s">
        <v>692</v>
      </c>
      <c r="F907">
        <v>6</v>
      </c>
      <c r="G907">
        <v>1022.8716666667</v>
      </c>
      <c r="H907">
        <v>6137.23</v>
      </c>
      <c r="I907" t="s">
        <v>1312</v>
      </c>
      <c r="J907">
        <v>5.0072247376018002E-2</v>
      </c>
    </row>
    <row r="908" spans="1:10" hidden="1" x14ac:dyDescent="0.25">
      <c r="A908" t="s">
        <v>127</v>
      </c>
      <c r="B908" t="s">
        <v>167</v>
      </c>
      <c r="C908" t="s">
        <v>932</v>
      </c>
      <c r="D908" t="s">
        <v>260</v>
      </c>
      <c r="E908" t="s">
        <v>692</v>
      </c>
      <c r="F908">
        <v>272</v>
      </c>
      <c r="G908">
        <v>1022.8720955882</v>
      </c>
      <c r="H908">
        <v>278221.21000000002</v>
      </c>
      <c r="I908" t="s">
        <v>1312</v>
      </c>
      <c r="J908">
        <v>0.22717228119940999</v>
      </c>
    </row>
    <row r="909" spans="1:10" hidden="1" x14ac:dyDescent="0.25">
      <c r="A909" t="s">
        <v>127</v>
      </c>
      <c r="B909" t="s">
        <v>167</v>
      </c>
      <c r="C909" t="s">
        <v>1314</v>
      </c>
      <c r="D909" t="s">
        <v>259</v>
      </c>
      <c r="E909" t="s">
        <v>694</v>
      </c>
      <c r="F909">
        <v>2091</v>
      </c>
      <c r="G909">
        <v>1028.0105021520999</v>
      </c>
      <c r="H909">
        <v>2149569.96</v>
      </c>
      <c r="I909" t="s">
        <v>1312</v>
      </c>
      <c r="J909">
        <v>2.9368593996492001</v>
      </c>
    </row>
    <row r="910" spans="1:10" hidden="1" x14ac:dyDescent="0.25">
      <c r="A910" t="s">
        <v>127</v>
      </c>
      <c r="B910" t="s">
        <v>1228</v>
      </c>
      <c r="C910" t="s">
        <v>100</v>
      </c>
      <c r="D910" t="s">
        <v>321</v>
      </c>
      <c r="E910" t="s">
        <v>694</v>
      </c>
      <c r="F910">
        <v>3575</v>
      </c>
      <c r="G910">
        <v>1074.7639328671</v>
      </c>
      <c r="H910">
        <v>3842281.06</v>
      </c>
      <c r="I910" t="s">
        <v>1312</v>
      </c>
      <c r="J910">
        <v>0.76790387971844998</v>
      </c>
    </row>
    <row r="911" spans="1:10" hidden="1" x14ac:dyDescent="0.25">
      <c r="A911" t="s">
        <v>127</v>
      </c>
      <c r="B911" t="s">
        <v>1228</v>
      </c>
      <c r="C911" t="s">
        <v>108</v>
      </c>
      <c r="D911" t="s">
        <v>321</v>
      </c>
      <c r="E911" t="s">
        <v>694</v>
      </c>
      <c r="F911">
        <v>949</v>
      </c>
      <c r="G911">
        <v>1074.7639304531001</v>
      </c>
      <c r="H911">
        <v>1019950.97</v>
      </c>
      <c r="I911" t="s">
        <v>1312</v>
      </c>
      <c r="J911">
        <v>0.36986861104641999</v>
      </c>
    </row>
    <row r="912" spans="1:10" hidden="1" x14ac:dyDescent="0.25">
      <c r="A912" t="s">
        <v>127</v>
      </c>
      <c r="B912" t="s">
        <v>1228</v>
      </c>
      <c r="C912" t="s">
        <v>352</v>
      </c>
      <c r="D912" t="s">
        <v>326</v>
      </c>
      <c r="E912" t="s">
        <v>695</v>
      </c>
      <c r="F912">
        <v>5000</v>
      </c>
      <c r="G912">
        <v>1062.446758</v>
      </c>
      <c r="H912">
        <v>5312233.79</v>
      </c>
      <c r="I912" t="s">
        <v>1312</v>
      </c>
      <c r="J912">
        <v>2.1316987824865001</v>
      </c>
    </row>
    <row r="913" spans="1:10" hidden="1" x14ac:dyDescent="0.25">
      <c r="A913" t="s">
        <v>127</v>
      </c>
      <c r="B913" t="s">
        <v>1228</v>
      </c>
      <c r="C913" t="s">
        <v>352</v>
      </c>
      <c r="D913" t="s">
        <v>321</v>
      </c>
      <c r="E913" t="s">
        <v>694</v>
      </c>
      <c r="F913">
        <v>2088</v>
      </c>
      <c r="G913">
        <v>1074.7639319923001</v>
      </c>
      <c r="H913">
        <v>2244107.09</v>
      </c>
      <c r="I913" t="s">
        <v>1312</v>
      </c>
      <c r="J913">
        <v>0.90051766180313997</v>
      </c>
    </row>
    <row r="914" spans="1:10" hidden="1" x14ac:dyDescent="0.25">
      <c r="A914" t="s">
        <v>127</v>
      </c>
      <c r="B914" t="s">
        <v>1228</v>
      </c>
      <c r="C914" t="s">
        <v>352</v>
      </c>
      <c r="D914" t="s">
        <v>285</v>
      </c>
      <c r="E914" t="s">
        <v>695</v>
      </c>
      <c r="F914">
        <v>1627</v>
      </c>
      <c r="G914">
        <v>1031.1092071297001</v>
      </c>
      <c r="H914">
        <v>1677614.68</v>
      </c>
      <c r="I914" t="s">
        <v>1312</v>
      </c>
      <c r="J914">
        <v>0.67319498956720003</v>
      </c>
    </row>
    <row r="915" spans="1:10" hidden="1" x14ac:dyDescent="0.25">
      <c r="A915" t="s">
        <v>127</v>
      </c>
      <c r="B915" t="s">
        <v>1341</v>
      </c>
      <c r="C915" t="s">
        <v>1314</v>
      </c>
      <c r="D915" t="s">
        <v>1342</v>
      </c>
      <c r="E915" t="s">
        <v>694</v>
      </c>
      <c r="F915">
        <v>1477</v>
      </c>
      <c r="G915">
        <v>1063.8155721056</v>
      </c>
      <c r="H915">
        <v>1571255.6</v>
      </c>
      <c r="I915" t="s">
        <v>1312</v>
      </c>
      <c r="J915">
        <v>2.1467348651037002</v>
      </c>
    </row>
    <row r="916" spans="1:10" hidden="1" x14ac:dyDescent="0.25">
      <c r="A916" t="s">
        <v>127</v>
      </c>
      <c r="B916" t="s">
        <v>1229</v>
      </c>
      <c r="C916" t="s">
        <v>455</v>
      </c>
      <c r="D916" t="s">
        <v>209</v>
      </c>
      <c r="E916" t="s">
        <v>694</v>
      </c>
      <c r="F916">
        <v>521</v>
      </c>
      <c r="G916">
        <v>57.712706333973003</v>
      </c>
      <c r="H916">
        <v>30068.32</v>
      </c>
      <c r="I916" t="s">
        <v>1312</v>
      </c>
      <c r="J916">
        <v>0.71449040894517002</v>
      </c>
    </row>
    <row r="917" spans="1:10" hidden="1" x14ac:dyDescent="0.25">
      <c r="A917" t="s">
        <v>127</v>
      </c>
      <c r="B917" t="s">
        <v>1229</v>
      </c>
      <c r="C917" t="s">
        <v>455</v>
      </c>
      <c r="D917" t="s">
        <v>1103</v>
      </c>
      <c r="E917" t="s">
        <v>694</v>
      </c>
      <c r="F917">
        <v>1796</v>
      </c>
      <c r="G917">
        <v>9.92</v>
      </c>
      <c r="H917">
        <v>17816.32</v>
      </c>
      <c r="I917" t="s">
        <v>1312</v>
      </c>
      <c r="J917">
        <v>0.42335553708015999</v>
      </c>
    </row>
    <row r="918" spans="1:10" hidden="1" x14ac:dyDescent="0.25">
      <c r="A918" t="s">
        <v>127</v>
      </c>
      <c r="B918" t="s">
        <v>1229</v>
      </c>
      <c r="C918" t="s">
        <v>455</v>
      </c>
      <c r="D918" t="s">
        <v>1104</v>
      </c>
      <c r="E918" t="s">
        <v>694</v>
      </c>
      <c r="F918">
        <v>227</v>
      </c>
      <c r="G918">
        <v>32.862466960352002</v>
      </c>
      <c r="H918">
        <v>7459.78</v>
      </c>
      <c r="I918" t="s">
        <v>1312</v>
      </c>
      <c r="J918">
        <v>0.17726102631742999</v>
      </c>
    </row>
    <row r="919" spans="1:10" hidden="1" x14ac:dyDescent="0.25">
      <c r="A919" t="s">
        <v>127</v>
      </c>
      <c r="B919" t="s">
        <v>1229</v>
      </c>
      <c r="C919" t="s">
        <v>356</v>
      </c>
      <c r="D919" t="s">
        <v>1103</v>
      </c>
      <c r="E919" t="s">
        <v>694</v>
      </c>
      <c r="F919">
        <v>3568</v>
      </c>
      <c r="G919">
        <v>9.92</v>
      </c>
      <c r="H919">
        <v>35394.559999999998</v>
      </c>
      <c r="I919" t="s">
        <v>1312</v>
      </c>
      <c r="J919">
        <v>6.0137550960177997</v>
      </c>
    </row>
    <row r="920" spans="1:10" hidden="1" x14ac:dyDescent="0.25">
      <c r="A920" t="s">
        <v>127</v>
      </c>
      <c r="B920" t="s">
        <v>1229</v>
      </c>
      <c r="C920" t="s">
        <v>356</v>
      </c>
      <c r="D920" t="s">
        <v>209</v>
      </c>
      <c r="E920" t="s">
        <v>694</v>
      </c>
      <c r="F920">
        <v>604</v>
      </c>
      <c r="G920">
        <v>57.712698675497002</v>
      </c>
      <c r="H920">
        <v>34858.47</v>
      </c>
      <c r="I920" t="s">
        <v>1312</v>
      </c>
      <c r="J920">
        <v>5.9226700826874001</v>
      </c>
    </row>
    <row r="921" spans="1:10" hidden="1" x14ac:dyDescent="0.25">
      <c r="A921" t="s">
        <v>127</v>
      </c>
      <c r="B921" t="s">
        <v>1229</v>
      </c>
      <c r="C921" t="s">
        <v>356</v>
      </c>
      <c r="D921" t="s">
        <v>12</v>
      </c>
      <c r="E921" t="s">
        <v>694</v>
      </c>
      <c r="F921">
        <v>429</v>
      </c>
      <c r="G921">
        <v>57.712703962703998</v>
      </c>
      <c r="H921">
        <v>24758.75</v>
      </c>
      <c r="I921" t="s">
        <v>1312</v>
      </c>
      <c r="J921">
        <v>4.2066650633184999</v>
      </c>
    </row>
    <row r="922" spans="1:10" hidden="1" x14ac:dyDescent="0.25">
      <c r="A922" t="s">
        <v>127</v>
      </c>
      <c r="B922" t="s">
        <v>1229</v>
      </c>
      <c r="C922" t="s">
        <v>356</v>
      </c>
      <c r="D922" t="s">
        <v>1104</v>
      </c>
      <c r="E922" t="s">
        <v>694</v>
      </c>
      <c r="F922">
        <v>257</v>
      </c>
      <c r="G922">
        <v>32.862490272374004</v>
      </c>
      <c r="H922">
        <v>8445.66</v>
      </c>
      <c r="I922" t="s">
        <v>1312</v>
      </c>
      <c r="J922">
        <v>1.4349699746016</v>
      </c>
    </row>
    <row r="923" spans="1:10" hidden="1" x14ac:dyDescent="0.25">
      <c r="A923" t="s">
        <v>127</v>
      </c>
      <c r="B923" t="s">
        <v>1229</v>
      </c>
      <c r="C923" t="s">
        <v>356</v>
      </c>
      <c r="D923" t="s">
        <v>1150</v>
      </c>
      <c r="E923" t="s">
        <v>694</v>
      </c>
      <c r="F923">
        <v>186</v>
      </c>
      <c r="G923">
        <v>32.862473118280001</v>
      </c>
      <c r="H923">
        <v>6112.42</v>
      </c>
      <c r="I923" t="s">
        <v>1312</v>
      </c>
      <c r="J923">
        <v>1.0385380387269001</v>
      </c>
    </row>
    <row r="924" spans="1:10" hidden="1" x14ac:dyDescent="0.25">
      <c r="A924" t="s">
        <v>127</v>
      </c>
      <c r="B924" t="s">
        <v>1229</v>
      </c>
      <c r="C924" t="s">
        <v>106</v>
      </c>
      <c r="D924" t="s">
        <v>209</v>
      </c>
      <c r="E924" t="s">
        <v>694</v>
      </c>
      <c r="F924">
        <v>3528</v>
      </c>
      <c r="G924">
        <v>57.712704081632999</v>
      </c>
      <c r="H924">
        <v>203610.42</v>
      </c>
      <c r="I924" t="s">
        <v>1312</v>
      </c>
      <c r="J924">
        <v>37.221141586747997</v>
      </c>
    </row>
    <row r="925" spans="1:10" hidden="1" x14ac:dyDescent="0.25">
      <c r="A925" t="s">
        <v>127</v>
      </c>
      <c r="B925" t="s">
        <v>1229</v>
      </c>
      <c r="C925" t="s">
        <v>106</v>
      </c>
      <c r="D925" t="s">
        <v>1103</v>
      </c>
      <c r="E925" t="s">
        <v>694</v>
      </c>
      <c r="F925">
        <v>12276</v>
      </c>
      <c r="G925">
        <v>9.92</v>
      </c>
      <c r="H925">
        <v>121777.92</v>
      </c>
      <c r="I925" t="s">
        <v>1312</v>
      </c>
      <c r="J925">
        <v>22.261695656143999</v>
      </c>
    </row>
    <row r="926" spans="1:10" hidden="1" x14ac:dyDescent="0.25">
      <c r="A926" t="s">
        <v>127</v>
      </c>
      <c r="B926" t="s">
        <v>1229</v>
      </c>
      <c r="C926" t="s">
        <v>106</v>
      </c>
      <c r="D926" t="s">
        <v>1104</v>
      </c>
      <c r="E926" t="s">
        <v>694</v>
      </c>
      <c r="F926">
        <v>1481</v>
      </c>
      <c r="G926">
        <v>32.862484807561998</v>
      </c>
      <c r="H926">
        <v>48669.34</v>
      </c>
      <c r="I926" t="s">
        <v>1312</v>
      </c>
      <c r="J926">
        <v>8.8970318664122008</v>
      </c>
    </row>
    <row r="927" spans="1:10" hidden="1" x14ac:dyDescent="0.25">
      <c r="A927" t="s">
        <v>127</v>
      </c>
      <c r="B927" t="s">
        <v>1229</v>
      </c>
      <c r="C927" t="s">
        <v>1014</v>
      </c>
      <c r="D927" t="s">
        <v>1103</v>
      </c>
      <c r="E927" t="s">
        <v>694</v>
      </c>
      <c r="F927">
        <v>7168</v>
      </c>
      <c r="G927">
        <v>9.92</v>
      </c>
      <c r="H927">
        <v>71106.559999999998</v>
      </c>
      <c r="I927" t="s">
        <v>1312</v>
      </c>
      <c r="J927">
        <v>4.1248731138436998</v>
      </c>
    </row>
    <row r="928" spans="1:10" hidden="1" x14ac:dyDescent="0.25">
      <c r="A928" t="s">
        <v>127</v>
      </c>
      <c r="B928" t="s">
        <v>1229</v>
      </c>
      <c r="C928" t="s">
        <v>1014</v>
      </c>
      <c r="D928" t="s">
        <v>209</v>
      </c>
      <c r="E928" t="s">
        <v>694</v>
      </c>
      <c r="F928">
        <v>1151</v>
      </c>
      <c r="G928">
        <v>57.712701998261998</v>
      </c>
      <c r="H928">
        <v>66427.320000000007</v>
      </c>
      <c r="I928" t="s">
        <v>1312</v>
      </c>
      <c r="J928">
        <v>3.8534316143642999</v>
      </c>
    </row>
    <row r="929" spans="1:10" hidden="1" x14ac:dyDescent="0.25">
      <c r="A929" t="s">
        <v>127</v>
      </c>
      <c r="B929" t="s">
        <v>1229</v>
      </c>
      <c r="C929" t="s">
        <v>1014</v>
      </c>
      <c r="D929" t="s">
        <v>12</v>
      </c>
      <c r="E929" t="s">
        <v>694</v>
      </c>
      <c r="F929">
        <v>893</v>
      </c>
      <c r="G929">
        <v>57.712709966405001</v>
      </c>
      <c r="H929">
        <v>51537.45</v>
      </c>
      <c r="I929" t="s">
        <v>1312</v>
      </c>
      <c r="J929">
        <v>2.9896741153146</v>
      </c>
    </row>
    <row r="930" spans="1:10" hidden="1" x14ac:dyDescent="0.25">
      <c r="A930" t="s">
        <v>127</v>
      </c>
      <c r="B930" t="s">
        <v>1229</v>
      </c>
      <c r="C930" t="s">
        <v>1014</v>
      </c>
      <c r="D930" t="s">
        <v>1104</v>
      </c>
      <c r="E930" t="s">
        <v>694</v>
      </c>
      <c r="F930">
        <v>507</v>
      </c>
      <c r="G930">
        <v>32.862485207101003</v>
      </c>
      <c r="H930">
        <v>16661.28</v>
      </c>
      <c r="I930" t="s">
        <v>1312</v>
      </c>
      <c r="J930">
        <v>0.96651653397693005</v>
      </c>
    </row>
    <row r="931" spans="1:10" hidden="1" x14ac:dyDescent="0.25">
      <c r="A931" t="s">
        <v>127</v>
      </c>
      <c r="B931" t="s">
        <v>1229</v>
      </c>
      <c r="C931" t="s">
        <v>1014</v>
      </c>
      <c r="D931" t="s">
        <v>1150</v>
      </c>
      <c r="E931" t="s">
        <v>694</v>
      </c>
      <c r="F931">
        <v>384</v>
      </c>
      <c r="G931">
        <v>32.862473958332998</v>
      </c>
      <c r="H931">
        <v>12619.19</v>
      </c>
      <c r="I931" t="s">
        <v>1312</v>
      </c>
      <c r="J931">
        <v>0.73203594083986001</v>
      </c>
    </row>
    <row r="932" spans="1:10" hidden="1" x14ac:dyDescent="0.25">
      <c r="A932" t="s">
        <v>127</v>
      </c>
      <c r="B932" t="s">
        <v>1229</v>
      </c>
      <c r="C932" t="s">
        <v>1011</v>
      </c>
      <c r="D932" t="s">
        <v>209</v>
      </c>
      <c r="E932" t="s">
        <v>694</v>
      </c>
      <c r="F932">
        <v>50</v>
      </c>
      <c r="G932">
        <v>57.712800000000001</v>
      </c>
      <c r="H932">
        <v>2885.64</v>
      </c>
      <c r="I932" t="s">
        <v>1312</v>
      </c>
      <c r="J932">
        <v>6.0658428180500002E-3</v>
      </c>
    </row>
    <row r="933" spans="1:10" hidden="1" x14ac:dyDescent="0.25">
      <c r="A933" t="s">
        <v>127</v>
      </c>
      <c r="B933" t="s">
        <v>1229</v>
      </c>
      <c r="C933" t="s">
        <v>100</v>
      </c>
      <c r="D933" t="s">
        <v>1103</v>
      </c>
      <c r="E933" t="s">
        <v>694</v>
      </c>
      <c r="F933">
        <v>119586</v>
      </c>
      <c r="G933">
        <v>9.92</v>
      </c>
      <c r="H933">
        <v>1186293.1200000001</v>
      </c>
      <c r="I933" t="s">
        <v>1312</v>
      </c>
      <c r="J933">
        <v>0.23708809301194</v>
      </c>
    </row>
    <row r="934" spans="1:10" hidden="1" x14ac:dyDescent="0.25">
      <c r="A934" t="s">
        <v>127</v>
      </c>
      <c r="B934" t="s">
        <v>1229</v>
      </c>
      <c r="C934" t="s">
        <v>100</v>
      </c>
      <c r="D934" t="s">
        <v>209</v>
      </c>
      <c r="E934" t="s">
        <v>694</v>
      </c>
      <c r="F934">
        <v>18096</v>
      </c>
      <c r="G934">
        <v>57.712705017683</v>
      </c>
      <c r="H934">
        <v>1044369.11</v>
      </c>
      <c r="I934" t="s">
        <v>1312</v>
      </c>
      <c r="J934">
        <v>0.20872369275013999</v>
      </c>
    </row>
    <row r="935" spans="1:10" hidden="1" x14ac:dyDescent="0.25">
      <c r="A935" t="s">
        <v>127</v>
      </c>
      <c r="B935" t="s">
        <v>1229</v>
      </c>
      <c r="C935" t="s">
        <v>100</v>
      </c>
      <c r="D935" t="s">
        <v>12</v>
      </c>
      <c r="E935" t="s">
        <v>694</v>
      </c>
      <c r="F935">
        <v>16149</v>
      </c>
      <c r="G935">
        <v>57.712704811442997</v>
      </c>
      <c r="H935">
        <v>932002.47</v>
      </c>
      <c r="I935" t="s">
        <v>1312</v>
      </c>
      <c r="J935">
        <v>0.18626651758269999</v>
      </c>
    </row>
    <row r="936" spans="1:10" hidden="1" x14ac:dyDescent="0.25">
      <c r="A936" t="s">
        <v>127</v>
      </c>
      <c r="B936" t="s">
        <v>1229</v>
      </c>
      <c r="C936" t="s">
        <v>100</v>
      </c>
      <c r="D936" t="s">
        <v>1104</v>
      </c>
      <c r="E936" t="s">
        <v>694</v>
      </c>
      <c r="F936">
        <v>7594</v>
      </c>
      <c r="G936">
        <v>32.862483539636997</v>
      </c>
      <c r="H936">
        <v>249557.7</v>
      </c>
      <c r="I936" t="s">
        <v>1312</v>
      </c>
      <c r="J936">
        <v>4.9875665796200001E-2</v>
      </c>
    </row>
    <row r="937" spans="1:10" hidden="1" x14ac:dyDescent="0.25">
      <c r="A937" t="s">
        <v>127</v>
      </c>
      <c r="B937" t="s">
        <v>1229</v>
      </c>
      <c r="C937" t="s">
        <v>100</v>
      </c>
      <c r="D937" t="s">
        <v>1150</v>
      </c>
      <c r="E937" t="s">
        <v>694</v>
      </c>
      <c r="F937">
        <v>6781</v>
      </c>
      <c r="G937">
        <v>32.862483409527002</v>
      </c>
      <c r="H937">
        <v>222840.5</v>
      </c>
      <c r="I937" t="s">
        <v>1312</v>
      </c>
      <c r="J937">
        <v>4.4536066424149999E-2</v>
      </c>
    </row>
    <row r="938" spans="1:10" hidden="1" x14ac:dyDescent="0.25">
      <c r="A938" t="s">
        <v>127</v>
      </c>
      <c r="B938" t="s">
        <v>1229</v>
      </c>
      <c r="C938" t="s">
        <v>108</v>
      </c>
      <c r="D938" t="s">
        <v>1103</v>
      </c>
      <c r="E938" t="s">
        <v>694</v>
      </c>
      <c r="F938">
        <v>191757</v>
      </c>
      <c r="G938">
        <v>9.92</v>
      </c>
      <c r="H938">
        <v>1902229.44</v>
      </c>
      <c r="I938" t="s">
        <v>1312</v>
      </c>
      <c r="J938">
        <v>0.68981253173807</v>
      </c>
    </row>
    <row r="939" spans="1:10" hidden="1" x14ac:dyDescent="0.25">
      <c r="A939" t="s">
        <v>127</v>
      </c>
      <c r="B939" t="s">
        <v>1229</v>
      </c>
      <c r="C939" t="s">
        <v>108</v>
      </c>
      <c r="D939" t="s">
        <v>209</v>
      </c>
      <c r="E939" t="s">
        <v>694</v>
      </c>
      <c r="F939">
        <v>31824</v>
      </c>
      <c r="G939">
        <v>57.712704876822997</v>
      </c>
      <c r="H939">
        <v>1836649.12</v>
      </c>
      <c r="I939" t="s">
        <v>1312</v>
      </c>
      <c r="J939">
        <v>0.66603089655772996</v>
      </c>
    </row>
    <row r="940" spans="1:10" hidden="1" x14ac:dyDescent="0.25">
      <c r="A940" t="s">
        <v>127</v>
      </c>
      <c r="B940" t="s">
        <v>1229</v>
      </c>
      <c r="C940" t="s">
        <v>108</v>
      </c>
      <c r="D940" t="s">
        <v>12</v>
      </c>
      <c r="E940" t="s">
        <v>694</v>
      </c>
      <c r="F940">
        <v>23092</v>
      </c>
      <c r="G940">
        <v>57.712704832843002</v>
      </c>
      <c r="H940">
        <v>1332701.78</v>
      </c>
      <c r="I940" t="s">
        <v>1312</v>
      </c>
      <c r="J940">
        <v>0.48328259966033998</v>
      </c>
    </row>
    <row r="941" spans="1:10" hidden="1" x14ac:dyDescent="0.25">
      <c r="A941" t="s">
        <v>127</v>
      </c>
      <c r="B941" t="s">
        <v>1229</v>
      </c>
      <c r="C941" t="s">
        <v>108</v>
      </c>
      <c r="D941" t="s">
        <v>1104</v>
      </c>
      <c r="E941" t="s">
        <v>694</v>
      </c>
      <c r="F941">
        <v>13352</v>
      </c>
      <c r="G941">
        <v>32.862484272019003</v>
      </c>
      <c r="H941">
        <v>438779.89</v>
      </c>
      <c r="I941" t="s">
        <v>1312</v>
      </c>
      <c r="J941">
        <v>0.15911638229962999</v>
      </c>
    </row>
    <row r="942" spans="1:10" hidden="1" x14ac:dyDescent="0.25">
      <c r="A942" t="s">
        <v>127</v>
      </c>
      <c r="B942" t="s">
        <v>1229</v>
      </c>
      <c r="C942" t="s">
        <v>108</v>
      </c>
      <c r="D942" t="s">
        <v>1150</v>
      </c>
      <c r="E942" t="s">
        <v>694</v>
      </c>
      <c r="F942">
        <v>9695</v>
      </c>
      <c r="G942">
        <v>32.862483754513001</v>
      </c>
      <c r="H942">
        <v>318601.78000000003</v>
      </c>
      <c r="I942" t="s">
        <v>1312</v>
      </c>
      <c r="J942">
        <v>0.11553574761099999</v>
      </c>
    </row>
    <row r="943" spans="1:10" hidden="1" x14ac:dyDescent="0.25">
      <c r="A943" t="s">
        <v>127</v>
      </c>
      <c r="B943" t="s">
        <v>1229</v>
      </c>
      <c r="C943" t="s">
        <v>352</v>
      </c>
      <c r="D943" t="s">
        <v>209</v>
      </c>
      <c r="E943" t="s">
        <v>694</v>
      </c>
      <c r="F943">
        <v>21752</v>
      </c>
      <c r="G943">
        <v>57.712705038617003</v>
      </c>
      <c r="H943">
        <v>1255366.76</v>
      </c>
      <c r="I943" t="s">
        <v>1312</v>
      </c>
      <c r="J943">
        <v>0.50375489853319999</v>
      </c>
    </row>
    <row r="944" spans="1:10" hidden="1" x14ac:dyDescent="0.25">
      <c r="A944" t="s">
        <v>127</v>
      </c>
      <c r="B944" t="s">
        <v>1229</v>
      </c>
      <c r="C944" t="s">
        <v>352</v>
      </c>
      <c r="D944" t="s">
        <v>1103</v>
      </c>
      <c r="E944" t="s">
        <v>694</v>
      </c>
      <c r="F944">
        <v>75934</v>
      </c>
      <c r="G944">
        <v>9.92</v>
      </c>
      <c r="H944">
        <v>753265.28</v>
      </c>
      <c r="I944" t="s">
        <v>1312</v>
      </c>
      <c r="J944">
        <v>0.30227108665437002</v>
      </c>
    </row>
    <row r="945" spans="1:10" hidden="1" x14ac:dyDescent="0.25">
      <c r="A945" t="s">
        <v>127</v>
      </c>
      <c r="B945" t="s">
        <v>1229</v>
      </c>
      <c r="C945" t="s">
        <v>352</v>
      </c>
      <c r="D945" t="s">
        <v>1104</v>
      </c>
      <c r="E945" t="s">
        <v>694</v>
      </c>
      <c r="F945">
        <v>9128</v>
      </c>
      <c r="G945">
        <v>32.862483567045999</v>
      </c>
      <c r="H945">
        <v>299968.75</v>
      </c>
      <c r="I945" t="s">
        <v>1312</v>
      </c>
      <c r="J945">
        <v>0.12037177662676</v>
      </c>
    </row>
    <row r="946" spans="1:10" hidden="1" x14ac:dyDescent="0.25">
      <c r="A946" t="s">
        <v>127</v>
      </c>
      <c r="B946" t="s">
        <v>1229</v>
      </c>
      <c r="C946" t="s">
        <v>281</v>
      </c>
      <c r="D946" t="s">
        <v>1103</v>
      </c>
      <c r="E946" t="s">
        <v>694</v>
      </c>
      <c r="F946">
        <v>32414</v>
      </c>
      <c r="G946">
        <v>9.92</v>
      </c>
      <c r="H946">
        <v>321546.88</v>
      </c>
      <c r="I946" t="s">
        <v>1312</v>
      </c>
      <c r="J946">
        <v>0.16157204970743</v>
      </c>
    </row>
    <row r="947" spans="1:10" hidden="1" x14ac:dyDescent="0.25">
      <c r="A947" t="s">
        <v>127</v>
      </c>
      <c r="B947" t="s">
        <v>1229</v>
      </c>
      <c r="C947" t="s">
        <v>281</v>
      </c>
      <c r="D947" t="s">
        <v>12</v>
      </c>
      <c r="E947" t="s">
        <v>694</v>
      </c>
      <c r="F947">
        <v>4887</v>
      </c>
      <c r="G947">
        <v>57.712705136075002</v>
      </c>
      <c r="H947">
        <v>282041.99</v>
      </c>
      <c r="I947" t="s">
        <v>1312</v>
      </c>
      <c r="J947">
        <v>0.14172148841207999</v>
      </c>
    </row>
    <row r="948" spans="1:10" hidden="1" x14ac:dyDescent="0.25">
      <c r="A948" t="s">
        <v>127</v>
      </c>
      <c r="B948" t="s">
        <v>1229</v>
      </c>
      <c r="C948" t="s">
        <v>281</v>
      </c>
      <c r="D948" t="s">
        <v>209</v>
      </c>
      <c r="E948" t="s">
        <v>694</v>
      </c>
      <c r="F948">
        <v>4412</v>
      </c>
      <c r="G948">
        <v>57.712703989121003</v>
      </c>
      <c r="H948">
        <v>254628.45</v>
      </c>
      <c r="I948" t="s">
        <v>1312</v>
      </c>
      <c r="J948">
        <v>0.12794663279060001</v>
      </c>
    </row>
    <row r="949" spans="1:10" hidden="1" x14ac:dyDescent="0.25">
      <c r="A949" t="s">
        <v>127</v>
      </c>
      <c r="B949" t="s">
        <v>1229</v>
      </c>
      <c r="C949" t="s">
        <v>281</v>
      </c>
      <c r="D949" t="s">
        <v>1150</v>
      </c>
      <c r="E949" t="s">
        <v>694</v>
      </c>
      <c r="F949">
        <v>2067</v>
      </c>
      <c r="G949">
        <v>32.862481857764998</v>
      </c>
      <c r="H949">
        <v>67926.75</v>
      </c>
      <c r="I949" t="s">
        <v>1312</v>
      </c>
      <c r="J949">
        <v>3.4132081230159997E-2</v>
      </c>
    </row>
    <row r="950" spans="1:10" hidden="1" x14ac:dyDescent="0.25">
      <c r="A950" t="s">
        <v>127</v>
      </c>
      <c r="B950" t="s">
        <v>1229</v>
      </c>
      <c r="C950" t="s">
        <v>281</v>
      </c>
      <c r="D950" t="s">
        <v>1104</v>
      </c>
      <c r="E950" t="s">
        <v>694</v>
      </c>
      <c r="F950">
        <v>1859</v>
      </c>
      <c r="G950">
        <v>32.862485207101003</v>
      </c>
      <c r="H950">
        <v>61091.360000000001</v>
      </c>
      <c r="I950" t="s">
        <v>1312</v>
      </c>
      <c r="J950">
        <v>3.069740951806E-2</v>
      </c>
    </row>
    <row r="951" spans="1:10" hidden="1" x14ac:dyDescent="0.25">
      <c r="A951" t="s">
        <v>127</v>
      </c>
      <c r="B951" t="s">
        <v>1229</v>
      </c>
      <c r="C951" t="s">
        <v>353</v>
      </c>
      <c r="D951" t="s">
        <v>209</v>
      </c>
      <c r="E951" t="s">
        <v>694</v>
      </c>
      <c r="F951">
        <v>627</v>
      </c>
      <c r="G951">
        <v>57.712711323763997</v>
      </c>
      <c r="H951">
        <v>36185.870000000003</v>
      </c>
      <c r="I951" t="s">
        <v>1312</v>
      </c>
      <c r="J951">
        <v>9.526087170236E-2</v>
      </c>
    </row>
    <row r="952" spans="1:10" hidden="1" x14ac:dyDescent="0.25">
      <c r="A952" t="s">
        <v>127</v>
      </c>
      <c r="B952" t="s">
        <v>1229</v>
      </c>
      <c r="C952" t="s">
        <v>353</v>
      </c>
      <c r="D952" t="s">
        <v>1103</v>
      </c>
      <c r="E952" t="s">
        <v>694</v>
      </c>
      <c r="F952">
        <v>3627</v>
      </c>
      <c r="G952">
        <v>9.92</v>
      </c>
      <c r="H952">
        <v>35979.839999999997</v>
      </c>
      <c r="I952" t="s">
        <v>1312</v>
      </c>
      <c r="J952">
        <v>9.4718488794420005E-2</v>
      </c>
    </row>
    <row r="953" spans="1:10" hidden="1" x14ac:dyDescent="0.25">
      <c r="A953" t="s">
        <v>127</v>
      </c>
      <c r="B953" t="s">
        <v>1229</v>
      </c>
      <c r="C953" t="s">
        <v>353</v>
      </c>
      <c r="D953" t="s">
        <v>12</v>
      </c>
      <c r="E953" t="s">
        <v>694</v>
      </c>
      <c r="F953">
        <v>441</v>
      </c>
      <c r="G953">
        <v>57.712698412698003</v>
      </c>
      <c r="H953">
        <v>25451.3</v>
      </c>
      <c r="I953" t="s">
        <v>1312</v>
      </c>
      <c r="J953">
        <v>6.7001650753689995E-2</v>
      </c>
    </row>
    <row r="954" spans="1:10" hidden="1" x14ac:dyDescent="0.25">
      <c r="A954" t="s">
        <v>127</v>
      </c>
      <c r="B954" t="s">
        <v>1229</v>
      </c>
      <c r="C954" t="s">
        <v>353</v>
      </c>
      <c r="D954" t="s">
        <v>1104</v>
      </c>
      <c r="E954" t="s">
        <v>694</v>
      </c>
      <c r="F954">
        <v>265</v>
      </c>
      <c r="G954">
        <v>32.862490566037998</v>
      </c>
      <c r="H954">
        <v>8708.56</v>
      </c>
      <c r="I954" t="s">
        <v>1312</v>
      </c>
      <c r="J954">
        <v>2.2925661781030001E-2</v>
      </c>
    </row>
    <row r="955" spans="1:10" hidden="1" x14ac:dyDescent="0.25">
      <c r="A955" t="s">
        <v>127</v>
      </c>
      <c r="B955" t="s">
        <v>1229</v>
      </c>
      <c r="C955" t="s">
        <v>353</v>
      </c>
      <c r="D955" t="s">
        <v>1150</v>
      </c>
      <c r="E955" t="s">
        <v>694</v>
      </c>
      <c r="F955">
        <v>198</v>
      </c>
      <c r="G955">
        <v>32.862474747474998</v>
      </c>
      <c r="H955">
        <v>6506.77</v>
      </c>
      <c r="I955" t="s">
        <v>1312</v>
      </c>
      <c r="J955">
        <v>1.712935414201E-2</v>
      </c>
    </row>
    <row r="956" spans="1:10" hidden="1" x14ac:dyDescent="0.25">
      <c r="A956" t="s">
        <v>127</v>
      </c>
      <c r="B956" t="s">
        <v>1229</v>
      </c>
      <c r="C956" t="s">
        <v>357</v>
      </c>
      <c r="D956" t="s">
        <v>209</v>
      </c>
      <c r="E956" t="s">
        <v>694</v>
      </c>
      <c r="F956">
        <v>868</v>
      </c>
      <c r="G956">
        <v>57.712707373272004</v>
      </c>
      <c r="H956">
        <v>50094.63</v>
      </c>
      <c r="I956" t="s">
        <v>1312</v>
      </c>
      <c r="J956">
        <v>8.2836750123027993</v>
      </c>
    </row>
    <row r="957" spans="1:10" hidden="1" x14ac:dyDescent="0.25">
      <c r="A957" t="s">
        <v>127</v>
      </c>
      <c r="B957" t="s">
        <v>1229</v>
      </c>
      <c r="C957" t="s">
        <v>357</v>
      </c>
      <c r="D957" t="s">
        <v>1103</v>
      </c>
      <c r="E957" t="s">
        <v>694</v>
      </c>
      <c r="F957">
        <v>2994</v>
      </c>
      <c r="G957">
        <v>9.92</v>
      </c>
      <c r="H957">
        <v>29700.48</v>
      </c>
      <c r="I957" t="s">
        <v>1312</v>
      </c>
      <c r="J957">
        <v>4.9112873780962003</v>
      </c>
    </row>
    <row r="958" spans="1:10" hidden="1" x14ac:dyDescent="0.25">
      <c r="A958" t="s">
        <v>127</v>
      </c>
      <c r="B958" t="s">
        <v>1229</v>
      </c>
      <c r="C958" t="s">
        <v>357</v>
      </c>
      <c r="D958" t="s">
        <v>1104</v>
      </c>
      <c r="E958" t="s">
        <v>694</v>
      </c>
      <c r="F958">
        <v>371</v>
      </c>
      <c r="G958">
        <v>32.862479784366997</v>
      </c>
      <c r="H958">
        <v>12191.98</v>
      </c>
      <c r="I958" t="s">
        <v>1312</v>
      </c>
      <c r="J958">
        <v>2.0160723829379998</v>
      </c>
    </row>
    <row r="959" spans="1:10" hidden="1" x14ac:dyDescent="0.25">
      <c r="A959" t="s">
        <v>127</v>
      </c>
      <c r="B959" t="s">
        <v>1229</v>
      </c>
      <c r="C959" t="s">
        <v>109</v>
      </c>
      <c r="D959" t="s">
        <v>12</v>
      </c>
      <c r="E959" t="s">
        <v>694</v>
      </c>
      <c r="F959">
        <v>12597</v>
      </c>
      <c r="G959">
        <v>57.712704612209002</v>
      </c>
      <c r="H959">
        <v>727006.94</v>
      </c>
      <c r="I959" t="s">
        <v>1312</v>
      </c>
      <c r="J959">
        <v>2.2093620365523998</v>
      </c>
    </row>
    <row r="960" spans="1:10" hidden="1" x14ac:dyDescent="0.25">
      <c r="A960" t="s">
        <v>127</v>
      </c>
      <c r="B960" t="s">
        <v>1229</v>
      </c>
      <c r="C960" t="s">
        <v>109</v>
      </c>
      <c r="D960" t="s">
        <v>1103</v>
      </c>
      <c r="E960" t="s">
        <v>694</v>
      </c>
      <c r="F960">
        <v>43985</v>
      </c>
      <c r="G960">
        <v>9.92</v>
      </c>
      <c r="H960">
        <v>436331.2</v>
      </c>
      <c r="I960" t="s">
        <v>1312</v>
      </c>
      <c r="J960">
        <v>1.3260032822290999</v>
      </c>
    </row>
    <row r="961" spans="1:10" hidden="1" x14ac:dyDescent="0.25">
      <c r="A961" t="s">
        <v>127</v>
      </c>
      <c r="B961" t="s">
        <v>1229</v>
      </c>
      <c r="C961" t="s">
        <v>109</v>
      </c>
      <c r="D961" t="s">
        <v>1150</v>
      </c>
      <c r="E961" t="s">
        <v>694</v>
      </c>
      <c r="F961">
        <v>5295</v>
      </c>
      <c r="G961">
        <v>32.862483474976003</v>
      </c>
      <c r="H961">
        <v>174006.85</v>
      </c>
      <c r="I961" t="s">
        <v>1312</v>
      </c>
      <c r="J961">
        <v>0.52880393203682996</v>
      </c>
    </row>
    <row r="962" spans="1:10" hidden="1" x14ac:dyDescent="0.25">
      <c r="A962" t="s">
        <v>127</v>
      </c>
      <c r="B962" t="s">
        <v>1229</v>
      </c>
      <c r="C962" t="s">
        <v>1015</v>
      </c>
      <c r="D962" t="s">
        <v>1103</v>
      </c>
      <c r="E962" t="s">
        <v>694</v>
      </c>
      <c r="F962">
        <v>6992</v>
      </c>
      <c r="G962">
        <v>9.92</v>
      </c>
      <c r="H962">
        <v>69360.639999999999</v>
      </c>
      <c r="I962" t="s">
        <v>1312</v>
      </c>
      <c r="J962">
        <v>3.3848128061825</v>
      </c>
    </row>
    <row r="963" spans="1:10" hidden="1" x14ac:dyDescent="0.25">
      <c r="A963" t="s">
        <v>127</v>
      </c>
      <c r="B963" t="s">
        <v>1229</v>
      </c>
      <c r="C963" t="s">
        <v>1015</v>
      </c>
      <c r="D963" t="s">
        <v>209</v>
      </c>
      <c r="E963" t="s">
        <v>694</v>
      </c>
      <c r="F963">
        <v>1095</v>
      </c>
      <c r="G963">
        <v>57.712703196347</v>
      </c>
      <c r="H963">
        <v>63195.41</v>
      </c>
      <c r="I963" t="s">
        <v>1312</v>
      </c>
      <c r="J963">
        <v>3.0839483756198001</v>
      </c>
    </row>
    <row r="964" spans="1:10" hidden="1" x14ac:dyDescent="0.25">
      <c r="A964" t="s">
        <v>127</v>
      </c>
      <c r="B964" t="s">
        <v>1229</v>
      </c>
      <c r="C964" t="s">
        <v>1015</v>
      </c>
      <c r="D964" t="s">
        <v>12</v>
      </c>
      <c r="E964" t="s">
        <v>694</v>
      </c>
      <c r="F964">
        <v>940</v>
      </c>
      <c r="G964">
        <v>57.712702127660002</v>
      </c>
      <c r="H964">
        <v>54249.94</v>
      </c>
      <c r="I964" t="s">
        <v>1312</v>
      </c>
      <c r="J964">
        <v>2.6474076889520002</v>
      </c>
    </row>
    <row r="965" spans="1:10" hidden="1" x14ac:dyDescent="0.25">
      <c r="A965" t="s">
        <v>127</v>
      </c>
      <c r="B965" t="s">
        <v>1229</v>
      </c>
      <c r="C965" t="s">
        <v>1015</v>
      </c>
      <c r="D965" t="s">
        <v>1104</v>
      </c>
      <c r="E965" t="s">
        <v>694</v>
      </c>
      <c r="F965">
        <v>461</v>
      </c>
      <c r="G965">
        <v>32.862494577006998</v>
      </c>
      <c r="H965">
        <v>15149.61</v>
      </c>
      <c r="I965" t="s">
        <v>1312</v>
      </c>
      <c r="J965">
        <v>0.73930393284535001</v>
      </c>
    </row>
    <row r="966" spans="1:10" hidden="1" x14ac:dyDescent="0.25">
      <c r="A966" t="s">
        <v>127</v>
      </c>
      <c r="B966" t="s">
        <v>1229</v>
      </c>
      <c r="C966" t="s">
        <v>1015</v>
      </c>
      <c r="D966" t="s">
        <v>1150</v>
      </c>
      <c r="E966" t="s">
        <v>694</v>
      </c>
      <c r="F966">
        <v>395</v>
      </c>
      <c r="G966">
        <v>32.862481012658002</v>
      </c>
      <c r="H966">
        <v>12980.68</v>
      </c>
      <c r="I966" t="s">
        <v>1312</v>
      </c>
      <c r="J966">
        <v>0.63345972437620002</v>
      </c>
    </row>
    <row r="967" spans="1:10" hidden="1" x14ac:dyDescent="0.25">
      <c r="A967" t="s">
        <v>127</v>
      </c>
      <c r="B967" t="s">
        <v>35</v>
      </c>
      <c r="C967" t="s">
        <v>932</v>
      </c>
      <c r="D967" t="s">
        <v>1243</v>
      </c>
      <c r="E967" t="s">
        <v>694</v>
      </c>
      <c r="F967">
        <v>4350</v>
      </c>
      <c r="G967">
        <v>952.30251954023004</v>
      </c>
      <c r="H967">
        <v>4142515.96</v>
      </c>
      <c r="I967" t="s">
        <v>1312</v>
      </c>
      <c r="J967">
        <v>3.3824337135841001</v>
      </c>
    </row>
    <row r="968" spans="1:10" hidden="1" x14ac:dyDescent="0.25">
      <c r="A968" t="s">
        <v>127</v>
      </c>
      <c r="B968" t="s">
        <v>35</v>
      </c>
      <c r="C968" t="s">
        <v>932</v>
      </c>
      <c r="D968" t="s">
        <v>3</v>
      </c>
      <c r="E968" t="s">
        <v>78</v>
      </c>
      <c r="F968">
        <v>79</v>
      </c>
      <c r="G968">
        <v>10388.857088608</v>
      </c>
      <c r="H968">
        <v>820719.71</v>
      </c>
      <c r="I968" t="s">
        <v>1312</v>
      </c>
      <c r="J968">
        <v>0.67013139920575004</v>
      </c>
    </row>
    <row r="969" spans="1:10" hidden="1" x14ac:dyDescent="0.25">
      <c r="A969" t="s">
        <v>127</v>
      </c>
      <c r="B969" t="s">
        <v>35</v>
      </c>
      <c r="C969" t="s">
        <v>1011</v>
      </c>
      <c r="D969" t="s">
        <v>1243</v>
      </c>
      <c r="E969" t="s">
        <v>694</v>
      </c>
      <c r="F969">
        <v>1620</v>
      </c>
      <c r="G969">
        <v>952.30251851851995</v>
      </c>
      <c r="H969">
        <v>1542730.08</v>
      </c>
      <c r="I969" t="s">
        <v>1312</v>
      </c>
      <c r="J969">
        <v>3.2429402752769998</v>
      </c>
    </row>
    <row r="970" spans="1:10" hidden="1" x14ac:dyDescent="0.25">
      <c r="A970" t="s">
        <v>127</v>
      </c>
      <c r="B970" t="s">
        <v>35</v>
      </c>
      <c r="C970" t="s">
        <v>100</v>
      </c>
      <c r="D970" t="s">
        <v>3</v>
      </c>
      <c r="E970" t="s">
        <v>78</v>
      </c>
      <c r="F970">
        <v>191</v>
      </c>
      <c r="G970">
        <v>10388.857047619</v>
      </c>
      <c r="H970">
        <v>1984271.6960952</v>
      </c>
      <c r="I970" t="s">
        <v>1312</v>
      </c>
      <c r="J970">
        <v>0.39656909790118999</v>
      </c>
    </row>
    <row r="971" spans="1:10" hidden="1" x14ac:dyDescent="0.25">
      <c r="A971" t="s">
        <v>127</v>
      </c>
      <c r="B971" t="s">
        <v>35</v>
      </c>
      <c r="C971" t="s">
        <v>100</v>
      </c>
      <c r="D971" t="s">
        <v>3</v>
      </c>
      <c r="E971" t="s">
        <v>695</v>
      </c>
      <c r="F971">
        <v>19</v>
      </c>
      <c r="G971">
        <v>10388.857047619</v>
      </c>
      <c r="H971">
        <v>197388.28390476</v>
      </c>
      <c r="I971" t="s">
        <v>1312</v>
      </c>
      <c r="J971">
        <v>3.9449281990171003E-2</v>
      </c>
    </row>
    <row r="972" spans="1:10" hidden="1" x14ac:dyDescent="0.25">
      <c r="A972" t="s">
        <v>127</v>
      </c>
      <c r="B972" t="s">
        <v>35</v>
      </c>
      <c r="C972" t="s">
        <v>108</v>
      </c>
      <c r="D972" t="s">
        <v>3</v>
      </c>
      <c r="E972" t="s">
        <v>78</v>
      </c>
      <c r="F972">
        <v>217</v>
      </c>
      <c r="G972">
        <v>10388.857050691</v>
      </c>
      <c r="H972">
        <v>2254381.98</v>
      </c>
      <c r="I972" t="s">
        <v>1312</v>
      </c>
      <c r="J972">
        <v>0.81751491614412997</v>
      </c>
    </row>
    <row r="973" spans="1:10" hidden="1" x14ac:dyDescent="0.25">
      <c r="A973" t="s">
        <v>127</v>
      </c>
      <c r="B973" t="s">
        <v>35</v>
      </c>
      <c r="C973" t="s">
        <v>352</v>
      </c>
      <c r="D973" t="s">
        <v>3</v>
      </c>
      <c r="E973" t="s">
        <v>78</v>
      </c>
      <c r="F973">
        <v>222</v>
      </c>
      <c r="G973">
        <v>10388.857027026999</v>
      </c>
      <c r="H973">
        <v>2306326.2599999998</v>
      </c>
      <c r="I973" t="s">
        <v>1312</v>
      </c>
      <c r="J973">
        <v>0.92548503601509002</v>
      </c>
    </row>
    <row r="974" spans="1:10" hidden="1" x14ac:dyDescent="0.25">
      <c r="A974" t="s">
        <v>127</v>
      </c>
      <c r="B974" t="s">
        <v>35</v>
      </c>
      <c r="C974" t="s">
        <v>353</v>
      </c>
      <c r="D974" t="s">
        <v>3</v>
      </c>
      <c r="E974" t="s">
        <v>78</v>
      </c>
      <c r="F974">
        <v>28</v>
      </c>
      <c r="G974">
        <v>10388.857142856999</v>
      </c>
      <c r="H974">
        <v>290888</v>
      </c>
      <c r="I974" t="s">
        <v>1312</v>
      </c>
      <c r="J974">
        <v>0.76577527216442998</v>
      </c>
    </row>
    <row r="975" spans="1:10" hidden="1" x14ac:dyDescent="0.25">
      <c r="A975" t="s">
        <v>127</v>
      </c>
      <c r="B975" t="s">
        <v>35</v>
      </c>
      <c r="C975" t="s">
        <v>1314</v>
      </c>
      <c r="D975" t="s">
        <v>1243</v>
      </c>
      <c r="E975" t="s">
        <v>694</v>
      </c>
      <c r="F975">
        <v>860</v>
      </c>
      <c r="G975">
        <v>952.30252325581</v>
      </c>
      <c r="H975">
        <v>818980.17</v>
      </c>
      <c r="I975" t="s">
        <v>1312</v>
      </c>
      <c r="J975">
        <v>1.1189352545617</v>
      </c>
    </row>
    <row r="976" spans="1:10" hidden="1" x14ac:dyDescent="0.25">
      <c r="A976" t="s">
        <v>127</v>
      </c>
      <c r="B976" t="s">
        <v>811</v>
      </c>
      <c r="C976" t="s">
        <v>455</v>
      </c>
      <c r="D976" t="s">
        <v>262</v>
      </c>
      <c r="E976" t="s">
        <v>695</v>
      </c>
      <c r="F976">
        <v>130</v>
      </c>
      <c r="G976">
        <v>1039.4696923076999</v>
      </c>
      <c r="H976">
        <v>135131.06</v>
      </c>
      <c r="I976" t="s">
        <v>1312</v>
      </c>
      <c r="J976">
        <v>3.2110156576953002</v>
      </c>
    </row>
    <row r="977" spans="1:10" hidden="1" x14ac:dyDescent="0.25">
      <c r="A977" t="s">
        <v>127</v>
      </c>
      <c r="B977" t="s">
        <v>811</v>
      </c>
      <c r="C977" t="s">
        <v>932</v>
      </c>
      <c r="D977" t="s">
        <v>262</v>
      </c>
      <c r="E977" t="s">
        <v>695</v>
      </c>
      <c r="F977">
        <v>1017</v>
      </c>
      <c r="G977">
        <v>1039.4696558505</v>
      </c>
      <c r="H977">
        <v>1057140.6399999999</v>
      </c>
      <c r="I977" t="s">
        <v>1312</v>
      </c>
      <c r="J977">
        <v>0.86317305117537002</v>
      </c>
    </row>
    <row r="978" spans="1:10" hidden="1" x14ac:dyDescent="0.25">
      <c r="A978" t="s">
        <v>127</v>
      </c>
      <c r="B978" t="s">
        <v>811</v>
      </c>
      <c r="C978" t="s">
        <v>100</v>
      </c>
      <c r="D978" t="s">
        <v>262</v>
      </c>
      <c r="E978" t="s">
        <v>695</v>
      </c>
      <c r="F978">
        <v>7388</v>
      </c>
      <c r="G978">
        <v>1039.4696548457</v>
      </c>
      <c r="H978">
        <v>7679601.8099999996</v>
      </c>
      <c r="I978" t="s">
        <v>1312</v>
      </c>
      <c r="J978">
        <v>1.5348164104871</v>
      </c>
    </row>
    <row r="979" spans="1:10" hidden="1" x14ac:dyDescent="0.25">
      <c r="A979" t="s">
        <v>127</v>
      </c>
      <c r="B979" t="s">
        <v>811</v>
      </c>
      <c r="C979" t="s">
        <v>108</v>
      </c>
      <c r="D979" t="s">
        <v>262</v>
      </c>
      <c r="E979" t="s">
        <v>695</v>
      </c>
      <c r="F979">
        <v>2328</v>
      </c>
      <c r="G979">
        <v>1039.4696563574</v>
      </c>
      <c r="H979">
        <v>2419885.36</v>
      </c>
      <c r="I979" t="s">
        <v>1312</v>
      </c>
      <c r="J979">
        <v>0.87753202195077995</v>
      </c>
    </row>
    <row r="980" spans="1:10" hidden="1" x14ac:dyDescent="0.25">
      <c r="A980" t="s">
        <v>127</v>
      </c>
      <c r="B980" t="s">
        <v>811</v>
      </c>
      <c r="C980" t="s">
        <v>1079</v>
      </c>
      <c r="D980" t="s">
        <v>262</v>
      </c>
      <c r="E980" t="s">
        <v>695</v>
      </c>
      <c r="F980">
        <v>490</v>
      </c>
      <c r="G980">
        <v>1039.4696530612</v>
      </c>
      <c r="H980">
        <v>509340.13</v>
      </c>
      <c r="I980" t="s">
        <v>1312</v>
      </c>
      <c r="J980">
        <v>1.2158800396244001</v>
      </c>
    </row>
    <row r="981" spans="1:10" hidden="1" x14ac:dyDescent="0.25">
      <c r="A981" t="s">
        <v>127</v>
      </c>
      <c r="B981" t="s">
        <v>811</v>
      </c>
      <c r="C981" t="s">
        <v>1012</v>
      </c>
      <c r="D981" t="s">
        <v>262</v>
      </c>
      <c r="E981" t="s">
        <v>694</v>
      </c>
      <c r="F981">
        <v>370</v>
      </c>
      <c r="G981">
        <v>1039.4696486486</v>
      </c>
      <c r="H981">
        <v>384603.77</v>
      </c>
      <c r="I981" t="s">
        <v>1312</v>
      </c>
      <c r="J981">
        <v>1.2127692079707999</v>
      </c>
    </row>
    <row r="982" spans="1:10" hidden="1" x14ac:dyDescent="0.25">
      <c r="A982" t="s">
        <v>127</v>
      </c>
      <c r="B982" t="s">
        <v>305</v>
      </c>
      <c r="C982" t="s">
        <v>352</v>
      </c>
      <c r="D982" t="s">
        <v>306</v>
      </c>
      <c r="E982" t="s">
        <v>695</v>
      </c>
      <c r="F982">
        <v>2405</v>
      </c>
      <c r="G982">
        <v>1075.0571683992</v>
      </c>
      <c r="H982">
        <v>2585512.4900000002</v>
      </c>
      <c r="I982" t="s">
        <v>1312</v>
      </c>
      <c r="J982">
        <v>1.0375171810796</v>
      </c>
    </row>
    <row r="983" spans="1:10" hidden="1" x14ac:dyDescent="0.25">
      <c r="A983" t="s">
        <v>127</v>
      </c>
      <c r="B983" t="s">
        <v>305</v>
      </c>
      <c r="C983" t="s">
        <v>1079</v>
      </c>
      <c r="D983" t="s">
        <v>306</v>
      </c>
      <c r="E983" t="s">
        <v>695</v>
      </c>
      <c r="F983">
        <v>380</v>
      </c>
      <c r="G983">
        <v>1075.0571578946999</v>
      </c>
      <c r="H983">
        <v>408521.72</v>
      </c>
      <c r="I983" t="s">
        <v>1312</v>
      </c>
      <c r="J983">
        <v>0.97520964056184001</v>
      </c>
    </row>
    <row r="984" spans="1:10" hidden="1" x14ac:dyDescent="0.25">
      <c r="A984" t="s">
        <v>127</v>
      </c>
      <c r="B984" t="s">
        <v>305</v>
      </c>
      <c r="C984" t="s">
        <v>353</v>
      </c>
      <c r="D984" t="s">
        <v>306</v>
      </c>
      <c r="E984" t="s">
        <v>695</v>
      </c>
      <c r="F984">
        <v>405</v>
      </c>
      <c r="G984">
        <v>1075.0571818182</v>
      </c>
      <c r="H984">
        <v>236512.58</v>
      </c>
      <c r="I984" t="s">
        <v>1312</v>
      </c>
      <c r="J984">
        <v>0.62262962143441003</v>
      </c>
    </row>
    <row r="985" spans="1:10" hidden="1" x14ac:dyDescent="0.25">
      <c r="A985" t="s">
        <v>127</v>
      </c>
      <c r="B985" t="s">
        <v>305</v>
      </c>
      <c r="C985" t="s">
        <v>1012</v>
      </c>
      <c r="D985" t="s">
        <v>306</v>
      </c>
      <c r="E985" t="s">
        <v>694</v>
      </c>
      <c r="F985">
        <v>183</v>
      </c>
      <c r="G985">
        <v>1075.0571584699001</v>
      </c>
      <c r="H985">
        <v>196735.46</v>
      </c>
      <c r="I985" t="s">
        <v>1312</v>
      </c>
      <c r="J985">
        <v>0.62036497459183004</v>
      </c>
    </row>
    <row r="986" spans="1:10" hidden="1" x14ac:dyDescent="0.25">
      <c r="A986" t="s">
        <v>127</v>
      </c>
      <c r="B986" t="s">
        <v>166</v>
      </c>
      <c r="C986" t="s">
        <v>245</v>
      </c>
      <c r="D986" t="s">
        <v>128</v>
      </c>
      <c r="E986" t="s">
        <v>692</v>
      </c>
      <c r="F986">
        <v>536</v>
      </c>
      <c r="G986">
        <v>1091.6424999999999</v>
      </c>
      <c r="H986">
        <v>585120.38</v>
      </c>
      <c r="I986" t="s">
        <v>1312</v>
      </c>
      <c r="J986">
        <v>4.7738625425655998</v>
      </c>
    </row>
    <row r="987" spans="1:10" hidden="1" x14ac:dyDescent="0.25">
      <c r="A987" t="s">
        <v>127</v>
      </c>
      <c r="B987" t="s">
        <v>166</v>
      </c>
      <c r="C987" t="s">
        <v>1011</v>
      </c>
      <c r="D987" t="s">
        <v>128</v>
      </c>
      <c r="E987" t="s">
        <v>692</v>
      </c>
      <c r="F987">
        <v>440</v>
      </c>
      <c r="G987">
        <v>1091.6424999999999</v>
      </c>
      <c r="H987">
        <v>480322.7</v>
      </c>
      <c r="I987" t="s">
        <v>1312</v>
      </c>
      <c r="J987">
        <v>1.0096761897322999</v>
      </c>
    </row>
    <row r="988" spans="1:10" hidden="1" x14ac:dyDescent="0.25">
      <c r="A988" t="s">
        <v>127</v>
      </c>
      <c r="B988" t="s">
        <v>286</v>
      </c>
      <c r="C988" t="s">
        <v>356</v>
      </c>
      <c r="D988" t="s">
        <v>263</v>
      </c>
      <c r="E988" t="s">
        <v>695</v>
      </c>
      <c r="F988">
        <v>37</v>
      </c>
      <c r="G988">
        <v>1067.4483783784001</v>
      </c>
      <c r="H988">
        <v>39495.589999999997</v>
      </c>
      <c r="I988" t="s">
        <v>1312</v>
      </c>
      <c r="J988">
        <v>6.7105455084829</v>
      </c>
    </row>
    <row r="989" spans="1:10" hidden="1" x14ac:dyDescent="0.25">
      <c r="A989" t="s">
        <v>127</v>
      </c>
      <c r="B989" t="s">
        <v>286</v>
      </c>
      <c r="C989" t="s">
        <v>932</v>
      </c>
      <c r="D989" t="s">
        <v>263</v>
      </c>
      <c r="E989" t="s">
        <v>695</v>
      </c>
      <c r="F989">
        <v>90</v>
      </c>
      <c r="G989">
        <v>1067.4483333333001</v>
      </c>
      <c r="H989">
        <v>96070.35</v>
      </c>
      <c r="I989" t="s">
        <v>1312</v>
      </c>
      <c r="J989">
        <v>7.8443050999330993E-2</v>
      </c>
    </row>
    <row r="990" spans="1:10" hidden="1" x14ac:dyDescent="0.25">
      <c r="A990" t="s">
        <v>127</v>
      </c>
      <c r="B990" t="s">
        <v>286</v>
      </c>
      <c r="C990" t="s">
        <v>100</v>
      </c>
      <c r="D990" t="s">
        <v>263</v>
      </c>
      <c r="E990" t="s">
        <v>695</v>
      </c>
      <c r="F990">
        <v>461</v>
      </c>
      <c r="G990">
        <v>1067.4483809523999</v>
      </c>
      <c r="H990">
        <v>336246.24</v>
      </c>
      <c r="I990" t="s">
        <v>1312</v>
      </c>
      <c r="J990">
        <v>6.7200912219768996E-2</v>
      </c>
    </row>
    <row r="991" spans="1:10" hidden="1" x14ac:dyDescent="0.25">
      <c r="A991" t="s">
        <v>127</v>
      </c>
      <c r="B991" t="s">
        <v>286</v>
      </c>
      <c r="C991" t="s">
        <v>108</v>
      </c>
      <c r="D991" t="s">
        <v>263</v>
      </c>
      <c r="E991" t="s">
        <v>695</v>
      </c>
      <c r="F991">
        <v>400</v>
      </c>
      <c r="G991">
        <v>1067.4483749999999</v>
      </c>
      <c r="H991">
        <v>426979.35</v>
      </c>
      <c r="I991" t="s">
        <v>1312</v>
      </c>
      <c r="J991">
        <v>0.15483710862101999</v>
      </c>
    </row>
    <row r="992" spans="1:10" hidden="1" x14ac:dyDescent="0.25">
      <c r="A992" t="s">
        <v>127</v>
      </c>
      <c r="B992" t="s">
        <v>286</v>
      </c>
      <c r="C992" t="s">
        <v>353</v>
      </c>
      <c r="D992" t="s">
        <v>263</v>
      </c>
      <c r="E992" t="s">
        <v>695</v>
      </c>
      <c r="F992">
        <v>73</v>
      </c>
      <c r="G992">
        <v>1067.4483561643999</v>
      </c>
      <c r="H992">
        <v>77923.73</v>
      </c>
      <c r="I992" t="s">
        <v>1312</v>
      </c>
      <c r="J992">
        <v>0.20513759779990001</v>
      </c>
    </row>
    <row r="993" spans="1:10" hidden="1" x14ac:dyDescent="0.25">
      <c r="A993" t="s">
        <v>127</v>
      </c>
      <c r="B993" t="s">
        <v>286</v>
      </c>
      <c r="C993" t="s">
        <v>1012</v>
      </c>
      <c r="D993" t="s">
        <v>263</v>
      </c>
      <c r="E993" t="s">
        <v>694</v>
      </c>
      <c r="F993">
        <v>26</v>
      </c>
      <c r="G993">
        <v>1067.4484615384999</v>
      </c>
      <c r="H993">
        <v>27753.66</v>
      </c>
      <c r="I993" t="s">
        <v>1312</v>
      </c>
      <c r="J993">
        <v>8.7515481859400002E-2</v>
      </c>
    </row>
    <row r="994" spans="1:10" hidden="1" x14ac:dyDescent="0.25">
      <c r="A994" t="s">
        <v>127</v>
      </c>
      <c r="B994" t="s">
        <v>1343</v>
      </c>
      <c r="C994" t="s">
        <v>1314</v>
      </c>
      <c r="D994" t="s">
        <v>1344</v>
      </c>
      <c r="E994" t="s">
        <v>694</v>
      </c>
      <c r="F994">
        <v>886</v>
      </c>
      <c r="G994">
        <v>1132.3377878104</v>
      </c>
      <c r="H994">
        <v>1003251.28</v>
      </c>
      <c r="I994" t="s">
        <v>1312</v>
      </c>
      <c r="J994">
        <v>1.3706964679941001</v>
      </c>
    </row>
    <row r="995" spans="1:10" hidden="1" x14ac:dyDescent="0.25">
      <c r="A995" t="s">
        <v>127</v>
      </c>
      <c r="B995" t="s">
        <v>416</v>
      </c>
      <c r="C995" t="s">
        <v>455</v>
      </c>
      <c r="D995" t="s">
        <v>458</v>
      </c>
      <c r="E995" t="s">
        <v>695</v>
      </c>
      <c r="F995">
        <v>77</v>
      </c>
      <c r="G995">
        <v>1040.0164935065</v>
      </c>
      <c r="H995">
        <v>80081.27</v>
      </c>
      <c r="I995" t="s">
        <v>1312</v>
      </c>
      <c r="J995">
        <v>1.9029097518966001</v>
      </c>
    </row>
    <row r="996" spans="1:10" hidden="1" x14ac:dyDescent="0.25">
      <c r="A996" t="s">
        <v>127</v>
      </c>
      <c r="B996" t="s">
        <v>416</v>
      </c>
      <c r="C996" t="s">
        <v>932</v>
      </c>
      <c r="D996" t="s">
        <v>458</v>
      </c>
      <c r="E996" t="s">
        <v>695</v>
      </c>
      <c r="F996">
        <v>424</v>
      </c>
      <c r="G996">
        <v>1040.0165566037999</v>
      </c>
      <c r="H996">
        <v>440967.02</v>
      </c>
      <c r="I996" t="s">
        <v>1312</v>
      </c>
      <c r="J996">
        <v>0.36005696282862998</v>
      </c>
    </row>
    <row r="997" spans="1:10" hidden="1" x14ac:dyDescent="0.25">
      <c r="A997" t="s">
        <v>127</v>
      </c>
      <c r="B997" t="s">
        <v>416</v>
      </c>
      <c r="C997" t="s">
        <v>100</v>
      </c>
      <c r="D997" t="s">
        <v>458</v>
      </c>
      <c r="E997" t="s">
        <v>695</v>
      </c>
      <c r="F997">
        <v>1223</v>
      </c>
      <c r="G997">
        <v>1040.0165576451</v>
      </c>
      <c r="H997">
        <v>1271940.25</v>
      </c>
      <c r="I997" t="s">
        <v>1312</v>
      </c>
      <c r="J997">
        <v>0.25420520713938999</v>
      </c>
    </row>
    <row r="998" spans="1:10" hidden="1" x14ac:dyDescent="0.25">
      <c r="A998" t="s">
        <v>127</v>
      </c>
      <c r="B998" t="s">
        <v>416</v>
      </c>
      <c r="C998" t="s">
        <v>108</v>
      </c>
      <c r="D998" t="s">
        <v>458</v>
      </c>
      <c r="E998" t="s">
        <v>695</v>
      </c>
      <c r="F998">
        <v>1685</v>
      </c>
      <c r="G998">
        <v>1040.0165578635001</v>
      </c>
      <c r="H998">
        <v>1752427.9</v>
      </c>
      <c r="I998" t="s">
        <v>1312</v>
      </c>
      <c r="J998">
        <v>0.63548944252878004</v>
      </c>
    </row>
    <row r="999" spans="1:10" hidden="1" x14ac:dyDescent="0.25">
      <c r="A999" t="s">
        <v>127</v>
      </c>
      <c r="B999" t="s">
        <v>416</v>
      </c>
      <c r="C999" t="s">
        <v>352</v>
      </c>
      <c r="D999" t="s">
        <v>458</v>
      </c>
      <c r="E999" t="s">
        <v>695</v>
      </c>
      <c r="F999">
        <v>2385</v>
      </c>
      <c r="G999">
        <v>1040.0165576520001</v>
      </c>
      <c r="H999">
        <v>2480439.4900000002</v>
      </c>
      <c r="I999" t="s">
        <v>1312</v>
      </c>
      <c r="J999">
        <v>0.99535337673167001</v>
      </c>
    </row>
    <row r="1000" spans="1:10" hidden="1" x14ac:dyDescent="0.25">
      <c r="A1000" t="s">
        <v>127</v>
      </c>
      <c r="B1000" t="s">
        <v>416</v>
      </c>
      <c r="C1000" t="s">
        <v>1079</v>
      </c>
      <c r="D1000" t="s">
        <v>458</v>
      </c>
      <c r="E1000" t="s">
        <v>695</v>
      </c>
      <c r="F1000">
        <v>80</v>
      </c>
      <c r="G1000">
        <v>1040.0165</v>
      </c>
      <c r="H1000">
        <v>83201.320000000007</v>
      </c>
      <c r="I1000" t="s">
        <v>1312</v>
      </c>
      <c r="J1000">
        <v>0.19861546008243999</v>
      </c>
    </row>
    <row r="1001" spans="1:10" hidden="1" x14ac:dyDescent="0.25">
      <c r="A1001" t="s">
        <v>127</v>
      </c>
      <c r="B1001" t="s">
        <v>416</v>
      </c>
      <c r="C1001" t="s">
        <v>353</v>
      </c>
      <c r="D1001" t="s">
        <v>458</v>
      </c>
      <c r="E1001" t="s">
        <v>695</v>
      </c>
      <c r="F1001">
        <v>109</v>
      </c>
      <c r="G1001">
        <v>1040.0166972477</v>
      </c>
      <c r="H1001">
        <v>113361.82</v>
      </c>
      <c r="I1001" t="s">
        <v>1312</v>
      </c>
      <c r="J1001">
        <v>0.29842990623041998</v>
      </c>
    </row>
    <row r="1002" spans="1:10" hidden="1" x14ac:dyDescent="0.25">
      <c r="A1002" t="s">
        <v>127</v>
      </c>
      <c r="B1002" t="s">
        <v>416</v>
      </c>
      <c r="C1002" t="s">
        <v>1012</v>
      </c>
      <c r="D1002" t="s">
        <v>458</v>
      </c>
      <c r="E1002" t="s">
        <v>694</v>
      </c>
      <c r="F1002">
        <v>99</v>
      </c>
      <c r="G1002">
        <v>1040.0165656566001</v>
      </c>
      <c r="H1002">
        <v>102961.64</v>
      </c>
      <c r="I1002" t="s">
        <v>1312</v>
      </c>
      <c r="J1002">
        <v>0.32466844148245</v>
      </c>
    </row>
    <row r="1003" spans="1:10" hidden="1" x14ac:dyDescent="0.25">
      <c r="A1003" t="s">
        <v>127</v>
      </c>
      <c r="B1003" t="s">
        <v>1345</v>
      </c>
      <c r="C1003" t="s">
        <v>1314</v>
      </c>
      <c r="D1003" t="s">
        <v>1346</v>
      </c>
      <c r="E1003" t="s">
        <v>694</v>
      </c>
      <c r="F1003">
        <v>369</v>
      </c>
      <c r="G1003">
        <v>1288.9144986450001</v>
      </c>
      <c r="H1003">
        <v>475609.45</v>
      </c>
      <c r="I1003" t="s">
        <v>1312</v>
      </c>
      <c r="J1003">
        <v>0.64980350013567001</v>
      </c>
    </row>
    <row r="1004" spans="1:10" hidden="1" x14ac:dyDescent="0.25">
      <c r="A1004" t="s">
        <v>127</v>
      </c>
      <c r="B1004" t="s">
        <v>264</v>
      </c>
      <c r="C1004" t="s">
        <v>100</v>
      </c>
      <c r="D1004" t="s">
        <v>265</v>
      </c>
      <c r="E1004" t="s">
        <v>695</v>
      </c>
      <c r="F1004">
        <v>4157</v>
      </c>
      <c r="G1004">
        <v>1070.4234650758001</v>
      </c>
      <c r="H1004">
        <v>4306313.5999999996</v>
      </c>
      <c r="I1004" t="s">
        <v>1312</v>
      </c>
      <c r="J1004">
        <v>0.86064368251195</v>
      </c>
    </row>
    <row r="1005" spans="1:10" hidden="1" x14ac:dyDescent="0.25">
      <c r="A1005" t="s">
        <v>127</v>
      </c>
      <c r="B1005" t="s">
        <v>264</v>
      </c>
      <c r="C1005" t="s">
        <v>108</v>
      </c>
      <c r="D1005" t="s">
        <v>265</v>
      </c>
      <c r="E1005" t="s">
        <v>695</v>
      </c>
      <c r="F1005">
        <v>4145</v>
      </c>
      <c r="G1005">
        <v>1070.4234644149999</v>
      </c>
      <c r="H1005">
        <v>4436905.26</v>
      </c>
      <c r="I1005" t="s">
        <v>1312</v>
      </c>
      <c r="J1005">
        <v>1.608971444834</v>
      </c>
    </row>
    <row r="1006" spans="1:10" hidden="1" x14ac:dyDescent="0.25">
      <c r="A1006" t="s">
        <v>127</v>
      </c>
      <c r="B1006" t="s">
        <v>264</v>
      </c>
      <c r="C1006" t="s">
        <v>352</v>
      </c>
      <c r="D1006" t="s">
        <v>265</v>
      </c>
      <c r="E1006" t="s">
        <v>695</v>
      </c>
      <c r="F1006">
        <v>5544</v>
      </c>
      <c r="G1006">
        <v>1070.4234650072001</v>
      </c>
      <c r="H1006">
        <v>5934427.6900000004</v>
      </c>
      <c r="I1006" t="s">
        <v>1312</v>
      </c>
      <c r="J1006">
        <v>2.3813734074244</v>
      </c>
    </row>
    <row r="1007" spans="1:10" hidden="1" x14ac:dyDescent="0.25">
      <c r="A1007" t="s">
        <v>127</v>
      </c>
      <c r="B1007" t="s">
        <v>264</v>
      </c>
      <c r="C1007" t="s">
        <v>281</v>
      </c>
      <c r="D1007" t="s">
        <v>713</v>
      </c>
      <c r="E1007" t="s">
        <v>78</v>
      </c>
      <c r="F1007">
        <v>1377</v>
      </c>
      <c r="G1007">
        <v>1032.4866521423</v>
      </c>
      <c r="H1007">
        <v>1421734.12</v>
      </c>
      <c r="I1007" t="s">
        <v>1312</v>
      </c>
      <c r="J1007">
        <v>0.71439814905802002</v>
      </c>
    </row>
    <row r="1008" spans="1:10" hidden="1" x14ac:dyDescent="0.25">
      <c r="A1008" t="s">
        <v>127</v>
      </c>
      <c r="B1008" t="s">
        <v>264</v>
      </c>
      <c r="C1008" t="s">
        <v>1079</v>
      </c>
      <c r="D1008" t="s">
        <v>265</v>
      </c>
      <c r="E1008" t="s">
        <v>695</v>
      </c>
      <c r="F1008">
        <v>1340</v>
      </c>
      <c r="G1008">
        <v>1070.4234626866</v>
      </c>
      <c r="H1008">
        <v>1434367.44</v>
      </c>
      <c r="I1008" t="s">
        <v>1312</v>
      </c>
      <c r="J1008">
        <v>3.4240748707217001</v>
      </c>
    </row>
    <row r="1009" spans="1:10" hidden="1" x14ac:dyDescent="0.25">
      <c r="A1009" t="s">
        <v>127</v>
      </c>
      <c r="B1009" t="s">
        <v>264</v>
      </c>
      <c r="C1009" t="s">
        <v>353</v>
      </c>
      <c r="D1009" t="s">
        <v>265</v>
      </c>
      <c r="E1009" t="s">
        <v>695</v>
      </c>
      <c r="F1009">
        <v>335</v>
      </c>
      <c r="G1009">
        <v>1070.4234626866</v>
      </c>
      <c r="H1009">
        <v>358591.86</v>
      </c>
      <c r="I1009" t="s">
        <v>1312</v>
      </c>
      <c r="J1009">
        <v>0.94400861908174005</v>
      </c>
    </row>
    <row r="1010" spans="1:10" hidden="1" x14ac:dyDescent="0.25">
      <c r="A1010" t="s">
        <v>127</v>
      </c>
      <c r="B1010" t="s">
        <v>264</v>
      </c>
      <c r="C1010" t="s">
        <v>1012</v>
      </c>
      <c r="D1010" t="s">
        <v>265</v>
      </c>
      <c r="E1010" t="s">
        <v>694</v>
      </c>
      <c r="F1010">
        <v>302</v>
      </c>
      <c r="G1010">
        <v>1070.4234768212</v>
      </c>
      <c r="H1010">
        <v>323267.89</v>
      </c>
      <c r="I1010" t="s">
        <v>1312</v>
      </c>
      <c r="J1010">
        <v>1.0193590741912999</v>
      </c>
    </row>
    <row r="1011" spans="1:10" hidden="1" x14ac:dyDescent="0.25">
      <c r="A1011" t="s">
        <v>127</v>
      </c>
      <c r="B1011" t="s">
        <v>1242</v>
      </c>
      <c r="C1011" t="s">
        <v>932</v>
      </c>
      <c r="D1011" t="s">
        <v>1225</v>
      </c>
      <c r="E1011" t="s">
        <v>692</v>
      </c>
      <c r="F1011">
        <v>1510</v>
      </c>
      <c r="G1011">
        <v>989.06780132450001</v>
      </c>
      <c r="H1011">
        <v>1493492.38</v>
      </c>
      <c r="I1011" t="s">
        <v>1312</v>
      </c>
      <c r="J1011">
        <v>1.2194615605278001</v>
      </c>
    </row>
    <row r="1012" spans="1:10" hidden="1" x14ac:dyDescent="0.25">
      <c r="A1012" t="s">
        <v>127</v>
      </c>
      <c r="B1012" t="s">
        <v>1242</v>
      </c>
      <c r="C1012" t="s">
        <v>1011</v>
      </c>
      <c r="D1012" t="s">
        <v>1225</v>
      </c>
      <c r="E1012" t="s">
        <v>692</v>
      </c>
      <c r="F1012">
        <v>715</v>
      </c>
      <c r="G1012">
        <v>989.06780419580002</v>
      </c>
      <c r="H1012">
        <v>707183.48</v>
      </c>
      <c r="I1012" t="s">
        <v>1312</v>
      </c>
      <c r="J1012">
        <v>1.4865554376839001</v>
      </c>
    </row>
    <row r="1013" spans="1:10" hidden="1" x14ac:dyDescent="0.25">
      <c r="A1013" t="s">
        <v>127</v>
      </c>
      <c r="B1013" t="s">
        <v>1347</v>
      </c>
      <c r="C1013" t="s">
        <v>1314</v>
      </c>
      <c r="D1013" t="s">
        <v>1348</v>
      </c>
      <c r="E1013" t="s">
        <v>694</v>
      </c>
      <c r="F1013">
        <v>381</v>
      </c>
      <c r="G1013">
        <v>1033.9615223097001</v>
      </c>
      <c r="H1013">
        <v>393939.34</v>
      </c>
      <c r="I1013" t="s">
        <v>1312</v>
      </c>
      <c r="J1013">
        <v>0.53822135361931001</v>
      </c>
    </row>
    <row r="1014" spans="1:10" hidden="1" x14ac:dyDescent="0.25">
      <c r="A1014" t="s">
        <v>127</v>
      </c>
      <c r="B1014" t="s">
        <v>1303</v>
      </c>
      <c r="C1014" t="s">
        <v>932</v>
      </c>
      <c r="D1014" t="s">
        <v>1289</v>
      </c>
      <c r="E1014" t="s">
        <v>692</v>
      </c>
      <c r="F1014">
        <v>2013</v>
      </c>
      <c r="G1014">
        <v>1047.7835419771</v>
      </c>
      <c r="H1014">
        <v>2109188.27</v>
      </c>
      <c r="I1014" t="s">
        <v>1312</v>
      </c>
      <c r="J1014">
        <v>1.7221875743224</v>
      </c>
    </row>
    <row r="1015" spans="1:10" hidden="1" x14ac:dyDescent="0.25">
      <c r="A1015" t="s">
        <v>127</v>
      </c>
      <c r="B1015" t="s">
        <v>1303</v>
      </c>
      <c r="C1015" t="s">
        <v>1011</v>
      </c>
      <c r="D1015" t="s">
        <v>1289</v>
      </c>
      <c r="E1015" t="s">
        <v>692</v>
      </c>
      <c r="F1015">
        <v>1987</v>
      </c>
      <c r="G1015">
        <v>1047.7835430297</v>
      </c>
      <c r="H1015">
        <v>2081945.9</v>
      </c>
      <c r="I1015" t="s">
        <v>1312</v>
      </c>
      <c r="J1015">
        <v>4.3764144470805997</v>
      </c>
    </row>
    <row r="1016" spans="1:10" hidden="1" x14ac:dyDescent="0.25">
      <c r="A1016" t="s">
        <v>127</v>
      </c>
      <c r="B1016" t="s">
        <v>1625</v>
      </c>
      <c r="C1016" t="s">
        <v>455</v>
      </c>
      <c r="D1016" t="s">
        <v>1626</v>
      </c>
      <c r="E1016" t="s">
        <v>695</v>
      </c>
      <c r="F1016">
        <v>29</v>
      </c>
      <c r="G1016">
        <v>1003.3937931034</v>
      </c>
      <c r="H1016">
        <v>29098.42</v>
      </c>
      <c r="I1016" t="s">
        <v>1312</v>
      </c>
      <c r="J1016">
        <v>0.69144341970081002</v>
      </c>
    </row>
    <row r="1017" spans="1:10" hidden="1" x14ac:dyDescent="0.25">
      <c r="A1017" t="s">
        <v>127</v>
      </c>
      <c r="B1017" t="s">
        <v>1625</v>
      </c>
      <c r="C1017" t="s">
        <v>100</v>
      </c>
      <c r="D1017" t="s">
        <v>1626</v>
      </c>
      <c r="E1017" t="s">
        <v>695</v>
      </c>
      <c r="F1017">
        <v>1782</v>
      </c>
      <c r="G1017">
        <v>1003.3936868687</v>
      </c>
      <c r="H1017">
        <v>1788047.55</v>
      </c>
      <c r="I1017" t="s">
        <v>1312</v>
      </c>
      <c r="J1017">
        <v>0.35735247612679</v>
      </c>
    </row>
    <row r="1018" spans="1:10" hidden="1" x14ac:dyDescent="0.25">
      <c r="A1018" t="s">
        <v>127</v>
      </c>
      <c r="B1018" t="s">
        <v>1625</v>
      </c>
      <c r="C1018" t="s">
        <v>108</v>
      </c>
      <c r="D1018" t="s">
        <v>1626</v>
      </c>
      <c r="E1018" t="s">
        <v>695</v>
      </c>
      <c r="F1018">
        <v>1884</v>
      </c>
      <c r="G1018">
        <v>1003.3936889596999</v>
      </c>
      <c r="H1018">
        <v>1890393.71</v>
      </c>
      <c r="I1018" t="s">
        <v>1312</v>
      </c>
      <c r="J1018">
        <v>0.68552049697897</v>
      </c>
    </row>
    <row r="1019" spans="1:10" hidden="1" x14ac:dyDescent="0.25">
      <c r="A1019" t="s">
        <v>127</v>
      </c>
      <c r="B1019" t="s">
        <v>1625</v>
      </c>
      <c r="C1019" t="s">
        <v>281</v>
      </c>
      <c r="D1019" t="s">
        <v>1626</v>
      </c>
      <c r="E1019" t="s">
        <v>695</v>
      </c>
      <c r="F1019">
        <v>700</v>
      </c>
      <c r="G1019">
        <v>1003.3936857143</v>
      </c>
      <c r="H1019">
        <v>702375.58</v>
      </c>
      <c r="I1019" t="s">
        <v>1312</v>
      </c>
      <c r="J1019">
        <v>0.35293224467001999</v>
      </c>
    </row>
    <row r="1020" spans="1:10" hidden="1" x14ac:dyDescent="0.25">
      <c r="A1020" t="s">
        <v>127</v>
      </c>
      <c r="B1020" t="s">
        <v>1625</v>
      </c>
      <c r="C1020" t="s">
        <v>353</v>
      </c>
      <c r="D1020" t="s">
        <v>1626</v>
      </c>
      <c r="E1020" t="s">
        <v>695</v>
      </c>
      <c r="F1020">
        <v>133</v>
      </c>
      <c r="G1020">
        <v>1003.3936842105001</v>
      </c>
      <c r="H1020">
        <v>133451.35999999999</v>
      </c>
      <c r="I1020" t="s">
        <v>1312</v>
      </c>
      <c r="J1020">
        <v>0.35131649131182002</v>
      </c>
    </row>
    <row r="1021" spans="1:10" hidden="1" x14ac:dyDescent="0.25">
      <c r="A1021" t="s">
        <v>127</v>
      </c>
      <c r="B1021" t="s">
        <v>1093</v>
      </c>
      <c r="C1021" t="s">
        <v>932</v>
      </c>
      <c r="D1021" t="s">
        <v>1094</v>
      </c>
      <c r="E1021" t="s">
        <v>695</v>
      </c>
      <c r="F1021">
        <v>150</v>
      </c>
      <c r="G1021">
        <v>1047.2732000000001</v>
      </c>
      <c r="H1021">
        <v>157090.98000000001</v>
      </c>
      <c r="I1021" t="s">
        <v>1312</v>
      </c>
      <c r="J1021">
        <v>0.12826741815425</v>
      </c>
    </row>
    <row r="1022" spans="1:10" hidden="1" x14ac:dyDescent="0.25">
      <c r="A1022" t="s">
        <v>127</v>
      </c>
      <c r="B1022" t="s">
        <v>1093</v>
      </c>
      <c r="C1022" t="s">
        <v>108</v>
      </c>
      <c r="D1022" t="s">
        <v>1094</v>
      </c>
      <c r="E1022" t="s">
        <v>695</v>
      </c>
      <c r="F1022">
        <v>850</v>
      </c>
      <c r="G1022">
        <v>1047.2732235294</v>
      </c>
      <c r="H1022">
        <v>890182.24</v>
      </c>
      <c r="I1022" t="s">
        <v>1312</v>
      </c>
      <c r="J1022">
        <v>0.32281009418225998</v>
      </c>
    </row>
    <row r="1023" spans="1:10" hidden="1" x14ac:dyDescent="0.25">
      <c r="A1023" t="s">
        <v>127</v>
      </c>
      <c r="B1023" t="s">
        <v>1093</v>
      </c>
      <c r="C1023" t="s">
        <v>352</v>
      </c>
      <c r="D1023" t="s">
        <v>1094</v>
      </c>
      <c r="E1023" t="s">
        <v>695</v>
      </c>
      <c r="F1023">
        <v>2485</v>
      </c>
      <c r="G1023">
        <v>1047.2732193159</v>
      </c>
      <c r="H1023">
        <v>2602473.9500000002</v>
      </c>
      <c r="I1023" t="s">
        <v>1312</v>
      </c>
      <c r="J1023">
        <v>1.0443234936518</v>
      </c>
    </row>
    <row r="1024" spans="1:10" hidden="1" x14ac:dyDescent="0.25">
      <c r="A1024" t="s">
        <v>127</v>
      </c>
      <c r="B1024" t="s">
        <v>1093</v>
      </c>
      <c r="C1024" t="s">
        <v>1079</v>
      </c>
      <c r="D1024" t="s">
        <v>1094</v>
      </c>
      <c r="E1024" t="s">
        <v>695</v>
      </c>
      <c r="F1024">
        <v>220</v>
      </c>
      <c r="G1024">
        <v>1047.2732272727001</v>
      </c>
      <c r="H1024">
        <v>230400.11</v>
      </c>
      <c r="I1024" t="s">
        <v>1312</v>
      </c>
      <c r="J1024">
        <v>0.55000357987945003</v>
      </c>
    </row>
    <row r="1025" spans="1:10" hidden="1" x14ac:dyDescent="0.25">
      <c r="A1025" t="s">
        <v>127</v>
      </c>
      <c r="B1025" t="s">
        <v>1093</v>
      </c>
      <c r="C1025" t="s">
        <v>353</v>
      </c>
      <c r="D1025" t="s">
        <v>1094</v>
      </c>
      <c r="E1025" t="s">
        <v>695</v>
      </c>
      <c r="F1025">
        <v>145</v>
      </c>
      <c r="G1025">
        <v>1047.2732413793001</v>
      </c>
      <c r="H1025">
        <v>151854.62</v>
      </c>
      <c r="I1025" t="s">
        <v>1312</v>
      </c>
      <c r="J1025">
        <v>0.39976387118041001</v>
      </c>
    </row>
    <row r="1026" spans="1:10" hidden="1" x14ac:dyDescent="0.25">
      <c r="A1026" t="s">
        <v>127</v>
      </c>
      <c r="B1026" t="s">
        <v>1093</v>
      </c>
      <c r="C1026" t="s">
        <v>1012</v>
      </c>
      <c r="D1026" t="s">
        <v>1094</v>
      </c>
      <c r="E1026" t="s">
        <v>695</v>
      </c>
      <c r="F1026">
        <v>150</v>
      </c>
      <c r="G1026">
        <v>1047.2732000000001</v>
      </c>
      <c r="H1026">
        <v>157090.98000000001</v>
      </c>
      <c r="I1026" t="s">
        <v>1312</v>
      </c>
      <c r="J1026">
        <v>0.49535422753125002</v>
      </c>
    </row>
    <row r="1027" spans="1:10" hidden="1" x14ac:dyDescent="0.25">
      <c r="A1027" t="s">
        <v>127</v>
      </c>
      <c r="B1027" t="s">
        <v>42</v>
      </c>
      <c r="C1027" t="s">
        <v>245</v>
      </c>
      <c r="D1027" t="s">
        <v>41</v>
      </c>
      <c r="E1027" t="s">
        <v>692</v>
      </c>
      <c r="F1027">
        <v>300</v>
      </c>
      <c r="G1027">
        <v>1144.2773</v>
      </c>
      <c r="H1027">
        <v>343283.19</v>
      </c>
      <c r="I1027" t="s">
        <v>1312</v>
      </c>
      <c r="J1027">
        <v>2.8007685567770002</v>
      </c>
    </row>
    <row r="1028" spans="1:10" hidden="1" x14ac:dyDescent="0.25">
      <c r="A1028" t="s">
        <v>127</v>
      </c>
      <c r="B1028" t="s">
        <v>725</v>
      </c>
      <c r="C1028" t="s">
        <v>455</v>
      </c>
      <c r="D1028" t="s">
        <v>794</v>
      </c>
      <c r="E1028" t="s">
        <v>695</v>
      </c>
      <c r="F1028">
        <v>28500</v>
      </c>
      <c r="G1028">
        <v>1.0878340350877</v>
      </c>
      <c r="H1028">
        <v>31003.27</v>
      </c>
      <c r="I1028" t="s">
        <v>1312</v>
      </c>
      <c r="J1028">
        <v>0.73670690816572004</v>
      </c>
    </row>
    <row r="1029" spans="1:10" hidden="1" x14ac:dyDescent="0.25">
      <c r="A1029" t="s">
        <v>127</v>
      </c>
      <c r="B1029" t="s">
        <v>725</v>
      </c>
      <c r="C1029" t="s">
        <v>455</v>
      </c>
      <c r="D1029" t="s">
        <v>1045</v>
      </c>
      <c r="E1029" t="s">
        <v>695</v>
      </c>
      <c r="F1029">
        <v>19</v>
      </c>
      <c r="G1029">
        <v>1013.2863157895</v>
      </c>
      <c r="H1029">
        <v>19252.439999999999</v>
      </c>
      <c r="I1029" t="s">
        <v>1312</v>
      </c>
      <c r="J1029">
        <v>0.45748095433308</v>
      </c>
    </row>
    <row r="1030" spans="1:10" hidden="1" x14ac:dyDescent="0.25">
      <c r="A1030" t="s">
        <v>127</v>
      </c>
      <c r="B1030" t="s">
        <v>725</v>
      </c>
      <c r="C1030" t="s">
        <v>932</v>
      </c>
      <c r="D1030" t="s">
        <v>1472</v>
      </c>
      <c r="E1030" t="s">
        <v>692</v>
      </c>
      <c r="F1030">
        <v>2607</v>
      </c>
      <c r="G1030">
        <v>975.15750671269996</v>
      </c>
      <c r="H1030">
        <v>2542235.62</v>
      </c>
      <c r="I1030" t="s">
        <v>1312</v>
      </c>
      <c r="J1030">
        <v>2.0757779938552998</v>
      </c>
    </row>
    <row r="1031" spans="1:10" hidden="1" x14ac:dyDescent="0.25">
      <c r="A1031" t="s">
        <v>127</v>
      </c>
      <c r="B1031" t="s">
        <v>725</v>
      </c>
      <c r="C1031" t="s">
        <v>932</v>
      </c>
      <c r="D1031" t="s">
        <v>1045</v>
      </c>
      <c r="E1031" t="s">
        <v>695</v>
      </c>
      <c r="F1031">
        <v>264</v>
      </c>
      <c r="G1031">
        <v>1013.2865530303</v>
      </c>
      <c r="H1031">
        <v>267507.65000000002</v>
      </c>
      <c r="I1031" t="s">
        <v>1312</v>
      </c>
      <c r="J1031">
        <v>0.21842447989062999</v>
      </c>
    </row>
    <row r="1032" spans="1:10" hidden="1" x14ac:dyDescent="0.25">
      <c r="A1032" t="s">
        <v>127</v>
      </c>
      <c r="B1032" t="s">
        <v>725</v>
      </c>
      <c r="C1032" t="s">
        <v>1011</v>
      </c>
      <c r="D1032" t="s">
        <v>1472</v>
      </c>
      <c r="E1032" t="s">
        <v>692</v>
      </c>
      <c r="F1032">
        <v>1593</v>
      </c>
      <c r="G1032">
        <v>975.15750784682996</v>
      </c>
      <c r="H1032">
        <v>1553425.91</v>
      </c>
      <c r="I1032" t="s">
        <v>1312</v>
      </c>
      <c r="J1032">
        <v>3.2654237533228998</v>
      </c>
    </row>
    <row r="1033" spans="1:10" hidden="1" x14ac:dyDescent="0.25">
      <c r="A1033" t="s">
        <v>127</v>
      </c>
      <c r="B1033" t="s">
        <v>725</v>
      </c>
      <c r="C1033" t="s">
        <v>100</v>
      </c>
      <c r="D1033" t="s">
        <v>794</v>
      </c>
      <c r="E1033" t="s">
        <v>695</v>
      </c>
      <c r="F1033">
        <v>2222594</v>
      </c>
      <c r="G1033">
        <v>1.0878339993719</v>
      </c>
      <c r="H1033">
        <v>2417813.3199999998</v>
      </c>
      <c r="I1033" t="s">
        <v>1312</v>
      </c>
      <c r="J1033">
        <v>0.48321510057959</v>
      </c>
    </row>
    <row r="1034" spans="1:10" hidden="1" x14ac:dyDescent="0.25">
      <c r="A1034" t="s">
        <v>127</v>
      </c>
      <c r="B1034" t="s">
        <v>725</v>
      </c>
      <c r="C1034" t="s">
        <v>100</v>
      </c>
      <c r="D1034" t="s">
        <v>1045</v>
      </c>
      <c r="E1034" t="s">
        <v>695</v>
      </c>
      <c r="F1034">
        <v>428</v>
      </c>
      <c r="G1034">
        <v>1013.2865420561</v>
      </c>
      <c r="H1034">
        <v>433686.64</v>
      </c>
      <c r="I1034" t="s">
        <v>1312</v>
      </c>
      <c r="J1034">
        <v>8.6674985051213002E-2</v>
      </c>
    </row>
    <row r="1035" spans="1:10" hidden="1" x14ac:dyDescent="0.25">
      <c r="A1035" t="s">
        <v>127</v>
      </c>
      <c r="B1035" t="s">
        <v>725</v>
      </c>
      <c r="C1035" t="s">
        <v>108</v>
      </c>
      <c r="D1035" t="s">
        <v>794</v>
      </c>
      <c r="E1035" t="s">
        <v>695</v>
      </c>
      <c r="F1035">
        <v>1287250</v>
      </c>
      <c r="G1035">
        <v>1.0878340027190001</v>
      </c>
      <c r="H1035">
        <v>1400314.32</v>
      </c>
      <c r="I1035" t="s">
        <v>1312</v>
      </c>
      <c r="J1035">
        <v>0.50780118633232996</v>
      </c>
    </row>
    <row r="1036" spans="1:10" hidden="1" x14ac:dyDescent="0.25">
      <c r="A1036" t="s">
        <v>127</v>
      </c>
      <c r="B1036" t="s">
        <v>725</v>
      </c>
      <c r="C1036" t="s">
        <v>108</v>
      </c>
      <c r="D1036" t="s">
        <v>1045</v>
      </c>
      <c r="E1036" t="s">
        <v>695</v>
      </c>
      <c r="F1036">
        <v>410</v>
      </c>
      <c r="G1036">
        <v>1013.2865365854</v>
      </c>
      <c r="H1036">
        <v>415447.48</v>
      </c>
      <c r="I1036" t="s">
        <v>1312</v>
      </c>
      <c r="J1036">
        <v>0.15065526374304999</v>
      </c>
    </row>
    <row r="1037" spans="1:10" hidden="1" x14ac:dyDescent="0.25">
      <c r="A1037" t="s">
        <v>127</v>
      </c>
      <c r="B1037" t="s">
        <v>725</v>
      </c>
      <c r="C1037" t="s">
        <v>352</v>
      </c>
      <c r="D1037" t="s">
        <v>1045</v>
      </c>
      <c r="E1037" t="s">
        <v>695</v>
      </c>
      <c r="F1037">
        <v>821</v>
      </c>
      <c r="G1037">
        <v>1013.2865408039</v>
      </c>
      <c r="H1037">
        <v>831908.25</v>
      </c>
      <c r="I1037" t="s">
        <v>1312</v>
      </c>
      <c r="J1037">
        <v>0.33382902066617998</v>
      </c>
    </row>
    <row r="1038" spans="1:10" hidden="1" x14ac:dyDescent="0.25">
      <c r="A1038" t="s">
        <v>127</v>
      </c>
      <c r="B1038" t="s">
        <v>725</v>
      </c>
      <c r="C1038" t="s">
        <v>352</v>
      </c>
      <c r="D1038" t="s">
        <v>794</v>
      </c>
      <c r="E1038" t="s">
        <v>695</v>
      </c>
      <c r="F1038">
        <v>8000</v>
      </c>
      <c r="G1038">
        <v>1.0878337499999999</v>
      </c>
      <c r="H1038">
        <v>8702.67</v>
      </c>
      <c r="I1038" t="s">
        <v>1312</v>
      </c>
      <c r="J1038">
        <v>3.4922166035509E-3</v>
      </c>
    </row>
    <row r="1039" spans="1:10" hidden="1" x14ac:dyDescent="0.25">
      <c r="A1039" t="s">
        <v>127</v>
      </c>
      <c r="B1039" t="s">
        <v>725</v>
      </c>
      <c r="C1039" t="s">
        <v>1079</v>
      </c>
      <c r="D1039" t="s">
        <v>794</v>
      </c>
      <c r="E1039" t="s">
        <v>695</v>
      </c>
      <c r="F1039">
        <v>190000</v>
      </c>
      <c r="G1039">
        <v>1.087834</v>
      </c>
      <c r="H1039">
        <v>206688.46</v>
      </c>
      <c r="I1039" t="s">
        <v>1312</v>
      </c>
      <c r="J1039">
        <v>0.49339990731674999</v>
      </c>
    </row>
    <row r="1040" spans="1:10" hidden="1" x14ac:dyDescent="0.25">
      <c r="A1040" t="s">
        <v>127</v>
      </c>
      <c r="B1040" t="s">
        <v>725</v>
      </c>
      <c r="C1040" t="s">
        <v>353</v>
      </c>
      <c r="D1040" t="s">
        <v>794</v>
      </c>
      <c r="E1040" t="s">
        <v>695</v>
      </c>
      <c r="F1040">
        <v>93000</v>
      </c>
      <c r="G1040">
        <v>1.0878339784946001</v>
      </c>
      <c r="H1040">
        <v>101168.56</v>
      </c>
      <c r="I1040" t="s">
        <v>1312</v>
      </c>
      <c r="J1040">
        <v>0.26633062061166002</v>
      </c>
    </row>
    <row r="1041" spans="1:10" hidden="1" x14ac:dyDescent="0.25">
      <c r="A1041" t="s">
        <v>127</v>
      </c>
      <c r="B1041" t="s">
        <v>725</v>
      </c>
      <c r="C1041" t="s">
        <v>353</v>
      </c>
      <c r="D1041" t="s">
        <v>1045</v>
      </c>
      <c r="E1041" t="s">
        <v>695</v>
      </c>
      <c r="F1041">
        <v>31</v>
      </c>
      <c r="G1041">
        <v>1013.2864516129</v>
      </c>
      <c r="H1041">
        <v>31411.88</v>
      </c>
      <c r="I1041" t="s">
        <v>1312</v>
      </c>
      <c r="J1041">
        <v>8.2693136039288004E-2</v>
      </c>
    </row>
    <row r="1042" spans="1:10" hidden="1" x14ac:dyDescent="0.25">
      <c r="A1042" t="s">
        <v>127</v>
      </c>
      <c r="B1042" t="s">
        <v>725</v>
      </c>
      <c r="C1042" t="s">
        <v>1314</v>
      </c>
      <c r="D1042" t="s">
        <v>1349</v>
      </c>
      <c r="E1042" t="s">
        <v>694</v>
      </c>
      <c r="F1042">
        <v>1502</v>
      </c>
      <c r="G1042">
        <v>1029.5251930759</v>
      </c>
      <c r="H1042">
        <v>1546346.84</v>
      </c>
      <c r="I1042" t="s">
        <v>1312</v>
      </c>
      <c r="J1042">
        <v>2.1127031623441002</v>
      </c>
    </row>
    <row r="1043" spans="1:10" hidden="1" x14ac:dyDescent="0.25">
      <c r="A1043" t="s">
        <v>127</v>
      </c>
      <c r="B1043" t="s">
        <v>725</v>
      </c>
      <c r="C1043" t="s">
        <v>1012</v>
      </c>
      <c r="D1043" t="s">
        <v>794</v>
      </c>
      <c r="E1043" t="s">
        <v>695</v>
      </c>
      <c r="F1043">
        <v>5750</v>
      </c>
      <c r="G1043">
        <v>1.0878340065147001</v>
      </c>
      <c r="H1043">
        <v>6255.0455374593002</v>
      </c>
      <c r="I1043" t="s">
        <v>1312</v>
      </c>
      <c r="J1043">
        <v>1.9724004843441001E-2</v>
      </c>
    </row>
    <row r="1044" spans="1:10" hidden="1" x14ac:dyDescent="0.25">
      <c r="A1044" t="s">
        <v>127</v>
      </c>
      <c r="B1044" t="s">
        <v>725</v>
      </c>
      <c r="C1044" t="s">
        <v>1012</v>
      </c>
      <c r="D1044" t="s">
        <v>794</v>
      </c>
      <c r="E1044" t="s">
        <v>694</v>
      </c>
      <c r="F1044">
        <v>71000</v>
      </c>
      <c r="G1044">
        <v>1.0878340065147001</v>
      </c>
      <c r="H1044">
        <v>77236.214462541</v>
      </c>
      <c r="I1044" t="s">
        <v>1312</v>
      </c>
      <c r="J1044">
        <v>0.24354858154510001</v>
      </c>
    </row>
    <row r="1045" spans="1:10" hidden="1" x14ac:dyDescent="0.25">
      <c r="A1045" t="s">
        <v>127</v>
      </c>
      <c r="B1045" t="s">
        <v>725</v>
      </c>
      <c r="C1045" t="s">
        <v>1012</v>
      </c>
      <c r="D1045" t="s">
        <v>1045</v>
      </c>
      <c r="E1045" t="s">
        <v>695</v>
      </c>
      <c r="F1045">
        <v>27</v>
      </c>
      <c r="G1045">
        <v>1013.2866666666999</v>
      </c>
      <c r="H1045">
        <v>27358.74</v>
      </c>
      <c r="I1045" t="s">
        <v>1312</v>
      </c>
      <c r="J1045">
        <v>8.6270182533257994E-2</v>
      </c>
    </row>
    <row r="1046" spans="1:10" hidden="1" x14ac:dyDescent="0.25">
      <c r="A1046" t="s">
        <v>127</v>
      </c>
      <c r="B1046" t="s">
        <v>1350</v>
      </c>
      <c r="C1046" t="s">
        <v>1314</v>
      </c>
      <c r="D1046" t="s">
        <v>1351</v>
      </c>
      <c r="E1046" t="s">
        <v>694</v>
      </c>
      <c r="F1046">
        <v>191</v>
      </c>
      <c r="G1046">
        <v>1313.5967015706999</v>
      </c>
      <c r="H1046">
        <v>250896.97</v>
      </c>
      <c r="I1046" t="s">
        <v>1312</v>
      </c>
      <c r="J1046">
        <v>0.34278908730563001</v>
      </c>
    </row>
    <row r="1047" spans="1:10" hidden="1" x14ac:dyDescent="0.25">
      <c r="A1047" t="s">
        <v>127</v>
      </c>
      <c r="B1047" t="s">
        <v>1352</v>
      </c>
      <c r="C1047" t="s">
        <v>1314</v>
      </c>
      <c r="D1047" t="s">
        <v>1353</v>
      </c>
      <c r="E1047" t="s">
        <v>694</v>
      </c>
      <c r="F1047">
        <v>1343</v>
      </c>
      <c r="G1047">
        <v>1046.3668726731</v>
      </c>
      <c r="H1047">
        <v>1405270.71</v>
      </c>
      <c r="I1047" t="s">
        <v>1312</v>
      </c>
      <c r="J1047">
        <v>1.9199572800669999</v>
      </c>
    </row>
    <row r="1048" spans="1:10" hidden="1" x14ac:dyDescent="0.25">
      <c r="A1048" t="s">
        <v>127</v>
      </c>
      <c r="B1048" t="s">
        <v>1352</v>
      </c>
      <c r="C1048" t="s">
        <v>1314</v>
      </c>
      <c r="D1048" t="s">
        <v>1354</v>
      </c>
      <c r="E1048" t="s">
        <v>694</v>
      </c>
      <c r="F1048">
        <v>790</v>
      </c>
      <c r="G1048">
        <v>1001.0448987342</v>
      </c>
      <c r="H1048">
        <v>790825.47</v>
      </c>
      <c r="I1048" t="s">
        <v>1312</v>
      </c>
      <c r="J1048">
        <v>1.0804687720196</v>
      </c>
    </row>
    <row r="1049" spans="1:10" hidden="1" x14ac:dyDescent="0.25">
      <c r="A1049" t="s">
        <v>127</v>
      </c>
      <c r="B1049" t="s">
        <v>14</v>
      </c>
      <c r="C1049" t="s">
        <v>245</v>
      </c>
      <c r="D1049" t="s">
        <v>40</v>
      </c>
      <c r="E1049" t="s">
        <v>692</v>
      </c>
      <c r="F1049">
        <v>430</v>
      </c>
      <c r="G1049">
        <v>1310.5634651163</v>
      </c>
      <c r="H1049">
        <v>563542.29</v>
      </c>
      <c r="I1049" t="s">
        <v>1312</v>
      </c>
      <c r="J1049">
        <v>4.5978118714351002</v>
      </c>
    </row>
    <row r="1050" spans="1:10" hidden="1" x14ac:dyDescent="0.25">
      <c r="A1050" t="s">
        <v>127</v>
      </c>
      <c r="B1050" t="s">
        <v>14</v>
      </c>
      <c r="C1050" t="s">
        <v>1314</v>
      </c>
      <c r="D1050" t="s">
        <v>1397</v>
      </c>
      <c r="E1050" t="s">
        <v>694</v>
      </c>
      <c r="F1050">
        <v>933</v>
      </c>
      <c r="G1050">
        <v>1074.6261843515999</v>
      </c>
      <c r="H1050">
        <v>1002626.23</v>
      </c>
      <c r="I1050" t="s">
        <v>1312</v>
      </c>
      <c r="J1050">
        <v>1.3698424906861</v>
      </c>
    </row>
    <row r="1051" spans="1:10" hidden="1" x14ac:dyDescent="0.25">
      <c r="A1051" t="s">
        <v>127</v>
      </c>
      <c r="B1051" t="s">
        <v>14</v>
      </c>
      <c r="C1051" t="s">
        <v>1314</v>
      </c>
      <c r="D1051" t="s">
        <v>1355</v>
      </c>
      <c r="E1051" t="s">
        <v>694</v>
      </c>
      <c r="F1051">
        <v>657</v>
      </c>
      <c r="G1051">
        <v>1002.0134246575</v>
      </c>
      <c r="H1051">
        <v>658322.81999999995</v>
      </c>
      <c r="I1051" t="s">
        <v>1312</v>
      </c>
      <c r="J1051">
        <v>0.89943644445076998</v>
      </c>
    </row>
    <row r="1052" spans="1:10" hidden="1" x14ac:dyDescent="0.25">
      <c r="A1052" t="s">
        <v>127</v>
      </c>
      <c r="B1052" t="s">
        <v>14</v>
      </c>
      <c r="C1052" t="s">
        <v>1314</v>
      </c>
      <c r="D1052" t="s">
        <v>1356</v>
      </c>
      <c r="E1052" t="s">
        <v>694</v>
      </c>
      <c r="F1052">
        <v>104</v>
      </c>
      <c r="G1052">
        <v>1068.1159615385</v>
      </c>
      <c r="H1052">
        <v>111084.06</v>
      </c>
      <c r="I1052" t="s">
        <v>1312</v>
      </c>
      <c r="J1052">
        <v>0.15176908490207999</v>
      </c>
    </row>
    <row r="1053" spans="1:10" hidden="1" x14ac:dyDescent="0.25">
      <c r="A1053" t="s">
        <v>127</v>
      </c>
      <c r="B1053" t="s">
        <v>1436</v>
      </c>
      <c r="C1053" t="s">
        <v>352</v>
      </c>
      <c r="D1053" t="s">
        <v>1437</v>
      </c>
      <c r="E1053" t="s">
        <v>694</v>
      </c>
      <c r="F1053">
        <v>2449</v>
      </c>
      <c r="G1053">
        <v>1012.6120049</v>
      </c>
      <c r="H1053">
        <v>2479886.7999999998</v>
      </c>
      <c r="I1053" t="s">
        <v>1312</v>
      </c>
      <c r="J1053">
        <v>0.99513159270508</v>
      </c>
    </row>
    <row r="1054" spans="1:10" hidden="1" x14ac:dyDescent="0.25">
      <c r="A1054" t="s">
        <v>127</v>
      </c>
      <c r="B1054" t="s">
        <v>1436</v>
      </c>
      <c r="C1054" t="s">
        <v>281</v>
      </c>
      <c r="D1054" t="s">
        <v>1437</v>
      </c>
      <c r="E1054" t="s">
        <v>694</v>
      </c>
      <c r="F1054">
        <v>1048</v>
      </c>
      <c r="G1054">
        <v>1013.9381965649</v>
      </c>
      <c r="H1054">
        <v>1062607.23</v>
      </c>
      <c r="I1054" t="s">
        <v>1312</v>
      </c>
      <c r="J1054">
        <v>0.53394275878226005</v>
      </c>
    </row>
    <row r="1055" spans="1:10" hidden="1" x14ac:dyDescent="0.25">
      <c r="A1055" t="s">
        <v>127</v>
      </c>
      <c r="B1055" t="s">
        <v>1436</v>
      </c>
      <c r="C1055" t="s">
        <v>353</v>
      </c>
      <c r="D1055" t="s">
        <v>1437</v>
      </c>
      <c r="E1055" t="s">
        <v>694</v>
      </c>
      <c r="F1055">
        <v>185</v>
      </c>
      <c r="G1055">
        <v>1013.9382162162</v>
      </c>
      <c r="H1055">
        <v>187578.57</v>
      </c>
      <c r="I1055" t="s">
        <v>1312</v>
      </c>
      <c r="J1055">
        <v>0.49380871845509</v>
      </c>
    </row>
    <row r="1056" spans="1:10" hidden="1" x14ac:dyDescent="0.25">
      <c r="A1056" t="s">
        <v>127</v>
      </c>
      <c r="B1056" t="s">
        <v>13</v>
      </c>
      <c r="C1056" t="s">
        <v>455</v>
      </c>
      <c r="D1056" t="s">
        <v>241</v>
      </c>
      <c r="E1056" t="s">
        <v>695</v>
      </c>
      <c r="F1056">
        <v>96</v>
      </c>
      <c r="G1056">
        <v>1096.0486458333</v>
      </c>
      <c r="H1056">
        <v>105220.67</v>
      </c>
      <c r="I1056" t="s">
        <v>1312</v>
      </c>
      <c r="J1056">
        <v>2.5002780181195998</v>
      </c>
    </row>
    <row r="1057" spans="1:10" hidden="1" x14ac:dyDescent="0.25">
      <c r="A1057" t="s">
        <v>127</v>
      </c>
      <c r="B1057" t="s">
        <v>13</v>
      </c>
      <c r="C1057" t="s">
        <v>932</v>
      </c>
      <c r="D1057" t="s">
        <v>241</v>
      </c>
      <c r="E1057" t="s">
        <v>695</v>
      </c>
      <c r="F1057">
        <v>1141</v>
      </c>
      <c r="G1057">
        <v>1096.0486941280001</v>
      </c>
      <c r="H1057">
        <v>1250591.56</v>
      </c>
      <c r="I1057" t="s">
        <v>1312</v>
      </c>
      <c r="J1057">
        <v>1.0211289697645001</v>
      </c>
    </row>
    <row r="1058" spans="1:10" hidden="1" x14ac:dyDescent="0.25">
      <c r="A1058" t="s">
        <v>127</v>
      </c>
      <c r="B1058" t="s">
        <v>13</v>
      </c>
      <c r="C1058" t="s">
        <v>932</v>
      </c>
      <c r="D1058" t="s">
        <v>242</v>
      </c>
      <c r="E1058" t="s">
        <v>692</v>
      </c>
      <c r="F1058">
        <v>582</v>
      </c>
      <c r="G1058">
        <v>1154.4809965636</v>
      </c>
      <c r="H1058">
        <v>671907.94</v>
      </c>
      <c r="I1058" t="s">
        <v>1312</v>
      </c>
      <c r="J1058">
        <v>0.54862409478341001</v>
      </c>
    </row>
    <row r="1059" spans="1:10" hidden="1" x14ac:dyDescent="0.25">
      <c r="A1059" t="s">
        <v>127</v>
      </c>
      <c r="B1059" t="s">
        <v>13</v>
      </c>
      <c r="C1059" t="s">
        <v>100</v>
      </c>
      <c r="D1059" t="s">
        <v>241</v>
      </c>
      <c r="E1059" t="s">
        <v>695</v>
      </c>
      <c r="F1059">
        <v>2170</v>
      </c>
      <c r="G1059">
        <v>1096.0486912442</v>
      </c>
      <c r="H1059">
        <v>2378425.66</v>
      </c>
      <c r="I1059" t="s">
        <v>1312</v>
      </c>
      <c r="J1059">
        <v>0.47534323060061001</v>
      </c>
    </row>
    <row r="1060" spans="1:10" hidden="1" x14ac:dyDescent="0.25">
      <c r="A1060" t="s">
        <v>127</v>
      </c>
      <c r="B1060" t="s">
        <v>13</v>
      </c>
      <c r="C1060" t="s">
        <v>100</v>
      </c>
      <c r="D1060" t="s">
        <v>97</v>
      </c>
      <c r="E1060" t="s">
        <v>695</v>
      </c>
      <c r="F1060">
        <v>168</v>
      </c>
      <c r="G1060">
        <v>340.75875000000002</v>
      </c>
      <c r="H1060">
        <v>57247.47</v>
      </c>
      <c r="I1060" t="s">
        <v>1312</v>
      </c>
      <c r="J1060">
        <v>1.1441264610941001E-2</v>
      </c>
    </row>
    <row r="1061" spans="1:10" hidden="1" x14ac:dyDescent="0.25">
      <c r="A1061" t="s">
        <v>127</v>
      </c>
      <c r="B1061" t="s">
        <v>13</v>
      </c>
      <c r="C1061" t="s">
        <v>108</v>
      </c>
      <c r="D1061" t="s">
        <v>241</v>
      </c>
      <c r="E1061" t="s">
        <v>695</v>
      </c>
      <c r="F1061">
        <v>2524</v>
      </c>
      <c r="G1061">
        <v>1096.0486885895</v>
      </c>
      <c r="H1061">
        <v>2766426.89</v>
      </c>
      <c r="I1061" t="s">
        <v>1312</v>
      </c>
      <c r="J1061">
        <v>1.0031996649463999</v>
      </c>
    </row>
    <row r="1062" spans="1:10" hidden="1" x14ac:dyDescent="0.25">
      <c r="A1062" t="s">
        <v>127</v>
      </c>
      <c r="B1062" t="s">
        <v>13</v>
      </c>
      <c r="C1062" t="s">
        <v>108</v>
      </c>
      <c r="D1062" t="s">
        <v>97</v>
      </c>
      <c r="E1062" t="s">
        <v>695</v>
      </c>
      <c r="F1062">
        <v>336</v>
      </c>
      <c r="G1062">
        <v>340.75872023810001</v>
      </c>
      <c r="H1062">
        <v>114494.93</v>
      </c>
      <c r="I1062" t="s">
        <v>1312</v>
      </c>
      <c r="J1062">
        <v>4.1519722002868999E-2</v>
      </c>
    </row>
    <row r="1063" spans="1:10" hidden="1" x14ac:dyDescent="0.25">
      <c r="A1063" t="s">
        <v>127</v>
      </c>
      <c r="B1063" t="s">
        <v>13</v>
      </c>
      <c r="C1063" t="s">
        <v>353</v>
      </c>
      <c r="D1063" t="s">
        <v>241</v>
      </c>
      <c r="E1063" t="s">
        <v>695</v>
      </c>
      <c r="F1063">
        <v>116</v>
      </c>
      <c r="G1063">
        <v>1096.0487068965999</v>
      </c>
      <c r="H1063">
        <v>127141.65</v>
      </c>
      <c r="I1063" t="s">
        <v>1312</v>
      </c>
      <c r="J1063">
        <v>0.33470590616383</v>
      </c>
    </row>
    <row r="1064" spans="1:10" hidden="1" x14ac:dyDescent="0.25">
      <c r="A1064" t="s">
        <v>127</v>
      </c>
      <c r="B1064" t="s">
        <v>13</v>
      </c>
      <c r="C1064" t="s">
        <v>1314</v>
      </c>
      <c r="D1064" t="s">
        <v>1357</v>
      </c>
      <c r="E1064" t="s">
        <v>694</v>
      </c>
      <c r="F1064">
        <v>1391</v>
      </c>
      <c r="G1064">
        <v>1003.7764054637</v>
      </c>
      <c r="H1064">
        <v>1396252.98</v>
      </c>
      <c r="I1064" t="s">
        <v>1312</v>
      </c>
      <c r="J1064">
        <v>1.9076367668448999</v>
      </c>
    </row>
    <row r="1065" spans="1:10" hidden="1" x14ac:dyDescent="0.25">
      <c r="A1065" t="s">
        <v>127</v>
      </c>
      <c r="B1065" t="s">
        <v>13</v>
      </c>
      <c r="C1065" t="s">
        <v>1314</v>
      </c>
      <c r="D1065" t="s">
        <v>1358</v>
      </c>
      <c r="E1065" t="s">
        <v>694</v>
      </c>
      <c r="F1065">
        <v>977</v>
      </c>
      <c r="G1065">
        <v>962.49411463664001</v>
      </c>
      <c r="H1065">
        <v>940356.75</v>
      </c>
      <c r="I1065" t="s">
        <v>1312</v>
      </c>
      <c r="J1065">
        <v>1.2847665401227999</v>
      </c>
    </row>
    <row r="1066" spans="1:10" hidden="1" x14ac:dyDescent="0.25">
      <c r="A1066" t="s">
        <v>127</v>
      </c>
      <c r="B1066" t="s">
        <v>34</v>
      </c>
      <c r="C1066" t="s">
        <v>245</v>
      </c>
      <c r="D1066" t="s">
        <v>278</v>
      </c>
      <c r="E1066" t="s">
        <v>692</v>
      </c>
      <c r="F1066">
        <v>250</v>
      </c>
      <c r="G1066">
        <v>1157.37952</v>
      </c>
      <c r="H1066">
        <v>289344.88</v>
      </c>
      <c r="I1066" t="s">
        <v>1312</v>
      </c>
      <c r="J1066">
        <v>2.3606982968447001</v>
      </c>
    </row>
    <row r="1067" spans="1:10" hidden="1" x14ac:dyDescent="0.25">
      <c r="A1067" t="s">
        <v>127</v>
      </c>
      <c r="B1067" t="s">
        <v>983</v>
      </c>
      <c r="C1067" t="s">
        <v>245</v>
      </c>
      <c r="D1067" t="s">
        <v>962</v>
      </c>
      <c r="E1067" t="s">
        <v>692</v>
      </c>
      <c r="F1067">
        <v>233</v>
      </c>
      <c r="G1067">
        <v>1038.9845922746999</v>
      </c>
      <c r="H1067">
        <v>242083.41</v>
      </c>
      <c r="I1067" t="s">
        <v>1312</v>
      </c>
      <c r="J1067">
        <v>1.9751028381125999</v>
      </c>
    </row>
    <row r="1068" spans="1:10" hidden="1" x14ac:dyDescent="0.25">
      <c r="A1068" t="s">
        <v>127</v>
      </c>
      <c r="B1068" t="s">
        <v>983</v>
      </c>
      <c r="C1068" t="s">
        <v>932</v>
      </c>
      <c r="D1068" t="s">
        <v>962</v>
      </c>
      <c r="E1068" t="s">
        <v>692</v>
      </c>
      <c r="F1068">
        <v>2885</v>
      </c>
      <c r="G1068">
        <v>1038.9845823224</v>
      </c>
      <c r="H1068">
        <v>2997470.52</v>
      </c>
      <c r="I1068" t="s">
        <v>1312</v>
      </c>
      <c r="J1068">
        <v>2.4474849198462998</v>
      </c>
    </row>
    <row r="1069" spans="1:10" hidden="1" x14ac:dyDescent="0.25">
      <c r="A1069" t="s">
        <v>127</v>
      </c>
      <c r="B1069" t="s">
        <v>983</v>
      </c>
      <c r="C1069" t="s">
        <v>1011</v>
      </c>
      <c r="D1069" t="s">
        <v>962</v>
      </c>
      <c r="E1069" t="s">
        <v>692</v>
      </c>
      <c r="F1069">
        <v>391</v>
      </c>
      <c r="G1069">
        <v>1038.9845783133001</v>
      </c>
      <c r="H1069">
        <v>406242.97012047999</v>
      </c>
      <c r="I1069" t="s">
        <v>1312</v>
      </c>
      <c r="J1069">
        <v>0.85395475620198003</v>
      </c>
    </row>
    <row r="1070" spans="1:10" hidden="1" x14ac:dyDescent="0.25">
      <c r="A1070" t="s">
        <v>127</v>
      </c>
      <c r="B1070" t="s">
        <v>983</v>
      </c>
      <c r="C1070" t="s">
        <v>1011</v>
      </c>
      <c r="D1070" t="s">
        <v>962</v>
      </c>
      <c r="E1070" t="s">
        <v>694</v>
      </c>
      <c r="F1070">
        <v>439</v>
      </c>
      <c r="G1070">
        <v>1038.9845783133001</v>
      </c>
      <c r="H1070">
        <v>456114.22987952002</v>
      </c>
      <c r="I1070" t="s">
        <v>1312</v>
      </c>
      <c r="J1070">
        <v>0.95878807665643995</v>
      </c>
    </row>
    <row r="1071" spans="1:10" hidden="1" x14ac:dyDescent="0.25">
      <c r="A1071" t="s">
        <v>127</v>
      </c>
      <c r="B1071" t="s">
        <v>983</v>
      </c>
      <c r="C1071" t="s">
        <v>1012</v>
      </c>
      <c r="D1071" t="s">
        <v>962</v>
      </c>
      <c r="E1071" t="s">
        <v>692</v>
      </c>
      <c r="F1071">
        <v>399</v>
      </c>
      <c r="G1071">
        <v>1038.9845833333</v>
      </c>
      <c r="H1071">
        <v>414554.84875</v>
      </c>
      <c r="I1071" t="s">
        <v>1312</v>
      </c>
      <c r="J1071">
        <v>1.3072137997477</v>
      </c>
    </row>
    <row r="1072" spans="1:10" hidden="1" x14ac:dyDescent="0.25">
      <c r="A1072" t="s">
        <v>127</v>
      </c>
      <c r="B1072" t="s">
        <v>983</v>
      </c>
      <c r="C1072" t="s">
        <v>1012</v>
      </c>
      <c r="D1072" t="s">
        <v>962</v>
      </c>
      <c r="E1072" t="s">
        <v>694</v>
      </c>
      <c r="F1072">
        <v>153</v>
      </c>
      <c r="G1072">
        <v>1038.9845833333</v>
      </c>
      <c r="H1072">
        <v>158964.64124999999</v>
      </c>
      <c r="I1072" t="s">
        <v>1312</v>
      </c>
      <c r="J1072">
        <v>0.50126243448972996</v>
      </c>
    </row>
    <row r="1073" spans="1:10" hidden="1" x14ac:dyDescent="0.25">
      <c r="A1073" t="s">
        <v>127</v>
      </c>
      <c r="B1073" t="s">
        <v>1359</v>
      </c>
      <c r="C1073" t="s">
        <v>1314</v>
      </c>
      <c r="D1073" t="s">
        <v>1360</v>
      </c>
      <c r="E1073" t="s">
        <v>694</v>
      </c>
      <c r="F1073">
        <v>144</v>
      </c>
      <c r="G1073">
        <v>893.33972222221996</v>
      </c>
      <c r="H1073">
        <v>128640.92</v>
      </c>
      <c r="I1073" t="s">
        <v>1312</v>
      </c>
      <c r="J1073">
        <v>0.17575622199405999</v>
      </c>
    </row>
    <row r="1074" spans="1:10" hidden="1" x14ac:dyDescent="0.25">
      <c r="A1074" t="s">
        <v>127</v>
      </c>
      <c r="B1074" t="s">
        <v>1361</v>
      </c>
      <c r="C1074" t="s">
        <v>1314</v>
      </c>
      <c r="D1074" t="s">
        <v>1362</v>
      </c>
      <c r="E1074" t="s">
        <v>694</v>
      </c>
      <c r="F1074">
        <v>22</v>
      </c>
      <c r="G1074">
        <v>1063.0118181818</v>
      </c>
      <c r="H1074">
        <v>23386.26</v>
      </c>
      <c r="I1074" t="s">
        <v>1312</v>
      </c>
      <c r="J1074">
        <v>3.1951580447110002E-2</v>
      </c>
    </row>
    <row r="1075" spans="1:10" hidden="1" x14ac:dyDescent="0.25">
      <c r="A1075" t="s">
        <v>127</v>
      </c>
      <c r="B1075" t="s">
        <v>33</v>
      </c>
      <c r="C1075" t="s">
        <v>245</v>
      </c>
      <c r="D1075" t="s">
        <v>805</v>
      </c>
      <c r="E1075" t="s">
        <v>692</v>
      </c>
      <c r="F1075">
        <v>560</v>
      </c>
      <c r="G1075">
        <v>1037.7529999999999</v>
      </c>
      <c r="H1075">
        <v>581141.68000000005</v>
      </c>
      <c r="I1075" t="s">
        <v>1312</v>
      </c>
      <c r="J1075">
        <v>4.7414012447756999</v>
      </c>
    </row>
    <row r="1076" spans="1:10" hidden="1" x14ac:dyDescent="0.25">
      <c r="A1076" t="s">
        <v>127</v>
      </c>
      <c r="B1076" t="s">
        <v>33</v>
      </c>
      <c r="C1076" t="s">
        <v>455</v>
      </c>
      <c r="D1076" t="s">
        <v>781</v>
      </c>
      <c r="E1076" t="s">
        <v>695</v>
      </c>
      <c r="F1076">
        <v>23</v>
      </c>
      <c r="G1076">
        <v>1102.2160869565</v>
      </c>
      <c r="H1076">
        <v>25350.97</v>
      </c>
      <c r="I1076" t="s">
        <v>1312</v>
      </c>
      <c r="J1076">
        <v>0.60239564174043003</v>
      </c>
    </row>
    <row r="1077" spans="1:10" hidden="1" x14ac:dyDescent="0.25">
      <c r="A1077" t="s">
        <v>127</v>
      </c>
      <c r="B1077" t="s">
        <v>33</v>
      </c>
      <c r="C1077" t="s">
        <v>932</v>
      </c>
      <c r="D1077" t="s">
        <v>805</v>
      </c>
      <c r="E1077" t="s">
        <v>692</v>
      </c>
      <c r="F1077">
        <v>8374</v>
      </c>
      <c r="G1077">
        <v>1037.7530053349001</v>
      </c>
      <c r="H1077">
        <v>3501378.64</v>
      </c>
      <c r="I1077" t="s">
        <v>1312</v>
      </c>
      <c r="J1077">
        <v>2.8589343457736001</v>
      </c>
    </row>
    <row r="1078" spans="1:10" hidden="1" x14ac:dyDescent="0.25">
      <c r="A1078" t="s">
        <v>127</v>
      </c>
      <c r="B1078" t="s">
        <v>33</v>
      </c>
      <c r="C1078" t="s">
        <v>932</v>
      </c>
      <c r="D1078" t="s">
        <v>781</v>
      </c>
      <c r="E1078" t="s">
        <v>695</v>
      </c>
      <c r="F1078">
        <v>112</v>
      </c>
      <c r="G1078">
        <v>1102.2161607143</v>
      </c>
      <c r="H1078">
        <v>123448.21</v>
      </c>
      <c r="I1078" t="s">
        <v>1312</v>
      </c>
      <c r="J1078">
        <v>0.10079753256656</v>
      </c>
    </row>
    <row r="1079" spans="1:10" hidden="1" x14ac:dyDescent="0.25">
      <c r="A1079" t="s">
        <v>127</v>
      </c>
      <c r="B1079" t="s">
        <v>33</v>
      </c>
      <c r="C1079" t="s">
        <v>1011</v>
      </c>
      <c r="D1079" t="s">
        <v>805</v>
      </c>
      <c r="E1079" t="s">
        <v>692</v>
      </c>
      <c r="F1079">
        <v>973</v>
      </c>
      <c r="G1079">
        <v>1037.7530010277001</v>
      </c>
      <c r="H1079">
        <v>1009733.67</v>
      </c>
      <c r="I1079" t="s">
        <v>1312</v>
      </c>
      <c r="J1079">
        <v>2.1225397937053998</v>
      </c>
    </row>
    <row r="1080" spans="1:10" hidden="1" x14ac:dyDescent="0.25">
      <c r="A1080" t="s">
        <v>127</v>
      </c>
      <c r="B1080" t="s">
        <v>33</v>
      </c>
      <c r="C1080" t="s">
        <v>100</v>
      </c>
      <c r="D1080" t="s">
        <v>718</v>
      </c>
      <c r="E1080" t="s">
        <v>695</v>
      </c>
      <c r="F1080">
        <v>1590</v>
      </c>
      <c r="G1080">
        <v>1056.1643836477999</v>
      </c>
      <c r="H1080">
        <v>1679301.37</v>
      </c>
      <c r="I1080" t="s">
        <v>1312</v>
      </c>
      <c r="J1080">
        <v>0.33561887251410999</v>
      </c>
    </row>
    <row r="1081" spans="1:10" hidden="1" x14ac:dyDescent="0.25">
      <c r="A1081" t="s">
        <v>127</v>
      </c>
      <c r="B1081" t="s">
        <v>33</v>
      </c>
      <c r="C1081" t="s">
        <v>100</v>
      </c>
      <c r="D1081" t="s">
        <v>781</v>
      </c>
      <c r="E1081" t="s">
        <v>695</v>
      </c>
      <c r="F1081">
        <v>164</v>
      </c>
      <c r="G1081">
        <v>1102.216097561</v>
      </c>
      <c r="H1081">
        <v>180763.44</v>
      </c>
      <c r="I1081" t="s">
        <v>1312</v>
      </c>
      <c r="J1081">
        <v>3.6126703049478001E-2</v>
      </c>
    </row>
    <row r="1082" spans="1:10" hidden="1" x14ac:dyDescent="0.25">
      <c r="A1082" t="s">
        <v>127</v>
      </c>
      <c r="B1082" t="s">
        <v>33</v>
      </c>
      <c r="C1082" t="s">
        <v>108</v>
      </c>
      <c r="D1082" t="s">
        <v>718</v>
      </c>
      <c r="E1082" t="s">
        <v>695</v>
      </c>
      <c r="F1082">
        <v>1601</v>
      </c>
      <c r="G1082">
        <v>1056.1643847595001</v>
      </c>
      <c r="H1082">
        <v>1690919.18</v>
      </c>
      <c r="I1082" t="s">
        <v>1312</v>
      </c>
      <c r="J1082">
        <v>0.61318430678913005</v>
      </c>
    </row>
    <row r="1083" spans="1:10" hidden="1" x14ac:dyDescent="0.25">
      <c r="A1083" t="s">
        <v>127</v>
      </c>
      <c r="B1083" t="s">
        <v>33</v>
      </c>
      <c r="C1083" t="s">
        <v>108</v>
      </c>
      <c r="D1083" t="s">
        <v>781</v>
      </c>
      <c r="E1083" t="s">
        <v>695</v>
      </c>
      <c r="F1083">
        <v>216</v>
      </c>
      <c r="G1083">
        <v>1102.2161111111</v>
      </c>
      <c r="H1083">
        <v>238078.68</v>
      </c>
      <c r="I1083" t="s">
        <v>1312</v>
      </c>
      <c r="J1083">
        <v>8.6335356582252998E-2</v>
      </c>
    </row>
    <row r="1084" spans="1:10" hidden="1" x14ac:dyDescent="0.25">
      <c r="A1084" t="s">
        <v>127</v>
      </c>
      <c r="B1084" t="s">
        <v>33</v>
      </c>
      <c r="C1084" t="s">
        <v>352</v>
      </c>
      <c r="D1084" t="s">
        <v>781</v>
      </c>
      <c r="E1084" t="s">
        <v>695</v>
      </c>
      <c r="F1084">
        <v>641</v>
      </c>
      <c r="G1084">
        <v>1102.2161310452</v>
      </c>
      <c r="H1084">
        <v>706520.54</v>
      </c>
      <c r="I1084" t="s">
        <v>1312</v>
      </c>
      <c r="J1084">
        <v>0.28351330804657998</v>
      </c>
    </row>
    <row r="1085" spans="1:10" hidden="1" x14ac:dyDescent="0.25">
      <c r="A1085" t="s">
        <v>127</v>
      </c>
      <c r="B1085" t="s">
        <v>33</v>
      </c>
      <c r="C1085" t="s">
        <v>352</v>
      </c>
      <c r="D1085" t="s">
        <v>718</v>
      </c>
      <c r="E1085" t="s">
        <v>695</v>
      </c>
      <c r="F1085">
        <v>309</v>
      </c>
      <c r="G1085">
        <v>1056.1643689319999</v>
      </c>
      <c r="H1085">
        <v>326354.78999999998</v>
      </c>
      <c r="I1085" t="s">
        <v>1312</v>
      </c>
      <c r="J1085">
        <v>0.13095999460928001</v>
      </c>
    </row>
    <row r="1086" spans="1:10" hidden="1" x14ac:dyDescent="0.25">
      <c r="A1086" t="s">
        <v>127</v>
      </c>
      <c r="B1086" t="s">
        <v>33</v>
      </c>
      <c r="C1086" t="s">
        <v>1079</v>
      </c>
      <c r="D1086" t="s">
        <v>781</v>
      </c>
      <c r="E1086" t="s">
        <v>695</v>
      </c>
      <c r="F1086">
        <v>19</v>
      </c>
      <c r="G1086">
        <v>1102.2163157895</v>
      </c>
      <c r="H1086">
        <v>20942.11</v>
      </c>
      <c r="I1086" t="s">
        <v>1312</v>
      </c>
      <c r="J1086">
        <v>4.9992317582788E-2</v>
      </c>
    </row>
    <row r="1087" spans="1:10" hidden="1" x14ac:dyDescent="0.25">
      <c r="A1087" t="s">
        <v>127</v>
      </c>
      <c r="B1087" t="s">
        <v>33</v>
      </c>
      <c r="C1087" t="s">
        <v>353</v>
      </c>
      <c r="D1087" t="s">
        <v>781</v>
      </c>
      <c r="E1087" t="s">
        <v>695</v>
      </c>
      <c r="F1087">
        <v>52</v>
      </c>
      <c r="G1087">
        <v>1102.2161538462001</v>
      </c>
      <c r="H1087">
        <v>57315.24</v>
      </c>
      <c r="I1087" t="s">
        <v>1312</v>
      </c>
      <c r="J1087">
        <v>0.15088485434314999</v>
      </c>
    </row>
    <row r="1088" spans="1:10" hidden="1" x14ac:dyDescent="0.25">
      <c r="A1088" t="s">
        <v>127</v>
      </c>
      <c r="B1088" t="s">
        <v>33</v>
      </c>
      <c r="C1088" t="s">
        <v>1314</v>
      </c>
      <c r="D1088" t="s">
        <v>1363</v>
      </c>
      <c r="E1088" t="s">
        <v>694</v>
      </c>
      <c r="F1088">
        <v>1500</v>
      </c>
      <c r="G1088">
        <v>1003.7469466667</v>
      </c>
      <c r="H1088">
        <v>1505620.42</v>
      </c>
      <c r="I1088" t="s">
        <v>1312</v>
      </c>
      <c r="J1088">
        <v>2.0570605121318</v>
      </c>
    </row>
    <row r="1089" spans="1:10" hidden="1" x14ac:dyDescent="0.25">
      <c r="A1089" t="s">
        <v>127</v>
      </c>
      <c r="B1089" t="s">
        <v>33</v>
      </c>
      <c r="C1089" t="s">
        <v>1012</v>
      </c>
      <c r="D1089" t="s">
        <v>805</v>
      </c>
      <c r="E1089" t="s">
        <v>692</v>
      </c>
      <c r="F1089">
        <v>653</v>
      </c>
      <c r="G1089">
        <v>1037.7530015314001</v>
      </c>
      <c r="H1089">
        <v>677652.71</v>
      </c>
      <c r="I1089" t="s">
        <v>1312</v>
      </c>
      <c r="J1089">
        <v>2.1368390132681001</v>
      </c>
    </row>
    <row r="1090" spans="1:10" hidden="1" x14ac:dyDescent="0.25">
      <c r="A1090" t="s">
        <v>127</v>
      </c>
      <c r="B1090" t="s">
        <v>33</v>
      </c>
      <c r="C1090" t="s">
        <v>1012</v>
      </c>
      <c r="D1090" t="s">
        <v>781</v>
      </c>
      <c r="E1090" t="s">
        <v>694</v>
      </c>
      <c r="F1090">
        <v>24</v>
      </c>
      <c r="G1090">
        <v>1102.2162499999999</v>
      </c>
      <c r="H1090">
        <v>26453.19</v>
      </c>
      <c r="I1090" t="s">
        <v>1312</v>
      </c>
      <c r="J1090">
        <v>8.3414716097560002E-2</v>
      </c>
    </row>
    <row r="1091" spans="1:10" hidden="1" x14ac:dyDescent="0.25">
      <c r="A1091" t="s">
        <v>127</v>
      </c>
      <c r="B1091" t="s">
        <v>339</v>
      </c>
      <c r="C1091" t="s">
        <v>245</v>
      </c>
      <c r="D1091" t="s">
        <v>164</v>
      </c>
      <c r="E1091" t="s">
        <v>692</v>
      </c>
      <c r="F1091">
        <v>390</v>
      </c>
      <c r="G1091">
        <v>1265.7667435896999</v>
      </c>
      <c r="H1091">
        <v>493649.03</v>
      </c>
      <c r="I1091" t="s">
        <v>1312</v>
      </c>
      <c r="J1091">
        <v>4.0275688457319001</v>
      </c>
    </row>
    <row r="1092" spans="1:10" hidden="1" x14ac:dyDescent="0.25">
      <c r="A1092" t="s">
        <v>127</v>
      </c>
      <c r="B1092" t="s">
        <v>919</v>
      </c>
      <c r="C1092" t="s">
        <v>455</v>
      </c>
      <c r="D1092" t="s">
        <v>920</v>
      </c>
      <c r="E1092" t="s">
        <v>695</v>
      </c>
      <c r="F1092">
        <v>16</v>
      </c>
      <c r="G1092">
        <v>524.24374999999998</v>
      </c>
      <c r="H1092">
        <v>8387.9</v>
      </c>
      <c r="I1092" t="s">
        <v>1312</v>
      </c>
      <c r="J1092">
        <v>0.19931522949041</v>
      </c>
    </row>
    <row r="1093" spans="1:10" hidden="1" x14ac:dyDescent="0.25">
      <c r="A1093" t="s">
        <v>127</v>
      </c>
      <c r="B1093" t="s">
        <v>919</v>
      </c>
      <c r="C1093" t="s">
        <v>356</v>
      </c>
      <c r="D1093" t="s">
        <v>920</v>
      </c>
      <c r="E1093" t="s">
        <v>695</v>
      </c>
      <c r="F1093">
        <v>31</v>
      </c>
      <c r="G1093">
        <v>524.24354838709996</v>
      </c>
      <c r="H1093">
        <v>16251.55</v>
      </c>
      <c r="I1093" t="s">
        <v>1312</v>
      </c>
      <c r="J1093">
        <v>2.7612390613327999</v>
      </c>
    </row>
    <row r="1094" spans="1:10" hidden="1" x14ac:dyDescent="0.25">
      <c r="A1094" t="s">
        <v>127</v>
      </c>
      <c r="B1094" t="s">
        <v>919</v>
      </c>
      <c r="C1094" t="s">
        <v>932</v>
      </c>
      <c r="D1094" t="s">
        <v>920</v>
      </c>
      <c r="E1094" t="s">
        <v>695</v>
      </c>
      <c r="F1094">
        <v>179</v>
      </c>
      <c r="G1094">
        <v>524.24363128491996</v>
      </c>
      <c r="H1094">
        <v>93839.61</v>
      </c>
      <c r="I1094" t="s">
        <v>1312</v>
      </c>
      <c r="J1094">
        <v>7.6621614400149002E-2</v>
      </c>
    </row>
    <row r="1095" spans="1:10" hidden="1" x14ac:dyDescent="0.25">
      <c r="A1095" t="s">
        <v>127</v>
      </c>
      <c r="B1095" t="s">
        <v>919</v>
      </c>
      <c r="C1095" t="s">
        <v>1011</v>
      </c>
      <c r="D1095" t="s">
        <v>920</v>
      </c>
      <c r="E1095" t="s">
        <v>694</v>
      </c>
      <c r="F1095">
        <v>54</v>
      </c>
      <c r="G1095">
        <v>524.24351851851998</v>
      </c>
      <c r="H1095">
        <v>28309.15</v>
      </c>
      <c r="I1095" t="s">
        <v>1312</v>
      </c>
      <c r="J1095">
        <v>5.9508065528779998E-2</v>
      </c>
    </row>
    <row r="1096" spans="1:10" hidden="1" x14ac:dyDescent="0.25">
      <c r="A1096" t="s">
        <v>127</v>
      </c>
      <c r="B1096" t="s">
        <v>919</v>
      </c>
      <c r="C1096" t="s">
        <v>100</v>
      </c>
      <c r="D1096" t="s">
        <v>920</v>
      </c>
      <c r="E1096" t="s">
        <v>695</v>
      </c>
      <c r="F1096">
        <v>242</v>
      </c>
      <c r="G1096">
        <v>524.24359504131996</v>
      </c>
      <c r="H1096">
        <v>126866.95</v>
      </c>
      <c r="I1096" t="s">
        <v>1312</v>
      </c>
      <c r="J1096">
        <v>2.5355152731342999E-2</v>
      </c>
    </row>
    <row r="1097" spans="1:10" hidden="1" x14ac:dyDescent="0.25">
      <c r="A1097" t="s">
        <v>127</v>
      </c>
      <c r="B1097" t="s">
        <v>919</v>
      </c>
      <c r="C1097" t="s">
        <v>108</v>
      </c>
      <c r="D1097" t="s">
        <v>920</v>
      </c>
      <c r="E1097" t="s">
        <v>695</v>
      </c>
      <c r="F1097">
        <v>283</v>
      </c>
      <c r="G1097">
        <v>524.24360424027998</v>
      </c>
      <c r="H1097">
        <v>148360.94</v>
      </c>
      <c r="I1097" t="s">
        <v>1312</v>
      </c>
      <c r="J1097">
        <v>5.3800679077094002E-2</v>
      </c>
    </row>
    <row r="1098" spans="1:10" hidden="1" x14ac:dyDescent="0.25">
      <c r="A1098" t="s">
        <v>127</v>
      </c>
      <c r="B1098" t="s">
        <v>919</v>
      </c>
      <c r="C1098" t="s">
        <v>352</v>
      </c>
      <c r="D1098" t="s">
        <v>920</v>
      </c>
      <c r="E1098" t="s">
        <v>695</v>
      </c>
      <c r="F1098">
        <v>1083</v>
      </c>
      <c r="G1098">
        <v>524.24361034163996</v>
      </c>
      <c r="H1098">
        <v>567755.82999999996</v>
      </c>
      <c r="I1098" t="s">
        <v>1312</v>
      </c>
      <c r="J1098">
        <v>0.22782965874712</v>
      </c>
    </row>
    <row r="1099" spans="1:10" hidden="1" x14ac:dyDescent="0.25">
      <c r="A1099" t="s">
        <v>127</v>
      </c>
      <c r="B1099" t="s">
        <v>919</v>
      </c>
      <c r="C1099" t="s">
        <v>281</v>
      </c>
      <c r="D1099" t="s">
        <v>920</v>
      </c>
      <c r="E1099" t="s">
        <v>695</v>
      </c>
      <c r="F1099">
        <v>868</v>
      </c>
      <c r="G1099">
        <v>524.24360599078</v>
      </c>
      <c r="H1099">
        <v>455043.45</v>
      </c>
      <c r="I1099" t="s">
        <v>1312</v>
      </c>
      <c r="J1099">
        <v>0.22865189338002001</v>
      </c>
    </row>
    <row r="1100" spans="1:10" hidden="1" x14ac:dyDescent="0.25">
      <c r="A1100" t="s">
        <v>127</v>
      </c>
      <c r="B1100" t="s">
        <v>919</v>
      </c>
      <c r="C1100" t="s">
        <v>353</v>
      </c>
      <c r="D1100" t="s">
        <v>920</v>
      </c>
      <c r="E1100" t="s">
        <v>695</v>
      </c>
      <c r="F1100">
        <v>44</v>
      </c>
      <c r="G1100">
        <v>524.24363636364001</v>
      </c>
      <c r="H1100">
        <v>23066.720000000001</v>
      </c>
      <c r="I1100" t="s">
        <v>1312</v>
      </c>
      <c r="J1100">
        <v>6.0724140514357997E-2</v>
      </c>
    </row>
    <row r="1101" spans="1:10" hidden="1" x14ac:dyDescent="0.25">
      <c r="A1101" t="s">
        <v>127</v>
      </c>
      <c r="B1101" t="s">
        <v>919</v>
      </c>
      <c r="C1101" t="s">
        <v>1012</v>
      </c>
      <c r="D1101" t="s">
        <v>920</v>
      </c>
      <c r="E1101" t="s">
        <v>694</v>
      </c>
      <c r="F1101">
        <v>38</v>
      </c>
      <c r="G1101">
        <v>524.24368421052998</v>
      </c>
      <c r="H1101">
        <v>19921.259999999998</v>
      </c>
      <c r="I1101" t="s">
        <v>1312</v>
      </c>
      <c r="J1101">
        <v>6.2817612817420002E-2</v>
      </c>
    </row>
    <row r="1102" spans="1:10" hidden="1" x14ac:dyDescent="0.25">
      <c r="A1102" t="s">
        <v>127</v>
      </c>
      <c r="B1102" t="s">
        <v>1439</v>
      </c>
      <c r="C1102" t="s">
        <v>932</v>
      </c>
      <c r="D1102" t="s">
        <v>1440</v>
      </c>
      <c r="E1102" t="s">
        <v>692</v>
      </c>
      <c r="F1102">
        <v>1500</v>
      </c>
      <c r="G1102">
        <v>1024.2780133332999</v>
      </c>
      <c r="H1102">
        <v>1536417.02</v>
      </c>
      <c r="I1102" t="s">
        <v>1312</v>
      </c>
      <c r="J1102">
        <v>1.2545102485429001</v>
      </c>
    </row>
    <row r="1103" spans="1:10" hidden="1" x14ac:dyDescent="0.25">
      <c r="A1103" t="s">
        <v>127</v>
      </c>
      <c r="B1103" t="s">
        <v>1439</v>
      </c>
      <c r="C1103" t="s">
        <v>1011</v>
      </c>
      <c r="D1103" t="s">
        <v>1440</v>
      </c>
      <c r="E1103" t="s">
        <v>692</v>
      </c>
      <c r="F1103">
        <v>1500</v>
      </c>
      <c r="G1103">
        <v>1024.2780133332999</v>
      </c>
      <c r="H1103">
        <v>1536417.02</v>
      </c>
      <c r="I1103" t="s">
        <v>1312</v>
      </c>
      <c r="J1103">
        <v>3.2296697253605</v>
      </c>
    </row>
    <row r="1104" spans="1:10" hidden="1" x14ac:dyDescent="0.25">
      <c r="A1104" t="s">
        <v>127</v>
      </c>
      <c r="B1104" t="s">
        <v>1439</v>
      </c>
      <c r="C1104" t="s">
        <v>1079</v>
      </c>
      <c r="D1104" t="s">
        <v>1440</v>
      </c>
      <c r="E1104" t="s">
        <v>692</v>
      </c>
      <c r="F1104">
        <v>650</v>
      </c>
      <c r="G1104">
        <v>1024.2780153845999</v>
      </c>
      <c r="H1104">
        <v>665780.71</v>
      </c>
      <c r="I1104" t="s">
        <v>1312</v>
      </c>
      <c r="J1104">
        <v>1.5893298571545</v>
      </c>
    </row>
    <row r="1105" spans="1:10" hidden="1" x14ac:dyDescent="0.25">
      <c r="A1105" t="s">
        <v>127</v>
      </c>
      <c r="B1105" t="s">
        <v>1439</v>
      </c>
      <c r="C1105" t="s">
        <v>1314</v>
      </c>
      <c r="D1105" t="s">
        <v>1440</v>
      </c>
      <c r="E1105" t="s">
        <v>692</v>
      </c>
      <c r="F1105">
        <v>850</v>
      </c>
      <c r="G1105">
        <v>1024.2780117647001</v>
      </c>
      <c r="H1105">
        <v>870636.31</v>
      </c>
      <c r="I1105" t="s">
        <v>1312</v>
      </c>
      <c r="J1105">
        <v>1.1895106827318001</v>
      </c>
    </row>
    <row r="1106" spans="1:10" hidden="1" x14ac:dyDescent="0.25">
      <c r="A1106" t="s">
        <v>127</v>
      </c>
      <c r="B1106" t="s">
        <v>1439</v>
      </c>
      <c r="C1106" t="s">
        <v>1012</v>
      </c>
      <c r="D1106" t="s">
        <v>1440</v>
      </c>
      <c r="E1106" t="s">
        <v>692</v>
      </c>
      <c r="F1106">
        <v>500</v>
      </c>
      <c r="G1106">
        <v>1024.27802</v>
      </c>
      <c r="H1106">
        <v>512139.01</v>
      </c>
      <c r="I1106" t="s">
        <v>1312</v>
      </c>
      <c r="J1106">
        <v>1.6149254634936001</v>
      </c>
    </row>
    <row r="1107" spans="1:10" hidden="1" x14ac:dyDescent="0.25">
      <c r="A1107" t="s">
        <v>127</v>
      </c>
      <c r="B1107" t="s">
        <v>1364</v>
      </c>
      <c r="C1107" t="s">
        <v>1314</v>
      </c>
      <c r="D1107" t="s">
        <v>1365</v>
      </c>
      <c r="E1107" t="s">
        <v>694</v>
      </c>
      <c r="F1107">
        <v>873</v>
      </c>
      <c r="G1107">
        <v>959.91106529210003</v>
      </c>
      <c r="H1107">
        <v>838002.36</v>
      </c>
      <c r="I1107" t="s">
        <v>1312</v>
      </c>
      <c r="J1107">
        <v>1.1449244052025001</v>
      </c>
    </row>
    <row r="1108" spans="1:10" hidden="1" x14ac:dyDescent="0.25">
      <c r="A1108" t="s">
        <v>127</v>
      </c>
      <c r="B1108" t="s">
        <v>156</v>
      </c>
      <c r="C1108" t="s">
        <v>455</v>
      </c>
      <c r="D1108" t="s">
        <v>980</v>
      </c>
      <c r="E1108" t="s">
        <v>695</v>
      </c>
      <c r="F1108">
        <v>19</v>
      </c>
      <c r="G1108">
        <v>1032.29</v>
      </c>
      <c r="H1108">
        <v>19613.509999999998</v>
      </c>
      <c r="I1108" t="s">
        <v>1312</v>
      </c>
      <c r="J1108">
        <v>0.46606078360049003</v>
      </c>
    </row>
    <row r="1109" spans="1:10" hidden="1" x14ac:dyDescent="0.25">
      <c r="A1109" t="s">
        <v>127</v>
      </c>
      <c r="B1109" t="s">
        <v>156</v>
      </c>
      <c r="C1109" t="s">
        <v>455</v>
      </c>
      <c r="D1109" t="s">
        <v>979</v>
      </c>
      <c r="E1109" t="s">
        <v>695</v>
      </c>
      <c r="F1109">
        <v>11</v>
      </c>
      <c r="G1109">
        <v>1030.6763636364001</v>
      </c>
      <c r="H1109">
        <v>11337.44</v>
      </c>
      <c r="I1109" t="s">
        <v>1312</v>
      </c>
      <c r="J1109">
        <v>0.26940288456393002</v>
      </c>
    </row>
    <row r="1110" spans="1:10" hidden="1" x14ac:dyDescent="0.25">
      <c r="A1110" t="s">
        <v>127</v>
      </c>
      <c r="B1110" t="s">
        <v>156</v>
      </c>
      <c r="C1110" t="s">
        <v>1011</v>
      </c>
      <c r="D1110" t="s">
        <v>979</v>
      </c>
      <c r="E1110" t="s">
        <v>694</v>
      </c>
      <c r="F1110">
        <v>79</v>
      </c>
      <c r="G1110">
        <v>1030.6762025316</v>
      </c>
      <c r="H1110">
        <v>81423.42</v>
      </c>
      <c r="I1110" t="s">
        <v>1312</v>
      </c>
      <c r="J1110">
        <v>0.1711584492271</v>
      </c>
    </row>
    <row r="1111" spans="1:10" hidden="1" x14ac:dyDescent="0.25">
      <c r="A1111" t="s">
        <v>127</v>
      </c>
      <c r="B1111" t="s">
        <v>156</v>
      </c>
      <c r="C1111" t="s">
        <v>100</v>
      </c>
      <c r="D1111" t="s">
        <v>323</v>
      </c>
      <c r="E1111" t="s">
        <v>695</v>
      </c>
      <c r="F1111">
        <v>2299</v>
      </c>
      <c r="G1111">
        <v>1073.8630187038</v>
      </c>
      <c r="H1111">
        <v>2468811.08</v>
      </c>
      <c r="I1111" t="s">
        <v>1312</v>
      </c>
      <c r="J1111">
        <v>0.49340732159347001</v>
      </c>
    </row>
    <row r="1112" spans="1:10" hidden="1" x14ac:dyDescent="0.25">
      <c r="A1112" t="s">
        <v>127</v>
      </c>
      <c r="B1112" t="s">
        <v>156</v>
      </c>
      <c r="C1112" t="s">
        <v>100</v>
      </c>
      <c r="D1112" t="s">
        <v>979</v>
      </c>
      <c r="E1112" t="s">
        <v>695</v>
      </c>
      <c r="F1112">
        <v>1453</v>
      </c>
      <c r="G1112">
        <v>1030.6761527873</v>
      </c>
      <c r="H1112">
        <v>1497572.45</v>
      </c>
      <c r="I1112" t="s">
        <v>1312</v>
      </c>
      <c r="J1112">
        <v>0.29929921225348</v>
      </c>
    </row>
    <row r="1113" spans="1:10" hidden="1" x14ac:dyDescent="0.25">
      <c r="A1113" t="s">
        <v>127</v>
      </c>
      <c r="B1113" t="s">
        <v>156</v>
      </c>
      <c r="C1113" t="s">
        <v>108</v>
      </c>
      <c r="D1113" t="s">
        <v>323</v>
      </c>
      <c r="E1113" t="s">
        <v>695</v>
      </c>
      <c r="F1113">
        <v>2787</v>
      </c>
      <c r="G1113">
        <v>1073.8630175815999</v>
      </c>
      <c r="H1113">
        <v>2992856.23</v>
      </c>
      <c r="I1113" t="s">
        <v>1312</v>
      </c>
      <c r="J1113">
        <v>1.0853105780679999</v>
      </c>
    </row>
    <row r="1114" spans="1:10" hidden="1" x14ac:dyDescent="0.25">
      <c r="A1114" t="s">
        <v>127</v>
      </c>
      <c r="B1114" t="s">
        <v>156</v>
      </c>
      <c r="C1114" t="s">
        <v>108</v>
      </c>
      <c r="D1114" t="s">
        <v>979</v>
      </c>
      <c r="E1114" t="s">
        <v>695</v>
      </c>
      <c r="F1114">
        <v>77</v>
      </c>
      <c r="G1114">
        <v>1030.6761038960999</v>
      </c>
      <c r="H1114">
        <v>79362.06</v>
      </c>
      <c r="I1114" t="s">
        <v>1312</v>
      </c>
      <c r="J1114">
        <v>2.8779358778376E-2</v>
      </c>
    </row>
    <row r="1115" spans="1:10" hidden="1" x14ac:dyDescent="0.25">
      <c r="A1115" t="s">
        <v>127</v>
      </c>
      <c r="B1115" t="s">
        <v>156</v>
      </c>
      <c r="C1115" t="s">
        <v>352</v>
      </c>
      <c r="D1115" t="s">
        <v>211</v>
      </c>
      <c r="E1115" t="s">
        <v>695</v>
      </c>
      <c r="F1115">
        <v>3770</v>
      </c>
      <c r="G1115">
        <v>1039.6311034483001</v>
      </c>
      <c r="H1115">
        <v>3919409.26</v>
      </c>
      <c r="I1115" t="s">
        <v>1312</v>
      </c>
      <c r="J1115">
        <v>1.5727846849166001</v>
      </c>
    </row>
    <row r="1116" spans="1:10" hidden="1" x14ac:dyDescent="0.25">
      <c r="A1116" t="s">
        <v>127</v>
      </c>
      <c r="B1116" t="s">
        <v>156</v>
      </c>
      <c r="C1116" t="s">
        <v>352</v>
      </c>
      <c r="D1116" t="s">
        <v>323</v>
      </c>
      <c r="E1116" t="s">
        <v>695</v>
      </c>
      <c r="F1116">
        <v>2567</v>
      </c>
      <c r="G1116">
        <v>1073.8630190884001</v>
      </c>
      <c r="H1116">
        <v>2756606.37</v>
      </c>
      <c r="I1116" t="s">
        <v>1312</v>
      </c>
      <c r="J1116">
        <v>1.1061739138411999</v>
      </c>
    </row>
    <row r="1117" spans="1:10" hidden="1" x14ac:dyDescent="0.25">
      <c r="A1117" t="s">
        <v>127</v>
      </c>
      <c r="B1117" t="s">
        <v>156</v>
      </c>
      <c r="C1117" t="s">
        <v>1079</v>
      </c>
      <c r="D1117" t="s">
        <v>980</v>
      </c>
      <c r="E1117" t="s">
        <v>695</v>
      </c>
      <c r="F1117">
        <v>507</v>
      </c>
      <c r="G1117">
        <v>1032.2901380671001</v>
      </c>
      <c r="H1117">
        <v>523371.1</v>
      </c>
      <c r="I1117" t="s">
        <v>1312</v>
      </c>
      <c r="J1117">
        <v>1.2493743106521999</v>
      </c>
    </row>
    <row r="1118" spans="1:10" hidden="1" x14ac:dyDescent="0.25">
      <c r="A1118" t="s">
        <v>127</v>
      </c>
      <c r="B1118" t="s">
        <v>156</v>
      </c>
      <c r="C1118" t="s">
        <v>1079</v>
      </c>
      <c r="D1118" t="s">
        <v>979</v>
      </c>
      <c r="E1118" t="s">
        <v>695</v>
      </c>
      <c r="F1118">
        <v>310</v>
      </c>
      <c r="G1118">
        <v>1030.6761290323</v>
      </c>
      <c r="H1118">
        <v>319509.59999999998</v>
      </c>
      <c r="I1118" t="s">
        <v>1312</v>
      </c>
      <c r="J1118">
        <v>0.76272282945460002</v>
      </c>
    </row>
    <row r="1119" spans="1:10" hidden="1" x14ac:dyDescent="0.25">
      <c r="A1119" t="s">
        <v>127</v>
      </c>
      <c r="B1119" t="s">
        <v>156</v>
      </c>
      <c r="C1119" t="s">
        <v>353</v>
      </c>
      <c r="D1119" t="s">
        <v>980</v>
      </c>
      <c r="E1119" t="s">
        <v>695</v>
      </c>
      <c r="F1119">
        <v>232</v>
      </c>
      <c r="G1119">
        <v>1032.2901293103</v>
      </c>
      <c r="H1119">
        <v>239491.31</v>
      </c>
      <c r="I1119" t="s">
        <v>1312</v>
      </c>
      <c r="J1119">
        <v>0.63047125730956999</v>
      </c>
    </row>
    <row r="1120" spans="1:10" hidden="1" x14ac:dyDescent="0.25">
      <c r="A1120" t="s">
        <v>127</v>
      </c>
      <c r="B1120" t="s">
        <v>156</v>
      </c>
      <c r="C1120" t="s">
        <v>353</v>
      </c>
      <c r="D1120" t="s">
        <v>979</v>
      </c>
      <c r="E1120" t="s">
        <v>695</v>
      </c>
      <c r="F1120">
        <v>63</v>
      </c>
      <c r="G1120">
        <v>1030.6761904762</v>
      </c>
      <c r="H1120">
        <v>64932.6</v>
      </c>
      <c r="I1120" t="s">
        <v>1312</v>
      </c>
      <c r="J1120">
        <v>0.17093788481252001</v>
      </c>
    </row>
    <row r="1121" spans="1:10" hidden="1" x14ac:dyDescent="0.25">
      <c r="A1121" t="s">
        <v>127</v>
      </c>
      <c r="B1121" t="s">
        <v>156</v>
      </c>
      <c r="C1121" t="s">
        <v>1012</v>
      </c>
      <c r="D1121" t="s">
        <v>980</v>
      </c>
      <c r="E1121" t="s">
        <v>694</v>
      </c>
      <c r="F1121">
        <v>92</v>
      </c>
      <c r="G1121">
        <v>1032.2901086956999</v>
      </c>
      <c r="H1121">
        <v>94970.69</v>
      </c>
      <c r="I1121" t="s">
        <v>1312</v>
      </c>
      <c r="J1121">
        <v>0.29947061749222997</v>
      </c>
    </row>
    <row r="1122" spans="1:10" hidden="1" x14ac:dyDescent="0.25">
      <c r="A1122" t="s">
        <v>127</v>
      </c>
      <c r="B1122" t="s">
        <v>156</v>
      </c>
      <c r="C1122" t="s">
        <v>1012</v>
      </c>
      <c r="D1122" t="s">
        <v>979</v>
      </c>
      <c r="E1122" t="s">
        <v>694</v>
      </c>
      <c r="F1122">
        <v>57</v>
      </c>
      <c r="G1122">
        <v>1030.6761403508999</v>
      </c>
      <c r="H1122">
        <v>58748.54</v>
      </c>
      <c r="I1122" t="s">
        <v>1312</v>
      </c>
      <c r="J1122">
        <v>0.18525148707003</v>
      </c>
    </row>
    <row r="1123" spans="1:10" hidden="1" x14ac:dyDescent="0.25">
      <c r="A1123" t="s">
        <v>127</v>
      </c>
      <c r="B1123" t="s">
        <v>340</v>
      </c>
      <c r="C1123" t="s">
        <v>245</v>
      </c>
      <c r="D1123" t="s">
        <v>341</v>
      </c>
      <c r="E1123" t="s">
        <v>692</v>
      </c>
      <c r="F1123">
        <v>357</v>
      </c>
      <c r="G1123">
        <v>1076.6699439776</v>
      </c>
      <c r="H1123">
        <v>384371.17</v>
      </c>
      <c r="I1123" t="s">
        <v>1312</v>
      </c>
      <c r="J1123">
        <v>3.1359959311366001</v>
      </c>
    </row>
    <row r="1124" spans="1:10" hidden="1" x14ac:dyDescent="0.25">
      <c r="A1124" t="s">
        <v>127</v>
      </c>
      <c r="B1124" t="s">
        <v>340</v>
      </c>
      <c r="C1124" t="s">
        <v>932</v>
      </c>
      <c r="D1124" t="s">
        <v>341</v>
      </c>
      <c r="E1124" t="s">
        <v>692</v>
      </c>
      <c r="F1124">
        <v>2145</v>
      </c>
      <c r="G1124">
        <v>1076.6699533799999</v>
      </c>
      <c r="H1124">
        <v>2309457.0499999998</v>
      </c>
      <c r="I1124" t="s">
        <v>1312</v>
      </c>
      <c r="J1124">
        <v>1.8857103898748999</v>
      </c>
    </row>
    <row r="1125" spans="1:10" hidden="1" x14ac:dyDescent="0.25">
      <c r="A1125" t="s">
        <v>127</v>
      </c>
      <c r="B1125" t="s">
        <v>340</v>
      </c>
      <c r="C1125" t="s">
        <v>1011</v>
      </c>
      <c r="D1125" t="s">
        <v>341</v>
      </c>
      <c r="E1125" t="s">
        <v>692</v>
      </c>
      <c r="F1125">
        <v>2117</v>
      </c>
      <c r="G1125">
        <v>1076.6699527633</v>
      </c>
      <c r="H1125">
        <v>2279310.29</v>
      </c>
      <c r="I1125" t="s">
        <v>1312</v>
      </c>
      <c r="J1125">
        <v>4.7912899574074004</v>
      </c>
    </row>
    <row r="1126" spans="1:10" hidden="1" x14ac:dyDescent="0.25">
      <c r="A1126" t="s">
        <v>127</v>
      </c>
      <c r="B1126" t="s">
        <v>340</v>
      </c>
      <c r="C1126" t="s">
        <v>1314</v>
      </c>
      <c r="D1126" t="s">
        <v>1366</v>
      </c>
      <c r="E1126" t="s">
        <v>694</v>
      </c>
      <c r="F1126">
        <v>1287</v>
      </c>
      <c r="G1126">
        <v>989.49563325562997</v>
      </c>
      <c r="H1126">
        <v>1273480.8799999999</v>
      </c>
      <c r="I1126" t="s">
        <v>1312</v>
      </c>
      <c r="J1126">
        <v>1.7398988459541</v>
      </c>
    </row>
    <row r="1127" spans="1:10" hidden="1" x14ac:dyDescent="0.25">
      <c r="A1127" t="s">
        <v>127</v>
      </c>
      <c r="B1127" t="s">
        <v>1240</v>
      </c>
      <c r="C1127" t="s">
        <v>932</v>
      </c>
      <c r="D1127" t="s">
        <v>1223</v>
      </c>
      <c r="E1127" t="s">
        <v>692</v>
      </c>
      <c r="F1127">
        <v>6692</v>
      </c>
      <c r="G1127">
        <v>957.43803120356995</v>
      </c>
      <c r="H1127">
        <v>2577423.1800000002</v>
      </c>
      <c r="I1127" t="s">
        <v>1312</v>
      </c>
      <c r="J1127">
        <v>2.1045092263699998</v>
      </c>
    </row>
    <row r="1128" spans="1:10" hidden="1" x14ac:dyDescent="0.25">
      <c r="A1128" t="s">
        <v>127</v>
      </c>
      <c r="B1128" t="s">
        <v>1240</v>
      </c>
      <c r="C1128" t="s">
        <v>1011</v>
      </c>
      <c r="D1128" t="s">
        <v>1223</v>
      </c>
      <c r="E1128" t="s">
        <v>692</v>
      </c>
      <c r="F1128">
        <v>774</v>
      </c>
      <c r="G1128">
        <v>957.43803617570995</v>
      </c>
      <c r="H1128">
        <v>741057.04</v>
      </c>
      <c r="I1128" t="s">
        <v>1312</v>
      </c>
      <c r="J1128">
        <v>1.5577603317966999</v>
      </c>
    </row>
    <row r="1129" spans="1:10" hidden="1" x14ac:dyDescent="0.25">
      <c r="A1129" t="s">
        <v>127</v>
      </c>
      <c r="B1129" t="s">
        <v>1240</v>
      </c>
      <c r="C1129" t="s">
        <v>1012</v>
      </c>
      <c r="D1129" t="s">
        <v>1223</v>
      </c>
      <c r="E1129" t="s">
        <v>692</v>
      </c>
      <c r="F1129">
        <v>534</v>
      </c>
      <c r="G1129">
        <v>957.43803370786998</v>
      </c>
      <c r="H1129">
        <v>511271.91</v>
      </c>
      <c r="I1129" t="s">
        <v>1312</v>
      </c>
      <c r="J1129">
        <v>1.6121912412570001</v>
      </c>
    </row>
    <row r="1130" spans="1:10" hidden="1" x14ac:dyDescent="0.25">
      <c r="A1130" t="s">
        <v>127</v>
      </c>
      <c r="B1130" t="s">
        <v>1367</v>
      </c>
      <c r="C1130" t="s">
        <v>932</v>
      </c>
      <c r="D1130" t="s">
        <v>1526</v>
      </c>
      <c r="E1130" t="s">
        <v>692</v>
      </c>
      <c r="F1130">
        <v>1357</v>
      </c>
      <c r="G1130">
        <v>1311.460935888</v>
      </c>
      <c r="H1130">
        <v>1779652.49</v>
      </c>
      <c r="I1130" t="s">
        <v>1312</v>
      </c>
      <c r="J1130">
        <v>1.4531160866402</v>
      </c>
    </row>
    <row r="1131" spans="1:10" hidden="1" x14ac:dyDescent="0.25">
      <c r="A1131" t="s">
        <v>127</v>
      </c>
      <c r="B1131" t="s">
        <v>1367</v>
      </c>
      <c r="C1131" t="s">
        <v>932</v>
      </c>
      <c r="D1131" t="s">
        <v>1527</v>
      </c>
      <c r="E1131" t="s">
        <v>692</v>
      </c>
      <c r="F1131">
        <v>252</v>
      </c>
      <c r="G1131">
        <v>1332.5623809524</v>
      </c>
      <c r="H1131">
        <v>335805.72</v>
      </c>
      <c r="I1131" t="s">
        <v>1312</v>
      </c>
      <c r="J1131">
        <v>0.27419099878190001</v>
      </c>
    </row>
    <row r="1132" spans="1:10" hidden="1" x14ac:dyDescent="0.25">
      <c r="A1132" t="s">
        <v>127</v>
      </c>
      <c r="B1132" t="s">
        <v>1367</v>
      </c>
      <c r="C1132" t="s">
        <v>1011</v>
      </c>
      <c r="D1132" t="s">
        <v>1369</v>
      </c>
      <c r="E1132" t="s">
        <v>692</v>
      </c>
      <c r="F1132">
        <v>412</v>
      </c>
      <c r="G1132">
        <v>1333.1358495146001</v>
      </c>
      <c r="H1132">
        <v>549251.97</v>
      </c>
      <c r="I1132" t="s">
        <v>1312</v>
      </c>
      <c r="J1132">
        <v>1.1545709504726001</v>
      </c>
    </row>
    <row r="1133" spans="1:10" hidden="1" x14ac:dyDescent="0.25">
      <c r="A1133" t="s">
        <v>127</v>
      </c>
      <c r="B1133" t="s">
        <v>1367</v>
      </c>
      <c r="C1133" t="s">
        <v>1011</v>
      </c>
      <c r="D1133" t="s">
        <v>1527</v>
      </c>
      <c r="E1133" t="s">
        <v>692</v>
      </c>
      <c r="F1133">
        <v>214</v>
      </c>
      <c r="G1133">
        <v>1332.5623831775999</v>
      </c>
      <c r="H1133">
        <v>285168.34999999998</v>
      </c>
      <c r="I1133" t="s">
        <v>1312</v>
      </c>
      <c r="J1133">
        <v>0.59944635775124</v>
      </c>
    </row>
    <row r="1134" spans="1:10" hidden="1" x14ac:dyDescent="0.25">
      <c r="A1134" t="s">
        <v>127</v>
      </c>
      <c r="B1134" t="s">
        <v>1367</v>
      </c>
      <c r="C1134" t="s">
        <v>1079</v>
      </c>
      <c r="D1134" t="s">
        <v>1527</v>
      </c>
      <c r="E1134" t="s">
        <v>692</v>
      </c>
      <c r="F1134">
        <v>388</v>
      </c>
      <c r="G1134">
        <v>1332.5623711339999</v>
      </c>
      <c r="H1134">
        <v>517034.2</v>
      </c>
      <c r="I1134" t="s">
        <v>1312</v>
      </c>
      <c r="J1134">
        <v>1.2342470709763</v>
      </c>
    </row>
    <row r="1135" spans="1:10" hidden="1" x14ac:dyDescent="0.25">
      <c r="A1135" t="s">
        <v>127</v>
      </c>
      <c r="B1135" t="s">
        <v>1367</v>
      </c>
      <c r="C1135" t="s">
        <v>1079</v>
      </c>
      <c r="D1135" t="s">
        <v>1369</v>
      </c>
      <c r="E1135" t="s">
        <v>692</v>
      </c>
      <c r="F1135">
        <v>149</v>
      </c>
      <c r="G1135">
        <v>1333.1358389262</v>
      </c>
      <c r="H1135">
        <v>198637.24</v>
      </c>
      <c r="I1135" t="s">
        <v>1312</v>
      </c>
      <c r="J1135">
        <v>0.47418029920806998</v>
      </c>
    </row>
    <row r="1136" spans="1:10" hidden="1" x14ac:dyDescent="0.25">
      <c r="A1136" t="s">
        <v>127</v>
      </c>
      <c r="B1136" t="s">
        <v>1367</v>
      </c>
      <c r="C1136" t="s">
        <v>1314</v>
      </c>
      <c r="D1136" t="s">
        <v>1368</v>
      </c>
      <c r="E1136" t="s">
        <v>694</v>
      </c>
      <c r="F1136">
        <v>466</v>
      </c>
      <c r="G1136">
        <v>1331.6529613734001</v>
      </c>
      <c r="H1136">
        <v>620550.28</v>
      </c>
      <c r="I1136" t="s">
        <v>1312</v>
      </c>
      <c r="J1136">
        <v>0.84782954576317004</v>
      </c>
    </row>
    <row r="1137" spans="1:10" hidden="1" x14ac:dyDescent="0.25">
      <c r="A1137" t="s">
        <v>127</v>
      </c>
      <c r="B1137" t="s">
        <v>1367</v>
      </c>
      <c r="C1137" t="s">
        <v>1314</v>
      </c>
      <c r="D1137" t="s">
        <v>1526</v>
      </c>
      <c r="E1137" t="s">
        <v>692</v>
      </c>
      <c r="F1137">
        <v>297</v>
      </c>
      <c r="G1137">
        <v>1311.4609427609</v>
      </c>
      <c r="H1137">
        <v>389503.9</v>
      </c>
      <c r="I1137" t="s">
        <v>1312</v>
      </c>
      <c r="J1137">
        <v>0.53216141423703001</v>
      </c>
    </row>
    <row r="1138" spans="1:10" hidden="1" x14ac:dyDescent="0.25">
      <c r="A1138" t="s">
        <v>127</v>
      </c>
      <c r="B1138" t="s">
        <v>1367</v>
      </c>
      <c r="C1138" t="s">
        <v>1314</v>
      </c>
      <c r="D1138" t="s">
        <v>1369</v>
      </c>
      <c r="E1138" t="s">
        <v>694</v>
      </c>
      <c r="F1138">
        <v>155</v>
      </c>
      <c r="G1138">
        <v>1333.1358709676999</v>
      </c>
      <c r="H1138">
        <v>206636.06</v>
      </c>
      <c r="I1138" t="s">
        <v>1312</v>
      </c>
      <c r="J1138">
        <v>0.28231742460593001</v>
      </c>
    </row>
    <row r="1139" spans="1:10" hidden="1" x14ac:dyDescent="0.25">
      <c r="A1139" t="s">
        <v>127</v>
      </c>
      <c r="B1139" t="s">
        <v>1367</v>
      </c>
      <c r="C1139" t="s">
        <v>1012</v>
      </c>
      <c r="D1139" t="s">
        <v>1527</v>
      </c>
      <c r="E1139" t="s">
        <v>692</v>
      </c>
      <c r="F1139">
        <v>320</v>
      </c>
      <c r="G1139">
        <v>1332.562375</v>
      </c>
      <c r="H1139">
        <v>426419.96</v>
      </c>
      <c r="I1139" t="s">
        <v>1312</v>
      </c>
      <c r="J1139">
        <v>1.3446279976718001</v>
      </c>
    </row>
    <row r="1140" spans="1:10" hidden="1" x14ac:dyDescent="0.25">
      <c r="A1140" t="s">
        <v>127</v>
      </c>
      <c r="B1140" t="s">
        <v>1367</v>
      </c>
      <c r="C1140" t="s">
        <v>1012</v>
      </c>
      <c r="D1140" t="s">
        <v>1526</v>
      </c>
      <c r="E1140" t="s">
        <v>692</v>
      </c>
      <c r="F1140">
        <v>114</v>
      </c>
      <c r="G1140">
        <v>1311.4609649122999</v>
      </c>
      <c r="H1140">
        <v>149506.54999999999</v>
      </c>
      <c r="I1140" t="s">
        <v>1312</v>
      </c>
      <c r="J1140">
        <v>0.47143828109107999</v>
      </c>
    </row>
    <row r="1141" spans="1:10" hidden="1" x14ac:dyDescent="0.25">
      <c r="A1141" t="s">
        <v>127</v>
      </c>
      <c r="B1141" t="s">
        <v>1563</v>
      </c>
      <c r="C1141" t="s">
        <v>932</v>
      </c>
      <c r="D1141" t="s">
        <v>1443</v>
      </c>
      <c r="E1141" t="s">
        <v>692</v>
      </c>
      <c r="F1141">
        <v>1983</v>
      </c>
      <c r="G1141">
        <v>1024.6178719111999</v>
      </c>
      <c r="H1141">
        <v>2031817.24</v>
      </c>
      <c r="I1141" t="s">
        <v>1312</v>
      </c>
      <c r="J1141">
        <v>1.6590128315202</v>
      </c>
    </row>
    <row r="1142" spans="1:10" hidden="1" x14ac:dyDescent="0.25">
      <c r="A1142" t="s">
        <v>127</v>
      </c>
      <c r="B1142" t="s">
        <v>1563</v>
      </c>
      <c r="C1142" t="s">
        <v>1011</v>
      </c>
      <c r="D1142" t="s">
        <v>1443</v>
      </c>
      <c r="E1142" t="s">
        <v>692</v>
      </c>
      <c r="F1142">
        <v>2017</v>
      </c>
      <c r="G1142">
        <v>1024.6178730787999</v>
      </c>
      <c r="H1142">
        <v>2066654.25</v>
      </c>
      <c r="I1142" t="s">
        <v>1312</v>
      </c>
      <c r="J1142">
        <v>4.3442701930057002</v>
      </c>
    </row>
    <row r="1143" spans="1:10" hidden="1" x14ac:dyDescent="0.25">
      <c r="A1143" t="s">
        <v>127</v>
      </c>
      <c r="B1143" t="s">
        <v>819</v>
      </c>
      <c r="C1143" t="s">
        <v>455</v>
      </c>
      <c r="D1143" t="s">
        <v>820</v>
      </c>
      <c r="E1143" t="s">
        <v>695</v>
      </c>
      <c r="F1143">
        <v>34</v>
      </c>
      <c r="G1143">
        <v>1069.2179411765001</v>
      </c>
      <c r="H1143">
        <v>36353.410000000003</v>
      </c>
      <c r="I1143" t="s">
        <v>1312</v>
      </c>
      <c r="J1143">
        <v>0.86383817843668997</v>
      </c>
    </row>
    <row r="1144" spans="1:10" hidden="1" x14ac:dyDescent="0.25">
      <c r="A1144" t="s">
        <v>127</v>
      </c>
      <c r="B1144" t="s">
        <v>819</v>
      </c>
      <c r="C1144" t="s">
        <v>356</v>
      </c>
      <c r="D1144" t="s">
        <v>820</v>
      </c>
      <c r="E1144" t="s">
        <v>695</v>
      </c>
      <c r="F1144">
        <v>20</v>
      </c>
      <c r="G1144">
        <v>1069.2180000000001</v>
      </c>
      <c r="H1144">
        <v>21384.36</v>
      </c>
      <c r="I1144" t="s">
        <v>1312</v>
      </c>
      <c r="J1144">
        <v>3.6333352900864</v>
      </c>
    </row>
    <row r="1145" spans="1:10" hidden="1" x14ac:dyDescent="0.25">
      <c r="A1145" t="s">
        <v>127</v>
      </c>
      <c r="B1145" t="s">
        <v>819</v>
      </c>
      <c r="C1145" t="s">
        <v>352</v>
      </c>
      <c r="D1145" t="s">
        <v>820</v>
      </c>
      <c r="E1145" t="s">
        <v>695</v>
      </c>
      <c r="F1145">
        <v>2277</v>
      </c>
      <c r="G1145">
        <v>1069.2178392622</v>
      </c>
      <c r="H1145">
        <v>2434609.02</v>
      </c>
      <c r="I1145" t="s">
        <v>1312</v>
      </c>
      <c r="J1145">
        <v>0.97696247735452002</v>
      </c>
    </row>
    <row r="1146" spans="1:10" hidden="1" x14ac:dyDescent="0.25">
      <c r="A1146" t="s">
        <v>127</v>
      </c>
      <c r="B1146" t="s">
        <v>819</v>
      </c>
      <c r="C1146" t="s">
        <v>281</v>
      </c>
      <c r="D1146" t="s">
        <v>820</v>
      </c>
      <c r="E1146" t="s">
        <v>695</v>
      </c>
      <c r="F1146">
        <v>1501</v>
      </c>
      <c r="G1146">
        <v>1069.217841439</v>
      </c>
      <c r="H1146">
        <v>1604895.98</v>
      </c>
      <c r="I1146" t="s">
        <v>1312</v>
      </c>
      <c r="J1146">
        <v>0.80643398889706996</v>
      </c>
    </row>
    <row r="1147" spans="1:10" hidden="1" x14ac:dyDescent="0.25">
      <c r="A1147" t="s">
        <v>127</v>
      </c>
      <c r="B1147" t="s">
        <v>819</v>
      </c>
      <c r="C1147" t="s">
        <v>353</v>
      </c>
      <c r="D1147" t="s">
        <v>820</v>
      </c>
      <c r="E1147" t="s">
        <v>695</v>
      </c>
      <c r="F1147">
        <v>431</v>
      </c>
      <c r="G1147">
        <v>1069.2178422274001</v>
      </c>
      <c r="H1147">
        <v>460832.89</v>
      </c>
      <c r="I1147" t="s">
        <v>1312</v>
      </c>
      <c r="J1147">
        <v>1.2131625634680001</v>
      </c>
    </row>
    <row r="1148" spans="1:10" hidden="1" x14ac:dyDescent="0.25">
      <c r="A1148" t="s">
        <v>127</v>
      </c>
      <c r="B1148" t="s">
        <v>819</v>
      </c>
      <c r="C1148" t="s">
        <v>1012</v>
      </c>
      <c r="D1148" t="s">
        <v>820</v>
      </c>
      <c r="E1148" t="s">
        <v>694</v>
      </c>
      <c r="F1148">
        <v>163</v>
      </c>
      <c r="G1148">
        <v>1069.2178527607</v>
      </c>
      <c r="H1148">
        <v>174282.51</v>
      </c>
      <c r="I1148" t="s">
        <v>1312</v>
      </c>
      <c r="J1148">
        <v>0.54956419594084005</v>
      </c>
    </row>
    <row r="1149" spans="1:10" hidden="1" x14ac:dyDescent="0.25">
      <c r="A1149" t="s">
        <v>127</v>
      </c>
      <c r="B1149" t="s">
        <v>1370</v>
      </c>
      <c r="C1149" t="s">
        <v>1314</v>
      </c>
      <c r="D1149" t="s">
        <v>1371</v>
      </c>
      <c r="E1149" t="s">
        <v>694</v>
      </c>
      <c r="F1149">
        <v>3</v>
      </c>
      <c r="G1149">
        <v>11437.516666666999</v>
      </c>
      <c r="H1149">
        <v>34312.550000000003</v>
      </c>
      <c r="I1149" t="s">
        <v>1312</v>
      </c>
      <c r="J1149">
        <v>4.6879672152390001E-2</v>
      </c>
    </row>
    <row r="1150" spans="1:10" hidden="1" x14ac:dyDescent="0.25">
      <c r="A1150" t="s">
        <v>127</v>
      </c>
      <c r="B1150" t="s">
        <v>1372</v>
      </c>
      <c r="C1150" t="s">
        <v>1314</v>
      </c>
      <c r="D1150" t="s">
        <v>1373</v>
      </c>
      <c r="E1150" t="s">
        <v>694</v>
      </c>
      <c r="F1150">
        <v>1822</v>
      </c>
      <c r="G1150">
        <v>980.58091108671999</v>
      </c>
      <c r="H1150">
        <v>1786618.42</v>
      </c>
      <c r="I1150" t="s">
        <v>1312</v>
      </c>
      <c r="J1150">
        <v>2.4409752638911</v>
      </c>
    </row>
    <row r="1151" spans="1:10" hidden="1" x14ac:dyDescent="0.25">
      <c r="A1151" t="s">
        <v>127</v>
      </c>
      <c r="B1151" t="s">
        <v>784</v>
      </c>
      <c r="C1151" t="s">
        <v>455</v>
      </c>
      <c r="D1151" t="s">
        <v>785</v>
      </c>
      <c r="E1151" t="s">
        <v>695</v>
      </c>
      <c r="F1151">
        <v>60</v>
      </c>
      <c r="G1151">
        <v>1078.7116666667</v>
      </c>
      <c r="H1151">
        <v>64722.7</v>
      </c>
      <c r="I1151" t="s">
        <v>1312</v>
      </c>
      <c r="J1151">
        <v>1.5379558415979</v>
      </c>
    </row>
    <row r="1152" spans="1:10" hidden="1" x14ac:dyDescent="0.25">
      <c r="A1152" t="s">
        <v>127</v>
      </c>
      <c r="B1152" t="s">
        <v>784</v>
      </c>
      <c r="C1152" t="s">
        <v>100</v>
      </c>
      <c r="D1152" t="s">
        <v>785</v>
      </c>
      <c r="E1152" t="s">
        <v>695</v>
      </c>
      <c r="F1152">
        <v>1233</v>
      </c>
      <c r="G1152">
        <v>1078.7115896188</v>
      </c>
      <c r="H1152">
        <v>1330051.3899999999</v>
      </c>
      <c r="I1152" t="s">
        <v>1312</v>
      </c>
      <c r="J1152">
        <v>0.26581908159678003</v>
      </c>
    </row>
    <row r="1153" spans="1:10" hidden="1" x14ac:dyDescent="0.25">
      <c r="A1153" t="s">
        <v>127</v>
      </c>
      <c r="B1153" t="s">
        <v>784</v>
      </c>
      <c r="C1153" t="s">
        <v>108</v>
      </c>
      <c r="D1153" t="s">
        <v>785</v>
      </c>
      <c r="E1153" t="s">
        <v>695</v>
      </c>
      <c r="F1153">
        <v>1326</v>
      </c>
      <c r="G1153">
        <v>1078.7115837104</v>
      </c>
      <c r="H1153">
        <v>1430371.56</v>
      </c>
      <c r="I1153" t="s">
        <v>1312</v>
      </c>
      <c r="J1153">
        <v>0.51870095498560997</v>
      </c>
    </row>
    <row r="1154" spans="1:10" hidden="1" x14ac:dyDescent="0.25">
      <c r="A1154" t="s">
        <v>127</v>
      </c>
      <c r="B1154" t="s">
        <v>784</v>
      </c>
      <c r="C1154" t="s">
        <v>352</v>
      </c>
      <c r="D1154" t="s">
        <v>785</v>
      </c>
      <c r="E1154" t="s">
        <v>695</v>
      </c>
      <c r="F1154">
        <v>1941</v>
      </c>
      <c r="G1154">
        <v>1078.7115868108999</v>
      </c>
      <c r="H1154">
        <v>2093779.19</v>
      </c>
      <c r="I1154" t="s">
        <v>1312</v>
      </c>
      <c r="J1154">
        <v>0.84019392341515997</v>
      </c>
    </row>
    <row r="1155" spans="1:10" hidden="1" x14ac:dyDescent="0.25">
      <c r="A1155" t="s">
        <v>127</v>
      </c>
      <c r="B1155" t="s">
        <v>784</v>
      </c>
      <c r="C1155" t="s">
        <v>1079</v>
      </c>
      <c r="D1155" t="s">
        <v>785</v>
      </c>
      <c r="E1155" t="s">
        <v>695</v>
      </c>
      <c r="F1155">
        <v>57</v>
      </c>
      <c r="G1155">
        <v>1078.7115789474001</v>
      </c>
      <c r="H1155">
        <v>61486.559999999998</v>
      </c>
      <c r="I1155" t="s">
        <v>1312</v>
      </c>
      <c r="J1155">
        <v>0.14677869778131999</v>
      </c>
    </row>
    <row r="1156" spans="1:10" hidden="1" x14ac:dyDescent="0.25">
      <c r="A1156" t="s">
        <v>127</v>
      </c>
      <c r="B1156" t="s">
        <v>784</v>
      </c>
      <c r="C1156" t="s">
        <v>353</v>
      </c>
      <c r="D1156" t="s">
        <v>785</v>
      </c>
      <c r="E1156" t="s">
        <v>695</v>
      </c>
      <c r="F1156">
        <v>158</v>
      </c>
      <c r="G1156">
        <v>1078.7115822784999</v>
      </c>
      <c r="H1156">
        <v>170436.43</v>
      </c>
      <c r="I1156" t="s">
        <v>1312</v>
      </c>
      <c r="J1156">
        <v>0.44868129166546</v>
      </c>
    </row>
    <row r="1157" spans="1:10" hidden="1" x14ac:dyDescent="0.25">
      <c r="A1157" t="s">
        <v>127</v>
      </c>
      <c r="B1157" t="s">
        <v>784</v>
      </c>
      <c r="C1157" t="s">
        <v>1012</v>
      </c>
      <c r="D1157" t="s">
        <v>785</v>
      </c>
      <c r="E1157" t="s">
        <v>694</v>
      </c>
      <c r="F1157">
        <v>71</v>
      </c>
      <c r="G1157">
        <v>1078.7115492958001</v>
      </c>
      <c r="H1157">
        <v>76588.52</v>
      </c>
      <c r="I1157" t="s">
        <v>1312</v>
      </c>
      <c r="J1157">
        <v>0.24150620972867001</v>
      </c>
    </row>
    <row r="1158" spans="1:10" hidden="1" x14ac:dyDescent="0.25">
      <c r="A1158" t="s">
        <v>127</v>
      </c>
      <c r="B1158" t="s">
        <v>465</v>
      </c>
      <c r="C1158" t="s">
        <v>455</v>
      </c>
      <c r="D1158" t="s">
        <v>459</v>
      </c>
      <c r="E1158" t="s">
        <v>695</v>
      </c>
      <c r="F1158">
        <v>150</v>
      </c>
      <c r="G1158">
        <v>1009.8250666667</v>
      </c>
      <c r="H1158">
        <v>151473.76</v>
      </c>
      <c r="I1158" t="s">
        <v>1312</v>
      </c>
      <c r="J1158">
        <v>3.5993546938061001</v>
      </c>
    </row>
    <row r="1159" spans="1:10" hidden="1" x14ac:dyDescent="0.25">
      <c r="A1159" t="s">
        <v>127</v>
      </c>
      <c r="B1159" t="s">
        <v>465</v>
      </c>
      <c r="C1159" t="s">
        <v>932</v>
      </c>
      <c r="D1159" t="s">
        <v>466</v>
      </c>
      <c r="E1159" t="s">
        <v>695</v>
      </c>
      <c r="F1159">
        <v>10</v>
      </c>
      <c r="G1159">
        <v>991.71100000000001</v>
      </c>
      <c r="H1159">
        <v>9917.11</v>
      </c>
      <c r="I1159" t="s">
        <v>1312</v>
      </c>
      <c r="J1159">
        <v>8.0974865345652992E-3</v>
      </c>
    </row>
    <row r="1160" spans="1:10" hidden="1" x14ac:dyDescent="0.25">
      <c r="A1160" t="s">
        <v>127</v>
      </c>
      <c r="B1160" t="s">
        <v>465</v>
      </c>
      <c r="C1160" t="s">
        <v>100</v>
      </c>
      <c r="D1160" t="s">
        <v>459</v>
      </c>
      <c r="E1160" t="s">
        <v>695</v>
      </c>
      <c r="F1160">
        <v>2811</v>
      </c>
      <c r="G1160">
        <v>1009.8250942725</v>
      </c>
      <c r="H1160">
        <v>2838618.34</v>
      </c>
      <c r="I1160" t="s">
        <v>1312</v>
      </c>
      <c r="J1160">
        <v>0.56731561337836001</v>
      </c>
    </row>
    <row r="1161" spans="1:10" hidden="1" x14ac:dyDescent="0.25">
      <c r="A1161" t="s">
        <v>127</v>
      </c>
      <c r="B1161" t="s">
        <v>465</v>
      </c>
      <c r="C1161" t="s">
        <v>108</v>
      </c>
      <c r="D1161" t="s">
        <v>459</v>
      </c>
      <c r="E1161" t="s">
        <v>695</v>
      </c>
      <c r="F1161">
        <v>3537</v>
      </c>
      <c r="G1161">
        <v>1009.825094713</v>
      </c>
      <c r="H1161">
        <v>3571751.36</v>
      </c>
      <c r="I1161" t="s">
        <v>1312</v>
      </c>
      <c r="J1161">
        <v>1.2952374706073999</v>
      </c>
    </row>
    <row r="1162" spans="1:10" hidden="1" x14ac:dyDescent="0.25">
      <c r="A1162" t="s">
        <v>127</v>
      </c>
      <c r="B1162" t="s">
        <v>465</v>
      </c>
      <c r="C1162" t="s">
        <v>352</v>
      </c>
      <c r="D1162" t="s">
        <v>466</v>
      </c>
      <c r="E1162" t="s">
        <v>695</v>
      </c>
      <c r="F1162">
        <v>1991</v>
      </c>
      <c r="G1162">
        <v>991.71082872928002</v>
      </c>
      <c r="H1162">
        <v>1974496.26</v>
      </c>
      <c r="I1162" t="s">
        <v>1312</v>
      </c>
      <c r="J1162">
        <v>0.79232794335775003</v>
      </c>
    </row>
    <row r="1163" spans="1:10" hidden="1" x14ac:dyDescent="0.25">
      <c r="A1163" t="s">
        <v>127</v>
      </c>
      <c r="B1163" t="s">
        <v>465</v>
      </c>
      <c r="C1163" t="s">
        <v>352</v>
      </c>
      <c r="D1163" t="s">
        <v>459</v>
      </c>
      <c r="E1163" t="s">
        <v>695</v>
      </c>
      <c r="F1163">
        <v>1810</v>
      </c>
      <c r="G1163">
        <v>1009.8250939227</v>
      </c>
      <c r="H1163">
        <v>1827783.42</v>
      </c>
      <c r="I1163" t="s">
        <v>1312</v>
      </c>
      <c r="J1163">
        <v>0.73345486006238003</v>
      </c>
    </row>
    <row r="1164" spans="1:10" hidden="1" x14ac:dyDescent="0.25">
      <c r="A1164" t="s">
        <v>127</v>
      </c>
      <c r="B1164" t="s">
        <v>465</v>
      </c>
      <c r="C1164" t="s">
        <v>1079</v>
      </c>
      <c r="D1164" t="s">
        <v>459</v>
      </c>
      <c r="E1164" t="s">
        <v>695</v>
      </c>
      <c r="F1164">
        <v>663</v>
      </c>
      <c r="G1164">
        <v>1009.8250980392</v>
      </c>
      <c r="H1164">
        <v>669514.04</v>
      </c>
      <c r="I1164" t="s">
        <v>1312</v>
      </c>
      <c r="J1164">
        <v>1.5982419399867001</v>
      </c>
    </row>
    <row r="1165" spans="1:10" hidden="1" x14ac:dyDescent="0.25">
      <c r="A1165" t="s">
        <v>127</v>
      </c>
      <c r="B1165" t="s">
        <v>465</v>
      </c>
      <c r="C1165" t="s">
        <v>353</v>
      </c>
      <c r="D1165" t="s">
        <v>459</v>
      </c>
      <c r="E1165" t="s">
        <v>695</v>
      </c>
      <c r="F1165">
        <v>182</v>
      </c>
      <c r="G1165">
        <v>1009.8251098901</v>
      </c>
      <c r="H1165">
        <v>183788.17</v>
      </c>
      <c r="I1165" t="s">
        <v>1312</v>
      </c>
      <c r="J1165">
        <v>0.48383032611297999</v>
      </c>
    </row>
    <row r="1166" spans="1:10" hidden="1" x14ac:dyDescent="0.25">
      <c r="A1166" t="s">
        <v>127</v>
      </c>
      <c r="B1166" t="s">
        <v>465</v>
      </c>
      <c r="C1166" t="s">
        <v>357</v>
      </c>
      <c r="D1166" t="s">
        <v>459</v>
      </c>
      <c r="E1166" t="s">
        <v>695</v>
      </c>
      <c r="F1166">
        <v>91</v>
      </c>
      <c r="G1166">
        <v>1009.8250549451</v>
      </c>
      <c r="H1166">
        <v>91894.080000000002</v>
      </c>
      <c r="I1166" t="s">
        <v>1312</v>
      </c>
      <c r="J1166">
        <v>15.195654589615</v>
      </c>
    </row>
    <row r="1167" spans="1:10" hidden="1" x14ac:dyDescent="0.25">
      <c r="A1167" t="s">
        <v>127</v>
      </c>
      <c r="B1167" t="s">
        <v>465</v>
      </c>
      <c r="C1167" t="s">
        <v>1012</v>
      </c>
      <c r="D1167" t="s">
        <v>459</v>
      </c>
      <c r="E1167" t="s">
        <v>694</v>
      </c>
      <c r="F1167">
        <v>159</v>
      </c>
      <c r="G1167">
        <v>1009.8250943396</v>
      </c>
      <c r="H1167">
        <v>160562.19</v>
      </c>
      <c r="I1167" t="s">
        <v>1312</v>
      </c>
      <c r="J1167">
        <v>0.50629997723724995</v>
      </c>
    </row>
    <row r="1168" spans="1:10" hidden="1" x14ac:dyDescent="0.25">
      <c r="A1168" t="s">
        <v>127</v>
      </c>
      <c r="B1168" t="s">
        <v>394</v>
      </c>
      <c r="C1168" t="s">
        <v>356</v>
      </c>
      <c r="D1168" t="s">
        <v>395</v>
      </c>
      <c r="E1168" t="s">
        <v>695</v>
      </c>
      <c r="F1168">
        <v>39</v>
      </c>
      <c r="G1168">
        <v>753.87128205127999</v>
      </c>
      <c r="H1168">
        <v>29400.98</v>
      </c>
      <c r="I1168" t="s">
        <v>1312</v>
      </c>
      <c r="J1168">
        <v>4.9954087097824997</v>
      </c>
    </row>
    <row r="1169" spans="1:10" hidden="1" x14ac:dyDescent="0.25">
      <c r="A1169" t="s">
        <v>127</v>
      </c>
      <c r="B1169" t="s">
        <v>394</v>
      </c>
      <c r="C1169" t="s">
        <v>932</v>
      </c>
      <c r="D1169" t="s">
        <v>395</v>
      </c>
      <c r="E1169" t="s">
        <v>695</v>
      </c>
      <c r="F1169">
        <v>230</v>
      </c>
      <c r="G1169">
        <v>751.75621739129997</v>
      </c>
      <c r="H1169">
        <v>172903.93</v>
      </c>
      <c r="I1169" t="s">
        <v>1312</v>
      </c>
      <c r="J1169">
        <v>0.14117895686831999</v>
      </c>
    </row>
    <row r="1170" spans="1:10" hidden="1" x14ac:dyDescent="0.25">
      <c r="A1170" t="s">
        <v>127</v>
      </c>
      <c r="B1170" t="s">
        <v>394</v>
      </c>
      <c r="C1170" t="s">
        <v>1011</v>
      </c>
      <c r="D1170" t="s">
        <v>395</v>
      </c>
      <c r="E1170" t="s">
        <v>694</v>
      </c>
      <c r="F1170">
        <v>78</v>
      </c>
      <c r="G1170">
        <v>751.75628205127998</v>
      </c>
      <c r="H1170">
        <v>58636.99</v>
      </c>
      <c r="I1170" t="s">
        <v>1312</v>
      </c>
      <c r="J1170">
        <v>0.12325957661499</v>
      </c>
    </row>
    <row r="1171" spans="1:10" hidden="1" x14ac:dyDescent="0.25">
      <c r="A1171" t="s">
        <v>127</v>
      </c>
      <c r="B1171" t="s">
        <v>394</v>
      </c>
      <c r="C1171" t="s">
        <v>352</v>
      </c>
      <c r="D1171" t="s">
        <v>395</v>
      </c>
      <c r="E1171" t="s">
        <v>695</v>
      </c>
      <c r="F1171">
        <v>1360</v>
      </c>
      <c r="G1171">
        <v>751.75623529411996</v>
      </c>
      <c r="H1171">
        <v>1022388.48</v>
      </c>
      <c r="I1171" t="s">
        <v>1312</v>
      </c>
      <c r="J1171">
        <v>0.41026512841865997</v>
      </c>
    </row>
    <row r="1172" spans="1:10" hidden="1" x14ac:dyDescent="0.25">
      <c r="A1172" t="s">
        <v>127</v>
      </c>
      <c r="B1172" t="s">
        <v>394</v>
      </c>
      <c r="C1172" t="s">
        <v>353</v>
      </c>
      <c r="D1172" t="s">
        <v>395</v>
      </c>
      <c r="E1172" t="s">
        <v>695</v>
      </c>
      <c r="F1172">
        <v>40</v>
      </c>
      <c r="G1172">
        <v>753.87125000000003</v>
      </c>
      <c r="H1172">
        <v>30154.85</v>
      </c>
      <c r="I1172" t="s">
        <v>1312</v>
      </c>
      <c r="J1172">
        <v>7.9383950062661995E-2</v>
      </c>
    </row>
    <row r="1173" spans="1:10" hidden="1" x14ac:dyDescent="0.25">
      <c r="A1173" t="s">
        <v>127</v>
      </c>
      <c r="B1173" t="s">
        <v>394</v>
      </c>
      <c r="C1173" t="s">
        <v>357</v>
      </c>
      <c r="D1173" t="s">
        <v>395</v>
      </c>
      <c r="E1173" t="s">
        <v>695</v>
      </c>
      <c r="F1173">
        <v>19</v>
      </c>
      <c r="G1173">
        <v>753.87105263158003</v>
      </c>
      <c r="H1173">
        <v>14323.55</v>
      </c>
      <c r="I1173" t="s">
        <v>1312</v>
      </c>
      <c r="J1173">
        <v>2.3685499468200999</v>
      </c>
    </row>
    <row r="1174" spans="1:10" hidden="1" x14ac:dyDescent="0.25">
      <c r="A1174" t="s">
        <v>127</v>
      </c>
      <c r="B1174" t="s">
        <v>394</v>
      </c>
      <c r="C1174" t="s">
        <v>1012</v>
      </c>
      <c r="D1174" t="s">
        <v>395</v>
      </c>
      <c r="E1174" t="s">
        <v>694</v>
      </c>
      <c r="F1174">
        <v>49</v>
      </c>
      <c r="G1174">
        <v>751.75632653060995</v>
      </c>
      <c r="H1174">
        <v>36836.06</v>
      </c>
      <c r="I1174" t="s">
        <v>1312</v>
      </c>
      <c r="J1174">
        <v>0.11615496985628999</v>
      </c>
    </row>
    <row r="1175" spans="1:10" hidden="1" x14ac:dyDescent="0.25">
      <c r="A1175" t="s">
        <v>127</v>
      </c>
      <c r="B1175" t="s">
        <v>407</v>
      </c>
      <c r="C1175" t="s">
        <v>932</v>
      </c>
      <c r="D1175" t="s">
        <v>408</v>
      </c>
      <c r="E1175" t="s">
        <v>695</v>
      </c>
      <c r="F1175">
        <v>310</v>
      </c>
      <c r="G1175">
        <v>611.72667741935004</v>
      </c>
      <c r="H1175">
        <v>189635.27</v>
      </c>
      <c r="I1175" t="s">
        <v>1312</v>
      </c>
      <c r="J1175">
        <v>0.15484037641043</v>
      </c>
    </row>
    <row r="1176" spans="1:10" hidden="1" x14ac:dyDescent="0.25">
      <c r="A1176" t="s">
        <v>127</v>
      </c>
      <c r="B1176" t="s">
        <v>407</v>
      </c>
      <c r="C1176" t="s">
        <v>100</v>
      </c>
      <c r="D1176" t="s">
        <v>408</v>
      </c>
      <c r="E1176" t="s">
        <v>695</v>
      </c>
      <c r="F1176">
        <v>1431</v>
      </c>
      <c r="G1176">
        <v>611.72666666666998</v>
      </c>
      <c r="H1176">
        <v>875380.86</v>
      </c>
      <c r="I1176" t="s">
        <v>1312</v>
      </c>
      <c r="J1176">
        <v>0.17495033500368001</v>
      </c>
    </row>
    <row r="1177" spans="1:10" hidden="1" x14ac:dyDescent="0.25">
      <c r="A1177" t="s">
        <v>127</v>
      </c>
      <c r="B1177" t="s">
        <v>407</v>
      </c>
      <c r="C1177" t="s">
        <v>108</v>
      </c>
      <c r="D1177" t="s">
        <v>408</v>
      </c>
      <c r="E1177" t="s">
        <v>695</v>
      </c>
      <c r="F1177">
        <v>1468</v>
      </c>
      <c r="G1177">
        <v>611.72666212534</v>
      </c>
      <c r="H1177">
        <v>898014.74</v>
      </c>
      <c r="I1177" t="s">
        <v>1312</v>
      </c>
      <c r="J1177">
        <v>0.32565042276787998</v>
      </c>
    </row>
    <row r="1178" spans="1:10" hidden="1" x14ac:dyDescent="0.25">
      <c r="A1178" t="s">
        <v>127</v>
      </c>
      <c r="B1178" t="s">
        <v>407</v>
      </c>
      <c r="C1178" t="s">
        <v>1079</v>
      </c>
      <c r="D1178" t="s">
        <v>408</v>
      </c>
      <c r="E1178" t="s">
        <v>695</v>
      </c>
      <c r="F1178">
        <v>53</v>
      </c>
      <c r="G1178">
        <v>611.72660377358</v>
      </c>
      <c r="H1178">
        <v>32421.51</v>
      </c>
      <c r="I1178" t="s">
        <v>1312</v>
      </c>
      <c r="J1178">
        <v>7.7395564460005006E-2</v>
      </c>
    </row>
    <row r="1179" spans="1:10" hidden="1" x14ac:dyDescent="0.25">
      <c r="A1179" t="s">
        <v>127</v>
      </c>
      <c r="B1179" t="s">
        <v>407</v>
      </c>
      <c r="C1179" t="s">
        <v>353</v>
      </c>
      <c r="D1179" t="s">
        <v>408</v>
      </c>
      <c r="E1179" t="s">
        <v>695</v>
      </c>
      <c r="F1179">
        <v>54</v>
      </c>
      <c r="G1179">
        <v>613.22444444444</v>
      </c>
      <c r="H1179">
        <v>33114.120000000003</v>
      </c>
      <c r="I1179" t="s">
        <v>1312</v>
      </c>
      <c r="J1179">
        <v>8.7174356644088E-2</v>
      </c>
    </row>
    <row r="1180" spans="1:10" hidden="1" x14ac:dyDescent="0.25">
      <c r="A1180" t="s">
        <v>127</v>
      </c>
      <c r="B1180" t="s">
        <v>407</v>
      </c>
      <c r="C1180" t="s">
        <v>1012</v>
      </c>
      <c r="D1180" t="s">
        <v>408</v>
      </c>
      <c r="E1180" t="s">
        <v>694</v>
      </c>
      <c r="F1180">
        <v>66</v>
      </c>
      <c r="G1180">
        <v>611.72666666666998</v>
      </c>
      <c r="H1180">
        <v>40373.96</v>
      </c>
      <c r="I1180" t="s">
        <v>1312</v>
      </c>
      <c r="J1180">
        <v>0.12731101281675999</v>
      </c>
    </row>
    <row r="1181" spans="1:10" hidden="1" x14ac:dyDescent="0.25">
      <c r="A1181" t="s">
        <v>127</v>
      </c>
      <c r="B1181" t="s">
        <v>1374</v>
      </c>
      <c r="C1181" t="s">
        <v>1314</v>
      </c>
      <c r="D1181" t="s">
        <v>1375</v>
      </c>
      <c r="E1181" t="s">
        <v>694</v>
      </c>
      <c r="F1181">
        <v>1909</v>
      </c>
      <c r="G1181">
        <v>968.66684127815995</v>
      </c>
      <c r="H1181">
        <v>1849185</v>
      </c>
      <c r="I1181" t="s">
        <v>1312</v>
      </c>
      <c r="J1181">
        <v>2.5264571286344002</v>
      </c>
    </row>
    <row r="1182" spans="1:10" hidden="1" x14ac:dyDescent="0.25">
      <c r="A1182" t="s">
        <v>127</v>
      </c>
      <c r="B1182" t="s">
        <v>1651</v>
      </c>
      <c r="C1182" t="s">
        <v>1314</v>
      </c>
      <c r="D1182" t="s">
        <v>1376</v>
      </c>
      <c r="E1182" t="s">
        <v>694</v>
      </c>
      <c r="F1182">
        <v>2215</v>
      </c>
      <c r="G1182">
        <v>1016.0116433409</v>
      </c>
      <c r="H1182">
        <v>2250465.79</v>
      </c>
      <c r="I1182" t="s">
        <v>1312</v>
      </c>
      <c r="J1182">
        <v>3.0747087705628999</v>
      </c>
    </row>
    <row r="1183" spans="1:10" hidden="1" x14ac:dyDescent="0.25">
      <c r="A1183" t="s">
        <v>127</v>
      </c>
      <c r="B1183" t="s">
        <v>893</v>
      </c>
      <c r="C1183" t="s">
        <v>455</v>
      </c>
      <c r="D1183" t="s">
        <v>894</v>
      </c>
      <c r="E1183" t="s">
        <v>695</v>
      </c>
      <c r="F1183">
        <v>40</v>
      </c>
      <c r="G1183">
        <v>1067.684</v>
      </c>
      <c r="H1183">
        <v>42707.360000000001</v>
      </c>
      <c r="I1183" t="s">
        <v>1312</v>
      </c>
      <c r="J1183">
        <v>1.0148222152541</v>
      </c>
    </row>
    <row r="1184" spans="1:10" hidden="1" x14ac:dyDescent="0.25">
      <c r="A1184" t="s">
        <v>127</v>
      </c>
      <c r="B1184" t="s">
        <v>893</v>
      </c>
      <c r="C1184" t="s">
        <v>932</v>
      </c>
      <c r="D1184" t="s">
        <v>1100</v>
      </c>
      <c r="E1184" t="s">
        <v>692</v>
      </c>
      <c r="F1184">
        <v>3446</v>
      </c>
      <c r="G1184">
        <v>1021.9447968659</v>
      </c>
      <c r="H1184">
        <v>3521621.77</v>
      </c>
      <c r="I1184" t="s">
        <v>1312</v>
      </c>
      <c r="J1184">
        <v>2.8754632007113998</v>
      </c>
    </row>
    <row r="1185" spans="1:10" hidden="1" x14ac:dyDescent="0.25">
      <c r="A1185" t="s">
        <v>127</v>
      </c>
      <c r="B1185" t="s">
        <v>893</v>
      </c>
      <c r="C1185" t="s">
        <v>1011</v>
      </c>
      <c r="D1185" t="s">
        <v>1100</v>
      </c>
      <c r="E1185" t="s">
        <v>692</v>
      </c>
      <c r="F1185">
        <v>990</v>
      </c>
      <c r="G1185">
        <v>1021.9447979798</v>
      </c>
      <c r="H1185">
        <v>1011725.35</v>
      </c>
      <c r="I1185" t="s">
        <v>1312</v>
      </c>
      <c r="J1185">
        <v>2.126726462113</v>
      </c>
    </row>
    <row r="1186" spans="1:10" hidden="1" x14ac:dyDescent="0.25">
      <c r="A1186" t="s">
        <v>127</v>
      </c>
      <c r="B1186" t="s">
        <v>893</v>
      </c>
      <c r="C1186" t="s">
        <v>100</v>
      </c>
      <c r="D1186" t="s">
        <v>894</v>
      </c>
      <c r="E1186" t="s">
        <v>695</v>
      </c>
      <c r="F1186">
        <v>1232</v>
      </c>
      <c r="G1186">
        <v>1069.5194155843999</v>
      </c>
      <c r="H1186">
        <v>1317647.92</v>
      </c>
      <c r="I1186" t="s">
        <v>1312</v>
      </c>
      <c r="J1186">
        <v>0.26334017060972997</v>
      </c>
    </row>
    <row r="1187" spans="1:10" hidden="1" x14ac:dyDescent="0.25">
      <c r="A1187" t="s">
        <v>127</v>
      </c>
      <c r="B1187" t="s">
        <v>893</v>
      </c>
      <c r="C1187" t="s">
        <v>108</v>
      </c>
      <c r="D1187" t="s">
        <v>894</v>
      </c>
      <c r="E1187" t="s">
        <v>695</v>
      </c>
      <c r="F1187">
        <v>1366</v>
      </c>
      <c r="G1187">
        <v>1069.5194216691</v>
      </c>
      <c r="H1187">
        <v>1460963.53</v>
      </c>
      <c r="I1187" t="s">
        <v>1312</v>
      </c>
      <c r="J1187">
        <v>0.52979463476619004</v>
      </c>
    </row>
    <row r="1188" spans="1:10" hidden="1" x14ac:dyDescent="0.25">
      <c r="A1188" t="s">
        <v>127</v>
      </c>
      <c r="B1188" t="s">
        <v>893</v>
      </c>
      <c r="C1188" t="s">
        <v>1079</v>
      </c>
      <c r="D1188" t="s">
        <v>894</v>
      </c>
      <c r="E1188" t="s">
        <v>695</v>
      </c>
      <c r="F1188">
        <v>151</v>
      </c>
      <c r="G1188">
        <v>1069.5194039734999</v>
      </c>
      <c r="H1188">
        <v>161497.43</v>
      </c>
      <c r="I1188" t="s">
        <v>1312</v>
      </c>
      <c r="J1188">
        <v>0.38552136386275998</v>
      </c>
    </row>
    <row r="1189" spans="1:10" hidden="1" x14ac:dyDescent="0.25">
      <c r="A1189" t="s">
        <v>127</v>
      </c>
      <c r="B1189" t="s">
        <v>893</v>
      </c>
      <c r="C1189" t="s">
        <v>353</v>
      </c>
      <c r="D1189" t="s">
        <v>894</v>
      </c>
      <c r="E1189" t="s">
        <v>695</v>
      </c>
      <c r="F1189">
        <v>211</v>
      </c>
      <c r="G1189">
        <v>1067.6841232227</v>
      </c>
      <c r="H1189">
        <v>225281.35</v>
      </c>
      <c r="I1189" t="s">
        <v>1312</v>
      </c>
      <c r="J1189">
        <v>0.59306292150180995</v>
      </c>
    </row>
    <row r="1190" spans="1:10" hidden="1" x14ac:dyDescent="0.25">
      <c r="A1190" t="s">
        <v>127</v>
      </c>
      <c r="B1190" t="s">
        <v>893</v>
      </c>
      <c r="C1190" t="s">
        <v>1314</v>
      </c>
      <c r="D1190" t="s">
        <v>1100</v>
      </c>
      <c r="E1190" t="s">
        <v>694</v>
      </c>
      <c r="F1190">
        <v>1500</v>
      </c>
      <c r="G1190">
        <v>1021.9448</v>
      </c>
      <c r="H1190">
        <v>1532917.2</v>
      </c>
      <c r="I1190" t="s">
        <v>1312</v>
      </c>
      <c r="J1190">
        <v>2.0943548577055999</v>
      </c>
    </row>
    <row r="1191" spans="1:10" hidden="1" x14ac:dyDescent="0.25">
      <c r="A1191" t="s">
        <v>127</v>
      </c>
      <c r="B1191" t="s">
        <v>893</v>
      </c>
      <c r="C1191" t="s">
        <v>1012</v>
      </c>
      <c r="D1191" t="s">
        <v>1100</v>
      </c>
      <c r="E1191" t="s">
        <v>692</v>
      </c>
      <c r="F1191">
        <v>664</v>
      </c>
      <c r="G1191">
        <v>1021.9448042169</v>
      </c>
      <c r="H1191">
        <v>678571.35</v>
      </c>
      <c r="I1191" t="s">
        <v>1312</v>
      </c>
      <c r="J1191">
        <v>2.1397357563374002</v>
      </c>
    </row>
    <row r="1192" spans="1:10" hidden="1" x14ac:dyDescent="0.25">
      <c r="A1192" t="s">
        <v>127</v>
      </c>
      <c r="B1192" t="s">
        <v>814</v>
      </c>
      <c r="C1192" t="s">
        <v>245</v>
      </c>
      <c r="D1192" t="s">
        <v>804</v>
      </c>
      <c r="E1192" t="s">
        <v>692</v>
      </c>
      <c r="F1192">
        <v>538</v>
      </c>
      <c r="G1192">
        <v>1067.4614312268</v>
      </c>
      <c r="H1192">
        <v>574294.25</v>
      </c>
      <c r="I1192" t="s">
        <v>1312</v>
      </c>
      <c r="J1192">
        <v>4.6855346390186998</v>
      </c>
    </row>
    <row r="1193" spans="1:10" hidden="1" x14ac:dyDescent="0.25">
      <c r="A1193" t="s">
        <v>127</v>
      </c>
      <c r="B1193" t="s">
        <v>814</v>
      </c>
      <c r="C1193" t="s">
        <v>932</v>
      </c>
      <c r="D1193" t="s">
        <v>804</v>
      </c>
      <c r="E1193" t="s">
        <v>692</v>
      </c>
      <c r="F1193">
        <v>3238</v>
      </c>
      <c r="G1193">
        <v>1067.4614268067</v>
      </c>
      <c r="H1193">
        <v>3456440.1</v>
      </c>
      <c r="I1193" t="s">
        <v>1312</v>
      </c>
      <c r="J1193">
        <v>2.8222412746538001</v>
      </c>
    </row>
    <row r="1194" spans="1:10" hidden="1" x14ac:dyDescent="0.25">
      <c r="A1194" t="s">
        <v>127</v>
      </c>
      <c r="B1194" t="s">
        <v>814</v>
      </c>
      <c r="C1194" t="s">
        <v>1011</v>
      </c>
      <c r="D1194" t="s">
        <v>804</v>
      </c>
      <c r="E1194" t="s">
        <v>692</v>
      </c>
      <c r="F1194">
        <v>935</v>
      </c>
      <c r="G1194">
        <v>1067.4614331550999</v>
      </c>
      <c r="H1194">
        <v>998076.44</v>
      </c>
      <c r="I1194" t="s">
        <v>1312</v>
      </c>
      <c r="J1194">
        <v>2.0980353770511999</v>
      </c>
    </row>
    <row r="1195" spans="1:10" hidden="1" x14ac:dyDescent="0.25">
      <c r="A1195" t="s">
        <v>127</v>
      </c>
      <c r="B1195" t="s">
        <v>814</v>
      </c>
      <c r="C1195" t="s">
        <v>1012</v>
      </c>
      <c r="D1195" t="s">
        <v>804</v>
      </c>
      <c r="E1195" t="s">
        <v>692</v>
      </c>
      <c r="F1195">
        <v>627</v>
      </c>
      <c r="G1195">
        <v>1067.4614354067</v>
      </c>
      <c r="H1195">
        <v>669298.31999999995</v>
      </c>
      <c r="I1195" t="s">
        <v>1312</v>
      </c>
      <c r="J1195">
        <v>2.1104951556835001</v>
      </c>
    </row>
    <row r="1196" spans="1:10" hidden="1" x14ac:dyDescent="0.25">
      <c r="A1196" t="s">
        <v>127</v>
      </c>
      <c r="B1196" t="s">
        <v>324</v>
      </c>
      <c r="C1196" t="s">
        <v>352</v>
      </c>
      <c r="D1196" t="s">
        <v>325</v>
      </c>
      <c r="E1196" t="s">
        <v>695</v>
      </c>
      <c r="F1196">
        <v>2854</v>
      </c>
      <c r="G1196">
        <v>618.63183601961998</v>
      </c>
      <c r="H1196">
        <v>1765575.26</v>
      </c>
      <c r="I1196" t="s">
        <v>1312</v>
      </c>
      <c r="J1196">
        <v>0.70849190395484996</v>
      </c>
    </row>
    <row r="1197" spans="1:10" hidden="1" x14ac:dyDescent="0.25">
      <c r="A1197" t="s">
        <v>127</v>
      </c>
      <c r="B1197" t="s">
        <v>1097</v>
      </c>
      <c r="C1197" t="s">
        <v>245</v>
      </c>
      <c r="D1197" t="s">
        <v>163</v>
      </c>
      <c r="E1197" t="s">
        <v>694</v>
      </c>
      <c r="F1197">
        <v>300</v>
      </c>
      <c r="G1197">
        <v>1007.5166333333</v>
      </c>
      <c r="H1197">
        <v>302254.99</v>
      </c>
      <c r="I1197" t="s">
        <v>1312</v>
      </c>
      <c r="J1197">
        <v>2.4660289136819</v>
      </c>
    </row>
    <row r="1198" spans="1:10" hidden="1" x14ac:dyDescent="0.25">
      <c r="A1198" t="s">
        <v>127</v>
      </c>
      <c r="B1198" t="s">
        <v>975</v>
      </c>
      <c r="C1198" t="s">
        <v>245</v>
      </c>
      <c r="D1198" t="s">
        <v>963</v>
      </c>
      <c r="E1198" t="s">
        <v>692</v>
      </c>
      <c r="F1198">
        <v>105</v>
      </c>
      <c r="G1198">
        <v>1050.8002857142999</v>
      </c>
      <c r="H1198">
        <v>110334.03</v>
      </c>
      <c r="I1198" t="s">
        <v>1312</v>
      </c>
      <c r="J1198">
        <v>0.90018996259761996</v>
      </c>
    </row>
    <row r="1199" spans="1:10" hidden="1" x14ac:dyDescent="0.25">
      <c r="A1199" t="s">
        <v>127</v>
      </c>
      <c r="B1199" t="s">
        <v>975</v>
      </c>
      <c r="C1199" t="s">
        <v>455</v>
      </c>
      <c r="D1199" t="s">
        <v>974</v>
      </c>
      <c r="E1199" t="s">
        <v>695</v>
      </c>
      <c r="F1199">
        <v>10</v>
      </c>
      <c r="G1199">
        <v>1058.0740000000001</v>
      </c>
      <c r="H1199">
        <v>10580.74</v>
      </c>
      <c r="I1199" t="s">
        <v>1312</v>
      </c>
      <c r="J1199">
        <v>0.25142200327595998</v>
      </c>
    </row>
    <row r="1200" spans="1:10" hidden="1" x14ac:dyDescent="0.25">
      <c r="A1200" t="s">
        <v>127</v>
      </c>
      <c r="B1200" t="s">
        <v>975</v>
      </c>
      <c r="C1200" t="s">
        <v>932</v>
      </c>
      <c r="D1200" t="s">
        <v>1099</v>
      </c>
      <c r="E1200" t="s">
        <v>692</v>
      </c>
      <c r="F1200">
        <v>3875</v>
      </c>
      <c r="G1200">
        <v>1184.4846451613</v>
      </c>
      <c r="H1200">
        <v>4589878</v>
      </c>
      <c r="I1200" t="s">
        <v>1312</v>
      </c>
      <c r="J1200">
        <v>3.7477123174289</v>
      </c>
    </row>
    <row r="1201" spans="1:10" hidden="1" x14ac:dyDescent="0.25">
      <c r="A1201" t="s">
        <v>127</v>
      </c>
      <c r="B1201" t="s">
        <v>975</v>
      </c>
      <c r="C1201" t="s">
        <v>1011</v>
      </c>
      <c r="D1201" t="s">
        <v>1099</v>
      </c>
      <c r="E1201" t="s">
        <v>692</v>
      </c>
      <c r="F1201">
        <v>925</v>
      </c>
      <c r="G1201">
        <v>1184.4846486485999</v>
      </c>
      <c r="H1201">
        <v>1095648.3</v>
      </c>
      <c r="I1201" t="s">
        <v>1312</v>
      </c>
      <c r="J1201">
        <v>2.3031391204927001</v>
      </c>
    </row>
    <row r="1202" spans="1:10" hidden="1" x14ac:dyDescent="0.25">
      <c r="A1202" t="s">
        <v>127</v>
      </c>
      <c r="B1202" t="s">
        <v>975</v>
      </c>
      <c r="C1202" t="s">
        <v>100</v>
      </c>
      <c r="D1202" t="s">
        <v>974</v>
      </c>
      <c r="E1202" t="s">
        <v>695</v>
      </c>
      <c r="F1202">
        <v>405</v>
      </c>
      <c r="G1202">
        <v>1058.0740000000001</v>
      </c>
      <c r="H1202">
        <v>428519.97</v>
      </c>
      <c r="I1202" t="s">
        <v>1312</v>
      </c>
      <c r="J1202">
        <v>8.5642393765913996E-2</v>
      </c>
    </row>
    <row r="1203" spans="1:10" hidden="1" x14ac:dyDescent="0.25">
      <c r="A1203" t="s">
        <v>127</v>
      </c>
      <c r="B1203" t="s">
        <v>975</v>
      </c>
      <c r="C1203" t="s">
        <v>108</v>
      </c>
      <c r="D1203" t="s">
        <v>974</v>
      </c>
      <c r="E1203" t="s">
        <v>695</v>
      </c>
      <c r="F1203">
        <v>456</v>
      </c>
      <c r="G1203">
        <v>1058.0740131579</v>
      </c>
      <c r="H1203">
        <v>482481.75</v>
      </c>
      <c r="I1203" t="s">
        <v>1312</v>
      </c>
      <c r="J1203">
        <v>0.17496415021572001</v>
      </c>
    </row>
    <row r="1204" spans="1:10" hidden="1" x14ac:dyDescent="0.25">
      <c r="A1204" t="s">
        <v>127</v>
      </c>
      <c r="B1204" t="s">
        <v>975</v>
      </c>
      <c r="C1204" t="s">
        <v>352</v>
      </c>
      <c r="D1204" t="s">
        <v>974</v>
      </c>
      <c r="E1204" t="s">
        <v>695</v>
      </c>
      <c r="F1204">
        <v>810</v>
      </c>
      <c r="G1204">
        <v>1058.0740123457001</v>
      </c>
      <c r="H1204">
        <v>857039.95</v>
      </c>
      <c r="I1204" t="s">
        <v>1312</v>
      </c>
      <c r="J1204">
        <v>0.34391389576950998</v>
      </c>
    </row>
    <row r="1205" spans="1:10" hidden="1" x14ac:dyDescent="0.25">
      <c r="A1205" t="s">
        <v>127</v>
      </c>
      <c r="B1205" t="s">
        <v>975</v>
      </c>
      <c r="C1205" t="s">
        <v>1079</v>
      </c>
      <c r="D1205" t="s">
        <v>974</v>
      </c>
      <c r="E1205" t="s">
        <v>695</v>
      </c>
      <c r="F1205">
        <v>64</v>
      </c>
      <c r="G1205">
        <v>1058.0740625000001</v>
      </c>
      <c r="H1205">
        <v>67716.740000000005</v>
      </c>
      <c r="I1205" t="s">
        <v>1312</v>
      </c>
      <c r="J1205">
        <v>0.16165117897629</v>
      </c>
    </row>
    <row r="1206" spans="1:10" hidden="1" x14ac:dyDescent="0.25">
      <c r="A1206" t="s">
        <v>127</v>
      </c>
      <c r="B1206" t="s">
        <v>975</v>
      </c>
      <c r="C1206" t="s">
        <v>353</v>
      </c>
      <c r="D1206" t="s">
        <v>974</v>
      </c>
      <c r="E1206" t="s">
        <v>695</v>
      </c>
      <c r="F1206">
        <v>63</v>
      </c>
      <c r="G1206">
        <v>1058.073968254</v>
      </c>
      <c r="H1206">
        <v>66658.66</v>
      </c>
      <c r="I1206" t="s">
        <v>1312</v>
      </c>
      <c r="J1206">
        <v>0.17548181260008999</v>
      </c>
    </row>
    <row r="1207" spans="1:10" hidden="1" x14ac:dyDescent="0.25">
      <c r="A1207" t="s">
        <v>127</v>
      </c>
      <c r="B1207" t="s">
        <v>975</v>
      </c>
      <c r="C1207" t="s">
        <v>1012</v>
      </c>
      <c r="D1207" t="s">
        <v>974</v>
      </c>
      <c r="E1207" t="s">
        <v>694</v>
      </c>
      <c r="F1207">
        <v>28</v>
      </c>
      <c r="G1207">
        <v>1058.0739285714001</v>
      </c>
      <c r="H1207">
        <v>29626.07</v>
      </c>
      <c r="I1207" t="s">
        <v>1312</v>
      </c>
      <c r="J1207">
        <v>9.34197432573E-2</v>
      </c>
    </row>
    <row r="1208" spans="1:10" hidden="1" x14ac:dyDescent="0.25">
      <c r="A1208" t="s">
        <v>127</v>
      </c>
      <c r="B1208" t="s">
        <v>233</v>
      </c>
      <c r="C1208" t="s">
        <v>455</v>
      </c>
      <c r="D1208" t="s">
        <v>497</v>
      </c>
      <c r="E1208" t="s">
        <v>695</v>
      </c>
      <c r="F1208">
        <v>46</v>
      </c>
      <c r="G1208">
        <v>869.83913043478003</v>
      </c>
      <c r="H1208">
        <v>40012.6</v>
      </c>
      <c r="I1208" t="s">
        <v>1312</v>
      </c>
      <c r="J1208">
        <v>0.95078870176184005</v>
      </c>
    </row>
    <row r="1209" spans="1:10" hidden="1" x14ac:dyDescent="0.25">
      <c r="A1209" t="s">
        <v>127</v>
      </c>
      <c r="B1209" t="s">
        <v>233</v>
      </c>
      <c r="C1209" t="s">
        <v>932</v>
      </c>
      <c r="D1209" t="s">
        <v>460</v>
      </c>
      <c r="E1209" t="s">
        <v>695</v>
      </c>
      <c r="F1209">
        <v>431</v>
      </c>
      <c r="G1209">
        <v>1013.5496055684</v>
      </c>
      <c r="H1209">
        <v>436839.88</v>
      </c>
      <c r="I1209" t="s">
        <v>1312</v>
      </c>
      <c r="J1209">
        <v>0.35668708384409997</v>
      </c>
    </row>
    <row r="1210" spans="1:10" hidden="1" x14ac:dyDescent="0.25">
      <c r="A1210" t="s">
        <v>127</v>
      </c>
      <c r="B1210" t="s">
        <v>233</v>
      </c>
      <c r="C1210" t="s">
        <v>932</v>
      </c>
      <c r="D1210" t="s">
        <v>497</v>
      </c>
      <c r="E1210" t="s">
        <v>695</v>
      </c>
      <c r="F1210">
        <v>150</v>
      </c>
      <c r="G1210">
        <v>869.83906666666996</v>
      </c>
      <c r="H1210">
        <v>130475.86</v>
      </c>
      <c r="I1210" t="s">
        <v>1312</v>
      </c>
      <c r="J1210">
        <v>0.10653572658120999</v>
      </c>
    </row>
    <row r="1211" spans="1:10" hidden="1" x14ac:dyDescent="0.25">
      <c r="A1211" t="s">
        <v>127</v>
      </c>
      <c r="B1211" t="s">
        <v>233</v>
      </c>
      <c r="C1211" t="s">
        <v>1011</v>
      </c>
      <c r="D1211" t="s">
        <v>460</v>
      </c>
      <c r="E1211" t="s">
        <v>694</v>
      </c>
      <c r="F1211">
        <v>147</v>
      </c>
      <c r="G1211">
        <v>1013.5495918367</v>
      </c>
      <c r="H1211">
        <v>148991.79</v>
      </c>
      <c r="I1211" t="s">
        <v>1312</v>
      </c>
      <c r="J1211">
        <v>0.31319249085790002</v>
      </c>
    </row>
    <row r="1212" spans="1:10" hidden="1" x14ac:dyDescent="0.25">
      <c r="A1212" t="s">
        <v>127</v>
      </c>
      <c r="B1212" t="s">
        <v>233</v>
      </c>
      <c r="C1212" t="s">
        <v>100</v>
      </c>
      <c r="D1212" t="s">
        <v>460</v>
      </c>
      <c r="E1212" t="s">
        <v>695</v>
      </c>
      <c r="F1212">
        <v>2444</v>
      </c>
      <c r="G1212">
        <v>1013.5496031097</v>
      </c>
      <c r="H1212">
        <v>2477115.23</v>
      </c>
      <c r="I1212" t="s">
        <v>1312</v>
      </c>
      <c r="J1212">
        <v>0.49506695786243998</v>
      </c>
    </row>
    <row r="1213" spans="1:10" hidden="1" x14ac:dyDescent="0.25">
      <c r="A1213" t="s">
        <v>127</v>
      </c>
      <c r="B1213" t="s">
        <v>233</v>
      </c>
      <c r="C1213" t="s">
        <v>100</v>
      </c>
      <c r="D1213" t="s">
        <v>497</v>
      </c>
      <c r="E1213" t="s">
        <v>695</v>
      </c>
      <c r="F1213">
        <v>1267</v>
      </c>
      <c r="G1213">
        <v>869.83909234411999</v>
      </c>
      <c r="H1213">
        <v>1102086.1299999999</v>
      </c>
      <c r="I1213" t="s">
        <v>1312</v>
      </c>
      <c r="J1213">
        <v>0.22025879986273</v>
      </c>
    </row>
    <row r="1214" spans="1:10" hidden="1" x14ac:dyDescent="0.25">
      <c r="A1214" t="s">
        <v>127</v>
      </c>
      <c r="B1214" t="s">
        <v>233</v>
      </c>
      <c r="C1214" t="s">
        <v>108</v>
      </c>
      <c r="D1214" t="s">
        <v>460</v>
      </c>
      <c r="E1214" t="s">
        <v>695</v>
      </c>
      <c r="F1214">
        <v>3073</v>
      </c>
      <c r="G1214">
        <v>1013.549606248</v>
      </c>
      <c r="H1214">
        <v>3114637.94</v>
      </c>
      <c r="I1214" t="s">
        <v>1312</v>
      </c>
      <c r="J1214">
        <v>1.1294727321846001</v>
      </c>
    </row>
    <row r="1215" spans="1:10" hidden="1" x14ac:dyDescent="0.25">
      <c r="A1215" t="s">
        <v>127</v>
      </c>
      <c r="B1215" t="s">
        <v>233</v>
      </c>
      <c r="C1215" t="s">
        <v>108</v>
      </c>
      <c r="D1215" t="s">
        <v>497</v>
      </c>
      <c r="E1215" t="s">
        <v>695</v>
      </c>
      <c r="F1215">
        <v>1191</v>
      </c>
      <c r="G1215">
        <v>869.83909319898999</v>
      </c>
      <c r="H1215">
        <v>1035978.36</v>
      </c>
      <c r="I1215" t="s">
        <v>1312</v>
      </c>
      <c r="J1215">
        <v>0.37568068305023</v>
      </c>
    </row>
    <row r="1216" spans="1:10" hidden="1" x14ac:dyDescent="0.25">
      <c r="A1216" t="s">
        <v>127</v>
      </c>
      <c r="B1216" t="s">
        <v>233</v>
      </c>
      <c r="C1216" t="s">
        <v>352</v>
      </c>
      <c r="D1216" t="s">
        <v>460</v>
      </c>
      <c r="E1216" t="s">
        <v>695</v>
      </c>
      <c r="F1216">
        <v>2769</v>
      </c>
      <c r="G1216">
        <v>1013.5496063561</v>
      </c>
      <c r="H1216">
        <v>2806518.86</v>
      </c>
      <c r="I1216" t="s">
        <v>1312</v>
      </c>
      <c r="J1216">
        <v>1.1262028505126001</v>
      </c>
    </row>
    <row r="1217" spans="1:10" hidden="1" x14ac:dyDescent="0.25">
      <c r="A1217" t="s">
        <v>127</v>
      </c>
      <c r="B1217" t="s">
        <v>233</v>
      </c>
      <c r="C1217" t="s">
        <v>352</v>
      </c>
      <c r="D1217" t="s">
        <v>497</v>
      </c>
      <c r="E1217" t="s">
        <v>695</v>
      </c>
      <c r="F1217">
        <v>2011</v>
      </c>
      <c r="G1217">
        <v>869.83909497761999</v>
      </c>
      <c r="H1217">
        <v>1749246.42</v>
      </c>
      <c r="I1217" t="s">
        <v>1312</v>
      </c>
      <c r="J1217">
        <v>0.70193944980403</v>
      </c>
    </row>
    <row r="1218" spans="1:10" hidden="1" x14ac:dyDescent="0.25">
      <c r="A1218" t="s">
        <v>127</v>
      </c>
      <c r="B1218" t="s">
        <v>233</v>
      </c>
      <c r="C1218" t="s">
        <v>281</v>
      </c>
      <c r="D1218" t="s">
        <v>460</v>
      </c>
      <c r="E1218" t="s">
        <v>695</v>
      </c>
      <c r="F1218">
        <v>531</v>
      </c>
      <c r="G1218">
        <v>1013.5496045198</v>
      </c>
      <c r="H1218">
        <v>538194.84</v>
      </c>
      <c r="I1218" t="s">
        <v>1312</v>
      </c>
      <c r="J1218">
        <v>0.27043410727778999</v>
      </c>
    </row>
    <row r="1219" spans="1:10" hidden="1" x14ac:dyDescent="0.25">
      <c r="A1219" t="s">
        <v>127</v>
      </c>
      <c r="B1219" t="s">
        <v>233</v>
      </c>
      <c r="C1219" t="s">
        <v>1079</v>
      </c>
      <c r="D1219" t="s">
        <v>460</v>
      </c>
      <c r="E1219" t="s">
        <v>695</v>
      </c>
      <c r="F1219">
        <v>147</v>
      </c>
      <c r="G1219">
        <v>1013.5495918367</v>
      </c>
      <c r="H1219">
        <v>148991.79</v>
      </c>
      <c r="I1219" t="s">
        <v>1312</v>
      </c>
      <c r="J1219">
        <v>0.35566831054310999</v>
      </c>
    </row>
    <row r="1220" spans="1:10" hidden="1" x14ac:dyDescent="0.25">
      <c r="A1220" t="s">
        <v>127</v>
      </c>
      <c r="B1220" t="s">
        <v>233</v>
      </c>
      <c r="C1220" t="s">
        <v>1079</v>
      </c>
      <c r="D1220" t="s">
        <v>497</v>
      </c>
      <c r="E1220" t="s">
        <v>695</v>
      </c>
      <c r="F1220">
        <v>64</v>
      </c>
      <c r="G1220">
        <v>869.83906249999995</v>
      </c>
      <c r="H1220">
        <v>55669.7</v>
      </c>
      <c r="I1220" t="s">
        <v>1312</v>
      </c>
      <c r="J1220">
        <v>0.13289288052343001</v>
      </c>
    </row>
    <row r="1221" spans="1:10" hidden="1" x14ac:dyDescent="0.25">
      <c r="A1221" t="s">
        <v>127</v>
      </c>
      <c r="B1221" t="s">
        <v>233</v>
      </c>
      <c r="C1221" t="s">
        <v>353</v>
      </c>
      <c r="D1221" t="s">
        <v>460</v>
      </c>
      <c r="E1221" t="s">
        <v>695</v>
      </c>
      <c r="F1221">
        <v>159</v>
      </c>
      <c r="G1221">
        <v>1013.5496226415</v>
      </c>
      <c r="H1221">
        <v>161154.39000000001</v>
      </c>
      <c r="I1221" t="s">
        <v>1312</v>
      </c>
      <c r="J1221">
        <v>0.42424591891980001</v>
      </c>
    </row>
    <row r="1222" spans="1:10" hidden="1" x14ac:dyDescent="0.25">
      <c r="A1222" t="s">
        <v>127</v>
      </c>
      <c r="B1222" t="s">
        <v>233</v>
      </c>
      <c r="C1222" t="s">
        <v>353</v>
      </c>
      <c r="D1222" t="s">
        <v>497</v>
      </c>
      <c r="E1222" t="s">
        <v>695</v>
      </c>
      <c r="F1222">
        <v>94</v>
      </c>
      <c r="G1222">
        <v>869.83904255318998</v>
      </c>
      <c r="H1222">
        <v>81764.87</v>
      </c>
      <c r="I1222" t="s">
        <v>1312</v>
      </c>
      <c r="J1222">
        <v>0.21524956539196999</v>
      </c>
    </row>
    <row r="1223" spans="1:10" hidden="1" x14ac:dyDescent="0.25">
      <c r="A1223" t="s">
        <v>127</v>
      </c>
      <c r="B1223" t="s">
        <v>233</v>
      </c>
      <c r="C1223" t="s">
        <v>1012</v>
      </c>
      <c r="D1223" t="s">
        <v>460</v>
      </c>
      <c r="E1223" t="s">
        <v>694</v>
      </c>
      <c r="F1223">
        <v>92</v>
      </c>
      <c r="G1223">
        <v>1013.5495652174</v>
      </c>
      <c r="H1223">
        <v>93246.56</v>
      </c>
      <c r="I1223" t="s">
        <v>1312</v>
      </c>
      <c r="J1223">
        <v>0.29403392670125</v>
      </c>
    </row>
    <row r="1224" spans="1:10" hidden="1" x14ac:dyDescent="0.25">
      <c r="A1224" t="s">
        <v>127</v>
      </c>
      <c r="B1224" t="s">
        <v>1447</v>
      </c>
      <c r="C1224" t="s">
        <v>1314</v>
      </c>
      <c r="D1224" t="s">
        <v>1396</v>
      </c>
      <c r="E1224" t="s">
        <v>694</v>
      </c>
      <c r="F1224">
        <v>1303</v>
      </c>
      <c r="G1224">
        <v>1044.9944742901</v>
      </c>
      <c r="H1224">
        <v>1361627.8</v>
      </c>
      <c r="I1224" t="s">
        <v>1312</v>
      </c>
      <c r="J1224">
        <v>1.8603299625817999</v>
      </c>
    </row>
    <row r="1225" spans="1:10" hidden="1" x14ac:dyDescent="0.25">
      <c r="A1225" t="s">
        <v>127</v>
      </c>
      <c r="B1225" t="s">
        <v>973</v>
      </c>
      <c r="C1225" t="s">
        <v>352</v>
      </c>
      <c r="D1225" t="s">
        <v>972</v>
      </c>
      <c r="E1225" t="s">
        <v>695</v>
      </c>
      <c r="F1225">
        <v>3300</v>
      </c>
      <c r="G1225">
        <v>999.64205454545004</v>
      </c>
      <c r="H1225">
        <v>3298818.78</v>
      </c>
      <c r="I1225" t="s">
        <v>1312</v>
      </c>
      <c r="J1225">
        <v>1.3237534820487999</v>
      </c>
    </row>
    <row r="1226" spans="1:10" hidden="1" x14ac:dyDescent="0.25">
      <c r="A1226" t="s">
        <v>127</v>
      </c>
      <c r="B1226" t="s">
        <v>1377</v>
      </c>
      <c r="C1226" t="s">
        <v>1314</v>
      </c>
      <c r="D1226" t="s">
        <v>1378</v>
      </c>
      <c r="E1226" t="s">
        <v>694</v>
      </c>
      <c r="F1226">
        <v>1020</v>
      </c>
      <c r="G1226">
        <v>999.29873529411998</v>
      </c>
      <c r="H1226">
        <v>1019284.71</v>
      </c>
      <c r="I1226" t="s">
        <v>1312</v>
      </c>
      <c r="J1226">
        <v>1.3926022121570001</v>
      </c>
    </row>
    <row r="1227" spans="1:10" hidden="1" x14ac:dyDescent="0.25">
      <c r="A1227" t="s">
        <v>127</v>
      </c>
      <c r="B1227" t="s">
        <v>162</v>
      </c>
      <c r="C1227" t="s">
        <v>245</v>
      </c>
      <c r="D1227" t="s">
        <v>277</v>
      </c>
      <c r="E1227" t="s">
        <v>692</v>
      </c>
      <c r="F1227">
        <v>500</v>
      </c>
      <c r="G1227">
        <v>1140.8033</v>
      </c>
      <c r="H1227">
        <v>570401.65</v>
      </c>
      <c r="I1227" t="s">
        <v>1312</v>
      </c>
      <c r="J1227">
        <v>4.6537758113169998</v>
      </c>
    </row>
    <row r="1228" spans="1:10" hidden="1" x14ac:dyDescent="0.25">
      <c r="A1228" t="s">
        <v>127</v>
      </c>
      <c r="B1228" t="s">
        <v>842</v>
      </c>
      <c r="C1228" t="s">
        <v>455</v>
      </c>
      <c r="D1228" t="s">
        <v>461</v>
      </c>
      <c r="E1228" t="s">
        <v>695</v>
      </c>
      <c r="F1228">
        <v>62</v>
      </c>
      <c r="G1228">
        <v>904.79693548387002</v>
      </c>
      <c r="H1228">
        <v>56097.41</v>
      </c>
      <c r="I1228" t="s">
        <v>1312</v>
      </c>
      <c r="J1228">
        <v>1.3329996957484</v>
      </c>
    </row>
    <row r="1229" spans="1:10" hidden="1" x14ac:dyDescent="0.25">
      <c r="A1229" t="s">
        <v>127</v>
      </c>
      <c r="B1229" t="s">
        <v>842</v>
      </c>
      <c r="C1229" t="s">
        <v>356</v>
      </c>
      <c r="D1229" t="s">
        <v>461</v>
      </c>
      <c r="E1229" t="s">
        <v>695</v>
      </c>
      <c r="F1229">
        <v>114</v>
      </c>
      <c r="G1229">
        <v>904.79692982456004</v>
      </c>
      <c r="H1229">
        <v>103146.85</v>
      </c>
      <c r="I1229" t="s">
        <v>1312</v>
      </c>
      <c r="J1229">
        <v>17.525289050794001</v>
      </c>
    </row>
    <row r="1230" spans="1:10" hidden="1" x14ac:dyDescent="0.25">
      <c r="A1230" t="s">
        <v>127</v>
      </c>
      <c r="B1230" t="s">
        <v>842</v>
      </c>
      <c r="C1230" t="s">
        <v>932</v>
      </c>
      <c r="D1230" t="s">
        <v>461</v>
      </c>
      <c r="E1230" t="s">
        <v>695</v>
      </c>
      <c r="F1230">
        <v>687</v>
      </c>
      <c r="G1230">
        <v>904.79697234352</v>
      </c>
      <c r="H1230">
        <v>621595.52</v>
      </c>
      <c r="I1230" t="s">
        <v>1312</v>
      </c>
      <c r="J1230">
        <v>0.50754316057259996</v>
      </c>
    </row>
    <row r="1231" spans="1:10" hidden="1" x14ac:dyDescent="0.25">
      <c r="A1231" t="s">
        <v>127</v>
      </c>
      <c r="B1231" t="s">
        <v>842</v>
      </c>
      <c r="C1231" t="s">
        <v>1011</v>
      </c>
      <c r="D1231" t="s">
        <v>461</v>
      </c>
      <c r="E1231" t="s">
        <v>694</v>
      </c>
      <c r="F1231">
        <v>205</v>
      </c>
      <c r="G1231">
        <v>904.79697560976001</v>
      </c>
      <c r="H1231">
        <v>185483.38</v>
      </c>
      <c r="I1231" t="s">
        <v>1312</v>
      </c>
      <c r="J1231">
        <v>0.38990069046719</v>
      </c>
    </row>
    <row r="1232" spans="1:10" hidden="1" x14ac:dyDescent="0.25">
      <c r="A1232" t="s">
        <v>127</v>
      </c>
      <c r="B1232" t="s">
        <v>842</v>
      </c>
      <c r="C1232" t="s">
        <v>100</v>
      </c>
      <c r="D1232" t="s">
        <v>461</v>
      </c>
      <c r="E1232" t="s">
        <v>695</v>
      </c>
      <c r="F1232">
        <v>3255</v>
      </c>
      <c r="G1232">
        <v>904.79697081412996</v>
      </c>
      <c r="H1232">
        <v>2945114.14</v>
      </c>
      <c r="I1232" t="s">
        <v>1312</v>
      </c>
      <c r="J1232">
        <v>0.58859946448572997</v>
      </c>
    </row>
    <row r="1233" spans="1:10" hidden="1" x14ac:dyDescent="0.25">
      <c r="A1233" t="s">
        <v>127</v>
      </c>
      <c r="B1233" t="s">
        <v>842</v>
      </c>
      <c r="C1233" t="s">
        <v>108</v>
      </c>
      <c r="D1233" t="s">
        <v>461</v>
      </c>
      <c r="E1233" t="s">
        <v>695</v>
      </c>
      <c r="F1233">
        <v>2616</v>
      </c>
      <c r="G1233">
        <v>904.79697247705997</v>
      </c>
      <c r="H1233">
        <v>2366948.88</v>
      </c>
      <c r="I1233" t="s">
        <v>1312</v>
      </c>
      <c r="J1233">
        <v>0.85833546946229999</v>
      </c>
    </row>
    <row r="1234" spans="1:10" hidden="1" x14ac:dyDescent="0.25">
      <c r="A1234" t="s">
        <v>127</v>
      </c>
      <c r="B1234" t="s">
        <v>842</v>
      </c>
      <c r="C1234" t="s">
        <v>352</v>
      </c>
      <c r="D1234" t="s">
        <v>461</v>
      </c>
      <c r="E1234" t="s">
        <v>695</v>
      </c>
      <c r="F1234">
        <v>4261</v>
      </c>
      <c r="G1234">
        <v>904.79697254166001</v>
      </c>
      <c r="H1234">
        <v>3855339.9</v>
      </c>
      <c r="I1234" t="s">
        <v>1312</v>
      </c>
      <c r="J1234">
        <v>1.5470748645085</v>
      </c>
    </row>
    <row r="1235" spans="1:10" hidden="1" x14ac:dyDescent="0.25">
      <c r="A1235" t="s">
        <v>127</v>
      </c>
      <c r="B1235" t="s">
        <v>842</v>
      </c>
      <c r="C1235" t="s">
        <v>353</v>
      </c>
      <c r="D1235" t="s">
        <v>461</v>
      </c>
      <c r="E1235" t="s">
        <v>695</v>
      </c>
      <c r="F1235">
        <v>189</v>
      </c>
      <c r="G1235">
        <v>904.79698412697996</v>
      </c>
      <c r="H1235">
        <v>171006.63</v>
      </c>
      <c r="I1235" t="s">
        <v>1312</v>
      </c>
      <c r="J1235">
        <v>0.45018236788789001</v>
      </c>
    </row>
    <row r="1236" spans="1:10" hidden="1" x14ac:dyDescent="0.25">
      <c r="A1236" t="s">
        <v>127</v>
      </c>
      <c r="B1236" t="s">
        <v>842</v>
      </c>
      <c r="C1236" t="s">
        <v>1012</v>
      </c>
      <c r="D1236" t="s">
        <v>461</v>
      </c>
      <c r="E1236" t="s">
        <v>694</v>
      </c>
      <c r="F1236">
        <v>146</v>
      </c>
      <c r="G1236">
        <v>904.79698630137</v>
      </c>
      <c r="H1236">
        <v>132100.35999999999</v>
      </c>
      <c r="I1236" t="s">
        <v>1312</v>
      </c>
      <c r="J1236">
        <v>0.41655142634161002</v>
      </c>
    </row>
    <row r="1237" spans="1:10" hidden="1" x14ac:dyDescent="0.25">
      <c r="A1237" t="s">
        <v>127</v>
      </c>
      <c r="B1237" t="s">
        <v>1266</v>
      </c>
      <c r="C1237" t="s">
        <v>932</v>
      </c>
      <c r="D1237" t="s">
        <v>1135</v>
      </c>
      <c r="E1237" t="s">
        <v>692</v>
      </c>
      <c r="F1237">
        <v>2419</v>
      </c>
      <c r="G1237">
        <v>1035.0604381976</v>
      </c>
      <c r="H1237">
        <v>2503811.2000000002</v>
      </c>
      <c r="I1237" t="s">
        <v>1312</v>
      </c>
      <c r="J1237">
        <v>2.0444038108978999</v>
      </c>
    </row>
    <row r="1238" spans="1:10" hidden="1" x14ac:dyDescent="0.25">
      <c r="A1238" t="s">
        <v>127</v>
      </c>
      <c r="B1238" t="s">
        <v>1266</v>
      </c>
      <c r="C1238" t="s">
        <v>1011</v>
      </c>
      <c r="D1238" t="s">
        <v>1135</v>
      </c>
      <c r="E1238" t="s">
        <v>692</v>
      </c>
      <c r="F1238">
        <v>1581</v>
      </c>
      <c r="G1238">
        <v>1035.0604427577</v>
      </c>
      <c r="H1238">
        <v>1636430.56</v>
      </c>
      <c r="I1238" t="s">
        <v>1312</v>
      </c>
      <c r="J1238">
        <v>3.4399060726928998</v>
      </c>
    </row>
    <row r="1239" spans="1:10" hidden="1" x14ac:dyDescent="0.25">
      <c r="A1239" t="s">
        <v>127</v>
      </c>
      <c r="B1239" t="s">
        <v>1266</v>
      </c>
      <c r="C1239" t="s">
        <v>1314</v>
      </c>
      <c r="D1239" t="s">
        <v>1135</v>
      </c>
      <c r="E1239" t="s">
        <v>692</v>
      </c>
      <c r="F1239">
        <v>500</v>
      </c>
      <c r="G1239">
        <v>1035.06044</v>
      </c>
      <c r="H1239">
        <v>517530.22</v>
      </c>
      <c r="I1239" t="s">
        <v>1312</v>
      </c>
      <c r="J1239">
        <v>0.70707793628151006</v>
      </c>
    </row>
    <row r="1240" spans="1:10" hidden="1" x14ac:dyDescent="0.25">
      <c r="A1240" t="s">
        <v>127</v>
      </c>
      <c r="B1240" t="s">
        <v>1266</v>
      </c>
      <c r="C1240" t="s">
        <v>1012</v>
      </c>
      <c r="D1240" t="s">
        <v>1135</v>
      </c>
      <c r="E1240" t="s">
        <v>692</v>
      </c>
      <c r="F1240">
        <v>500</v>
      </c>
      <c r="G1240">
        <v>1035.06044</v>
      </c>
      <c r="H1240">
        <v>517530.22</v>
      </c>
      <c r="I1240" t="s">
        <v>1312</v>
      </c>
      <c r="J1240">
        <v>1.6319255399143999</v>
      </c>
    </row>
    <row r="1241" spans="1:10" hidden="1" x14ac:dyDescent="0.25">
      <c r="A1241" t="s">
        <v>127</v>
      </c>
      <c r="B1241" t="s">
        <v>758</v>
      </c>
      <c r="C1241" t="s">
        <v>245</v>
      </c>
      <c r="D1241" t="s">
        <v>762</v>
      </c>
      <c r="E1241" t="s">
        <v>692</v>
      </c>
      <c r="F1241">
        <v>191</v>
      </c>
      <c r="G1241">
        <v>1028.4261256545001</v>
      </c>
      <c r="H1241">
        <v>196429.39</v>
      </c>
      <c r="I1241" t="s">
        <v>1312</v>
      </c>
      <c r="J1241">
        <v>1.6026221940518</v>
      </c>
    </row>
    <row r="1242" spans="1:10" hidden="1" x14ac:dyDescent="0.25">
      <c r="A1242" t="s">
        <v>127</v>
      </c>
      <c r="B1242" t="s">
        <v>758</v>
      </c>
      <c r="C1242" t="s">
        <v>1011</v>
      </c>
      <c r="D1242" t="s">
        <v>762</v>
      </c>
      <c r="E1242" t="s">
        <v>692</v>
      </c>
      <c r="F1242">
        <v>660</v>
      </c>
      <c r="G1242">
        <v>1028.4261212121</v>
      </c>
      <c r="H1242">
        <v>678761.24</v>
      </c>
      <c r="I1242" t="s">
        <v>1312</v>
      </c>
      <c r="J1242">
        <v>1.4268096480578001</v>
      </c>
    </row>
    <row r="1243" spans="1:10" hidden="1" x14ac:dyDescent="0.25">
      <c r="A1243" t="s">
        <v>127</v>
      </c>
      <c r="B1243" t="s">
        <v>1379</v>
      </c>
      <c r="C1243" t="s">
        <v>932</v>
      </c>
      <c r="D1243" t="s">
        <v>1476</v>
      </c>
      <c r="E1243" t="s">
        <v>692</v>
      </c>
      <c r="F1243">
        <v>2090</v>
      </c>
      <c r="G1243">
        <v>980.40657894737001</v>
      </c>
      <c r="H1243">
        <v>2049049.75</v>
      </c>
      <c r="I1243" t="s">
        <v>1312</v>
      </c>
      <c r="J1243">
        <v>1.6730834647674</v>
      </c>
    </row>
    <row r="1244" spans="1:10" hidden="1" x14ac:dyDescent="0.25">
      <c r="A1244" t="s">
        <v>127</v>
      </c>
      <c r="B1244" t="s">
        <v>1379</v>
      </c>
      <c r="C1244" t="s">
        <v>1011</v>
      </c>
      <c r="D1244" t="s">
        <v>1476</v>
      </c>
      <c r="E1244" t="s">
        <v>692</v>
      </c>
      <c r="F1244">
        <v>1520</v>
      </c>
      <c r="G1244">
        <v>980.40657894737001</v>
      </c>
      <c r="H1244">
        <v>1490218</v>
      </c>
      <c r="I1244" t="s">
        <v>1312</v>
      </c>
      <c r="J1244">
        <v>3.1325557424424999</v>
      </c>
    </row>
    <row r="1245" spans="1:10" hidden="1" x14ac:dyDescent="0.25">
      <c r="A1245" t="s">
        <v>127</v>
      </c>
      <c r="B1245" t="s">
        <v>1379</v>
      </c>
      <c r="C1245" t="s">
        <v>1314</v>
      </c>
      <c r="D1245" t="s">
        <v>1380</v>
      </c>
      <c r="E1245" t="s">
        <v>694</v>
      </c>
      <c r="F1245">
        <v>2025</v>
      </c>
      <c r="G1245">
        <v>974.20982222222005</v>
      </c>
      <c r="H1245">
        <v>1972774.89</v>
      </c>
      <c r="I1245" t="s">
        <v>1312</v>
      </c>
      <c r="J1245">
        <v>2.6953123587047001</v>
      </c>
    </row>
    <row r="1246" spans="1:10" hidden="1" x14ac:dyDescent="0.25">
      <c r="A1246" t="s">
        <v>127</v>
      </c>
      <c r="B1246" t="s">
        <v>1379</v>
      </c>
      <c r="C1246" t="s">
        <v>1314</v>
      </c>
      <c r="D1246" t="s">
        <v>1476</v>
      </c>
      <c r="E1246" t="s">
        <v>692</v>
      </c>
      <c r="F1246">
        <v>1038</v>
      </c>
      <c r="G1246">
        <v>980.40657996146001</v>
      </c>
      <c r="H1246">
        <v>1017662.03</v>
      </c>
      <c r="I1246" t="s">
        <v>1312</v>
      </c>
      <c r="J1246">
        <v>1.3903852184795</v>
      </c>
    </row>
    <row r="1247" spans="1:10" hidden="1" x14ac:dyDescent="0.25">
      <c r="A1247" t="s">
        <v>127</v>
      </c>
      <c r="B1247" t="s">
        <v>1379</v>
      </c>
      <c r="C1247" t="s">
        <v>1012</v>
      </c>
      <c r="D1247" t="s">
        <v>1476</v>
      </c>
      <c r="E1247" t="s">
        <v>692</v>
      </c>
      <c r="F1247">
        <v>552</v>
      </c>
      <c r="G1247">
        <v>980.40657608695994</v>
      </c>
      <c r="H1247">
        <v>541184.43000000005</v>
      </c>
      <c r="I1247" t="s">
        <v>1312</v>
      </c>
      <c r="J1247">
        <v>1.7065142459139999</v>
      </c>
    </row>
    <row r="1248" spans="1:10" hidden="1" x14ac:dyDescent="0.25">
      <c r="A1248" t="s">
        <v>127</v>
      </c>
      <c r="B1248" t="s">
        <v>1381</v>
      </c>
      <c r="C1248" t="s">
        <v>1314</v>
      </c>
      <c r="D1248" t="s">
        <v>1382</v>
      </c>
      <c r="E1248" t="s">
        <v>694</v>
      </c>
      <c r="F1248">
        <v>1000</v>
      </c>
      <c r="G1248">
        <v>1004.70664</v>
      </c>
      <c r="H1248">
        <v>1004706.64</v>
      </c>
      <c r="I1248" t="s">
        <v>1312</v>
      </c>
      <c r="J1248">
        <v>1.3726848599865999</v>
      </c>
    </row>
    <row r="1249" spans="1:10" hidden="1" x14ac:dyDescent="0.25">
      <c r="A1249" t="s">
        <v>127</v>
      </c>
      <c r="B1249" t="s">
        <v>1383</v>
      </c>
      <c r="C1249" t="s">
        <v>1314</v>
      </c>
      <c r="D1249" t="s">
        <v>1384</v>
      </c>
      <c r="E1249" t="s">
        <v>694</v>
      </c>
      <c r="F1249">
        <v>350</v>
      </c>
      <c r="G1249">
        <v>1118.6078857143</v>
      </c>
      <c r="H1249">
        <v>391512.76</v>
      </c>
      <c r="I1249" t="s">
        <v>1312</v>
      </c>
      <c r="J1249">
        <v>0.53490602803577003</v>
      </c>
    </row>
    <row r="1250" spans="1:10" hidden="1" x14ac:dyDescent="0.25">
      <c r="A1250" t="s">
        <v>127</v>
      </c>
      <c r="B1250" t="s">
        <v>212</v>
      </c>
      <c r="C1250" t="s">
        <v>932</v>
      </c>
      <c r="D1250" t="s">
        <v>1106</v>
      </c>
      <c r="E1250" t="s">
        <v>692</v>
      </c>
      <c r="F1250">
        <v>1683</v>
      </c>
      <c r="G1250">
        <v>1092.8960665478</v>
      </c>
      <c r="H1250">
        <v>1839344.08</v>
      </c>
      <c r="I1250" t="s">
        <v>1312</v>
      </c>
      <c r="J1250">
        <v>1.5018552703592001</v>
      </c>
    </row>
    <row r="1251" spans="1:10" hidden="1" x14ac:dyDescent="0.25">
      <c r="A1251" t="s">
        <v>127</v>
      </c>
      <c r="B1251" t="s">
        <v>212</v>
      </c>
      <c r="C1251" t="s">
        <v>932</v>
      </c>
      <c r="D1251" t="s">
        <v>327</v>
      </c>
      <c r="E1251" t="s">
        <v>695</v>
      </c>
      <c r="F1251">
        <v>472</v>
      </c>
      <c r="G1251">
        <v>1069.6822245763001</v>
      </c>
      <c r="H1251">
        <v>504890.01</v>
      </c>
      <c r="I1251" t="s">
        <v>1312</v>
      </c>
      <c r="J1251">
        <v>0.41225115556967001</v>
      </c>
    </row>
    <row r="1252" spans="1:10" hidden="1" x14ac:dyDescent="0.25">
      <c r="A1252" t="s">
        <v>127</v>
      </c>
      <c r="B1252" t="s">
        <v>212</v>
      </c>
      <c r="C1252" t="s">
        <v>1011</v>
      </c>
      <c r="D1252" t="s">
        <v>1106</v>
      </c>
      <c r="E1252" t="s">
        <v>692</v>
      </c>
      <c r="F1252">
        <v>483</v>
      </c>
      <c r="G1252">
        <v>1092.8960662525999</v>
      </c>
      <c r="H1252">
        <v>527868.80000000005</v>
      </c>
      <c r="I1252" t="s">
        <v>1312</v>
      </c>
      <c r="J1252">
        <v>1.1096218410301</v>
      </c>
    </row>
    <row r="1253" spans="1:10" hidden="1" x14ac:dyDescent="0.25">
      <c r="A1253" t="s">
        <v>127</v>
      </c>
      <c r="B1253" t="s">
        <v>212</v>
      </c>
      <c r="C1253" t="s">
        <v>100</v>
      </c>
      <c r="D1253" t="s">
        <v>327</v>
      </c>
      <c r="E1253" t="s">
        <v>695</v>
      </c>
      <c r="F1253">
        <v>3222</v>
      </c>
      <c r="G1253">
        <v>1069.6822346368999</v>
      </c>
      <c r="H1253">
        <v>3446516.16</v>
      </c>
      <c r="I1253" t="s">
        <v>1312</v>
      </c>
      <c r="J1253">
        <v>0.68880779137389003</v>
      </c>
    </row>
    <row r="1254" spans="1:10" hidden="1" x14ac:dyDescent="0.25">
      <c r="A1254" t="s">
        <v>127</v>
      </c>
      <c r="B1254" t="s">
        <v>212</v>
      </c>
      <c r="C1254" t="s">
        <v>108</v>
      </c>
      <c r="D1254" t="s">
        <v>327</v>
      </c>
      <c r="E1254" t="s">
        <v>695</v>
      </c>
      <c r="F1254">
        <v>3532</v>
      </c>
      <c r="G1254">
        <v>1069.6822338617999</v>
      </c>
      <c r="H1254">
        <v>3778117.65</v>
      </c>
      <c r="I1254" t="s">
        <v>1312</v>
      </c>
      <c r="J1254">
        <v>1.3700728453402999</v>
      </c>
    </row>
    <row r="1255" spans="1:10" hidden="1" x14ac:dyDescent="0.25">
      <c r="A1255" t="s">
        <v>127</v>
      </c>
      <c r="B1255" t="s">
        <v>212</v>
      </c>
      <c r="C1255" t="s">
        <v>352</v>
      </c>
      <c r="D1255" t="s">
        <v>327</v>
      </c>
      <c r="E1255" t="s">
        <v>695</v>
      </c>
      <c r="F1255">
        <v>5268</v>
      </c>
      <c r="G1255">
        <v>1069.6822342445</v>
      </c>
      <c r="H1255">
        <v>5635086.0099999998</v>
      </c>
      <c r="I1255" t="s">
        <v>1312</v>
      </c>
      <c r="J1255">
        <v>2.2612532621092001</v>
      </c>
    </row>
    <row r="1256" spans="1:10" hidden="1" x14ac:dyDescent="0.25">
      <c r="A1256" t="s">
        <v>127</v>
      </c>
      <c r="B1256" t="s">
        <v>212</v>
      </c>
      <c r="C1256" t="s">
        <v>1079</v>
      </c>
      <c r="D1256" t="s">
        <v>327</v>
      </c>
      <c r="E1256" t="s">
        <v>695</v>
      </c>
      <c r="F1256">
        <v>277</v>
      </c>
      <c r="G1256">
        <v>1069.6822382671</v>
      </c>
      <c r="H1256">
        <v>296301.98</v>
      </c>
      <c r="I1256" t="s">
        <v>1312</v>
      </c>
      <c r="J1256">
        <v>0.70732236076348998</v>
      </c>
    </row>
    <row r="1257" spans="1:10" hidden="1" x14ac:dyDescent="0.25">
      <c r="A1257" t="s">
        <v>127</v>
      </c>
      <c r="B1257" t="s">
        <v>212</v>
      </c>
      <c r="C1257" t="s">
        <v>353</v>
      </c>
      <c r="D1257" t="s">
        <v>327</v>
      </c>
      <c r="E1257" t="s">
        <v>695</v>
      </c>
      <c r="F1257">
        <v>217</v>
      </c>
      <c r="G1257">
        <v>1069.6822580645</v>
      </c>
      <c r="H1257">
        <v>232121.05</v>
      </c>
      <c r="I1257" t="s">
        <v>1312</v>
      </c>
      <c r="J1257">
        <v>0.61106872830381997</v>
      </c>
    </row>
    <row r="1258" spans="1:10" hidden="1" x14ac:dyDescent="0.25">
      <c r="A1258" t="s">
        <v>127</v>
      </c>
      <c r="B1258" t="s">
        <v>212</v>
      </c>
      <c r="C1258" t="s">
        <v>1012</v>
      </c>
      <c r="D1258" t="s">
        <v>1106</v>
      </c>
      <c r="E1258" t="s">
        <v>692</v>
      </c>
      <c r="F1258">
        <v>334</v>
      </c>
      <c r="G1258">
        <v>1092.8960778443</v>
      </c>
      <c r="H1258">
        <v>365027.29</v>
      </c>
      <c r="I1258" t="s">
        <v>1312</v>
      </c>
      <c r="J1258">
        <v>1.1510387882599999</v>
      </c>
    </row>
    <row r="1259" spans="1:10" hidden="1" x14ac:dyDescent="0.25">
      <c r="A1259" t="s">
        <v>127</v>
      </c>
      <c r="B1259" t="s">
        <v>480</v>
      </c>
      <c r="C1259" t="s">
        <v>245</v>
      </c>
      <c r="D1259" t="s">
        <v>481</v>
      </c>
      <c r="E1259" t="s">
        <v>692</v>
      </c>
      <c r="F1259">
        <v>550</v>
      </c>
      <c r="G1259">
        <v>1204.8667818182</v>
      </c>
      <c r="H1259">
        <v>662676.73</v>
      </c>
      <c r="I1259" t="s">
        <v>1312</v>
      </c>
      <c r="J1259">
        <v>5.4066269562800997</v>
      </c>
    </row>
    <row r="1260" spans="1:10" hidden="1" x14ac:dyDescent="0.25">
      <c r="A1260" t="s">
        <v>127</v>
      </c>
      <c r="B1260" t="s">
        <v>480</v>
      </c>
      <c r="C1260" t="s">
        <v>932</v>
      </c>
      <c r="D1260" t="s">
        <v>481</v>
      </c>
      <c r="E1260" t="s">
        <v>692</v>
      </c>
      <c r="F1260">
        <v>1331</v>
      </c>
      <c r="G1260">
        <v>1204.8667768595001</v>
      </c>
      <c r="H1260">
        <v>1603677.68</v>
      </c>
      <c r="I1260" t="s">
        <v>1312</v>
      </c>
      <c r="J1260">
        <v>1.3094297047812</v>
      </c>
    </row>
    <row r="1261" spans="1:10" hidden="1" x14ac:dyDescent="0.25">
      <c r="A1261" t="s">
        <v>127</v>
      </c>
      <c r="B1261" t="s">
        <v>480</v>
      </c>
      <c r="C1261" t="s">
        <v>1011</v>
      </c>
      <c r="D1261" t="s">
        <v>481</v>
      </c>
      <c r="E1261" t="s">
        <v>692</v>
      </c>
      <c r="F1261">
        <v>319</v>
      </c>
      <c r="G1261">
        <v>1204.8667711599001</v>
      </c>
      <c r="H1261">
        <v>384352.5</v>
      </c>
      <c r="I1261" t="s">
        <v>1312</v>
      </c>
      <c r="J1261">
        <v>0.80793926190470999</v>
      </c>
    </row>
    <row r="1262" spans="1:10" hidden="1" x14ac:dyDescent="0.25">
      <c r="A1262" t="s">
        <v>127</v>
      </c>
      <c r="B1262" t="s">
        <v>202</v>
      </c>
      <c r="C1262" t="s">
        <v>455</v>
      </c>
      <c r="D1262" t="s">
        <v>717</v>
      </c>
      <c r="E1262" t="s">
        <v>692</v>
      </c>
      <c r="F1262">
        <v>-25</v>
      </c>
      <c r="G1262">
        <v>1386.9548</v>
      </c>
      <c r="H1262">
        <v>34673.870000000003</v>
      </c>
      <c r="I1262" t="s">
        <v>1312</v>
      </c>
      <c r="J1262">
        <v>0.82392855856302005</v>
      </c>
    </row>
    <row r="1263" spans="1:10" hidden="1" x14ac:dyDescent="0.25">
      <c r="A1263" t="s">
        <v>127</v>
      </c>
      <c r="B1263" t="s">
        <v>202</v>
      </c>
      <c r="C1263" t="s">
        <v>100</v>
      </c>
      <c r="D1263" t="s">
        <v>717</v>
      </c>
      <c r="E1263" t="s">
        <v>692</v>
      </c>
      <c r="F1263">
        <v>1207</v>
      </c>
      <c r="G1263">
        <v>1386.9549212925001</v>
      </c>
      <c r="H1263">
        <v>1674054.59</v>
      </c>
      <c r="I1263" t="s">
        <v>1312</v>
      </c>
      <c r="J1263">
        <v>0.33457027074471002</v>
      </c>
    </row>
    <row r="1264" spans="1:10" hidden="1" x14ac:dyDescent="0.25">
      <c r="A1264" t="s">
        <v>127</v>
      </c>
      <c r="B1264" t="s">
        <v>202</v>
      </c>
      <c r="C1264" t="s">
        <v>108</v>
      </c>
      <c r="D1264" t="s">
        <v>717</v>
      </c>
      <c r="E1264" t="s">
        <v>692</v>
      </c>
      <c r="F1264">
        <v>1099</v>
      </c>
      <c r="G1264">
        <v>1386.9549135578</v>
      </c>
      <c r="H1264">
        <v>1524263.45</v>
      </c>
      <c r="I1264" t="s">
        <v>1312</v>
      </c>
      <c r="J1264">
        <v>0.55274932001910004</v>
      </c>
    </row>
    <row r="1265" spans="1:10" hidden="1" x14ac:dyDescent="0.25">
      <c r="A1265" t="s">
        <v>127</v>
      </c>
      <c r="B1265" t="s">
        <v>202</v>
      </c>
      <c r="C1265" t="s">
        <v>352</v>
      </c>
      <c r="D1265" t="s">
        <v>717</v>
      </c>
      <c r="E1265" t="s">
        <v>692</v>
      </c>
      <c r="F1265">
        <v>2856</v>
      </c>
      <c r="G1265">
        <v>1386.9549194678</v>
      </c>
      <c r="H1265">
        <v>3961143.25</v>
      </c>
      <c r="I1265" t="s">
        <v>1312</v>
      </c>
      <c r="J1265">
        <v>1.5895317444754</v>
      </c>
    </row>
    <row r="1266" spans="1:10" hidden="1" x14ac:dyDescent="0.25">
      <c r="A1266" t="s">
        <v>127</v>
      </c>
      <c r="B1266" t="s">
        <v>202</v>
      </c>
      <c r="C1266" t="s">
        <v>281</v>
      </c>
      <c r="D1266" t="s">
        <v>717</v>
      </c>
      <c r="E1266" t="s">
        <v>692</v>
      </c>
      <c r="F1266">
        <v>1905</v>
      </c>
      <c r="G1266">
        <v>1386.9549396325001</v>
      </c>
      <c r="H1266">
        <v>2642149.16</v>
      </c>
      <c r="I1266" t="s">
        <v>1312</v>
      </c>
      <c r="J1266">
        <v>1.3276367521089001</v>
      </c>
    </row>
    <row r="1267" spans="1:10" hidden="1" x14ac:dyDescent="0.25">
      <c r="A1267" t="s">
        <v>127</v>
      </c>
      <c r="B1267" t="s">
        <v>202</v>
      </c>
      <c r="C1267" t="s">
        <v>353</v>
      </c>
      <c r="D1267" t="s">
        <v>717</v>
      </c>
      <c r="E1267" t="s">
        <v>692</v>
      </c>
      <c r="F1267">
        <v>172</v>
      </c>
      <c r="G1267">
        <v>1386.9548837208999</v>
      </c>
      <c r="H1267">
        <v>238556.24</v>
      </c>
      <c r="I1267" t="s">
        <v>1312</v>
      </c>
      <c r="J1267">
        <v>0.62800964499231005</v>
      </c>
    </row>
    <row r="1268" spans="1:10" hidden="1" x14ac:dyDescent="0.25">
      <c r="A1268" t="s">
        <v>127</v>
      </c>
      <c r="B1268" t="s">
        <v>202</v>
      </c>
      <c r="C1268" t="s">
        <v>1012</v>
      </c>
      <c r="D1268" t="s">
        <v>717</v>
      </c>
      <c r="E1268" t="s">
        <v>694</v>
      </c>
      <c r="F1268">
        <v>162</v>
      </c>
      <c r="G1268">
        <v>1386.9549382716</v>
      </c>
      <c r="H1268">
        <v>224686.7</v>
      </c>
      <c r="I1268" t="s">
        <v>1312</v>
      </c>
      <c r="J1268">
        <v>0.70850348450972001</v>
      </c>
    </row>
    <row r="1269" spans="1:10" hidden="1" x14ac:dyDescent="0.25">
      <c r="A1269" t="s">
        <v>127</v>
      </c>
      <c r="B1269" t="s">
        <v>418</v>
      </c>
      <c r="C1269" t="s">
        <v>932</v>
      </c>
      <c r="D1269" t="s">
        <v>342</v>
      </c>
      <c r="E1269" t="s">
        <v>695</v>
      </c>
      <c r="F1269">
        <v>360</v>
      </c>
      <c r="G1269">
        <v>1001.0557777778</v>
      </c>
      <c r="H1269">
        <v>360380.08</v>
      </c>
      <c r="I1269" t="s">
        <v>1312</v>
      </c>
      <c r="J1269">
        <v>0.29425637560999002</v>
      </c>
    </row>
    <row r="1270" spans="1:10" hidden="1" x14ac:dyDescent="0.25">
      <c r="A1270" t="s">
        <v>127</v>
      </c>
      <c r="B1270" t="s">
        <v>418</v>
      </c>
      <c r="C1270" t="s">
        <v>100</v>
      </c>
      <c r="D1270" t="s">
        <v>342</v>
      </c>
      <c r="E1270" t="s">
        <v>695</v>
      </c>
      <c r="F1270">
        <v>1475</v>
      </c>
      <c r="G1270">
        <v>1001.0557627119</v>
      </c>
      <c r="H1270">
        <v>1476557.25</v>
      </c>
      <c r="I1270" t="s">
        <v>1312</v>
      </c>
      <c r="J1270">
        <v>0.29509919321243</v>
      </c>
    </row>
    <row r="1271" spans="1:10" hidden="1" x14ac:dyDescent="0.25">
      <c r="A1271" t="s">
        <v>127</v>
      </c>
      <c r="B1271" t="s">
        <v>418</v>
      </c>
      <c r="C1271" t="s">
        <v>108</v>
      </c>
      <c r="D1271" t="s">
        <v>342</v>
      </c>
      <c r="E1271" t="s">
        <v>695</v>
      </c>
      <c r="F1271">
        <v>1646</v>
      </c>
      <c r="G1271">
        <v>1001.0557654921</v>
      </c>
      <c r="H1271">
        <v>1647737.79</v>
      </c>
      <c r="I1271" t="s">
        <v>1312</v>
      </c>
      <c r="J1271">
        <v>0.59752527884354001</v>
      </c>
    </row>
    <row r="1272" spans="1:10" hidden="1" x14ac:dyDescent="0.25">
      <c r="A1272" t="s">
        <v>127</v>
      </c>
      <c r="B1272" t="s">
        <v>418</v>
      </c>
      <c r="C1272" t="s">
        <v>352</v>
      </c>
      <c r="D1272" t="s">
        <v>342</v>
      </c>
      <c r="E1272" t="s">
        <v>695</v>
      </c>
      <c r="F1272">
        <v>1006</v>
      </c>
      <c r="G1272">
        <v>1001.0557654076</v>
      </c>
      <c r="H1272">
        <v>1007062.1</v>
      </c>
      <c r="I1272" t="s">
        <v>1312</v>
      </c>
      <c r="J1272">
        <v>0.40411494247475999</v>
      </c>
    </row>
    <row r="1273" spans="1:10" hidden="1" x14ac:dyDescent="0.25">
      <c r="A1273" t="s">
        <v>127</v>
      </c>
      <c r="B1273" t="s">
        <v>418</v>
      </c>
      <c r="C1273" t="s">
        <v>352</v>
      </c>
      <c r="D1273" t="s">
        <v>843</v>
      </c>
      <c r="E1273" t="s">
        <v>695</v>
      </c>
      <c r="F1273">
        <v>655</v>
      </c>
      <c r="G1273">
        <v>997.17392366412003</v>
      </c>
      <c r="H1273">
        <v>653148.92000000004</v>
      </c>
      <c r="I1273" t="s">
        <v>1312</v>
      </c>
      <c r="J1273">
        <v>0.26209628803750001</v>
      </c>
    </row>
    <row r="1274" spans="1:10" hidden="1" x14ac:dyDescent="0.25">
      <c r="A1274" t="s">
        <v>127</v>
      </c>
      <c r="B1274" t="s">
        <v>418</v>
      </c>
      <c r="C1274" t="s">
        <v>352</v>
      </c>
      <c r="D1274" t="s">
        <v>1098</v>
      </c>
      <c r="E1274" t="s">
        <v>695</v>
      </c>
      <c r="F1274">
        <v>110</v>
      </c>
      <c r="G1274">
        <v>1005.7379090909</v>
      </c>
      <c r="H1274">
        <v>110631.17</v>
      </c>
      <c r="I1274" t="s">
        <v>1312</v>
      </c>
      <c r="J1274">
        <v>4.4394192672394001E-2</v>
      </c>
    </row>
    <row r="1275" spans="1:10" hidden="1" x14ac:dyDescent="0.25">
      <c r="A1275" t="s">
        <v>127</v>
      </c>
      <c r="B1275" t="s">
        <v>418</v>
      </c>
      <c r="C1275" t="s">
        <v>1079</v>
      </c>
      <c r="D1275" t="s">
        <v>1098</v>
      </c>
      <c r="E1275" t="s">
        <v>695</v>
      </c>
      <c r="F1275">
        <v>100</v>
      </c>
      <c r="G1275">
        <v>1005.7379</v>
      </c>
      <c r="H1275">
        <v>100573.79</v>
      </c>
      <c r="I1275" t="s">
        <v>1312</v>
      </c>
      <c r="J1275">
        <v>0.24008645022801001</v>
      </c>
    </row>
    <row r="1276" spans="1:10" hidden="1" x14ac:dyDescent="0.25">
      <c r="A1276" t="s">
        <v>127</v>
      </c>
      <c r="B1276" t="s">
        <v>418</v>
      </c>
      <c r="C1276" t="s">
        <v>353</v>
      </c>
      <c r="D1276" t="s">
        <v>342</v>
      </c>
      <c r="E1276" t="s">
        <v>695</v>
      </c>
      <c r="F1276">
        <v>126</v>
      </c>
      <c r="G1276">
        <v>1001.0557936508</v>
      </c>
      <c r="H1276">
        <v>126133.03</v>
      </c>
      <c r="I1276" t="s">
        <v>1312</v>
      </c>
      <c r="J1276">
        <v>0.33205067028263002</v>
      </c>
    </row>
    <row r="1277" spans="1:10" hidden="1" x14ac:dyDescent="0.25">
      <c r="A1277" t="s">
        <v>127</v>
      </c>
      <c r="B1277" t="s">
        <v>418</v>
      </c>
      <c r="C1277" t="s">
        <v>1012</v>
      </c>
      <c r="D1277" t="s">
        <v>342</v>
      </c>
      <c r="E1277" t="s">
        <v>694</v>
      </c>
      <c r="F1277">
        <v>77</v>
      </c>
      <c r="G1277">
        <v>1001.0557142857</v>
      </c>
      <c r="H1277">
        <v>77081.289999999994</v>
      </c>
      <c r="I1277" t="s">
        <v>1312</v>
      </c>
      <c r="J1277">
        <v>0.24306005898659999</v>
      </c>
    </row>
    <row r="1278" spans="1:10" hidden="1" x14ac:dyDescent="0.25">
      <c r="A1278" t="s">
        <v>127</v>
      </c>
      <c r="B1278" t="s">
        <v>418</v>
      </c>
      <c r="C1278" t="s">
        <v>1012</v>
      </c>
      <c r="D1278" t="s">
        <v>1098</v>
      </c>
      <c r="E1278" t="s">
        <v>695</v>
      </c>
      <c r="F1278">
        <v>73</v>
      </c>
      <c r="G1278">
        <v>1005.7379452055</v>
      </c>
      <c r="H1278">
        <v>73418.87</v>
      </c>
      <c r="I1278" t="s">
        <v>1312</v>
      </c>
      <c r="J1278">
        <v>0.23151136771231001</v>
      </c>
    </row>
    <row r="1279" spans="1:10" hidden="1" x14ac:dyDescent="0.25">
      <c r="A1279" t="s">
        <v>127</v>
      </c>
      <c r="B1279" t="s">
        <v>1385</v>
      </c>
      <c r="C1279" t="s">
        <v>1314</v>
      </c>
      <c r="D1279" t="s">
        <v>1386</v>
      </c>
      <c r="E1279" t="s">
        <v>694</v>
      </c>
      <c r="F1279">
        <v>250</v>
      </c>
      <c r="G1279">
        <v>1034.3917200000001</v>
      </c>
      <c r="H1279">
        <v>258597.93</v>
      </c>
      <c r="I1279" t="s">
        <v>1312</v>
      </c>
      <c r="J1279">
        <v>0.35331055773143</v>
      </c>
    </row>
    <row r="1280" spans="1:10" hidden="1" x14ac:dyDescent="0.25">
      <c r="A1280" t="s">
        <v>127</v>
      </c>
      <c r="B1280" t="s">
        <v>1387</v>
      </c>
      <c r="C1280" t="s">
        <v>1314</v>
      </c>
      <c r="D1280" t="s">
        <v>1388</v>
      </c>
      <c r="E1280" t="s">
        <v>694</v>
      </c>
      <c r="F1280">
        <v>375</v>
      </c>
      <c r="G1280">
        <v>1024.40968</v>
      </c>
      <c r="H1280">
        <v>384153.63</v>
      </c>
      <c r="I1280" t="s">
        <v>1312</v>
      </c>
      <c r="J1280">
        <v>0.52485158434892998</v>
      </c>
    </row>
    <row r="1281" spans="1:10" hidden="1" x14ac:dyDescent="0.25">
      <c r="A1281" t="s">
        <v>127</v>
      </c>
      <c r="B1281" t="s">
        <v>895</v>
      </c>
      <c r="C1281" t="s">
        <v>245</v>
      </c>
      <c r="D1281" t="s">
        <v>878</v>
      </c>
      <c r="E1281" t="s">
        <v>692</v>
      </c>
      <c r="F1281">
        <v>230</v>
      </c>
      <c r="G1281">
        <v>1037.9903913042999</v>
      </c>
      <c r="H1281">
        <v>238737.79</v>
      </c>
      <c r="I1281" t="s">
        <v>1312</v>
      </c>
      <c r="J1281">
        <v>1.9478066943693</v>
      </c>
    </row>
    <row r="1282" spans="1:10" hidden="1" x14ac:dyDescent="0.25">
      <c r="A1282" t="s">
        <v>127</v>
      </c>
      <c r="B1282" t="s">
        <v>895</v>
      </c>
      <c r="C1282" t="s">
        <v>932</v>
      </c>
      <c r="D1282" t="s">
        <v>878</v>
      </c>
      <c r="E1282" t="s">
        <v>692</v>
      </c>
      <c r="F1282">
        <v>621</v>
      </c>
      <c r="G1282">
        <v>1037.9903864733999</v>
      </c>
      <c r="H1282">
        <v>644592.03</v>
      </c>
      <c r="I1282" t="s">
        <v>1312</v>
      </c>
      <c r="J1282">
        <v>0.52632019642951999</v>
      </c>
    </row>
    <row r="1283" spans="1:10" hidden="1" x14ac:dyDescent="0.25">
      <c r="A1283" t="s">
        <v>127</v>
      </c>
      <c r="B1283" t="s">
        <v>895</v>
      </c>
      <c r="C1283" t="s">
        <v>1011</v>
      </c>
      <c r="D1283" t="s">
        <v>878</v>
      </c>
      <c r="E1283" t="s">
        <v>692</v>
      </c>
      <c r="F1283">
        <v>-45</v>
      </c>
      <c r="G1283">
        <v>1037.9904026846</v>
      </c>
      <c r="H1283">
        <v>46709.568120805001</v>
      </c>
      <c r="I1283" t="s">
        <v>1312</v>
      </c>
      <c r="J1283">
        <v>9.8187195325675006E-2</v>
      </c>
    </row>
    <row r="1284" spans="1:10" hidden="1" x14ac:dyDescent="0.25">
      <c r="A1284" t="s">
        <v>127</v>
      </c>
      <c r="B1284" t="s">
        <v>895</v>
      </c>
      <c r="C1284" t="s">
        <v>1011</v>
      </c>
      <c r="D1284" t="s">
        <v>878</v>
      </c>
      <c r="E1284" t="s">
        <v>694</v>
      </c>
      <c r="F1284">
        <v>104</v>
      </c>
      <c r="G1284">
        <v>1037.9904026846</v>
      </c>
      <c r="H1284">
        <v>107951.00187918999</v>
      </c>
      <c r="I1284" t="s">
        <v>1312</v>
      </c>
      <c r="J1284">
        <v>0.226921518086</v>
      </c>
    </row>
    <row r="1285" spans="1:10" hidden="1" x14ac:dyDescent="0.25">
      <c r="A1285" t="s">
        <v>127</v>
      </c>
      <c r="B1285" t="s">
        <v>1267</v>
      </c>
      <c r="C1285" t="s">
        <v>932</v>
      </c>
      <c r="D1285" t="s">
        <v>1238</v>
      </c>
      <c r="E1285" t="s">
        <v>692</v>
      </c>
      <c r="F1285">
        <v>2424</v>
      </c>
      <c r="G1285">
        <v>1133.5183003300001</v>
      </c>
      <c r="H1285">
        <v>2747648.36</v>
      </c>
      <c r="I1285" t="s">
        <v>1312</v>
      </c>
      <c r="J1285">
        <v>2.2435009389650999</v>
      </c>
    </row>
    <row r="1286" spans="1:10" hidden="1" x14ac:dyDescent="0.25">
      <c r="A1286" t="s">
        <v>127</v>
      </c>
      <c r="B1286" t="s">
        <v>1267</v>
      </c>
      <c r="C1286" t="s">
        <v>1011</v>
      </c>
      <c r="D1286" t="s">
        <v>1238</v>
      </c>
      <c r="E1286" t="s">
        <v>692</v>
      </c>
      <c r="F1286">
        <v>581</v>
      </c>
      <c r="G1286">
        <v>1133.5182960412999</v>
      </c>
      <c r="H1286">
        <v>658574.13</v>
      </c>
      <c r="I1286" t="s">
        <v>1312</v>
      </c>
      <c r="J1286">
        <v>1.3843747510469</v>
      </c>
    </row>
    <row r="1287" spans="1:10" hidden="1" x14ac:dyDescent="0.25">
      <c r="A1287" t="s">
        <v>127</v>
      </c>
      <c r="B1287" t="s">
        <v>1389</v>
      </c>
      <c r="C1287" t="s">
        <v>1314</v>
      </c>
      <c r="D1287" t="s">
        <v>1390</v>
      </c>
      <c r="E1287" t="s">
        <v>694</v>
      </c>
      <c r="F1287">
        <v>1084</v>
      </c>
      <c r="G1287">
        <v>1026.1110332103001</v>
      </c>
      <c r="H1287">
        <v>1112304.3600000001</v>
      </c>
      <c r="I1287" t="s">
        <v>1312</v>
      </c>
      <c r="J1287">
        <v>1.5196907175501999</v>
      </c>
    </row>
    <row r="1288" spans="1:10" hidden="1" x14ac:dyDescent="0.25">
      <c r="A1288" t="s">
        <v>127</v>
      </c>
      <c r="B1288" t="s">
        <v>213</v>
      </c>
      <c r="C1288" t="s">
        <v>245</v>
      </c>
      <c r="D1288" t="s">
        <v>161</v>
      </c>
      <c r="E1288" t="s">
        <v>692</v>
      </c>
      <c r="F1288">
        <v>390</v>
      </c>
      <c r="G1288">
        <v>1243.2618974359</v>
      </c>
      <c r="H1288">
        <v>484872.14</v>
      </c>
      <c r="I1288" t="s">
        <v>1312</v>
      </c>
      <c r="J1288">
        <v>3.9559602198091</v>
      </c>
    </row>
    <row r="1289" spans="1:10" hidden="1" x14ac:dyDescent="0.25">
      <c r="A1289" t="s">
        <v>127</v>
      </c>
      <c r="B1289" t="s">
        <v>462</v>
      </c>
      <c r="C1289" t="s">
        <v>356</v>
      </c>
      <c r="D1289" t="s">
        <v>1051</v>
      </c>
      <c r="E1289" t="s">
        <v>694</v>
      </c>
      <c r="F1289">
        <v>22</v>
      </c>
      <c r="G1289">
        <v>42.767727272727001</v>
      </c>
      <c r="H1289">
        <v>940.89</v>
      </c>
      <c r="I1289" t="s">
        <v>1312</v>
      </c>
      <c r="J1289">
        <v>0.15986304201245</v>
      </c>
    </row>
    <row r="1290" spans="1:10" hidden="1" x14ac:dyDescent="0.25">
      <c r="A1290" t="s">
        <v>127</v>
      </c>
      <c r="B1290" t="s">
        <v>462</v>
      </c>
      <c r="C1290" t="s">
        <v>106</v>
      </c>
      <c r="D1290" t="s">
        <v>1051</v>
      </c>
      <c r="E1290" t="s">
        <v>694</v>
      </c>
      <c r="F1290">
        <v>357</v>
      </c>
      <c r="G1290">
        <v>44.056162464986002</v>
      </c>
      <c r="H1290">
        <v>15728.05</v>
      </c>
      <c r="I1290" t="s">
        <v>1312</v>
      </c>
      <c r="J1290">
        <v>2.8751768987728998</v>
      </c>
    </row>
    <row r="1291" spans="1:10" hidden="1" x14ac:dyDescent="0.25">
      <c r="A1291" t="s">
        <v>127</v>
      </c>
      <c r="B1291" t="s">
        <v>462</v>
      </c>
      <c r="C1291" t="s">
        <v>1011</v>
      </c>
      <c r="D1291" t="s">
        <v>1051</v>
      </c>
      <c r="E1291" t="s">
        <v>694</v>
      </c>
      <c r="F1291">
        <v>97</v>
      </c>
      <c r="G1291">
        <v>44.056185567009997</v>
      </c>
      <c r="H1291">
        <v>4273.45</v>
      </c>
      <c r="I1291" t="s">
        <v>1312</v>
      </c>
      <c r="J1291">
        <v>8.9831288694300002E-3</v>
      </c>
    </row>
    <row r="1292" spans="1:10" hidden="1" x14ac:dyDescent="0.25">
      <c r="A1292" t="s">
        <v>127</v>
      </c>
      <c r="B1292" t="s">
        <v>462</v>
      </c>
      <c r="C1292" t="s">
        <v>100</v>
      </c>
      <c r="D1292" t="s">
        <v>1051</v>
      </c>
      <c r="E1292" t="s">
        <v>694</v>
      </c>
      <c r="F1292">
        <v>2280</v>
      </c>
      <c r="G1292">
        <v>44.056162280701997</v>
      </c>
      <c r="H1292">
        <v>100448.05</v>
      </c>
      <c r="I1292" t="s">
        <v>1312</v>
      </c>
      <c r="J1292">
        <v>2.007517047833E-2</v>
      </c>
    </row>
    <row r="1293" spans="1:10" hidden="1" x14ac:dyDescent="0.25">
      <c r="A1293" t="s">
        <v>127</v>
      </c>
      <c r="B1293" t="s">
        <v>462</v>
      </c>
      <c r="C1293" t="s">
        <v>108</v>
      </c>
      <c r="D1293" t="s">
        <v>1051</v>
      </c>
      <c r="E1293" t="s">
        <v>694</v>
      </c>
      <c r="F1293">
        <v>2306</v>
      </c>
      <c r="G1293">
        <v>44.056162185603</v>
      </c>
      <c r="H1293">
        <v>101593.51</v>
      </c>
      <c r="I1293" t="s">
        <v>1312</v>
      </c>
      <c r="J1293">
        <v>3.6841232118279998E-2</v>
      </c>
    </row>
    <row r="1294" spans="1:10" hidden="1" x14ac:dyDescent="0.25">
      <c r="A1294" t="s">
        <v>127</v>
      </c>
      <c r="B1294" t="s">
        <v>462</v>
      </c>
      <c r="C1294" t="s">
        <v>101</v>
      </c>
      <c r="D1294" t="s">
        <v>1052</v>
      </c>
      <c r="E1294" t="s">
        <v>694</v>
      </c>
      <c r="F1294">
        <v>725</v>
      </c>
      <c r="G1294">
        <v>46.884331034482997</v>
      </c>
      <c r="H1294">
        <v>33991.14</v>
      </c>
      <c r="I1294" t="s">
        <v>1312</v>
      </c>
      <c r="J1294">
        <v>0.11405884059179</v>
      </c>
    </row>
    <row r="1295" spans="1:10" hidden="1" x14ac:dyDescent="0.25">
      <c r="A1295" t="s">
        <v>127</v>
      </c>
      <c r="B1295" t="s">
        <v>462</v>
      </c>
      <c r="C1295" t="s">
        <v>352</v>
      </c>
      <c r="D1295" t="s">
        <v>1052</v>
      </c>
      <c r="E1295" t="s">
        <v>694</v>
      </c>
      <c r="F1295">
        <v>816</v>
      </c>
      <c r="G1295">
        <v>48.357218137255003</v>
      </c>
      <c r="H1295">
        <v>39459.49</v>
      </c>
      <c r="I1295" t="s">
        <v>1312</v>
      </c>
      <c r="J1295">
        <v>1.5834345797969999E-2</v>
      </c>
    </row>
    <row r="1296" spans="1:10" hidden="1" x14ac:dyDescent="0.25">
      <c r="A1296" t="s">
        <v>127</v>
      </c>
      <c r="B1296" t="s">
        <v>462</v>
      </c>
      <c r="C1296" t="s">
        <v>352</v>
      </c>
      <c r="D1296" t="s">
        <v>1051</v>
      </c>
      <c r="E1296" t="s">
        <v>694</v>
      </c>
      <c r="F1296">
        <v>70</v>
      </c>
      <c r="G1296">
        <v>44.056142857143001</v>
      </c>
      <c r="H1296">
        <v>3083.93</v>
      </c>
      <c r="I1296" t="s">
        <v>1312</v>
      </c>
      <c r="J1296">
        <v>1.2375226855899999E-3</v>
      </c>
    </row>
    <row r="1297" spans="1:10" hidden="1" x14ac:dyDescent="0.25">
      <c r="A1297" t="s">
        <v>127</v>
      </c>
      <c r="B1297" t="s">
        <v>462</v>
      </c>
      <c r="C1297" t="s">
        <v>353</v>
      </c>
      <c r="D1297" t="s">
        <v>1051</v>
      </c>
      <c r="E1297" t="s">
        <v>694</v>
      </c>
      <c r="F1297">
        <v>23</v>
      </c>
      <c r="G1297">
        <v>42.767391304348003</v>
      </c>
      <c r="H1297">
        <v>983.65</v>
      </c>
      <c r="I1297" t="s">
        <v>1312</v>
      </c>
      <c r="J1297">
        <v>2.5895012735599999E-3</v>
      </c>
    </row>
    <row r="1298" spans="1:10" hidden="1" x14ac:dyDescent="0.25">
      <c r="A1298" t="s">
        <v>127</v>
      </c>
      <c r="B1298" t="s">
        <v>10</v>
      </c>
      <c r="C1298" t="s">
        <v>245</v>
      </c>
      <c r="D1298" t="s">
        <v>276</v>
      </c>
      <c r="E1298" t="s">
        <v>692</v>
      </c>
      <c r="F1298">
        <v>500</v>
      </c>
      <c r="G1298">
        <v>1087.9649199999999</v>
      </c>
      <c r="H1298">
        <v>543982.46</v>
      </c>
      <c r="I1298" t="s">
        <v>1312</v>
      </c>
      <c r="J1298">
        <v>4.4382277192373003</v>
      </c>
    </row>
    <row r="1299" spans="1:10" hidden="1" x14ac:dyDescent="0.25">
      <c r="A1299" t="s">
        <v>127</v>
      </c>
      <c r="B1299" t="s">
        <v>10</v>
      </c>
      <c r="C1299" t="s">
        <v>932</v>
      </c>
      <c r="D1299" t="s">
        <v>276</v>
      </c>
      <c r="E1299" t="s">
        <v>692</v>
      </c>
      <c r="F1299">
        <v>3709</v>
      </c>
      <c r="G1299">
        <v>1087.9649231599001</v>
      </c>
      <c r="H1299">
        <v>4035261.9</v>
      </c>
      <c r="I1299" t="s">
        <v>1312</v>
      </c>
      <c r="J1299">
        <v>3.2948589759207998</v>
      </c>
    </row>
    <row r="1300" spans="1:10" hidden="1" x14ac:dyDescent="0.25">
      <c r="A1300" t="s">
        <v>127</v>
      </c>
      <c r="B1300" t="s">
        <v>10</v>
      </c>
      <c r="C1300" t="s">
        <v>932</v>
      </c>
      <c r="D1300" t="s">
        <v>9</v>
      </c>
      <c r="E1300" t="s">
        <v>695</v>
      </c>
      <c r="F1300">
        <v>46</v>
      </c>
      <c r="G1300">
        <v>5087.1654347825997</v>
      </c>
      <c r="H1300">
        <v>234009.61</v>
      </c>
      <c r="I1300" t="s">
        <v>1312</v>
      </c>
      <c r="J1300">
        <v>0.19107276877375001</v>
      </c>
    </row>
    <row r="1301" spans="1:10" hidden="1" x14ac:dyDescent="0.25">
      <c r="A1301" t="s">
        <v>127</v>
      </c>
      <c r="B1301" t="s">
        <v>10</v>
      </c>
      <c r="C1301" t="s">
        <v>1011</v>
      </c>
      <c r="D1301" t="s">
        <v>276</v>
      </c>
      <c r="E1301" t="s">
        <v>692</v>
      </c>
      <c r="F1301">
        <v>897</v>
      </c>
      <c r="G1301">
        <v>1087.9649275362001</v>
      </c>
      <c r="H1301">
        <v>975904.54</v>
      </c>
      <c r="I1301" t="s">
        <v>1312</v>
      </c>
      <c r="J1301">
        <v>2.0514282949560001</v>
      </c>
    </row>
    <row r="1302" spans="1:10" hidden="1" x14ac:dyDescent="0.25">
      <c r="A1302" t="s">
        <v>127</v>
      </c>
      <c r="B1302" t="s">
        <v>1391</v>
      </c>
      <c r="C1302" t="s">
        <v>1314</v>
      </c>
      <c r="D1302" t="s">
        <v>1392</v>
      </c>
      <c r="E1302" t="s">
        <v>694</v>
      </c>
      <c r="F1302">
        <v>664939</v>
      </c>
      <c r="G1302">
        <v>0.98183200263482995</v>
      </c>
      <c r="H1302">
        <v>652858.39</v>
      </c>
      <c r="I1302" t="s">
        <v>1312</v>
      </c>
      <c r="J1302">
        <v>0.89197064296123996</v>
      </c>
    </row>
    <row r="1303" spans="1:10" hidden="1" x14ac:dyDescent="0.25">
      <c r="A1303" t="s">
        <v>127</v>
      </c>
      <c r="B1303" t="s">
        <v>1391</v>
      </c>
      <c r="C1303" t="s">
        <v>1314</v>
      </c>
      <c r="D1303" t="s">
        <v>1393</v>
      </c>
      <c r="E1303" t="s">
        <v>694</v>
      </c>
      <c r="F1303">
        <v>2659</v>
      </c>
      <c r="G1303">
        <v>9.7801729973673996</v>
      </c>
      <c r="H1303">
        <v>26005.48</v>
      </c>
      <c r="I1303" t="s">
        <v>1312</v>
      </c>
      <c r="J1303">
        <v>3.553010127681E-2</v>
      </c>
    </row>
    <row r="1304" spans="1:10" hidden="1" x14ac:dyDescent="0.25">
      <c r="A1304" t="s">
        <v>127</v>
      </c>
      <c r="B1304" t="s">
        <v>482</v>
      </c>
      <c r="C1304" t="s">
        <v>245</v>
      </c>
      <c r="D1304" t="s">
        <v>483</v>
      </c>
      <c r="E1304" t="s">
        <v>692</v>
      </c>
      <c r="F1304">
        <v>500</v>
      </c>
      <c r="G1304">
        <v>1069.09474</v>
      </c>
      <c r="H1304">
        <v>534547.37</v>
      </c>
      <c r="I1304" t="s">
        <v>1312</v>
      </c>
      <c r="J1304">
        <v>4.3612489909681997</v>
      </c>
    </row>
    <row r="1305" spans="1:10" hidden="1" x14ac:dyDescent="0.25">
      <c r="A1305" t="s">
        <v>127</v>
      </c>
      <c r="B1305" t="s">
        <v>482</v>
      </c>
      <c r="C1305" t="s">
        <v>1314</v>
      </c>
      <c r="D1305" t="s">
        <v>1394</v>
      </c>
      <c r="E1305" t="s">
        <v>694</v>
      </c>
      <c r="F1305">
        <v>225</v>
      </c>
      <c r="G1305">
        <v>1057.5744444443999</v>
      </c>
      <c r="H1305">
        <v>237954.25</v>
      </c>
      <c r="I1305" t="s">
        <v>1312</v>
      </c>
      <c r="J1305">
        <v>0.32510603925586001</v>
      </c>
    </row>
    <row r="1306" spans="1:10" hidden="1" x14ac:dyDescent="0.25">
      <c r="A1306" t="s">
        <v>127</v>
      </c>
      <c r="B1306" t="s">
        <v>46</v>
      </c>
      <c r="C1306" t="s">
        <v>245</v>
      </c>
      <c r="D1306" t="s">
        <v>47</v>
      </c>
      <c r="E1306" t="s">
        <v>692</v>
      </c>
      <c r="F1306">
        <v>425</v>
      </c>
      <c r="G1306">
        <v>1285.0997176471001</v>
      </c>
      <c r="H1306">
        <v>546167.38</v>
      </c>
      <c r="I1306" t="s">
        <v>1312</v>
      </c>
      <c r="J1306">
        <v>4.4560539787610001</v>
      </c>
    </row>
    <row r="1307" spans="1:10" hidden="1" x14ac:dyDescent="0.25">
      <c r="A1307" t="s">
        <v>127</v>
      </c>
      <c r="B1307" t="s">
        <v>46</v>
      </c>
      <c r="C1307" t="s">
        <v>932</v>
      </c>
      <c r="D1307" t="s">
        <v>4</v>
      </c>
      <c r="E1307" t="s">
        <v>695</v>
      </c>
      <c r="F1307">
        <v>1707</v>
      </c>
      <c r="G1307">
        <v>1012.3697539543</v>
      </c>
      <c r="H1307">
        <v>1728115.17</v>
      </c>
      <c r="I1307" t="s">
        <v>1312</v>
      </c>
      <c r="J1307">
        <v>1.411035001049</v>
      </c>
    </row>
    <row r="1308" spans="1:10" hidden="1" x14ac:dyDescent="0.25">
      <c r="A1308" t="s">
        <v>127</v>
      </c>
      <c r="B1308" t="s">
        <v>46</v>
      </c>
      <c r="C1308" t="s">
        <v>932</v>
      </c>
      <c r="D1308" t="s">
        <v>1234</v>
      </c>
      <c r="E1308" t="s">
        <v>692</v>
      </c>
      <c r="F1308">
        <v>1670</v>
      </c>
      <c r="G1308">
        <v>969.54223353293003</v>
      </c>
      <c r="H1308">
        <v>1619135.53</v>
      </c>
      <c r="I1308" t="s">
        <v>1312</v>
      </c>
      <c r="J1308">
        <v>1.3220512983935</v>
      </c>
    </row>
    <row r="1309" spans="1:10" hidden="1" x14ac:dyDescent="0.25">
      <c r="A1309" t="s">
        <v>127</v>
      </c>
      <c r="B1309" t="s">
        <v>46</v>
      </c>
      <c r="C1309" t="s">
        <v>1011</v>
      </c>
      <c r="D1309" t="s">
        <v>1234</v>
      </c>
      <c r="E1309" t="s">
        <v>692</v>
      </c>
      <c r="F1309">
        <v>400</v>
      </c>
      <c r="G1309">
        <v>969.54222500000003</v>
      </c>
      <c r="H1309">
        <v>387816.89</v>
      </c>
      <c r="I1309" t="s">
        <v>1312</v>
      </c>
      <c r="J1309">
        <v>0.81522168285826002</v>
      </c>
    </row>
    <row r="1310" spans="1:10" hidden="1" x14ac:dyDescent="0.25">
      <c r="A1310" t="s">
        <v>127</v>
      </c>
      <c r="B1310" t="s">
        <v>46</v>
      </c>
      <c r="C1310" t="s">
        <v>352</v>
      </c>
      <c r="D1310" t="s">
        <v>4</v>
      </c>
      <c r="E1310" t="s">
        <v>695</v>
      </c>
      <c r="F1310">
        <v>1000</v>
      </c>
      <c r="G1310">
        <v>1012.36975</v>
      </c>
      <c r="H1310">
        <v>1012369.75</v>
      </c>
      <c r="I1310" t="s">
        <v>1312</v>
      </c>
      <c r="J1310">
        <v>0.40624480186916001</v>
      </c>
    </row>
    <row r="1311" spans="1:10" hidden="1" x14ac:dyDescent="0.25">
      <c r="A1311" t="s">
        <v>127</v>
      </c>
      <c r="B1311" t="s">
        <v>46</v>
      </c>
      <c r="C1311" t="s">
        <v>353</v>
      </c>
      <c r="D1311" t="s">
        <v>4</v>
      </c>
      <c r="E1311" t="s">
        <v>695</v>
      </c>
      <c r="F1311">
        <v>82</v>
      </c>
      <c r="G1311">
        <v>1012.3697560976</v>
      </c>
      <c r="H1311">
        <v>83014.320000000007</v>
      </c>
      <c r="I1311" t="s">
        <v>1312</v>
      </c>
      <c r="J1311">
        <v>0.21853879668994999</v>
      </c>
    </row>
    <row r="1312" spans="1:10" hidden="1" x14ac:dyDescent="0.25">
      <c r="A1312" t="s">
        <v>127</v>
      </c>
      <c r="B1312" t="s">
        <v>46</v>
      </c>
      <c r="C1312" t="s">
        <v>1012</v>
      </c>
      <c r="D1312" t="s">
        <v>4</v>
      </c>
      <c r="E1312" t="s">
        <v>694</v>
      </c>
      <c r="F1312">
        <v>371</v>
      </c>
      <c r="G1312">
        <v>1012.3697574124</v>
      </c>
      <c r="H1312">
        <v>375589.18</v>
      </c>
      <c r="I1312" t="s">
        <v>1312</v>
      </c>
      <c r="J1312">
        <v>1.1843435449190001</v>
      </c>
    </row>
    <row r="1313" spans="1:10" hidden="1" x14ac:dyDescent="0.25">
      <c r="A1313" t="s">
        <v>127</v>
      </c>
      <c r="B1313" t="s">
        <v>214</v>
      </c>
      <c r="C1313" t="s">
        <v>356</v>
      </c>
      <c r="D1313" t="s">
        <v>215</v>
      </c>
      <c r="E1313" t="s">
        <v>695</v>
      </c>
      <c r="F1313">
        <v>2</v>
      </c>
      <c r="G1313">
        <v>433.40499999999997</v>
      </c>
      <c r="H1313">
        <v>866.81</v>
      </c>
      <c r="I1313" t="s">
        <v>1312</v>
      </c>
      <c r="J1313">
        <v>0.14727639091372</v>
      </c>
    </row>
    <row r="1314" spans="1:10" hidden="1" x14ac:dyDescent="0.25">
      <c r="A1314" t="s">
        <v>127</v>
      </c>
      <c r="B1314" t="s">
        <v>214</v>
      </c>
      <c r="C1314" t="s">
        <v>932</v>
      </c>
      <c r="D1314" t="s">
        <v>215</v>
      </c>
      <c r="E1314" t="s">
        <v>695</v>
      </c>
      <c r="F1314">
        <v>18</v>
      </c>
      <c r="G1314">
        <v>433.40499999999997</v>
      </c>
      <c r="H1314">
        <v>7801.29</v>
      </c>
      <c r="I1314" t="s">
        <v>1312</v>
      </c>
      <c r="J1314">
        <v>6.3698840415443003E-3</v>
      </c>
    </row>
    <row r="1315" spans="1:10" hidden="1" x14ac:dyDescent="0.25">
      <c r="A1315" t="s">
        <v>127</v>
      </c>
      <c r="B1315" t="s">
        <v>214</v>
      </c>
      <c r="C1315" t="s">
        <v>1011</v>
      </c>
      <c r="D1315" t="s">
        <v>215</v>
      </c>
      <c r="E1315" t="s">
        <v>694</v>
      </c>
      <c r="F1315">
        <v>6</v>
      </c>
      <c r="G1315">
        <v>433.40499999999997</v>
      </c>
      <c r="H1315">
        <v>2600.4299999999998</v>
      </c>
      <c r="I1315" t="s">
        <v>1312</v>
      </c>
      <c r="J1315">
        <v>5.4663089087100001E-3</v>
      </c>
    </row>
    <row r="1316" spans="1:10" hidden="1" x14ac:dyDescent="0.25">
      <c r="A1316" t="s">
        <v>127</v>
      </c>
      <c r="B1316" t="s">
        <v>214</v>
      </c>
      <c r="C1316" t="s">
        <v>100</v>
      </c>
      <c r="D1316" t="s">
        <v>215</v>
      </c>
      <c r="E1316" t="s">
        <v>695</v>
      </c>
      <c r="F1316">
        <v>70</v>
      </c>
      <c r="G1316">
        <v>433.40514285713999</v>
      </c>
      <c r="H1316">
        <v>30338.36</v>
      </c>
      <c r="I1316" t="s">
        <v>1312</v>
      </c>
      <c r="J1316">
        <v>6.0633108261724002E-3</v>
      </c>
    </row>
    <row r="1317" spans="1:10" hidden="1" x14ac:dyDescent="0.25">
      <c r="A1317" t="s">
        <v>127</v>
      </c>
      <c r="B1317" t="s">
        <v>214</v>
      </c>
      <c r="C1317" t="s">
        <v>108</v>
      </c>
      <c r="D1317" t="s">
        <v>215</v>
      </c>
      <c r="E1317" t="s">
        <v>695</v>
      </c>
      <c r="F1317">
        <v>74</v>
      </c>
      <c r="G1317">
        <v>433.40513513513997</v>
      </c>
      <c r="H1317">
        <v>32071.98</v>
      </c>
      <c r="I1317" t="s">
        <v>1312</v>
      </c>
      <c r="J1317">
        <v>1.1630381307553001E-2</v>
      </c>
    </row>
    <row r="1318" spans="1:10" hidden="1" x14ac:dyDescent="0.25">
      <c r="A1318" t="s">
        <v>127</v>
      </c>
      <c r="B1318" t="s">
        <v>214</v>
      </c>
      <c r="C1318" t="s">
        <v>353</v>
      </c>
      <c r="D1318" t="s">
        <v>215</v>
      </c>
      <c r="E1318" t="s">
        <v>695</v>
      </c>
      <c r="F1318">
        <v>2</v>
      </c>
      <c r="G1318">
        <v>433.40499999999997</v>
      </c>
      <c r="H1318">
        <v>866.81</v>
      </c>
      <c r="I1318" t="s">
        <v>1312</v>
      </c>
      <c r="J1318">
        <v>2.2819149076786999E-3</v>
      </c>
    </row>
    <row r="1319" spans="1:10" hidden="1" x14ac:dyDescent="0.25">
      <c r="A1319" t="s">
        <v>127</v>
      </c>
      <c r="B1319" t="s">
        <v>214</v>
      </c>
      <c r="C1319" t="s">
        <v>1012</v>
      </c>
      <c r="D1319" t="s">
        <v>215</v>
      </c>
      <c r="E1319" t="s">
        <v>694</v>
      </c>
      <c r="F1319">
        <v>6</v>
      </c>
      <c r="G1319">
        <v>433.40499999999997</v>
      </c>
      <c r="H1319">
        <v>2600.4299999999998</v>
      </c>
      <c r="I1319" t="s">
        <v>1312</v>
      </c>
      <c r="J1319">
        <v>8.1999233431400004E-3</v>
      </c>
    </row>
    <row r="1320" spans="1:10" hidden="1" x14ac:dyDescent="0.25">
      <c r="A1320" t="s">
        <v>127</v>
      </c>
      <c r="B1320" t="s">
        <v>232</v>
      </c>
      <c r="C1320" t="s">
        <v>455</v>
      </c>
      <c r="D1320" t="s">
        <v>238</v>
      </c>
      <c r="E1320" t="s">
        <v>695</v>
      </c>
      <c r="F1320">
        <v>100</v>
      </c>
      <c r="G1320">
        <v>1074.8933999999999</v>
      </c>
      <c r="H1320">
        <v>107489.34</v>
      </c>
      <c r="I1320" t="s">
        <v>1312</v>
      </c>
      <c r="J1320">
        <v>2.5541866819911001</v>
      </c>
    </row>
    <row r="1321" spans="1:10" hidden="1" x14ac:dyDescent="0.25">
      <c r="A1321" t="s">
        <v>127</v>
      </c>
      <c r="B1321" t="s">
        <v>232</v>
      </c>
      <c r="C1321" t="s">
        <v>932</v>
      </c>
      <c r="D1321" t="s">
        <v>328</v>
      </c>
      <c r="E1321" t="s">
        <v>423</v>
      </c>
      <c r="F1321">
        <v>4500</v>
      </c>
      <c r="G1321">
        <v>1057.6034655646999</v>
      </c>
      <c r="H1321">
        <v>3217123.3910615002</v>
      </c>
      <c r="I1321" t="s">
        <v>1312</v>
      </c>
      <c r="J1321">
        <v>2.6268351706450002</v>
      </c>
    </row>
    <row r="1322" spans="1:10" hidden="1" x14ac:dyDescent="0.25">
      <c r="A1322" t="s">
        <v>127</v>
      </c>
      <c r="B1322" t="s">
        <v>232</v>
      </c>
      <c r="C1322" t="s">
        <v>932</v>
      </c>
      <c r="D1322" t="s">
        <v>328</v>
      </c>
      <c r="E1322" t="s">
        <v>692</v>
      </c>
      <c r="F1322">
        <v>-870</v>
      </c>
      <c r="G1322">
        <v>1057.6034655646999</v>
      </c>
      <c r="H1322">
        <v>621977.18893854995</v>
      </c>
      <c r="I1322" t="s">
        <v>1312</v>
      </c>
      <c r="J1322">
        <v>0.50785479965803004</v>
      </c>
    </row>
    <row r="1323" spans="1:10" hidden="1" x14ac:dyDescent="0.25">
      <c r="A1323" t="s">
        <v>127</v>
      </c>
      <c r="B1323" t="s">
        <v>232</v>
      </c>
      <c r="C1323" t="s">
        <v>1011</v>
      </c>
      <c r="D1323" t="s">
        <v>328</v>
      </c>
      <c r="E1323" t="s">
        <v>692</v>
      </c>
      <c r="F1323">
        <v>870</v>
      </c>
      <c r="G1323">
        <v>1057.6034597701</v>
      </c>
      <c r="H1323">
        <v>920115.01</v>
      </c>
      <c r="I1323" t="s">
        <v>1312</v>
      </c>
      <c r="J1323">
        <v>1.9341543037883999</v>
      </c>
    </row>
    <row r="1324" spans="1:10" hidden="1" x14ac:dyDescent="0.25">
      <c r="A1324" t="s">
        <v>127</v>
      </c>
      <c r="B1324" t="s">
        <v>232</v>
      </c>
      <c r="C1324" t="s">
        <v>100</v>
      </c>
      <c r="D1324" t="s">
        <v>238</v>
      </c>
      <c r="E1324" t="s">
        <v>695</v>
      </c>
      <c r="F1324">
        <v>5387</v>
      </c>
      <c r="G1324">
        <v>1074.8934323371</v>
      </c>
      <c r="H1324">
        <v>5790450.9199999999</v>
      </c>
      <c r="I1324" t="s">
        <v>1312</v>
      </c>
      <c r="J1324">
        <v>1.1572578000806999</v>
      </c>
    </row>
    <row r="1325" spans="1:10" hidden="1" x14ac:dyDescent="0.25">
      <c r="A1325" t="s">
        <v>127</v>
      </c>
      <c r="B1325" t="s">
        <v>232</v>
      </c>
      <c r="C1325" t="s">
        <v>108</v>
      </c>
      <c r="D1325" t="s">
        <v>238</v>
      </c>
      <c r="E1325" t="s">
        <v>695</v>
      </c>
      <c r="F1325">
        <v>3306</v>
      </c>
      <c r="G1325">
        <v>1074.8934331518001</v>
      </c>
      <c r="H1325">
        <v>3553597.69</v>
      </c>
      <c r="I1325" t="s">
        <v>1312</v>
      </c>
      <c r="J1325">
        <v>1.2886543377844999</v>
      </c>
    </row>
    <row r="1326" spans="1:10" hidden="1" x14ac:dyDescent="0.25">
      <c r="A1326" t="s">
        <v>127</v>
      </c>
      <c r="B1326" t="s">
        <v>232</v>
      </c>
      <c r="C1326" t="s">
        <v>1079</v>
      </c>
      <c r="D1326" t="s">
        <v>238</v>
      </c>
      <c r="E1326" t="s">
        <v>695</v>
      </c>
      <c r="F1326">
        <v>1773</v>
      </c>
      <c r="G1326">
        <v>1074.8934348562</v>
      </c>
      <c r="H1326">
        <v>1905786.06</v>
      </c>
      <c r="I1326" t="s">
        <v>1312</v>
      </c>
      <c r="J1326">
        <v>4.5494299264195002</v>
      </c>
    </row>
    <row r="1327" spans="1:10" hidden="1" x14ac:dyDescent="0.25">
      <c r="A1327" t="s">
        <v>127</v>
      </c>
      <c r="B1327" t="s">
        <v>232</v>
      </c>
      <c r="C1327" t="s">
        <v>353</v>
      </c>
      <c r="D1327" t="s">
        <v>238</v>
      </c>
      <c r="E1327" t="s">
        <v>695</v>
      </c>
      <c r="F1327">
        <v>218</v>
      </c>
      <c r="G1327">
        <v>1074.893440367</v>
      </c>
      <c r="H1327">
        <v>234326.77</v>
      </c>
      <c r="I1327" t="s">
        <v>1312</v>
      </c>
      <c r="J1327">
        <v>0.61687538183823998</v>
      </c>
    </row>
    <row r="1328" spans="1:10" hidden="1" x14ac:dyDescent="0.25">
      <c r="A1328" t="s">
        <v>127</v>
      </c>
      <c r="B1328" t="s">
        <v>494</v>
      </c>
      <c r="C1328" t="s">
        <v>932</v>
      </c>
      <c r="D1328" t="s">
        <v>831</v>
      </c>
      <c r="E1328" t="s">
        <v>695</v>
      </c>
      <c r="F1328">
        <v>703</v>
      </c>
      <c r="G1328">
        <v>1041.4288193457</v>
      </c>
      <c r="H1328">
        <v>732124.46</v>
      </c>
      <c r="I1328" t="s">
        <v>1312</v>
      </c>
      <c r="J1328">
        <v>0.59779189264572996</v>
      </c>
    </row>
    <row r="1329" spans="1:10" hidden="1" x14ac:dyDescent="0.25">
      <c r="A1329" t="s">
        <v>127</v>
      </c>
      <c r="B1329" t="s">
        <v>494</v>
      </c>
      <c r="C1329" t="s">
        <v>100</v>
      </c>
      <c r="D1329" t="s">
        <v>831</v>
      </c>
      <c r="E1329" t="s">
        <v>695</v>
      </c>
      <c r="F1329">
        <v>1728</v>
      </c>
      <c r="G1329">
        <v>1041.4288252315</v>
      </c>
      <c r="H1329">
        <v>1799589.01</v>
      </c>
      <c r="I1329" t="s">
        <v>1312</v>
      </c>
      <c r="J1329">
        <v>0.35965910902876003</v>
      </c>
    </row>
    <row r="1330" spans="1:10" hidden="1" x14ac:dyDescent="0.25">
      <c r="A1330" t="s">
        <v>127</v>
      </c>
      <c r="B1330" t="s">
        <v>494</v>
      </c>
      <c r="C1330" t="s">
        <v>108</v>
      </c>
      <c r="D1330" t="s">
        <v>831</v>
      </c>
      <c r="E1330" t="s">
        <v>695</v>
      </c>
      <c r="F1330">
        <v>2406</v>
      </c>
      <c r="G1330">
        <v>1041.4288237738999</v>
      </c>
      <c r="H1330">
        <v>2505677.75</v>
      </c>
      <c r="I1330" t="s">
        <v>1312</v>
      </c>
      <c r="J1330">
        <v>0.90864323519630996</v>
      </c>
    </row>
    <row r="1331" spans="1:10" hidden="1" x14ac:dyDescent="0.25">
      <c r="A1331" t="s">
        <v>127</v>
      </c>
      <c r="B1331" t="s">
        <v>494</v>
      </c>
      <c r="C1331" t="s">
        <v>1079</v>
      </c>
      <c r="D1331" t="s">
        <v>831</v>
      </c>
      <c r="E1331" t="s">
        <v>695</v>
      </c>
      <c r="F1331">
        <v>83</v>
      </c>
      <c r="G1331">
        <v>1041.4287951807</v>
      </c>
      <c r="H1331">
        <v>86438.59</v>
      </c>
      <c r="I1331" t="s">
        <v>1312</v>
      </c>
      <c r="J1331">
        <v>0.20634336476546</v>
      </c>
    </row>
    <row r="1332" spans="1:10" hidden="1" x14ac:dyDescent="0.25">
      <c r="A1332" t="s">
        <v>127</v>
      </c>
      <c r="B1332" t="s">
        <v>494</v>
      </c>
      <c r="C1332" t="s">
        <v>353</v>
      </c>
      <c r="D1332" t="s">
        <v>831</v>
      </c>
      <c r="E1332" t="s">
        <v>695</v>
      </c>
      <c r="F1332">
        <v>173</v>
      </c>
      <c r="G1332">
        <v>1041.4288439305999</v>
      </c>
      <c r="H1332">
        <v>180167.19</v>
      </c>
      <c r="I1332" t="s">
        <v>1312</v>
      </c>
      <c r="J1332">
        <v>0.47429793926649</v>
      </c>
    </row>
    <row r="1333" spans="1:10" hidden="1" x14ac:dyDescent="0.25">
      <c r="A1333" t="s">
        <v>127</v>
      </c>
      <c r="B1333" t="s">
        <v>494</v>
      </c>
      <c r="C1333" t="s">
        <v>1012</v>
      </c>
      <c r="D1333" t="s">
        <v>831</v>
      </c>
      <c r="E1333" t="s">
        <v>694</v>
      </c>
      <c r="F1333">
        <v>152</v>
      </c>
      <c r="G1333">
        <v>1041.4288157895</v>
      </c>
      <c r="H1333">
        <v>158297.18</v>
      </c>
      <c r="I1333" t="s">
        <v>1312</v>
      </c>
      <c r="J1333">
        <v>0.49915773215798998</v>
      </c>
    </row>
    <row r="1334" spans="1:10" hidden="1" x14ac:dyDescent="0.25">
      <c r="A1334" t="s">
        <v>235</v>
      </c>
      <c r="B1334" t="s">
        <v>236</v>
      </c>
      <c r="C1334" t="s">
        <v>932</v>
      </c>
      <c r="D1334" t="s">
        <v>307</v>
      </c>
      <c r="E1334" t="s">
        <v>694</v>
      </c>
      <c r="F1334">
        <v>531</v>
      </c>
      <c r="G1334">
        <v>946.53807909604996</v>
      </c>
      <c r="H1334">
        <v>502611.72</v>
      </c>
      <c r="I1334" t="s">
        <v>1312</v>
      </c>
      <c r="J1334">
        <v>0.41039089359851</v>
      </c>
    </row>
    <row r="1335" spans="1:10" hidden="1" x14ac:dyDescent="0.25">
      <c r="A1335" t="s">
        <v>235</v>
      </c>
      <c r="B1335" t="s">
        <v>236</v>
      </c>
      <c r="C1335" t="s">
        <v>281</v>
      </c>
      <c r="D1335" t="s">
        <v>307</v>
      </c>
      <c r="E1335" t="s">
        <v>692</v>
      </c>
      <c r="F1335">
        <v>313</v>
      </c>
      <c r="G1335">
        <v>947.93607028754002</v>
      </c>
      <c r="H1335">
        <v>296703.99</v>
      </c>
      <c r="I1335" t="s">
        <v>1312</v>
      </c>
      <c r="J1335">
        <v>0.14908890367920999</v>
      </c>
    </row>
    <row r="1336" spans="1:10" hidden="1" x14ac:dyDescent="0.25">
      <c r="A1336" t="s">
        <v>235</v>
      </c>
      <c r="B1336" t="s">
        <v>236</v>
      </c>
      <c r="C1336" t="s">
        <v>353</v>
      </c>
      <c r="D1336" t="s">
        <v>307</v>
      </c>
      <c r="E1336" t="s">
        <v>692</v>
      </c>
      <c r="F1336">
        <v>249</v>
      </c>
      <c r="G1336">
        <v>947.93606425703001</v>
      </c>
      <c r="H1336">
        <v>236036.08</v>
      </c>
      <c r="I1336" t="s">
        <v>1312</v>
      </c>
      <c r="J1336">
        <v>0.62137521452458</v>
      </c>
    </row>
    <row r="1337" spans="1:10" hidden="1" x14ac:dyDescent="0.25">
      <c r="A1337" t="s">
        <v>235</v>
      </c>
      <c r="B1337" t="s">
        <v>236</v>
      </c>
      <c r="C1337" t="s">
        <v>1012</v>
      </c>
      <c r="D1337" t="s">
        <v>307</v>
      </c>
      <c r="E1337" t="s">
        <v>694</v>
      </c>
      <c r="F1337">
        <v>214</v>
      </c>
      <c r="G1337">
        <v>946.53808411215005</v>
      </c>
      <c r="H1337">
        <v>202559.15</v>
      </c>
      <c r="I1337" t="s">
        <v>1312</v>
      </c>
      <c r="J1337">
        <v>0.63872878810506994</v>
      </c>
    </row>
    <row r="1338" spans="1:10" hidden="1" x14ac:dyDescent="0.25">
      <c r="A1338" t="s">
        <v>235</v>
      </c>
      <c r="B1338" t="s">
        <v>267</v>
      </c>
      <c r="C1338" t="s">
        <v>455</v>
      </c>
      <c r="D1338" t="s">
        <v>428</v>
      </c>
      <c r="E1338" t="s">
        <v>694</v>
      </c>
      <c r="F1338">
        <v>82</v>
      </c>
      <c r="G1338">
        <v>426.29841463414999</v>
      </c>
      <c r="H1338">
        <v>34956.47</v>
      </c>
      <c r="I1338" t="s">
        <v>1312</v>
      </c>
      <c r="J1338">
        <v>0.83064376545079999</v>
      </c>
    </row>
    <row r="1339" spans="1:10" hidden="1" x14ac:dyDescent="0.25">
      <c r="A1339" t="s">
        <v>235</v>
      </c>
      <c r="B1339" t="s">
        <v>267</v>
      </c>
      <c r="C1339" t="s">
        <v>455</v>
      </c>
      <c r="D1339" t="s">
        <v>958</v>
      </c>
      <c r="E1339" t="s">
        <v>695</v>
      </c>
      <c r="F1339">
        <v>52</v>
      </c>
      <c r="G1339">
        <v>356.68865384614998</v>
      </c>
      <c r="H1339">
        <v>18547.810000000001</v>
      </c>
      <c r="I1339" t="s">
        <v>1312</v>
      </c>
      <c r="J1339">
        <v>0.44073737248830003</v>
      </c>
    </row>
    <row r="1340" spans="1:10" hidden="1" x14ac:dyDescent="0.25">
      <c r="A1340" t="s">
        <v>235</v>
      </c>
      <c r="B1340" t="s">
        <v>267</v>
      </c>
      <c r="C1340" t="s">
        <v>932</v>
      </c>
      <c r="D1340" t="s">
        <v>428</v>
      </c>
      <c r="E1340" t="s">
        <v>694</v>
      </c>
      <c r="F1340">
        <v>911</v>
      </c>
      <c r="G1340">
        <v>425.72543358946001</v>
      </c>
      <c r="H1340">
        <v>387835.87</v>
      </c>
      <c r="I1340" t="s">
        <v>1312</v>
      </c>
      <c r="J1340">
        <v>0.31667448832840001</v>
      </c>
    </row>
    <row r="1341" spans="1:10" hidden="1" x14ac:dyDescent="0.25">
      <c r="A1341" t="s">
        <v>235</v>
      </c>
      <c r="B1341" t="s">
        <v>267</v>
      </c>
      <c r="C1341" t="s">
        <v>932</v>
      </c>
      <c r="D1341" t="s">
        <v>958</v>
      </c>
      <c r="E1341" t="s">
        <v>695</v>
      </c>
      <c r="F1341">
        <v>287</v>
      </c>
      <c r="G1341">
        <v>356.33</v>
      </c>
      <c r="H1341">
        <v>102266.71</v>
      </c>
      <c r="I1341" t="s">
        <v>1312</v>
      </c>
      <c r="J1341">
        <v>8.3502482795824007E-2</v>
      </c>
    </row>
    <row r="1342" spans="1:10" hidden="1" x14ac:dyDescent="0.25">
      <c r="A1342" t="s">
        <v>235</v>
      </c>
      <c r="B1342" t="s">
        <v>267</v>
      </c>
      <c r="C1342" t="s">
        <v>1011</v>
      </c>
      <c r="D1342" t="s">
        <v>428</v>
      </c>
      <c r="E1342" t="s">
        <v>694</v>
      </c>
      <c r="F1342">
        <v>272</v>
      </c>
      <c r="G1342">
        <v>425.72544117646999</v>
      </c>
      <c r="H1342">
        <v>115797.32</v>
      </c>
      <c r="I1342" t="s">
        <v>1312</v>
      </c>
      <c r="J1342">
        <v>0.24341509747262</v>
      </c>
    </row>
    <row r="1343" spans="1:10" hidden="1" x14ac:dyDescent="0.25">
      <c r="A1343" t="s">
        <v>235</v>
      </c>
      <c r="B1343" t="s">
        <v>267</v>
      </c>
      <c r="C1343" t="s">
        <v>352</v>
      </c>
      <c r="D1343" t="s">
        <v>428</v>
      </c>
      <c r="E1343" t="s">
        <v>694</v>
      </c>
      <c r="F1343">
        <v>5344</v>
      </c>
      <c r="G1343">
        <v>425.72543787425002</v>
      </c>
      <c r="H1343">
        <v>2275076.7400000002</v>
      </c>
      <c r="I1343" t="s">
        <v>1312</v>
      </c>
      <c r="J1343">
        <v>0.91294519564460996</v>
      </c>
    </row>
    <row r="1344" spans="1:10" hidden="1" x14ac:dyDescent="0.25">
      <c r="A1344" t="s">
        <v>235</v>
      </c>
      <c r="B1344" t="s">
        <v>267</v>
      </c>
      <c r="C1344" t="s">
        <v>352</v>
      </c>
      <c r="D1344" t="s">
        <v>958</v>
      </c>
      <c r="E1344" t="s">
        <v>695</v>
      </c>
      <c r="F1344">
        <v>3482</v>
      </c>
      <c r="G1344">
        <v>356.32999425616998</v>
      </c>
      <c r="H1344">
        <v>1240741.04</v>
      </c>
      <c r="I1344" t="s">
        <v>1312</v>
      </c>
      <c r="J1344">
        <v>0.49788587417368002</v>
      </c>
    </row>
    <row r="1345" spans="1:10" hidden="1" x14ac:dyDescent="0.25">
      <c r="A1345" t="s">
        <v>235</v>
      </c>
      <c r="B1345" t="s">
        <v>267</v>
      </c>
      <c r="C1345" t="s">
        <v>281</v>
      </c>
      <c r="D1345" t="s">
        <v>958</v>
      </c>
      <c r="E1345" t="s">
        <v>695</v>
      </c>
      <c r="F1345">
        <v>1650</v>
      </c>
      <c r="G1345">
        <v>356.68866060606001</v>
      </c>
      <c r="H1345">
        <v>588536.29</v>
      </c>
      <c r="I1345" t="s">
        <v>1312</v>
      </c>
      <c r="J1345">
        <v>0.29572986278859997</v>
      </c>
    </row>
    <row r="1346" spans="1:10" hidden="1" x14ac:dyDescent="0.25">
      <c r="A1346" t="s">
        <v>235</v>
      </c>
      <c r="B1346" t="s">
        <v>267</v>
      </c>
      <c r="C1346" t="s">
        <v>353</v>
      </c>
      <c r="D1346" t="s">
        <v>428</v>
      </c>
      <c r="E1346" t="s">
        <v>694</v>
      </c>
      <c r="F1346">
        <v>283</v>
      </c>
      <c r="G1346">
        <v>426.29840989399003</v>
      </c>
      <c r="H1346">
        <v>120642.45</v>
      </c>
      <c r="I1346" t="s">
        <v>1312</v>
      </c>
      <c r="J1346">
        <v>0.31759648037504001</v>
      </c>
    </row>
    <row r="1347" spans="1:10" hidden="1" x14ac:dyDescent="0.25">
      <c r="A1347" t="s">
        <v>235</v>
      </c>
      <c r="B1347" t="s">
        <v>267</v>
      </c>
      <c r="C1347" t="s">
        <v>353</v>
      </c>
      <c r="D1347" t="s">
        <v>958</v>
      </c>
      <c r="E1347" t="s">
        <v>695</v>
      </c>
      <c r="F1347">
        <v>156</v>
      </c>
      <c r="G1347">
        <v>356.68865384614998</v>
      </c>
      <c r="H1347">
        <v>55643.43</v>
      </c>
      <c r="I1347" t="s">
        <v>1312</v>
      </c>
      <c r="J1347">
        <v>0.14648374203271</v>
      </c>
    </row>
    <row r="1348" spans="1:10" hidden="1" x14ac:dyDescent="0.25">
      <c r="A1348" t="s">
        <v>235</v>
      </c>
      <c r="B1348" t="s">
        <v>267</v>
      </c>
      <c r="C1348" t="s">
        <v>1012</v>
      </c>
      <c r="D1348" t="s">
        <v>428</v>
      </c>
      <c r="E1348" t="s">
        <v>694</v>
      </c>
      <c r="F1348">
        <v>193</v>
      </c>
      <c r="G1348">
        <v>425.72544041450999</v>
      </c>
      <c r="H1348">
        <v>82165.009999999995</v>
      </c>
      <c r="I1348" t="s">
        <v>1312</v>
      </c>
      <c r="J1348">
        <v>0.25909052867738003</v>
      </c>
    </row>
    <row r="1349" spans="1:10" hidden="1" x14ac:dyDescent="0.25">
      <c r="A1349" t="s">
        <v>235</v>
      </c>
      <c r="B1349" t="s">
        <v>267</v>
      </c>
      <c r="C1349" t="s">
        <v>1012</v>
      </c>
      <c r="D1349" t="s">
        <v>958</v>
      </c>
      <c r="E1349" t="s">
        <v>694</v>
      </c>
      <c r="F1349">
        <v>62</v>
      </c>
      <c r="G1349">
        <v>356.33</v>
      </c>
      <c r="H1349">
        <v>22092.46</v>
      </c>
      <c r="I1349" t="s">
        <v>1312</v>
      </c>
      <c r="J1349">
        <v>6.9664047277349997E-2</v>
      </c>
    </row>
    <row r="1350" spans="1:10" hidden="1" x14ac:dyDescent="0.25">
      <c r="A1350" t="s">
        <v>235</v>
      </c>
      <c r="B1350" t="s">
        <v>709</v>
      </c>
      <c r="C1350" t="s">
        <v>455</v>
      </c>
      <c r="D1350" t="s">
        <v>427</v>
      </c>
      <c r="E1350" t="s">
        <v>695</v>
      </c>
      <c r="F1350">
        <v>61</v>
      </c>
      <c r="G1350">
        <v>630.24475409835998</v>
      </c>
      <c r="H1350">
        <v>38444.93</v>
      </c>
      <c r="I1350" t="s">
        <v>1312</v>
      </c>
      <c r="J1350">
        <v>0.91353736283133002</v>
      </c>
    </row>
    <row r="1351" spans="1:10" hidden="1" x14ac:dyDescent="0.25">
      <c r="A1351" t="s">
        <v>235</v>
      </c>
      <c r="B1351" t="s">
        <v>709</v>
      </c>
      <c r="C1351" t="s">
        <v>352</v>
      </c>
      <c r="D1351" t="s">
        <v>427</v>
      </c>
      <c r="E1351" t="s">
        <v>695</v>
      </c>
      <c r="F1351">
        <v>4977</v>
      </c>
      <c r="G1351">
        <v>619.72380550532</v>
      </c>
      <c r="H1351">
        <v>3084365.38</v>
      </c>
      <c r="I1351" t="s">
        <v>1312</v>
      </c>
      <c r="J1351">
        <v>1.2376973953343</v>
      </c>
    </row>
    <row r="1352" spans="1:10" hidden="1" x14ac:dyDescent="0.25">
      <c r="A1352" t="s">
        <v>235</v>
      </c>
      <c r="B1352" t="s">
        <v>709</v>
      </c>
      <c r="C1352" t="s">
        <v>353</v>
      </c>
      <c r="D1352" t="s">
        <v>427</v>
      </c>
      <c r="E1352" t="s">
        <v>695</v>
      </c>
      <c r="F1352">
        <v>103</v>
      </c>
      <c r="G1352">
        <v>630.24474683543997</v>
      </c>
      <c r="H1352">
        <v>64915.208924051003</v>
      </c>
      <c r="I1352" t="s">
        <v>1312</v>
      </c>
      <c r="J1352">
        <v>0.17089210205104999</v>
      </c>
    </row>
    <row r="1353" spans="1:10" hidden="1" x14ac:dyDescent="0.25">
      <c r="A1353" t="s">
        <v>235</v>
      </c>
      <c r="B1353" t="s">
        <v>709</v>
      </c>
      <c r="C1353" t="s">
        <v>353</v>
      </c>
      <c r="D1353" t="s">
        <v>427</v>
      </c>
      <c r="E1353" t="s">
        <v>694</v>
      </c>
      <c r="F1353">
        <v>55</v>
      </c>
      <c r="G1353">
        <v>630.24474683543997</v>
      </c>
      <c r="H1353">
        <v>34663.461075949002</v>
      </c>
      <c r="I1353" t="s">
        <v>1312</v>
      </c>
      <c r="J1353">
        <v>9.1253064202017994E-2</v>
      </c>
    </row>
    <row r="1354" spans="1:10" hidden="1" x14ac:dyDescent="0.25">
      <c r="A1354" t="s">
        <v>235</v>
      </c>
      <c r="B1354" t="s">
        <v>709</v>
      </c>
      <c r="C1354" t="s">
        <v>1012</v>
      </c>
      <c r="D1354" t="s">
        <v>427</v>
      </c>
      <c r="E1354" t="s">
        <v>694</v>
      </c>
      <c r="F1354">
        <v>143</v>
      </c>
      <c r="G1354">
        <v>619.72377622377996</v>
      </c>
      <c r="H1354">
        <v>88620.5</v>
      </c>
      <c r="I1354" t="s">
        <v>1312</v>
      </c>
      <c r="J1354">
        <v>0.27944659407519001</v>
      </c>
    </row>
    <row r="1355" spans="1:10" hidden="1" x14ac:dyDescent="0.25">
      <c r="A1355" t="s">
        <v>186</v>
      </c>
      <c r="B1355" t="s">
        <v>188</v>
      </c>
      <c r="C1355" t="s">
        <v>455</v>
      </c>
      <c r="D1355" t="s">
        <v>268</v>
      </c>
      <c r="E1355" t="s">
        <v>692</v>
      </c>
      <c r="F1355">
        <v>116</v>
      </c>
      <c r="G1355">
        <v>1141.1419827586001</v>
      </c>
      <c r="H1355">
        <v>132372.47</v>
      </c>
      <c r="I1355" t="s">
        <v>1312</v>
      </c>
      <c r="J1355">
        <v>3.1454654009063998</v>
      </c>
    </row>
    <row r="1356" spans="1:10" hidden="1" x14ac:dyDescent="0.25">
      <c r="A1356" t="s">
        <v>186</v>
      </c>
      <c r="B1356" t="s">
        <v>188</v>
      </c>
      <c r="C1356" t="s">
        <v>932</v>
      </c>
      <c r="D1356" t="s">
        <v>268</v>
      </c>
      <c r="E1356" t="s">
        <v>694</v>
      </c>
      <c r="F1356">
        <v>1000</v>
      </c>
      <c r="G1356">
        <v>1115.4072699999999</v>
      </c>
      <c r="H1356">
        <v>1115407.27</v>
      </c>
      <c r="I1356" t="s">
        <v>1312</v>
      </c>
      <c r="J1356">
        <v>0.91074873117080002</v>
      </c>
    </row>
    <row r="1357" spans="1:10" hidden="1" x14ac:dyDescent="0.25">
      <c r="A1357" t="s">
        <v>186</v>
      </c>
      <c r="B1357" t="s">
        <v>188</v>
      </c>
      <c r="C1357" t="s">
        <v>100</v>
      </c>
      <c r="D1357" t="s">
        <v>268</v>
      </c>
      <c r="E1357" t="s">
        <v>692</v>
      </c>
      <c r="F1357">
        <v>2730</v>
      </c>
      <c r="G1357">
        <v>1115.4072747253001</v>
      </c>
      <c r="H1357">
        <v>3045061.86</v>
      </c>
      <c r="I1357" t="s">
        <v>1312</v>
      </c>
      <c r="J1357">
        <v>0.60857464088707003</v>
      </c>
    </row>
    <row r="1358" spans="1:10" hidden="1" x14ac:dyDescent="0.25">
      <c r="A1358" t="s">
        <v>186</v>
      </c>
      <c r="B1358" t="s">
        <v>188</v>
      </c>
      <c r="C1358" t="s">
        <v>108</v>
      </c>
      <c r="D1358" t="s">
        <v>268</v>
      </c>
      <c r="E1358" t="s">
        <v>692</v>
      </c>
      <c r="F1358">
        <v>2371</v>
      </c>
      <c r="G1358">
        <v>1115.4072749392001</v>
      </c>
      <c r="H1358">
        <v>2644630.6488808002</v>
      </c>
      <c r="I1358" t="s">
        <v>1312</v>
      </c>
      <c r="J1358">
        <v>0.95903224135598997</v>
      </c>
    </row>
    <row r="1359" spans="1:10" hidden="1" x14ac:dyDescent="0.25">
      <c r="A1359" t="s">
        <v>186</v>
      </c>
      <c r="B1359" t="s">
        <v>188</v>
      </c>
      <c r="C1359" t="s">
        <v>108</v>
      </c>
      <c r="D1359" t="s">
        <v>268</v>
      </c>
      <c r="E1359" t="s">
        <v>694</v>
      </c>
      <c r="F1359">
        <v>95</v>
      </c>
      <c r="G1359">
        <v>1115.4072749392001</v>
      </c>
      <c r="H1359">
        <v>105963.69111922001</v>
      </c>
      <c r="I1359" t="s">
        <v>1312</v>
      </c>
      <c r="J1359">
        <v>3.8426007139949002E-2</v>
      </c>
    </row>
    <row r="1360" spans="1:10" hidden="1" x14ac:dyDescent="0.25">
      <c r="A1360" t="s">
        <v>186</v>
      </c>
      <c r="B1360" t="s">
        <v>188</v>
      </c>
      <c r="C1360" t="s">
        <v>352</v>
      </c>
      <c r="D1360" t="s">
        <v>268</v>
      </c>
      <c r="E1360" t="s">
        <v>692</v>
      </c>
      <c r="F1360">
        <v>3549</v>
      </c>
      <c r="G1360">
        <v>1115.4072724711</v>
      </c>
      <c r="H1360">
        <v>3958580.41</v>
      </c>
      <c r="I1360" t="s">
        <v>1312</v>
      </c>
      <c r="J1360">
        <v>1.588503325335</v>
      </c>
    </row>
    <row r="1361" spans="1:10" hidden="1" x14ac:dyDescent="0.25">
      <c r="A1361" t="s">
        <v>186</v>
      </c>
      <c r="B1361" t="s">
        <v>188</v>
      </c>
      <c r="C1361" t="s">
        <v>352</v>
      </c>
      <c r="D1361" t="s">
        <v>269</v>
      </c>
      <c r="E1361" t="s">
        <v>695</v>
      </c>
      <c r="F1361">
        <v>3263</v>
      </c>
      <c r="G1361">
        <v>86.032234664070003</v>
      </c>
      <c r="H1361">
        <v>176710.21</v>
      </c>
      <c r="I1361" t="s">
        <v>1312</v>
      </c>
      <c r="J1361">
        <v>7.0910459592168004E-2</v>
      </c>
    </row>
    <row r="1362" spans="1:10" hidden="1" x14ac:dyDescent="0.25">
      <c r="A1362" t="s">
        <v>186</v>
      </c>
      <c r="B1362" t="s">
        <v>188</v>
      </c>
      <c r="C1362" t="s">
        <v>281</v>
      </c>
      <c r="D1362" t="s">
        <v>269</v>
      </c>
      <c r="E1362" t="s">
        <v>695</v>
      </c>
      <c r="F1362">
        <v>14908</v>
      </c>
      <c r="G1362">
        <v>86.032249798766003</v>
      </c>
      <c r="H1362">
        <v>641284.39</v>
      </c>
      <c r="I1362" t="s">
        <v>1312</v>
      </c>
      <c r="J1362">
        <v>0.32223492057418002</v>
      </c>
    </row>
    <row r="1363" spans="1:10" hidden="1" x14ac:dyDescent="0.25">
      <c r="A1363" t="s">
        <v>186</v>
      </c>
      <c r="B1363" t="s">
        <v>188</v>
      </c>
      <c r="C1363" t="s">
        <v>281</v>
      </c>
      <c r="D1363" t="s">
        <v>268</v>
      </c>
      <c r="E1363" t="s">
        <v>692</v>
      </c>
      <c r="F1363">
        <v>258</v>
      </c>
      <c r="G1363">
        <v>1141.1420542635999</v>
      </c>
      <c r="H1363">
        <v>294414.65000000002</v>
      </c>
      <c r="I1363" t="s">
        <v>1312</v>
      </c>
      <c r="J1363">
        <v>0.14793854776134999</v>
      </c>
    </row>
    <row r="1364" spans="1:10" hidden="1" x14ac:dyDescent="0.25">
      <c r="A1364" t="s">
        <v>186</v>
      </c>
      <c r="B1364" t="s">
        <v>188</v>
      </c>
      <c r="C1364" t="s">
        <v>353</v>
      </c>
      <c r="D1364" t="s">
        <v>268</v>
      </c>
      <c r="E1364" t="s">
        <v>692</v>
      </c>
      <c r="F1364">
        <v>185</v>
      </c>
      <c r="G1364">
        <v>1141.1420540541001</v>
      </c>
      <c r="H1364">
        <v>211111.28</v>
      </c>
      <c r="I1364" t="s">
        <v>1312</v>
      </c>
      <c r="J1364">
        <v>0.55575959784858997</v>
      </c>
    </row>
    <row r="1365" spans="1:10" hidden="1" x14ac:dyDescent="0.25">
      <c r="A1365" t="s">
        <v>186</v>
      </c>
      <c r="B1365" t="s">
        <v>188</v>
      </c>
      <c r="C1365" t="s">
        <v>353</v>
      </c>
      <c r="D1365" t="s">
        <v>269</v>
      </c>
      <c r="E1365" t="s">
        <v>695</v>
      </c>
      <c r="F1365">
        <v>250</v>
      </c>
      <c r="G1365">
        <v>86.032240000000002</v>
      </c>
      <c r="H1365">
        <v>21508.06</v>
      </c>
      <c r="I1365" t="s">
        <v>1312</v>
      </c>
      <c r="J1365">
        <v>5.6620900484821997E-2</v>
      </c>
    </row>
    <row r="1366" spans="1:10" hidden="1" x14ac:dyDescent="0.25">
      <c r="A1366" t="s">
        <v>186</v>
      </c>
      <c r="B1366" t="s">
        <v>188</v>
      </c>
      <c r="C1366" t="s">
        <v>1012</v>
      </c>
      <c r="D1366" t="s">
        <v>268</v>
      </c>
      <c r="E1366" t="s">
        <v>694</v>
      </c>
      <c r="F1366">
        <v>245</v>
      </c>
      <c r="G1366">
        <v>1115.4072653061</v>
      </c>
      <c r="H1366">
        <v>273274.78000000003</v>
      </c>
      <c r="I1366" t="s">
        <v>1312</v>
      </c>
      <c r="J1366">
        <v>0.86171604219844</v>
      </c>
    </row>
    <row r="1367" spans="1:10" hidden="1" x14ac:dyDescent="0.25">
      <c r="A1367" t="s">
        <v>130</v>
      </c>
      <c r="B1367" t="s">
        <v>343</v>
      </c>
      <c r="C1367" t="s">
        <v>352</v>
      </c>
      <c r="D1367" t="s">
        <v>273</v>
      </c>
      <c r="E1367" t="s">
        <v>700</v>
      </c>
      <c r="F1367">
        <v>500000</v>
      </c>
      <c r="G1367">
        <v>5.7360803999999996</v>
      </c>
      <c r="H1367">
        <v>573608.04</v>
      </c>
      <c r="I1367" t="s">
        <v>1312</v>
      </c>
      <c r="J1367">
        <v>0.23017803975312001</v>
      </c>
    </row>
    <row r="1368" spans="1:10" hidden="1" x14ac:dyDescent="0.25">
      <c r="A1368" t="s">
        <v>130</v>
      </c>
      <c r="B1368" t="s">
        <v>390</v>
      </c>
      <c r="C1368" t="s">
        <v>101</v>
      </c>
      <c r="D1368" t="s">
        <v>1268</v>
      </c>
      <c r="E1368" t="s">
        <v>694</v>
      </c>
      <c r="F1368">
        <v>104747</v>
      </c>
      <c r="G1368">
        <v>2.2537932351285002</v>
      </c>
      <c r="H1368">
        <v>236078.07999999999</v>
      </c>
      <c r="I1368" t="s">
        <v>1312</v>
      </c>
      <c r="J1368">
        <v>0.79217090376892996</v>
      </c>
    </row>
    <row r="1369" spans="1:10" hidden="1" x14ac:dyDescent="0.25">
      <c r="A1369" t="s">
        <v>130</v>
      </c>
      <c r="B1369" t="s">
        <v>390</v>
      </c>
      <c r="C1369" t="s">
        <v>101</v>
      </c>
      <c r="D1369" t="s">
        <v>1269</v>
      </c>
      <c r="E1369" t="s">
        <v>694</v>
      </c>
      <c r="F1369">
        <v>29934</v>
      </c>
      <c r="G1369">
        <v>5.2103370748981002</v>
      </c>
      <c r="H1369">
        <v>155966.23000000001</v>
      </c>
      <c r="I1369" t="s">
        <v>1312</v>
      </c>
      <c r="J1369">
        <v>0.52335189008879002</v>
      </c>
    </row>
    <row r="1370" spans="1:10" hidden="1" x14ac:dyDescent="0.25">
      <c r="A1370" t="s">
        <v>130</v>
      </c>
      <c r="B1370" t="s">
        <v>390</v>
      </c>
      <c r="C1370" t="s">
        <v>101</v>
      </c>
      <c r="D1370" t="s">
        <v>1270</v>
      </c>
      <c r="E1370" t="s">
        <v>694</v>
      </c>
      <c r="F1370">
        <v>131402</v>
      </c>
      <c r="G1370">
        <v>0.38136930944733999</v>
      </c>
      <c r="H1370">
        <v>50112.69</v>
      </c>
      <c r="I1370" t="s">
        <v>1312</v>
      </c>
      <c r="J1370">
        <v>0.16815544639973001</v>
      </c>
    </row>
    <row r="1371" spans="1:10" hidden="1" x14ac:dyDescent="0.25">
      <c r="A1371" t="s">
        <v>130</v>
      </c>
      <c r="B1371" t="s">
        <v>390</v>
      </c>
      <c r="C1371" t="s">
        <v>352</v>
      </c>
      <c r="D1371" t="s">
        <v>1269</v>
      </c>
      <c r="E1371" t="s">
        <v>694</v>
      </c>
      <c r="F1371">
        <v>183385</v>
      </c>
      <c r="G1371">
        <v>5.3016213976061</v>
      </c>
      <c r="H1371">
        <v>972237.84</v>
      </c>
      <c r="I1371" t="s">
        <v>1312</v>
      </c>
      <c r="J1371">
        <v>0.39014062666382998</v>
      </c>
    </row>
    <row r="1372" spans="1:10" hidden="1" x14ac:dyDescent="0.25">
      <c r="A1372" t="s">
        <v>130</v>
      </c>
      <c r="B1372" t="s">
        <v>390</v>
      </c>
      <c r="C1372" t="s">
        <v>352</v>
      </c>
      <c r="D1372" t="s">
        <v>1268</v>
      </c>
      <c r="E1372" t="s">
        <v>694</v>
      </c>
      <c r="F1372">
        <v>352155</v>
      </c>
      <c r="G1372">
        <v>2.3385826127698999</v>
      </c>
      <c r="H1372">
        <v>823543.56</v>
      </c>
      <c r="I1372" t="s">
        <v>1312</v>
      </c>
      <c r="J1372">
        <v>0.33047242903377999</v>
      </c>
    </row>
    <row r="1373" spans="1:10" hidden="1" x14ac:dyDescent="0.25">
      <c r="A1373" t="s">
        <v>130</v>
      </c>
      <c r="B1373" t="s">
        <v>390</v>
      </c>
      <c r="C1373" t="s">
        <v>352</v>
      </c>
      <c r="D1373" t="s">
        <v>1270</v>
      </c>
      <c r="E1373" t="s">
        <v>694</v>
      </c>
      <c r="F1373">
        <v>457247</v>
      </c>
      <c r="G1373">
        <v>0.24001145988929001</v>
      </c>
      <c r="H1373">
        <v>109744.52</v>
      </c>
      <c r="I1373" t="s">
        <v>1312</v>
      </c>
      <c r="J1373">
        <v>4.4038396824510002E-2</v>
      </c>
    </row>
    <row r="1374" spans="1:10" hidden="1" x14ac:dyDescent="0.25">
      <c r="A1374" t="s">
        <v>130</v>
      </c>
      <c r="B1374" t="s">
        <v>133</v>
      </c>
      <c r="C1374" t="s">
        <v>101</v>
      </c>
      <c r="D1374" t="s">
        <v>1271</v>
      </c>
      <c r="E1374" t="s">
        <v>700</v>
      </c>
      <c r="F1374">
        <v>250000</v>
      </c>
      <c r="G1374">
        <v>4.8625996799999998</v>
      </c>
      <c r="H1374">
        <v>1215649.92</v>
      </c>
      <c r="I1374" t="s">
        <v>1312</v>
      </c>
      <c r="J1374">
        <v>4.0791694671230001</v>
      </c>
    </row>
    <row r="1375" spans="1:10" hidden="1" x14ac:dyDescent="0.25">
      <c r="A1375" t="s">
        <v>130</v>
      </c>
      <c r="B1375" t="s">
        <v>1018</v>
      </c>
      <c r="C1375" t="s">
        <v>101</v>
      </c>
      <c r="D1375" t="s">
        <v>1272</v>
      </c>
      <c r="E1375" t="s">
        <v>694</v>
      </c>
      <c r="F1375">
        <v>400000</v>
      </c>
      <c r="G1375">
        <v>5.1704682999999996</v>
      </c>
      <c r="H1375">
        <v>2068187.32</v>
      </c>
      <c r="I1375" t="s">
        <v>1312</v>
      </c>
      <c r="J1375">
        <v>6.9398980983234004</v>
      </c>
    </row>
    <row r="1376" spans="1:10" hidden="1" x14ac:dyDescent="0.25">
      <c r="A1376" t="s">
        <v>130</v>
      </c>
      <c r="B1376" t="s">
        <v>1018</v>
      </c>
      <c r="C1376" t="s">
        <v>352</v>
      </c>
      <c r="D1376" t="s">
        <v>1019</v>
      </c>
      <c r="E1376" t="s">
        <v>694</v>
      </c>
      <c r="F1376">
        <v>250000</v>
      </c>
      <c r="G1376">
        <v>5.1723551600000004</v>
      </c>
      <c r="H1376">
        <v>1293088.79</v>
      </c>
      <c r="I1376" t="s">
        <v>1312</v>
      </c>
      <c r="J1376">
        <v>0.51889203454843003</v>
      </c>
    </row>
    <row r="1377" spans="1:10" hidden="1" x14ac:dyDescent="0.25">
      <c r="A1377" t="s">
        <v>130</v>
      </c>
      <c r="B1377" t="s">
        <v>291</v>
      </c>
      <c r="C1377" t="s">
        <v>101</v>
      </c>
      <c r="D1377" t="s">
        <v>1273</v>
      </c>
      <c r="E1377" t="s">
        <v>700</v>
      </c>
      <c r="F1377">
        <v>500000</v>
      </c>
      <c r="G1377">
        <v>4.3581330500000002</v>
      </c>
      <c r="H1377">
        <v>871626.61</v>
      </c>
      <c r="I1377" t="s">
        <v>1312</v>
      </c>
      <c r="J1377">
        <v>2.9247833572382</v>
      </c>
    </row>
    <row r="1378" spans="1:10" hidden="1" x14ac:dyDescent="0.25">
      <c r="A1378" t="s">
        <v>130</v>
      </c>
      <c r="B1378" t="s">
        <v>1274</v>
      </c>
      <c r="C1378" t="s">
        <v>101</v>
      </c>
      <c r="D1378" t="s">
        <v>1275</v>
      </c>
      <c r="E1378" t="s">
        <v>700</v>
      </c>
      <c r="F1378">
        <v>400000</v>
      </c>
      <c r="G1378">
        <v>5.7583498999999998</v>
      </c>
      <c r="H1378">
        <v>2303339.96</v>
      </c>
      <c r="I1378" t="s">
        <v>1312</v>
      </c>
      <c r="J1378">
        <v>7.7289636454188999</v>
      </c>
    </row>
    <row r="1379" spans="1:10" hidden="1" x14ac:dyDescent="0.25">
      <c r="A1379" t="s">
        <v>130</v>
      </c>
      <c r="B1379" t="s">
        <v>36</v>
      </c>
      <c r="C1379" t="s">
        <v>352</v>
      </c>
      <c r="D1379" t="s">
        <v>308</v>
      </c>
      <c r="E1379" t="s">
        <v>700</v>
      </c>
      <c r="F1379">
        <v>250000</v>
      </c>
      <c r="G1379">
        <v>5.4790978399999997</v>
      </c>
      <c r="H1379">
        <v>1369774.46</v>
      </c>
      <c r="I1379" t="s">
        <v>1312</v>
      </c>
      <c r="J1379">
        <v>0.54966454115023999</v>
      </c>
    </row>
    <row r="1380" spans="1:10" hidden="1" x14ac:dyDescent="0.25">
      <c r="A1380" t="s">
        <v>130</v>
      </c>
      <c r="B1380" t="s">
        <v>1262</v>
      </c>
      <c r="C1380" t="s">
        <v>101</v>
      </c>
      <c r="D1380" t="s">
        <v>1277</v>
      </c>
      <c r="E1380" t="s">
        <v>694</v>
      </c>
      <c r="F1380">
        <v>200000</v>
      </c>
      <c r="G1380">
        <v>5.0724574000000002</v>
      </c>
      <c r="H1380">
        <v>1014491.48</v>
      </c>
      <c r="I1380" t="s">
        <v>1312</v>
      </c>
      <c r="J1380">
        <v>3.4041730285907001</v>
      </c>
    </row>
    <row r="1381" spans="1:10" hidden="1" x14ac:dyDescent="0.25">
      <c r="A1381" t="s">
        <v>130</v>
      </c>
      <c r="B1381" t="s">
        <v>1262</v>
      </c>
      <c r="C1381" t="s">
        <v>352</v>
      </c>
      <c r="D1381" t="s">
        <v>998</v>
      </c>
      <c r="E1381" t="s">
        <v>694</v>
      </c>
      <c r="F1381">
        <v>400000</v>
      </c>
      <c r="G1381">
        <v>5.0438232249999997</v>
      </c>
      <c r="H1381">
        <v>2017529.29</v>
      </c>
      <c r="I1381" t="s">
        <v>1312</v>
      </c>
      <c r="J1381">
        <v>0.80959628305890996</v>
      </c>
    </row>
    <row r="1382" spans="1:10" hidden="1" x14ac:dyDescent="0.25">
      <c r="A1382" t="s">
        <v>130</v>
      </c>
      <c r="B1382" t="s">
        <v>231</v>
      </c>
      <c r="C1382" t="s">
        <v>101</v>
      </c>
      <c r="D1382" t="s">
        <v>1278</v>
      </c>
      <c r="E1382" t="s">
        <v>700</v>
      </c>
      <c r="F1382">
        <v>400000</v>
      </c>
      <c r="G1382">
        <v>5.4553006999999996</v>
      </c>
      <c r="H1382">
        <v>2182120.2799999998</v>
      </c>
      <c r="I1382" t="s">
        <v>1312</v>
      </c>
      <c r="J1382">
        <v>7.3222054090753002</v>
      </c>
    </row>
    <row r="1383" spans="1:10" hidden="1" x14ac:dyDescent="0.25">
      <c r="A1383" t="s">
        <v>130</v>
      </c>
      <c r="B1383" t="s">
        <v>1279</v>
      </c>
      <c r="C1383" t="s">
        <v>101</v>
      </c>
      <c r="D1383" t="s">
        <v>1280</v>
      </c>
      <c r="E1383" t="s">
        <v>700</v>
      </c>
      <c r="F1383">
        <v>200000</v>
      </c>
      <c r="G1383">
        <v>4.7804563</v>
      </c>
      <c r="H1383">
        <v>956091.26</v>
      </c>
      <c r="I1383" t="s">
        <v>1312</v>
      </c>
      <c r="J1383">
        <v>3.2082083924089</v>
      </c>
    </row>
    <row r="1384" spans="1:10" hidden="1" x14ac:dyDescent="0.25">
      <c r="A1384" t="s">
        <v>130</v>
      </c>
      <c r="B1384" t="s">
        <v>156</v>
      </c>
      <c r="C1384" t="s">
        <v>101</v>
      </c>
      <c r="D1384" t="s">
        <v>287</v>
      </c>
      <c r="E1384" t="s">
        <v>700</v>
      </c>
      <c r="F1384">
        <v>250000</v>
      </c>
      <c r="G1384">
        <v>5.7184134000000002</v>
      </c>
      <c r="H1384">
        <v>1429603.35</v>
      </c>
      <c r="I1384" t="s">
        <v>1312</v>
      </c>
      <c r="J1384">
        <v>4.7971000857029997</v>
      </c>
    </row>
    <row r="1385" spans="1:10" hidden="1" x14ac:dyDescent="0.25">
      <c r="A1385" t="s">
        <v>130</v>
      </c>
      <c r="B1385" t="s">
        <v>156</v>
      </c>
      <c r="C1385" t="s">
        <v>352</v>
      </c>
      <c r="D1385" t="s">
        <v>287</v>
      </c>
      <c r="E1385" t="s">
        <v>700</v>
      </c>
      <c r="F1385">
        <v>500000</v>
      </c>
      <c r="G1385">
        <v>5.7190911800000004</v>
      </c>
      <c r="H1385">
        <v>2859545.59</v>
      </c>
      <c r="I1385" t="s">
        <v>1312</v>
      </c>
      <c r="J1385">
        <v>1.1474814726985001</v>
      </c>
    </row>
    <row r="1386" spans="1:10" hidden="1" x14ac:dyDescent="0.25">
      <c r="A1386" t="s">
        <v>130</v>
      </c>
      <c r="B1386" t="s">
        <v>1281</v>
      </c>
      <c r="C1386" t="s">
        <v>101</v>
      </c>
      <c r="D1386" t="s">
        <v>1282</v>
      </c>
      <c r="E1386" t="s">
        <v>700</v>
      </c>
      <c r="F1386">
        <v>250000</v>
      </c>
      <c r="G1386">
        <v>5.68909924</v>
      </c>
      <c r="H1386">
        <v>1422274.81</v>
      </c>
      <c r="I1386" t="s">
        <v>1312</v>
      </c>
      <c r="J1386">
        <v>4.7725088311692998</v>
      </c>
    </row>
    <row r="1387" spans="1:10" hidden="1" x14ac:dyDescent="0.25">
      <c r="A1387" t="s">
        <v>130</v>
      </c>
      <c r="B1387" t="s">
        <v>1283</v>
      </c>
      <c r="C1387" t="s">
        <v>101</v>
      </c>
      <c r="D1387" t="s">
        <v>1284</v>
      </c>
      <c r="E1387" t="s">
        <v>700</v>
      </c>
      <c r="F1387">
        <v>250000</v>
      </c>
      <c r="G1387">
        <v>5.9398180800000002</v>
      </c>
      <c r="H1387">
        <v>1484954.52</v>
      </c>
      <c r="I1387" t="s">
        <v>1312</v>
      </c>
      <c r="J1387">
        <v>4.9828334937498999</v>
      </c>
    </row>
    <row r="1388" spans="1:10" hidden="1" x14ac:dyDescent="0.25">
      <c r="A1388" t="s">
        <v>131</v>
      </c>
      <c r="B1388" t="s">
        <v>140</v>
      </c>
      <c r="C1388" t="s">
        <v>245</v>
      </c>
      <c r="D1388">
        <v>760199</v>
      </c>
      <c r="E1388" t="s">
        <v>694</v>
      </c>
      <c r="F1388">
        <v>-190</v>
      </c>
      <c r="G1388">
        <v>3202.7971052632001</v>
      </c>
      <c r="H1388">
        <v>-608531.44999999995</v>
      </c>
      <c r="I1388" t="s">
        <v>1312</v>
      </c>
      <c r="J1388">
        <v>-4.9648680757420998</v>
      </c>
    </row>
    <row r="1389" spans="1:10" hidden="1" x14ac:dyDescent="0.25">
      <c r="A1389" t="s">
        <v>131</v>
      </c>
      <c r="B1389" t="s">
        <v>140</v>
      </c>
      <c r="C1389" t="s">
        <v>913</v>
      </c>
      <c r="D1389">
        <v>100000</v>
      </c>
      <c r="E1389" t="s">
        <v>694</v>
      </c>
      <c r="F1389">
        <v>197</v>
      </c>
      <c r="G1389">
        <v>834.78964467005005</v>
      </c>
      <c r="H1389">
        <v>164453.56</v>
      </c>
      <c r="I1389" t="s">
        <v>1312</v>
      </c>
      <c r="J1389">
        <v>1.5716606864130001</v>
      </c>
    </row>
    <row r="1390" spans="1:10" hidden="1" x14ac:dyDescent="0.25">
      <c r="A1390" t="s">
        <v>131</v>
      </c>
      <c r="B1390" t="s">
        <v>140</v>
      </c>
      <c r="C1390" t="s">
        <v>1014</v>
      </c>
      <c r="D1390">
        <v>100000</v>
      </c>
      <c r="E1390" t="s">
        <v>694</v>
      </c>
      <c r="F1390">
        <v>60</v>
      </c>
      <c r="G1390">
        <v>823.66033333332996</v>
      </c>
      <c r="H1390">
        <v>49419.62</v>
      </c>
      <c r="I1390" t="s">
        <v>1312</v>
      </c>
      <c r="J1390">
        <v>2.8668193459840001</v>
      </c>
    </row>
    <row r="1391" spans="1:10" hidden="1" x14ac:dyDescent="0.25">
      <c r="A1391" t="s">
        <v>131</v>
      </c>
      <c r="B1391" t="s">
        <v>140</v>
      </c>
      <c r="C1391" t="s">
        <v>104</v>
      </c>
      <c r="D1391">
        <v>100000</v>
      </c>
      <c r="E1391" t="s">
        <v>694</v>
      </c>
      <c r="F1391">
        <v>1203</v>
      </c>
      <c r="G1391">
        <v>835.55310058188002</v>
      </c>
      <c r="H1391">
        <v>1005170.38</v>
      </c>
      <c r="I1391" t="s">
        <v>1312</v>
      </c>
      <c r="J1391">
        <v>2.6869198740779998</v>
      </c>
    </row>
    <row r="1392" spans="1:10" hidden="1" x14ac:dyDescent="0.25">
      <c r="A1392" t="s">
        <v>131</v>
      </c>
      <c r="B1392" t="s">
        <v>140</v>
      </c>
      <c r="C1392" t="s">
        <v>100</v>
      </c>
      <c r="D1392">
        <v>100000</v>
      </c>
      <c r="E1392" t="s">
        <v>694</v>
      </c>
      <c r="F1392">
        <v>258543</v>
      </c>
      <c r="G1392">
        <v>836.16287557581995</v>
      </c>
      <c r="H1392">
        <v>216184058.34</v>
      </c>
      <c r="I1392" t="s">
        <v>1312</v>
      </c>
      <c r="J1392">
        <v>43.205734963222</v>
      </c>
    </row>
    <row r="1393" spans="1:10" hidden="1" x14ac:dyDescent="0.25">
      <c r="A1393" t="s">
        <v>131</v>
      </c>
      <c r="B1393" t="s">
        <v>140</v>
      </c>
      <c r="C1393" t="s">
        <v>108</v>
      </c>
      <c r="D1393">
        <v>100000</v>
      </c>
      <c r="E1393" t="s">
        <v>694</v>
      </c>
      <c r="F1393">
        <v>72063</v>
      </c>
      <c r="G1393">
        <v>836.16470296824002</v>
      </c>
      <c r="H1393">
        <v>60256536.990000002</v>
      </c>
      <c r="I1393" t="s">
        <v>1312</v>
      </c>
      <c r="J1393">
        <v>21.851051960820001</v>
      </c>
    </row>
    <row r="1394" spans="1:10" hidden="1" x14ac:dyDescent="0.25">
      <c r="A1394" t="s">
        <v>131</v>
      </c>
      <c r="B1394" t="s">
        <v>140</v>
      </c>
      <c r="C1394" t="s">
        <v>352</v>
      </c>
      <c r="D1394">
        <v>100000</v>
      </c>
      <c r="E1394" t="s">
        <v>694</v>
      </c>
      <c r="F1394">
        <v>18964</v>
      </c>
      <c r="G1394">
        <v>836.14732018561006</v>
      </c>
      <c r="H1394">
        <v>15856697.779999999</v>
      </c>
      <c r="I1394" t="s">
        <v>1312</v>
      </c>
      <c r="J1394">
        <v>6.3629924224180998</v>
      </c>
    </row>
    <row r="1395" spans="1:10" hidden="1" x14ac:dyDescent="0.25">
      <c r="A1395" t="s">
        <v>131</v>
      </c>
      <c r="B1395" t="s">
        <v>140</v>
      </c>
      <c r="C1395" t="s">
        <v>756</v>
      </c>
      <c r="D1395">
        <v>100000</v>
      </c>
      <c r="E1395" t="s">
        <v>694</v>
      </c>
      <c r="F1395">
        <v>79</v>
      </c>
      <c r="G1395">
        <v>835.00746835442999</v>
      </c>
      <c r="H1395">
        <v>65965.59</v>
      </c>
      <c r="I1395" t="s">
        <v>1312</v>
      </c>
      <c r="J1395">
        <v>2.1951768470930002</v>
      </c>
    </row>
    <row r="1396" spans="1:10" hidden="1" x14ac:dyDescent="0.25">
      <c r="A1396" t="s">
        <v>131</v>
      </c>
      <c r="B1396" t="s">
        <v>140</v>
      </c>
      <c r="C1396" t="s">
        <v>1314</v>
      </c>
      <c r="D1396">
        <v>210100</v>
      </c>
      <c r="E1396" t="s">
        <v>694</v>
      </c>
      <c r="F1396">
        <v>6</v>
      </c>
      <c r="G1396">
        <v>15737.004999999999</v>
      </c>
      <c r="H1396">
        <v>94422.03</v>
      </c>
      <c r="I1396" t="s">
        <v>1312</v>
      </c>
      <c r="J1396">
        <v>0.12900451322806</v>
      </c>
    </row>
    <row r="1397" spans="1:10" hidden="1" x14ac:dyDescent="0.25">
      <c r="A1397" t="s">
        <v>131</v>
      </c>
      <c r="B1397" t="s">
        <v>140</v>
      </c>
      <c r="C1397" t="s">
        <v>295</v>
      </c>
      <c r="D1397">
        <v>210100</v>
      </c>
      <c r="E1397" t="s">
        <v>694</v>
      </c>
      <c r="F1397">
        <v>2</v>
      </c>
      <c r="G1397">
        <v>15797.465</v>
      </c>
      <c r="H1397">
        <v>31594.93</v>
      </c>
      <c r="I1397" t="s">
        <v>1312</v>
      </c>
      <c r="J1397">
        <v>1.429866094325E-2</v>
      </c>
    </row>
    <row r="1398" spans="1:10" hidden="1" x14ac:dyDescent="0.25">
      <c r="A1398" t="s">
        <v>131</v>
      </c>
      <c r="B1398" t="s">
        <v>140</v>
      </c>
      <c r="C1398" t="s">
        <v>1012</v>
      </c>
      <c r="D1398">
        <v>760199</v>
      </c>
      <c r="E1398" t="s">
        <v>694</v>
      </c>
      <c r="F1398">
        <v>1365</v>
      </c>
      <c r="G1398">
        <v>4205.4364175824003</v>
      </c>
      <c r="H1398">
        <v>5740420.71</v>
      </c>
      <c r="I1398" t="s">
        <v>1312</v>
      </c>
      <c r="J1398">
        <v>18.101240863775001</v>
      </c>
    </row>
    <row r="1399" spans="1:10" hidden="1" x14ac:dyDescent="0.25">
      <c r="A1399" t="s">
        <v>131</v>
      </c>
      <c r="B1399" t="s">
        <v>190</v>
      </c>
      <c r="C1399" t="s">
        <v>1079</v>
      </c>
      <c r="D1399">
        <v>760199</v>
      </c>
      <c r="E1399" t="s">
        <v>694</v>
      </c>
      <c r="F1399">
        <v>3839</v>
      </c>
      <c r="G1399">
        <v>4316.7706954936002</v>
      </c>
      <c r="H1399">
        <v>16572082.699999999</v>
      </c>
      <c r="I1399" t="s">
        <v>1312</v>
      </c>
      <c r="J1399">
        <v>39.560331855129</v>
      </c>
    </row>
    <row r="1400" spans="1:10" hidden="1" x14ac:dyDescent="0.25">
      <c r="A1400" t="s">
        <v>131</v>
      </c>
      <c r="B1400" t="s">
        <v>363</v>
      </c>
      <c r="C1400" t="s">
        <v>1011</v>
      </c>
      <c r="D1400" t="s">
        <v>1579</v>
      </c>
      <c r="E1400" t="s">
        <v>694</v>
      </c>
      <c r="F1400">
        <v>-4</v>
      </c>
      <c r="G1400">
        <v>91947.942500000005</v>
      </c>
      <c r="H1400">
        <v>-367791.77</v>
      </c>
      <c r="I1400" t="s">
        <v>1312</v>
      </c>
      <c r="J1400">
        <v>-0.77312730160055998</v>
      </c>
    </row>
    <row r="1401" spans="1:10" hidden="1" x14ac:dyDescent="0.25">
      <c r="A1401" t="s">
        <v>131</v>
      </c>
      <c r="B1401" t="s">
        <v>103</v>
      </c>
      <c r="C1401" t="s">
        <v>245</v>
      </c>
      <c r="D1401">
        <v>100000</v>
      </c>
      <c r="E1401" t="s">
        <v>694</v>
      </c>
      <c r="F1401">
        <v>516</v>
      </c>
      <c r="G1401">
        <v>929.37924418604996</v>
      </c>
      <c r="H1401">
        <v>479559.69</v>
      </c>
      <c r="I1401" t="s">
        <v>1312</v>
      </c>
      <c r="J1401">
        <v>3.9126171626689001</v>
      </c>
    </row>
    <row r="1402" spans="1:10" hidden="1" x14ac:dyDescent="0.25">
      <c r="A1402" t="s">
        <v>131</v>
      </c>
      <c r="B1402" t="s">
        <v>103</v>
      </c>
      <c r="C1402" t="s">
        <v>896</v>
      </c>
      <c r="D1402">
        <v>100000</v>
      </c>
      <c r="E1402" t="s">
        <v>694</v>
      </c>
      <c r="F1402">
        <v>359</v>
      </c>
      <c r="G1402">
        <v>930.22610027855001</v>
      </c>
      <c r="H1402">
        <v>333951.17</v>
      </c>
      <c r="I1402" t="s">
        <v>1312</v>
      </c>
      <c r="J1402">
        <v>0.34051578448226</v>
      </c>
    </row>
    <row r="1403" spans="1:10" hidden="1" x14ac:dyDescent="0.25">
      <c r="A1403" t="s">
        <v>131</v>
      </c>
      <c r="B1403" t="s">
        <v>103</v>
      </c>
      <c r="C1403" t="s">
        <v>106</v>
      </c>
      <c r="D1403">
        <v>100000</v>
      </c>
      <c r="E1403" t="s">
        <v>694</v>
      </c>
      <c r="F1403">
        <v>86</v>
      </c>
      <c r="G1403">
        <v>928.39558139534995</v>
      </c>
      <c r="H1403">
        <v>79842.02</v>
      </c>
      <c r="I1403" t="s">
        <v>1312</v>
      </c>
      <c r="J1403">
        <v>14.59557487771</v>
      </c>
    </row>
    <row r="1404" spans="1:10" hidden="1" x14ac:dyDescent="0.25">
      <c r="A1404" t="s">
        <v>131</v>
      </c>
      <c r="B1404" t="s">
        <v>103</v>
      </c>
      <c r="C1404" t="s">
        <v>932</v>
      </c>
      <c r="D1404">
        <v>100000</v>
      </c>
      <c r="E1404" t="s">
        <v>694</v>
      </c>
      <c r="F1404">
        <v>12539</v>
      </c>
      <c r="G1404">
        <v>931.13951431533997</v>
      </c>
      <c r="H1404">
        <v>11675558.369999999</v>
      </c>
      <c r="I1404" t="s">
        <v>1312</v>
      </c>
      <c r="J1404">
        <v>9.5332891018256998</v>
      </c>
    </row>
    <row r="1405" spans="1:10" hidden="1" x14ac:dyDescent="0.25">
      <c r="A1405" t="s">
        <v>131</v>
      </c>
      <c r="B1405" t="s">
        <v>103</v>
      </c>
      <c r="C1405" t="s">
        <v>912</v>
      </c>
      <c r="D1405">
        <v>100000</v>
      </c>
      <c r="E1405" t="s">
        <v>694</v>
      </c>
      <c r="F1405">
        <v>11472</v>
      </c>
      <c r="G1405">
        <v>931.11539574615995</v>
      </c>
      <c r="H1405">
        <v>10681755.82</v>
      </c>
      <c r="I1405" t="s">
        <v>1312</v>
      </c>
      <c r="J1405">
        <v>8.9476990544185995</v>
      </c>
    </row>
    <row r="1406" spans="1:10" hidden="1" x14ac:dyDescent="0.25">
      <c r="A1406" t="s">
        <v>131</v>
      </c>
      <c r="B1406" t="s">
        <v>103</v>
      </c>
      <c r="C1406" t="s">
        <v>1011</v>
      </c>
      <c r="D1406">
        <v>100000</v>
      </c>
      <c r="E1406" t="s">
        <v>694</v>
      </c>
      <c r="F1406">
        <v>4086</v>
      </c>
      <c r="G1406">
        <v>931.04906754772003</v>
      </c>
      <c r="H1406">
        <v>3804266.49</v>
      </c>
      <c r="I1406" t="s">
        <v>1312</v>
      </c>
      <c r="J1406">
        <v>7.9968681354211002</v>
      </c>
    </row>
    <row r="1407" spans="1:10" hidden="1" x14ac:dyDescent="0.25">
      <c r="A1407" t="s">
        <v>477</v>
      </c>
      <c r="B1407" t="s">
        <v>200</v>
      </c>
      <c r="C1407" t="s">
        <v>100</v>
      </c>
      <c r="D1407" t="s">
        <v>1230</v>
      </c>
      <c r="E1407" t="s">
        <v>694</v>
      </c>
      <c r="F1407">
        <v>1336</v>
      </c>
      <c r="G1407">
        <v>1026.9736676647001</v>
      </c>
      <c r="H1407">
        <v>1372036.82</v>
      </c>
      <c r="I1407" t="s">
        <v>1312</v>
      </c>
      <c r="J1407">
        <v>0.27421013214336998</v>
      </c>
    </row>
    <row r="1408" spans="1:10" hidden="1" x14ac:dyDescent="0.25">
      <c r="A1408" t="s">
        <v>477</v>
      </c>
      <c r="B1408" t="s">
        <v>200</v>
      </c>
      <c r="C1408" t="s">
        <v>108</v>
      </c>
      <c r="D1408" t="s">
        <v>1231</v>
      </c>
      <c r="E1408" t="s">
        <v>694</v>
      </c>
      <c r="F1408">
        <v>2955</v>
      </c>
      <c r="G1408">
        <v>1026.9736683587</v>
      </c>
      <c r="H1408">
        <v>3034707.19</v>
      </c>
      <c r="I1408" t="s">
        <v>1312</v>
      </c>
      <c r="J1408">
        <v>1.100487147238</v>
      </c>
    </row>
    <row r="1409" spans="1:10" hidden="1" x14ac:dyDescent="0.25">
      <c r="A1409" t="s">
        <v>477</v>
      </c>
      <c r="B1409" t="s">
        <v>200</v>
      </c>
      <c r="C1409" t="s">
        <v>1079</v>
      </c>
      <c r="D1409" t="s">
        <v>1232</v>
      </c>
      <c r="E1409" t="s">
        <v>695</v>
      </c>
      <c r="F1409">
        <v>253</v>
      </c>
      <c r="G1409">
        <v>1026.9736758893</v>
      </c>
      <c r="H1409">
        <v>259824.34</v>
      </c>
      <c r="I1409" t="s">
        <v>1312</v>
      </c>
      <c r="J1409">
        <v>0.62024413590694005</v>
      </c>
    </row>
    <row r="1410" spans="1:10" hidden="1" x14ac:dyDescent="0.25">
      <c r="A1410" t="s">
        <v>477</v>
      </c>
      <c r="B1410" t="s">
        <v>200</v>
      </c>
      <c r="C1410" t="s">
        <v>353</v>
      </c>
      <c r="D1410" t="s">
        <v>1226</v>
      </c>
      <c r="E1410" t="s">
        <v>694</v>
      </c>
      <c r="F1410">
        <v>256</v>
      </c>
      <c r="G1410">
        <v>1027.088359375</v>
      </c>
      <c r="H1410">
        <v>262934.62</v>
      </c>
      <c r="I1410" t="s">
        <v>1312</v>
      </c>
      <c r="J1410">
        <v>0.69218678732690997</v>
      </c>
    </row>
    <row r="1411" spans="1:10" hidden="1" x14ac:dyDescent="0.25">
      <c r="A1411" t="s">
        <v>477</v>
      </c>
      <c r="B1411" t="s">
        <v>733</v>
      </c>
      <c r="C1411" t="s">
        <v>100</v>
      </c>
      <c r="D1411" t="s">
        <v>734</v>
      </c>
      <c r="E1411" t="s">
        <v>695</v>
      </c>
      <c r="F1411">
        <v>1487</v>
      </c>
      <c r="G1411">
        <v>1227.6579152656</v>
      </c>
      <c r="H1411">
        <v>1825527.32</v>
      </c>
      <c r="I1411" t="s">
        <v>1312</v>
      </c>
      <c r="J1411">
        <v>0.36484304236713999</v>
      </c>
    </row>
    <row r="1412" spans="1:10" hidden="1" x14ac:dyDescent="0.25">
      <c r="A1412" t="s">
        <v>477</v>
      </c>
      <c r="B1412" t="s">
        <v>733</v>
      </c>
      <c r="C1412" t="s">
        <v>352</v>
      </c>
      <c r="D1412" t="s">
        <v>734</v>
      </c>
      <c r="E1412" t="s">
        <v>695</v>
      </c>
      <c r="F1412">
        <v>568</v>
      </c>
      <c r="G1412">
        <v>1227.6579049295999</v>
      </c>
      <c r="H1412">
        <v>697309.69</v>
      </c>
      <c r="I1412" t="s">
        <v>1312</v>
      </c>
      <c r="J1412">
        <v>0.27981716843623</v>
      </c>
    </row>
    <row r="1413" spans="1:10" hidden="1" x14ac:dyDescent="0.25">
      <c r="A1413" t="s">
        <v>477</v>
      </c>
      <c r="B1413" t="s">
        <v>733</v>
      </c>
      <c r="C1413" t="s">
        <v>281</v>
      </c>
      <c r="D1413" t="s">
        <v>734</v>
      </c>
      <c r="E1413" t="s">
        <v>695</v>
      </c>
      <c r="F1413">
        <v>988</v>
      </c>
      <c r="G1413">
        <v>1227.7356781377</v>
      </c>
      <c r="H1413">
        <v>1213002.8500000001</v>
      </c>
      <c r="I1413" t="s">
        <v>1312</v>
      </c>
      <c r="J1413">
        <v>0.60951409876981999</v>
      </c>
    </row>
    <row r="1414" spans="1:10" hidden="1" x14ac:dyDescent="0.25">
      <c r="A1414" t="s">
        <v>477</v>
      </c>
      <c r="B1414" t="s">
        <v>733</v>
      </c>
      <c r="C1414" t="s">
        <v>1079</v>
      </c>
      <c r="D1414" t="s">
        <v>734</v>
      </c>
      <c r="E1414" t="s">
        <v>695</v>
      </c>
      <c r="F1414">
        <v>579</v>
      </c>
      <c r="G1414">
        <v>1227.6579101899999</v>
      </c>
      <c r="H1414">
        <v>710813.93</v>
      </c>
      <c r="I1414" t="s">
        <v>1312</v>
      </c>
      <c r="J1414">
        <v>1.6968316817564999</v>
      </c>
    </row>
    <row r="1415" spans="1:10" hidden="1" x14ac:dyDescent="0.25">
      <c r="A1415" t="s">
        <v>477</v>
      </c>
      <c r="B1415" t="s">
        <v>733</v>
      </c>
      <c r="C1415" t="s">
        <v>353</v>
      </c>
      <c r="D1415" t="s">
        <v>734</v>
      </c>
      <c r="E1415" t="s">
        <v>695</v>
      </c>
      <c r="F1415">
        <v>92</v>
      </c>
      <c r="G1415">
        <v>1227.7356521739</v>
      </c>
      <c r="H1415">
        <v>112951.67999999999</v>
      </c>
      <c r="I1415" t="s">
        <v>1312</v>
      </c>
      <c r="J1415">
        <v>0.29735019489779002</v>
      </c>
    </row>
    <row r="1416" spans="1:10" hidden="1" x14ac:dyDescent="0.25">
      <c r="A1416" t="s">
        <v>477</v>
      </c>
      <c r="B1416" t="s">
        <v>733</v>
      </c>
      <c r="C1416" t="s">
        <v>109</v>
      </c>
      <c r="D1416" t="s">
        <v>734</v>
      </c>
      <c r="E1416" t="s">
        <v>695</v>
      </c>
      <c r="F1416">
        <v>202</v>
      </c>
      <c r="G1416">
        <v>1227.7356930692999</v>
      </c>
      <c r="H1416">
        <v>248002.61</v>
      </c>
      <c r="I1416" t="s">
        <v>1312</v>
      </c>
      <c r="J1416">
        <v>0.75367581979329001</v>
      </c>
    </row>
    <row r="1417" spans="1:10" hidden="1" x14ac:dyDescent="0.25">
      <c r="A1417" t="s">
        <v>477</v>
      </c>
      <c r="B1417" t="s">
        <v>733</v>
      </c>
      <c r="C1417" t="s">
        <v>1012</v>
      </c>
      <c r="D1417" t="s">
        <v>734</v>
      </c>
      <c r="E1417" t="s">
        <v>694</v>
      </c>
      <c r="F1417">
        <v>84</v>
      </c>
      <c r="G1417">
        <v>1227.6578571429</v>
      </c>
      <c r="H1417">
        <v>103123.26</v>
      </c>
      <c r="I1417" t="s">
        <v>1312</v>
      </c>
      <c r="J1417">
        <v>0.32517807704684998</v>
      </c>
    </row>
    <row r="1418" spans="1:10" hidden="1" x14ac:dyDescent="0.25">
      <c r="A1418" t="s">
        <v>477</v>
      </c>
      <c r="B1418" t="s">
        <v>336</v>
      </c>
      <c r="C1418" t="s">
        <v>896</v>
      </c>
      <c r="D1418" t="s">
        <v>970</v>
      </c>
      <c r="E1418" t="s">
        <v>694</v>
      </c>
      <c r="F1418">
        <v>15000</v>
      </c>
      <c r="G1418">
        <v>1106.4046699999999</v>
      </c>
      <c r="H1418">
        <v>16596070.050000001</v>
      </c>
      <c r="I1418" t="s">
        <v>1312</v>
      </c>
      <c r="J1418">
        <v>16.922305774219002</v>
      </c>
    </row>
    <row r="1419" spans="1:10" hidden="1" x14ac:dyDescent="0.25">
      <c r="A1419" t="s">
        <v>477</v>
      </c>
      <c r="B1419" t="s">
        <v>336</v>
      </c>
      <c r="C1419" t="s">
        <v>896</v>
      </c>
      <c r="D1419" t="s">
        <v>1013</v>
      </c>
      <c r="E1419" t="s">
        <v>694</v>
      </c>
      <c r="F1419">
        <v>5000</v>
      </c>
      <c r="G1419">
        <v>1061.77287</v>
      </c>
      <c r="H1419">
        <v>5308864.3499999996</v>
      </c>
      <c r="I1419" t="s">
        <v>1312</v>
      </c>
      <c r="J1419">
        <v>5.4132228638401001</v>
      </c>
    </row>
    <row r="1420" spans="1:10" hidden="1" x14ac:dyDescent="0.25">
      <c r="A1420" t="s">
        <v>477</v>
      </c>
      <c r="B1420" t="s">
        <v>336</v>
      </c>
      <c r="C1420" t="s">
        <v>109</v>
      </c>
      <c r="D1420" t="s">
        <v>1821</v>
      </c>
      <c r="E1420" t="s">
        <v>694</v>
      </c>
      <c r="F1420">
        <v>4500</v>
      </c>
      <c r="G1420">
        <v>1061.7730311111</v>
      </c>
      <c r="H1420">
        <v>4777978.6399999997</v>
      </c>
      <c r="I1420" t="s">
        <v>1312</v>
      </c>
      <c r="J1420">
        <v>14.520197865888999</v>
      </c>
    </row>
    <row r="1421" spans="1:10" hidden="1" x14ac:dyDescent="0.25">
      <c r="A1421" t="s">
        <v>477</v>
      </c>
      <c r="B1421" t="s">
        <v>969</v>
      </c>
      <c r="C1421" t="s">
        <v>100</v>
      </c>
      <c r="D1421" t="s">
        <v>1020</v>
      </c>
      <c r="E1421" t="s">
        <v>694</v>
      </c>
      <c r="F1421">
        <v>2100</v>
      </c>
      <c r="G1421">
        <v>1072.8327142856999</v>
      </c>
      <c r="H1421">
        <v>2252948.7000000002</v>
      </c>
      <c r="I1421" t="s">
        <v>1312</v>
      </c>
      <c r="J1421">
        <v>0.45026587605662</v>
      </c>
    </row>
    <row r="1422" spans="1:10" hidden="1" x14ac:dyDescent="0.25">
      <c r="A1422" t="s">
        <v>477</v>
      </c>
      <c r="B1422" t="s">
        <v>969</v>
      </c>
      <c r="C1422" t="s">
        <v>108</v>
      </c>
      <c r="D1422" t="s">
        <v>1021</v>
      </c>
      <c r="E1422" t="s">
        <v>694</v>
      </c>
      <c r="F1422">
        <v>1210</v>
      </c>
      <c r="G1422">
        <v>1072.8327107437999</v>
      </c>
      <c r="H1422">
        <v>1298127.58</v>
      </c>
      <c r="I1422" t="s">
        <v>1312</v>
      </c>
      <c r="J1422">
        <v>0.47074482901433001</v>
      </c>
    </row>
    <row r="1423" spans="1:10" hidden="1" x14ac:dyDescent="0.25">
      <c r="A1423" t="s">
        <v>477</v>
      </c>
      <c r="B1423" t="s">
        <v>969</v>
      </c>
      <c r="C1423" t="s">
        <v>281</v>
      </c>
      <c r="D1423" t="s">
        <v>1022</v>
      </c>
      <c r="E1423" t="s">
        <v>694</v>
      </c>
      <c r="F1423">
        <v>890</v>
      </c>
      <c r="G1423">
        <v>1072.8291460674</v>
      </c>
      <c r="H1423">
        <v>954817.94</v>
      </c>
      <c r="I1423" t="s">
        <v>1312</v>
      </c>
      <c r="J1423">
        <v>0.47978040297955998</v>
      </c>
    </row>
    <row r="1424" spans="1:10" hidden="1" x14ac:dyDescent="0.25">
      <c r="A1424" t="s">
        <v>477</v>
      </c>
      <c r="B1424" t="s">
        <v>969</v>
      </c>
      <c r="C1424" t="s">
        <v>1079</v>
      </c>
      <c r="D1424" t="s">
        <v>1217</v>
      </c>
      <c r="E1424" t="s">
        <v>695</v>
      </c>
      <c r="F1424">
        <v>360</v>
      </c>
      <c r="G1424">
        <v>1072.8327222221999</v>
      </c>
      <c r="H1424">
        <v>386219.78</v>
      </c>
      <c r="I1424" t="s">
        <v>1312</v>
      </c>
      <c r="J1424">
        <v>0.92197118143847001</v>
      </c>
    </row>
    <row r="1425" spans="1:10" hidden="1" x14ac:dyDescent="0.25">
      <c r="A1425" t="s">
        <v>477</v>
      </c>
      <c r="B1425" t="s">
        <v>969</v>
      </c>
      <c r="C1425" t="s">
        <v>353</v>
      </c>
      <c r="D1425" t="s">
        <v>1023</v>
      </c>
      <c r="E1425" t="s">
        <v>694</v>
      </c>
      <c r="F1425">
        <v>180</v>
      </c>
      <c r="G1425">
        <v>1072.8291666667001</v>
      </c>
      <c r="H1425">
        <v>193109.25</v>
      </c>
      <c r="I1425" t="s">
        <v>1312</v>
      </c>
      <c r="J1425">
        <v>0.50836847335131996</v>
      </c>
    </row>
    <row r="1426" spans="1:10" hidden="1" x14ac:dyDescent="0.25">
      <c r="A1426" t="s">
        <v>477</v>
      </c>
      <c r="B1426" t="s">
        <v>969</v>
      </c>
      <c r="C1426" t="s">
        <v>1012</v>
      </c>
      <c r="D1426" t="s">
        <v>1164</v>
      </c>
      <c r="E1426" t="s">
        <v>694</v>
      </c>
      <c r="F1426">
        <v>160</v>
      </c>
      <c r="G1426">
        <v>1072.8326875</v>
      </c>
      <c r="H1426">
        <v>171653.23</v>
      </c>
      <c r="I1426" t="s">
        <v>1312</v>
      </c>
      <c r="J1426">
        <v>0.54127330003221996</v>
      </c>
    </row>
    <row r="1427" spans="1:10" hidden="1" x14ac:dyDescent="0.25">
      <c r="A1427" t="s">
        <v>477</v>
      </c>
      <c r="B1427" t="s">
        <v>1053</v>
      </c>
      <c r="C1427" t="s">
        <v>455</v>
      </c>
      <c r="D1427" t="s">
        <v>1218</v>
      </c>
      <c r="E1427" t="s">
        <v>694</v>
      </c>
      <c r="F1427">
        <v>20</v>
      </c>
      <c r="G1427">
        <v>1063.8430000000001</v>
      </c>
      <c r="H1427">
        <v>21276.86</v>
      </c>
      <c r="I1427" t="s">
        <v>1312</v>
      </c>
      <c r="J1427">
        <v>0.50558569293094002</v>
      </c>
    </row>
    <row r="1428" spans="1:10" hidden="1" x14ac:dyDescent="0.25">
      <c r="A1428" t="s">
        <v>477</v>
      </c>
      <c r="B1428" t="s">
        <v>1053</v>
      </c>
      <c r="C1428" t="s">
        <v>100</v>
      </c>
      <c r="D1428" t="s">
        <v>1087</v>
      </c>
      <c r="E1428" t="s">
        <v>694</v>
      </c>
      <c r="F1428">
        <v>4867</v>
      </c>
      <c r="G1428">
        <v>1042.0125292788</v>
      </c>
      <c r="H1428">
        <v>5071474.9800000004</v>
      </c>
      <c r="I1428" t="s">
        <v>1312</v>
      </c>
      <c r="J1428">
        <v>1.0135659656914999</v>
      </c>
    </row>
    <row r="1429" spans="1:10" hidden="1" x14ac:dyDescent="0.25">
      <c r="A1429" t="s">
        <v>477</v>
      </c>
      <c r="B1429" t="s">
        <v>1053</v>
      </c>
      <c r="C1429" t="s">
        <v>100</v>
      </c>
      <c r="D1429" t="s">
        <v>1054</v>
      </c>
      <c r="E1429" t="s">
        <v>694</v>
      </c>
      <c r="F1429">
        <v>4241</v>
      </c>
      <c r="G1429">
        <v>1064.6828365951001</v>
      </c>
      <c r="H1429">
        <v>4515319.91</v>
      </c>
      <c r="I1429" t="s">
        <v>1312</v>
      </c>
      <c r="J1429">
        <v>0.90241489961667998</v>
      </c>
    </row>
    <row r="1430" spans="1:10" hidden="1" x14ac:dyDescent="0.25">
      <c r="A1430" t="s">
        <v>477</v>
      </c>
      <c r="B1430" t="s">
        <v>1053</v>
      </c>
      <c r="C1430" t="s">
        <v>108</v>
      </c>
      <c r="D1430" t="s">
        <v>1088</v>
      </c>
      <c r="E1430" t="s">
        <v>694</v>
      </c>
      <c r="F1430">
        <v>2957</v>
      </c>
      <c r="G1430">
        <v>1042.0125295908001</v>
      </c>
      <c r="H1430">
        <v>3081231.05</v>
      </c>
      <c r="I1430" t="s">
        <v>1312</v>
      </c>
      <c r="J1430">
        <v>1.1173582675024001</v>
      </c>
    </row>
    <row r="1431" spans="1:10" hidden="1" x14ac:dyDescent="0.25">
      <c r="A1431" t="s">
        <v>477</v>
      </c>
      <c r="B1431" t="s">
        <v>1053</v>
      </c>
      <c r="C1431" t="s">
        <v>108</v>
      </c>
      <c r="D1431" t="s">
        <v>1055</v>
      </c>
      <c r="E1431" t="s">
        <v>694</v>
      </c>
      <c r="F1431">
        <v>2300</v>
      </c>
      <c r="G1431">
        <v>1064.6828347825999</v>
      </c>
      <c r="H1431">
        <v>2448770.52</v>
      </c>
      <c r="I1431" t="s">
        <v>1312</v>
      </c>
      <c r="J1431">
        <v>0.88800675487745995</v>
      </c>
    </row>
    <row r="1432" spans="1:10" hidden="1" x14ac:dyDescent="0.25">
      <c r="A1432" t="s">
        <v>477</v>
      </c>
      <c r="B1432" t="s">
        <v>1053</v>
      </c>
      <c r="C1432" t="s">
        <v>281</v>
      </c>
      <c r="D1432" t="s">
        <v>1056</v>
      </c>
      <c r="E1432" t="s">
        <v>694</v>
      </c>
      <c r="F1432">
        <v>2870</v>
      </c>
      <c r="G1432">
        <v>1063.8427735191999</v>
      </c>
      <c r="H1432">
        <v>3053228.76</v>
      </c>
      <c r="I1432" t="s">
        <v>1312</v>
      </c>
      <c r="J1432">
        <v>1.5341975297004</v>
      </c>
    </row>
    <row r="1433" spans="1:10" hidden="1" x14ac:dyDescent="0.25">
      <c r="A1433" t="s">
        <v>477</v>
      </c>
      <c r="B1433" t="s">
        <v>1053</v>
      </c>
      <c r="C1433" t="s">
        <v>281</v>
      </c>
      <c r="D1433" t="s">
        <v>1089</v>
      </c>
      <c r="E1433" t="s">
        <v>694</v>
      </c>
      <c r="F1433">
        <v>1495</v>
      </c>
      <c r="G1433">
        <v>1042.2575852842999</v>
      </c>
      <c r="H1433">
        <v>1558175.09</v>
      </c>
      <c r="I1433" t="s">
        <v>1312</v>
      </c>
      <c r="J1433">
        <v>0.78295750558784005</v>
      </c>
    </row>
    <row r="1434" spans="1:10" hidden="1" x14ac:dyDescent="0.25">
      <c r="A1434" t="s">
        <v>477</v>
      </c>
      <c r="B1434" t="s">
        <v>1053</v>
      </c>
      <c r="C1434" t="s">
        <v>1079</v>
      </c>
      <c r="D1434" t="s">
        <v>1175</v>
      </c>
      <c r="E1434" t="s">
        <v>694</v>
      </c>
      <c r="F1434">
        <v>369</v>
      </c>
      <c r="G1434">
        <v>1042.0125203252001</v>
      </c>
      <c r="H1434">
        <v>384502.62</v>
      </c>
      <c r="I1434" t="s">
        <v>1312</v>
      </c>
      <c r="J1434">
        <v>0.91787203345097002</v>
      </c>
    </row>
    <row r="1435" spans="1:10" hidden="1" x14ac:dyDescent="0.25">
      <c r="A1435" t="s">
        <v>477</v>
      </c>
      <c r="B1435" t="s">
        <v>1053</v>
      </c>
      <c r="C1435" t="s">
        <v>1079</v>
      </c>
      <c r="D1435" t="s">
        <v>1219</v>
      </c>
      <c r="E1435" t="s">
        <v>695</v>
      </c>
      <c r="F1435">
        <v>298</v>
      </c>
      <c r="G1435">
        <v>1064.6828523490001</v>
      </c>
      <c r="H1435">
        <v>317275.49</v>
      </c>
      <c r="I1435" t="s">
        <v>1312</v>
      </c>
      <c r="J1435">
        <v>0.7573896353956</v>
      </c>
    </row>
    <row r="1436" spans="1:10" hidden="1" x14ac:dyDescent="0.25">
      <c r="A1436" t="s">
        <v>477</v>
      </c>
      <c r="B1436" t="s">
        <v>1053</v>
      </c>
      <c r="C1436" t="s">
        <v>353</v>
      </c>
      <c r="D1436" t="s">
        <v>1090</v>
      </c>
      <c r="E1436" t="s">
        <v>694</v>
      </c>
      <c r="F1436">
        <v>192</v>
      </c>
      <c r="G1436">
        <v>1042.2576041667</v>
      </c>
      <c r="H1436">
        <v>200113.46</v>
      </c>
      <c r="I1436" t="s">
        <v>1312</v>
      </c>
      <c r="J1436">
        <v>0.52680735986106997</v>
      </c>
    </row>
    <row r="1437" spans="1:10" hidden="1" x14ac:dyDescent="0.25">
      <c r="A1437" t="s">
        <v>477</v>
      </c>
      <c r="B1437" t="s">
        <v>1053</v>
      </c>
      <c r="C1437" t="s">
        <v>353</v>
      </c>
      <c r="D1437" t="s">
        <v>1057</v>
      </c>
      <c r="E1437" t="s">
        <v>694</v>
      </c>
      <c r="F1437">
        <v>143</v>
      </c>
      <c r="G1437">
        <v>1063.8427972028001</v>
      </c>
      <c r="H1437">
        <v>152129.51999999999</v>
      </c>
      <c r="I1437" t="s">
        <v>1312</v>
      </c>
      <c r="J1437">
        <v>0.40048755734937003</v>
      </c>
    </row>
    <row r="1438" spans="1:10" hidden="1" x14ac:dyDescent="0.25">
      <c r="A1438" t="s">
        <v>477</v>
      </c>
      <c r="B1438" t="s">
        <v>1053</v>
      </c>
      <c r="C1438" t="s">
        <v>1012</v>
      </c>
      <c r="D1438" t="s">
        <v>1165</v>
      </c>
      <c r="E1438" t="s">
        <v>694</v>
      </c>
      <c r="F1438">
        <v>128</v>
      </c>
      <c r="G1438">
        <v>1064.6828125</v>
      </c>
      <c r="H1438">
        <v>136279.4</v>
      </c>
      <c r="I1438" t="s">
        <v>1312</v>
      </c>
      <c r="J1438">
        <v>0.42972917296348001</v>
      </c>
    </row>
    <row r="1439" spans="1:10" hidden="1" x14ac:dyDescent="0.25">
      <c r="A1439" t="s">
        <v>477</v>
      </c>
      <c r="B1439" t="s">
        <v>768</v>
      </c>
      <c r="C1439" t="s">
        <v>896</v>
      </c>
      <c r="D1439" t="s">
        <v>968</v>
      </c>
      <c r="E1439" t="s">
        <v>694</v>
      </c>
      <c r="F1439">
        <v>15000</v>
      </c>
      <c r="G1439">
        <v>1107.2887800000001</v>
      </c>
      <c r="H1439">
        <v>16609331.699999999</v>
      </c>
      <c r="I1439" t="s">
        <v>1312</v>
      </c>
      <c r="J1439">
        <v>16.935828113886998</v>
      </c>
    </row>
    <row r="1440" spans="1:10" hidden="1" x14ac:dyDescent="0.25">
      <c r="A1440" t="s">
        <v>477</v>
      </c>
      <c r="B1440" t="s">
        <v>768</v>
      </c>
      <c r="C1440" t="s">
        <v>896</v>
      </c>
      <c r="D1440" t="s">
        <v>999</v>
      </c>
      <c r="E1440" t="s">
        <v>694</v>
      </c>
      <c r="F1440">
        <v>9000</v>
      </c>
      <c r="G1440">
        <v>1092.8641500000001</v>
      </c>
      <c r="H1440">
        <v>9835777.3499999996</v>
      </c>
      <c r="I1440" t="s">
        <v>1312</v>
      </c>
      <c r="J1440">
        <v>10.029123240765999</v>
      </c>
    </row>
    <row r="1441" spans="1:10" hidden="1" x14ac:dyDescent="0.25">
      <c r="A1441" t="s">
        <v>477</v>
      </c>
      <c r="B1441" t="s">
        <v>1002</v>
      </c>
      <c r="C1441" t="s">
        <v>100</v>
      </c>
      <c r="D1441" t="s">
        <v>1076</v>
      </c>
      <c r="E1441" t="s">
        <v>694</v>
      </c>
      <c r="F1441">
        <v>3076</v>
      </c>
      <c r="G1441">
        <v>1062.4594668401</v>
      </c>
      <c r="H1441">
        <v>3268125.32</v>
      </c>
      <c r="I1441" t="s">
        <v>1312</v>
      </c>
      <c r="J1441">
        <v>0.65315526726046003</v>
      </c>
    </row>
    <row r="1442" spans="1:10" hidden="1" x14ac:dyDescent="0.25">
      <c r="A1442" t="s">
        <v>477</v>
      </c>
      <c r="B1442" t="s">
        <v>1002</v>
      </c>
      <c r="C1442" t="s">
        <v>100</v>
      </c>
      <c r="D1442" t="s">
        <v>1058</v>
      </c>
      <c r="E1442" t="s">
        <v>694</v>
      </c>
      <c r="F1442">
        <v>1523</v>
      </c>
      <c r="G1442">
        <v>1089.5240971766</v>
      </c>
      <c r="H1442">
        <v>1659345.2</v>
      </c>
      <c r="I1442" t="s">
        <v>1312</v>
      </c>
      <c r="J1442">
        <v>0.33163050723629001</v>
      </c>
    </row>
    <row r="1443" spans="1:10" hidden="1" x14ac:dyDescent="0.25">
      <c r="A1443" t="s">
        <v>477</v>
      </c>
      <c r="B1443" t="s">
        <v>1002</v>
      </c>
      <c r="C1443" t="s">
        <v>108</v>
      </c>
      <c r="D1443" t="s">
        <v>1058</v>
      </c>
      <c r="E1443" t="s">
        <v>694</v>
      </c>
      <c r="F1443">
        <v>1895</v>
      </c>
      <c r="G1443">
        <v>1089.5241002639</v>
      </c>
      <c r="H1443">
        <v>2064648.17</v>
      </c>
      <c r="I1443" t="s">
        <v>1312</v>
      </c>
      <c r="J1443">
        <v>0.74871103945067996</v>
      </c>
    </row>
    <row r="1444" spans="1:10" hidden="1" x14ac:dyDescent="0.25">
      <c r="A1444" t="s">
        <v>477</v>
      </c>
      <c r="B1444" t="s">
        <v>1002</v>
      </c>
      <c r="C1444" t="s">
        <v>108</v>
      </c>
      <c r="D1444" t="s">
        <v>1076</v>
      </c>
      <c r="E1444" t="s">
        <v>694</v>
      </c>
      <c r="F1444">
        <v>652</v>
      </c>
      <c r="G1444">
        <v>1062.4594631902</v>
      </c>
      <c r="H1444">
        <v>692723.57</v>
      </c>
      <c r="I1444" t="s">
        <v>1312</v>
      </c>
      <c r="J1444">
        <v>0.25120492279645001</v>
      </c>
    </row>
    <row r="1445" spans="1:10" hidden="1" x14ac:dyDescent="0.25">
      <c r="A1445" t="s">
        <v>477</v>
      </c>
      <c r="B1445" t="s">
        <v>1002</v>
      </c>
      <c r="C1445" t="s">
        <v>281</v>
      </c>
      <c r="D1445" t="s">
        <v>1058</v>
      </c>
      <c r="E1445" t="s">
        <v>694</v>
      </c>
      <c r="F1445">
        <v>886</v>
      </c>
      <c r="G1445">
        <v>1089.0745823928</v>
      </c>
      <c r="H1445">
        <v>964920.08</v>
      </c>
      <c r="I1445" t="s">
        <v>1312</v>
      </c>
      <c r="J1445">
        <v>0.48485656315325998</v>
      </c>
    </row>
    <row r="1446" spans="1:10" hidden="1" x14ac:dyDescent="0.25">
      <c r="A1446" t="s">
        <v>477</v>
      </c>
      <c r="B1446" t="s">
        <v>1002</v>
      </c>
      <c r="C1446" t="s">
        <v>1079</v>
      </c>
      <c r="D1446" t="s">
        <v>1465</v>
      </c>
      <c r="E1446" t="s">
        <v>78</v>
      </c>
      <c r="F1446">
        <v>957</v>
      </c>
      <c r="G1446">
        <v>1089.5241032608999</v>
      </c>
      <c r="H1446">
        <v>400944.87</v>
      </c>
      <c r="I1446" t="s">
        <v>1312</v>
      </c>
      <c r="J1446">
        <v>0.95712243294632005</v>
      </c>
    </row>
    <row r="1447" spans="1:10" hidden="1" x14ac:dyDescent="0.25">
      <c r="A1447" t="s">
        <v>477</v>
      </c>
      <c r="B1447" t="s">
        <v>1002</v>
      </c>
      <c r="C1447" t="s">
        <v>1079</v>
      </c>
      <c r="D1447" t="s">
        <v>1467</v>
      </c>
      <c r="E1447" t="s">
        <v>78</v>
      </c>
      <c r="F1447">
        <v>957</v>
      </c>
      <c r="G1447">
        <v>1089.5241176471</v>
      </c>
      <c r="H1447">
        <v>240784.83</v>
      </c>
      <c r="I1447" t="s">
        <v>1312</v>
      </c>
      <c r="J1447">
        <v>0.57479364259272003</v>
      </c>
    </row>
    <row r="1448" spans="1:10" hidden="1" x14ac:dyDescent="0.25">
      <c r="A1448" t="s">
        <v>477</v>
      </c>
      <c r="B1448" t="s">
        <v>1002</v>
      </c>
      <c r="C1448" t="s">
        <v>1079</v>
      </c>
      <c r="D1448" t="s">
        <v>1468</v>
      </c>
      <c r="E1448" t="s">
        <v>78</v>
      </c>
      <c r="F1448">
        <v>262</v>
      </c>
      <c r="G1448">
        <v>1062.4594705882</v>
      </c>
      <c r="H1448">
        <v>180618.11</v>
      </c>
      <c r="I1448" t="s">
        <v>1312</v>
      </c>
      <c r="J1448">
        <v>0.43116562353664001</v>
      </c>
    </row>
    <row r="1449" spans="1:10" hidden="1" x14ac:dyDescent="0.25">
      <c r="A1449" t="s">
        <v>477</v>
      </c>
      <c r="B1449" t="s">
        <v>1002</v>
      </c>
      <c r="C1449" t="s">
        <v>1079</v>
      </c>
      <c r="D1449" t="s">
        <v>1470</v>
      </c>
      <c r="E1449" t="s">
        <v>78</v>
      </c>
      <c r="F1449">
        <v>262</v>
      </c>
      <c r="G1449">
        <v>1062.4594565217001</v>
      </c>
      <c r="H1449">
        <v>97746.27</v>
      </c>
      <c r="I1449" t="s">
        <v>1312</v>
      </c>
      <c r="J1449">
        <v>0.23333668729526</v>
      </c>
    </row>
    <row r="1450" spans="1:10" hidden="1" x14ac:dyDescent="0.25">
      <c r="A1450" t="s">
        <v>477</v>
      </c>
      <c r="B1450" t="s">
        <v>1002</v>
      </c>
      <c r="C1450" t="s">
        <v>353</v>
      </c>
      <c r="D1450" t="s">
        <v>1058</v>
      </c>
      <c r="E1450" t="s">
        <v>694</v>
      </c>
      <c r="F1450">
        <v>176</v>
      </c>
      <c r="G1450">
        <v>1089.0746022727001</v>
      </c>
      <c r="H1450">
        <v>191677.13</v>
      </c>
      <c r="I1450" t="s">
        <v>1312</v>
      </c>
      <c r="J1450">
        <v>0.50459835535824005</v>
      </c>
    </row>
    <row r="1451" spans="1:10" hidden="1" x14ac:dyDescent="0.25">
      <c r="A1451" t="s">
        <v>477</v>
      </c>
      <c r="B1451" t="s">
        <v>1002</v>
      </c>
      <c r="C1451" t="s">
        <v>1012</v>
      </c>
      <c r="D1451" t="s">
        <v>1058</v>
      </c>
      <c r="E1451" t="s">
        <v>694</v>
      </c>
      <c r="F1451">
        <v>157</v>
      </c>
      <c r="G1451">
        <v>1089.5240764330999</v>
      </c>
      <c r="H1451">
        <v>171055.28</v>
      </c>
      <c r="I1451" t="s">
        <v>1312</v>
      </c>
      <c r="J1451">
        <v>0.53938778718893998</v>
      </c>
    </row>
    <row r="1452" spans="1:10" hidden="1" x14ac:dyDescent="0.25">
      <c r="A1452" t="s">
        <v>477</v>
      </c>
      <c r="B1452" t="s">
        <v>1002</v>
      </c>
      <c r="C1452" t="s">
        <v>1012</v>
      </c>
      <c r="D1452" t="s">
        <v>1076</v>
      </c>
      <c r="E1452" t="s">
        <v>694</v>
      </c>
      <c r="F1452">
        <v>72</v>
      </c>
      <c r="G1452">
        <v>1062.4594444444001</v>
      </c>
      <c r="H1452">
        <v>76497.08</v>
      </c>
      <c r="I1452" t="s">
        <v>1312</v>
      </c>
      <c r="J1452">
        <v>0.24121787241888001</v>
      </c>
    </row>
    <row r="1453" spans="1:10" hidden="1" x14ac:dyDescent="0.25">
      <c r="A1453" t="s">
        <v>477</v>
      </c>
      <c r="B1453" t="s">
        <v>190</v>
      </c>
      <c r="C1453" t="s">
        <v>896</v>
      </c>
      <c r="D1453" t="s">
        <v>1530</v>
      </c>
      <c r="E1453" t="s">
        <v>694</v>
      </c>
      <c r="F1453">
        <v>391</v>
      </c>
      <c r="G1453">
        <v>1223.1022250639001</v>
      </c>
      <c r="H1453">
        <v>478232.97</v>
      </c>
      <c r="I1453" t="s">
        <v>1312</v>
      </c>
      <c r="J1453">
        <v>0.48763379072704</v>
      </c>
    </row>
    <row r="1454" spans="1:10" hidden="1" x14ac:dyDescent="0.25">
      <c r="A1454" t="s">
        <v>144</v>
      </c>
      <c r="B1454" t="s">
        <v>103</v>
      </c>
      <c r="C1454" t="s">
        <v>245</v>
      </c>
      <c r="D1454" t="s">
        <v>144</v>
      </c>
      <c r="E1454" t="s">
        <v>694</v>
      </c>
      <c r="F1454" t="s">
        <v>103</v>
      </c>
      <c r="G1454" t="s">
        <v>1312</v>
      </c>
      <c r="H1454" t="s">
        <v>1312</v>
      </c>
      <c r="I1454" t="s">
        <v>1312</v>
      </c>
      <c r="J1454" t="s">
        <v>1312</v>
      </c>
    </row>
    <row r="1455" spans="1:10" hidden="1" x14ac:dyDescent="0.25">
      <c r="A1455" t="s">
        <v>144</v>
      </c>
      <c r="B1455" t="s">
        <v>103</v>
      </c>
      <c r="C1455" t="s">
        <v>455</v>
      </c>
      <c r="D1455" t="s">
        <v>144</v>
      </c>
      <c r="E1455" t="s">
        <v>694</v>
      </c>
      <c r="F1455" t="s">
        <v>103</v>
      </c>
      <c r="G1455" t="s">
        <v>1312</v>
      </c>
      <c r="H1455">
        <v>10344.06</v>
      </c>
      <c r="I1455" t="s">
        <v>1312</v>
      </c>
      <c r="J1455">
        <v>0.24579795810186</v>
      </c>
    </row>
    <row r="1456" spans="1:10" hidden="1" x14ac:dyDescent="0.25">
      <c r="A1456" t="s">
        <v>144</v>
      </c>
      <c r="B1456" t="s">
        <v>103</v>
      </c>
      <c r="C1456" t="s">
        <v>913</v>
      </c>
      <c r="D1456" t="s">
        <v>144</v>
      </c>
      <c r="E1456" t="s">
        <v>694</v>
      </c>
      <c r="F1456" t="s">
        <v>103</v>
      </c>
      <c r="G1456" t="s">
        <v>1312</v>
      </c>
      <c r="H1456" t="s">
        <v>1312</v>
      </c>
      <c r="I1456" t="s">
        <v>1312</v>
      </c>
      <c r="J1456" t="s">
        <v>1312</v>
      </c>
    </row>
    <row r="1457" spans="1:10" hidden="1" x14ac:dyDescent="0.25">
      <c r="A1457" t="s">
        <v>144</v>
      </c>
      <c r="B1457" t="s">
        <v>103</v>
      </c>
      <c r="C1457" t="s">
        <v>356</v>
      </c>
      <c r="D1457" t="s">
        <v>144</v>
      </c>
      <c r="E1457" t="s">
        <v>694</v>
      </c>
      <c r="F1457" t="s">
        <v>103</v>
      </c>
      <c r="G1457" t="s">
        <v>1312</v>
      </c>
      <c r="H1457">
        <v>2000.02</v>
      </c>
      <c r="I1457" t="s">
        <v>1312</v>
      </c>
      <c r="J1457">
        <v>0.33981579279802998</v>
      </c>
    </row>
    <row r="1458" spans="1:10" hidden="1" x14ac:dyDescent="0.25">
      <c r="A1458" t="s">
        <v>144</v>
      </c>
      <c r="B1458" t="s">
        <v>103</v>
      </c>
      <c r="C1458" t="s">
        <v>896</v>
      </c>
      <c r="D1458" t="s">
        <v>144</v>
      </c>
      <c r="E1458" t="s">
        <v>694</v>
      </c>
      <c r="F1458" t="s">
        <v>103</v>
      </c>
      <c r="G1458" t="s">
        <v>1312</v>
      </c>
      <c r="H1458" t="s">
        <v>1312</v>
      </c>
      <c r="I1458" t="s">
        <v>1312</v>
      </c>
      <c r="J1458" t="s">
        <v>1312</v>
      </c>
    </row>
    <row r="1459" spans="1:10" hidden="1" x14ac:dyDescent="0.25">
      <c r="A1459" t="s">
        <v>144</v>
      </c>
      <c r="B1459" t="s">
        <v>103</v>
      </c>
      <c r="C1459" t="s">
        <v>106</v>
      </c>
      <c r="D1459" t="s">
        <v>144</v>
      </c>
      <c r="E1459" t="s">
        <v>694</v>
      </c>
      <c r="F1459" t="s">
        <v>103</v>
      </c>
      <c r="G1459" t="s">
        <v>1312</v>
      </c>
      <c r="H1459" t="s">
        <v>1312</v>
      </c>
      <c r="I1459" t="s">
        <v>1312</v>
      </c>
      <c r="J1459" t="s">
        <v>1312</v>
      </c>
    </row>
    <row r="1460" spans="1:10" hidden="1" x14ac:dyDescent="0.25">
      <c r="A1460" t="s">
        <v>144</v>
      </c>
      <c r="B1460" t="s">
        <v>103</v>
      </c>
      <c r="C1460" t="s">
        <v>932</v>
      </c>
      <c r="D1460" t="s">
        <v>144</v>
      </c>
      <c r="E1460" t="s">
        <v>694</v>
      </c>
      <c r="F1460" t="s">
        <v>103</v>
      </c>
      <c r="G1460" t="s">
        <v>1312</v>
      </c>
      <c r="H1460" t="s">
        <v>1312</v>
      </c>
      <c r="I1460" t="s">
        <v>1312</v>
      </c>
      <c r="J1460" t="s">
        <v>1312</v>
      </c>
    </row>
    <row r="1461" spans="1:10" hidden="1" x14ac:dyDescent="0.25">
      <c r="A1461" t="s">
        <v>144</v>
      </c>
      <c r="B1461" t="s">
        <v>103</v>
      </c>
      <c r="C1461" t="s">
        <v>912</v>
      </c>
      <c r="D1461" t="s">
        <v>144</v>
      </c>
      <c r="E1461" t="s">
        <v>694</v>
      </c>
      <c r="F1461" t="s">
        <v>103</v>
      </c>
      <c r="G1461" t="s">
        <v>1312</v>
      </c>
      <c r="H1461" t="s">
        <v>1312</v>
      </c>
      <c r="I1461" t="s">
        <v>1312</v>
      </c>
      <c r="J1461" t="s">
        <v>1312</v>
      </c>
    </row>
    <row r="1462" spans="1:10" hidden="1" x14ac:dyDescent="0.25">
      <c r="A1462" t="s">
        <v>144</v>
      </c>
      <c r="B1462" t="s">
        <v>103</v>
      </c>
      <c r="C1462" t="s">
        <v>1014</v>
      </c>
      <c r="D1462" t="s">
        <v>144</v>
      </c>
      <c r="E1462" t="s">
        <v>694</v>
      </c>
      <c r="F1462" t="s">
        <v>103</v>
      </c>
      <c r="G1462" t="s">
        <v>1312</v>
      </c>
      <c r="H1462" t="s">
        <v>1312</v>
      </c>
      <c r="I1462" t="s">
        <v>1312</v>
      </c>
      <c r="J1462" t="s">
        <v>1312</v>
      </c>
    </row>
    <row r="1463" spans="1:10" hidden="1" x14ac:dyDescent="0.25">
      <c r="A1463" t="s">
        <v>144</v>
      </c>
      <c r="B1463" t="s">
        <v>103</v>
      </c>
      <c r="C1463" t="s">
        <v>1011</v>
      </c>
      <c r="D1463" t="s">
        <v>144</v>
      </c>
      <c r="E1463" t="s">
        <v>694</v>
      </c>
      <c r="F1463" t="s">
        <v>103</v>
      </c>
      <c r="G1463" t="s">
        <v>1312</v>
      </c>
      <c r="H1463" t="s">
        <v>1312</v>
      </c>
      <c r="I1463" t="s">
        <v>1312</v>
      </c>
      <c r="J1463" t="s">
        <v>1312</v>
      </c>
    </row>
    <row r="1464" spans="1:10" hidden="1" x14ac:dyDescent="0.25">
      <c r="A1464" t="s">
        <v>144</v>
      </c>
      <c r="B1464" t="s">
        <v>103</v>
      </c>
      <c r="C1464" t="s">
        <v>104</v>
      </c>
      <c r="D1464" t="s">
        <v>144</v>
      </c>
      <c r="E1464" t="s">
        <v>694</v>
      </c>
      <c r="F1464" t="s">
        <v>103</v>
      </c>
      <c r="G1464" t="s">
        <v>1312</v>
      </c>
      <c r="H1464" t="s">
        <v>1312</v>
      </c>
      <c r="I1464" t="s">
        <v>1312</v>
      </c>
      <c r="J1464" t="s">
        <v>1312</v>
      </c>
    </row>
    <row r="1465" spans="1:10" hidden="1" x14ac:dyDescent="0.25">
      <c r="A1465" t="s">
        <v>144</v>
      </c>
      <c r="B1465" t="s">
        <v>103</v>
      </c>
      <c r="C1465" t="s">
        <v>100</v>
      </c>
      <c r="D1465" t="s">
        <v>144</v>
      </c>
      <c r="E1465" t="s">
        <v>694</v>
      </c>
      <c r="F1465" t="s">
        <v>103</v>
      </c>
      <c r="G1465" t="s">
        <v>1312</v>
      </c>
      <c r="H1465" t="s">
        <v>1312</v>
      </c>
      <c r="I1465" t="s">
        <v>1312</v>
      </c>
      <c r="J1465" t="s">
        <v>1312</v>
      </c>
    </row>
    <row r="1466" spans="1:10" hidden="1" x14ac:dyDescent="0.25">
      <c r="A1466" t="s">
        <v>144</v>
      </c>
      <c r="B1466" t="s">
        <v>103</v>
      </c>
      <c r="C1466" t="s">
        <v>108</v>
      </c>
      <c r="D1466" t="s">
        <v>144</v>
      </c>
      <c r="E1466" t="s">
        <v>694</v>
      </c>
      <c r="F1466" t="s">
        <v>103</v>
      </c>
      <c r="G1466" t="s">
        <v>1312</v>
      </c>
      <c r="H1466" t="s">
        <v>1312</v>
      </c>
      <c r="I1466" t="s">
        <v>1312</v>
      </c>
      <c r="J1466" t="s">
        <v>1312</v>
      </c>
    </row>
    <row r="1467" spans="1:10" hidden="1" x14ac:dyDescent="0.25">
      <c r="A1467" t="s">
        <v>144</v>
      </c>
      <c r="B1467" t="s">
        <v>103</v>
      </c>
      <c r="C1467" t="s">
        <v>101</v>
      </c>
      <c r="D1467" t="s">
        <v>144</v>
      </c>
      <c r="E1467" t="s">
        <v>694</v>
      </c>
      <c r="F1467" t="s">
        <v>103</v>
      </c>
      <c r="G1467" t="s">
        <v>1312</v>
      </c>
      <c r="H1467">
        <v>7828294.21</v>
      </c>
      <c r="I1467" t="s">
        <v>1312</v>
      </c>
      <c r="J1467">
        <v>26.268202872985</v>
      </c>
    </row>
    <row r="1468" spans="1:10" hidden="1" x14ac:dyDescent="0.25">
      <c r="A1468" t="s">
        <v>144</v>
      </c>
      <c r="B1468" t="s">
        <v>103</v>
      </c>
      <c r="C1468" t="s">
        <v>352</v>
      </c>
      <c r="D1468" t="s">
        <v>144</v>
      </c>
      <c r="E1468" t="s">
        <v>694</v>
      </c>
      <c r="F1468" t="s">
        <v>103</v>
      </c>
      <c r="G1468" t="s">
        <v>1312</v>
      </c>
      <c r="H1468">
        <v>11012530.32</v>
      </c>
      <c r="I1468" t="s">
        <v>1312</v>
      </c>
      <c r="J1468">
        <v>4.4191197908930997</v>
      </c>
    </row>
    <row r="1469" spans="1:10" hidden="1" x14ac:dyDescent="0.25">
      <c r="A1469" t="s">
        <v>144</v>
      </c>
      <c r="B1469" t="s">
        <v>103</v>
      </c>
      <c r="C1469" t="s">
        <v>281</v>
      </c>
      <c r="D1469" t="s">
        <v>144</v>
      </c>
      <c r="E1469" t="s">
        <v>694</v>
      </c>
      <c r="F1469" t="s">
        <v>103</v>
      </c>
      <c r="G1469" t="s">
        <v>1312</v>
      </c>
      <c r="H1469">
        <v>2000.03</v>
      </c>
      <c r="I1469" t="s">
        <v>1312</v>
      </c>
      <c r="J1469">
        <v>1.0049823732599999E-3</v>
      </c>
    </row>
    <row r="1470" spans="1:10" hidden="1" x14ac:dyDescent="0.25">
      <c r="A1470" t="s">
        <v>144</v>
      </c>
      <c r="B1470" t="s">
        <v>103</v>
      </c>
      <c r="C1470" t="s">
        <v>1079</v>
      </c>
      <c r="D1470" t="s">
        <v>144</v>
      </c>
      <c r="E1470" t="s">
        <v>694</v>
      </c>
      <c r="F1470" t="s">
        <v>103</v>
      </c>
      <c r="G1470" t="s">
        <v>1312</v>
      </c>
      <c r="H1470" t="s">
        <v>1312</v>
      </c>
      <c r="I1470" t="s">
        <v>1312</v>
      </c>
      <c r="J1470" t="s">
        <v>1312</v>
      </c>
    </row>
    <row r="1471" spans="1:10" hidden="1" x14ac:dyDescent="0.25">
      <c r="A1471" t="s">
        <v>144</v>
      </c>
      <c r="B1471" t="s">
        <v>103</v>
      </c>
      <c r="C1471" t="s">
        <v>756</v>
      </c>
      <c r="D1471" t="s">
        <v>144</v>
      </c>
      <c r="E1471" t="s">
        <v>694</v>
      </c>
      <c r="F1471" t="s">
        <v>103</v>
      </c>
      <c r="G1471" t="s">
        <v>1312</v>
      </c>
      <c r="H1471" t="s">
        <v>1312</v>
      </c>
      <c r="I1471" t="s">
        <v>1312</v>
      </c>
      <c r="J1471" t="s">
        <v>1312</v>
      </c>
    </row>
    <row r="1472" spans="1:10" hidden="1" x14ac:dyDescent="0.25">
      <c r="A1472" t="s">
        <v>144</v>
      </c>
      <c r="B1472" t="s">
        <v>103</v>
      </c>
      <c r="C1472" t="s">
        <v>353</v>
      </c>
      <c r="D1472" t="s">
        <v>144</v>
      </c>
      <c r="E1472" t="s">
        <v>694</v>
      </c>
      <c r="F1472" t="s">
        <v>103</v>
      </c>
      <c r="G1472" t="s">
        <v>1312</v>
      </c>
      <c r="H1472">
        <v>2441.1</v>
      </c>
      <c r="I1472" t="s">
        <v>1312</v>
      </c>
      <c r="J1472">
        <v>6.4263015898900003E-3</v>
      </c>
    </row>
    <row r="1473" spans="1:10" hidden="1" x14ac:dyDescent="0.25">
      <c r="A1473" t="s">
        <v>144</v>
      </c>
      <c r="B1473" t="s">
        <v>103</v>
      </c>
      <c r="C1473" t="s">
        <v>1314</v>
      </c>
      <c r="D1473" t="s">
        <v>144</v>
      </c>
      <c r="E1473" t="s">
        <v>694</v>
      </c>
      <c r="F1473" t="s">
        <v>103</v>
      </c>
      <c r="G1473" t="s">
        <v>1312</v>
      </c>
      <c r="H1473" t="s">
        <v>1312</v>
      </c>
      <c r="I1473" t="s">
        <v>1312</v>
      </c>
      <c r="J1473" t="s">
        <v>1312</v>
      </c>
    </row>
    <row r="1474" spans="1:10" hidden="1" x14ac:dyDescent="0.25">
      <c r="A1474" t="s">
        <v>144</v>
      </c>
      <c r="B1474" t="s">
        <v>103</v>
      </c>
      <c r="C1474" t="s">
        <v>295</v>
      </c>
      <c r="D1474" t="s">
        <v>144</v>
      </c>
      <c r="E1474" t="s">
        <v>694</v>
      </c>
      <c r="F1474" t="s">
        <v>103</v>
      </c>
      <c r="G1474" t="s">
        <v>1312</v>
      </c>
      <c r="H1474" t="s">
        <v>1312</v>
      </c>
      <c r="I1474" t="s">
        <v>1312</v>
      </c>
      <c r="J1474" t="s">
        <v>1312</v>
      </c>
    </row>
    <row r="1475" spans="1:10" hidden="1" x14ac:dyDescent="0.25">
      <c r="A1475" t="s">
        <v>144</v>
      </c>
      <c r="B1475" t="s">
        <v>103</v>
      </c>
      <c r="C1475" t="s">
        <v>357</v>
      </c>
      <c r="D1475" t="s">
        <v>144</v>
      </c>
      <c r="E1475" t="s">
        <v>694</v>
      </c>
      <c r="F1475" t="s">
        <v>103</v>
      </c>
      <c r="G1475" t="s">
        <v>1312</v>
      </c>
      <c r="H1475">
        <v>1738.98</v>
      </c>
      <c r="I1475" t="s">
        <v>1312</v>
      </c>
      <c r="J1475">
        <v>0.28755866991919998</v>
      </c>
    </row>
    <row r="1476" spans="1:10" hidden="1" x14ac:dyDescent="0.25">
      <c r="A1476" t="s">
        <v>144</v>
      </c>
      <c r="B1476" t="s">
        <v>103</v>
      </c>
      <c r="C1476" t="s">
        <v>109</v>
      </c>
      <c r="D1476" t="s">
        <v>144</v>
      </c>
      <c r="E1476" t="s">
        <v>694</v>
      </c>
      <c r="F1476" t="s">
        <v>103</v>
      </c>
      <c r="G1476" t="s">
        <v>1312</v>
      </c>
      <c r="H1476">
        <v>1764.04</v>
      </c>
      <c r="I1476" t="s">
        <v>1312</v>
      </c>
      <c r="J1476">
        <v>5.3608883114099996E-3</v>
      </c>
    </row>
    <row r="1477" spans="1:10" hidden="1" x14ac:dyDescent="0.25">
      <c r="A1477" t="s">
        <v>144</v>
      </c>
      <c r="B1477" t="s">
        <v>103</v>
      </c>
      <c r="C1477" t="s">
        <v>1015</v>
      </c>
      <c r="D1477" t="s">
        <v>144</v>
      </c>
      <c r="E1477" t="s">
        <v>694</v>
      </c>
      <c r="F1477" t="s">
        <v>103</v>
      </c>
      <c r="G1477" t="s">
        <v>1312</v>
      </c>
      <c r="H1477">
        <v>2000</v>
      </c>
      <c r="I1477" t="s">
        <v>1312</v>
      </c>
      <c r="J1477">
        <v>9.7600391408800002E-2</v>
      </c>
    </row>
    <row r="1478" spans="1:10" hidden="1" x14ac:dyDescent="0.25">
      <c r="A1478" t="s">
        <v>144</v>
      </c>
      <c r="B1478" t="s">
        <v>103</v>
      </c>
      <c r="C1478" t="s">
        <v>1012</v>
      </c>
      <c r="D1478" t="s">
        <v>144</v>
      </c>
      <c r="E1478" t="s">
        <v>694</v>
      </c>
      <c r="F1478" t="s">
        <v>103</v>
      </c>
      <c r="G1478" t="s">
        <v>1312</v>
      </c>
      <c r="H1478" t="s">
        <v>1312</v>
      </c>
      <c r="I1478" t="s">
        <v>1312</v>
      </c>
      <c r="J1478" t="s">
        <v>1312</v>
      </c>
    </row>
    <row r="1479" spans="1:10" hidden="1" x14ac:dyDescent="0.25">
      <c r="A1479" t="s">
        <v>132</v>
      </c>
      <c r="B1479" t="s">
        <v>1059</v>
      </c>
      <c r="C1479" t="s">
        <v>913</v>
      </c>
      <c r="D1479" t="s">
        <v>1060</v>
      </c>
      <c r="E1479" t="s">
        <v>694</v>
      </c>
      <c r="F1479">
        <v>36700</v>
      </c>
      <c r="G1479">
        <v>12.9</v>
      </c>
      <c r="H1479">
        <v>473430</v>
      </c>
      <c r="I1479" t="s">
        <v>1312</v>
      </c>
      <c r="J1479">
        <v>4.5245072150977004</v>
      </c>
    </row>
    <row r="1480" spans="1:10" hidden="1" x14ac:dyDescent="0.25">
      <c r="A1480" t="s">
        <v>132</v>
      </c>
      <c r="B1480" t="s">
        <v>1059</v>
      </c>
      <c r="C1480" t="s">
        <v>104</v>
      </c>
      <c r="D1480" t="s">
        <v>1060</v>
      </c>
      <c r="E1480" t="s">
        <v>694</v>
      </c>
      <c r="F1480">
        <v>400000</v>
      </c>
      <c r="G1480">
        <v>12.9</v>
      </c>
      <c r="H1480">
        <v>5160000</v>
      </c>
      <c r="I1480" t="s">
        <v>1312</v>
      </c>
      <c r="J1480">
        <v>13.793190513874</v>
      </c>
    </row>
    <row r="1481" spans="1:10" hidden="1" x14ac:dyDescent="0.25">
      <c r="A1481" t="s">
        <v>132</v>
      </c>
      <c r="B1481" t="s">
        <v>967</v>
      </c>
      <c r="C1481" t="s">
        <v>913</v>
      </c>
      <c r="D1481" t="s">
        <v>926</v>
      </c>
      <c r="E1481" t="s">
        <v>694</v>
      </c>
      <c r="F1481">
        <v>110000</v>
      </c>
      <c r="G1481">
        <v>7.04</v>
      </c>
      <c r="H1481">
        <v>774400</v>
      </c>
      <c r="I1481" t="s">
        <v>1312</v>
      </c>
      <c r="J1481">
        <v>7.4008372671179004</v>
      </c>
    </row>
    <row r="1482" spans="1:10" hidden="1" x14ac:dyDescent="0.25">
      <c r="A1482" t="s">
        <v>132</v>
      </c>
      <c r="B1482" t="s">
        <v>967</v>
      </c>
      <c r="C1482" t="s">
        <v>104</v>
      </c>
      <c r="D1482" t="s">
        <v>926</v>
      </c>
      <c r="E1482" t="s">
        <v>694</v>
      </c>
      <c r="F1482">
        <v>600000</v>
      </c>
      <c r="G1482">
        <v>7.04</v>
      </c>
      <c r="H1482">
        <v>4224000</v>
      </c>
      <c r="I1482" t="s">
        <v>1312</v>
      </c>
      <c r="J1482">
        <v>11.291169909031</v>
      </c>
    </row>
    <row r="1483" spans="1:10" hidden="1" x14ac:dyDescent="0.25">
      <c r="A1483" t="s">
        <v>132</v>
      </c>
      <c r="B1483" t="s">
        <v>1321</v>
      </c>
      <c r="C1483" t="s">
        <v>913</v>
      </c>
      <c r="D1483" t="s">
        <v>1580</v>
      </c>
      <c r="E1483" t="s">
        <v>694</v>
      </c>
      <c r="F1483">
        <v>9600</v>
      </c>
      <c r="G1483">
        <v>51.07</v>
      </c>
      <c r="H1483">
        <v>490272</v>
      </c>
      <c r="I1483" t="s">
        <v>1312</v>
      </c>
      <c r="J1483">
        <v>4.6854639574179</v>
      </c>
    </row>
    <row r="1484" spans="1:10" hidden="1" x14ac:dyDescent="0.25">
      <c r="A1484" t="s">
        <v>132</v>
      </c>
      <c r="B1484" t="s">
        <v>1321</v>
      </c>
      <c r="C1484" t="s">
        <v>104</v>
      </c>
      <c r="D1484" t="s">
        <v>1580</v>
      </c>
      <c r="E1484" t="s">
        <v>694</v>
      </c>
      <c r="F1484">
        <v>50000</v>
      </c>
      <c r="G1484">
        <v>51.07</v>
      </c>
      <c r="H1484">
        <v>2553500</v>
      </c>
      <c r="I1484" t="s">
        <v>1312</v>
      </c>
      <c r="J1484">
        <v>6.8257581351115997</v>
      </c>
    </row>
    <row r="1485" spans="1:10" hidden="1" x14ac:dyDescent="0.25">
      <c r="A1485" t="s">
        <v>132</v>
      </c>
      <c r="B1485" t="s">
        <v>291</v>
      </c>
      <c r="C1485" t="s">
        <v>104</v>
      </c>
      <c r="D1485" t="s">
        <v>270</v>
      </c>
      <c r="E1485" t="s">
        <v>694</v>
      </c>
      <c r="F1485">
        <v>1100000</v>
      </c>
      <c r="G1485">
        <v>4.79</v>
      </c>
      <c r="H1485">
        <v>5269000</v>
      </c>
      <c r="I1485" t="s">
        <v>1312</v>
      </c>
      <c r="J1485">
        <v>14.084558297984</v>
      </c>
    </row>
    <row r="1486" spans="1:10" hidden="1" x14ac:dyDescent="0.25">
      <c r="A1486" t="s">
        <v>132</v>
      </c>
      <c r="B1486" t="s">
        <v>291</v>
      </c>
      <c r="C1486" t="s">
        <v>756</v>
      </c>
      <c r="D1486" t="s">
        <v>270</v>
      </c>
      <c r="E1486" t="s">
        <v>694</v>
      </c>
      <c r="F1486">
        <v>280000</v>
      </c>
      <c r="G1486">
        <v>4.79</v>
      </c>
      <c r="H1486">
        <v>1341200</v>
      </c>
      <c r="I1486" t="s">
        <v>1312</v>
      </c>
      <c r="J1486">
        <v>44.631923815448999</v>
      </c>
    </row>
    <row r="1487" spans="1:10" hidden="1" x14ac:dyDescent="0.25">
      <c r="A1487" t="s">
        <v>132</v>
      </c>
      <c r="B1487" t="s">
        <v>493</v>
      </c>
      <c r="C1487" t="s">
        <v>913</v>
      </c>
      <c r="D1487" t="s">
        <v>925</v>
      </c>
      <c r="E1487" t="s">
        <v>694</v>
      </c>
      <c r="F1487">
        <v>20400</v>
      </c>
      <c r="G1487">
        <v>36.83</v>
      </c>
      <c r="H1487">
        <v>751332</v>
      </c>
      <c r="I1487" t="s">
        <v>1312</v>
      </c>
      <c r="J1487">
        <v>7.1803794751785004</v>
      </c>
    </row>
    <row r="1488" spans="1:10" hidden="1" x14ac:dyDescent="0.25">
      <c r="A1488" t="s">
        <v>132</v>
      </c>
      <c r="B1488" t="s">
        <v>1262</v>
      </c>
      <c r="C1488" t="s">
        <v>913</v>
      </c>
      <c r="D1488" t="s">
        <v>909</v>
      </c>
      <c r="E1488" t="s">
        <v>694</v>
      </c>
      <c r="F1488">
        <v>102500</v>
      </c>
      <c r="G1488">
        <v>5.71</v>
      </c>
      <c r="H1488">
        <v>585275</v>
      </c>
      <c r="I1488" t="s">
        <v>1312</v>
      </c>
      <c r="J1488">
        <v>5.5933949270563001</v>
      </c>
    </row>
    <row r="1489" spans="1:10" hidden="1" x14ac:dyDescent="0.25">
      <c r="A1489" t="s">
        <v>132</v>
      </c>
      <c r="B1489" t="s">
        <v>1262</v>
      </c>
      <c r="C1489" t="s">
        <v>104</v>
      </c>
      <c r="D1489" t="s">
        <v>909</v>
      </c>
      <c r="E1489" t="s">
        <v>694</v>
      </c>
      <c r="F1489">
        <v>1100000</v>
      </c>
      <c r="G1489">
        <v>5.71</v>
      </c>
      <c r="H1489">
        <v>6281000</v>
      </c>
      <c r="I1489" t="s">
        <v>1312</v>
      </c>
      <c r="J1489">
        <v>16.789734422022999</v>
      </c>
    </row>
    <row r="1490" spans="1:10" hidden="1" x14ac:dyDescent="0.25">
      <c r="A1490" t="s">
        <v>132</v>
      </c>
      <c r="B1490" t="s">
        <v>1262</v>
      </c>
      <c r="C1490" t="s">
        <v>756</v>
      </c>
      <c r="D1490" t="s">
        <v>909</v>
      </c>
      <c r="E1490" t="s">
        <v>694</v>
      </c>
      <c r="F1490">
        <v>280000</v>
      </c>
      <c r="G1490">
        <v>5.71</v>
      </c>
      <c r="H1490">
        <v>1598800</v>
      </c>
      <c r="I1490" t="s">
        <v>1312</v>
      </c>
      <c r="J1490">
        <v>53.204234861422997</v>
      </c>
    </row>
    <row r="1491" spans="1:10" hidden="1" x14ac:dyDescent="0.25">
      <c r="A1491" t="s">
        <v>132</v>
      </c>
      <c r="B1491" t="s">
        <v>880</v>
      </c>
      <c r="C1491" t="s">
        <v>913</v>
      </c>
      <c r="D1491" t="s">
        <v>881</v>
      </c>
      <c r="E1491" t="s">
        <v>694</v>
      </c>
      <c r="F1491">
        <v>275000</v>
      </c>
      <c r="G1491">
        <v>3.35</v>
      </c>
      <c r="H1491">
        <v>921250</v>
      </c>
      <c r="I1491" t="s">
        <v>1312</v>
      </c>
      <c r="J1491">
        <v>8.8042630841068998</v>
      </c>
    </row>
    <row r="1492" spans="1:10" hidden="1" x14ac:dyDescent="0.25">
      <c r="A1492" t="s">
        <v>132</v>
      </c>
      <c r="B1492" t="s">
        <v>880</v>
      </c>
      <c r="C1492" t="s">
        <v>104</v>
      </c>
      <c r="D1492" t="s">
        <v>881</v>
      </c>
      <c r="E1492" t="s">
        <v>694</v>
      </c>
      <c r="F1492">
        <v>1000000</v>
      </c>
      <c r="G1492">
        <v>3.35</v>
      </c>
      <c r="H1492">
        <v>3350000</v>
      </c>
      <c r="I1492" t="s">
        <v>1312</v>
      </c>
      <c r="J1492">
        <v>8.9548814382706006</v>
      </c>
    </row>
    <row r="1493" spans="1:10" hidden="1" x14ac:dyDescent="0.25">
      <c r="A1493" t="s">
        <v>132</v>
      </c>
      <c r="B1493" t="s">
        <v>966</v>
      </c>
      <c r="C1493" t="s">
        <v>356</v>
      </c>
      <c r="D1493" t="s">
        <v>965</v>
      </c>
      <c r="E1493" t="s">
        <v>694</v>
      </c>
      <c r="F1493">
        <v>22</v>
      </c>
      <c r="G1493">
        <v>6.39</v>
      </c>
      <c r="H1493">
        <v>140.58000000000001</v>
      </c>
      <c r="I1493" t="s">
        <v>1312</v>
      </c>
      <c r="J1493">
        <v>2.3885413221639999E-2</v>
      </c>
    </row>
    <row r="1494" spans="1:10" hidden="1" x14ac:dyDescent="0.25">
      <c r="A1494" t="s">
        <v>132</v>
      </c>
      <c r="B1494" t="s">
        <v>966</v>
      </c>
      <c r="C1494" t="s">
        <v>106</v>
      </c>
      <c r="D1494" t="s">
        <v>965</v>
      </c>
      <c r="E1494" t="s">
        <v>694</v>
      </c>
      <c r="F1494">
        <v>360</v>
      </c>
      <c r="G1494">
        <v>6.39</v>
      </c>
      <c r="H1494">
        <v>2300.4</v>
      </c>
      <c r="I1494" t="s">
        <v>1312</v>
      </c>
      <c r="J1494">
        <v>0.42052618970166</v>
      </c>
    </row>
    <row r="1495" spans="1:10" hidden="1" x14ac:dyDescent="0.25">
      <c r="A1495" t="s">
        <v>132</v>
      </c>
      <c r="B1495" t="s">
        <v>966</v>
      </c>
      <c r="C1495" t="s">
        <v>1014</v>
      </c>
      <c r="D1495" t="s">
        <v>965</v>
      </c>
      <c r="E1495" t="s">
        <v>694</v>
      </c>
      <c r="F1495">
        <v>98</v>
      </c>
      <c r="G1495">
        <v>6.39</v>
      </c>
      <c r="H1495">
        <v>626.22</v>
      </c>
      <c r="I1495" t="s">
        <v>1312</v>
      </c>
      <c r="J1495">
        <v>3.6326859875529999E-2</v>
      </c>
    </row>
    <row r="1496" spans="1:10" hidden="1" x14ac:dyDescent="0.25">
      <c r="A1496" t="s">
        <v>132</v>
      </c>
      <c r="B1496" t="s">
        <v>966</v>
      </c>
      <c r="C1496" t="s">
        <v>352</v>
      </c>
      <c r="D1496" t="s">
        <v>965</v>
      </c>
      <c r="E1496" t="s">
        <v>694</v>
      </c>
      <c r="F1496">
        <v>892</v>
      </c>
      <c r="G1496">
        <v>6.39</v>
      </c>
      <c r="H1496">
        <v>5699.88</v>
      </c>
      <c r="I1496" t="s">
        <v>1312</v>
      </c>
      <c r="J1496">
        <v>2.28725386281E-3</v>
      </c>
    </row>
    <row r="1497" spans="1:10" hidden="1" x14ac:dyDescent="0.25">
      <c r="A1497" t="s">
        <v>132</v>
      </c>
      <c r="B1497" t="s">
        <v>966</v>
      </c>
      <c r="C1497" t="s">
        <v>353</v>
      </c>
      <c r="D1497" t="s">
        <v>965</v>
      </c>
      <c r="E1497" t="s">
        <v>694</v>
      </c>
      <c r="F1497">
        <v>23</v>
      </c>
      <c r="G1497">
        <v>6.39</v>
      </c>
      <c r="H1497">
        <v>146.97</v>
      </c>
      <c r="I1497" t="s">
        <v>1312</v>
      </c>
      <c r="J1497">
        <v>3.8690489724999997E-4</v>
      </c>
    </row>
    <row r="1498" spans="1:10" hidden="1" x14ac:dyDescent="0.25">
      <c r="A1498" t="s">
        <v>132</v>
      </c>
      <c r="B1498" t="s">
        <v>1517</v>
      </c>
      <c r="C1498" t="s">
        <v>913</v>
      </c>
      <c r="D1498" t="s">
        <v>1518</v>
      </c>
      <c r="E1498" t="s">
        <v>694</v>
      </c>
      <c r="F1498">
        <v>15000</v>
      </c>
      <c r="G1498">
        <v>18.62</v>
      </c>
      <c r="H1498">
        <v>279300</v>
      </c>
      <c r="I1498" t="s">
        <v>1312</v>
      </c>
      <c r="J1498">
        <v>2.6692327591762002</v>
      </c>
    </row>
    <row r="1499" spans="1:10" hidden="1" x14ac:dyDescent="0.25">
      <c r="A1499" t="s">
        <v>132</v>
      </c>
      <c r="B1499" t="s">
        <v>288</v>
      </c>
      <c r="C1499" t="s">
        <v>101</v>
      </c>
      <c r="D1499" t="s">
        <v>289</v>
      </c>
      <c r="E1499" t="s">
        <v>700</v>
      </c>
      <c r="F1499">
        <v>-10000</v>
      </c>
      <c r="G1499">
        <v>612.19000000000005</v>
      </c>
      <c r="H1499">
        <v>-4469003.3499999996</v>
      </c>
      <c r="I1499" t="s">
        <v>1312</v>
      </c>
      <c r="J1499">
        <v>-14.995947199824</v>
      </c>
    </row>
    <row r="1500" spans="1:10" hidden="1" x14ac:dyDescent="0.25">
      <c r="A1500" t="s">
        <v>132</v>
      </c>
      <c r="B1500" t="s">
        <v>288</v>
      </c>
      <c r="C1500" t="s">
        <v>352</v>
      </c>
      <c r="D1500" t="s">
        <v>289</v>
      </c>
      <c r="E1500" t="s">
        <v>700</v>
      </c>
      <c r="F1500">
        <v>-4750</v>
      </c>
      <c r="G1500">
        <v>612.13</v>
      </c>
      <c r="H1500">
        <v>-2907602.78</v>
      </c>
      <c r="I1500" t="s">
        <v>1312</v>
      </c>
      <c r="J1500">
        <v>-1.1667659126276</v>
      </c>
    </row>
    <row r="1501" spans="1:10" hidden="1" x14ac:dyDescent="0.25">
      <c r="A1501" t="s">
        <v>132</v>
      </c>
      <c r="B1501" t="s">
        <v>231</v>
      </c>
      <c r="C1501" t="s">
        <v>913</v>
      </c>
      <c r="D1501" t="s">
        <v>502</v>
      </c>
      <c r="E1501" t="s">
        <v>694</v>
      </c>
      <c r="F1501">
        <v>57000</v>
      </c>
      <c r="G1501">
        <v>12.12</v>
      </c>
      <c r="H1501">
        <v>690840</v>
      </c>
      <c r="I1501" t="s">
        <v>1312</v>
      </c>
      <c r="J1501">
        <v>6.6022655186153001</v>
      </c>
    </row>
    <row r="1502" spans="1:10" hidden="1" x14ac:dyDescent="0.25">
      <c r="A1502" t="s">
        <v>132</v>
      </c>
      <c r="B1502" t="s">
        <v>158</v>
      </c>
      <c r="C1502" t="s">
        <v>352</v>
      </c>
      <c r="D1502" t="s">
        <v>228</v>
      </c>
      <c r="E1502" t="s">
        <v>702</v>
      </c>
      <c r="F1502">
        <v>50839</v>
      </c>
      <c r="G1502">
        <v>18.32</v>
      </c>
      <c r="H1502">
        <v>931370.48</v>
      </c>
      <c r="I1502" t="s">
        <v>1312</v>
      </c>
      <c r="J1502">
        <v>0.37374132930620002</v>
      </c>
    </row>
    <row r="1503" spans="1:10" hidden="1" x14ac:dyDescent="0.25">
      <c r="A1503" t="s">
        <v>132</v>
      </c>
      <c r="B1503" t="s">
        <v>158</v>
      </c>
      <c r="C1503" t="s">
        <v>281</v>
      </c>
      <c r="D1503" t="s">
        <v>228</v>
      </c>
      <c r="E1503" t="s">
        <v>702</v>
      </c>
      <c r="F1503">
        <v>19029</v>
      </c>
      <c r="G1503">
        <v>18.32</v>
      </c>
      <c r="H1503">
        <v>348611.28</v>
      </c>
      <c r="I1503" t="s">
        <v>1312</v>
      </c>
      <c r="J1503">
        <v>0.17517146818755999</v>
      </c>
    </row>
    <row r="1504" spans="1:10" hidden="1" x14ac:dyDescent="0.25">
      <c r="A1504" t="s">
        <v>132</v>
      </c>
      <c r="B1504" t="s">
        <v>158</v>
      </c>
      <c r="C1504" t="s">
        <v>281</v>
      </c>
      <c r="D1504" t="s">
        <v>228</v>
      </c>
      <c r="E1504" t="s">
        <v>694</v>
      </c>
      <c r="F1504">
        <v>2382</v>
      </c>
      <c r="G1504">
        <v>18.32</v>
      </c>
      <c r="H1504">
        <v>43638.239999999998</v>
      </c>
      <c r="I1504" t="s">
        <v>1312</v>
      </c>
      <c r="J1504">
        <v>2.1927502087485999E-2</v>
      </c>
    </row>
    <row r="1505" spans="1:10" hidden="1" x14ac:dyDescent="0.25">
      <c r="A1505" t="s">
        <v>132</v>
      </c>
      <c r="B1505" t="s">
        <v>158</v>
      </c>
      <c r="C1505" t="s">
        <v>353</v>
      </c>
      <c r="D1505" t="s">
        <v>228</v>
      </c>
      <c r="E1505" t="s">
        <v>702</v>
      </c>
      <c r="F1505">
        <v>5340</v>
      </c>
      <c r="G1505">
        <v>18.32</v>
      </c>
      <c r="H1505">
        <v>97828.800000000003</v>
      </c>
      <c r="I1505" t="s">
        <v>1312</v>
      </c>
      <c r="J1505">
        <v>0.25753855760814998</v>
      </c>
    </row>
    <row r="1506" spans="1:10" hidden="1" x14ac:dyDescent="0.25">
      <c r="A1506" t="s">
        <v>132</v>
      </c>
      <c r="B1506" t="s">
        <v>158</v>
      </c>
      <c r="C1506" t="s">
        <v>353</v>
      </c>
      <c r="D1506" t="s">
        <v>228</v>
      </c>
      <c r="E1506" t="s">
        <v>694</v>
      </c>
      <c r="F1506">
        <v>660</v>
      </c>
      <c r="G1506">
        <v>18.32</v>
      </c>
      <c r="H1506">
        <v>12091.2</v>
      </c>
      <c r="I1506" t="s">
        <v>1312</v>
      </c>
      <c r="J1506">
        <v>3.1830608243703998E-2</v>
      </c>
    </row>
    <row r="1507" spans="1:10" hidden="1" x14ac:dyDescent="0.25">
      <c r="A1507" t="s">
        <v>132</v>
      </c>
      <c r="B1507" t="s">
        <v>156</v>
      </c>
      <c r="C1507" t="s">
        <v>913</v>
      </c>
      <c r="D1507" t="s">
        <v>503</v>
      </c>
      <c r="E1507" t="s">
        <v>694</v>
      </c>
      <c r="F1507">
        <v>113000</v>
      </c>
      <c r="G1507">
        <v>7.79</v>
      </c>
      <c r="H1507">
        <v>880270</v>
      </c>
      <c r="I1507" t="s">
        <v>1312</v>
      </c>
      <c r="J1507">
        <v>8.4126227029000997</v>
      </c>
    </row>
    <row r="1508" spans="1:10" hidden="1" x14ac:dyDescent="0.25">
      <c r="A1508" t="s">
        <v>132</v>
      </c>
      <c r="B1508" t="s">
        <v>156</v>
      </c>
      <c r="C1508" t="s">
        <v>104</v>
      </c>
      <c r="D1508" t="s">
        <v>503</v>
      </c>
      <c r="E1508" t="s">
        <v>694</v>
      </c>
      <c r="F1508">
        <v>500000</v>
      </c>
      <c r="G1508">
        <v>7.79</v>
      </c>
      <c r="H1508">
        <v>3895000</v>
      </c>
      <c r="I1508" t="s">
        <v>1312</v>
      </c>
      <c r="J1508">
        <v>10.411720358825001</v>
      </c>
    </row>
    <row r="1509" spans="1:10" hidden="1" x14ac:dyDescent="0.25">
      <c r="A1509" t="s">
        <v>132</v>
      </c>
      <c r="B1509" t="s">
        <v>866</v>
      </c>
      <c r="C1509" t="s">
        <v>913</v>
      </c>
      <c r="D1509" t="s">
        <v>867</v>
      </c>
      <c r="E1509" t="s">
        <v>694</v>
      </c>
      <c r="F1509">
        <v>232000</v>
      </c>
      <c r="G1509">
        <v>2.1800000000000002</v>
      </c>
      <c r="H1509">
        <v>505760</v>
      </c>
      <c r="I1509" t="s">
        <v>1312</v>
      </c>
      <c r="J1509">
        <v>4.8334807027603004</v>
      </c>
    </row>
    <row r="1510" spans="1:10" hidden="1" x14ac:dyDescent="0.25">
      <c r="A1510" t="s">
        <v>132</v>
      </c>
      <c r="B1510" t="s">
        <v>866</v>
      </c>
      <c r="C1510" t="s">
        <v>104</v>
      </c>
      <c r="D1510" t="s">
        <v>867</v>
      </c>
      <c r="E1510" t="s">
        <v>694</v>
      </c>
      <c r="F1510">
        <v>1300000</v>
      </c>
      <c r="G1510">
        <v>2.1800000000000002</v>
      </c>
      <c r="H1510">
        <v>2834000</v>
      </c>
      <c r="I1510" t="s">
        <v>1312</v>
      </c>
      <c r="J1510">
        <v>7.5755623868831998</v>
      </c>
    </row>
    <row r="1511" spans="1:10" hidden="1" x14ac:dyDescent="0.25">
      <c r="A1511" t="s">
        <v>132</v>
      </c>
      <c r="B1511" t="s">
        <v>114</v>
      </c>
      <c r="C1511" t="s">
        <v>101</v>
      </c>
      <c r="D1511" t="s">
        <v>1286</v>
      </c>
      <c r="E1511" t="s">
        <v>694</v>
      </c>
      <c r="F1511">
        <v>1</v>
      </c>
      <c r="G1511" t="s">
        <v>1312</v>
      </c>
      <c r="H1511" t="s">
        <v>1312</v>
      </c>
      <c r="I1511" t="s">
        <v>1312</v>
      </c>
      <c r="J1511" t="s">
        <v>1312</v>
      </c>
    </row>
    <row r="1512" spans="1:10" hidden="1" x14ac:dyDescent="0.25">
      <c r="A1512" t="s">
        <v>132</v>
      </c>
      <c r="B1512" t="s">
        <v>1221</v>
      </c>
      <c r="C1512" t="s">
        <v>913</v>
      </c>
      <c r="D1512" t="s">
        <v>1222</v>
      </c>
      <c r="E1512" t="s">
        <v>694</v>
      </c>
      <c r="F1512">
        <v>19300</v>
      </c>
      <c r="G1512">
        <v>31.6</v>
      </c>
      <c r="H1512">
        <v>609880</v>
      </c>
      <c r="I1512" t="s">
        <v>1312</v>
      </c>
      <c r="J1512">
        <v>5.8285416225075997</v>
      </c>
    </row>
    <row r="1513" spans="1:10" hidden="1" x14ac:dyDescent="0.25">
      <c r="A1513" t="s">
        <v>132</v>
      </c>
      <c r="B1513" t="s">
        <v>1308</v>
      </c>
      <c r="C1513" t="s">
        <v>913</v>
      </c>
      <c r="D1513" t="s">
        <v>1309</v>
      </c>
      <c r="E1513" t="s">
        <v>694</v>
      </c>
      <c r="F1513">
        <v>18200</v>
      </c>
      <c r="G1513">
        <v>28.51</v>
      </c>
      <c r="H1513">
        <v>518882</v>
      </c>
      <c r="I1513" t="s">
        <v>1312</v>
      </c>
      <c r="J1513">
        <v>4.9588859024234004</v>
      </c>
    </row>
    <row r="1514" spans="1:10" hidden="1" x14ac:dyDescent="0.25">
      <c r="A1514" t="s">
        <v>132</v>
      </c>
      <c r="B1514" t="s">
        <v>189</v>
      </c>
      <c r="C1514" t="s">
        <v>913</v>
      </c>
      <c r="D1514" t="s">
        <v>1241</v>
      </c>
      <c r="E1514" t="s">
        <v>694</v>
      </c>
      <c r="F1514">
        <v>68900</v>
      </c>
      <c r="G1514">
        <v>20.37</v>
      </c>
      <c r="H1514">
        <v>1403493</v>
      </c>
      <c r="I1514" t="s">
        <v>1312</v>
      </c>
      <c r="J1514">
        <v>13.412994961956</v>
      </c>
    </row>
    <row r="1515" spans="1:10" hidden="1" x14ac:dyDescent="0.25">
      <c r="A1515" t="s">
        <v>132</v>
      </c>
      <c r="B1515" t="s">
        <v>765</v>
      </c>
      <c r="C1515" t="s">
        <v>104</v>
      </c>
      <c r="D1515" t="s">
        <v>766</v>
      </c>
      <c r="E1515" t="s">
        <v>694</v>
      </c>
      <c r="F1515">
        <v>1000000</v>
      </c>
      <c r="G1515">
        <v>2.61</v>
      </c>
      <c r="H1515">
        <v>2610000</v>
      </c>
      <c r="I1515" t="s">
        <v>1312</v>
      </c>
      <c r="J1515">
        <v>6.9767882250406998</v>
      </c>
    </row>
    <row r="1516" spans="1:10" hidden="1" x14ac:dyDescent="0.25">
      <c r="A1516" t="s">
        <v>132</v>
      </c>
      <c r="B1516" t="s">
        <v>462</v>
      </c>
      <c r="C1516" t="s">
        <v>356</v>
      </c>
      <c r="D1516" t="s">
        <v>964</v>
      </c>
      <c r="E1516" t="s">
        <v>694</v>
      </c>
      <c r="F1516">
        <v>36</v>
      </c>
      <c r="G1516">
        <v>6.38</v>
      </c>
      <c r="H1516">
        <v>229.75</v>
      </c>
      <c r="I1516" t="s">
        <v>1312</v>
      </c>
      <c r="J1516">
        <v>3.9035948838189997E-2</v>
      </c>
    </row>
    <row r="1517" spans="1:10" hidden="1" x14ac:dyDescent="0.25">
      <c r="A1517" t="s">
        <v>132</v>
      </c>
      <c r="B1517" t="s">
        <v>462</v>
      </c>
      <c r="C1517" t="s">
        <v>106</v>
      </c>
      <c r="D1517" t="s">
        <v>964</v>
      </c>
      <c r="E1517" t="s">
        <v>694</v>
      </c>
      <c r="F1517">
        <v>599</v>
      </c>
      <c r="G1517">
        <v>6.38</v>
      </c>
      <c r="H1517">
        <v>3823.02</v>
      </c>
      <c r="I1517" t="s">
        <v>1312</v>
      </c>
      <c r="J1517">
        <v>0.69886977645333004</v>
      </c>
    </row>
    <row r="1518" spans="1:10" hidden="1" x14ac:dyDescent="0.25">
      <c r="A1518" t="s">
        <v>132</v>
      </c>
      <c r="B1518" t="s">
        <v>462</v>
      </c>
      <c r="C1518" t="s">
        <v>1014</v>
      </c>
      <c r="D1518" t="s">
        <v>964</v>
      </c>
      <c r="E1518" t="s">
        <v>694</v>
      </c>
      <c r="F1518">
        <v>163</v>
      </c>
      <c r="G1518">
        <v>6.38</v>
      </c>
      <c r="H1518">
        <v>1040.32</v>
      </c>
      <c r="I1518" t="s">
        <v>1312</v>
      </c>
      <c r="J1518">
        <v>6.0348693535360001E-2</v>
      </c>
    </row>
    <row r="1519" spans="1:10" hidden="1" x14ac:dyDescent="0.25">
      <c r="A1519" t="s">
        <v>132</v>
      </c>
      <c r="B1519" t="s">
        <v>462</v>
      </c>
      <c r="C1519" t="s">
        <v>101</v>
      </c>
      <c r="D1519" t="s">
        <v>964</v>
      </c>
      <c r="E1519" t="s">
        <v>694</v>
      </c>
      <c r="F1519">
        <v>1217</v>
      </c>
      <c r="G1519">
        <v>6.38</v>
      </c>
      <c r="H1519">
        <v>7767.15</v>
      </c>
      <c r="I1519" t="s">
        <v>1312</v>
      </c>
      <c r="J1519">
        <v>2.6063030651590002E-2</v>
      </c>
    </row>
    <row r="1520" spans="1:10" hidden="1" x14ac:dyDescent="0.25">
      <c r="A1520" t="s">
        <v>132</v>
      </c>
      <c r="B1520" t="s">
        <v>462</v>
      </c>
      <c r="C1520" t="s">
        <v>352</v>
      </c>
      <c r="D1520" t="s">
        <v>964</v>
      </c>
      <c r="E1520" t="s">
        <v>694</v>
      </c>
      <c r="F1520">
        <v>1487</v>
      </c>
      <c r="G1520">
        <v>6.38</v>
      </c>
      <c r="H1520">
        <v>9490.5499999999993</v>
      </c>
      <c r="I1520" t="s">
        <v>1312</v>
      </c>
      <c r="J1520">
        <v>3.8083779215800002E-3</v>
      </c>
    </row>
    <row r="1521" spans="1:10" hidden="1" x14ac:dyDescent="0.25">
      <c r="A1521" t="s">
        <v>132</v>
      </c>
      <c r="B1521" t="s">
        <v>462</v>
      </c>
      <c r="C1521" t="s">
        <v>353</v>
      </c>
      <c r="D1521" t="s">
        <v>964</v>
      </c>
      <c r="E1521" t="s">
        <v>694</v>
      </c>
      <c r="F1521">
        <v>37</v>
      </c>
      <c r="G1521">
        <v>6.38</v>
      </c>
      <c r="H1521">
        <v>236.13</v>
      </c>
      <c r="I1521" t="s">
        <v>1312</v>
      </c>
      <c r="J1521">
        <v>6.2162246300000005E-4</v>
      </c>
    </row>
    <row r="1522" spans="1:10" hidden="1" x14ac:dyDescent="0.25">
      <c r="A1522" t="s">
        <v>132</v>
      </c>
      <c r="B1522" t="s">
        <v>910</v>
      </c>
      <c r="C1522" t="s">
        <v>913</v>
      </c>
      <c r="D1522" t="s">
        <v>911</v>
      </c>
      <c r="E1522" t="s">
        <v>694</v>
      </c>
      <c r="F1522">
        <v>68300</v>
      </c>
      <c r="G1522">
        <v>20.25</v>
      </c>
      <c r="H1522">
        <v>1383075</v>
      </c>
      <c r="I1522" t="s">
        <v>1312</v>
      </c>
      <c r="J1522">
        <v>13.217862865727</v>
      </c>
    </row>
    <row r="1523" spans="1:10" hidden="1" x14ac:dyDescent="0.25">
      <c r="A1523" t="s">
        <v>132</v>
      </c>
      <c r="B1523" t="s">
        <v>103</v>
      </c>
      <c r="C1523" t="s">
        <v>101</v>
      </c>
      <c r="D1523" t="s">
        <v>767</v>
      </c>
      <c r="E1523" t="s">
        <v>694</v>
      </c>
      <c r="F1523">
        <v>114</v>
      </c>
      <c r="G1523">
        <v>623.83000000000004</v>
      </c>
      <c r="H1523">
        <v>71116.5</v>
      </c>
      <c r="I1523" t="s">
        <v>1312</v>
      </c>
      <c r="J1523">
        <v>0.23863470118819999</v>
      </c>
    </row>
    <row r="1524" spans="1:10" hidden="1" x14ac:dyDescent="0.25">
      <c r="A1524" t="s">
        <v>132</v>
      </c>
      <c r="B1524" t="s">
        <v>103</v>
      </c>
      <c r="C1524" t="s">
        <v>101</v>
      </c>
      <c r="D1524" t="s">
        <v>1287</v>
      </c>
      <c r="E1524" t="s">
        <v>694</v>
      </c>
      <c r="F1524">
        <v>114</v>
      </c>
      <c r="G1524">
        <v>516.34</v>
      </c>
      <c r="H1524">
        <v>58863.21</v>
      </c>
      <c r="I1524" t="s">
        <v>1312</v>
      </c>
      <c r="J1524">
        <v>0.19751822051602999</v>
      </c>
    </row>
    <row r="1525" spans="1:10" hidden="1" x14ac:dyDescent="0.25">
      <c r="A1525" t="s">
        <v>132</v>
      </c>
      <c r="B1525" t="s">
        <v>103</v>
      </c>
      <c r="C1525" t="s">
        <v>101</v>
      </c>
      <c r="D1525" t="s">
        <v>1288</v>
      </c>
      <c r="E1525" t="s">
        <v>694</v>
      </c>
      <c r="F1525">
        <v>355</v>
      </c>
      <c r="G1525" t="s">
        <v>1312</v>
      </c>
      <c r="H1525" t="s">
        <v>1312</v>
      </c>
      <c r="I1525" t="s">
        <v>1312</v>
      </c>
      <c r="J1525" t="s">
        <v>1312</v>
      </c>
    </row>
    <row r="1526" spans="1:10" hidden="1" x14ac:dyDescent="0.25">
      <c r="A1526" t="s">
        <v>132</v>
      </c>
      <c r="B1526" t="s">
        <v>103</v>
      </c>
      <c r="C1526" t="s">
        <v>352</v>
      </c>
      <c r="D1526" t="s">
        <v>767</v>
      </c>
      <c r="E1526" t="s">
        <v>694</v>
      </c>
      <c r="F1526">
        <v>270</v>
      </c>
      <c r="G1526">
        <v>623.76</v>
      </c>
      <c r="H1526">
        <v>168415.84</v>
      </c>
      <c r="I1526" t="s">
        <v>1312</v>
      </c>
      <c r="J1526">
        <v>6.7582086043590006E-2</v>
      </c>
    </row>
    <row r="1527" spans="1:10" hidden="1" x14ac:dyDescent="0.25">
      <c r="A1527" t="s">
        <v>132</v>
      </c>
      <c r="B1527" t="s">
        <v>103</v>
      </c>
      <c r="C1527" t="s">
        <v>352</v>
      </c>
      <c r="D1527" t="s">
        <v>1288</v>
      </c>
      <c r="E1527" t="s">
        <v>694</v>
      </c>
      <c r="F1527">
        <v>2171</v>
      </c>
      <c r="G1527" t="s">
        <v>1312</v>
      </c>
      <c r="H1527">
        <v>1.22</v>
      </c>
      <c r="I1527" t="s">
        <v>1312</v>
      </c>
      <c r="J1527">
        <v>4.8956289E-7</v>
      </c>
    </row>
  </sheetData>
  <autoFilter ref="A1:J1527" xr:uid="{01F2E24B-85B0-4013-AD49-D39E2A044CE9}">
    <filterColumn colId="3">
      <filters>
        <filter val="DAPAGO40"/>
      </filters>
    </filterColumn>
  </autoFilter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30" t="s">
        <v>370</v>
      </c>
      <c r="D4" s="331"/>
      <c r="E4" s="331"/>
      <c r="F4" s="331"/>
      <c r="G4" s="332"/>
      <c r="H4" s="330" t="s">
        <v>374</v>
      </c>
      <c r="I4" s="331"/>
      <c r="J4" s="331"/>
      <c r="K4" s="331"/>
      <c r="L4" s="331"/>
      <c r="M4" s="330" t="s">
        <v>49</v>
      </c>
      <c r="N4" s="331"/>
      <c r="O4" s="331"/>
      <c r="P4" s="331"/>
      <c r="Q4" s="332"/>
    </row>
    <row r="5" spans="2:18" x14ac:dyDescent="0.25">
      <c r="B5" s="105" t="s">
        <v>368</v>
      </c>
      <c r="C5" s="122" t="s">
        <v>780</v>
      </c>
      <c r="D5" s="123" t="s">
        <v>721</v>
      </c>
      <c r="E5" s="123" t="s">
        <v>240</v>
      </c>
      <c r="F5" s="123" t="s">
        <v>250</v>
      </c>
      <c r="G5" s="124" t="s">
        <v>757</v>
      </c>
      <c r="H5" s="122" t="s">
        <v>789</v>
      </c>
      <c r="I5" s="123" t="s">
        <v>723</v>
      </c>
      <c r="J5" s="123" t="s">
        <v>371</v>
      </c>
      <c r="K5" s="123" t="s">
        <v>372</v>
      </c>
      <c r="L5" s="124" t="s">
        <v>776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8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8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8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353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8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357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8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356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8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281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8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8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352</v>
      </c>
      <c r="C14" s="224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-2269218.8009927217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-9.2006720598040003E-3</v>
      </c>
      <c r="Q14" s="218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5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9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3" t="s">
        <v>375</v>
      </c>
      <c r="D19" s="334"/>
      <c r="E19" s="334"/>
      <c r="F19" s="334"/>
      <c r="G19" s="335"/>
      <c r="H19" s="2"/>
      <c r="J19" s="2"/>
      <c r="M19" s="159" t="s">
        <v>66</v>
      </c>
      <c r="N19" s="165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368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376</v>
      </c>
      <c r="J20" s="125" t="s">
        <v>377</v>
      </c>
      <c r="L20" s="105" t="s">
        <v>368</v>
      </c>
      <c r="M20" s="122" t="s">
        <v>121</v>
      </c>
      <c r="N20" s="122" t="s">
        <v>49</v>
      </c>
      <c r="O20" s="122" t="s">
        <v>375</v>
      </c>
      <c r="P20" s="129" t="s">
        <v>376</v>
      </c>
      <c r="Q20" s="129" t="s">
        <v>377</v>
      </c>
      <c r="R20" s="105" t="s">
        <v>424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63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63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63" t="e">
        <f t="shared" ca="1" si="3"/>
        <v>#REF!</v>
      </c>
    </row>
    <row r="24" spans="2:20" x14ac:dyDescent="0.25">
      <c r="B24" s="106" t="s">
        <v>353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353</v>
      </c>
      <c r="M24" s="4">
        <f>SUMIFS(Extranet!$J:$J,Extranet!$C:$C,$L24,Extranet!$D:$D,M$20)</f>
        <v>869672.07</v>
      </c>
      <c r="N24" s="130">
        <f>SUMIFS(Extranet!$L:$L,Extranet!$C:$C,$L24,Extranet!$D:$D,M$20)</f>
        <v>2.29E-2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63" t="e">
        <f t="shared" ca="1" si="3"/>
        <v>#REF!</v>
      </c>
    </row>
    <row r="25" spans="2:20" x14ac:dyDescent="0.25">
      <c r="B25" s="106" t="s">
        <v>357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357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63" t="e">
        <f t="shared" ca="1" si="3"/>
        <v>#REF!</v>
      </c>
    </row>
    <row r="26" spans="2:20" x14ac:dyDescent="0.25">
      <c r="B26" s="106" t="s">
        <v>356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356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63" t="e">
        <f t="shared" ca="1" si="3"/>
        <v>#REF!</v>
      </c>
    </row>
    <row r="27" spans="2:20" x14ac:dyDescent="0.25">
      <c r="B27" s="106" t="s">
        <v>281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281</v>
      </c>
      <c r="M27" s="4">
        <f>SUMIFS(Extranet!$J:$J,Extranet!$C:$C,$L27,Extranet!$D:$D,M$20)</f>
        <v>5718315.6500000004</v>
      </c>
      <c r="N27" s="130">
        <f>SUMIFS(Extranet!$L:$L,Extranet!$C:$C,$L27,Extranet!$D:$D,M$20)</f>
        <v>2.87E-2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63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63" t="e">
        <f t="shared" ca="1" si="3"/>
        <v>#REF!</v>
      </c>
    </row>
    <row r="29" spans="2:20" x14ac:dyDescent="0.25">
      <c r="B29" s="106" t="s">
        <v>352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-1001.3331110739574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62">
        <f>SUMIFS(Extranet!$J:$J,Extranet!$C:$C,$L29,Extranet!$D:$D,M$20)</f>
        <v>12886646.68</v>
      </c>
      <c r="N29" s="131">
        <f>SUMIFS(Extranet!$L:$L,Extranet!$C:$C,$L29,Extranet!$D:$D,M$20)</f>
        <v>4.6699999999999998E-2</v>
      </c>
      <c r="O29" s="161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62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-1001.3331110739574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368</v>
      </c>
      <c r="M31" s="105" t="s">
        <v>431</v>
      </c>
      <c r="N31" s="105" t="s">
        <v>430</v>
      </c>
      <c r="O31" s="105" t="s">
        <v>432</v>
      </c>
      <c r="P31" s="105" t="s">
        <v>424</v>
      </c>
      <c r="Q31" s="125" t="s">
        <v>436</v>
      </c>
      <c r="R31" s="125" t="s">
        <v>435</v>
      </c>
      <c r="S31" s="125" t="s">
        <v>438</v>
      </c>
      <c r="T31" s="125" t="s">
        <v>437</v>
      </c>
    </row>
    <row r="32" spans="2:20" x14ac:dyDescent="0.25">
      <c r="C32"/>
      <c r="D32"/>
      <c r="E32"/>
      <c r="F32"/>
      <c r="G32"/>
      <c r="L32" s="106" t="s">
        <v>107</v>
      </c>
      <c r="M32" s="163" t="e">
        <f t="shared" ref="M32:M41" ca="1" si="4">IF(SUM($C21:$F21)=0,G21,0)</f>
        <v>#VALUE!</v>
      </c>
      <c r="N32" s="163" t="e">
        <f t="shared" ref="N32:N41" ca="1" si="5">IF(SUM($C21:$F21)=0,0,SUM($C21:$G21))</f>
        <v>#VALUE!</v>
      </c>
      <c r="O32" s="163">
        <f t="shared" ref="O32:O42" ca="1" si="6">IFERROR(VLOOKUP(L32,$L$20:$R$29,4,0),0)</f>
        <v>0</v>
      </c>
      <c r="P32" s="163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63" t="e">
        <f t="shared" ca="1" si="4"/>
        <v>#VALUE!</v>
      </c>
      <c r="N33" s="163" t="e">
        <f t="shared" ca="1" si="5"/>
        <v>#VALUE!</v>
      </c>
      <c r="O33" s="163">
        <f t="shared" ca="1" si="6"/>
        <v>0</v>
      </c>
      <c r="P33" s="163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63" t="e">
        <f t="shared" ca="1" si="4"/>
        <v>#VALUE!</v>
      </c>
      <c r="N34" s="163" t="e">
        <f t="shared" ca="1" si="5"/>
        <v>#VALUE!</v>
      </c>
      <c r="O34" s="163">
        <f t="shared" ca="1" si="6"/>
        <v>0</v>
      </c>
      <c r="P34" s="163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353</v>
      </c>
      <c r="M35" s="163" t="e">
        <f t="shared" ca="1" si="4"/>
        <v>#VALUE!</v>
      </c>
      <c r="N35" s="163" t="e">
        <f t="shared" ca="1" si="5"/>
        <v>#VALUE!</v>
      </c>
      <c r="O35" s="163">
        <f t="shared" ca="1" si="6"/>
        <v>0</v>
      </c>
      <c r="P35" s="163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357</v>
      </c>
      <c r="M36" s="163" t="e">
        <f t="shared" ca="1" si="4"/>
        <v>#VALUE!</v>
      </c>
      <c r="N36" s="163" t="e">
        <f t="shared" ca="1" si="5"/>
        <v>#VALUE!</v>
      </c>
      <c r="O36" s="163">
        <f t="shared" ca="1" si="6"/>
        <v>0</v>
      </c>
      <c r="P36" s="163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356</v>
      </c>
      <c r="M37" s="163" t="e">
        <f t="shared" ca="1" si="4"/>
        <v>#VALUE!</v>
      </c>
      <c r="N37" s="163" t="e">
        <f t="shared" ca="1" si="5"/>
        <v>#VALUE!</v>
      </c>
      <c r="O37" s="163">
        <f t="shared" ca="1" si="6"/>
        <v>0</v>
      </c>
      <c r="P37" s="163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281</v>
      </c>
      <c r="M38" s="163" t="e">
        <f t="shared" ca="1" si="4"/>
        <v>#VALUE!</v>
      </c>
      <c r="N38" s="163" t="e">
        <f t="shared" ca="1" si="5"/>
        <v>#VALUE!</v>
      </c>
      <c r="O38" s="163">
        <f t="shared" ca="1" si="6"/>
        <v>0</v>
      </c>
      <c r="P38" s="163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63" t="e">
        <f t="shared" ca="1" si="4"/>
        <v>#VALUE!</v>
      </c>
      <c r="N39" s="163" t="e">
        <f t="shared" ca="1" si="5"/>
        <v>#VALUE!</v>
      </c>
      <c r="O39" s="163">
        <f t="shared" ca="1" si="6"/>
        <v>0</v>
      </c>
      <c r="P39" s="163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352</v>
      </c>
      <c r="M40" s="163" t="e">
        <f t="shared" ca="1" si="4"/>
        <v>#VALUE!</v>
      </c>
      <c r="N40" s="163" t="e">
        <f t="shared" ca="1" si="5"/>
        <v>#VALUE!</v>
      </c>
      <c r="O40" s="163">
        <f t="shared" ca="1" si="6"/>
        <v>0</v>
      </c>
      <c r="P40" s="163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63" t="e">
        <f t="shared" ca="1" si="4"/>
        <v>#VALUE!</v>
      </c>
      <c r="N41" s="163" t="e">
        <f t="shared" ca="1" si="5"/>
        <v>#VALUE!</v>
      </c>
      <c r="O41" s="163">
        <f t="shared" ca="1" si="6"/>
        <v>0</v>
      </c>
      <c r="P41" s="163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62">
        <v>0</v>
      </c>
      <c r="N42" s="162">
        <v>0</v>
      </c>
      <c r="O42" s="162">
        <f t="shared" ca="1" si="6"/>
        <v>0</v>
      </c>
      <c r="P42" s="162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1134</v>
      </c>
    </row>
    <row r="2" spans="1:1" x14ac:dyDescent="0.25">
      <c r="A2" s="285">
        <v>44197</v>
      </c>
    </row>
    <row r="3" spans="1:1" x14ac:dyDescent="0.25">
      <c r="A3" s="285">
        <v>44242</v>
      </c>
    </row>
    <row r="4" spans="1:1" x14ac:dyDescent="0.25">
      <c r="A4" s="285">
        <v>44243</v>
      </c>
    </row>
    <row r="5" spans="1:1" x14ac:dyDescent="0.25">
      <c r="A5" s="285">
        <v>44288</v>
      </c>
    </row>
    <row r="6" spans="1:1" x14ac:dyDescent="0.25">
      <c r="A6" s="285">
        <v>44307</v>
      </c>
    </row>
    <row r="7" spans="1:1" x14ac:dyDescent="0.25">
      <c r="A7" s="285">
        <v>44317</v>
      </c>
    </row>
    <row r="8" spans="1:1" x14ac:dyDescent="0.25">
      <c r="A8" s="285">
        <v>44350</v>
      </c>
    </row>
    <row r="9" spans="1:1" x14ac:dyDescent="0.25">
      <c r="A9" s="285">
        <v>44446</v>
      </c>
    </row>
    <row r="10" spans="1:1" x14ac:dyDescent="0.25">
      <c r="A10" s="285">
        <v>44481</v>
      </c>
    </row>
    <row r="11" spans="1:1" x14ac:dyDescent="0.25">
      <c r="A11" s="285">
        <v>44502</v>
      </c>
    </row>
    <row r="12" spans="1:1" x14ac:dyDescent="0.25">
      <c r="A12" s="285">
        <v>44515</v>
      </c>
    </row>
    <row r="13" spans="1:1" x14ac:dyDescent="0.25">
      <c r="A13" s="285">
        <v>44555</v>
      </c>
    </row>
    <row r="14" spans="1:1" x14ac:dyDescent="0.25">
      <c r="A14" s="285">
        <v>44562</v>
      </c>
    </row>
    <row r="15" spans="1:1" x14ac:dyDescent="0.25">
      <c r="A15" s="285">
        <v>44620</v>
      </c>
    </row>
    <row r="16" spans="1:1" x14ac:dyDescent="0.25">
      <c r="A16" s="285">
        <v>44621</v>
      </c>
    </row>
    <row r="17" spans="1:1" x14ac:dyDescent="0.25">
      <c r="A17" s="285">
        <v>44666</v>
      </c>
    </row>
    <row r="18" spans="1:1" x14ac:dyDescent="0.25">
      <c r="A18" s="285">
        <v>44672</v>
      </c>
    </row>
    <row r="19" spans="1:1" x14ac:dyDescent="0.25">
      <c r="A19" s="285">
        <v>44682</v>
      </c>
    </row>
    <row r="20" spans="1:1" x14ac:dyDescent="0.25">
      <c r="A20" s="285">
        <v>44728</v>
      </c>
    </row>
    <row r="21" spans="1:1" x14ac:dyDescent="0.25">
      <c r="A21" s="285">
        <v>44811</v>
      </c>
    </row>
    <row r="22" spans="1:1" x14ac:dyDescent="0.25">
      <c r="A22" s="285">
        <v>44846</v>
      </c>
    </row>
    <row r="23" spans="1:1" x14ac:dyDescent="0.25">
      <c r="A23" s="285">
        <v>44867</v>
      </c>
    </row>
    <row r="24" spans="1:1" x14ac:dyDescent="0.25">
      <c r="A24" s="285">
        <v>44880</v>
      </c>
    </row>
    <row r="25" spans="1:1" x14ac:dyDescent="0.25">
      <c r="A25" s="285">
        <v>44920</v>
      </c>
    </row>
    <row r="26" spans="1:1" x14ac:dyDescent="0.25">
      <c r="A26" s="285">
        <v>44927</v>
      </c>
    </row>
    <row r="27" spans="1:1" x14ac:dyDescent="0.25">
      <c r="A27" s="285">
        <v>44977</v>
      </c>
    </row>
    <row r="28" spans="1:1" x14ac:dyDescent="0.25">
      <c r="A28" s="285">
        <v>44978</v>
      </c>
    </row>
    <row r="29" spans="1:1" x14ac:dyDescent="0.25">
      <c r="A29" s="285">
        <v>45023</v>
      </c>
    </row>
    <row r="30" spans="1:1" x14ac:dyDescent="0.25">
      <c r="A30" s="285">
        <v>45037</v>
      </c>
    </row>
    <row r="31" spans="1:1" x14ac:dyDescent="0.25">
      <c r="A31" s="285">
        <v>45047</v>
      </c>
    </row>
    <row r="32" spans="1:1" x14ac:dyDescent="0.25">
      <c r="A32" s="285">
        <v>45085</v>
      </c>
    </row>
    <row r="33" spans="1:1" x14ac:dyDescent="0.25">
      <c r="A33" s="285">
        <v>45176</v>
      </c>
    </row>
    <row r="34" spans="1:1" x14ac:dyDescent="0.25">
      <c r="A34" s="285">
        <v>45211</v>
      </c>
    </row>
    <row r="35" spans="1:1" x14ac:dyDescent="0.25">
      <c r="A35" s="285">
        <v>45232</v>
      </c>
    </row>
    <row r="36" spans="1:1" x14ac:dyDescent="0.25">
      <c r="A36" s="285">
        <v>45245</v>
      </c>
    </row>
    <row r="37" spans="1:1" x14ac:dyDescent="0.25">
      <c r="A37" s="285">
        <v>45285</v>
      </c>
    </row>
    <row r="38" spans="1:1" x14ac:dyDescent="0.25">
      <c r="A38" s="285">
        <v>45292</v>
      </c>
    </row>
    <row r="39" spans="1:1" x14ac:dyDescent="0.25">
      <c r="A39" s="285">
        <v>45334</v>
      </c>
    </row>
    <row r="40" spans="1:1" x14ac:dyDescent="0.25">
      <c r="A40" s="285">
        <v>45335</v>
      </c>
    </row>
    <row r="41" spans="1:1" x14ac:dyDescent="0.25">
      <c r="A41" s="285">
        <v>45380</v>
      </c>
    </row>
    <row r="42" spans="1:1" x14ac:dyDescent="0.25">
      <c r="A42" s="285">
        <v>45403</v>
      </c>
    </row>
    <row r="43" spans="1:1" x14ac:dyDescent="0.25">
      <c r="A43" s="285">
        <v>45413</v>
      </c>
    </row>
    <row r="44" spans="1:1" x14ac:dyDescent="0.25">
      <c r="A44" s="285">
        <v>45442</v>
      </c>
    </row>
    <row r="45" spans="1:1" x14ac:dyDescent="0.25">
      <c r="A45" s="285">
        <v>45542</v>
      </c>
    </row>
    <row r="46" spans="1:1" x14ac:dyDescent="0.25">
      <c r="A46" s="285">
        <v>45577</v>
      </c>
    </row>
    <row r="47" spans="1:1" x14ac:dyDescent="0.25">
      <c r="A47" s="285">
        <v>45598</v>
      </c>
    </row>
    <row r="48" spans="1:1" x14ac:dyDescent="0.25">
      <c r="A48" s="285">
        <v>45611</v>
      </c>
    </row>
    <row r="49" spans="1:1" x14ac:dyDescent="0.25">
      <c r="A49" s="285">
        <v>45651</v>
      </c>
    </row>
    <row r="50" spans="1:1" x14ac:dyDescent="0.25">
      <c r="A50" s="285">
        <v>45658</v>
      </c>
    </row>
    <row r="51" spans="1:1" x14ac:dyDescent="0.25">
      <c r="A51" s="285">
        <v>45719</v>
      </c>
    </row>
    <row r="52" spans="1:1" x14ac:dyDescent="0.25">
      <c r="A52" s="285">
        <v>45720</v>
      </c>
    </row>
    <row r="53" spans="1:1" x14ac:dyDescent="0.25">
      <c r="A53" s="285">
        <v>45765</v>
      </c>
    </row>
    <row r="54" spans="1:1" x14ac:dyDescent="0.25">
      <c r="A54" s="285">
        <v>45768</v>
      </c>
    </row>
    <row r="55" spans="1:1" x14ac:dyDescent="0.25">
      <c r="A55" s="285">
        <v>45778</v>
      </c>
    </row>
    <row r="56" spans="1:1" x14ac:dyDescent="0.25">
      <c r="A56" s="285">
        <v>45827</v>
      </c>
    </row>
    <row r="57" spans="1:1" x14ac:dyDescent="0.25">
      <c r="A57" s="285">
        <v>45907</v>
      </c>
    </row>
    <row r="58" spans="1:1" x14ac:dyDescent="0.25">
      <c r="A58" s="285">
        <v>45942</v>
      </c>
    </row>
    <row r="59" spans="1:1" x14ac:dyDescent="0.25">
      <c r="A59" s="285">
        <v>45963</v>
      </c>
    </row>
    <row r="60" spans="1:1" x14ac:dyDescent="0.25">
      <c r="A60" s="285">
        <v>45976</v>
      </c>
    </row>
    <row r="61" spans="1:1" x14ac:dyDescent="0.25">
      <c r="A61" s="285">
        <v>46016</v>
      </c>
    </row>
    <row r="62" spans="1:1" x14ac:dyDescent="0.25">
      <c r="A62" s="285">
        <v>46023</v>
      </c>
    </row>
    <row r="63" spans="1:1" x14ac:dyDescent="0.25">
      <c r="A63" s="285">
        <v>46069</v>
      </c>
    </row>
    <row r="64" spans="1:1" x14ac:dyDescent="0.25">
      <c r="A64" s="285">
        <v>46070</v>
      </c>
    </row>
    <row r="65" spans="1:1" x14ac:dyDescent="0.25">
      <c r="A65" s="285">
        <v>46115</v>
      </c>
    </row>
    <row r="66" spans="1:1" x14ac:dyDescent="0.25">
      <c r="A66" s="285">
        <v>46133</v>
      </c>
    </row>
    <row r="67" spans="1:1" x14ac:dyDescent="0.25">
      <c r="A67" s="285">
        <v>46143</v>
      </c>
    </row>
    <row r="68" spans="1:1" x14ac:dyDescent="0.25">
      <c r="A68" s="285">
        <v>46177</v>
      </c>
    </row>
    <row r="69" spans="1:1" x14ac:dyDescent="0.25">
      <c r="A69" s="285">
        <v>46272</v>
      </c>
    </row>
    <row r="70" spans="1:1" x14ac:dyDescent="0.25">
      <c r="A70" s="285">
        <v>46307</v>
      </c>
    </row>
    <row r="71" spans="1:1" x14ac:dyDescent="0.25">
      <c r="A71" s="285">
        <v>46328</v>
      </c>
    </row>
    <row r="72" spans="1:1" x14ac:dyDescent="0.25">
      <c r="A72" s="285">
        <v>46341</v>
      </c>
    </row>
    <row r="73" spans="1:1" x14ac:dyDescent="0.25">
      <c r="A73" s="285">
        <v>46381</v>
      </c>
    </row>
    <row r="74" spans="1:1" x14ac:dyDescent="0.25">
      <c r="A74" s="285">
        <v>46388</v>
      </c>
    </row>
    <row r="75" spans="1:1" x14ac:dyDescent="0.25">
      <c r="A75" s="285">
        <v>46426</v>
      </c>
    </row>
    <row r="76" spans="1:1" x14ac:dyDescent="0.25">
      <c r="A76" s="285">
        <v>46427</v>
      </c>
    </row>
    <row r="77" spans="1:1" x14ac:dyDescent="0.25">
      <c r="A77" s="285">
        <v>46472</v>
      </c>
    </row>
    <row r="78" spans="1:1" x14ac:dyDescent="0.25">
      <c r="A78" s="285">
        <v>46498</v>
      </c>
    </row>
    <row r="79" spans="1:1" x14ac:dyDescent="0.25">
      <c r="A79" s="285">
        <v>46508</v>
      </c>
    </row>
    <row r="80" spans="1:1" x14ac:dyDescent="0.25">
      <c r="A80" s="285">
        <v>46534</v>
      </c>
    </row>
    <row r="81" spans="1:1" x14ac:dyDescent="0.25">
      <c r="A81" s="285">
        <v>46637</v>
      </c>
    </row>
    <row r="82" spans="1:1" x14ac:dyDescent="0.25">
      <c r="A82" s="285">
        <v>46672</v>
      </c>
    </row>
    <row r="83" spans="1:1" x14ac:dyDescent="0.25">
      <c r="A83" s="285">
        <v>46693</v>
      </c>
    </row>
    <row r="84" spans="1:1" x14ac:dyDescent="0.25">
      <c r="A84" s="285">
        <v>46706</v>
      </c>
    </row>
    <row r="85" spans="1:1" x14ac:dyDescent="0.25">
      <c r="A85" s="285">
        <v>46746</v>
      </c>
    </row>
    <row r="86" spans="1:1" x14ac:dyDescent="0.25">
      <c r="A86" s="285">
        <v>46753</v>
      </c>
    </row>
    <row r="87" spans="1:1" x14ac:dyDescent="0.25">
      <c r="A87" s="285">
        <v>46811</v>
      </c>
    </row>
    <row r="88" spans="1:1" x14ac:dyDescent="0.25">
      <c r="A88" s="285">
        <v>46812</v>
      </c>
    </row>
    <row r="89" spans="1:1" x14ac:dyDescent="0.25">
      <c r="A89" s="285">
        <v>46857</v>
      </c>
    </row>
    <row r="90" spans="1:1" x14ac:dyDescent="0.25">
      <c r="A90" s="285">
        <v>46864</v>
      </c>
    </row>
    <row r="91" spans="1:1" x14ac:dyDescent="0.25">
      <c r="A91" s="285">
        <v>46874</v>
      </c>
    </row>
    <row r="92" spans="1:1" x14ac:dyDescent="0.25">
      <c r="A92" s="285">
        <v>46919</v>
      </c>
    </row>
    <row r="93" spans="1:1" x14ac:dyDescent="0.25">
      <c r="A93" s="285">
        <v>47003</v>
      </c>
    </row>
    <row r="94" spans="1:1" x14ac:dyDescent="0.25">
      <c r="A94" s="285">
        <v>47038</v>
      </c>
    </row>
    <row r="95" spans="1:1" x14ac:dyDescent="0.25">
      <c r="A95" s="285">
        <v>47059</v>
      </c>
    </row>
    <row r="96" spans="1:1" x14ac:dyDescent="0.25">
      <c r="A96" s="285">
        <v>47072</v>
      </c>
    </row>
    <row r="97" spans="1:1" x14ac:dyDescent="0.25">
      <c r="A97" s="285">
        <v>47112</v>
      </c>
    </row>
    <row r="98" spans="1:1" x14ac:dyDescent="0.25">
      <c r="A98" s="285">
        <v>47119</v>
      </c>
    </row>
    <row r="99" spans="1:1" x14ac:dyDescent="0.25">
      <c r="A99" s="285">
        <v>47161</v>
      </c>
    </row>
    <row r="100" spans="1:1" x14ac:dyDescent="0.25">
      <c r="A100" s="285">
        <v>47162</v>
      </c>
    </row>
    <row r="101" spans="1:1" x14ac:dyDescent="0.25">
      <c r="A101" s="285">
        <v>47207</v>
      </c>
    </row>
    <row r="102" spans="1:1" x14ac:dyDescent="0.25">
      <c r="A102" s="285">
        <v>47229</v>
      </c>
    </row>
    <row r="103" spans="1:1" x14ac:dyDescent="0.25">
      <c r="A103" s="285">
        <v>47239</v>
      </c>
    </row>
    <row r="104" spans="1:1" x14ac:dyDescent="0.25">
      <c r="A104" s="285">
        <v>47269</v>
      </c>
    </row>
    <row r="105" spans="1:1" x14ac:dyDescent="0.25">
      <c r="A105" s="285">
        <v>47368</v>
      </c>
    </row>
    <row r="106" spans="1:1" x14ac:dyDescent="0.25">
      <c r="A106" s="285">
        <v>47403</v>
      </c>
    </row>
    <row r="107" spans="1:1" x14ac:dyDescent="0.25">
      <c r="A107" s="285">
        <v>47424</v>
      </c>
    </row>
    <row r="108" spans="1:1" x14ac:dyDescent="0.25">
      <c r="A108" s="285">
        <v>47437</v>
      </c>
    </row>
    <row r="109" spans="1:1" x14ac:dyDescent="0.25">
      <c r="A109" s="285">
        <v>47477</v>
      </c>
    </row>
    <row r="110" spans="1:1" x14ac:dyDescent="0.25">
      <c r="A110" s="285">
        <v>10959</v>
      </c>
    </row>
    <row r="111" spans="1:1" x14ac:dyDescent="0.25">
      <c r="A111" s="285">
        <v>11021</v>
      </c>
    </row>
    <row r="112" spans="1:1" x14ac:dyDescent="0.25">
      <c r="A112" s="285">
        <v>11022</v>
      </c>
    </row>
    <row r="113" spans="1:1" x14ac:dyDescent="0.25">
      <c r="A113" s="285">
        <v>11067</v>
      </c>
    </row>
    <row r="114" spans="1:1" x14ac:dyDescent="0.25">
      <c r="A114" s="285">
        <v>11069</v>
      </c>
    </row>
    <row r="115" spans="1:1" x14ac:dyDescent="0.25">
      <c r="A115" s="285">
        <v>11079</v>
      </c>
    </row>
    <row r="116" spans="1:1" x14ac:dyDescent="0.25">
      <c r="A116" s="285">
        <v>11129</v>
      </c>
    </row>
    <row r="117" spans="1:1" x14ac:dyDescent="0.25">
      <c r="A117" s="285">
        <v>11208</v>
      </c>
    </row>
    <row r="118" spans="1:1" x14ac:dyDescent="0.25">
      <c r="A118" s="285">
        <v>11243</v>
      </c>
    </row>
    <row r="119" spans="1:1" x14ac:dyDescent="0.25">
      <c r="A119" s="285">
        <v>11264</v>
      </c>
    </row>
    <row r="120" spans="1:1" x14ac:dyDescent="0.25">
      <c r="A120" s="285">
        <v>11277</v>
      </c>
    </row>
    <row r="121" spans="1:1" x14ac:dyDescent="0.25">
      <c r="A121" s="285">
        <v>11317</v>
      </c>
    </row>
    <row r="122" spans="1:1" x14ac:dyDescent="0.25">
      <c r="A122" s="285">
        <v>11324</v>
      </c>
    </row>
    <row r="123" spans="1:1" x14ac:dyDescent="0.25">
      <c r="A123" s="285">
        <v>11378</v>
      </c>
    </row>
    <row r="124" spans="1:1" x14ac:dyDescent="0.25">
      <c r="A124" s="285">
        <v>11379</v>
      </c>
    </row>
    <row r="125" spans="1:1" x14ac:dyDescent="0.25">
      <c r="A125" s="285">
        <v>11424</v>
      </c>
    </row>
    <row r="126" spans="1:1" x14ac:dyDescent="0.25">
      <c r="A126" s="285">
        <v>11434</v>
      </c>
    </row>
    <row r="127" spans="1:1" x14ac:dyDescent="0.25">
      <c r="A127" s="285">
        <v>11444</v>
      </c>
    </row>
    <row r="128" spans="1:1" x14ac:dyDescent="0.25">
      <c r="A128" s="285">
        <v>11486</v>
      </c>
    </row>
    <row r="129" spans="1:1" x14ac:dyDescent="0.25">
      <c r="A129" s="285">
        <v>11573</v>
      </c>
    </row>
    <row r="130" spans="1:1" x14ac:dyDescent="0.25">
      <c r="A130" s="285">
        <v>11608</v>
      </c>
    </row>
    <row r="131" spans="1:1" x14ac:dyDescent="0.25">
      <c r="A131" s="285">
        <v>11629</v>
      </c>
    </row>
    <row r="132" spans="1:1" x14ac:dyDescent="0.25">
      <c r="A132" s="285">
        <v>11642</v>
      </c>
    </row>
    <row r="133" spans="1:1" x14ac:dyDescent="0.25">
      <c r="A133" s="285">
        <v>11682</v>
      </c>
    </row>
    <row r="134" spans="1:1" x14ac:dyDescent="0.25">
      <c r="A134" s="285">
        <v>11689</v>
      </c>
    </row>
    <row r="135" spans="1:1" x14ac:dyDescent="0.25">
      <c r="A135" s="285">
        <v>11728</v>
      </c>
    </row>
    <row r="136" spans="1:1" x14ac:dyDescent="0.25">
      <c r="A136" s="285">
        <v>11729</v>
      </c>
    </row>
    <row r="137" spans="1:1" x14ac:dyDescent="0.25">
      <c r="A137" s="285">
        <v>11774</v>
      </c>
    </row>
    <row r="138" spans="1:1" x14ac:dyDescent="0.25">
      <c r="A138" s="285">
        <v>11800</v>
      </c>
    </row>
    <row r="139" spans="1:1" x14ac:dyDescent="0.25">
      <c r="A139" s="285">
        <v>11836</v>
      </c>
    </row>
    <row r="140" spans="1:1" x14ac:dyDescent="0.25">
      <c r="A140" s="285">
        <v>11939</v>
      </c>
    </row>
    <row r="141" spans="1:1" x14ac:dyDescent="0.25">
      <c r="A141" s="285">
        <v>11974</v>
      </c>
    </row>
    <row r="142" spans="1:1" x14ac:dyDescent="0.25">
      <c r="A142" s="285">
        <v>11995</v>
      </c>
    </row>
    <row r="143" spans="1:1" x14ac:dyDescent="0.25">
      <c r="A143" s="285">
        <v>12008</v>
      </c>
    </row>
    <row r="144" spans="1:1" x14ac:dyDescent="0.25">
      <c r="A144" s="285">
        <v>12113</v>
      </c>
    </row>
    <row r="145" spans="1:1" x14ac:dyDescent="0.25">
      <c r="A145" s="285">
        <v>12114</v>
      </c>
    </row>
    <row r="146" spans="1:1" x14ac:dyDescent="0.25">
      <c r="A146" s="285">
        <v>12159</v>
      </c>
    </row>
    <row r="147" spans="1:1" x14ac:dyDescent="0.25">
      <c r="A147" s="285">
        <v>12165</v>
      </c>
    </row>
    <row r="148" spans="1:1" x14ac:dyDescent="0.25">
      <c r="A148" s="285">
        <v>12221</v>
      </c>
    </row>
    <row r="149" spans="1:1" x14ac:dyDescent="0.25">
      <c r="A149" s="285">
        <v>12304</v>
      </c>
    </row>
    <row r="150" spans="1:1" x14ac:dyDescent="0.25">
      <c r="A150" s="285">
        <v>12339</v>
      </c>
    </row>
    <row r="151" spans="1:1" x14ac:dyDescent="0.25">
      <c r="A151" s="285">
        <v>12360</v>
      </c>
    </row>
    <row r="152" spans="1:1" x14ac:dyDescent="0.25">
      <c r="A152" s="285">
        <v>12373</v>
      </c>
    </row>
    <row r="153" spans="1:1" x14ac:dyDescent="0.25">
      <c r="A153" s="285">
        <v>12470</v>
      </c>
    </row>
    <row r="154" spans="1:1" x14ac:dyDescent="0.25">
      <c r="A154" s="285">
        <v>12471</v>
      </c>
    </row>
    <row r="155" spans="1:1" x14ac:dyDescent="0.25">
      <c r="A155" s="285">
        <v>12516</v>
      </c>
    </row>
    <row r="156" spans="1:1" x14ac:dyDescent="0.25">
      <c r="A156" s="285">
        <v>12530</v>
      </c>
    </row>
    <row r="157" spans="1:1" x14ac:dyDescent="0.25">
      <c r="A157" s="285">
        <v>12540</v>
      </c>
    </row>
    <row r="158" spans="1:1" x14ac:dyDescent="0.25">
      <c r="A158" s="285">
        <v>12578</v>
      </c>
    </row>
    <row r="159" spans="1:1" x14ac:dyDescent="0.25">
      <c r="A159" s="285">
        <v>12669</v>
      </c>
    </row>
    <row r="160" spans="1:1" x14ac:dyDescent="0.25">
      <c r="A160" s="285">
        <v>12704</v>
      </c>
    </row>
    <row r="161" spans="1:1" x14ac:dyDescent="0.25">
      <c r="A161" s="285">
        <v>12725</v>
      </c>
    </row>
    <row r="162" spans="1:1" x14ac:dyDescent="0.25">
      <c r="A162" s="285">
        <v>12738</v>
      </c>
    </row>
    <row r="163" spans="1:1" x14ac:dyDescent="0.25">
      <c r="A163" s="285">
        <v>12778</v>
      </c>
    </row>
    <row r="164" spans="1:1" x14ac:dyDescent="0.25">
      <c r="A164" s="285">
        <v>12785</v>
      </c>
    </row>
    <row r="165" spans="1:1" x14ac:dyDescent="0.25">
      <c r="A165" s="285">
        <v>12820</v>
      </c>
    </row>
    <row r="166" spans="1:1" x14ac:dyDescent="0.25">
      <c r="A166" s="285">
        <v>12821</v>
      </c>
    </row>
    <row r="167" spans="1:1" x14ac:dyDescent="0.25">
      <c r="A167" s="285">
        <v>12866</v>
      </c>
    </row>
    <row r="168" spans="1:1" x14ac:dyDescent="0.25">
      <c r="A168" s="285">
        <v>12905</v>
      </c>
    </row>
    <row r="169" spans="1:1" x14ac:dyDescent="0.25">
      <c r="A169" s="285">
        <v>12928</v>
      </c>
    </row>
    <row r="170" spans="1:1" x14ac:dyDescent="0.25">
      <c r="A170" s="285">
        <v>13034</v>
      </c>
    </row>
    <row r="171" spans="1:1" x14ac:dyDescent="0.25">
      <c r="A171" s="285">
        <v>13069</v>
      </c>
    </row>
    <row r="172" spans="1:1" x14ac:dyDescent="0.25">
      <c r="A172" s="285">
        <v>13090</v>
      </c>
    </row>
    <row r="173" spans="1:1" x14ac:dyDescent="0.25">
      <c r="A173" s="285">
        <v>13103</v>
      </c>
    </row>
    <row r="174" spans="1:1" x14ac:dyDescent="0.25">
      <c r="A174" s="285">
        <v>13143</v>
      </c>
    </row>
    <row r="175" spans="1:1" x14ac:dyDescent="0.25">
      <c r="A175" s="285">
        <v>13150</v>
      </c>
    </row>
    <row r="176" spans="1:1" x14ac:dyDescent="0.25">
      <c r="A176" s="285">
        <v>13205</v>
      </c>
    </row>
    <row r="177" spans="1:1" x14ac:dyDescent="0.25">
      <c r="A177" s="285">
        <v>13206</v>
      </c>
    </row>
    <row r="178" spans="1:1" x14ac:dyDescent="0.25">
      <c r="A178" s="285">
        <v>13251</v>
      </c>
    </row>
    <row r="179" spans="1:1" x14ac:dyDescent="0.25">
      <c r="A179" s="285">
        <v>13261</v>
      </c>
    </row>
    <row r="180" spans="1:1" x14ac:dyDescent="0.25">
      <c r="A180" s="285">
        <v>13271</v>
      </c>
    </row>
    <row r="181" spans="1:1" x14ac:dyDescent="0.25">
      <c r="A181" s="285">
        <v>13313</v>
      </c>
    </row>
    <row r="182" spans="1:1" x14ac:dyDescent="0.25">
      <c r="A182" s="285">
        <v>13509</v>
      </c>
    </row>
    <row r="183" spans="1:1" x14ac:dyDescent="0.25">
      <c r="A183" s="285">
        <v>13516</v>
      </c>
    </row>
    <row r="184" spans="1:1" x14ac:dyDescent="0.25">
      <c r="A184" s="285">
        <v>13562</v>
      </c>
    </row>
    <row r="185" spans="1:1" x14ac:dyDescent="0.25">
      <c r="A185" s="285">
        <v>13563</v>
      </c>
    </row>
    <row r="186" spans="1:1" x14ac:dyDescent="0.25">
      <c r="A186" s="285">
        <v>13608</v>
      </c>
    </row>
    <row r="187" spans="1:1" x14ac:dyDescent="0.25">
      <c r="A187" s="285">
        <v>13626</v>
      </c>
    </row>
    <row r="188" spans="1:1" x14ac:dyDescent="0.25">
      <c r="A188" s="285">
        <v>13636</v>
      </c>
    </row>
    <row r="189" spans="1:1" x14ac:dyDescent="0.25">
      <c r="A189" s="285">
        <v>13670</v>
      </c>
    </row>
    <row r="190" spans="1:1" x14ac:dyDescent="0.25">
      <c r="A190" s="285">
        <v>13765</v>
      </c>
    </row>
    <row r="191" spans="1:1" x14ac:dyDescent="0.25">
      <c r="A191" s="285">
        <v>13800</v>
      </c>
    </row>
    <row r="192" spans="1:1" x14ac:dyDescent="0.25">
      <c r="A192" s="285">
        <v>13821</v>
      </c>
    </row>
    <row r="193" spans="1:1" x14ac:dyDescent="0.25">
      <c r="A193" s="285">
        <v>13874</v>
      </c>
    </row>
    <row r="194" spans="1:1" x14ac:dyDescent="0.25">
      <c r="A194" s="285">
        <v>13881</v>
      </c>
    </row>
    <row r="195" spans="1:1" x14ac:dyDescent="0.25">
      <c r="A195" s="285">
        <v>13947</v>
      </c>
    </row>
    <row r="196" spans="1:1" x14ac:dyDescent="0.25">
      <c r="A196" s="285">
        <v>13948</v>
      </c>
    </row>
    <row r="197" spans="1:1" x14ac:dyDescent="0.25">
      <c r="A197" s="285">
        <v>13991</v>
      </c>
    </row>
    <row r="198" spans="1:1" x14ac:dyDescent="0.25">
      <c r="A198" s="285">
        <v>13993</v>
      </c>
    </row>
    <row r="199" spans="1:1" x14ac:dyDescent="0.25">
      <c r="A199" s="285">
        <v>14055</v>
      </c>
    </row>
    <row r="200" spans="1:1" x14ac:dyDescent="0.25">
      <c r="A200" s="285">
        <v>14130</v>
      </c>
    </row>
    <row r="201" spans="1:1" x14ac:dyDescent="0.25">
      <c r="A201" s="285">
        <v>14165</v>
      </c>
    </row>
    <row r="202" spans="1:1" x14ac:dyDescent="0.25">
      <c r="A202" s="285">
        <v>14186</v>
      </c>
    </row>
    <row r="203" spans="1:1" x14ac:dyDescent="0.25">
      <c r="A203" s="285">
        <v>14199</v>
      </c>
    </row>
    <row r="204" spans="1:1" x14ac:dyDescent="0.25">
      <c r="A204" s="285">
        <v>14297</v>
      </c>
    </row>
    <row r="205" spans="1:1" x14ac:dyDescent="0.25">
      <c r="A205" s="285">
        <v>14298</v>
      </c>
    </row>
    <row r="206" spans="1:1" x14ac:dyDescent="0.25">
      <c r="A206" s="285">
        <v>14343</v>
      </c>
    </row>
    <row r="207" spans="1:1" x14ac:dyDescent="0.25">
      <c r="A207" s="285">
        <v>14356</v>
      </c>
    </row>
    <row r="208" spans="1:1" x14ac:dyDescent="0.25">
      <c r="A208" s="285">
        <v>14405</v>
      </c>
    </row>
    <row r="209" spans="1:1" x14ac:dyDescent="0.25">
      <c r="A209" s="285">
        <v>14495</v>
      </c>
    </row>
    <row r="210" spans="1:1" x14ac:dyDescent="0.25">
      <c r="A210" s="285">
        <v>14530</v>
      </c>
    </row>
    <row r="211" spans="1:1" x14ac:dyDescent="0.25">
      <c r="A211" s="285">
        <v>14551</v>
      </c>
    </row>
    <row r="212" spans="1:1" x14ac:dyDescent="0.25">
      <c r="A212" s="285">
        <v>14564</v>
      </c>
    </row>
    <row r="213" spans="1:1" x14ac:dyDescent="0.25">
      <c r="A213" s="285">
        <v>14654</v>
      </c>
    </row>
    <row r="214" spans="1:1" x14ac:dyDescent="0.25">
      <c r="A214" s="285">
        <v>14655</v>
      </c>
    </row>
    <row r="215" spans="1:1" x14ac:dyDescent="0.25">
      <c r="A215" s="285">
        <v>14700</v>
      </c>
    </row>
    <row r="216" spans="1:1" x14ac:dyDescent="0.25">
      <c r="A216" s="285">
        <v>14732</v>
      </c>
    </row>
    <row r="217" spans="1:1" x14ac:dyDescent="0.25">
      <c r="A217" s="285">
        <v>14762</v>
      </c>
    </row>
    <row r="218" spans="1:1" x14ac:dyDescent="0.25">
      <c r="A218" s="285">
        <v>14861</v>
      </c>
    </row>
    <row r="219" spans="1:1" x14ac:dyDescent="0.25">
      <c r="A219" s="285">
        <v>14896</v>
      </c>
    </row>
    <row r="220" spans="1:1" x14ac:dyDescent="0.25">
      <c r="A220" s="285">
        <v>14917</v>
      </c>
    </row>
    <row r="221" spans="1:1" x14ac:dyDescent="0.25">
      <c r="A221" s="285">
        <v>14930</v>
      </c>
    </row>
    <row r="222" spans="1:1" x14ac:dyDescent="0.25">
      <c r="A222" s="285">
        <v>14970</v>
      </c>
    </row>
    <row r="223" spans="1:1" x14ac:dyDescent="0.25">
      <c r="A223" s="285">
        <v>14977</v>
      </c>
    </row>
    <row r="224" spans="1:1" x14ac:dyDescent="0.25">
      <c r="A224" s="285">
        <v>15039</v>
      </c>
    </row>
    <row r="225" spans="1:1" x14ac:dyDescent="0.25">
      <c r="A225" s="285">
        <v>15040</v>
      </c>
    </row>
    <row r="226" spans="1:1" x14ac:dyDescent="0.25">
      <c r="A226" s="285">
        <v>15085</v>
      </c>
    </row>
    <row r="227" spans="1:1" x14ac:dyDescent="0.25">
      <c r="A227" s="285">
        <v>15097</v>
      </c>
    </row>
    <row r="228" spans="1:1" x14ac:dyDescent="0.25">
      <c r="A228" s="285">
        <v>15147</v>
      </c>
    </row>
    <row r="229" spans="1:1" x14ac:dyDescent="0.25">
      <c r="A229" s="285">
        <v>15295</v>
      </c>
    </row>
    <row r="230" spans="1:1" x14ac:dyDescent="0.25">
      <c r="A230" s="285">
        <v>15335</v>
      </c>
    </row>
    <row r="231" spans="1:1" x14ac:dyDescent="0.25">
      <c r="A231" s="285">
        <v>15342</v>
      </c>
    </row>
    <row r="232" spans="1:1" x14ac:dyDescent="0.25">
      <c r="A232" s="285">
        <v>15389</v>
      </c>
    </row>
    <row r="233" spans="1:1" x14ac:dyDescent="0.25">
      <c r="A233" s="285">
        <v>15390</v>
      </c>
    </row>
    <row r="234" spans="1:1" x14ac:dyDescent="0.25">
      <c r="A234" s="285">
        <v>15435</v>
      </c>
    </row>
    <row r="235" spans="1:1" x14ac:dyDescent="0.25">
      <c r="A235" s="285">
        <v>15452</v>
      </c>
    </row>
    <row r="236" spans="1:1" x14ac:dyDescent="0.25">
      <c r="A236" s="285">
        <v>15462</v>
      </c>
    </row>
    <row r="237" spans="1:1" x14ac:dyDescent="0.25">
      <c r="A237" s="285">
        <v>15497</v>
      </c>
    </row>
    <row r="238" spans="1:1" x14ac:dyDescent="0.25">
      <c r="A238" s="285">
        <v>15700</v>
      </c>
    </row>
    <row r="239" spans="1:1" x14ac:dyDescent="0.25">
      <c r="A239" s="285">
        <v>15707</v>
      </c>
    </row>
    <row r="240" spans="1:1" x14ac:dyDescent="0.25">
      <c r="A240" s="285">
        <v>15746</v>
      </c>
    </row>
    <row r="241" spans="1:1" x14ac:dyDescent="0.25">
      <c r="A241" s="285">
        <v>15747</v>
      </c>
    </row>
    <row r="242" spans="1:1" x14ac:dyDescent="0.25">
      <c r="A242" s="285">
        <v>15792</v>
      </c>
    </row>
    <row r="243" spans="1:1" x14ac:dyDescent="0.25">
      <c r="A243" s="285">
        <v>15817</v>
      </c>
    </row>
    <row r="244" spans="1:1" x14ac:dyDescent="0.25">
      <c r="A244" s="285">
        <v>15827</v>
      </c>
    </row>
    <row r="245" spans="1:1" x14ac:dyDescent="0.25">
      <c r="A245" s="285">
        <v>15854</v>
      </c>
    </row>
    <row r="246" spans="1:1" x14ac:dyDescent="0.25">
      <c r="A246" s="285">
        <v>15956</v>
      </c>
    </row>
    <row r="247" spans="1:1" x14ac:dyDescent="0.25">
      <c r="A247" s="285">
        <v>15991</v>
      </c>
    </row>
    <row r="248" spans="1:1" x14ac:dyDescent="0.25">
      <c r="A248" s="285">
        <v>16012</v>
      </c>
    </row>
    <row r="249" spans="1:1" x14ac:dyDescent="0.25">
      <c r="A249" s="285">
        <v>16065</v>
      </c>
    </row>
    <row r="250" spans="1:1" x14ac:dyDescent="0.25">
      <c r="A250" s="285">
        <v>16072</v>
      </c>
    </row>
    <row r="251" spans="1:1" x14ac:dyDescent="0.25">
      <c r="A251" s="285">
        <v>16131</v>
      </c>
    </row>
    <row r="252" spans="1:1" x14ac:dyDescent="0.25">
      <c r="A252" s="285">
        <v>16132</v>
      </c>
    </row>
    <row r="253" spans="1:1" x14ac:dyDescent="0.25">
      <c r="A253" s="285">
        <v>16177</v>
      </c>
    </row>
    <row r="254" spans="1:1" x14ac:dyDescent="0.25">
      <c r="A254" s="285">
        <v>16183</v>
      </c>
    </row>
    <row r="255" spans="1:1" x14ac:dyDescent="0.25">
      <c r="A255" s="285">
        <v>16239</v>
      </c>
    </row>
    <row r="256" spans="1:1" x14ac:dyDescent="0.25">
      <c r="A256" s="285">
        <v>16322</v>
      </c>
    </row>
    <row r="257" spans="1:1" x14ac:dyDescent="0.25">
      <c r="A257" s="285">
        <v>16357</v>
      </c>
    </row>
    <row r="258" spans="1:1" x14ac:dyDescent="0.25">
      <c r="A258" s="285">
        <v>16378</v>
      </c>
    </row>
    <row r="259" spans="1:1" x14ac:dyDescent="0.25">
      <c r="A259" s="285">
        <v>16391</v>
      </c>
    </row>
    <row r="260" spans="1:1" x14ac:dyDescent="0.25">
      <c r="A260" s="285">
        <v>16488</v>
      </c>
    </row>
    <row r="261" spans="1:1" x14ac:dyDescent="0.25">
      <c r="A261" s="285">
        <v>16489</v>
      </c>
    </row>
    <row r="262" spans="1:1" x14ac:dyDescent="0.25">
      <c r="A262" s="285">
        <v>16534</v>
      </c>
    </row>
    <row r="263" spans="1:1" x14ac:dyDescent="0.25">
      <c r="A263" s="285">
        <v>16548</v>
      </c>
    </row>
    <row r="264" spans="1:1" x14ac:dyDescent="0.25">
      <c r="A264" s="285">
        <v>16558</v>
      </c>
    </row>
    <row r="265" spans="1:1" x14ac:dyDescent="0.25">
      <c r="A265" s="285">
        <v>16596</v>
      </c>
    </row>
    <row r="266" spans="1:1" x14ac:dyDescent="0.25">
      <c r="A266" s="285">
        <v>16687</v>
      </c>
    </row>
    <row r="267" spans="1:1" x14ac:dyDescent="0.25">
      <c r="A267" s="285">
        <v>16722</v>
      </c>
    </row>
    <row r="268" spans="1:1" x14ac:dyDescent="0.25">
      <c r="A268" s="285">
        <v>16743</v>
      </c>
    </row>
    <row r="269" spans="1:1" x14ac:dyDescent="0.25">
      <c r="A269" s="285">
        <v>16756</v>
      </c>
    </row>
    <row r="270" spans="1:1" x14ac:dyDescent="0.25">
      <c r="A270" s="285">
        <v>16796</v>
      </c>
    </row>
    <row r="271" spans="1:1" x14ac:dyDescent="0.25">
      <c r="A271" s="285">
        <v>16803</v>
      </c>
    </row>
    <row r="272" spans="1:1" x14ac:dyDescent="0.25">
      <c r="A272" s="285">
        <v>16838</v>
      </c>
    </row>
    <row r="273" spans="1:1" x14ac:dyDescent="0.25">
      <c r="A273" s="285">
        <v>16839</v>
      </c>
    </row>
    <row r="274" spans="1:1" x14ac:dyDescent="0.25">
      <c r="A274" s="285">
        <v>16884</v>
      </c>
    </row>
    <row r="275" spans="1:1" x14ac:dyDescent="0.25">
      <c r="A275" s="285">
        <v>16923</v>
      </c>
    </row>
    <row r="276" spans="1:1" x14ac:dyDescent="0.25">
      <c r="A276" s="285">
        <v>16946</v>
      </c>
    </row>
    <row r="277" spans="1:1" x14ac:dyDescent="0.25">
      <c r="A277" s="285">
        <v>17052</v>
      </c>
    </row>
    <row r="278" spans="1:1" x14ac:dyDescent="0.25">
      <c r="A278" s="285">
        <v>17087</v>
      </c>
    </row>
    <row r="279" spans="1:1" x14ac:dyDescent="0.25">
      <c r="A279" s="285">
        <v>17108</v>
      </c>
    </row>
    <row r="280" spans="1:1" x14ac:dyDescent="0.25">
      <c r="A280" s="285">
        <v>17121</v>
      </c>
    </row>
    <row r="281" spans="1:1" x14ac:dyDescent="0.25">
      <c r="A281" s="285">
        <v>17161</v>
      </c>
    </row>
    <row r="282" spans="1:1" x14ac:dyDescent="0.25">
      <c r="A282" s="285">
        <v>17168</v>
      </c>
    </row>
    <row r="283" spans="1:1" x14ac:dyDescent="0.25">
      <c r="A283" s="285">
        <v>17223</v>
      </c>
    </row>
    <row r="284" spans="1:1" x14ac:dyDescent="0.25">
      <c r="A284" s="285">
        <v>17224</v>
      </c>
    </row>
    <row r="285" spans="1:1" x14ac:dyDescent="0.25">
      <c r="A285" s="285">
        <v>17269</v>
      </c>
    </row>
    <row r="286" spans="1:1" x14ac:dyDescent="0.25">
      <c r="A286" s="285">
        <v>17288</v>
      </c>
    </row>
    <row r="287" spans="1:1" x14ac:dyDescent="0.25">
      <c r="A287" s="285">
        <v>17331</v>
      </c>
    </row>
    <row r="288" spans="1:1" x14ac:dyDescent="0.25">
      <c r="A288" s="285">
        <v>17486</v>
      </c>
    </row>
    <row r="289" spans="1:1" x14ac:dyDescent="0.25">
      <c r="A289" s="285">
        <v>17526</v>
      </c>
    </row>
    <row r="290" spans="1:1" x14ac:dyDescent="0.25">
      <c r="A290" s="285">
        <v>17533</v>
      </c>
    </row>
    <row r="291" spans="1:1" x14ac:dyDescent="0.25">
      <c r="A291" s="285">
        <v>17580</v>
      </c>
    </row>
    <row r="292" spans="1:1" x14ac:dyDescent="0.25">
      <c r="A292" s="285">
        <v>17581</v>
      </c>
    </row>
    <row r="293" spans="1:1" x14ac:dyDescent="0.25">
      <c r="A293" s="285">
        <v>17626</v>
      </c>
    </row>
    <row r="294" spans="1:1" x14ac:dyDescent="0.25">
      <c r="A294" s="285">
        <v>17644</v>
      </c>
    </row>
    <row r="295" spans="1:1" x14ac:dyDescent="0.25">
      <c r="A295" s="285">
        <v>17654</v>
      </c>
    </row>
    <row r="296" spans="1:1" x14ac:dyDescent="0.25">
      <c r="A296" s="285">
        <v>17688</v>
      </c>
    </row>
    <row r="297" spans="1:1" x14ac:dyDescent="0.25">
      <c r="A297" s="285">
        <v>17783</v>
      </c>
    </row>
    <row r="298" spans="1:1" x14ac:dyDescent="0.25">
      <c r="A298" s="285">
        <v>17818</v>
      </c>
    </row>
    <row r="299" spans="1:1" x14ac:dyDescent="0.25">
      <c r="A299" s="285">
        <v>17839</v>
      </c>
    </row>
    <row r="300" spans="1:1" x14ac:dyDescent="0.25">
      <c r="A300" s="285">
        <v>17892</v>
      </c>
    </row>
    <row r="301" spans="1:1" x14ac:dyDescent="0.25">
      <c r="A301" s="285">
        <v>17899</v>
      </c>
    </row>
    <row r="302" spans="1:1" x14ac:dyDescent="0.25">
      <c r="A302" s="285">
        <v>17958</v>
      </c>
    </row>
    <row r="303" spans="1:1" x14ac:dyDescent="0.25">
      <c r="A303" s="285">
        <v>17959</v>
      </c>
    </row>
    <row r="304" spans="1:1" x14ac:dyDescent="0.25">
      <c r="A304" s="285">
        <v>18004</v>
      </c>
    </row>
    <row r="305" spans="1:1" x14ac:dyDescent="0.25">
      <c r="A305" s="285">
        <v>18009</v>
      </c>
    </row>
    <row r="306" spans="1:1" x14ac:dyDescent="0.25">
      <c r="A306" s="285">
        <v>18066</v>
      </c>
    </row>
    <row r="307" spans="1:1" x14ac:dyDescent="0.25">
      <c r="A307" s="285">
        <v>18148</v>
      </c>
    </row>
    <row r="308" spans="1:1" x14ac:dyDescent="0.25">
      <c r="A308" s="285">
        <v>18183</v>
      </c>
    </row>
    <row r="309" spans="1:1" x14ac:dyDescent="0.25">
      <c r="A309" s="285">
        <v>18204</v>
      </c>
    </row>
    <row r="310" spans="1:1" x14ac:dyDescent="0.25">
      <c r="A310" s="285">
        <v>18217</v>
      </c>
    </row>
    <row r="311" spans="1:1" x14ac:dyDescent="0.25">
      <c r="A311" s="285">
        <v>18315</v>
      </c>
    </row>
    <row r="312" spans="1:1" x14ac:dyDescent="0.25">
      <c r="A312" s="285">
        <v>18316</v>
      </c>
    </row>
    <row r="313" spans="1:1" x14ac:dyDescent="0.25">
      <c r="A313" s="285">
        <v>18361</v>
      </c>
    </row>
    <row r="314" spans="1:1" x14ac:dyDescent="0.25">
      <c r="A314" s="285">
        <v>18374</v>
      </c>
    </row>
    <row r="315" spans="1:1" x14ac:dyDescent="0.25">
      <c r="A315" s="285">
        <v>18423</v>
      </c>
    </row>
    <row r="316" spans="1:1" x14ac:dyDescent="0.25">
      <c r="A316" s="285">
        <v>18513</v>
      </c>
    </row>
    <row r="317" spans="1:1" x14ac:dyDescent="0.25">
      <c r="A317" s="285">
        <v>18548</v>
      </c>
    </row>
    <row r="318" spans="1:1" x14ac:dyDescent="0.25">
      <c r="A318" s="285">
        <v>18569</v>
      </c>
    </row>
    <row r="319" spans="1:1" x14ac:dyDescent="0.25">
      <c r="A319" s="285">
        <v>18582</v>
      </c>
    </row>
    <row r="320" spans="1:1" x14ac:dyDescent="0.25">
      <c r="A320" s="285">
        <v>18672</v>
      </c>
    </row>
    <row r="321" spans="1:1" x14ac:dyDescent="0.25">
      <c r="A321" s="285">
        <v>18673</v>
      </c>
    </row>
    <row r="322" spans="1:1" x14ac:dyDescent="0.25">
      <c r="A322" s="285">
        <v>18718</v>
      </c>
    </row>
    <row r="323" spans="1:1" x14ac:dyDescent="0.25">
      <c r="A323" s="285">
        <v>18739</v>
      </c>
    </row>
    <row r="324" spans="1:1" x14ac:dyDescent="0.25">
      <c r="A324" s="285">
        <v>18749</v>
      </c>
    </row>
    <row r="325" spans="1:1" x14ac:dyDescent="0.25">
      <c r="A325" s="285">
        <v>18780</v>
      </c>
    </row>
    <row r="326" spans="1:1" x14ac:dyDescent="0.25">
      <c r="A326" s="285">
        <v>18878</v>
      </c>
    </row>
    <row r="327" spans="1:1" x14ac:dyDescent="0.25">
      <c r="A327" s="285">
        <v>18913</v>
      </c>
    </row>
    <row r="328" spans="1:1" x14ac:dyDescent="0.25">
      <c r="A328" s="285">
        <v>18934</v>
      </c>
    </row>
    <row r="329" spans="1:1" x14ac:dyDescent="0.25">
      <c r="A329" s="285">
        <v>18947</v>
      </c>
    </row>
    <row r="330" spans="1:1" x14ac:dyDescent="0.25">
      <c r="A330" s="285">
        <v>18987</v>
      </c>
    </row>
    <row r="331" spans="1:1" x14ac:dyDescent="0.25">
      <c r="A331" s="285">
        <v>18994</v>
      </c>
    </row>
    <row r="332" spans="1:1" x14ac:dyDescent="0.25">
      <c r="A332" s="285">
        <v>19057</v>
      </c>
    </row>
    <row r="333" spans="1:1" x14ac:dyDescent="0.25">
      <c r="A333" s="285">
        <v>19058</v>
      </c>
    </row>
    <row r="334" spans="1:1" x14ac:dyDescent="0.25">
      <c r="A334" s="285">
        <v>19103</v>
      </c>
    </row>
    <row r="335" spans="1:1" x14ac:dyDescent="0.25">
      <c r="A335" s="285">
        <v>19115</v>
      </c>
    </row>
    <row r="336" spans="1:1" x14ac:dyDescent="0.25">
      <c r="A336" s="285">
        <v>19165</v>
      </c>
    </row>
    <row r="337" spans="1:1" x14ac:dyDescent="0.25">
      <c r="A337" s="285">
        <v>19313</v>
      </c>
    </row>
    <row r="338" spans="1:1" x14ac:dyDescent="0.25">
      <c r="A338" s="285">
        <v>19353</v>
      </c>
    </row>
    <row r="339" spans="1:1" x14ac:dyDescent="0.25">
      <c r="A339" s="285">
        <v>19360</v>
      </c>
    </row>
    <row r="340" spans="1:1" x14ac:dyDescent="0.25">
      <c r="A340" s="285">
        <v>19407</v>
      </c>
    </row>
    <row r="341" spans="1:1" x14ac:dyDescent="0.25">
      <c r="A341" s="285">
        <v>19408</v>
      </c>
    </row>
    <row r="342" spans="1:1" x14ac:dyDescent="0.25">
      <c r="A342" s="285">
        <v>19453</v>
      </c>
    </row>
    <row r="343" spans="1:1" x14ac:dyDescent="0.25">
      <c r="A343" s="285">
        <v>19470</v>
      </c>
    </row>
    <row r="344" spans="1:1" x14ac:dyDescent="0.25">
      <c r="A344" s="285">
        <v>19480</v>
      </c>
    </row>
    <row r="345" spans="1:1" x14ac:dyDescent="0.25">
      <c r="A345" s="285">
        <v>19515</v>
      </c>
    </row>
    <row r="346" spans="1:1" x14ac:dyDescent="0.25">
      <c r="A346" s="285">
        <v>19718</v>
      </c>
    </row>
    <row r="347" spans="1:1" x14ac:dyDescent="0.25">
      <c r="A347" s="285">
        <v>19725</v>
      </c>
    </row>
    <row r="348" spans="1:1" x14ac:dyDescent="0.25">
      <c r="A348" s="285">
        <v>19764</v>
      </c>
    </row>
    <row r="349" spans="1:1" x14ac:dyDescent="0.25">
      <c r="A349" s="285">
        <v>19765</v>
      </c>
    </row>
    <row r="350" spans="1:1" x14ac:dyDescent="0.25">
      <c r="A350" s="285">
        <v>19810</v>
      </c>
    </row>
    <row r="351" spans="1:1" x14ac:dyDescent="0.25">
      <c r="A351" s="285">
        <v>19835</v>
      </c>
    </row>
    <row r="352" spans="1:1" x14ac:dyDescent="0.25">
      <c r="A352" s="285">
        <v>19845</v>
      </c>
    </row>
    <row r="353" spans="1:1" x14ac:dyDescent="0.25">
      <c r="A353" s="285">
        <v>19872</v>
      </c>
    </row>
    <row r="354" spans="1:1" x14ac:dyDescent="0.25">
      <c r="A354" s="285">
        <v>19974</v>
      </c>
    </row>
    <row r="355" spans="1:1" x14ac:dyDescent="0.25">
      <c r="A355" s="285">
        <v>20009</v>
      </c>
    </row>
    <row r="356" spans="1:1" x14ac:dyDescent="0.25">
      <c r="A356" s="285">
        <v>20030</v>
      </c>
    </row>
    <row r="357" spans="1:1" x14ac:dyDescent="0.25">
      <c r="A357" s="285">
        <v>20083</v>
      </c>
    </row>
    <row r="358" spans="1:1" x14ac:dyDescent="0.25">
      <c r="A358" s="285">
        <v>20090</v>
      </c>
    </row>
    <row r="359" spans="1:1" x14ac:dyDescent="0.25">
      <c r="A359" s="285">
        <v>20149</v>
      </c>
    </row>
    <row r="360" spans="1:1" x14ac:dyDescent="0.25">
      <c r="A360" s="285">
        <v>20150</v>
      </c>
    </row>
    <row r="361" spans="1:1" x14ac:dyDescent="0.25">
      <c r="A361" s="285">
        <v>20195</v>
      </c>
    </row>
    <row r="362" spans="1:1" x14ac:dyDescent="0.25">
      <c r="A362" s="285">
        <v>20200</v>
      </c>
    </row>
    <row r="363" spans="1:1" x14ac:dyDescent="0.25">
      <c r="A363" s="285">
        <v>20257</v>
      </c>
    </row>
    <row r="364" spans="1:1" x14ac:dyDescent="0.25">
      <c r="A364" s="285">
        <v>20339</v>
      </c>
    </row>
    <row r="365" spans="1:1" x14ac:dyDescent="0.25">
      <c r="A365" s="285">
        <v>20374</v>
      </c>
    </row>
    <row r="366" spans="1:1" x14ac:dyDescent="0.25">
      <c r="A366" s="285">
        <v>20395</v>
      </c>
    </row>
    <row r="367" spans="1:1" x14ac:dyDescent="0.25">
      <c r="A367" s="285">
        <v>20408</v>
      </c>
    </row>
    <row r="368" spans="1:1" x14ac:dyDescent="0.25">
      <c r="A368" s="285">
        <v>20499</v>
      </c>
    </row>
    <row r="369" spans="1:1" x14ac:dyDescent="0.25">
      <c r="A369" s="285">
        <v>20500</v>
      </c>
    </row>
    <row r="370" spans="1:1" x14ac:dyDescent="0.25">
      <c r="A370" s="285">
        <v>20545</v>
      </c>
    </row>
    <row r="371" spans="1:1" x14ac:dyDescent="0.25">
      <c r="A371" s="285">
        <v>20566</v>
      </c>
    </row>
    <row r="372" spans="1:1" x14ac:dyDescent="0.25">
      <c r="A372" s="285">
        <v>20576</v>
      </c>
    </row>
    <row r="373" spans="1:1" x14ac:dyDescent="0.25">
      <c r="A373" s="285">
        <v>20607</v>
      </c>
    </row>
    <row r="374" spans="1:1" x14ac:dyDescent="0.25">
      <c r="A374" s="285">
        <v>20705</v>
      </c>
    </row>
    <row r="375" spans="1:1" x14ac:dyDescent="0.25">
      <c r="A375" s="285">
        <v>20740</v>
      </c>
    </row>
    <row r="376" spans="1:1" x14ac:dyDescent="0.25">
      <c r="A376" s="285">
        <v>20761</v>
      </c>
    </row>
    <row r="377" spans="1:1" x14ac:dyDescent="0.25">
      <c r="A377" s="285">
        <v>20774</v>
      </c>
    </row>
    <row r="378" spans="1:1" x14ac:dyDescent="0.25">
      <c r="A378" s="285">
        <v>20814</v>
      </c>
    </row>
    <row r="379" spans="1:1" x14ac:dyDescent="0.25">
      <c r="A379" s="285">
        <v>20821</v>
      </c>
    </row>
    <row r="380" spans="1:1" x14ac:dyDescent="0.25">
      <c r="A380" s="285">
        <v>20884</v>
      </c>
    </row>
    <row r="381" spans="1:1" x14ac:dyDescent="0.25">
      <c r="A381" s="285">
        <v>20885</v>
      </c>
    </row>
    <row r="382" spans="1:1" x14ac:dyDescent="0.25">
      <c r="A382" s="285">
        <v>20930</v>
      </c>
    </row>
    <row r="383" spans="1:1" x14ac:dyDescent="0.25">
      <c r="A383" s="285">
        <v>20941</v>
      </c>
    </row>
    <row r="384" spans="1:1" x14ac:dyDescent="0.25">
      <c r="A384" s="285">
        <v>20992</v>
      </c>
    </row>
    <row r="385" spans="1:1" x14ac:dyDescent="0.25">
      <c r="A385" s="285">
        <v>21070</v>
      </c>
    </row>
    <row r="386" spans="1:1" x14ac:dyDescent="0.25">
      <c r="A386" s="285">
        <v>21105</v>
      </c>
    </row>
    <row r="387" spans="1:1" x14ac:dyDescent="0.25">
      <c r="A387" s="285">
        <v>21126</v>
      </c>
    </row>
    <row r="388" spans="1:1" x14ac:dyDescent="0.25">
      <c r="A388" s="285">
        <v>21139</v>
      </c>
    </row>
    <row r="389" spans="1:1" x14ac:dyDescent="0.25">
      <c r="A389" s="285">
        <v>21179</v>
      </c>
    </row>
    <row r="390" spans="1:1" x14ac:dyDescent="0.25">
      <c r="A390" s="285">
        <v>21186</v>
      </c>
    </row>
    <row r="391" spans="1:1" x14ac:dyDescent="0.25">
      <c r="A391" s="285">
        <v>21241</v>
      </c>
    </row>
    <row r="392" spans="1:1" x14ac:dyDescent="0.25">
      <c r="A392" s="285">
        <v>21242</v>
      </c>
    </row>
    <row r="393" spans="1:1" x14ac:dyDescent="0.25">
      <c r="A393" s="285">
        <v>21287</v>
      </c>
    </row>
    <row r="394" spans="1:1" x14ac:dyDescent="0.25">
      <c r="A394" s="285">
        <v>21306</v>
      </c>
    </row>
    <row r="395" spans="1:1" x14ac:dyDescent="0.25">
      <c r="A395" s="285">
        <v>21349</v>
      </c>
    </row>
    <row r="396" spans="1:1" x14ac:dyDescent="0.25">
      <c r="A396" s="285">
        <v>21504</v>
      </c>
    </row>
    <row r="397" spans="1:1" x14ac:dyDescent="0.25">
      <c r="A397" s="285">
        <v>21544</v>
      </c>
    </row>
    <row r="398" spans="1:1" x14ac:dyDescent="0.25">
      <c r="A398" s="285">
        <v>21551</v>
      </c>
    </row>
    <row r="399" spans="1:1" x14ac:dyDescent="0.25">
      <c r="A399" s="285">
        <v>21591</v>
      </c>
    </row>
    <row r="400" spans="1:1" x14ac:dyDescent="0.25">
      <c r="A400" s="285">
        <v>21592</v>
      </c>
    </row>
    <row r="401" spans="1:1" x14ac:dyDescent="0.25">
      <c r="A401" s="285">
        <v>21637</v>
      </c>
    </row>
    <row r="402" spans="1:1" x14ac:dyDescent="0.25">
      <c r="A402" s="285">
        <v>21661</v>
      </c>
    </row>
    <row r="403" spans="1:1" x14ac:dyDescent="0.25">
      <c r="A403" s="285">
        <v>21671</v>
      </c>
    </row>
    <row r="404" spans="1:1" x14ac:dyDescent="0.25">
      <c r="A404" s="285">
        <v>21699</v>
      </c>
    </row>
    <row r="405" spans="1:1" x14ac:dyDescent="0.25">
      <c r="A405" s="285">
        <v>21909</v>
      </c>
    </row>
    <row r="406" spans="1:1" x14ac:dyDescent="0.25">
      <c r="A406" s="285">
        <v>21916</v>
      </c>
    </row>
    <row r="407" spans="1:1" x14ac:dyDescent="0.25">
      <c r="A407" s="285">
        <v>21976</v>
      </c>
    </row>
    <row r="408" spans="1:1" x14ac:dyDescent="0.25">
      <c r="A408" s="285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2025-04-14T19:26:41Z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